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kfs01\s0523\04_大気・交通環境グループ（庁外可）\旧交通G\2023年度\22_1_自動車使用管理計画\12_県様式（ハイブリッドと産業分類改訂）\様式\"/>
    </mc:Choice>
  </mc:AlternateContent>
  <bookViews>
    <workbookView xWindow="-120" yWindow="0" windowWidth="2868" windowHeight="0" tabRatio="775" firstSheet="1" activeTab="2"/>
  </bookViews>
  <sheets>
    <sheet name="入力について" sheetId="69" r:id="rId1"/>
    <sheet name="値貼り付けの方法" sheetId="75" r:id="rId2"/>
    <sheet name="表紙" sheetId="49" r:id="rId3"/>
    <sheet name="事業所台帳" sheetId="21" r:id="rId4"/>
    <sheet name="車両台帳" sheetId="48" r:id="rId5"/>
    <sheet name="前年度台帳" sheetId="82" r:id="rId6"/>
    <sheet name="計画1" sheetId="73" r:id="rId7"/>
    <sheet name="計画2" sheetId="72" r:id="rId8"/>
    <sheet name="実績1" sheetId="74" r:id="rId9"/>
    <sheet name="実績2" sheetId="46" r:id="rId10"/>
    <sheet name="事業所別車両状況" sheetId="12" r:id="rId11"/>
    <sheet name="【参考】産業分類" sheetId="38" r:id="rId12"/>
    <sheet name="【参考】産業分類　詳細内容" sheetId="79" r:id="rId13"/>
    <sheet name="【参考】排出ガスレベル" sheetId="67" r:id="rId14"/>
  </sheets>
  <externalReferences>
    <externalReference r:id="rId15"/>
  </externalReferences>
  <definedNames>
    <definedName name="_" localSheetId="5">前年度台帳!$BJ$2:$BK$4</definedName>
    <definedName name="_">車両台帳!$BJ$2:$BK$4</definedName>
    <definedName name="_xlnm._FilterDatabase" localSheetId="7" hidden="1">計画2!#REF!</definedName>
    <definedName name="_xlnm._FilterDatabase" localSheetId="3" hidden="1">事業所台帳!$A$3:$F$153</definedName>
    <definedName name="_xlnm._FilterDatabase" localSheetId="9" hidden="1">実績2!#REF!</definedName>
    <definedName name="_xlnm._FilterDatabase" localSheetId="4" hidden="1">車両台帳!$B$56:$AC$556</definedName>
    <definedName name="_xlnm._FilterDatabase" localSheetId="5" hidden="1">前年度台帳!$B$57:$AC$557</definedName>
    <definedName name="NOX・PM減少装置装着" localSheetId="5">前年度台帳!$BN$2:$BO$4</definedName>
    <definedName name="NOX・PM減少装置装着">車両台帳!$BN$2:$BO$4</definedName>
    <definedName name="NOx・PM低減装置" localSheetId="5">前年度台帳!#REF!</definedName>
    <definedName name="NOx・PM低減装置">車両台帳!#REF!</definedName>
    <definedName name="PM低減装置" localSheetId="5">前年度台帳!#REF!</definedName>
    <definedName name="PM低減装置">車両台帳!#REF!</definedName>
    <definedName name="_xlnm.Print_Area" localSheetId="11">【参考】産業分類!$A$1:$E$53</definedName>
    <definedName name="_xlnm.Print_Area" localSheetId="13">【参考】排出ガスレベル!$AI$2:$BW$806</definedName>
    <definedName name="_xlnm.Print_Area" localSheetId="6">計画1!$A$2:$E$64</definedName>
    <definedName name="_xlnm.Print_Area" localSheetId="7">計画2!$A$1:$Z$32</definedName>
    <definedName name="_xlnm.Print_Area" localSheetId="3">事業所台帳!$A$1:$F$153</definedName>
    <definedName name="_xlnm.Print_Area" localSheetId="10">事業所別車両状況!$A$1:$EW$31</definedName>
    <definedName name="_xlnm.Print_Area" localSheetId="8">実績1!$A$2:$E$64</definedName>
    <definedName name="_xlnm.Print_Area" localSheetId="9">実績2!$A$1:$Z$32</definedName>
    <definedName name="_xlnm.Print_Area" localSheetId="4">車両台帳!$A:$AC</definedName>
    <definedName name="_xlnm.Print_Area" localSheetId="5">前年度台帳!$A:$AC</definedName>
    <definedName name="_xlnm.Print_Area" localSheetId="1">値貼り付けの方法!$A$1:$J$72</definedName>
    <definedName name="_xlnm.Print_Area" localSheetId="0">入力について!$A$1:$G$78</definedName>
    <definedName name="_xlnm.Print_Area" localSheetId="2">表紙!$A$19:$Z$59</definedName>
    <definedName name="_xlnm.Print_Titles" localSheetId="13">【参考】排出ガスレベル!$3:$3</definedName>
    <definedName name="_xlnm.Print_Titles" localSheetId="3">事業所台帳!$3:$3</definedName>
    <definedName name="_xlnm.Print_Titles" localSheetId="10">事業所別車両状況!$A:$B</definedName>
    <definedName name="_xlnm.Print_Titles" localSheetId="9">実績2!$A:$D</definedName>
    <definedName name="_xlnm.Print_Titles" localSheetId="4">車両台帳!$52:$56</definedName>
    <definedName name="_xlnm.Print_Titles" localSheetId="5">前年度台帳!$53:$57</definedName>
    <definedName name="ガソリン・LPG" localSheetId="5">前年度台帳!$BH$2:$BI$8</definedName>
    <definedName name="ガソリン・LPG">車両台帳!$BH$2:$BI$8</definedName>
    <definedName name="係数_NOX・PM低減">【参考】排出ガスレベル!$AK$801:$AK$806</definedName>
    <definedName name="係数_PM低減">【参考】排出ガスレベル!$AL$801:$AO$806</definedName>
    <definedName name="係数_バス貨物_CNG" localSheetId="12">[1]【参考】排出係数!$S$4:$U$670</definedName>
    <definedName name="係数_バス貨物_CNG">【参考】排出ガスレベル!$BJ$4:$BO$670</definedName>
    <definedName name="係数_バス貨物_LPG" localSheetId="12">[1]【参考】排出係数!$I$4:$K$670</definedName>
    <definedName name="係数_バス貨物_LPG">【参考】排出ガスレベル!$AT$4:$AY$670</definedName>
    <definedName name="係数_バス貨物_ガソリン" localSheetId="12">[1]【参考】排出係数!$D$4:$F$670</definedName>
    <definedName name="係数_バス貨物_ガソリン">【参考】排出ガスレベル!$AL$4:$AQ$670</definedName>
    <definedName name="係数_バス貨物_メタノール" localSheetId="12">[1]【参考】排出係数!$X$4:$Z$670</definedName>
    <definedName name="係数_バス貨物_メタノール">【参考】排出ガスレベル!$BR$4:$BW$670</definedName>
    <definedName name="係数_バス貨物_軽油" localSheetId="12">[1]【参考】排出係数!$N$4:$P$670</definedName>
    <definedName name="係数_バス貨物_軽油">【参考】排出ガスレベル!$BB$4:$BG$670</definedName>
    <definedName name="係数_乗用_CNG" localSheetId="12">[1]【参考】排出係数!$S$671:$U$795</definedName>
    <definedName name="係数_乗用_CNG">【参考】排出ガスレベル!$BJ$671:$BO$795</definedName>
    <definedName name="係数_乗用_LPG" localSheetId="12">[1]【参考】排出係数!$I$671:$K$795</definedName>
    <definedName name="係数_乗用_LPG">【参考】排出ガスレベル!$AT$671:$AY$795</definedName>
    <definedName name="係数_乗用_ガソリン" localSheetId="12">[1]【参考】排出係数!$D$671:$F$795</definedName>
    <definedName name="係数_乗用_ガソリン">【参考】排出ガスレベル!$AL$671:$AQ$795</definedName>
    <definedName name="係数_乗用_メタノール" localSheetId="12">[1]【参考】排出係数!$X$671:$Z$795</definedName>
    <definedName name="係数_乗用_メタノール">【参考】排出ガスレベル!$BR$671:$BW$795</definedName>
    <definedName name="係数_乗用_軽油" localSheetId="12">[1]【参考】排出係数!$N$671:$P$795</definedName>
    <definedName name="係数_乗用_軽油">【参考】排出ガスレベル!$BB$671:$BG$795</definedName>
    <definedName name="元号" localSheetId="5">前年度台帳!$BB$2:$BC$4</definedName>
    <definedName name="元号">車両台帳!$BB$2:$BC$4</definedName>
    <definedName name="減少装置装着" localSheetId="5">前年度台帳!$BP$2:$BQ$5</definedName>
    <definedName name="減少装置装着">車両台帳!$BP$2:$BQ$5</definedName>
    <definedName name="事業所台帳">事業所台帳!$A$4:$F$153</definedName>
    <definedName name="自動車の種別" localSheetId="5">前年度台帳!$BD$2:$BD$3,前年度台帳!$BT$3:$BT$4</definedName>
    <definedName name="自動車の種別">車両台帳!$BD$2:$BD$3,車両台帳!$BT$3:$BT$4</definedName>
    <definedName name="車両の増減" localSheetId="12">[1]車両台帳!$BB$2:$BC$6</definedName>
    <definedName name="車両の増減" localSheetId="5">前年度台帳!$AZ$2:$BA$6</definedName>
    <definedName name="車両の増減">車両台帳!$AZ$2:$BA$6</definedName>
    <definedName name="低減装置" localSheetId="5">前年度台帳!#REF!</definedName>
    <definedName name="低減装置">車両台帳!#REF!</definedName>
    <definedName name="低公害車区分" localSheetId="5">前年度台帳!$BJ$2:$BK$5</definedName>
    <definedName name="低公害車区分">車両台帳!$BJ$2:$BK$5</definedName>
    <definedName name="低公害車判別" localSheetId="12">[1]車両台帳!$BX$2:$BY$17</definedName>
    <definedName name="低公害車判別" localSheetId="5">前年度台帳!$BV$2:$BW$17</definedName>
    <definedName name="低公害車判別">車両台帳!$BV$2:$BW$17</definedName>
    <definedName name="年度" localSheetId="5">前年度台帳!#REF!</definedName>
    <definedName name="年度">車両台帳!#REF!</definedName>
    <definedName name="年度末に車両存在" localSheetId="12">[1]車両台帳!$AG$56:$AG$555</definedName>
    <definedName name="年度末に車両存在" localSheetId="5">前年度台帳!$AG$58:$AG$557</definedName>
    <definedName name="年度末に車両存在">車両台帳!$AG$57:$AG$556</definedName>
    <definedName name="燃料の種類" localSheetId="12">[1]車両台帳!$BJ$2:$BK$12</definedName>
    <definedName name="燃料の種類" localSheetId="5">前年度台帳!$BH$2:$BI$12</definedName>
    <definedName name="燃料の種類">車両台帳!$BH$2:$BI$12</definedName>
    <definedName name="燃料区分1" localSheetId="12">[1]車両台帳!$AM$56:$AM$555</definedName>
    <definedName name="燃料区分1" localSheetId="5">前年度台帳!$AM$58:$AM$557</definedName>
    <definedName name="燃料区分1">車両台帳!$AM$57:$AM$556</definedName>
    <definedName name="燃料区分3" localSheetId="5">前年度台帳!$BR$2:$BS$10</definedName>
    <definedName name="燃料区分3">車両台帳!$BR$2:$BS$10</definedName>
    <definedName name="廃車" localSheetId="12">[1]車両台帳!$AT$56:$AT$555</definedName>
    <definedName name="廃車" localSheetId="5">前年度台帳!$AT$58:$AT$557</definedName>
    <definedName name="廃車">車両台帳!$AT$57:$AT$556</definedName>
    <definedName name="排ガス低減レベル" localSheetId="12">[1]車両台帳!$BN$2:$BO$14</definedName>
    <definedName name="排ガス低減レベル" localSheetId="5">前年度台帳!$BL$2:$BM$14</definedName>
    <definedName name="排ガス低減レベル">車両台帳!$BL$2:$BM$14</definedName>
    <definedName name="排出ガス低減レベル1" localSheetId="12">[1]車両台帳!$AP$56:$AP$555</definedName>
    <definedName name="排出ガス低減レベル1" localSheetId="5">前年度台帳!$AP$58:$AP$557</definedName>
    <definedName name="排出ガス低減レベル1">車両台帳!$AP$57:$AP$556</definedName>
    <definedName name="番号" localSheetId="5">前年度台帳!$BT$2:$BT$13</definedName>
    <definedName name="番号">車両台帳!$BT$2:$BT$13</definedName>
    <definedName name="用途" localSheetId="12">[1]車両台帳!$BH$2:$BI$7</definedName>
    <definedName name="用途" localSheetId="5">前年度台帳!$BF$2:$BG$7</definedName>
    <definedName name="用途">車両台帳!$BF$2:$BG$7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49" i="48" l="1"/>
  <c r="U49" i="48"/>
  <c r="U48" i="48"/>
  <c r="U49" i="82" s="1"/>
  <c r="AG56" i="82"/>
  <c r="AF56" i="82"/>
  <c r="AA51" i="82"/>
  <c r="AA50" i="82"/>
  <c r="AA49" i="82"/>
  <c r="W50" i="82" l="1"/>
  <c r="U50" i="82"/>
  <c r="BC557" i="82" l="1"/>
  <c r="BB557" i="82"/>
  <c r="BA557" i="82"/>
  <c r="AZ557" i="82"/>
  <c r="AY557" i="82" s="1"/>
  <c r="AX557" i="82" s="1"/>
  <c r="M557" i="82"/>
  <c r="L557" i="82"/>
  <c r="K557" i="82"/>
  <c r="BC556" i="82"/>
  <c r="BB556" i="82"/>
  <c r="BA556" i="82"/>
  <c r="AZ556" i="82"/>
  <c r="AY556" i="82" s="1"/>
  <c r="AX556" i="82"/>
  <c r="M556" i="82"/>
  <c r="L556" i="82"/>
  <c r="K556" i="82"/>
  <c r="BC555" i="82"/>
  <c r="BA555" i="82" s="1"/>
  <c r="AY555" i="82" s="1"/>
  <c r="AX555" i="82" s="1"/>
  <c r="BB555" i="82"/>
  <c r="AZ555" i="82"/>
  <c r="M555" i="82"/>
  <c r="L555" i="82"/>
  <c r="K555" i="82"/>
  <c r="BC554" i="82"/>
  <c r="BA554" i="82" s="1"/>
  <c r="BB554" i="82"/>
  <c r="AZ554" i="82"/>
  <c r="M554" i="82"/>
  <c r="L554" i="82"/>
  <c r="K554" i="82"/>
  <c r="BC553" i="82"/>
  <c r="BB553" i="82"/>
  <c r="BA553" i="82"/>
  <c r="AY553" i="82" s="1"/>
  <c r="AX553" i="82" s="1"/>
  <c r="AZ553" i="82"/>
  <c r="M553" i="82"/>
  <c r="L553" i="82"/>
  <c r="K553" i="82"/>
  <c r="BC552" i="82"/>
  <c r="BA552" i="82" s="1"/>
  <c r="BB552" i="82"/>
  <c r="AZ552" i="82"/>
  <c r="M552" i="82"/>
  <c r="L552" i="82"/>
  <c r="K552" i="82"/>
  <c r="BC551" i="82"/>
  <c r="BA551" i="82" s="1"/>
  <c r="AY551" i="82" s="1"/>
  <c r="AX551" i="82" s="1"/>
  <c r="BB551" i="82"/>
  <c r="AZ551" i="82"/>
  <c r="M551" i="82"/>
  <c r="L551" i="82"/>
  <c r="K551" i="82"/>
  <c r="BC550" i="82"/>
  <c r="BB550" i="82"/>
  <c r="BA550" i="82"/>
  <c r="AZ550" i="82"/>
  <c r="AY550" i="82" s="1"/>
  <c r="AX550" i="82" s="1"/>
  <c r="M550" i="82"/>
  <c r="L550" i="82"/>
  <c r="K550" i="82"/>
  <c r="BC549" i="82"/>
  <c r="BB549" i="82"/>
  <c r="BA549" i="82"/>
  <c r="AZ549" i="82"/>
  <c r="AY549" i="82" s="1"/>
  <c r="AX549" i="82" s="1"/>
  <c r="M549" i="82"/>
  <c r="L549" i="82"/>
  <c r="K549" i="82"/>
  <c r="BC548" i="82"/>
  <c r="BB548" i="82"/>
  <c r="BA548" i="82"/>
  <c r="AZ548" i="82"/>
  <c r="AY548" i="82" s="1"/>
  <c r="AX548" i="82" s="1"/>
  <c r="M548" i="82"/>
  <c r="L548" i="82"/>
  <c r="K548" i="82"/>
  <c r="BC547" i="82"/>
  <c r="BA547" i="82" s="1"/>
  <c r="AY547" i="82" s="1"/>
  <c r="AX547" i="82" s="1"/>
  <c r="BB547" i="82"/>
  <c r="AZ547" i="82"/>
  <c r="M547" i="82"/>
  <c r="L547" i="82"/>
  <c r="K547" i="82"/>
  <c r="BC546" i="82"/>
  <c r="BA546" i="82" s="1"/>
  <c r="BB546" i="82"/>
  <c r="AZ546" i="82"/>
  <c r="AY546" i="82" s="1"/>
  <c r="AX546" i="82" s="1"/>
  <c r="M546" i="82"/>
  <c r="L546" i="82"/>
  <c r="K546" i="82"/>
  <c r="BC545" i="82"/>
  <c r="BB545" i="82"/>
  <c r="BA545" i="82"/>
  <c r="AY545" i="82" s="1"/>
  <c r="AX545" i="82" s="1"/>
  <c r="AZ545" i="82"/>
  <c r="M545" i="82"/>
  <c r="L545" i="82"/>
  <c r="K545" i="82"/>
  <c r="BC544" i="82"/>
  <c r="BA544" i="82" s="1"/>
  <c r="BB544" i="82"/>
  <c r="AZ544" i="82"/>
  <c r="AY544" i="82" s="1"/>
  <c r="AX544" i="82" s="1"/>
  <c r="M544" i="82"/>
  <c r="L544" i="82"/>
  <c r="K544" i="82"/>
  <c r="BC543" i="82"/>
  <c r="BA543" i="82" s="1"/>
  <c r="AY543" i="82" s="1"/>
  <c r="AX543" i="82" s="1"/>
  <c r="BB543" i="82"/>
  <c r="AZ543" i="82"/>
  <c r="M543" i="82"/>
  <c r="L543" i="82"/>
  <c r="K543" i="82"/>
  <c r="BC542" i="82"/>
  <c r="BB542" i="82"/>
  <c r="BA542" i="82"/>
  <c r="AZ542" i="82"/>
  <c r="AY542" i="82" s="1"/>
  <c r="AX542" i="82" s="1"/>
  <c r="M542" i="82"/>
  <c r="L542" i="82"/>
  <c r="K542" i="82"/>
  <c r="BC541" i="82"/>
  <c r="BB541" i="82"/>
  <c r="BA541" i="82"/>
  <c r="AZ541" i="82"/>
  <c r="AY541" i="82" s="1"/>
  <c r="AX541" i="82" s="1"/>
  <c r="M541" i="82"/>
  <c r="L541" i="82"/>
  <c r="K541" i="82"/>
  <c r="BC540" i="82"/>
  <c r="BB540" i="82"/>
  <c r="BA540" i="82"/>
  <c r="AY540" i="82" s="1"/>
  <c r="AZ540" i="82"/>
  <c r="AX540" i="82"/>
  <c r="M540" i="82"/>
  <c r="L540" i="82"/>
  <c r="K540" i="82"/>
  <c r="BC539" i="82"/>
  <c r="BA539" i="82" s="1"/>
  <c r="AY539" i="82" s="1"/>
  <c r="AX539" i="82" s="1"/>
  <c r="BB539" i="82"/>
  <c r="AZ539" i="82"/>
  <c r="M539" i="82"/>
  <c r="L539" i="82"/>
  <c r="K539" i="82"/>
  <c r="BC538" i="82"/>
  <c r="BA538" i="82" s="1"/>
  <c r="BB538" i="82"/>
  <c r="AZ538" i="82"/>
  <c r="AY538" i="82" s="1"/>
  <c r="AX538" i="82" s="1"/>
  <c r="M538" i="82"/>
  <c r="L538" i="82"/>
  <c r="K538" i="82"/>
  <c r="BC537" i="82"/>
  <c r="BB537" i="82"/>
  <c r="BA537" i="82"/>
  <c r="AY537" i="82" s="1"/>
  <c r="AX537" i="82" s="1"/>
  <c r="AZ537" i="82"/>
  <c r="M537" i="82"/>
  <c r="L537" i="82"/>
  <c r="K537" i="82"/>
  <c r="BC536" i="82"/>
  <c r="BB536" i="82"/>
  <c r="BA536" i="82"/>
  <c r="AZ536" i="82"/>
  <c r="AY536" i="82" s="1"/>
  <c r="AX536" i="82" s="1"/>
  <c r="M536" i="82"/>
  <c r="L536" i="82"/>
  <c r="K536" i="82"/>
  <c r="BC535" i="82"/>
  <c r="BA535" i="82" s="1"/>
  <c r="AY535" i="82" s="1"/>
  <c r="AX535" i="82" s="1"/>
  <c r="BB535" i="82"/>
  <c r="AZ535" i="82"/>
  <c r="M535" i="82"/>
  <c r="L535" i="82"/>
  <c r="K535" i="82"/>
  <c r="BC534" i="82"/>
  <c r="BA534" i="82" s="1"/>
  <c r="BB534" i="82"/>
  <c r="AZ534" i="82"/>
  <c r="AY534" i="82"/>
  <c r="AX534" i="82" s="1"/>
  <c r="M534" i="82"/>
  <c r="L534" i="82"/>
  <c r="K534" i="82"/>
  <c r="BC533" i="82"/>
  <c r="BA533" i="82" s="1"/>
  <c r="BB533" i="82"/>
  <c r="AZ533" i="82"/>
  <c r="AY533" i="82" s="1"/>
  <c r="AX533" i="82" s="1"/>
  <c r="M533" i="82"/>
  <c r="L533" i="82"/>
  <c r="K533" i="82"/>
  <c r="BC532" i="82"/>
  <c r="BB532" i="82"/>
  <c r="BA532" i="82"/>
  <c r="AZ532" i="82"/>
  <c r="AY532" i="82"/>
  <c r="AX532" i="82" s="1"/>
  <c r="M532" i="82"/>
  <c r="L532" i="82"/>
  <c r="K532" i="82"/>
  <c r="BC531" i="82"/>
  <c r="BB531" i="82"/>
  <c r="BA531" i="82"/>
  <c r="AZ531" i="82"/>
  <c r="M531" i="82"/>
  <c r="L531" i="82"/>
  <c r="K531" i="82"/>
  <c r="BC530" i="82"/>
  <c r="BB530" i="82"/>
  <c r="BA530" i="82"/>
  <c r="AY530" i="82" s="1"/>
  <c r="AX530" i="82" s="1"/>
  <c r="AZ530" i="82"/>
  <c r="M530" i="82"/>
  <c r="L530" i="82"/>
  <c r="K530" i="82"/>
  <c r="BC529" i="82"/>
  <c r="BA529" i="82" s="1"/>
  <c r="BB529" i="82"/>
  <c r="AZ529" i="82"/>
  <c r="AY529" i="82" s="1"/>
  <c r="AX529" i="82" s="1"/>
  <c r="M529" i="82"/>
  <c r="L529" i="82"/>
  <c r="K529" i="82"/>
  <c r="BC528" i="82"/>
  <c r="BA528" i="82" s="1"/>
  <c r="BB528" i="82"/>
  <c r="AZ528" i="82"/>
  <c r="M528" i="82"/>
  <c r="L528" i="82"/>
  <c r="K528" i="82"/>
  <c r="BC527" i="82"/>
  <c r="BA527" i="82" s="1"/>
  <c r="AY527" i="82" s="1"/>
  <c r="AX527" i="82" s="1"/>
  <c r="BB527" i="82"/>
  <c r="AZ527" i="82"/>
  <c r="M527" i="82"/>
  <c r="L527" i="82"/>
  <c r="K527" i="82"/>
  <c r="BC526" i="82"/>
  <c r="BA526" i="82" s="1"/>
  <c r="BB526" i="82"/>
  <c r="AZ526" i="82"/>
  <c r="M526" i="82"/>
  <c r="L526" i="82"/>
  <c r="K526" i="82"/>
  <c r="BC525" i="82"/>
  <c r="BB525" i="82"/>
  <c r="BA525" i="82"/>
  <c r="AY525" i="82" s="1"/>
  <c r="AX525" i="82" s="1"/>
  <c r="AZ525" i="82"/>
  <c r="M525" i="82"/>
  <c r="L525" i="82"/>
  <c r="K525" i="82"/>
  <c r="BC524" i="82"/>
  <c r="BB524" i="82"/>
  <c r="BA524" i="82"/>
  <c r="AZ524" i="82"/>
  <c r="AY524" i="82"/>
  <c r="AX524" i="82"/>
  <c r="M524" i="82"/>
  <c r="L524" i="82"/>
  <c r="K524" i="82"/>
  <c r="BC523" i="82"/>
  <c r="BB523" i="82"/>
  <c r="BA523" i="82"/>
  <c r="AY523" i="82" s="1"/>
  <c r="AX523" i="82" s="1"/>
  <c r="AZ523" i="82"/>
  <c r="M523" i="82"/>
  <c r="L523" i="82"/>
  <c r="K523" i="82"/>
  <c r="BC522" i="82"/>
  <c r="BB522" i="82"/>
  <c r="BA522" i="82"/>
  <c r="AY522" i="82" s="1"/>
  <c r="AX522" i="82" s="1"/>
  <c r="AZ522" i="82"/>
  <c r="M522" i="82"/>
  <c r="L522" i="82"/>
  <c r="K522" i="82"/>
  <c r="BC521" i="82"/>
  <c r="BA521" i="82" s="1"/>
  <c r="BB521" i="82"/>
  <c r="AZ521" i="82"/>
  <c r="M521" i="82"/>
  <c r="L521" i="82"/>
  <c r="K521" i="82"/>
  <c r="BC520" i="82"/>
  <c r="BA520" i="82" s="1"/>
  <c r="BB520" i="82"/>
  <c r="AZ520" i="82"/>
  <c r="M520" i="82"/>
  <c r="L520" i="82"/>
  <c r="K520" i="82"/>
  <c r="BC519" i="82"/>
  <c r="BA519" i="82" s="1"/>
  <c r="AY519" i="82" s="1"/>
  <c r="AX519" i="82" s="1"/>
  <c r="BB519" i="82"/>
  <c r="AZ519" i="82"/>
  <c r="M519" i="82"/>
  <c r="L519" i="82"/>
  <c r="K519" i="82"/>
  <c r="BC518" i="82"/>
  <c r="BA518" i="82" s="1"/>
  <c r="BB518" i="82"/>
  <c r="AZ518" i="82"/>
  <c r="AY518" i="82" s="1"/>
  <c r="AX518" i="82" s="1"/>
  <c r="M518" i="82"/>
  <c r="L518" i="82"/>
  <c r="K518" i="82"/>
  <c r="BC517" i="82"/>
  <c r="BB517" i="82"/>
  <c r="BA517" i="82"/>
  <c r="AY517" i="82" s="1"/>
  <c r="AX517" i="82" s="1"/>
  <c r="AZ517" i="82"/>
  <c r="M517" i="82"/>
  <c r="L517" i="82"/>
  <c r="K517" i="82"/>
  <c r="BC516" i="82"/>
  <c r="BA516" i="82" s="1"/>
  <c r="BB516" i="82"/>
  <c r="AZ516" i="82"/>
  <c r="AY516" i="82" s="1"/>
  <c r="AX516" i="82"/>
  <c r="M516" i="82"/>
  <c r="L516" i="82"/>
  <c r="K516" i="82"/>
  <c r="BC515" i="82"/>
  <c r="BB515" i="82"/>
  <c r="BA515" i="82"/>
  <c r="AY515" i="82" s="1"/>
  <c r="AX515" i="82" s="1"/>
  <c r="AZ515" i="82"/>
  <c r="M515" i="82"/>
  <c r="L515" i="82"/>
  <c r="K515" i="82"/>
  <c r="BC514" i="82"/>
  <c r="BA514" i="82" s="1"/>
  <c r="BB514" i="82"/>
  <c r="AZ514" i="82"/>
  <c r="M514" i="82"/>
  <c r="L514" i="82"/>
  <c r="K514" i="82"/>
  <c r="BC513" i="82"/>
  <c r="BA513" i="82" s="1"/>
  <c r="BB513" i="82"/>
  <c r="AZ513" i="82"/>
  <c r="M513" i="82"/>
  <c r="L513" i="82"/>
  <c r="K513" i="82"/>
  <c r="BC512" i="82"/>
  <c r="BB512" i="82"/>
  <c r="BA512" i="82"/>
  <c r="AZ512" i="82"/>
  <c r="AY512" i="82"/>
  <c r="AX512" i="82" s="1"/>
  <c r="M512" i="82"/>
  <c r="L512" i="82"/>
  <c r="K512" i="82"/>
  <c r="BC511" i="82"/>
  <c r="BA511" i="82" s="1"/>
  <c r="BB511" i="82"/>
  <c r="AZ511" i="82"/>
  <c r="M511" i="82"/>
  <c r="L511" i="82"/>
  <c r="K511" i="82"/>
  <c r="BC510" i="82"/>
  <c r="BB510" i="82"/>
  <c r="BA510" i="82"/>
  <c r="AY510" i="82" s="1"/>
  <c r="AX510" i="82" s="1"/>
  <c r="AZ510" i="82"/>
  <c r="M510" i="82"/>
  <c r="L510" i="82"/>
  <c r="K510" i="82"/>
  <c r="BC509" i="82"/>
  <c r="BB509" i="82"/>
  <c r="BA509" i="82"/>
  <c r="AZ509" i="82"/>
  <c r="AY509" i="82" s="1"/>
  <c r="AX509" i="82" s="1"/>
  <c r="M509" i="82"/>
  <c r="L509" i="82"/>
  <c r="K509" i="82"/>
  <c r="BC508" i="82"/>
  <c r="BB508" i="82"/>
  <c r="BA508" i="82"/>
  <c r="AZ508" i="82"/>
  <c r="M508" i="82"/>
  <c r="L508" i="82"/>
  <c r="K508" i="82"/>
  <c r="BC507" i="82"/>
  <c r="BB507" i="82"/>
  <c r="BA507" i="82"/>
  <c r="AZ507" i="82"/>
  <c r="AY507" i="82"/>
  <c r="AX507" i="82"/>
  <c r="M507" i="82"/>
  <c r="L507" i="82"/>
  <c r="K507" i="82"/>
  <c r="BC506" i="82"/>
  <c r="BA506" i="82" s="1"/>
  <c r="AY506" i="82" s="1"/>
  <c r="AX506" i="82" s="1"/>
  <c r="BB506" i="82"/>
  <c r="AZ506" i="82"/>
  <c r="M506" i="82"/>
  <c r="L506" i="82"/>
  <c r="K506" i="82"/>
  <c r="BC505" i="82"/>
  <c r="BB505" i="82"/>
  <c r="BA505" i="82"/>
  <c r="AZ505" i="82"/>
  <c r="M505" i="82"/>
  <c r="L505" i="82"/>
  <c r="K505" i="82"/>
  <c r="BC504" i="82"/>
  <c r="BA504" i="82" s="1"/>
  <c r="AY504" i="82" s="1"/>
  <c r="AX504" i="82" s="1"/>
  <c r="BB504" i="82"/>
  <c r="AZ504" i="82"/>
  <c r="M504" i="82"/>
  <c r="L504" i="82"/>
  <c r="K504" i="82"/>
  <c r="BC503" i="82"/>
  <c r="BA503" i="82" s="1"/>
  <c r="BB503" i="82"/>
  <c r="AZ503" i="82"/>
  <c r="AY503" i="82" s="1"/>
  <c r="AX503" i="82" s="1"/>
  <c r="M503" i="82"/>
  <c r="L503" i="82"/>
  <c r="K503" i="82"/>
  <c r="BC502" i="82"/>
  <c r="BB502" i="82"/>
  <c r="BA502" i="82"/>
  <c r="AY502" i="82" s="1"/>
  <c r="AX502" i="82" s="1"/>
  <c r="AZ502" i="82"/>
  <c r="M502" i="82"/>
  <c r="L502" i="82"/>
  <c r="K502" i="82"/>
  <c r="BC501" i="82"/>
  <c r="BB501" i="82"/>
  <c r="BA501" i="82"/>
  <c r="AZ501" i="82"/>
  <c r="AY501" i="82"/>
  <c r="AX501" i="82" s="1"/>
  <c r="M501" i="82"/>
  <c r="L501" i="82"/>
  <c r="K501" i="82"/>
  <c r="BC500" i="82"/>
  <c r="BA500" i="82" s="1"/>
  <c r="BB500" i="82"/>
  <c r="AZ500" i="82"/>
  <c r="M500" i="82"/>
  <c r="L500" i="82"/>
  <c r="K500" i="82"/>
  <c r="BC499" i="82"/>
  <c r="BB499" i="82"/>
  <c r="BA499" i="82"/>
  <c r="AY499" i="82" s="1"/>
  <c r="AX499" i="82" s="1"/>
  <c r="AZ499" i="82"/>
  <c r="M499" i="82"/>
  <c r="L499" i="82"/>
  <c r="K499" i="82"/>
  <c r="BC498" i="82"/>
  <c r="BB498" i="82"/>
  <c r="BA498" i="82"/>
  <c r="AZ498" i="82"/>
  <c r="AY498" i="82" s="1"/>
  <c r="AX498" i="82" s="1"/>
  <c r="M498" i="82"/>
  <c r="L498" i="82"/>
  <c r="K498" i="82"/>
  <c r="BC497" i="82"/>
  <c r="BA497" i="82" s="1"/>
  <c r="BB497" i="82"/>
  <c r="AZ497" i="82"/>
  <c r="M497" i="82"/>
  <c r="L497" i="82"/>
  <c r="K497" i="82"/>
  <c r="BC496" i="82"/>
  <c r="BA496" i="82" s="1"/>
  <c r="AY496" i="82" s="1"/>
  <c r="AX496" i="82" s="1"/>
  <c r="BB496" i="82"/>
  <c r="AZ496" i="82"/>
  <c r="M496" i="82"/>
  <c r="L496" i="82"/>
  <c r="K496" i="82"/>
  <c r="BC495" i="82"/>
  <c r="BA495" i="82" s="1"/>
  <c r="BB495" i="82"/>
  <c r="AZ495" i="82"/>
  <c r="M495" i="82"/>
  <c r="L495" i="82"/>
  <c r="K495" i="82"/>
  <c r="BC494" i="82"/>
  <c r="BB494" i="82"/>
  <c r="BA494" i="82"/>
  <c r="AY494" i="82" s="1"/>
  <c r="AX494" i="82" s="1"/>
  <c r="AZ494" i="82"/>
  <c r="M494" i="82"/>
  <c r="L494" i="82"/>
  <c r="K494" i="82"/>
  <c r="BC493" i="82"/>
  <c r="BB493" i="82"/>
  <c r="BA493" i="82"/>
  <c r="AZ493" i="82"/>
  <c r="AY493" i="82"/>
  <c r="AX493" i="82" s="1"/>
  <c r="M493" i="82"/>
  <c r="L493" i="82"/>
  <c r="K493" i="82"/>
  <c r="BC492" i="82"/>
  <c r="BA492" i="82" s="1"/>
  <c r="AY492" i="82" s="1"/>
  <c r="AX492" i="82" s="1"/>
  <c r="BB492" i="82"/>
  <c r="AZ492" i="82"/>
  <c r="M492" i="82"/>
  <c r="L492" i="82"/>
  <c r="K492" i="82"/>
  <c r="BC491" i="82"/>
  <c r="BB491" i="82"/>
  <c r="BA491" i="82"/>
  <c r="AY491" i="82" s="1"/>
  <c r="AX491" i="82" s="1"/>
  <c r="AZ491" i="82"/>
  <c r="M491" i="82"/>
  <c r="L491" i="82"/>
  <c r="K491" i="82"/>
  <c r="BC490" i="82"/>
  <c r="BB490" i="82"/>
  <c r="BA490" i="82"/>
  <c r="AZ490" i="82"/>
  <c r="M490" i="82"/>
  <c r="L490" i="82"/>
  <c r="K490" i="82"/>
  <c r="BC489" i="82"/>
  <c r="BB489" i="82"/>
  <c r="BA489" i="82"/>
  <c r="AZ489" i="82"/>
  <c r="M489" i="82"/>
  <c r="L489" i="82"/>
  <c r="K489" i="82"/>
  <c r="BC488" i="82"/>
  <c r="BA488" i="82" s="1"/>
  <c r="BB488" i="82"/>
  <c r="AZ488" i="82"/>
  <c r="AY488" i="82"/>
  <c r="AX488" i="82" s="1"/>
  <c r="M488" i="82"/>
  <c r="L488" i="82"/>
  <c r="K488" i="82"/>
  <c r="BC487" i="82"/>
  <c r="BA487" i="82" s="1"/>
  <c r="BB487" i="82"/>
  <c r="AZ487" i="82"/>
  <c r="M487" i="82"/>
  <c r="L487" i="82"/>
  <c r="K487" i="82"/>
  <c r="BC486" i="82"/>
  <c r="BB486" i="82"/>
  <c r="BA486" i="82"/>
  <c r="AZ486" i="82"/>
  <c r="AY486" i="82" s="1"/>
  <c r="AX486" i="82" s="1"/>
  <c r="M486" i="82"/>
  <c r="L486" i="82"/>
  <c r="K486" i="82"/>
  <c r="BC485" i="82"/>
  <c r="BB485" i="82"/>
  <c r="BA485" i="82"/>
  <c r="AZ485" i="82"/>
  <c r="AY485" i="82" s="1"/>
  <c r="AX485" i="82" s="1"/>
  <c r="M485" i="82"/>
  <c r="L485" i="82"/>
  <c r="K485" i="82"/>
  <c r="BC484" i="82"/>
  <c r="BA484" i="82" s="1"/>
  <c r="AY484" i="82" s="1"/>
  <c r="AX484" i="82" s="1"/>
  <c r="BB484" i="82"/>
  <c r="AZ484" i="82"/>
  <c r="M484" i="82"/>
  <c r="L484" i="82"/>
  <c r="K484" i="82"/>
  <c r="BC483" i="82"/>
  <c r="BB483" i="82"/>
  <c r="BA483" i="82"/>
  <c r="AZ483" i="82"/>
  <c r="M483" i="82"/>
  <c r="L483" i="82"/>
  <c r="K483" i="82"/>
  <c r="BC482" i="82"/>
  <c r="BA482" i="82" s="1"/>
  <c r="BB482" i="82"/>
  <c r="AZ482" i="82"/>
  <c r="M482" i="82"/>
  <c r="L482" i="82"/>
  <c r="K482" i="82"/>
  <c r="BC481" i="82"/>
  <c r="BB481" i="82"/>
  <c r="BA481" i="82"/>
  <c r="AZ481" i="82"/>
  <c r="M481" i="82"/>
  <c r="L481" i="82"/>
  <c r="K481" i="82"/>
  <c r="BC480" i="82"/>
  <c r="BA480" i="82" s="1"/>
  <c r="AY480" i="82" s="1"/>
  <c r="AX480" i="82" s="1"/>
  <c r="BB480" i="82"/>
  <c r="AZ480" i="82"/>
  <c r="M480" i="82"/>
  <c r="L480" i="82"/>
  <c r="K480" i="82"/>
  <c r="BC479" i="82"/>
  <c r="BA479" i="82" s="1"/>
  <c r="AY479" i="82" s="1"/>
  <c r="AX479" i="82" s="1"/>
  <c r="BB479" i="82"/>
  <c r="AZ479" i="82"/>
  <c r="M479" i="82"/>
  <c r="L479" i="82"/>
  <c r="K479" i="82"/>
  <c r="BC478" i="82"/>
  <c r="BB478" i="82"/>
  <c r="BA478" i="82"/>
  <c r="AZ478" i="82"/>
  <c r="AY478" i="82"/>
  <c r="AX478" i="82" s="1"/>
  <c r="M478" i="82"/>
  <c r="L478" i="82"/>
  <c r="K478" i="82"/>
  <c r="BC477" i="82"/>
  <c r="BB477" i="82"/>
  <c r="BA477" i="82"/>
  <c r="AZ477" i="82"/>
  <c r="AY477" i="82" s="1"/>
  <c r="AX477" i="82" s="1"/>
  <c r="M477" i="82"/>
  <c r="L477" i="82"/>
  <c r="K477" i="82"/>
  <c r="BC476" i="82"/>
  <c r="BA476" i="82" s="1"/>
  <c r="AY476" i="82" s="1"/>
  <c r="AX476" i="82" s="1"/>
  <c r="BB476" i="82"/>
  <c r="AZ476" i="82"/>
  <c r="M476" i="82"/>
  <c r="L476" i="82"/>
  <c r="K476" i="82"/>
  <c r="BC475" i="82"/>
  <c r="BA475" i="82" s="1"/>
  <c r="BB475" i="82"/>
  <c r="AZ475" i="82"/>
  <c r="AY475" i="82"/>
  <c r="AX475" i="82" s="1"/>
  <c r="M475" i="82"/>
  <c r="L475" i="82"/>
  <c r="K475" i="82"/>
  <c r="BC474" i="82"/>
  <c r="BA474" i="82" s="1"/>
  <c r="BB474" i="82"/>
  <c r="AZ474" i="82"/>
  <c r="M474" i="82"/>
  <c r="L474" i="82"/>
  <c r="K474" i="82"/>
  <c r="BC473" i="82"/>
  <c r="BA473" i="82" s="1"/>
  <c r="BB473" i="82"/>
  <c r="AZ473" i="82"/>
  <c r="M473" i="82"/>
  <c r="L473" i="82"/>
  <c r="K473" i="82"/>
  <c r="BC472" i="82"/>
  <c r="BB472" i="82"/>
  <c r="BA472" i="82"/>
  <c r="AZ472" i="82"/>
  <c r="AY472" i="82"/>
  <c r="AX472" i="82"/>
  <c r="M472" i="82"/>
  <c r="L472" i="82"/>
  <c r="K472" i="82"/>
  <c r="BC471" i="82"/>
  <c r="BA471" i="82" s="1"/>
  <c r="BB471" i="82"/>
  <c r="AZ471" i="82"/>
  <c r="AY471" i="82" s="1"/>
  <c r="AX471" i="82" s="1"/>
  <c r="M471" i="82"/>
  <c r="L471" i="82"/>
  <c r="K471" i="82"/>
  <c r="BC470" i="82"/>
  <c r="BA470" i="82" s="1"/>
  <c r="BB470" i="82"/>
  <c r="AZ470" i="82"/>
  <c r="M470" i="82"/>
  <c r="L470" i="82"/>
  <c r="K470" i="82"/>
  <c r="BC469" i="82"/>
  <c r="BB469" i="82"/>
  <c r="BA469" i="82"/>
  <c r="AZ469" i="82"/>
  <c r="AY469" i="82"/>
  <c r="AX469" i="82" s="1"/>
  <c r="M469" i="82"/>
  <c r="L469" i="82"/>
  <c r="K469" i="82"/>
  <c r="BC468" i="82"/>
  <c r="BB468" i="82"/>
  <c r="BA468" i="82"/>
  <c r="AY468" i="82" s="1"/>
  <c r="AX468" i="82" s="1"/>
  <c r="AZ468" i="82"/>
  <c r="M468" i="82"/>
  <c r="L468" i="82"/>
  <c r="K468" i="82"/>
  <c r="BC467" i="82"/>
  <c r="BB467" i="82"/>
  <c r="BA467" i="82"/>
  <c r="AZ467" i="82"/>
  <c r="AY467" i="82" s="1"/>
  <c r="AX467" i="82" s="1"/>
  <c r="M467" i="82"/>
  <c r="L467" i="82"/>
  <c r="K467" i="82"/>
  <c r="BC466" i="82"/>
  <c r="BB466" i="82"/>
  <c r="BA466" i="82"/>
  <c r="AY466" i="82" s="1"/>
  <c r="AZ466" i="82"/>
  <c r="AX466" i="82"/>
  <c r="M466" i="82"/>
  <c r="L466" i="82"/>
  <c r="K466" i="82"/>
  <c r="BC465" i="82"/>
  <c r="BA465" i="82" s="1"/>
  <c r="BB465" i="82"/>
  <c r="AZ465" i="82"/>
  <c r="AY465" i="82"/>
  <c r="AX465" i="82" s="1"/>
  <c r="M465" i="82"/>
  <c r="L465" i="82"/>
  <c r="K465" i="82"/>
  <c r="BC464" i="82"/>
  <c r="BA464" i="82" s="1"/>
  <c r="BB464" i="82"/>
  <c r="AZ464" i="82"/>
  <c r="AY464" i="82" s="1"/>
  <c r="AX464" i="82" s="1"/>
  <c r="M464" i="82"/>
  <c r="L464" i="82"/>
  <c r="K464" i="82"/>
  <c r="BC463" i="82"/>
  <c r="BB463" i="82"/>
  <c r="BA463" i="82"/>
  <c r="AZ463" i="82"/>
  <c r="M463" i="82"/>
  <c r="L463" i="82"/>
  <c r="K463" i="82"/>
  <c r="BC462" i="82"/>
  <c r="BB462" i="82"/>
  <c r="BA462" i="82"/>
  <c r="AY462" i="82" s="1"/>
  <c r="AX462" i="82" s="1"/>
  <c r="AZ462" i="82"/>
  <c r="M462" i="82"/>
  <c r="L462" i="82"/>
  <c r="K462" i="82"/>
  <c r="BC461" i="82"/>
  <c r="BA461" i="82" s="1"/>
  <c r="BB461" i="82"/>
  <c r="AZ461" i="82"/>
  <c r="AY461" i="82"/>
  <c r="AX461" i="82" s="1"/>
  <c r="M461" i="82"/>
  <c r="L461" i="82"/>
  <c r="K461" i="82"/>
  <c r="BC460" i="82"/>
  <c r="BB460" i="82"/>
  <c r="BA460" i="82"/>
  <c r="AZ460" i="82"/>
  <c r="AY460" i="82" s="1"/>
  <c r="AX460" i="82" s="1"/>
  <c r="M460" i="82"/>
  <c r="L460" i="82"/>
  <c r="K460" i="82"/>
  <c r="BC459" i="82"/>
  <c r="BA459" i="82" s="1"/>
  <c r="BB459" i="82"/>
  <c r="AZ459" i="82"/>
  <c r="M459" i="82"/>
  <c r="L459" i="82"/>
  <c r="K459" i="82"/>
  <c r="BC458" i="82"/>
  <c r="BB458" i="82"/>
  <c r="BA458" i="82"/>
  <c r="AY458" i="82" s="1"/>
  <c r="AZ458" i="82"/>
  <c r="AX458" i="82"/>
  <c r="M458" i="82"/>
  <c r="L458" i="82"/>
  <c r="K458" i="82"/>
  <c r="BC457" i="82"/>
  <c r="BA457" i="82" s="1"/>
  <c r="AY457" i="82" s="1"/>
  <c r="AX457" i="82" s="1"/>
  <c r="BB457" i="82"/>
  <c r="AZ457" i="82"/>
  <c r="M457" i="82"/>
  <c r="L457" i="82"/>
  <c r="K457" i="82"/>
  <c r="BC456" i="82"/>
  <c r="BA456" i="82" s="1"/>
  <c r="BB456" i="82"/>
  <c r="AZ456" i="82"/>
  <c r="M456" i="82"/>
  <c r="L456" i="82"/>
  <c r="K456" i="82"/>
  <c r="BC455" i="82"/>
  <c r="BB455" i="82"/>
  <c r="BA455" i="82"/>
  <c r="AZ455" i="82"/>
  <c r="AY455" i="82" s="1"/>
  <c r="AX455" i="82" s="1"/>
  <c r="M455" i="82"/>
  <c r="L455" i="82"/>
  <c r="K455" i="82"/>
  <c r="BC454" i="82"/>
  <c r="BB454" i="82"/>
  <c r="BA454" i="82"/>
  <c r="AZ454" i="82"/>
  <c r="AY454" i="82" s="1"/>
  <c r="AX454" i="82" s="1"/>
  <c r="M454" i="82"/>
  <c r="L454" i="82"/>
  <c r="K454" i="82"/>
  <c r="BC453" i="82"/>
  <c r="BB453" i="82"/>
  <c r="BA453" i="82"/>
  <c r="AY453" i="82" s="1"/>
  <c r="AZ453" i="82"/>
  <c r="AX453" i="82"/>
  <c r="M453" i="82"/>
  <c r="L453" i="82"/>
  <c r="K453" i="82"/>
  <c r="BC452" i="82"/>
  <c r="BA452" i="82" s="1"/>
  <c r="AY452" i="82" s="1"/>
  <c r="AX452" i="82" s="1"/>
  <c r="BB452" i="82"/>
  <c r="AZ452" i="82"/>
  <c r="M452" i="82"/>
  <c r="L452" i="82"/>
  <c r="K452" i="82"/>
  <c r="BC451" i="82"/>
  <c r="BA451" i="82" s="1"/>
  <c r="AY451" i="82" s="1"/>
  <c r="AX451" i="82" s="1"/>
  <c r="BB451" i="82"/>
  <c r="AZ451" i="82"/>
  <c r="M451" i="82"/>
  <c r="L451" i="82"/>
  <c r="K451" i="82"/>
  <c r="BC450" i="82"/>
  <c r="BA450" i="82" s="1"/>
  <c r="BB450" i="82"/>
  <c r="AZ450" i="82"/>
  <c r="M450" i="82"/>
  <c r="L450" i="82"/>
  <c r="K450" i="82"/>
  <c r="BC449" i="82"/>
  <c r="BB449" i="82"/>
  <c r="BA449" i="82"/>
  <c r="AY449" i="82" s="1"/>
  <c r="AX449" i="82" s="1"/>
  <c r="AZ449" i="82"/>
  <c r="M449" i="82"/>
  <c r="L449" i="82"/>
  <c r="K449" i="82"/>
  <c r="BC448" i="82"/>
  <c r="BA448" i="82" s="1"/>
  <c r="BB448" i="82"/>
  <c r="AZ448" i="82"/>
  <c r="AY448" i="82"/>
  <c r="AX448" i="82"/>
  <c r="M448" i="82"/>
  <c r="L448" i="82"/>
  <c r="K448" i="82"/>
  <c r="BC447" i="82"/>
  <c r="BB447" i="82"/>
  <c r="BA447" i="82"/>
  <c r="AZ447" i="82"/>
  <c r="AY447" i="82" s="1"/>
  <c r="AX447" i="82" s="1"/>
  <c r="M447" i="82"/>
  <c r="L447" i="82"/>
  <c r="K447" i="82"/>
  <c r="BC446" i="82"/>
  <c r="BB446" i="82"/>
  <c r="BA446" i="82"/>
  <c r="AZ446" i="82"/>
  <c r="AY446" i="82" s="1"/>
  <c r="AX446" i="82" s="1"/>
  <c r="M446" i="82"/>
  <c r="L446" i="82"/>
  <c r="K446" i="82"/>
  <c r="BC445" i="82"/>
  <c r="BB445" i="82"/>
  <c r="BA445" i="82"/>
  <c r="AZ445" i="82"/>
  <c r="AY445" i="82" s="1"/>
  <c r="AX445" i="82" s="1"/>
  <c r="M445" i="82"/>
  <c r="L445" i="82"/>
  <c r="K445" i="82"/>
  <c r="BC444" i="82"/>
  <c r="BA444" i="82" s="1"/>
  <c r="AY444" i="82" s="1"/>
  <c r="AX444" i="82" s="1"/>
  <c r="BB444" i="82"/>
  <c r="AZ444" i="82"/>
  <c r="M444" i="82"/>
  <c r="L444" i="82"/>
  <c r="K444" i="82"/>
  <c r="BC443" i="82"/>
  <c r="BB443" i="82"/>
  <c r="BA443" i="82"/>
  <c r="AY443" i="82" s="1"/>
  <c r="AX443" i="82" s="1"/>
  <c r="AZ443" i="82"/>
  <c r="M443" i="82"/>
  <c r="L443" i="82"/>
  <c r="K443" i="82"/>
  <c r="BC442" i="82"/>
  <c r="BB442" i="82"/>
  <c r="BA442" i="82"/>
  <c r="AZ442" i="82"/>
  <c r="M442" i="82"/>
  <c r="L442" i="82"/>
  <c r="K442" i="82"/>
  <c r="BC441" i="82"/>
  <c r="BA441" i="82" s="1"/>
  <c r="AY441" i="82" s="1"/>
  <c r="AX441" i="82" s="1"/>
  <c r="BB441" i="82"/>
  <c r="AZ441" i="82"/>
  <c r="M441" i="82"/>
  <c r="L441" i="82"/>
  <c r="K441" i="82"/>
  <c r="BC440" i="82"/>
  <c r="BB440" i="82"/>
  <c r="BA440" i="82"/>
  <c r="AZ440" i="82"/>
  <c r="AY440" i="82" s="1"/>
  <c r="AX440" i="82" s="1"/>
  <c r="M440" i="82"/>
  <c r="L440" i="82"/>
  <c r="K440" i="82"/>
  <c r="BC439" i="82"/>
  <c r="BB439" i="82"/>
  <c r="BA439" i="82"/>
  <c r="AZ439" i="82"/>
  <c r="AY439" i="82"/>
  <c r="AX439" i="82" s="1"/>
  <c r="M439" i="82"/>
  <c r="L439" i="82"/>
  <c r="K439" i="82"/>
  <c r="BC438" i="82"/>
  <c r="BA438" i="82" s="1"/>
  <c r="BB438" i="82"/>
  <c r="AZ438" i="82"/>
  <c r="AY438" i="82" s="1"/>
  <c r="AX438" i="82" s="1"/>
  <c r="M438" i="82"/>
  <c r="L438" i="82"/>
  <c r="K438" i="82"/>
  <c r="BC437" i="82"/>
  <c r="BB437" i="82"/>
  <c r="BA437" i="82"/>
  <c r="AZ437" i="82"/>
  <c r="M437" i="82"/>
  <c r="L437" i="82"/>
  <c r="K437" i="82"/>
  <c r="BC436" i="82"/>
  <c r="BB436" i="82"/>
  <c r="BA436" i="82"/>
  <c r="AY436" i="82" s="1"/>
  <c r="AX436" i="82" s="1"/>
  <c r="AZ436" i="82"/>
  <c r="M436" i="82"/>
  <c r="L436" i="82"/>
  <c r="K436" i="82"/>
  <c r="BC435" i="82"/>
  <c r="BA435" i="82" s="1"/>
  <c r="AY435" i="82" s="1"/>
  <c r="AX435" i="82" s="1"/>
  <c r="BB435" i="82"/>
  <c r="AZ435" i="82"/>
  <c r="M435" i="82"/>
  <c r="L435" i="82"/>
  <c r="K435" i="82"/>
  <c r="BC434" i="82"/>
  <c r="BA434" i="82" s="1"/>
  <c r="AY434" i="82" s="1"/>
  <c r="AX434" i="82" s="1"/>
  <c r="BB434" i="82"/>
  <c r="AZ434" i="82"/>
  <c r="M434" i="82"/>
  <c r="L434" i="82"/>
  <c r="K434" i="82"/>
  <c r="BC433" i="82"/>
  <c r="BB433" i="82"/>
  <c r="BA433" i="82"/>
  <c r="AZ433" i="82"/>
  <c r="AY433" i="82" s="1"/>
  <c r="AX433" i="82" s="1"/>
  <c r="M433" i="82"/>
  <c r="L433" i="82"/>
  <c r="K433" i="82"/>
  <c r="BC432" i="82"/>
  <c r="BA432" i="82" s="1"/>
  <c r="BB432" i="82"/>
  <c r="AZ432" i="82"/>
  <c r="M432" i="82"/>
  <c r="L432" i="82"/>
  <c r="K432" i="82"/>
  <c r="BC431" i="82"/>
  <c r="BA431" i="82" s="1"/>
  <c r="AY431" i="82" s="1"/>
  <c r="BB431" i="82"/>
  <c r="AZ431" i="82"/>
  <c r="AX431" i="82"/>
  <c r="M431" i="82"/>
  <c r="L431" i="82"/>
  <c r="K431" i="82"/>
  <c r="BC430" i="82"/>
  <c r="BA430" i="82" s="1"/>
  <c r="BB430" i="82"/>
  <c r="AZ430" i="82"/>
  <c r="M430" i="82"/>
  <c r="L430" i="82"/>
  <c r="K430" i="82"/>
  <c r="BC429" i="82"/>
  <c r="BB429" i="82"/>
  <c r="BA429" i="82"/>
  <c r="AZ429" i="82"/>
  <c r="M429" i="82"/>
  <c r="L429" i="82"/>
  <c r="K429" i="82"/>
  <c r="BC428" i="82"/>
  <c r="BB428" i="82"/>
  <c r="BA428" i="82"/>
  <c r="AZ428" i="82"/>
  <c r="AY428" i="82"/>
  <c r="AX428" i="82"/>
  <c r="M428" i="82"/>
  <c r="L428" i="82"/>
  <c r="K428" i="82"/>
  <c r="BC427" i="82"/>
  <c r="BA427" i="82" s="1"/>
  <c r="BB427" i="82"/>
  <c r="AZ427" i="82"/>
  <c r="AY427" i="82" s="1"/>
  <c r="AX427" i="82" s="1"/>
  <c r="M427" i="82"/>
  <c r="L427" i="82"/>
  <c r="K427" i="82"/>
  <c r="BC426" i="82"/>
  <c r="BB426" i="82"/>
  <c r="BA426" i="82"/>
  <c r="AZ426" i="82"/>
  <c r="AY426" i="82" s="1"/>
  <c r="AX426" i="82"/>
  <c r="M426" i="82"/>
  <c r="L426" i="82"/>
  <c r="K426" i="82"/>
  <c r="BC425" i="82"/>
  <c r="BA425" i="82" s="1"/>
  <c r="AY425" i="82" s="1"/>
  <c r="AX425" i="82" s="1"/>
  <c r="BB425" i="82"/>
  <c r="AZ425" i="82"/>
  <c r="M425" i="82"/>
  <c r="L425" i="82"/>
  <c r="K425" i="82"/>
  <c r="BC424" i="82"/>
  <c r="BB424" i="82"/>
  <c r="BA424" i="82"/>
  <c r="AZ424" i="82"/>
  <c r="M424" i="82"/>
  <c r="L424" i="82"/>
  <c r="K424" i="82"/>
  <c r="BC423" i="82"/>
  <c r="BB423" i="82"/>
  <c r="BA423" i="82"/>
  <c r="AY423" i="82" s="1"/>
  <c r="AX423" i="82" s="1"/>
  <c r="AZ423" i="82"/>
  <c r="M423" i="82"/>
  <c r="L423" i="82"/>
  <c r="K423" i="82"/>
  <c r="BC422" i="82"/>
  <c r="BA422" i="82" s="1"/>
  <c r="AY422" i="82" s="1"/>
  <c r="AX422" i="82" s="1"/>
  <c r="BB422" i="82"/>
  <c r="AZ422" i="82"/>
  <c r="M422" i="82"/>
  <c r="L422" i="82"/>
  <c r="K422" i="82"/>
  <c r="BC421" i="82"/>
  <c r="BA421" i="82" s="1"/>
  <c r="AY421" i="82" s="1"/>
  <c r="AX421" i="82" s="1"/>
  <c r="BB421" i="82"/>
  <c r="AZ421" i="82"/>
  <c r="M421" i="82"/>
  <c r="L421" i="82"/>
  <c r="K421" i="82"/>
  <c r="BC420" i="82"/>
  <c r="BA420" i="82" s="1"/>
  <c r="BB420" i="82"/>
  <c r="AZ420" i="82"/>
  <c r="M420" i="82"/>
  <c r="L420" i="82"/>
  <c r="K420" i="82"/>
  <c r="BC419" i="82"/>
  <c r="BB419" i="82"/>
  <c r="BA419" i="82"/>
  <c r="AZ419" i="82"/>
  <c r="AY419" i="82" s="1"/>
  <c r="AX419" i="82"/>
  <c r="M419" i="82"/>
  <c r="L419" i="82"/>
  <c r="K419" i="82"/>
  <c r="BC418" i="82"/>
  <c r="BA418" i="82" s="1"/>
  <c r="AY418" i="82" s="1"/>
  <c r="AX418" i="82" s="1"/>
  <c r="BB418" i="82"/>
  <c r="AZ418" i="82"/>
  <c r="M418" i="82"/>
  <c r="L418" i="82"/>
  <c r="K418" i="82"/>
  <c r="BC417" i="82"/>
  <c r="BA417" i="82" s="1"/>
  <c r="BB417" i="82"/>
  <c r="AZ417" i="82"/>
  <c r="M417" i="82"/>
  <c r="L417" i="82"/>
  <c r="K417" i="82"/>
  <c r="BC416" i="82"/>
  <c r="BB416" i="82"/>
  <c r="BA416" i="82"/>
  <c r="AZ416" i="82"/>
  <c r="AY416" i="82" s="1"/>
  <c r="AX416" i="82" s="1"/>
  <c r="M416" i="82"/>
  <c r="L416" i="82"/>
  <c r="K416" i="82"/>
  <c r="BC415" i="82"/>
  <c r="BB415" i="82"/>
  <c r="BA415" i="82"/>
  <c r="AZ415" i="82"/>
  <c r="AY415" i="82" s="1"/>
  <c r="AX415" i="82" s="1"/>
  <c r="M415" i="82"/>
  <c r="L415" i="82"/>
  <c r="K415" i="82"/>
  <c r="BC414" i="82"/>
  <c r="BA414" i="82" s="1"/>
  <c r="AY414" i="82" s="1"/>
  <c r="AX414" i="82" s="1"/>
  <c r="BB414" i="82"/>
  <c r="AZ414" i="82"/>
  <c r="M414" i="82"/>
  <c r="L414" i="82"/>
  <c r="K414" i="82"/>
  <c r="BC413" i="82"/>
  <c r="BA413" i="82" s="1"/>
  <c r="AY413" i="82" s="1"/>
  <c r="AX413" i="82" s="1"/>
  <c r="BB413" i="82"/>
  <c r="AZ413" i="82"/>
  <c r="M413" i="82"/>
  <c r="L413" i="82"/>
  <c r="K413" i="82"/>
  <c r="BC412" i="82"/>
  <c r="BA412" i="82" s="1"/>
  <c r="BB412" i="82"/>
  <c r="AZ412" i="82"/>
  <c r="AY412" i="82" s="1"/>
  <c r="AX412" i="82" s="1"/>
  <c r="M412" i="82"/>
  <c r="L412" i="82"/>
  <c r="K412" i="82"/>
  <c r="BC411" i="82"/>
  <c r="BB411" i="82"/>
  <c r="BA411" i="82"/>
  <c r="AZ411" i="82"/>
  <c r="AY411" i="82" s="1"/>
  <c r="AX411" i="82" s="1"/>
  <c r="M411" i="82"/>
  <c r="L411" i="82"/>
  <c r="K411" i="82"/>
  <c r="BC410" i="82"/>
  <c r="BA410" i="82" s="1"/>
  <c r="BB410" i="82"/>
  <c r="AZ410" i="82"/>
  <c r="AY410" i="82"/>
  <c r="AX410" i="82"/>
  <c r="M410" i="82"/>
  <c r="L410" i="82"/>
  <c r="K410" i="82"/>
  <c r="BC409" i="82"/>
  <c r="BA409" i="82" s="1"/>
  <c r="AY409" i="82" s="1"/>
  <c r="AX409" i="82" s="1"/>
  <c r="BB409" i="82"/>
  <c r="AZ409" i="82"/>
  <c r="M409" i="82"/>
  <c r="L409" i="82"/>
  <c r="K409" i="82"/>
  <c r="BC408" i="82"/>
  <c r="BB408" i="82"/>
  <c r="BA408" i="82"/>
  <c r="AZ408" i="82"/>
  <c r="AY408" i="82"/>
  <c r="AX408" i="82" s="1"/>
  <c r="M408" i="82"/>
  <c r="L408" i="82"/>
  <c r="K408" i="82"/>
  <c r="BC407" i="82"/>
  <c r="BB407" i="82"/>
  <c r="BA407" i="82"/>
  <c r="AZ407" i="82"/>
  <c r="AY407" i="82" s="1"/>
  <c r="AX407" i="82" s="1"/>
  <c r="M407" i="82"/>
  <c r="L407" i="82"/>
  <c r="K407" i="82"/>
  <c r="BC406" i="82"/>
  <c r="BA406" i="82" s="1"/>
  <c r="AY406" i="82" s="1"/>
  <c r="AX406" i="82" s="1"/>
  <c r="BB406" i="82"/>
  <c r="AZ406" i="82"/>
  <c r="M406" i="82"/>
  <c r="L406" i="82"/>
  <c r="K406" i="82"/>
  <c r="BC405" i="82"/>
  <c r="BA405" i="82" s="1"/>
  <c r="AY405" i="82" s="1"/>
  <c r="AX405" i="82" s="1"/>
  <c r="BB405" i="82"/>
  <c r="AZ405" i="82"/>
  <c r="M405" i="82"/>
  <c r="L405" i="82"/>
  <c r="K405" i="82"/>
  <c r="BC404" i="82"/>
  <c r="BA404" i="82" s="1"/>
  <c r="BB404" i="82"/>
  <c r="AZ404" i="82"/>
  <c r="M404" i="82"/>
  <c r="L404" i="82"/>
  <c r="K404" i="82"/>
  <c r="BC403" i="82"/>
  <c r="BB403" i="82"/>
  <c r="BA403" i="82"/>
  <c r="AZ403" i="82"/>
  <c r="AY403" i="82" s="1"/>
  <c r="AX403" i="82"/>
  <c r="M403" i="82"/>
  <c r="L403" i="82"/>
  <c r="K403" i="82"/>
  <c r="BC402" i="82"/>
  <c r="BB402" i="82"/>
  <c r="BA402" i="82"/>
  <c r="AZ402" i="82"/>
  <c r="AY402" i="82"/>
  <c r="AX402" i="82"/>
  <c r="M402" i="82"/>
  <c r="L402" i="82"/>
  <c r="K402" i="82"/>
  <c r="BC401" i="82"/>
  <c r="BA401" i="82" s="1"/>
  <c r="BB401" i="82"/>
  <c r="AZ401" i="82"/>
  <c r="AY401" i="82" s="1"/>
  <c r="AX401" i="82" s="1"/>
  <c r="M401" i="82"/>
  <c r="L401" i="82"/>
  <c r="K401" i="82"/>
  <c r="BC400" i="82"/>
  <c r="BB400" i="82"/>
  <c r="BA400" i="82"/>
  <c r="AY400" i="82" s="1"/>
  <c r="AX400" i="82" s="1"/>
  <c r="AZ400" i="82"/>
  <c r="M400" i="82"/>
  <c r="L400" i="82"/>
  <c r="K400" i="82"/>
  <c r="BC399" i="82"/>
  <c r="BB399" i="82"/>
  <c r="BA399" i="82"/>
  <c r="AZ399" i="82"/>
  <c r="M399" i="82"/>
  <c r="L399" i="82"/>
  <c r="K399" i="82"/>
  <c r="BC398" i="82"/>
  <c r="BA398" i="82" s="1"/>
  <c r="AY398" i="82" s="1"/>
  <c r="AX398" i="82" s="1"/>
  <c r="BB398" i="82"/>
  <c r="AZ398" i="82"/>
  <c r="M398" i="82"/>
  <c r="L398" i="82"/>
  <c r="K398" i="82"/>
  <c r="BC397" i="82"/>
  <c r="BA397" i="82" s="1"/>
  <c r="BB397" i="82"/>
  <c r="AZ397" i="82"/>
  <c r="AY397" i="82"/>
  <c r="AX397" i="82" s="1"/>
  <c r="M397" i="82"/>
  <c r="L397" i="82"/>
  <c r="K397" i="82"/>
  <c r="BC396" i="82"/>
  <c r="BA396" i="82" s="1"/>
  <c r="BB396" i="82"/>
  <c r="AZ396" i="82"/>
  <c r="M396" i="82"/>
  <c r="L396" i="82"/>
  <c r="K396" i="82"/>
  <c r="BC395" i="82"/>
  <c r="BB395" i="82"/>
  <c r="BA395" i="82"/>
  <c r="AZ395" i="82"/>
  <c r="M395" i="82"/>
  <c r="L395" i="82"/>
  <c r="K395" i="82"/>
  <c r="BC394" i="82"/>
  <c r="BB394" i="82"/>
  <c r="BA394" i="82"/>
  <c r="AZ394" i="82"/>
  <c r="AY394" i="82"/>
  <c r="AX394" i="82"/>
  <c r="M394" i="82"/>
  <c r="L394" i="82"/>
  <c r="K394" i="82"/>
  <c r="BC393" i="82"/>
  <c r="BA393" i="82" s="1"/>
  <c r="AY393" i="82" s="1"/>
  <c r="BB393" i="82"/>
  <c r="AZ393" i="82"/>
  <c r="AX393" i="82"/>
  <c r="M393" i="82"/>
  <c r="L393" i="82"/>
  <c r="K393" i="82"/>
  <c r="BC392" i="82"/>
  <c r="BB392" i="82"/>
  <c r="BA392" i="82"/>
  <c r="AZ392" i="82"/>
  <c r="AY392" i="82"/>
  <c r="AX392" i="82" s="1"/>
  <c r="M392" i="82"/>
  <c r="L392" i="82"/>
  <c r="K392" i="82"/>
  <c r="BC391" i="82"/>
  <c r="BB391" i="82"/>
  <c r="BA391" i="82"/>
  <c r="AZ391" i="82"/>
  <c r="M391" i="82"/>
  <c r="L391" i="82"/>
  <c r="K391" i="82"/>
  <c r="BC390" i="82"/>
  <c r="BB390" i="82"/>
  <c r="BA390" i="82"/>
  <c r="AY390" i="82" s="1"/>
  <c r="AX390" i="82" s="1"/>
  <c r="AZ390" i="82"/>
  <c r="M390" i="82"/>
  <c r="L390" i="82"/>
  <c r="K390" i="82"/>
  <c r="BC389" i="82"/>
  <c r="BA389" i="82" s="1"/>
  <c r="BB389" i="82"/>
  <c r="AZ389" i="82"/>
  <c r="AY389" i="82"/>
  <c r="AX389" i="82" s="1"/>
  <c r="M389" i="82"/>
  <c r="L389" i="82"/>
  <c r="K389" i="82"/>
  <c r="BC388" i="82"/>
  <c r="BA388" i="82" s="1"/>
  <c r="BB388" i="82"/>
  <c r="AZ388" i="82"/>
  <c r="M388" i="82"/>
  <c r="L388" i="82"/>
  <c r="K388" i="82"/>
  <c r="BC387" i="82"/>
  <c r="BB387" i="82"/>
  <c r="BA387" i="82"/>
  <c r="AZ387" i="82"/>
  <c r="AY387" i="82" s="1"/>
  <c r="AX387" i="82" s="1"/>
  <c r="M387" i="82"/>
  <c r="L387" i="82"/>
  <c r="K387" i="82"/>
  <c r="BC386" i="82"/>
  <c r="BB386" i="82"/>
  <c r="BA386" i="82"/>
  <c r="AZ386" i="82"/>
  <c r="AY386" i="82"/>
  <c r="AX386" i="82" s="1"/>
  <c r="M386" i="82"/>
  <c r="L386" i="82"/>
  <c r="K386" i="82"/>
  <c r="BC385" i="82"/>
  <c r="BA385" i="82" s="1"/>
  <c r="BB385" i="82"/>
  <c r="AZ385" i="82"/>
  <c r="AY385" i="82" s="1"/>
  <c r="AX385" i="82" s="1"/>
  <c r="M385" i="82"/>
  <c r="L385" i="82"/>
  <c r="K385" i="82"/>
  <c r="BC384" i="82"/>
  <c r="BA384" i="82" s="1"/>
  <c r="BB384" i="82"/>
  <c r="AZ384" i="82"/>
  <c r="AY384" i="82" s="1"/>
  <c r="AX384" i="82" s="1"/>
  <c r="M384" i="82"/>
  <c r="L384" i="82"/>
  <c r="K384" i="82"/>
  <c r="BC383" i="82"/>
  <c r="BB383" i="82"/>
  <c r="BA383" i="82"/>
  <c r="AY383" i="82" s="1"/>
  <c r="AX383" i="82" s="1"/>
  <c r="AZ383" i="82"/>
  <c r="M383" i="82"/>
  <c r="L383" i="82"/>
  <c r="K383" i="82"/>
  <c r="BC382" i="82"/>
  <c r="BA382" i="82" s="1"/>
  <c r="BB382" i="82"/>
  <c r="AZ382" i="82"/>
  <c r="AY382" i="82" s="1"/>
  <c r="AX382" i="82" s="1"/>
  <c r="M382" i="82"/>
  <c r="L382" i="82"/>
  <c r="K382" i="82"/>
  <c r="BC381" i="82"/>
  <c r="BB381" i="82"/>
  <c r="BA381" i="82"/>
  <c r="AZ381" i="82"/>
  <c r="M381" i="82"/>
  <c r="L381" i="82"/>
  <c r="K381" i="82"/>
  <c r="BC380" i="82"/>
  <c r="BB380" i="82"/>
  <c r="BA380" i="82"/>
  <c r="AY380" i="82" s="1"/>
  <c r="AZ380" i="82"/>
  <c r="AX380" i="82"/>
  <c r="M380" i="82"/>
  <c r="L380" i="82"/>
  <c r="K380" i="82"/>
  <c r="BC379" i="82"/>
  <c r="BA379" i="82" s="1"/>
  <c r="BB379" i="82"/>
  <c r="AZ379" i="82"/>
  <c r="AY379" i="82"/>
  <c r="AX379" i="82" s="1"/>
  <c r="M379" i="82"/>
  <c r="L379" i="82"/>
  <c r="K379" i="82"/>
  <c r="BC378" i="82"/>
  <c r="BA378" i="82" s="1"/>
  <c r="BB378" i="82"/>
  <c r="AZ378" i="82"/>
  <c r="AY378" i="82" s="1"/>
  <c r="AX378" i="82" s="1"/>
  <c r="M378" i="82"/>
  <c r="L378" i="82"/>
  <c r="K378" i="82"/>
  <c r="BC377" i="82"/>
  <c r="BB377" i="82"/>
  <c r="BA377" i="82"/>
  <c r="AZ377" i="82"/>
  <c r="AY377" i="82" s="1"/>
  <c r="AX377" i="82" s="1"/>
  <c r="M377" i="82"/>
  <c r="L377" i="82"/>
  <c r="K377" i="82"/>
  <c r="BC376" i="82"/>
  <c r="BB376" i="82"/>
  <c r="BA376" i="82"/>
  <c r="AZ376" i="82"/>
  <c r="M376" i="82"/>
  <c r="L376" i="82"/>
  <c r="K376" i="82"/>
  <c r="BC375" i="82"/>
  <c r="BB375" i="82"/>
  <c r="BA375" i="82"/>
  <c r="AZ375" i="82"/>
  <c r="AY375" i="82"/>
  <c r="AX375" i="82"/>
  <c r="M375" i="82"/>
  <c r="L375" i="82"/>
  <c r="K375" i="82"/>
  <c r="BC374" i="82"/>
  <c r="BA374" i="82" s="1"/>
  <c r="BB374" i="82"/>
  <c r="AZ374" i="82"/>
  <c r="AY374" i="82"/>
  <c r="AX374" i="82" s="1"/>
  <c r="M374" i="82"/>
  <c r="L374" i="82"/>
  <c r="K374" i="82"/>
  <c r="BC373" i="82"/>
  <c r="BB373" i="82"/>
  <c r="BA373" i="82"/>
  <c r="AZ373" i="82"/>
  <c r="AY373" i="82" s="1"/>
  <c r="AX373" i="82" s="1"/>
  <c r="M373" i="82"/>
  <c r="L373" i="82"/>
  <c r="K373" i="82"/>
  <c r="BC372" i="82"/>
  <c r="BB372" i="82"/>
  <c r="BA372" i="82"/>
  <c r="AY372" i="82" s="1"/>
  <c r="AX372" i="82" s="1"/>
  <c r="AZ372" i="82"/>
  <c r="M372" i="82"/>
  <c r="L372" i="82"/>
  <c r="K372" i="82"/>
  <c r="BC371" i="82"/>
  <c r="BA371" i="82" s="1"/>
  <c r="AY371" i="82" s="1"/>
  <c r="AX371" i="82" s="1"/>
  <c r="BB371" i="82"/>
  <c r="AZ371" i="82"/>
  <c r="M371" i="82"/>
  <c r="L371" i="82"/>
  <c r="K371" i="82"/>
  <c r="BC370" i="82"/>
  <c r="BA370" i="82" s="1"/>
  <c r="BB370" i="82"/>
  <c r="AZ370" i="82"/>
  <c r="AY370" i="82"/>
  <c r="AX370" i="82" s="1"/>
  <c r="M370" i="82"/>
  <c r="L370" i="82"/>
  <c r="K370" i="82"/>
  <c r="BC369" i="82"/>
  <c r="BB369" i="82"/>
  <c r="BA369" i="82"/>
  <c r="AY369" i="82" s="1"/>
  <c r="AX369" i="82" s="1"/>
  <c r="AZ369" i="82"/>
  <c r="M369" i="82"/>
  <c r="L369" i="82"/>
  <c r="K369" i="82"/>
  <c r="BC368" i="82"/>
  <c r="BB368" i="82"/>
  <c r="BA368" i="82"/>
  <c r="AZ368" i="82"/>
  <c r="AY368" i="82" s="1"/>
  <c r="AX368" i="82" s="1"/>
  <c r="M368" i="82"/>
  <c r="L368" i="82"/>
  <c r="K368" i="82"/>
  <c r="BC367" i="82"/>
  <c r="BB367" i="82"/>
  <c r="BA367" i="82"/>
  <c r="AZ367" i="82"/>
  <c r="AY367" i="82"/>
  <c r="AX367" i="82" s="1"/>
  <c r="M367" i="82"/>
  <c r="L367" i="82"/>
  <c r="K367" i="82"/>
  <c r="BC366" i="82"/>
  <c r="BA366" i="82" s="1"/>
  <c r="BB366" i="82"/>
  <c r="AZ366" i="82"/>
  <c r="AY366" i="82" s="1"/>
  <c r="AX366" i="82" s="1"/>
  <c r="M366" i="82"/>
  <c r="L366" i="82"/>
  <c r="K366" i="82"/>
  <c r="BC365" i="82"/>
  <c r="BA365" i="82" s="1"/>
  <c r="BB365" i="82"/>
  <c r="AZ365" i="82"/>
  <c r="M365" i="82"/>
  <c r="L365" i="82"/>
  <c r="K365" i="82"/>
  <c r="BC364" i="82"/>
  <c r="BB364" i="82"/>
  <c r="BA364" i="82"/>
  <c r="AY364" i="82" s="1"/>
  <c r="AX364" i="82" s="1"/>
  <c r="AZ364" i="82"/>
  <c r="M364" i="82"/>
  <c r="L364" i="82"/>
  <c r="K364" i="82"/>
  <c r="BC363" i="82"/>
  <c r="BA363" i="82" s="1"/>
  <c r="AY363" i="82" s="1"/>
  <c r="AX363" i="82" s="1"/>
  <c r="BB363" i="82"/>
  <c r="AZ363" i="82"/>
  <c r="M363" i="82"/>
  <c r="L363" i="82"/>
  <c r="K363" i="82"/>
  <c r="BC362" i="82"/>
  <c r="BA362" i="82" s="1"/>
  <c r="BB362" i="82"/>
  <c r="AZ362" i="82"/>
  <c r="AY362" i="82" s="1"/>
  <c r="AX362" i="82" s="1"/>
  <c r="M362" i="82"/>
  <c r="L362" i="82"/>
  <c r="K362" i="82"/>
  <c r="BC361" i="82"/>
  <c r="BB361" i="82"/>
  <c r="BA361" i="82"/>
  <c r="AZ361" i="82"/>
  <c r="AY361" i="82" s="1"/>
  <c r="AX361" i="82" s="1"/>
  <c r="M361" i="82"/>
  <c r="L361" i="82"/>
  <c r="K361" i="82"/>
  <c r="BC360" i="82"/>
  <c r="BA360" i="82" s="1"/>
  <c r="BB360" i="82"/>
  <c r="AZ360" i="82"/>
  <c r="M360" i="82"/>
  <c r="L360" i="82"/>
  <c r="K360" i="82"/>
  <c r="BC359" i="82"/>
  <c r="BB359" i="82"/>
  <c r="BA359" i="82"/>
  <c r="AZ359" i="82"/>
  <c r="AY359" i="82"/>
  <c r="AX359" i="82" s="1"/>
  <c r="M359" i="82"/>
  <c r="L359" i="82"/>
  <c r="K359" i="82"/>
  <c r="BC358" i="82"/>
  <c r="BA358" i="82" s="1"/>
  <c r="BB358" i="82"/>
  <c r="AZ358" i="82"/>
  <c r="AY358" i="82"/>
  <c r="AX358" i="82" s="1"/>
  <c r="M358" i="82"/>
  <c r="L358" i="82"/>
  <c r="K358" i="82"/>
  <c r="BC357" i="82"/>
  <c r="BB357" i="82"/>
  <c r="BA357" i="82"/>
  <c r="AZ357" i="82"/>
  <c r="M357" i="82"/>
  <c r="L357" i="82"/>
  <c r="K357" i="82"/>
  <c r="BC356" i="82"/>
  <c r="BB356" i="82"/>
  <c r="BA356" i="82"/>
  <c r="AY356" i="82" s="1"/>
  <c r="AX356" i="82" s="1"/>
  <c r="AZ356" i="82"/>
  <c r="M356" i="82"/>
  <c r="L356" i="82"/>
  <c r="K356" i="82"/>
  <c r="BC355" i="82"/>
  <c r="BA355" i="82" s="1"/>
  <c r="BB355" i="82"/>
  <c r="AZ355" i="82"/>
  <c r="AY355" i="82"/>
  <c r="AX355" i="82" s="1"/>
  <c r="M355" i="82"/>
  <c r="L355" i="82"/>
  <c r="K355" i="82"/>
  <c r="BC354" i="82"/>
  <c r="BB354" i="82"/>
  <c r="BA354" i="82"/>
  <c r="AZ354" i="82"/>
  <c r="AY354" i="82"/>
  <c r="AX354" i="82" s="1"/>
  <c r="M354" i="82"/>
  <c r="L354" i="82"/>
  <c r="K354" i="82"/>
  <c r="BC353" i="82"/>
  <c r="BB353" i="82"/>
  <c r="BA353" i="82"/>
  <c r="AZ353" i="82"/>
  <c r="AY353" i="82" s="1"/>
  <c r="AX353" i="82"/>
  <c r="M353" i="82"/>
  <c r="L353" i="82"/>
  <c r="K353" i="82"/>
  <c r="BC352" i="82"/>
  <c r="BB352" i="82"/>
  <c r="BA352" i="82"/>
  <c r="AZ352" i="82"/>
  <c r="AY352" i="82"/>
  <c r="AX352" i="82" s="1"/>
  <c r="M352" i="82"/>
  <c r="L352" i="82"/>
  <c r="K352" i="82"/>
  <c r="BC351" i="82"/>
  <c r="BA351" i="82" s="1"/>
  <c r="BB351" i="82"/>
  <c r="AZ351" i="82"/>
  <c r="M351" i="82"/>
  <c r="L351" i="82"/>
  <c r="K351" i="82"/>
  <c r="BC350" i="82"/>
  <c r="BA350" i="82" s="1"/>
  <c r="BB350" i="82"/>
  <c r="AZ350" i="82"/>
  <c r="M350" i="82"/>
  <c r="L350" i="82"/>
  <c r="K350" i="82"/>
  <c r="BC349" i="82"/>
  <c r="BB349" i="82"/>
  <c r="BA349" i="82"/>
  <c r="AZ349" i="82"/>
  <c r="AY349" i="82" s="1"/>
  <c r="AX349" i="82" s="1"/>
  <c r="M349" i="82"/>
  <c r="L349" i="82"/>
  <c r="K349" i="82"/>
  <c r="BC348" i="82"/>
  <c r="BA348" i="82" s="1"/>
  <c r="AY348" i="82" s="1"/>
  <c r="AX348" i="82" s="1"/>
  <c r="BB348" i="82"/>
  <c r="AZ348" i="82"/>
  <c r="M348" i="82"/>
  <c r="L348" i="82"/>
  <c r="K348" i="82"/>
  <c r="BC347" i="82"/>
  <c r="BA347" i="82" s="1"/>
  <c r="AY347" i="82" s="1"/>
  <c r="AX347" i="82" s="1"/>
  <c r="BB347" i="82"/>
  <c r="AZ347" i="82"/>
  <c r="M347" i="82"/>
  <c r="L347" i="82"/>
  <c r="K347" i="82"/>
  <c r="BC346" i="82"/>
  <c r="BB346" i="82"/>
  <c r="BA346" i="82"/>
  <c r="AZ346" i="82"/>
  <c r="AY346" i="82"/>
  <c r="AX346" i="82" s="1"/>
  <c r="M346" i="82"/>
  <c r="L346" i="82"/>
  <c r="K346" i="82"/>
  <c r="BC345" i="82"/>
  <c r="BB345" i="82"/>
  <c r="BA345" i="82"/>
  <c r="AZ345" i="82"/>
  <c r="AY345" i="82" s="1"/>
  <c r="AX345" i="82" s="1"/>
  <c r="M345" i="82"/>
  <c r="L345" i="82"/>
  <c r="K345" i="82"/>
  <c r="BC344" i="82"/>
  <c r="BB344" i="82"/>
  <c r="BA344" i="82"/>
  <c r="AY344" i="82" s="1"/>
  <c r="AX344" i="82" s="1"/>
  <c r="AZ344" i="82"/>
  <c r="M344" i="82"/>
  <c r="L344" i="82"/>
  <c r="K344" i="82"/>
  <c r="BC343" i="82"/>
  <c r="BA343" i="82" s="1"/>
  <c r="BB343" i="82"/>
  <c r="AZ343" i="82"/>
  <c r="AY343" i="82" s="1"/>
  <c r="AX343" i="82" s="1"/>
  <c r="M343" i="82"/>
  <c r="L343" i="82"/>
  <c r="K343" i="82"/>
  <c r="BC342" i="82"/>
  <c r="BB342" i="82"/>
  <c r="BA342" i="82"/>
  <c r="AZ342" i="82"/>
  <c r="M342" i="82"/>
  <c r="L342" i="82"/>
  <c r="K342" i="82"/>
  <c r="BC341" i="82"/>
  <c r="BB341" i="82"/>
  <c r="BA341" i="82"/>
  <c r="AZ341" i="82"/>
  <c r="AY341" i="82" s="1"/>
  <c r="AX341" i="82" s="1"/>
  <c r="M341" i="82"/>
  <c r="L341" i="82"/>
  <c r="K341" i="82"/>
  <c r="BC340" i="82"/>
  <c r="BA340" i="82" s="1"/>
  <c r="AY340" i="82" s="1"/>
  <c r="AX340" i="82" s="1"/>
  <c r="BB340" i="82"/>
  <c r="AZ340" i="82"/>
  <c r="M340" i="82"/>
  <c r="L340" i="82"/>
  <c r="K340" i="82"/>
  <c r="BC339" i="82"/>
  <c r="BA339" i="82" s="1"/>
  <c r="AY339" i="82" s="1"/>
  <c r="AX339" i="82" s="1"/>
  <c r="BB339" i="82"/>
  <c r="AZ339" i="82"/>
  <c r="M339" i="82"/>
  <c r="L339" i="82"/>
  <c r="K339" i="82"/>
  <c r="BC338" i="82"/>
  <c r="BB338" i="82"/>
  <c r="BA338" i="82"/>
  <c r="AZ338" i="82"/>
  <c r="AY338" i="82" s="1"/>
  <c r="AX338" i="82" s="1"/>
  <c r="M338" i="82"/>
  <c r="L338" i="82"/>
  <c r="K338" i="82"/>
  <c r="BC337" i="82"/>
  <c r="BB337" i="82"/>
  <c r="BA337" i="82"/>
  <c r="AZ337" i="82"/>
  <c r="M337" i="82"/>
  <c r="L337" i="82"/>
  <c r="K337" i="82"/>
  <c r="BC336" i="82"/>
  <c r="BB336" i="82"/>
  <c r="BA336" i="82"/>
  <c r="AY336" i="82" s="1"/>
  <c r="AX336" i="82" s="1"/>
  <c r="AZ336" i="82"/>
  <c r="M336" i="82"/>
  <c r="L336" i="82"/>
  <c r="K336" i="82"/>
  <c r="BC335" i="82"/>
  <c r="BA335" i="82" s="1"/>
  <c r="BB335" i="82"/>
  <c r="AZ335" i="82"/>
  <c r="AY335" i="82" s="1"/>
  <c r="AX335" i="82" s="1"/>
  <c r="M335" i="82"/>
  <c r="L335" i="82"/>
  <c r="K335" i="82"/>
  <c r="BC334" i="82"/>
  <c r="BB334" i="82"/>
  <c r="BA334" i="82"/>
  <c r="AZ334" i="82"/>
  <c r="AY334" i="82" s="1"/>
  <c r="AX334" i="82" s="1"/>
  <c r="M334" i="82"/>
  <c r="L334" i="82"/>
  <c r="K334" i="82"/>
  <c r="BC333" i="82"/>
  <c r="BB333" i="82"/>
  <c r="BA333" i="82"/>
  <c r="AY333" i="82" s="1"/>
  <c r="AX333" i="82" s="1"/>
  <c r="AZ333" i="82"/>
  <c r="M333" i="82"/>
  <c r="L333" i="82"/>
  <c r="K333" i="82"/>
  <c r="BC332" i="82"/>
  <c r="BA332" i="82" s="1"/>
  <c r="BB332" i="82"/>
  <c r="AZ332" i="82"/>
  <c r="M332" i="82"/>
  <c r="L332" i="82"/>
  <c r="K332" i="82"/>
  <c r="BC331" i="82"/>
  <c r="BA331" i="82" s="1"/>
  <c r="AY331" i="82" s="1"/>
  <c r="AX331" i="82" s="1"/>
  <c r="BB331" i="82"/>
  <c r="AZ331" i="82"/>
  <c r="M331" i="82"/>
  <c r="L331" i="82"/>
  <c r="K331" i="82"/>
  <c r="BC330" i="82"/>
  <c r="BA330" i="82" s="1"/>
  <c r="BB330" i="82"/>
  <c r="AZ330" i="82"/>
  <c r="M330" i="82"/>
  <c r="L330" i="82"/>
  <c r="K330" i="82"/>
  <c r="BC329" i="82"/>
  <c r="BB329" i="82"/>
  <c r="BA329" i="82"/>
  <c r="AZ329" i="82"/>
  <c r="AY329" i="82" s="1"/>
  <c r="AX329" i="82" s="1"/>
  <c r="M329" i="82"/>
  <c r="L329" i="82"/>
  <c r="K329" i="82"/>
  <c r="BC328" i="82"/>
  <c r="BB328" i="82"/>
  <c r="BA328" i="82"/>
  <c r="AZ328" i="82"/>
  <c r="AY328" i="82" s="1"/>
  <c r="AX328" i="82" s="1"/>
  <c r="M328" i="82"/>
  <c r="L328" i="82"/>
  <c r="K328" i="82"/>
  <c r="BC327" i="82"/>
  <c r="BB327" i="82"/>
  <c r="BA327" i="82"/>
  <c r="AZ327" i="82"/>
  <c r="AY327" i="82" s="1"/>
  <c r="AX327" i="82" s="1"/>
  <c r="M327" i="82"/>
  <c r="L327" i="82"/>
  <c r="K327" i="82"/>
  <c r="BC326" i="82"/>
  <c r="BA326" i="82" s="1"/>
  <c r="BB326" i="82"/>
  <c r="AZ326" i="82"/>
  <c r="AY326" i="82" s="1"/>
  <c r="AX326" i="82" s="1"/>
  <c r="M326" i="82"/>
  <c r="L326" i="82"/>
  <c r="K326" i="82"/>
  <c r="BC325" i="82"/>
  <c r="BB325" i="82"/>
  <c r="BA325" i="82"/>
  <c r="AZ325" i="82"/>
  <c r="AY325" i="82" s="1"/>
  <c r="AX325" i="82" s="1"/>
  <c r="M325" i="82"/>
  <c r="L325" i="82"/>
  <c r="K325" i="82"/>
  <c r="BC324" i="82"/>
  <c r="BB324" i="82"/>
  <c r="BA324" i="82"/>
  <c r="AZ324" i="82"/>
  <c r="M324" i="82"/>
  <c r="L324" i="82"/>
  <c r="K324" i="82"/>
  <c r="BC323" i="82"/>
  <c r="BA323" i="82" s="1"/>
  <c r="AY323" i="82" s="1"/>
  <c r="AX323" i="82" s="1"/>
  <c r="BB323" i="82"/>
  <c r="AZ323" i="82"/>
  <c r="M323" i="82"/>
  <c r="L323" i="82"/>
  <c r="K323" i="82"/>
  <c r="BC322" i="82"/>
  <c r="BA322" i="82" s="1"/>
  <c r="BB322" i="82"/>
  <c r="AZ322" i="82"/>
  <c r="AY322" i="82"/>
  <c r="AX322" i="82" s="1"/>
  <c r="M322" i="82"/>
  <c r="L322" i="82"/>
  <c r="K322" i="82"/>
  <c r="BC321" i="82"/>
  <c r="BA321" i="82" s="1"/>
  <c r="AY321" i="82" s="1"/>
  <c r="AX321" i="82" s="1"/>
  <c r="BB321" i="82"/>
  <c r="AZ321" i="82"/>
  <c r="M321" i="82"/>
  <c r="L321" i="82"/>
  <c r="K321" i="82"/>
  <c r="BC320" i="82"/>
  <c r="BB320" i="82"/>
  <c r="BA320" i="82"/>
  <c r="AZ320" i="82"/>
  <c r="AY320" i="82"/>
  <c r="AX320" i="82" s="1"/>
  <c r="M320" i="82"/>
  <c r="L320" i="82"/>
  <c r="K320" i="82"/>
  <c r="BC319" i="82"/>
  <c r="BB319" i="82"/>
  <c r="BA319" i="82"/>
  <c r="AZ319" i="82"/>
  <c r="AY319" i="82"/>
  <c r="AX319" i="82" s="1"/>
  <c r="M319" i="82"/>
  <c r="L319" i="82"/>
  <c r="K319" i="82"/>
  <c r="BC318" i="82"/>
  <c r="BA318" i="82" s="1"/>
  <c r="AY318" i="82" s="1"/>
  <c r="AX318" i="82" s="1"/>
  <c r="BB318" i="82"/>
  <c r="AZ318" i="82"/>
  <c r="M318" i="82"/>
  <c r="L318" i="82"/>
  <c r="K318" i="82"/>
  <c r="BC317" i="82"/>
  <c r="BB317" i="82"/>
  <c r="BA317" i="82"/>
  <c r="AY317" i="82" s="1"/>
  <c r="AX317" i="82" s="1"/>
  <c r="AZ317" i="82"/>
  <c r="M317" i="82"/>
  <c r="L317" i="82"/>
  <c r="K317" i="82"/>
  <c r="BC316" i="82"/>
  <c r="BB316" i="82"/>
  <c r="BA316" i="82"/>
  <c r="AZ316" i="82"/>
  <c r="AY316" i="82" s="1"/>
  <c r="AX316" i="82" s="1"/>
  <c r="M316" i="82"/>
  <c r="L316" i="82"/>
  <c r="K316" i="82"/>
  <c r="BC315" i="82"/>
  <c r="BB315" i="82"/>
  <c r="BA315" i="82"/>
  <c r="AZ315" i="82"/>
  <c r="AY315" i="82"/>
  <c r="AX315" i="82" s="1"/>
  <c r="M315" i="82"/>
  <c r="L315" i="82"/>
  <c r="K315" i="82"/>
  <c r="BC314" i="82"/>
  <c r="BA314" i="82" s="1"/>
  <c r="BB314" i="82"/>
  <c r="AZ314" i="82"/>
  <c r="M314" i="82"/>
  <c r="L314" i="82"/>
  <c r="K314" i="82"/>
  <c r="BC313" i="82"/>
  <c r="BB313" i="82"/>
  <c r="BA313" i="82"/>
  <c r="AY313" i="82" s="1"/>
  <c r="AX313" i="82" s="1"/>
  <c r="AZ313" i="82"/>
  <c r="M313" i="82"/>
  <c r="L313" i="82"/>
  <c r="K313" i="82"/>
  <c r="BC312" i="82"/>
  <c r="BB312" i="82"/>
  <c r="BA312" i="82"/>
  <c r="AZ312" i="82"/>
  <c r="AY312" i="82" s="1"/>
  <c r="AX312" i="82" s="1"/>
  <c r="M312" i="82"/>
  <c r="L312" i="82"/>
  <c r="K312" i="82"/>
  <c r="BC311" i="82"/>
  <c r="BB311" i="82"/>
  <c r="BA311" i="82"/>
  <c r="AZ311" i="82"/>
  <c r="AY311" i="82"/>
  <c r="AX311" i="82" s="1"/>
  <c r="M311" i="82"/>
  <c r="L311" i="82"/>
  <c r="K311" i="82"/>
  <c r="BC310" i="82"/>
  <c r="BB310" i="82"/>
  <c r="BA310" i="82"/>
  <c r="AZ310" i="82"/>
  <c r="AY310" i="82" s="1"/>
  <c r="AX310" i="82" s="1"/>
  <c r="M310" i="82"/>
  <c r="L310" i="82"/>
  <c r="K310" i="82"/>
  <c r="BC309" i="82"/>
  <c r="BB309" i="82"/>
  <c r="BA309" i="82"/>
  <c r="AZ309" i="82"/>
  <c r="AY309" i="82" s="1"/>
  <c r="AX309" i="82" s="1"/>
  <c r="M309" i="82"/>
  <c r="L309" i="82"/>
  <c r="K309" i="82"/>
  <c r="BC308" i="82"/>
  <c r="BB308" i="82"/>
  <c r="BA308" i="82"/>
  <c r="AZ308" i="82"/>
  <c r="M308" i="82"/>
  <c r="L308" i="82"/>
  <c r="K308" i="82"/>
  <c r="BC307" i="82"/>
  <c r="BB307" i="82"/>
  <c r="BA307" i="82"/>
  <c r="AZ307" i="82"/>
  <c r="AY307" i="82"/>
  <c r="AX307" i="82" s="1"/>
  <c r="M307" i="82"/>
  <c r="L307" i="82"/>
  <c r="K307" i="82"/>
  <c r="BC306" i="82"/>
  <c r="BA306" i="82" s="1"/>
  <c r="BB306" i="82"/>
  <c r="AZ306" i="82"/>
  <c r="M306" i="82"/>
  <c r="L306" i="82"/>
  <c r="K306" i="82"/>
  <c r="BC305" i="82"/>
  <c r="BA305" i="82" s="1"/>
  <c r="AY305" i="82" s="1"/>
  <c r="AX305" i="82" s="1"/>
  <c r="BB305" i="82"/>
  <c r="AZ305" i="82"/>
  <c r="M305" i="82"/>
  <c r="L305" i="82"/>
  <c r="K305" i="82"/>
  <c r="BC304" i="82"/>
  <c r="BB304" i="82"/>
  <c r="BA304" i="82"/>
  <c r="AZ304" i="82"/>
  <c r="AY304" i="82" s="1"/>
  <c r="AX304" i="82" s="1"/>
  <c r="M304" i="82"/>
  <c r="L304" i="82"/>
  <c r="K304" i="82"/>
  <c r="BC303" i="82"/>
  <c r="BB303" i="82"/>
  <c r="BA303" i="82"/>
  <c r="AY303" i="82" s="1"/>
  <c r="AX303" i="82" s="1"/>
  <c r="AZ303" i="82"/>
  <c r="M303" i="82"/>
  <c r="L303" i="82"/>
  <c r="K303" i="82"/>
  <c r="BC302" i="82"/>
  <c r="BB302" i="82"/>
  <c r="BA302" i="82"/>
  <c r="AZ302" i="82"/>
  <c r="AY302" i="82"/>
  <c r="AX302" i="82" s="1"/>
  <c r="M302" i="82"/>
  <c r="L302" i="82"/>
  <c r="K302" i="82"/>
  <c r="BC301" i="82"/>
  <c r="BB301" i="82"/>
  <c r="BA301" i="82"/>
  <c r="AY301" i="82" s="1"/>
  <c r="AX301" i="82" s="1"/>
  <c r="AZ301" i="82"/>
  <c r="M301" i="82"/>
  <c r="L301" i="82"/>
  <c r="K301" i="82"/>
  <c r="BC300" i="82"/>
  <c r="BB300" i="82"/>
  <c r="BA300" i="82"/>
  <c r="AZ300" i="82"/>
  <c r="AY300" i="82" s="1"/>
  <c r="AX300" i="82" s="1"/>
  <c r="M300" i="82"/>
  <c r="L300" i="82"/>
  <c r="K300" i="82"/>
  <c r="BC299" i="82"/>
  <c r="BB299" i="82"/>
  <c r="BA299" i="82"/>
  <c r="AZ299" i="82"/>
  <c r="AY299" i="82"/>
  <c r="AX299" i="82" s="1"/>
  <c r="M299" i="82"/>
  <c r="L299" i="82"/>
  <c r="K299" i="82"/>
  <c r="BC298" i="82"/>
  <c r="BA298" i="82" s="1"/>
  <c r="BB298" i="82"/>
  <c r="AZ298" i="82"/>
  <c r="M298" i="82"/>
  <c r="L298" i="82"/>
  <c r="K298" i="82"/>
  <c r="BC297" i="82"/>
  <c r="BB297" i="82"/>
  <c r="BA297" i="82"/>
  <c r="AY297" i="82" s="1"/>
  <c r="AX297" i="82" s="1"/>
  <c r="AZ297" i="82"/>
  <c r="M297" i="82"/>
  <c r="L297" i="82"/>
  <c r="K297" i="82"/>
  <c r="BC296" i="82"/>
  <c r="BB296" i="82"/>
  <c r="BA296" i="82"/>
  <c r="AZ296" i="82"/>
  <c r="AY296" i="82" s="1"/>
  <c r="AX296" i="82" s="1"/>
  <c r="M296" i="82"/>
  <c r="L296" i="82"/>
  <c r="K296" i="82"/>
  <c r="BC295" i="82"/>
  <c r="BA295" i="82" s="1"/>
  <c r="BB295" i="82"/>
  <c r="AZ295" i="82"/>
  <c r="AY295" i="82"/>
  <c r="AX295" i="82" s="1"/>
  <c r="M295" i="82"/>
  <c r="L295" i="82"/>
  <c r="K295" i="82"/>
  <c r="BC294" i="82"/>
  <c r="BA294" i="82" s="1"/>
  <c r="BB294" i="82"/>
  <c r="AZ294" i="82"/>
  <c r="AY294" i="82"/>
  <c r="AX294" i="82" s="1"/>
  <c r="M294" i="82"/>
  <c r="L294" i="82"/>
  <c r="K294" i="82"/>
  <c r="BC293" i="82"/>
  <c r="BA293" i="82" s="1"/>
  <c r="AY293" i="82" s="1"/>
  <c r="AX293" i="82" s="1"/>
  <c r="BB293" i="82"/>
  <c r="AZ293" i="82"/>
  <c r="M293" i="82"/>
  <c r="L293" i="82"/>
  <c r="K293" i="82"/>
  <c r="BC292" i="82"/>
  <c r="BB292" i="82"/>
  <c r="BA292" i="82"/>
  <c r="AZ292" i="82"/>
  <c r="AY292" i="82" s="1"/>
  <c r="AX292" i="82" s="1"/>
  <c r="M292" i="82"/>
  <c r="L292" i="82"/>
  <c r="K292" i="82"/>
  <c r="BC291" i="82"/>
  <c r="BB291" i="82"/>
  <c r="BA291" i="82"/>
  <c r="AZ291" i="82"/>
  <c r="AY291" i="82"/>
  <c r="AX291" i="82" s="1"/>
  <c r="M291" i="82"/>
  <c r="L291" i="82"/>
  <c r="K291" i="82"/>
  <c r="BC290" i="82"/>
  <c r="BA290" i="82" s="1"/>
  <c r="BB290" i="82"/>
  <c r="AZ290" i="82"/>
  <c r="M290" i="82"/>
  <c r="L290" i="82"/>
  <c r="K290" i="82"/>
  <c r="BC289" i="82"/>
  <c r="BB289" i="82"/>
  <c r="BA289" i="82"/>
  <c r="AZ289" i="82"/>
  <c r="AY289" i="82"/>
  <c r="AX289" i="82" s="1"/>
  <c r="M289" i="82"/>
  <c r="L289" i="82"/>
  <c r="K289" i="82"/>
  <c r="BC288" i="82"/>
  <c r="BB288" i="82"/>
  <c r="BA288" i="82"/>
  <c r="AZ288" i="82"/>
  <c r="AY288" i="82" s="1"/>
  <c r="AX288" i="82" s="1"/>
  <c r="M288" i="82"/>
  <c r="L288" i="82"/>
  <c r="K288" i="82"/>
  <c r="BC287" i="82"/>
  <c r="BA287" i="82" s="1"/>
  <c r="BB287" i="82"/>
  <c r="AZ287" i="82"/>
  <c r="M287" i="82"/>
  <c r="L287" i="82"/>
  <c r="K287" i="82"/>
  <c r="BC286" i="82"/>
  <c r="BB286" i="82"/>
  <c r="BA286" i="82"/>
  <c r="AZ286" i="82"/>
  <c r="M286" i="82"/>
  <c r="L286" i="82"/>
  <c r="K286" i="82"/>
  <c r="BC285" i="82"/>
  <c r="BA285" i="82" s="1"/>
  <c r="BB285" i="82"/>
  <c r="AZ285" i="82"/>
  <c r="AY285" i="82"/>
  <c r="AX285" i="82" s="1"/>
  <c r="M285" i="82"/>
  <c r="L285" i="82"/>
  <c r="K285" i="82"/>
  <c r="BC284" i="82"/>
  <c r="BA284" i="82" s="1"/>
  <c r="BB284" i="82"/>
  <c r="AZ284" i="82"/>
  <c r="AY284" i="82" s="1"/>
  <c r="AX284" i="82"/>
  <c r="M284" i="82"/>
  <c r="L284" i="82"/>
  <c r="K284" i="82"/>
  <c r="BC283" i="82"/>
  <c r="BB283" i="82"/>
  <c r="BA283" i="82"/>
  <c r="AY283" i="82" s="1"/>
  <c r="AX283" i="82" s="1"/>
  <c r="AZ283" i="82"/>
  <c r="M283" i="82"/>
  <c r="L283" i="82"/>
  <c r="K283" i="82"/>
  <c r="BC282" i="82"/>
  <c r="BB282" i="82"/>
  <c r="BA282" i="82"/>
  <c r="AZ282" i="82"/>
  <c r="AY282" i="82"/>
  <c r="AX282" i="82" s="1"/>
  <c r="M282" i="82"/>
  <c r="L282" i="82"/>
  <c r="K282" i="82"/>
  <c r="BC281" i="82"/>
  <c r="BA281" i="82" s="1"/>
  <c r="BB281" i="82"/>
  <c r="AZ281" i="82"/>
  <c r="AY281" i="82" s="1"/>
  <c r="AX281" i="82" s="1"/>
  <c r="M281" i="82"/>
  <c r="L281" i="82"/>
  <c r="K281" i="82"/>
  <c r="BC280" i="82"/>
  <c r="BB280" i="82"/>
  <c r="BA280" i="82"/>
  <c r="AZ280" i="82"/>
  <c r="M280" i="82"/>
  <c r="L280" i="82"/>
  <c r="K280" i="82"/>
  <c r="BC279" i="82"/>
  <c r="BB279" i="82"/>
  <c r="BA279" i="82"/>
  <c r="AZ279" i="82"/>
  <c r="AY279" i="82"/>
  <c r="AX279" i="82" s="1"/>
  <c r="M279" i="82"/>
  <c r="L279" i="82"/>
  <c r="K279" i="82"/>
  <c r="BC278" i="82"/>
  <c r="BA278" i="82" s="1"/>
  <c r="BB278" i="82"/>
  <c r="AZ278" i="82"/>
  <c r="M278" i="82"/>
  <c r="L278" i="82"/>
  <c r="K278" i="82"/>
  <c r="BC277" i="82"/>
  <c r="BB277" i="82"/>
  <c r="BA277" i="82"/>
  <c r="AY277" i="82" s="1"/>
  <c r="AX277" i="82" s="1"/>
  <c r="AZ277" i="82"/>
  <c r="M277" i="82"/>
  <c r="L277" i="82"/>
  <c r="K277" i="82"/>
  <c r="BC276" i="82"/>
  <c r="BA276" i="82" s="1"/>
  <c r="BB276" i="82"/>
  <c r="AZ276" i="82"/>
  <c r="AY276" i="82" s="1"/>
  <c r="AX276" i="82"/>
  <c r="M276" i="82"/>
  <c r="L276" i="82"/>
  <c r="K276" i="82"/>
  <c r="BC275" i="82"/>
  <c r="BA275" i="82" s="1"/>
  <c r="BB275" i="82"/>
  <c r="AZ275" i="82"/>
  <c r="M275" i="82"/>
  <c r="L275" i="82"/>
  <c r="K275" i="82"/>
  <c r="BC274" i="82"/>
  <c r="BB274" i="82"/>
  <c r="BA274" i="82"/>
  <c r="AY274" i="82" s="1"/>
  <c r="AX274" i="82" s="1"/>
  <c r="AZ274" i="82"/>
  <c r="M274" i="82"/>
  <c r="L274" i="82"/>
  <c r="K274" i="82"/>
  <c r="BC273" i="82"/>
  <c r="BB273" i="82"/>
  <c r="BA273" i="82"/>
  <c r="AZ273" i="82"/>
  <c r="AY273" i="82"/>
  <c r="AX273" i="82" s="1"/>
  <c r="M273" i="82"/>
  <c r="L273" i="82"/>
  <c r="K273" i="82"/>
  <c r="BC272" i="82"/>
  <c r="BA272" i="82" s="1"/>
  <c r="BB272" i="82"/>
  <c r="AZ272" i="82"/>
  <c r="M272" i="82"/>
  <c r="L272" i="82"/>
  <c r="K272" i="82"/>
  <c r="BC271" i="82"/>
  <c r="BA271" i="82" s="1"/>
  <c r="AY271" i="82" s="1"/>
  <c r="AX271" i="82" s="1"/>
  <c r="BB271" i="82"/>
  <c r="AZ271" i="82"/>
  <c r="M271" i="82"/>
  <c r="L271" i="82"/>
  <c r="K271" i="82"/>
  <c r="BC270" i="82"/>
  <c r="BB270" i="82"/>
  <c r="BA270" i="82"/>
  <c r="AZ270" i="82"/>
  <c r="AY270" i="82" s="1"/>
  <c r="AX270" i="82" s="1"/>
  <c r="M270" i="82"/>
  <c r="L270" i="82"/>
  <c r="K270" i="82"/>
  <c r="BC269" i="82"/>
  <c r="BA269" i="82" s="1"/>
  <c r="AY269" i="82" s="1"/>
  <c r="AX269" i="82" s="1"/>
  <c r="BB269" i="82"/>
  <c r="AZ269" i="82"/>
  <c r="M269" i="82"/>
  <c r="L269" i="82"/>
  <c r="K269" i="82"/>
  <c r="BC268" i="82"/>
  <c r="BA268" i="82" s="1"/>
  <c r="BB268" i="82"/>
  <c r="AZ268" i="82"/>
  <c r="M268" i="82"/>
  <c r="L268" i="82"/>
  <c r="K268" i="82"/>
  <c r="BC267" i="82"/>
  <c r="BB267" i="82"/>
  <c r="BA267" i="82"/>
  <c r="AZ267" i="82"/>
  <c r="M267" i="82"/>
  <c r="L267" i="82"/>
  <c r="K267" i="82"/>
  <c r="BC266" i="82"/>
  <c r="BB266" i="82"/>
  <c r="BA266" i="82"/>
  <c r="AZ266" i="82"/>
  <c r="AY266" i="82"/>
  <c r="AX266" i="82" s="1"/>
  <c r="M266" i="82"/>
  <c r="L266" i="82"/>
  <c r="K266" i="82"/>
  <c r="BC265" i="82"/>
  <c r="BB265" i="82"/>
  <c r="BA265" i="82"/>
  <c r="AZ265" i="82"/>
  <c r="AY265" i="82"/>
  <c r="AX265" i="82" s="1"/>
  <c r="M265" i="82"/>
  <c r="L265" i="82"/>
  <c r="K265" i="82"/>
  <c r="BC264" i="82"/>
  <c r="BA264" i="82" s="1"/>
  <c r="BB264" i="82"/>
  <c r="AZ264" i="82"/>
  <c r="M264" i="82"/>
  <c r="L264" i="82"/>
  <c r="K264" i="82"/>
  <c r="BC263" i="82"/>
  <c r="BB263" i="82"/>
  <c r="BA263" i="82"/>
  <c r="AZ263" i="82"/>
  <c r="M263" i="82"/>
  <c r="L263" i="82"/>
  <c r="K263" i="82"/>
  <c r="BC262" i="82"/>
  <c r="BA262" i="82" s="1"/>
  <c r="BB262" i="82"/>
  <c r="AZ262" i="82"/>
  <c r="M262" i="82"/>
  <c r="L262" i="82"/>
  <c r="K262" i="82"/>
  <c r="BC261" i="82"/>
  <c r="BA261" i="82" s="1"/>
  <c r="AY261" i="82" s="1"/>
  <c r="AX261" i="82" s="1"/>
  <c r="BB261" i="82"/>
  <c r="AZ261" i="82"/>
  <c r="M261" i="82"/>
  <c r="L261" i="82"/>
  <c r="K261" i="82"/>
  <c r="BC260" i="82"/>
  <c r="BB260" i="82"/>
  <c r="BA260" i="82"/>
  <c r="AY260" i="82" s="1"/>
  <c r="AX260" i="82" s="1"/>
  <c r="AZ260" i="82"/>
  <c r="M260" i="82"/>
  <c r="L260" i="82"/>
  <c r="K260" i="82"/>
  <c r="BC259" i="82"/>
  <c r="BA259" i="82" s="1"/>
  <c r="BB259" i="82"/>
  <c r="AZ259" i="82"/>
  <c r="AY259" i="82" s="1"/>
  <c r="AX259" i="82" s="1"/>
  <c r="M259" i="82"/>
  <c r="L259" i="82"/>
  <c r="K259" i="82"/>
  <c r="BC258" i="82"/>
  <c r="BA258" i="82" s="1"/>
  <c r="AY258" i="82" s="1"/>
  <c r="AX258" i="82" s="1"/>
  <c r="BB258" i="82"/>
  <c r="AZ258" i="82"/>
  <c r="M258" i="82"/>
  <c r="L258" i="82"/>
  <c r="K258" i="82"/>
  <c r="BC257" i="82"/>
  <c r="BA257" i="82" s="1"/>
  <c r="AY257" i="82" s="1"/>
  <c r="AX257" i="82" s="1"/>
  <c r="BB257" i="82"/>
  <c r="AZ257" i="82"/>
  <c r="M257" i="82"/>
  <c r="L257" i="82"/>
  <c r="K257" i="82"/>
  <c r="BC256" i="82"/>
  <c r="BA256" i="82" s="1"/>
  <c r="BB256" i="82"/>
  <c r="AZ256" i="82"/>
  <c r="M256" i="82"/>
  <c r="L256" i="82"/>
  <c r="K256" i="82"/>
  <c r="BC255" i="82"/>
  <c r="BB255" i="82"/>
  <c r="BA255" i="82"/>
  <c r="AZ255" i="82"/>
  <c r="AY255" i="82"/>
  <c r="AX255" i="82" s="1"/>
  <c r="M255" i="82"/>
  <c r="L255" i="82"/>
  <c r="K255" i="82"/>
  <c r="BC254" i="82"/>
  <c r="BA254" i="82" s="1"/>
  <c r="BB254" i="82"/>
  <c r="AZ254" i="82"/>
  <c r="AY254" i="82" s="1"/>
  <c r="AX254" i="82" s="1"/>
  <c r="M254" i="82"/>
  <c r="L254" i="82"/>
  <c r="K254" i="82"/>
  <c r="BC253" i="82"/>
  <c r="BB253" i="82"/>
  <c r="BA253" i="82"/>
  <c r="AZ253" i="82"/>
  <c r="M253" i="82"/>
  <c r="L253" i="82"/>
  <c r="K253" i="82"/>
  <c r="BC252" i="82"/>
  <c r="BB252" i="82"/>
  <c r="BA252" i="82"/>
  <c r="AY252" i="82" s="1"/>
  <c r="AX252" i="82" s="1"/>
  <c r="AZ252" i="82"/>
  <c r="M252" i="82"/>
  <c r="L252" i="82"/>
  <c r="K252" i="82"/>
  <c r="BC251" i="82"/>
  <c r="BA251" i="82" s="1"/>
  <c r="BB251" i="82"/>
  <c r="AZ251" i="82"/>
  <c r="AY251" i="82" s="1"/>
  <c r="AX251" i="82" s="1"/>
  <c r="M251" i="82"/>
  <c r="L251" i="82"/>
  <c r="K251" i="82"/>
  <c r="BC250" i="82"/>
  <c r="BA250" i="82" s="1"/>
  <c r="AY250" i="82" s="1"/>
  <c r="AX250" i="82" s="1"/>
  <c r="BB250" i="82"/>
  <c r="AZ250" i="82"/>
  <c r="M250" i="82"/>
  <c r="L250" i="82"/>
  <c r="K250" i="82"/>
  <c r="BC249" i="82"/>
  <c r="BA249" i="82" s="1"/>
  <c r="AY249" i="82" s="1"/>
  <c r="AX249" i="82" s="1"/>
  <c r="BB249" i="82"/>
  <c r="AZ249" i="82"/>
  <c r="M249" i="82"/>
  <c r="L249" i="82"/>
  <c r="K249" i="82"/>
  <c r="BC248" i="82"/>
  <c r="BA248" i="82" s="1"/>
  <c r="BB248" i="82"/>
  <c r="AZ248" i="82"/>
  <c r="M248" i="82"/>
  <c r="L248" i="82"/>
  <c r="K248" i="82"/>
  <c r="BC247" i="82"/>
  <c r="BB247" i="82"/>
  <c r="BA247" i="82"/>
  <c r="AY247" i="82" s="1"/>
  <c r="AX247" i="82" s="1"/>
  <c r="AZ247" i="82"/>
  <c r="M247" i="82"/>
  <c r="L247" i="82"/>
  <c r="K247" i="82"/>
  <c r="BC246" i="82"/>
  <c r="BA246" i="82" s="1"/>
  <c r="BB246" i="82"/>
  <c r="AZ246" i="82"/>
  <c r="AY246" i="82"/>
  <c r="AX246" i="82" s="1"/>
  <c r="M246" i="82"/>
  <c r="L246" i="82"/>
  <c r="K246" i="82"/>
  <c r="BC245" i="82"/>
  <c r="BA245" i="82" s="1"/>
  <c r="BB245" i="82"/>
  <c r="AZ245" i="82"/>
  <c r="M245" i="82"/>
  <c r="L245" i="82"/>
  <c r="K245" i="82"/>
  <c r="BC244" i="82"/>
  <c r="BB244" i="82"/>
  <c r="BA244" i="82"/>
  <c r="AY244" i="82" s="1"/>
  <c r="AX244" i="82" s="1"/>
  <c r="AZ244" i="82"/>
  <c r="M244" i="82"/>
  <c r="L244" i="82"/>
  <c r="K244" i="82"/>
  <c r="BC243" i="82"/>
  <c r="BA243" i="82" s="1"/>
  <c r="BB243" i="82"/>
  <c r="AZ243" i="82"/>
  <c r="M243" i="82"/>
  <c r="L243" i="82"/>
  <c r="K243" i="82"/>
  <c r="BC242" i="82"/>
  <c r="BB242" i="82"/>
  <c r="BA242" i="82"/>
  <c r="AY242" i="82" s="1"/>
  <c r="AZ242" i="82"/>
  <c r="AX242" i="82"/>
  <c r="M242" i="82"/>
  <c r="L242" i="82"/>
  <c r="K242" i="82"/>
  <c r="BC241" i="82"/>
  <c r="BA241" i="82" s="1"/>
  <c r="BB241" i="82"/>
  <c r="AZ241" i="82"/>
  <c r="AY241" i="82"/>
  <c r="AX241" i="82" s="1"/>
  <c r="M241" i="82"/>
  <c r="L241" i="82"/>
  <c r="K241" i="82"/>
  <c r="BC240" i="82"/>
  <c r="BA240" i="82" s="1"/>
  <c r="BB240" i="82"/>
  <c r="AZ240" i="82"/>
  <c r="M240" i="82"/>
  <c r="L240" i="82"/>
  <c r="K240" i="82"/>
  <c r="BC239" i="82"/>
  <c r="BA239" i="82" s="1"/>
  <c r="AY239" i="82" s="1"/>
  <c r="AX239" i="82" s="1"/>
  <c r="BB239" i="82"/>
  <c r="AZ239" i="82"/>
  <c r="M239" i="82"/>
  <c r="L239" i="82"/>
  <c r="K239" i="82"/>
  <c r="BC238" i="82"/>
  <c r="BA238" i="82" s="1"/>
  <c r="BB238" i="82"/>
  <c r="AZ238" i="82"/>
  <c r="M238" i="82"/>
  <c r="L238" i="82"/>
  <c r="K238" i="82"/>
  <c r="BC237" i="82"/>
  <c r="BA237" i="82" s="1"/>
  <c r="BB237" i="82"/>
  <c r="AZ237" i="82"/>
  <c r="M237" i="82"/>
  <c r="L237" i="82"/>
  <c r="K237" i="82"/>
  <c r="BC236" i="82"/>
  <c r="BA236" i="82" s="1"/>
  <c r="BB236" i="82"/>
  <c r="AZ236" i="82"/>
  <c r="AY236" i="82"/>
  <c r="AX236" i="82" s="1"/>
  <c r="M236" i="82"/>
  <c r="L236" i="82"/>
  <c r="K236" i="82"/>
  <c r="BC235" i="82"/>
  <c r="BA235" i="82" s="1"/>
  <c r="BB235" i="82"/>
  <c r="AZ235" i="82"/>
  <c r="M235" i="82"/>
  <c r="L235" i="82"/>
  <c r="K235" i="82"/>
  <c r="BC234" i="82"/>
  <c r="BB234" i="82"/>
  <c r="BA234" i="82"/>
  <c r="AY234" i="82" s="1"/>
  <c r="AZ234" i="82"/>
  <c r="AX234" i="82"/>
  <c r="M234" i="82"/>
  <c r="L234" i="82"/>
  <c r="K234" i="82"/>
  <c r="BC233" i="82"/>
  <c r="BB233" i="82"/>
  <c r="BA233" i="82"/>
  <c r="AZ233" i="82"/>
  <c r="AY233" i="82"/>
  <c r="AX233" i="82" s="1"/>
  <c r="M233" i="82"/>
  <c r="L233" i="82"/>
  <c r="K233" i="82"/>
  <c r="BC232" i="82"/>
  <c r="BA232" i="82" s="1"/>
  <c r="BB232" i="82"/>
  <c r="AZ232" i="82"/>
  <c r="AY232" i="82" s="1"/>
  <c r="AX232" i="82"/>
  <c r="M232" i="82"/>
  <c r="L232" i="82"/>
  <c r="K232" i="82"/>
  <c r="BC231" i="82"/>
  <c r="BB231" i="82"/>
  <c r="BA231" i="82"/>
  <c r="AZ231" i="82"/>
  <c r="AY231" i="82"/>
  <c r="AX231" i="82" s="1"/>
  <c r="M231" i="82"/>
  <c r="L231" i="82"/>
  <c r="K231" i="82"/>
  <c r="BC230" i="82"/>
  <c r="BA230" i="82" s="1"/>
  <c r="BB230" i="82"/>
  <c r="AZ230" i="82"/>
  <c r="M230" i="82"/>
  <c r="L230" i="82"/>
  <c r="K230" i="82"/>
  <c r="BC229" i="82"/>
  <c r="BB229" i="82"/>
  <c r="BA229" i="82"/>
  <c r="AY229" i="82" s="1"/>
  <c r="AX229" i="82" s="1"/>
  <c r="AZ229" i="82"/>
  <c r="M229" i="82"/>
  <c r="L229" i="82"/>
  <c r="K229" i="82"/>
  <c r="BC228" i="82"/>
  <c r="BA228" i="82" s="1"/>
  <c r="AY228" i="82" s="1"/>
  <c r="AX228" i="82" s="1"/>
  <c r="BB228" i="82"/>
  <c r="AZ228" i="82"/>
  <c r="M228" i="82"/>
  <c r="L228" i="82"/>
  <c r="K228" i="82"/>
  <c r="BC227" i="82"/>
  <c r="BA227" i="82" s="1"/>
  <c r="BB227" i="82"/>
  <c r="AZ227" i="82"/>
  <c r="AY227" i="82" s="1"/>
  <c r="AX227" i="82"/>
  <c r="M227" i="82"/>
  <c r="L227" i="82"/>
  <c r="K227" i="82"/>
  <c r="BC226" i="82"/>
  <c r="BB226" i="82"/>
  <c r="BA226" i="82"/>
  <c r="AZ226" i="82"/>
  <c r="AY226" i="82"/>
  <c r="AX226" i="82" s="1"/>
  <c r="M226" i="82"/>
  <c r="L226" i="82"/>
  <c r="K226" i="82"/>
  <c r="BC225" i="82"/>
  <c r="BB225" i="82"/>
  <c r="BA225" i="82"/>
  <c r="AZ225" i="82"/>
  <c r="AY225" i="82" s="1"/>
  <c r="AX225" i="82" s="1"/>
  <c r="M225" i="82"/>
  <c r="L225" i="82"/>
  <c r="K225" i="82"/>
  <c r="BC224" i="82"/>
  <c r="BA224" i="82" s="1"/>
  <c r="BB224" i="82"/>
  <c r="AZ224" i="82"/>
  <c r="M224" i="82"/>
  <c r="L224" i="82"/>
  <c r="K224" i="82"/>
  <c r="BC223" i="82"/>
  <c r="BB223" i="82"/>
  <c r="BA223" i="82"/>
  <c r="AY223" i="82" s="1"/>
  <c r="AX223" i="82" s="1"/>
  <c r="AZ223" i="82"/>
  <c r="M223" i="82"/>
  <c r="L223" i="82"/>
  <c r="K223" i="82"/>
  <c r="BC222" i="82"/>
  <c r="BA222" i="82" s="1"/>
  <c r="BB222" i="82"/>
  <c r="AZ222" i="82"/>
  <c r="M222" i="82"/>
  <c r="L222" i="82"/>
  <c r="K222" i="82"/>
  <c r="BC221" i="82"/>
  <c r="BB221" i="82"/>
  <c r="BA221" i="82"/>
  <c r="AY221" i="82" s="1"/>
  <c r="AZ221" i="82"/>
  <c r="AX221" i="82"/>
  <c r="M221" i="82"/>
  <c r="L221" i="82"/>
  <c r="K221" i="82"/>
  <c r="BC220" i="82"/>
  <c r="BA220" i="82" s="1"/>
  <c r="AY220" i="82" s="1"/>
  <c r="AX220" i="82" s="1"/>
  <c r="BB220" i="82"/>
  <c r="AZ220" i="82"/>
  <c r="M220" i="82"/>
  <c r="L220" i="82"/>
  <c r="K220" i="82"/>
  <c r="BC219" i="82"/>
  <c r="BA219" i="82" s="1"/>
  <c r="BB219" i="82"/>
  <c r="AZ219" i="82"/>
  <c r="AY219" i="82" s="1"/>
  <c r="AX219" i="82" s="1"/>
  <c r="M219" i="82"/>
  <c r="L219" i="82"/>
  <c r="K219" i="82"/>
  <c r="BC218" i="82"/>
  <c r="BB218" i="82"/>
  <c r="BA218" i="82"/>
  <c r="AY218" i="82" s="1"/>
  <c r="AX218" i="82" s="1"/>
  <c r="AZ218" i="82"/>
  <c r="M218" i="82"/>
  <c r="L218" i="82"/>
  <c r="K218" i="82"/>
  <c r="BC217" i="82"/>
  <c r="BB217" i="82"/>
  <c r="BA217" i="82"/>
  <c r="AZ217" i="82"/>
  <c r="AY217" i="82" s="1"/>
  <c r="AX217" i="82" s="1"/>
  <c r="M217" i="82"/>
  <c r="L217" i="82"/>
  <c r="K217" i="82"/>
  <c r="BC216" i="82"/>
  <c r="BB216" i="82"/>
  <c r="BA216" i="82"/>
  <c r="AZ216" i="82"/>
  <c r="M216" i="82"/>
  <c r="L216" i="82"/>
  <c r="K216" i="82"/>
  <c r="BC215" i="82"/>
  <c r="BB215" i="82"/>
  <c r="BA215" i="82"/>
  <c r="AY215" i="82" s="1"/>
  <c r="AX215" i="82" s="1"/>
  <c r="AZ215" i="82"/>
  <c r="M215" i="82"/>
  <c r="L215" i="82"/>
  <c r="K215" i="82"/>
  <c r="BC214" i="82"/>
  <c r="BA214" i="82" s="1"/>
  <c r="BB214" i="82"/>
  <c r="AZ214" i="82"/>
  <c r="AY214" i="82" s="1"/>
  <c r="AX214" i="82" s="1"/>
  <c r="M214" i="82"/>
  <c r="L214" i="82"/>
  <c r="K214" i="82"/>
  <c r="BC213" i="82"/>
  <c r="BA213" i="82" s="1"/>
  <c r="AY213" i="82" s="1"/>
  <c r="AX213" i="82" s="1"/>
  <c r="BB213" i="82"/>
  <c r="AZ213" i="82"/>
  <c r="M213" i="82"/>
  <c r="L213" i="82"/>
  <c r="K213" i="82"/>
  <c r="BC212" i="82"/>
  <c r="BA212" i="82" s="1"/>
  <c r="AY212" i="82" s="1"/>
  <c r="AX212" i="82" s="1"/>
  <c r="BB212" i="82"/>
  <c r="AZ212" i="82"/>
  <c r="M212" i="82"/>
  <c r="L212" i="82"/>
  <c r="K212" i="82"/>
  <c r="BC211" i="82"/>
  <c r="BA211" i="82" s="1"/>
  <c r="BB211" i="82"/>
  <c r="AZ211" i="82"/>
  <c r="M211" i="82"/>
  <c r="L211" i="82"/>
  <c r="K211" i="82"/>
  <c r="BC210" i="82"/>
  <c r="BB210" i="82"/>
  <c r="BA210" i="82"/>
  <c r="AY210" i="82" s="1"/>
  <c r="AX210" i="82" s="1"/>
  <c r="AZ210" i="82"/>
  <c r="M210" i="82"/>
  <c r="L210" i="82"/>
  <c r="K210" i="82"/>
  <c r="BC209" i="82"/>
  <c r="BB209" i="82"/>
  <c r="BA209" i="82"/>
  <c r="AZ209" i="82"/>
  <c r="AY209" i="82" s="1"/>
  <c r="AX209" i="82" s="1"/>
  <c r="M209" i="82"/>
  <c r="L209" i="82"/>
  <c r="K209" i="82"/>
  <c r="BC208" i="82"/>
  <c r="BB208" i="82"/>
  <c r="BA208" i="82"/>
  <c r="AZ208" i="82"/>
  <c r="M208" i="82"/>
  <c r="L208" i="82"/>
  <c r="K208" i="82"/>
  <c r="BC207" i="82"/>
  <c r="BB207" i="82"/>
  <c r="BA207" i="82"/>
  <c r="AY207" i="82" s="1"/>
  <c r="AX207" i="82" s="1"/>
  <c r="AZ207" i="82"/>
  <c r="M207" i="82"/>
  <c r="L207" i="82"/>
  <c r="K207" i="82"/>
  <c r="BC206" i="82"/>
  <c r="BA206" i="82" s="1"/>
  <c r="BB206" i="82"/>
  <c r="AZ206" i="82"/>
  <c r="AY206" i="82" s="1"/>
  <c r="AX206" i="82" s="1"/>
  <c r="M206" i="82"/>
  <c r="L206" i="82"/>
  <c r="K206" i="82"/>
  <c r="BC205" i="82"/>
  <c r="BB205" i="82"/>
  <c r="BA205" i="82"/>
  <c r="AY205" i="82" s="1"/>
  <c r="AX205" i="82" s="1"/>
  <c r="AZ205" i="82"/>
  <c r="M205" i="82"/>
  <c r="L205" i="82"/>
  <c r="K205" i="82"/>
  <c r="BC204" i="82"/>
  <c r="BB204" i="82"/>
  <c r="BA204" i="82"/>
  <c r="AZ204" i="82"/>
  <c r="AY204" i="82" s="1"/>
  <c r="AX204" i="82" s="1"/>
  <c r="M204" i="82"/>
  <c r="L204" i="82"/>
  <c r="K204" i="82"/>
  <c r="BC203" i="82"/>
  <c r="BA203" i="82" s="1"/>
  <c r="BB203" i="82"/>
  <c r="AZ203" i="82"/>
  <c r="AY203" i="82" s="1"/>
  <c r="AX203" i="82"/>
  <c r="M203" i="82"/>
  <c r="L203" i="82"/>
  <c r="K203" i="82"/>
  <c r="BC202" i="82"/>
  <c r="BB202" i="82"/>
  <c r="BA202" i="82"/>
  <c r="AY202" i="82" s="1"/>
  <c r="AX202" i="82" s="1"/>
  <c r="AZ202" i="82"/>
  <c r="M202" i="82"/>
  <c r="L202" i="82"/>
  <c r="K202" i="82"/>
  <c r="BC201" i="82"/>
  <c r="BA201" i="82" s="1"/>
  <c r="BB201" i="82"/>
  <c r="AZ201" i="82"/>
  <c r="M201" i="82"/>
  <c r="L201" i="82"/>
  <c r="K201" i="82"/>
  <c r="BC200" i="82"/>
  <c r="BB200" i="82"/>
  <c r="BA200" i="82"/>
  <c r="AZ200" i="82"/>
  <c r="M200" i="82"/>
  <c r="L200" i="82"/>
  <c r="K200" i="82"/>
  <c r="BC199" i="82"/>
  <c r="BB199" i="82"/>
  <c r="BA199" i="82"/>
  <c r="AY199" i="82" s="1"/>
  <c r="AX199" i="82" s="1"/>
  <c r="AZ199" i="82"/>
  <c r="M199" i="82"/>
  <c r="L199" i="82"/>
  <c r="K199" i="82"/>
  <c r="BC198" i="82"/>
  <c r="BA198" i="82" s="1"/>
  <c r="BB198" i="82"/>
  <c r="AZ198" i="82"/>
  <c r="M198" i="82"/>
  <c r="L198" i="82"/>
  <c r="K198" i="82"/>
  <c r="BC197" i="82"/>
  <c r="BA197" i="82" s="1"/>
  <c r="AY197" i="82" s="1"/>
  <c r="AX197" i="82" s="1"/>
  <c r="BB197" i="82"/>
  <c r="AZ197" i="82"/>
  <c r="M197" i="82"/>
  <c r="L197" i="82"/>
  <c r="K197" i="82"/>
  <c r="BC196" i="82"/>
  <c r="BA196" i="82" s="1"/>
  <c r="BB196" i="82"/>
  <c r="AZ196" i="82"/>
  <c r="AY196" i="82" s="1"/>
  <c r="AX196" i="82"/>
  <c r="M196" i="82"/>
  <c r="L196" i="82"/>
  <c r="K196" i="82"/>
  <c r="BC195" i="82"/>
  <c r="BB195" i="82"/>
  <c r="BA195" i="82"/>
  <c r="AZ195" i="82"/>
  <c r="M195" i="82"/>
  <c r="L195" i="82"/>
  <c r="K195" i="82"/>
  <c r="BC194" i="82"/>
  <c r="BB194" i="82"/>
  <c r="BA194" i="82"/>
  <c r="AZ194" i="82"/>
  <c r="AY194" i="82"/>
  <c r="AX194" i="82" s="1"/>
  <c r="M194" i="82"/>
  <c r="L194" i="82"/>
  <c r="K194" i="82"/>
  <c r="BC193" i="82"/>
  <c r="BB193" i="82"/>
  <c r="BA193" i="82"/>
  <c r="AZ193" i="82"/>
  <c r="AY193" i="82"/>
  <c r="AX193" i="82" s="1"/>
  <c r="M193" i="82"/>
  <c r="L193" i="82"/>
  <c r="K193" i="82"/>
  <c r="BC192" i="82"/>
  <c r="BB192" i="82"/>
  <c r="BA192" i="82"/>
  <c r="AZ192" i="82"/>
  <c r="M192" i="82"/>
  <c r="L192" i="82"/>
  <c r="K192" i="82"/>
  <c r="BC191" i="82"/>
  <c r="BA191" i="82" s="1"/>
  <c r="AY191" i="82" s="1"/>
  <c r="AX191" i="82" s="1"/>
  <c r="BB191" i="82"/>
  <c r="AZ191" i="82"/>
  <c r="M191" i="82"/>
  <c r="L191" i="82"/>
  <c r="K191" i="82"/>
  <c r="BC190" i="82"/>
  <c r="BA190" i="82" s="1"/>
  <c r="BB190" i="82"/>
  <c r="AZ190" i="82"/>
  <c r="M190" i="82"/>
  <c r="L190" i="82"/>
  <c r="K190" i="82"/>
  <c r="BC189" i="82"/>
  <c r="BB189" i="82"/>
  <c r="BA189" i="82"/>
  <c r="AY189" i="82" s="1"/>
  <c r="AX189" i="82" s="1"/>
  <c r="AZ189" i="82"/>
  <c r="M189" i="82"/>
  <c r="L189" i="82"/>
  <c r="K189" i="82"/>
  <c r="BC188" i="82"/>
  <c r="BA188" i="82" s="1"/>
  <c r="BB188" i="82"/>
  <c r="AZ188" i="82"/>
  <c r="AY188" i="82" s="1"/>
  <c r="AX188" i="82"/>
  <c r="M188" i="82"/>
  <c r="L188" i="82"/>
  <c r="K188" i="82"/>
  <c r="BC187" i="82"/>
  <c r="BB187" i="82"/>
  <c r="BA187" i="82"/>
  <c r="AZ187" i="82"/>
  <c r="AY187" i="82"/>
  <c r="AX187" i="82"/>
  <c r="M187" i="82"/>
  <c r="L187" i="82"/>
  <c r="K187" i="82"/>
  <c r="BC186" i="82"/>
  <c r="BA186" i="82" s="1"/>
  <c r="BB186" i="82"/>
  <c r="AZ186" i="82"/>
  <c r="AY186" i="82"/>
  <c r="AX186" i="82" s="1"/>
  <c r="M186" i="82"/>
  <c r="L186" i="82"/>
  <c r="K186" i="82"/>
  <c r="BC185" i="82"/>
  <c r="BB185" i="82"/>
  <c r="BA185" i="82"/>
  <c r="AZ185" i="82"/>
  <c r="AY185" i="82" s="1"/>
  <c r="AX185" i="82" s="1"/>
  <c r="M185" i="82"/>
  <c r="L185" i="82"/>
  <c r="K185" i="82"/>
  <c r="BC184" i="82"/>
  <c r="BB184" i="82"/>
  <c r="BA184" i="82"/>
  <c r="AZ184" i="82"/>
  <c r="AY184" i="82"/>
  <c r="AX184" i="82" s="1"/>
  <c r="M184" i="82"/>
  <c r="L184" i="82"/>
  <c r="K184" i="82"/>
  <c r="BC183" i="82"/>
  <c r="BA183" i="82" s="1"/>
  <c r="BB183" i="82"/>
  <c r="AZ183" i="82"/>
  <c r="M183" i="82"/>
  <c r="L183" i="82"/>
  <c r="K183" i="82"/>
  <c r="BC182" i="82"/>
  <c r="BB182" i="82"/>
  <c r="BA182" i="82"/>
  <c r="AY182" i="82" s="1"/>
  <c r="AX182" i="82" s="1"/>
  <c r="AZ182" i="82"/>
  <c r="M182" i="82"/>
  <c r="L182" i="82"/>
  <c r="K182" i="82"/>
  <c r="BC181" i="82"/>
  <c r="BA181" i="82" s="1"/>
  <c r="BB181" i="82"/>
  <c r="AZ181" i="82"/>
  <c r="AY181" i="82" s="1"/>
  <c r="AX181" i="82" s="1"/>
  <c r="M181" i="82"/>
  <c r="L181" i="82"/>
  <c r="K181" i="82"/>
  <c r="BC180" i="82"/>
  <c r="BA180" i="82" s="1"/>
  <c r="BB180" i="82"/>
  <c r="AZ180" i="82"/>
  <c r="M180" i="82"/>
  <c r="L180" i="82"/>
  <c r="K180" i="82"/>
  <c r="BC179" i="82"/>
  <c r="BB179" i="82"/>
  <c r="BA179" i="82"/>
  <c r="AZ179" i="82"/>
  <c r="AY179" i="82"/>
  <c r="AX179" i="82" s="1"/>
  <c r="M179" i="82"/>
  <c r="L179" i="82"/>
  <c r="K179" i="82"/>
  <c r="BC178" i="82"/>
  <c r="BA178" i="82" s="1"/>
  <c r="BB178" i="82"/>
  <c r="AZ178" i="82"/>
  <c r="AY178" i="82"/>
  <c r="AX178" i="82" s="1"/>
  <c r="M178" i="82"/>
  <c r="L178" i="82"/>
  <c r="K178" i="82"/>
  <c r="BC177" i="82"/>
  <c r="BB177" i="82"/>
  <c r="BA177" i="82"/>
  <c r="AZ177" i="82"/>
  <c r="M177" i="82"/>
  <c r="L177" i="82"/>
  <c r="K177" i="82"/>
  <c r="BC176" i="82"/>
  <c r="BB176" i="82"/>
  <c r="BA176" i="82"/>
  <c r="AZ176" i="82"/>
  <c r="AY176" i="82"/>
  <c r="AX176" i="82" s="1"/>
  <c r="M176" i="82"/>
  <c r="L176" i="82"/>
  <c r="K176" i="82"/>
  <c r="BC175" i="82"/>
  <c r="BA175" i="82" s="1"/>
  <c r="BB175" i="82"/>
  <c r="AZ175" i="82"/>
  <c r="M175" i="82"/>
  <c r="L175" i="82"/>
  <c r="K175" i="82"/>
  <c r="BC174" i="82"/>
  <c r="BB174" i="82"/>
  <c r="BA174" i="82"/>
  <c r="AY174" i="82" s="1"/>
  <c r="AX174" i="82" s="1"/>
  <c r="AZ174" i="82"/>
  <c r="M174" i="82"/>
  <c r="L174" i="82"/>
  <c r="K174" i="82"/>
  <c r="BC173" i="82"/>
  <c r="BA173" i="82" s="1"/>
  <c r="BB173" i="82"/>
  <c r="AZ173" i="82"/>
  <c r="AY173" i="82" s="1"/>
  <c r="AX173" i="82" s="1"/>
  <c r="M173" i="82"/>
  <c r="L173" i="82"/>
  <c r="K173" i="82"/>
  <c r="BC172" i="82"/>
  <c r="BB172" i="82"/>
  <c r="BA172" i="82"/>
  <c r="AZ172" i="82"/>
  <c r="M172" i="82"/>
  <c r="L172" i="82"/>
  <c r="K172" i="82"/>
  <c r="BC171" i="82"/>
  <c r="BB171" i="82"/>
  <c r="BA171" i="82"/>
  <c r="AZ171" i="82"/>
  <c r="AY171" i="82"/>
  <c r="AX171" i="82" s="1"/>
  <c r="M171" i="82"/>
  <c r="L171" i="82"/>
  <c r="K171" i="82"/>
  <c r="BC170" i="82"/>
  <c r="BA170" i="82" s="1"/>
  <c r="BB170" i="82"/>
  <c r="AZ170" i="82"/>
  <c r="AY170" i="82"/>
  <c r="AX170" i="82"/>
  <c r="M170" i="82"/>
  <c r="L170" i="82"/>
  <c r="K170" i="82"/>
  <c r="BC169" i="82"/>
  <c r="BB169" i="82"/>
  <c r="BA169" i="82"/>
  <c r="AY169" i="82" s="1"/>
  <c r="AX169" i="82" s="1"/>
  <c r="AZ169" i="82"/>
  <c r="M169" i="82"/>
  <c r="L169" i="82"/>
  <c r="K169" i="82"/>
  <c r="BC168" i="82"/>
  <c r="BA168" i="82" s="1"/>
  <c r="BB168" i="82"/>
  <c r="AZ168" i="82"/>
  <c r="AY168" i="82" s="1"/>
  <c r="AX168" i="82" s="1"/>
  <c r="M168" i="82"/>
  <c r="L168" i="82"/>
  <c r="K168" i="82"/>
  <c r="BC167" i="82"/>
  <c r="BB167" i="82"/>
  <c r="BA167" i="82"/>
  <c r="AZ167" i="82"/>
  <c r="AY167" i="82" s="1"/>
  <c r="AX167" i="82" s="1"/>
  <c r="M167" i="82"/>
  <c r="L167" i="82"/>
  <c r="K167" i="82"/>
  <c r="BC166" i="82"/>
  <c r="BB166" i="82"/>
  <c r="BA166" i="82"/>
  <c r="AY166" i="82" s="1"/>
  <c r="AX166" i="82" s="1"/>
  <c r="AZ166" i="82"/>
  <c r="M166" i="82"/>
  <c r="L166" i="82"/>
  <c r="K166" i="82"/>
  <c r="BC165" i="82"/>
  <c r="BA165" i="82" s="1"/>
  <c r="BB165" i="82"/>
  <c r="AZ165" i="82"/>
  <c r="AY165" i="82"/>
  <c r="AX165" i="82" s="1"/>
  <c r="M165" i="82"/>
  <c r="L165" i="82"/>
  <c r="K165" i="82"/>
  <c r="BC164" i="82"/>
  <c r="BA164" i="82" s="1"/>
  <c r="BB164" i="82"/>
  <c r="AZ164" i="82"/>
  <c r="AY164" i="82" s="1"/>
  <c r="AX164" i="82" s="1"/>
  <c r="M164" i="82"/>
  <c r="L164" i="82"/>
  <c r="K164" i="82"/>
  <c r="BC163" i="82"/>
  <c r="BB163" i="82"/>
  <c r="BA163" i="82"/>
  <c r="AZ163" i="82"/>
  <c r="M163" i="82"/>
  <c r="L163" i="82"/>
  <c r="K163" i="82"/>
  <c r="BC162" i="82"/>
  <c r="BB162" i="82"/>
  <c r="BA162" i="82"/>
  <c r="AY162" i="82" s="1"/>
  <c r="AX162" i="82" s="1"/>
  <c r="AZ162" i="82"/>
  <c r="M162" i="82"/>
  <c r="L162" i="82"/>
  <c r="K162" i="82"/>
  <c r="BC161" i="82"/>
  <c r="BA161" i="82" s="1"/>
  <c r="BB161" i="82"/>
  <c r="AZ161" i="82"/>
  <c r="M161" i="82"/>
  <c r="L161" i="82"/>
  <c r="K161" i="82"/>
  <c r="BC160" i="82"/>
  <c r="BA160" i="82" s="1"/>
  <c r="AY160" i="82" s="1"/>
  <c r="AX160" i="82" s="1"/>
  <c r="BB160" i="82"/>
  <c r="AZ160" i="82"/>
  <c r="M160" i="82"/>
  <c r="L160" i="82"/>
  <c r="K160" i="82"/>
  <c r="BC159" i="82"/>
  <c r="BB159" i="82"/>
  <c r="BA159" i="82"/>
  <c r="AZ159" i="82"/>
  <c r="AY159" i="82" s="1"/>
  <c r="AX159" i="82" s="1"/>
  <c r="M159" i="82"/>
  <c r="L159" i="82"/>
  <c r="K159" i="82"/>
  <c r="BC158" i="82"/>
  <c r="BB158" i="82"/>
  <c r="BA158" i="82"/>
  <c r="AY158" i="82" s="1"/>
  <c r="AZ158" i="82"/>
  <c r="AX158" i="82"/>
  <c r="M158" i="82"/>
  <c r="L158" i="82"/>
  <c r="K158" i="82"/>
  <c r="BC157" i="82"/>
  <c r="BA157" i="82" s="1"/>
  <c r="AY157" i="82" s="1"/>
  <c r="AX157" i="82" s="1"/>
  <c r="BB157" i="82"/>
  <c r="AZ157" i="82"/>
  <c r="M157" i="82"/>
  <c r="L157" i="82"/>
  <c r="K157" i="82"/>
  <c r="BC156" i="82"/>
  <c r="BA156" i="82" s="1"/>
  <c r="BB156" i="82"/>
  <c r="AZ156" i="82"/>
  <c r="AY156" i="82" s="1"/>
  <c r="AX156" i="82" s="1"/>
  <c r="M156" i="82"/>
  <c r="L156" i="82"/>
  <c r="K156" i="82"/>
  <c r="BC155" i="82"/>
  <c r="BB155" i="82"/>
  <c r="BA155" i="82"/>
  <c r="AZ155" i="82"/>
  <c r="M155" i="82"/>
  <c r="L155" i="82"/>
  <c r="K155" i="82"/>
  <c r="BC154" i="82"/>
  <c r="BB154" i="82"/>
  <c r="BA154" i="82"/>
  <c r="AY154" i="82" s="1"/>
  <c r="AX154" i="82" s="1"/>
  <c r="AZ154" i="82"/>
  <c r="M154" i="82"/>
  <c r="L154" i="82"/>
  <c r="K154" i="82"/>
  <c r="BC153" i="82"/>
  <c r="BA153" i="82" s="1"/>
  <c r="BB153" i="82"/>
  <c r="AZ153" i="82"/>
  <c r="M153" i="82"/>
  <c r="L153" i="82"/>
  <c r="K153" i="82"/>
  <c r="BC152" i="82"/>
  <c r="BA152" i="82" s="1"/>
  <c r="AY152" i="82" s="1"/>
  <c r="AX152" i="82" s="1"/>
  <c r="BB152" i="82"/>
  <c r="AZ152" i="82"/>
  <c r="M152" i="82"/>
  <c r="L152" i="82"/>
  <c r="K152" i="82"/>
  <c r="BC151" i="82"/>
  <c r="BB151" i="82"/>
  <c r="BA151" i="82"/>
  <c r="AZ151" i="82"/>
  <c r="AY151" i="82" s="1"/>
  <c r="AX151" i="82" s="1"/>
  <c r="M151" i="82"/>
  <c r="L151" i="82"/>
  <c r="K151" i="82"/>
  <c r="BC150" i="82"/>
  <c r="BB150" i="82"/>
  <c r="BA150" i="82"/>
  <c r="AY150" i="82" s="1"/>
  <c r="AZ150" i="82"/>
  <c r="AX150" i="82"/>
  <c r="M150" i="82"/>
  <c r="L150" i="82"/>
  <c r="K150" i="82"/>
  <c r="BC149" i="82"/>
  <c r="BA149" i="82" s="1"/>
  <c r="AY149" i="82" s="1"/>
  <c r="AX149" i="82" s="1"/>
  <c r="BB149" i="82"/>
  <c r="AZ149" i="82"/>
  <c r="M149" i="82"/>
  <c r="L149" i="82"/>
  <c r="K149" i="82"/>
  <c r="BC148" i="82"/>
  <c r="BA148" i="82" s="1"/>
  <c r="BB148" i="82"/>
  <c r="AZ148" i="82"/>
  <c r="AY148" i="82" s="1"/>
  <c r="AX148" i="82" s="1"/>
  <c r="M148" i="82"/>
  <c r="L148" i="82"/>
  <c r="K148" i="82"/>
  <c r="BC147" i="82"/>
  <c r="BB147" i="82"/>
  <c r="BA147" i="82"/>
  <c r="AZ147" i="82"/>
  <c r="M147" i="82"/>
  <c r="L147" i="82"/>
  <c r="K147" i="82"/>
  <c r="BC146" i="82"/>
  <c r="BB146" i="82"/>
  <c r="BA146" i="82"/>
  <c r="AY146" i="82" s="1"/>
  <c r="AX146" i="82" s="1"/>
  <c r="AZ146" i="82"/>
  <c r="M146" i="82"/>
  <c r="L146" i="82"/>
  <c r="K146" i="82"/>
  <c r="BC145" i="82"/>
  <c r="BA145" i="82" s="1"/>
  <c r="BB145" i="82"/>
  <c r="AZ145" i="82"/>
  <c r="M145" i="82"/>
  <c r="L145" i="82"/>
  <c r="K145" i="82"/>
  <c r="BC144" i="82"/>
  <c r="BA144" i="82" s="1"/>
  <c r="AY144" i="82" s="1"/>
  <c r="AX144" i="82" s="1"/>
  <c r="BB144" i="82"/>
  <c r="AZ144" i="82"/>
  <c r="M144" i="82"/>
  <c r="L144" i="82"/>
  <c r="K144" i="82"/>
  <c r="BC143" i="82"/>
  <c r="BB143" i="82"/>
  <c r="BA143" i="82"/>
  <c r="AZ143" i="82"/>
  <c r="AY143" i="82" s="1"/>
  <c r="AX143" i="82" s="1"/>
  <c r="M143" i="82"/>
  <c r="L143" i="82"/>
  <c r="K143" i="82"/>
  <c r="BC142" i="82"/>
  <c r="BB142" i="82"/>
  <c r="BA142" i="82"/>
  <c r="AY142" i="82" s="1"/>
  <c r="AZ142" i="82"/>
  <c r="AX142" i="82"/>
  <c r="M142" i="82"/>
  <c r="L142" i="82"/>
  <c r="K142" i="82"/>
  <c r="BC141" i="82"/>
  <c r="BB141" i="82"/>
  <c r="BA141" i="82"/>
  <c r="AZ141" i="82"/>
  <c r="AY141" i="82"/>
  <c r="AX141" i="82"/>
  <c r="M141" i="82"/>
  <c r="L141" i="82"/>
  <c r="K141" i="82"/>
  <c r="BC140" i="82"/>
  <c r="BA140" i="82" s="1"/>
  <c r="AY140" i="82" s="1"/>
  <c r="AX140" i="82" s="1"/>
  <c r="BB140" i="82"/>
  <c r="AZ140" i="82"/>
  <c r="M140" i="82"/>
  <c r="L140" i="82"/>
  <c r="K140" i="82"/>
  <c r="BC139" i="82"/>
  <c r="BB139" i="82"/>
  <c r="BA139" i="82"/>
  <c r="AZ139" i="82"/>
  <c r="AY139" i="82" s="1"/>
  <c r="AX139" i="82" s="1"/>
  <c r="M139" i="82"/>
  <c r="L139" i="82"/>
  <c r="K139" i="82"/>
  <c r="BC138" i="82"/>
  <c r="BB138" i="82"/>
  <c r="BA138" i="82"/>
  <c r="AY138" i="82" s="1"/>
  <c r="AX138" i="82" s="1"/>
  <c r="AZ138" i="82"/>
  <c r="M138" i="82"/>
  <c r="L138" i="82"/>
  <c r="K138" i="82"/>
  <c r="BC137" i="82"/>
  <c r="BA137" i="82" s="1"/>
  <c r="BB137" i="82"/>
  <c r="AZ137" i="82"/>
  <c r="M137" i="82"/>
  <c r="L137" i="82"/>
  <c r="K137" i="82"/>
  <c r="BC136" i="82"/>
  <c r="BA136" i="82" s="1"/>
  <c r="AY136" i="82" s="1"/>
  <c r="AX136" i="82" s="1"/>
  <c r="BB136" i="82"/>
  <c r="AZ136" i="82"/>
  <c r="M136" i="82"/>
  <c r="L136" i="82"/>
  <c r="K136" i="82"/>
  <c r="BC135" i="82"/>
  <c r="BB135" i="82"/>
  <c r="BA135" i="82"/>
  <c r="AZ135" i="82"/>
  <c r="AY135" i="82" s="1"/>
  <c r="AX135" i="82" s="1"/>
  <c r="M135" i="82"/>
  <c r="L135" i="82"/>
  <c r="K135" i="82"/>
  <c r="BC134" i="82"/>
  <c r="BB134" i="82"/>
  <c r="BA134" i="82"/>
  <c r="AZ134" i="82"/>
  <c r="AY134" i="82" s="1"/>
  <c r="AX134" i="82" s="1"/>
  <c r="M134" i="82"/>
  <c r="L134" i="82"/>
  <c r="K134" i="82"/>
  <c r="BC133" i="82"/>
  <c r="BB133" i="82"/>
  <c r="BA133" i="82"/>
  <c r="AZ133" i="82"/>
  <c r="AY133" i="82"/>
  <c r="AX133" i="82"/>
  <c r="M133" i="82"/>
  <c r="L133" i="82"/>
  <c r="K133" i="82"/>
  <c r="BC132" i="82"/>
  <c r="BA132" i="82" s="1"/>
  <c r="AY132" i="82" s="1"/>
  <c r="AX132" i="82" s="1"/>
  <c r="BB132" i="82"/>
  <c r="AZ132" i="82"/>
  <c r="M132" i="82"/>
  <c r="L132" i="82"/>
  <c r="K132" i="82"/>
  <c r="BC131" i="82"/>
  <c r="BB131" i="82"/>
  <c r="BA131" i="82"/>
  <c r="AZ131" i="82"/>
  <c r="AY131" i="82" s="1"/>
  <c r="AX131" i="82" s="1"/>
  <c r="M131" i="82"/>
  <c r="L131" i="82"/>
  <c r="K131" i="82"/>
  <c r="BC130" i="82"/>
  <c r="BB130" i="82"/>
  <c r="BA130" i="82"/>
  <c r="AY130" i="82" s="1"/>
  <c r="AX130" i="82" s="1"/>
  <c r="AZ130" i="82"/>
  <c r="M130" i="82"/>
  <c r="L130" i="82"/>
  <c r="K130" i="82"/>
  <c r="BC129" i="82"/>
  <c r="BA129" i="82" s="1"/>
  <c r="BB129" i="82"/>
  <c r="AZ129" i="82"/>
  <c r="M129" i="82"/>
  <c r="L129" i="82"/>
  <c r="K129" i="82"/>
  <c r="BC128" i="82"/>
  <c r="BA128" i="82" s="1"/>
  <c r="AY128" i="82" s="1"/>
  <c r="AX128" i="82" s="1"/>
  <c r="BB128" i="82"/>
  <c r="AZ128" i="82"/>
  <c r="M128" i="82"/>
  <c r="L128" i="82"/>
  <c r="K128" i="82"/>
  <c r="BC127" i="82"/>
  <c r="BB127" i="82"/>
  <c r="BA127" i="82"/>
  <c r="AZ127" i="82"/>
  <c r="AY127" i="82" s="1"/>
  <c r="AX127" i="82" s="1"/>
  <c r="M127" i="82"/>
  <c r="L127" i="82"/>
  <c r="K127" i="82"/>
  <c r="BC126" i="82"/>
  <c r="BB126" i="82"/>
  <c r="BA126" i="82"/>
  <c r="AZ126" i="82"/>
  <c r="N126" i="82"/>
  <c r="M126" i="82"/>
  <c r="L126" i="82"/>
  <c r="K126" i="82"/>
  <c r="BC125" i="82"/>
  <c r="BB125" i="82"/>
  <c r="BA125" i="82"/>
  <c r="AZ125" i="82"/>
  <c r="AY125" i="82"/>
  <c r="AX125" i="82" s="1"/>
  <c r="M125" i="82"/>
  <c r="L125" i="82"/>
  <c r="K125" i="82"/>
  <c r="BC124" i="82"/>
  <c r="BA124" i="82" s="1"/>
  <c r="BB124" i="82"/>
  <c r="AZ124" i="82"/>
  <c r="AY124" i="82" s="1"/>
  <c r="AX124" i="82" s="1"/>
  <c r="M124" i="82"/>
  <c r="L124" i="82"/>
  <c r="K124" i="82"/>
  <c r="BC123" i="82"/>
  <c r="BB123" i="82"/>
  <c r="BA123" i="82"/>
  <c r="AZ123" i="82"/>
  <c r="M123" i="82"/>
  <c r="L123" i="82"/>
  <c r="K123" i="82"/>
  <c r="BC122" i="82"/>
  <c r="BB122" i="82"/>
  <c r="BA122" i="82"/>
  <c r="AY122" i="82" s="1"/>
  <c r="AX122" i="82" s="1"/>
  <c r="AZ122" i="82"/>
  <c r="M122" i="82"/>
  <c r="L122" i="82"/>
  <c r="K122" i="82"/>
  <c r="BC121" i="82"/>
  <c r="BA121" i="82" s="1"/>
  <c r="BB121" i="82"/>
  <c r="AZ121" i="82"/>
  <c r="AY121" i="82" s="1"/>
  <c r="AX121" i="82" s="1"/>
  <c r="M121" i="82"/>
  <c r="L121" i="82"/>
  <c r="K121" i="82"/>
  <c r="BC120" i="82"/>
  <c r="BA120" i="82" s="1"/>
  <c r="AY120" i="82" s="1"/>
  <c r="AX120" i="82" s="1"/>
  <c r="BB120" i="82"/>
  <c r="AZ120" i="82"/>
  <c r="M120" i="82"/>
  <c r="L120" i="82"/>
  <c r="K120" i="82"/>
  <c r="BC119" i="82"/>
  <c r="BB119" i="82"/>
  <c r="BA119" i="82"/>
  <c r="AZ119" i="82"/>
  <c r="AY119" i="82" s="1"/>
  <c r="AX119" i="82" s="1"/>
  <c r="M119" i="82"/>
  <c r="L119" i="82"/>
  <c r="K119" i="82"/>
  <c r="BC118" i="82"/>
  <c r="BB118" i="82"/>
  <c r="BA118" i="82"/>
  <c r="AZ118" i="82"/>
  <c r="M118" i="82"/>
  <c r="L118" i="82"/>
  <c r="K118" i="82"/>
  <c r="BC117" i="82"/>
  <c r="BB117" i="82"/>
  <c r="BA117" i="82"/>
  <c r="AZ117" i="82"/>
  <c r="AY117" i="82"/>
  <c r="AX117" i="82"/>
  <c r="M117" i="82"/>
  <c r="L117" i="82"/>
  <c r="K117" i="82"/>
  <c r="BC116" i="82"/>
  <c r="BA116" i="82" s="1"/>
  <c r="BB116" i="82"/>
  <c r="AZ116" i="82"/>
  <c r="AY116" i="82"/>
  <c r="AX116" i="82" s="1"/>
  <c r="M116" i="82"/>
  <c r="L116" i="82"/>
  <c r="K116" i="82"/>
  <c r="BC115" i="82"/>
  <c r="BB115" i="82"/>
  <c r="BA115" i="82"/>
  <c r="AZ115" i="82"/>
  <c r="AY115" i="82" s="1"/>
  <c r="AX115" i="82" s="1"/>
  <c r="N115" i="82"/>
  <c r="M115" i="82"/>
  <c r="L115" i="82"/>
  <c r="K115" i="82"/>
  <c r="BC114" i="82"/>
  <c r="BB114" i="82"/>
  <c r="BA114" i="82"/>
  <c r="AZ114" i="82"/>
  <c r="AY114" i="82"/>
  <c r="AX114" i="82" s="1"/>
  <c r="M114" i="82"/>
  <c r="L114" i="82"/>
  <c r="K114" i="82"/>
  <c r="BC113" i="82"/>
  <c r="BA113" i="82" s="1"/>
  <c r="BB113" i="82"/>
  <c r="AZ113" i="82"/>
  <c r="M113" i="82"/>
  <c r="L113" i="82"/>
  <c r="K113" i="82"/>
  <c r="BC112" i="82"/>
  <c r="BA112" i="82" s="1"/>
  <c r="AY112" i="82" s="1"/>
  <c r="AX112" i="82" s="1"/>
  <c r="BB112" i="82"/>
  <c r="AZ112" i="82"/>
  <c r="M112" i="82"/>
  <c r="L112" i="82"/>
  <c r="K112" i="82"/>
  <c r="BC111" i="82"/>
  <c r="BB111" i="82"/>
  <c r="BA111" i="82"/>
  <c r="AZ111" i="82"/>
  <c r="AY111" i="82" s="1"/>
  <c r="AX111" i="82" s="1"/>
  <c r="M111" i="82"/>
  <c r="L111" i="82"/>
  <c r="N111" i="82" s="1"/>
  <c r="K111" i="82"/>
  <c r="BC110" i="82"/>
  <c r="BB110" i="82"/>
  <c r="BA110" i="82"/>
  <c r="AZ110" i="82"/>
  <c r="M110" i="82"/>
  <c r="L110" i="82"/>
  <c r="K110" i="82"/>
  <c r="BC109" i="82"/>
  <c r="BB109" i="82"/>
  <c r="BA109" i="82"/>
  <c r="AZ109" i="82"/>
  <c r="AY109" i="82"/>
  <c r="AX109" i="82"/>
  <c r="M109" i="82"/>
  <c r="L109" i="82"/>
  <c r="N109" i="82" s="1"/>
  <c r="K109" i="82"/>
  <c r="BC108" i="82"/>
  <c r="BA108" i="82" s="1"/>
  <c r="BB108" i="82"/>
  <c r="AZ108" i="82"/>
  <c r="AY108" i="82" s="1"/>
  <c r="AX108" i="82" s="1"/>
  <c r="M108" i="82"/>
  <c r="L108" i="82"/>
  <c r="K108" i="82"/>
  <c r="BC107" i="82"/>
  <c r="BB107" i="82"/>
  <c r="BA107" i="82"/>
  <c r="AZ107" i="82"/>
  <c r="M107" i="82"/>
  <c r="L107" i="82"/>
  <c r="N107" i="82" s="1"/>
  <c r="K107" i="82"/>
  <c r="BC106" i="82"/>
  <c r="BB106" i="82"/>
  <c r="BA106" i="82"/>
  <c r="AY106" i="82" s="1"/>
  <c r="AX106" i="82" s="1"/>
  <c r="AZ106" i="82"/>
  <c r="M106" i="82"/>
  <c r="L106" i="82"/>
  <c r="N106" i="82" s="1"/>
  <c r="O106" i="82" s="1"/>
  <c r="K106" i="82"/>
  <c r="BC105" i="82"/>
  <c r="BA105" i="82" s="1"/>
  <c r="BB105" i="82"/>
  <c r="AZ105" i="82"/>
  <c r="AY105" i="82" s="1"/>
  <c r="AX105" i="82" s="1"/>
  <c r="M105" i="82"/>
  <c r="L105" i="82"/>
  <c r="K105" i="82"/>
  <c r="BC104" i="82"/>
  <c r="BA104" i="82" s="1"/>
  <c r="AY104" i="82" s="1"/>
  <c r="AX104" i="82" s="1"/>
  <c r="BB104" i="82"/>
  <c r="AZ104" i="82"/>
  <c r="M104" i="82"/>
  <c r="L104" i="82"/>
  <c r="N104" i="82" s="1"/>
  <c r="K104" i="82"/>
  <c r="BC103" i="82"/>
  <c r="BB103" i="82"/>
  <c r="BA103" i="82"/>
  <c r="AZ103" i="82"/>
  <c r="AY103" i="82"/>
  <c r="AX103" i="82" s="1"/>
  <c r="M103" i="82"/>
  <c r="L103" i="82"/>
  <c r="K103" i="82"/>
  <c r="BC102" i="82"/>
  <c r="BB102" i="82"/>
  <c r="BA102" i="82"/>
  <c r="AZ102" i="82"/>
  <c r="M102" i="82"/>
  <c r="L102" i="82"/>
  <c r="K102" i="82"/>
  <c r="BC101" i="82"/>
  <c r="BB101" i="82"/>
  <c r="BA101" i="82"/>
  <c r="AY101" i="82" s="1"/>
  <c r="AX101" i="82" s="1"/>
  <c r="AZ101" i="82"/>
  <c r="M101" i="82"/>
  <c r="L101" i="82"/>
  <c r="N101" i="82" s="1"/>
  <c r="K101" i="82"/>
  <c r="BC100" i="82"/>
  <c r="BA100" i="82" s="1"/>
  <c r="BB100" i="82"/>
  <c r="AZ100" i="82"/>
  <c r="AY100" i="82" s="1"/>
  <c r="AX100" i="82" s="1"/>
  <c r="M100" i="82"/>
  <c r="L100" i="82"/>
  <c r="K100" i="82"/>
  <c r="BC99" i="82"/>
  <c r="BB99" i="82"/>
  <c r="BA99" i="82"/>
  <c r="AZ99" i="82"/>
  <c r="M99" i="82"/>
  <c r="L99" i="82"/>
  <c r="N99" i="82" s="1"/>
  <c r="K99" i="82"/>
  <c r="BC98" i="82"/>
  <c r="BB98" i="82"/>
  <c r="BA98" i="82"/>
  <c r="AY98" i="82" s="1"/>
  <c r="AX98" i="82" s="1"/>
  <c r="AZ98" i="82"/>
  <c r="M98" i="82"/>
  <c r="L98" i="82"/>
  <c r="N98" i="82" s="1"/>
  <c r="K98" i="82"/>
  <c r="BC97" i="82"/>
  <c r="BA97" i="82" s="1"/>
  <c r="BB97" i="82"/>
  <c r="AZ97" i="82"/>
  <c r="AY97" i="82" s="1"/>
  <c r="AX97" i="82" s="1"/>
  <c r="M97" i="82"/>
  <c r="L97" i="82"/>
  <c r="K97" i="82"/>
  <c r="BC96" i="82"/>
  <c r="BA96" i="82" s="1"/>
  <c r="AY96" i="82" s="1"/>
  <c r="AX96" i="82" s="1"/>
  <c r="BB96" i="82"/>
  <c r="AZ96" i="82"/>
  <c r="M96" i="82"/>
  <c r="L96" i="82"/>
  <c r="N96" i="82" s="1"/>
  <c r="K96" i="82"/>
  <c r="BC95" i="82"/>
  <c r="BB95" i="82"/>
  <c r="BA95" i="82"/>
  <c r="AZ95" i="82"/>
  <c r="AY95" i="82"/>
  <c r="AX95" i="82" s="1"/>
  <c r="M95" i="82"/>
  <c r="L95" i="82"/>
  <c r="N95" i="82" s="1"/>
  <c r="S95" i="82" s="1"/>
  <c r="K95" i="82"/>
  <c r="BC94" i="82"/>
  <c r="BB94" i="82"/>
  <c r="BA94" i="82"/>
  <c r="AZ94" i="82"/>
  <c r="N94" i="82"/>
  <c r="M94" i="82"/>
  <c r="L94" i="82"/>
  <c r="K94" i="82"/>
  <c r="BC93" i="82"/>
  <c r="BB93" i="82"/>
  <c r="BA93" i="82"/>
  <c r="AZ93" i="82"/>
  <c r="AY93" i="82"/>
  <c r="AX93" i="82" s="1"/>
  <c r="M93" i="82"/>
  <c r="L93" i="82"/>
  <c r="N93" i="82" s="1"/>
  <c r="R93" i="82" s="1"/>
  <c r="K93" i="82"/>
  <c r="BC92" i="82"/>
  <c r="BA92" i="82" s="1"/>
  <c r="BB92" i="82"/>
  <c r="AZ92" i="82"/>
  <c r="AY92" i="82" s="1"/>
  <c r="AX92" i="82" s="1"/>
  <c r="M92" i="82"/>
  <c r="L92" i="82"/>
  <c r="K92" i="82"/>
  <c r="BC91" i="82"/>
  <c r="BB91" i="82"/>
  <c r="BA91" i="82"/>
  <c r="AZ91" i="82"/>
  <c r="AY91" i="82" s="1"/>
  <c r="AX91" i="82" s="1"/>
  <c r="M91" i="82"/>
  <c r="L91" i="82"/>
  <c r="N91" i="82" s="1"/>
  <c r="S91" i="82" s="1"/>
  <c r="K91" i="82"/>
  <c r="BC90" i="82"/>
  <c r="BA90" i="82" s="1"/>
  <c r="AY90" i="82" s="1"/>
  <c r="AX90" i="82" s="1"/>
  <c r="BB90" i="82"/>
  <c r="AZ90" i="82"/>
  <c r="M90" i="82"/>
  <c r="L90" i="82"/>
  <c r="N90" i="82" s="1"/>
  <c r="K90" i="82"/>
  <c r="BC89" i="82"/>
  <c r="BA89" i="82" s="1"/>
  <c r="BB89" i="82"/>
  <c r="AZ89" i="82"/>
  <c r="AY89" i="82" s="1"/>
  <c r="AX89" i="82" s="1"/>
  <c r="M89" i="82"/>
  <c r="L89" i="82"/>
  <c r="N89" i="82" s="1"/>
  <c r="K89" i="82"/>
  <c r="BC88" i="82"/>
  <c r="BB88" i="82"/>
  <c r="BA88" i="82"/>
  <c r="AY88" i="82" s="1"/>
  <c r="AX88" i="82" s="1"/>
  <c r="AZ88" i="82"/>
  <c r="M88" i="82"/>
  <c r="L88" i="82"/>
  <c r="N88" i="82" s="1"/>
  <c r="K88" i="82"/>
  <c r="BC87" i="82"/>
  <c r="BB87" i="82"/>
  <c r="BA87" i="82"/>
  <c r="AZ87" i="82"/>
  <c r="AY87" i="82" s="1"/>
  <c r="AX87" i="82" s="1"/>
  <c r="M87" i="82"/>
  <c r="L87" i="82"/>
  <c r="N87" i="82" s="1"/>
  <c r="R87" i="82" s="1"/>
  <c r="K87" i="82"/>
  <c r="BC86" i="82"/>
  <c r="BA86" i="82" s="1"/>
  <c r="AY86" i="82" s="1"/>
  <c r="AX86" i="82" s="1"/>
  <c r="BB86" i="82"/>
  <c r="AZ86" i="82"/>
  <c r="M86" i="82"/>
  <c r="L86" i="82"/>
  <c r="K86" i="82"/>
  <c r="BC85" i="82"/>
  <c r="BA85" i="82" s="1"/>
  <c r="BB85" i="82"/>
  <c r="AZ85" i="82"/>
  <c r="M85" i="82"/>
  <c r="L85" i="82"/>
  <c r="N85" i="82" s="1"/>
  <c r="K85" i="82"/>
  <c r="BC84" i="82"/>
  <c r="BB84" i="82"/>
  <c r="BA84" i="82"/>
  <c r="AY84" i="82" s="1"/>
  <c r="AX84" i="82" s="1"/>
  <c r="AZ84" i="82"/>
  <c r="M84" i="82"/>
  <c r="L84" i="82"/>
  <c r="K84" i="82"/>
  <c r="BC83" i="82"/>
  <c r="BB83" i="82"/>
  <c r="BA83" i="82"/>
  <c r="AZ83" i="82"/>
  <c r="AY83" i="82" s="1"/>
  <c r="AX83" i="82"/>
  <c r="N83" i="82"/>
  <c r="M83" i="82"/>
  <c r="L83" i="82"/>
  <c r="K83" i="82"/>
  <c r="BC82" i="82"/>
  <c r="BB82" i="82"/>
  <c r="BA82" i="82"/>
  <c r="AZ82" i="82"/>
  <c r="AY82" i="82"/>
  <c r="AX82" i="82" s="1"/>
  <c r="M82" i="82"/>
  <c r="L82" i="82"/>
  <c r="K82" i="82"/>
  <c r="BC81" i="82"/>
  <c r="BA81" i="82" s="1"/>
  <c r="BB81" i="82"/>
  <c r="AZ81" i="82"/>
  <c r="AY81" i="82" s="1"/>
  <c r="AX81" i="82" s="1"/>
  <c r="N81" i="82"/>
  <c r="R81" i="82" s="1"/>
  <c r="M81" i="82"/>
  <c r="L81" i="82"/>
  <c r="K81" i="82"/>
  <c r="BC80" i="82"/>
  <c r="BB80" i="82"/>
  <c r="BA80" i="82"/>
  <c r="AY80" i="82" s="1"/>
  <c r="AX80" i="82" s="1"/>
  <c r="AZ80" i="82"/>
  <c r="M80" i="82"/>
  <c r="L80" i="82"/>
  <c r="N80" i="82" s="1"/>
  <c r="K80" i="82"/>
  <c r="BC79" i="82"/>
  <c r="BB79" i="82"/>
  <c r="BA79" i="82"/>
  <c r="AZ79" i="82"/>
  <c r="AY79" i="82" s="1"/>
  <c r="AX79" i="82" s="1"/>
  <c r="M79" i="82"/>
  <c r="L79" i="82"/>
  <c r="N79" i="82" s="1"/>
  <c r="K79" i="82"/>
  <c r="BC78" i="82"/>
  <c r="BA78" i="82" s="1"/>
  <c r="AY78" i="82" s="1"/>
  <c r="AX78" i="82" s="1"/>
  <c r="BB78" i="82"/>
  <c r="AZ78" i="82"/>
  <c r="M78" i="82"/>
  <c r="L78" i="82"/>
  <c r="K78" i="82"/>
  <c r="BC77" i="82"/>
  <c r="BA77" i="82" s="1"/>
  <c r="BB77" i="82"/>
  <c r="AZ77" i="82"/>
  <c r="AY77" i="82" s="1"/>
  <c r="AX77" i="82" s="1"/>
  <c r="M77" i="82"/>
  <c r="L77" i="82"/>
  <c r="N77" i="82" s="1"/>
  <c r="R77" i="82" s="1"/>
  <c r="K77" i="82"/>
  <c r="BC76" i="82"/>
  <c r="BA76" i="82" s="1"/>
  <c r="AY76" i="82" s="1"/>
  <c r="AX76" i="82" s="1"/>
  <c r="BB76" i="82"/>
  <c r="AZ76" i="82"/>
  <c r="M76" i="82"/>
  <c r="L76" i="82"/>
  <c r="K76" i="82"/>
  <c r="BC75" i="82"/>
  <c r="BB75" i="82"/>
  <c r="BA75" i="82"/>
  <c r="AZ75" i="82"/>
  <c r="AY75" i="82" s="1"/>
  <c r="AX75" i="82" s="1"/>
  <c r="M75" i="82"/>
  <c r="L75" i="82"/>
  <c r="N75" i="82" s="1"/>
  <c r="K75" i="82"/>
  <c r="BC74" i="82"/>
  <c r="BB74" i="82"/>
  <c r="BA74" i="82"/>
  <c r="AZ74" i="82"/>
  <c r="AY74" i="82"/>
  <c r="AX74" i="82" s="1"/>
  <c r="M74" i="82"/>
  <c r="L74" i="82"/>
  <c r="K74" i="82"/>
  <c r="BC73" i="82"/>
  <c r="BA73" i="82" s="1"/>
  <c r="BB73" i="82"/>
  <c r="AZ73" i="82"/>
  <c r="N73" i="82"/>
  <c r="M73" i="82"/>
  <c r="L73" i="82"/>
  <c r="K73" i="82"/>
  <c r="BC72" i="82"/>
  <c r="BB72" i="82"/>
  <c r="BA72" i="82"/>
  <c r="AY72" i="82" s="1"/>
  <c r="AX72" i="82" s="1"/>
  <c r="AZ72" i="82"/>
  <c r="M72" i="82"/>
  <c r="L72" i="82"/>
  <c r="N72" i="82" s="1"/>
  <c r="O72" i="82" s="1"/>
  <c r="K72" i="82"/>
  <c r="BC71" i="82"/>
  <c r="BB71" i="82"/>
  <c r="BA71" i="82"/>
  <c r="AZ71" i="82"/>
  <c r="AY71" i="82" s="1"/>
  <c r="AX71" i="82" s="1"/>
  <c r="N71" i="82"/>
  <c r="O71" i="82" s="1"/>
  <c r="M71" i="82"/>
  <c r="L71" i="82"/>
  <c r="K71" i="82"/>
  <c r="BC70" i="82"/>
  <c r="BB70" i="82"/>
  <c r="BA70" i="82"/>
  <c r="AY70" i="82" s="1"/>
  <c r="AX70" i="82" s="1"/>
  <c r="AZ70" i="82"/>
  <c r="M70" i="82"/>
  <c r="L70" i="82"/>
  <c r="K70" i="82"/>
  <c r="BC69" i="82"/>
  <c r="BA69" i="82" s="1"/>
  <c r="BB69" i="82"/>
  <c r="AZ69" i="82"/>
  <c r="M69" i="82"/>
  <c r="L69" i="82"/>
  <c r="N69" i="82" s="1"/>
  <c r="K69" i="82"/>
  <c r="BC68" i="82"/>
  <c r="BA68" i="82" s="1"/>
  <c r="AY68" i="82" s="1"/>
  <c r="AX68" i="82" s="1"/>
  <c r="BB68" i="82"/>
  <c r="AZ68" i="82"/>
  <c r="M68" i="82"/>
  <c r="L68" i="82"/>
  <c r="K68" i="82"/>
  <c r="BC67" i="82"/>
  <c r="BA67" i="82" s="1"/>
  <c r="BB67" i="82"/>
  <c r="AZ67" i="82"/>
  <c r="AY67" i="82" s="1"/>
  <c r="AX67" i="82" s="1"/>
  <c r="N67" i="82"/>
  <c r="M67" i="82"/>
  <c r="L67" i="82"/>
  <c r="K67" i="82"/>
  <c r="BC66" i="82"/>
  <c r="BB66" i="82"/>
  <c r="BA66" i="82"/>
  <c r="AZ66" i="82"/>
  <c r="AY66" i="82"/>
  <c r="AX66" i="82" s="1"/>
  <c r="M66" i="82"/>
  <c r="N66" i="82" s="1"/>
  <c r="O66" i="82" s="1"/>
  <c r="L66" i="82"/>
  <c r="K66" i="82"/>
  <c r="BC65" i="82"/>
  <c r="BA65" i="82" s="1"/>
  <c r="BB65" i="82"/>
  <c r="AZ65" i="82"/>
  <c r="AY65" i="82" s="1"/>
  <c r="AX65" i="82" s="1"/>
  <c r="N65" i="82"/>
  <c r="M65" i="82"/>
  <c r="L65" i="82"/>
  <c r="K65" i="82"/>
  <c r="BC64" i="82"/>
  <c r="BB64" i="82"/>
  <c r="BA64" i="82"/>
  <c r="AY64" i="82" s="1"/>
  <c r="AX64" i="82" s="1"/>
  <c r="AZ64" i="82"/>
  <c r="M64" i="82"/>
  <c r="L64" i="82"/>
  <c r="K64" i="82"/>
  <c r="BC63" i="82"/>
  <c r="BB63" i="82"/>
  <c r="BA63" i="82"/>
  <c r="AZ63" i="82"/>
  <c r="AY63" i="82" s="1"/>
  <c r="AX63" i="82" s="1"/>
  <c r="N63" i="82"/>
  <c r="O63" i="82" s="1"/>
  <c r="M63" i="82"/>
  <c r="L63" i="82"/>
  <c r="K63" i="82"/>
  <c r="BC62" i="82"/>
  <c r="BB62" i="82"/>
  <c r="BA62" i="82"/>
  <c r="AY62" i="82" s="1"/>
  <c r="AX62" i="82" s="1"/>
  <c r="AZ62" i="82"/>
  <c r="M62" i="82"/>
  <c r="L62" i="82"/>
  <c r="K62" i="82"/>
  <c r="BC61" i="82"/>
  <c r="BA61" i="82" s="1"/>
  <c r="BB61" i="82"/>
  <c r="AZ61" i="82"/>
  <c r="AY61" i="82" s="1"/>
  <c r="AX61" i="82" s="1"/>
  <c r="M61" i="82"/>
  <c r="L61" i="82"/>
  <c r="N61" i="82" s="1"/>
  <c r="S61" i="82" s="1"/>
  <c r="K61" i="82"/>
  <c r="BC60" i="82"/>
  <c r="BA60" i="82" s="1"/>
  <c r="AY60" i="82" s="1"/>
  <c r="AX60" i="82" s="1"/>
  <c r="BB60" i="82"/>
  <c r="AZ60" i="82"/>
  <c r="M60" i="82"/>
  <c r="L60" i="82"/>
  <c r="K60" i="82"/>
  <c r="BC59" i="82"/>
  <c r="BA59" i="82" s="1"/>
  <c r="BB59" i="82"/>
  <c r="AZ59" i="82"/>
  <c r="AY59" i="82" s="1"/>
  <c r="AX59" i="82" s="1"/>
  <c r="M59" i="82"/>
  <c r="L59" i="82"/>
  <c r="N59" i="82" s="1"/>
  <c r="K59" i="82"/>
  <c r="BC58" i="82"/>
  <c r="BA58" i="82" s="1"/>
  <c r="AY58" i="82" s="1"/>
  <c r="AX58" i="82" s="1"/>
  <c r="BB58" i="82"/>
  <c r="AZ58" i="82"/>
  <c r="N58" i="82"/>
  <c r="O58" i="82" s="1"/>
  <c r="M58" i="82"/>
  <c r="L58" i="82"/>
  <c r="K58" i="82"/>
  <c r="N213" i="82"/>
  <c r="C2" i="82"/>
  <c r="R71" i="82" l="1"/>
  <c r="Q71" i="82"/>
  <c r="S58" i="82"/>
  <c r="R61" i="82"/>
  <c r="R63" i="82"/>
  <c r="S75" i="82"/>
  <c r="R75" i="82"/>
  <c r="Q75" i="82"/>
  <c r="P75" i="82"/>
  <c r="O75" i="82"/>
  <c r="S59" i="82"/>
  <c r="Q59" i="82"/>
  <c r="P59" i="82"/>
  <c r="O59" i="82"/>
  <c r="R59" i="82"/>
  <c r="P63" i="82"/>
  <c r="Q69" i="82"/>
  <c r="P69" i="82"/>
  <c r="O69" i="82"/>
  <c r="S69" i="82"/>
  <c r="AY69" i="82"/>
  <c r="AX69" i="82" s="1"/>
  <c r="P73" i="82"/>
  <c r="P90" i="82"/>
  <c r="S90" i="82"/>
  <c r="R90" i="82"/>
  <c r="O90" i="82"/>
  <c r="R99" i="82"/>
  <c r="O99" i="82"/>
  <c r="S99" i="82"/>
  <c r="Q99" i="82"/>
  <c r="P99" i="82"/>
  <c r="P115" i="82"/>
  <c r="Q63" i="82"/>
  <c r="S67" i="82"/>
  <c r="R67" i="82"/>
  <c r="Q67" i="82"/>
  <c r="P67" i="82"/>
  <c r="O67" i="82"/>
  <c r="R85" i="82"/>
  <c r="Q85" i="82"/>
  <c r="P85" i="82"/>
  <c r="O85" i="82"/>
  <c r="S85" i="82"/>
  <c r="P79" i="82"/>
  <c r="O79" i="82"/>
  <c r="S79" i="82"/>
  <c r="Q79" i="82"/>
  <c r="P87" i="82"/>
  <c r="O87" i="82"/>
  <c r="S87" i="82"/>
  <c r="Q87" i="82"/>
  <c r="P93" i="82"/>
  <c r="O93" i="82"/>
  <c r="S93" i="82"/>
  <c r="Q93" i="82"/>
  <c r="P104" i="82"/>
  <c r="R104" i="82"/>
  <c r="Q104" i="82"/>
  <c r="O104" i="82"/>
  <c r="S104" i="82"/>
  <c r="S109" i="82"/>
  <c r="P109" i="82"/>
  <c r="Q109" i="82"/>
  <c r="R109" i="82"/>
  <c r="O109" i="82"/>
  <c r="P111" i="82"/>
  <c r="P89" i="82"/>
  <c r="R69" i="82"/>
  <c r="Q90" i="82"/>
  <c r="N60" i="82"/>
  <c r="N68" i="82"/>
  <c r="P71" i="82"/>
  <c r="R79" i="82"/>
  <c r="O80" i="82"/>
  <c r="S80" i="82"/>
  <c r="R80" i="82"/>
  <c r="P80" i="82"/>
  <c r="Q72" i="82"/>
  <c r="Q77" i="82"/>
  <c r="P77" i="82"/>
  <c r="O77" i="82"/>
  <c r="S77" i="82"/>
  <c r="O88" i="82"/>
  <c r="S88" i="82"/>
  <c r="R88" i="82"/>
  <c r="P88" i="82"/>
  <c r="P96" i="82"/>
  <c r="R96" i="82"/>
  <c r="Q96" i="82"/>
  <c r="O96" i="82"/>
  <c r="S96" i="82"/>
  <c r="S101" i="82"/>
  <c r="P101" i="82"/>
  <c r="Q101" i="82"/>
  <c r="R101" i="82"/>
  <c r="O101" i="82"/>
  <c r="P213" i="82"/>
  <c r="O213" i="82"/>
  <c r="R213" i="82"/>
  <c r="S213" i="82"/>
  <c r="Q213" i="82"/>
  <c r="Q61" i="82"/>
  <c r="P61" i="82"/>
  <c r="O61" i="82"/>
  <c r="S65" i="82"/>
  <c r="R65" i="82"/>
  <c r="Q65" i="82"/>
  <c r="O65" i="82"/>
  <c r="AY73" i="82"/>
  <c r="AX73" i="82" s="1"/>
  <c r="N76" i="82"/>
  <c r="Q80" i="82"/>
  <c r="S83" i="82"/>
  <c r="R83" i="82"/>
  <c r="Q83" i="82"/>
  <c r="P83" i="82"/>
  <c r="O83" i="82"/>
  <c r="AY85" i="82"/>
  <c r="AX85" i="82" s="1"/>
  <c r="R107" i="82"/>
  <c r="O107" i="82"/>
  <c r="S107" i="82"/>
  <c r="Q107" i="82"/>
  <c r="P107" i="82"/>
  <c r="P81" i="82"/>
  <c r="O91" i="82"/>
  <c r="Q91" i="82"/>
  <c r="P91" i="82"/>
  <c r="R91" i="82"/>
  <c r="S66" i="82"/>
  <c r="R66" i="82"/>
  <c r="Q66" i="82"/>
  <c r="P66" i="82"/>
  <c r="R58" i="82"/>
  <c r="Q58" i="82"/>
  <c r="P58" i="82"/>
  <c r="P65" i="82"/>
  <c r="S72" i="82"/>
  <c r="R72" i="82"/>
  <c r="P72" i="82"/>
  <c r="S73" i="82"/>
  <c r="R73" i="82"/>
  <c r="Q73" i="82"/>
  <c r="O73" i="82"/>
  <c r="N84" i="82"/>
  <c r="Q88" i="82"/>
  <c r="S89" i="82"/>
  <c r="R89" i="82"/>
  <c r="Q89" i="82"/>
  <c r="O89" i="82"/>
  <c r="O94" i="82"/>
  <c r="S94" i="82"/>
  <c r="R94" i="82"/>
  <c r="Q94" i="82"/>
  <c r="P94" i="82"/>
  <c r="N74" i="82"/>
  <c r="O81" i="82"/>
  <c r="N82" i="82"/>
  <c r="N92" i="82"/>
  <c r="N117" i="82"/>
  <c r="AY118" i="82"/>
  <c r="AX118" i="82" s="1"/>
  <c r="AY123" i="82"/>
  <c r="AX123" i="82" s="1"/>
  <c r="N127" i="82"/>
  <c r="N128" i="82"/>
  <c r="N130" i="82"/>
  <c r="N131" i="82"/>
  <c r="N132" i="82"/>
  <c r="N147" i="82"/>
  <c r="AY147" i="82"/>
  <c r="AX147" i="82" s="1"/>
  <c r="N155" i="82"/>
  <c r="AY155" i="82"/>
  <c r="AX155" i="82" s="1"/>
  <c r="N163" i="82"/>
  <c r="AY163" i="82"/>
  <c r="AX163" i="82" s="1"/>
  <c r="N189" i="82"/>
  <c r="S126" i="82"/>
  <c r="R126" i="82"/>
  <c r="P126" i="82"/>
  <c r="O126" i="82"/>
  <c r="N171" i="82"/>
  <c r="N174" i="82"/>
  <c r="N179" i="82"/>
  <c r="N187" i="82"/>
  <c r="N191" i="82"/>
  <c r="N192" i="82"/>
  <c r="N197" i="82"/>
  <c r="S63" i="82"/>
  <c r="S71" i="82"/>
  <c r="Q81" i="82"/>
  <c r="AY99" i="82"/>
  <c r="AX99" i="82" s="1"/>
  <c r="AY107" i="82"/>
  <c r="AX107" i="82" s="1"/>
  <c r="N113" i="82"/>
  <c r="Q126" i="82"/>
  <c r="N129" i="82"/>
  <c r="N133" i="82"/>
  <c r="N150" i="82"/>
  <c r="N158" i="82"/>
  <c r="N166" i="82"/>
  <c r="N168" i="82"/>
  <c r="N177" i="82"/>
  <c r="N237" i="82"/>
  <c r="S115" i="82"/>
  <c r="R115" i="82"/>
  <c r="O115" i="82"/>
  <c r="N114" i="82"/>
  <c r="Q115" i="82"/>
  <c r="N116" i="82"/>
  <c r="AY126" i="82"/>
  <c r="AX126" i="82" s="1"/>
  <c r="N135" i="82"/>
  <c r="N136" i="82"/>
  <c r="N138" i="82"/>
  <c r="N139" i="82"/>
  <c r="N140" i="82"/>
  <c r="N144" i="82"/>
  <c r="N152" i="82"/>
  <c r="N160" i="82"/>
  <c r="S98" i="82"/>
  <c r="P98" i="82"/>
  <c r="S106" i="82"/>
  <c r="P106" i="82"/>
  <c r="Q111" i="82"/>
  <c r="O111" i="82"/>
  <c r="S111" i="82"/>
  <c r="O95" i="82"/>
  <c r="O98" i="82"/>
  <c r="N552" i="82"/>
  <c r="N544" i="82"/>
  <c r="N551" i="82"/>
  <c r="N543" i="82"/>
  <c r="N549" i="82"/>
  <c r="N541" i="82"/>
  <c r="N556" i="82"/>
  <c r="N532" i="82"/>
  <c r="N538" i="82"/>
  <c r="N535" i="82"/>
  <c r="N548" i="82"/>
  <c r="N526" i="82"/>
  <c r="N525" i="82"/>
  <c r="N524" i="82"/>
  <c r="N523" i="82"/>
  <c r="N516" i="82"/>
  <c r="N531" i="82"/>
  <c r="N517" i="82"/>
  <c r="N518" i="82"/>
  <c r="N508" i="82"/>
  <c r="N507" i="82"/>
  <c r="N501" i="82"/>
  <c r="N500" i="82"/>
  <c r="N511" i="82"/>
  <c r="N484" i="82"/>
  <c r="N497" i="82"/>
  <c r="N486" i="82"/>
  <c r="N492" i="82"/>
  <c r="N493" i="82"/>
  <c r="N485" i="82"/>
  <c r="N481" i="82"/>
  <c r="N480" i="82"/>
  <c r="N502" i="82"/>
  <c r="N479" i="82"/>
  <c r="N476" i="82"/>
  <c r="N473" i="82"/>
  <c r="N470" i="82"/>
  <c r="N458" i="82"/>
  <c r="N463" i="82"/>
  <c r="N462" i="82"/>
  <c r="N471" i="82"/>
  <c r="N461" i="82"/>
  <c r="N454" i="82"/>
  <c r="N469" i="82"/>
  <c r="N466" i="82"/>
  <c r="N455" i="82"/>
  <c r="N453" i="82"/>
  <c r="N447" i="82"/>
  <c r="N452" i="82"/>
  <c r="N445" i="82"/>
  <c r="N442" i="82"/>
  <c r="N440" i="82"/>
  <c r="N439" i="82"/>
  <c r="N435" i="82"/>
  <c r="N429" i="82"/>
  <c r="N418" i="82"/>
  <c r="N428" i="82"/>
  <c r="N417" i="82"/>
  <c r="N431" i="82"/>
  <c r="N427" i="82"/>
  <c r="N432" i="82"/>
  <c r="N402" i="82"/>
  <c r="N423" i="82"/>
  <c r="N406" i="82"/>
  <c r="N410" i="82"/>
  <c r="N426" i="82"/>
  <c r="N401" i="82"/>
  <c r="N390" i="82"/>
  <c r="N419" i="82"/>
  <c r="N422" i="82"/>
  <c r="N414" i="82"/>
  <c r="N411" i="82"/>
  <c r="N394" i="82"/>
  <c r="N378" i="82"/>
  <c r="N371" i="82"/>
  <c r="N364" i="82"/>
  <c r="N359" i="82"/>
  <c r="N352" i="82"/>
  <c r="N344" i="82"/>
  <c r="N336" i="82"/>
  <c r="N409" i="82"/>
  <c r="N386" i="82"/>
  <c r="N379" i="82"/>
  <c r="N348" i="82"/>
  <c r="N398" i="82"/>
  <c r="N387" i="82"/>
  <c r="N385" i="82"/>
  <c r="N368" i="82"/>
  <c r="N367" i="82"/>
  <c r="N360" i="82"/>
  <c r="N376" i="82"/>
  <c r="N375" i="82"/>
  <c r="N393" i="82"/>
  <c r="N383" i="82"/>
  <c r="N370" i="82"/>
  <c r="N363" i="82"/>
  <c r="N353" i="82"/>
  <c r="N332" i="82"/>
  <c r="N327" i="82"/>
  <c r="N331" i="82"/>
  <c r="N345" i="82"/>
  <c r="N340" i="82"/>
  <c r="N347" i="82"/>
  <c r="N339" i="82"/>
  <c r="N329" i="82"/>
  <c r="N337" i="82"/>
  <c r="N312" i="82"/>
  <c r="N311" i="82"/>
  <c r="N310" i="82"/>
  <c r="N295" i="82"/>
  <c r="N304" i="82"/>
  <c r="N303" i="82"/>
  <c r="N302" i="82"/>
  <c r="N318" i="82"/>
  <c r="N314" i="82"/>
  <c r="N294" i="82"/>
  <c r="N284" i="82"/>
  <c r="N275" i="82"/>
  <c r="N261" i="82"/>
  <c r="N265" i="82"/>
  <c r="N289" i="82"/>
  <c r="N272" i="82"/>
  <c r="N269" i="82"/>
  <c r="N259" i="82"/>
  <c r="N251" i="82"/>
  <c r="N243" i="82"/>
  <c r="N321" i="82"/>
  <c r="N300" i="82"/>
  <c r="N290" i="82"/>
  <c r="N320" i="82"/>
  <c r="N273" i="82"/>
  <c r="N281" i="82"/>
  <c r="N278" i="82"/>
  <c r="N268" i="82"/>
  <c r="N254" i="82"/>
  <c r="N246" i="82"/>
  <c r="N319" i="82"/>
  <c r="N255" i="82"/>
  <c r="N286" i="82"/>
  <c r="N280" i="82"/>
  <c r="N248" i="82"/>
  <c r="N206" i="82"/>
  <c r="N292" i="82"/>
  <c r="N245" i="82"/>
  <c r="N242" i="82"/>
  <c r="N235" i="82"/>
  <c r="N277" i="82"/>
  <c r="N250" i="82"/>
  <c r="N233" i="82"/>
  <c r="N225" i="82"/>
  <c r="N217" i="82"/>
  <c r="N209" i="82"/>
  <c r="N193" i="82"/>
  <c r="N247" i="82"/>
  <c r="N226" i="82"/>
  <c r="N224" i="82"/>
  <c r="N219" i="82"/>
  <c r="N205" i="82"/>
  <c r="N200" i="82"/>
  <c r="N190" i="82"/>
  <c r="N186" i="82"/>
  <c r="N178" i="82"/>
  <c r="N267" i="82"/>
  <c r="N203" i="82"/>
  <c r="N208" i="82"/>
  <c r="N232" i="82"/>
  <c r="N227" i="82"/>
  <c r="N274" i="82"/>
  <c r="N216" i="82"/>
  <c r="N211" i="82"/>
  <c r="N198" i="82"/>
  <c r="N175" i="82"/>
  <c r="N170" i="82"/>
  <c r="N188" i="82"/>
  <c r="N162" i="82"/>
  <c r="N154" i="82"/>
  <c r="N146" i="82"/>
  <c r="N256" i="82"/>
  <c r="N195" i="82"/>
  <c r="N172" i="82"/>
  <c r="N161" i="82"/>
  <c r="N153" i="82"/>
  <c r="N145" i="82"/>
  <c r="N234" i="82"/>
  <c r="N194" i="82"/>
  <c r="N183" i="82"/>
  <c r="N62" i="82"/>
  <c r="N70" i="82"/>
  <c r="N78" i="82"/>
  <c r="S81" i="82"/>
  <c r="N86" i="82"/>
  <c r="AY94" i="82"/>
  <c r="AX94" i="82" s="1"/>
  <c r="P95" i="82"/>
  <c r="Q98" i="82"/>
  <c r="N103" i="82"/>
  <c r="Q106" i="82"/>
  <c r="AY110" i="82"/>
  <c r="AX110" i="82" s="1"/>
  <c r="R111" i="82"/>
  <c r="N112" i="82"/>
  <c r="AY129" i="82"/>
  <c r="AX129" i="82" s="1"/>
  <c r="N134" i="82"/>
  <c r="N149" i="82"/>
  <c r="N157" i="82"/>
  <c r="N165" i="82"/>
  <c r="N221" i="82"/>
  <c r="Q95" i="82"/>
  <c r="N97" i="82"/>
  <c r="R98" i="82"/>
  <c r="N105" i="82"/>
  <c r="R106" i="82"/>
  <c r="N118" i="82"/>
  <c r="N119" i="82"/>
  <c r="N120" i="82"/>
  <c r="N122" i="82"/>
  <c r="N123" i="82"/>
  <c r="N124" i="82"/>
  <c r="N137" i="82"/>
  <c r="N141" i="82"/>
  <c r="N148" i="82"/>
  <c r="N156" i="82"/>
  <c r="N164" i="82"/>
  <c r="N167" i="82"/>
  <c r="N180" i="82"/>
  <c r="N185" i="82"/>
  <c r="N64" i="82"/>
  <c r="R95" i="82"/>
  <c r="N143" i="82"/>
  <c r="N151" i="82"/>
  <c r="N159" i="82"/>
  <c r="N220" i="82"/>
  <c r="N100" i="82"/>
  <c r="N102" i="82"/>
  <c r="AY102" i="82"/>
  <c r="AX102" i="82" s="1"/>
  <c r="N108" i="82"/>
  <c r="N110" i="82"/>
  <c r="AY113" i="82"/>
  <c r="AX113" i="82" s="1"/>
  <c r="N121" i="82"/>
  <c r="N125" i="82"/>
  <c r="AY137" i="82"/>
  <c r="AX137" i="82" s="1"/>
  <c r="N142" i="82"/>
  <c r="AY145" i="82"/>
  <c r="AX145" i="82" s="1"/>
  <c r="AY153" i="82"/>
  <c r="AX153" i="82" s="1"/>
  <c r="AY161" i="82"/>
  <c r="AX161" i="82" s="1"/>
  <c r="N169" i="82"/>
  <c r="N196" i="82"/>
  <c r="AY172" i="82"/>
  <c r="AX172" i="82" s="1"/>
  <c r="AY183" i="82"/>
  <c r="AX183" i="82" s="1"/>
  <c r="N229" i="82"/>
  <c r="N244" i="82"/>
  <c r="N176" i="82"/>
  <c r="N181" i="82"/>
  <c r="N202" i="82"/>
  <c r="AY177" i="82"/>
  <c r="AX177" i="82" s="1"/>
  <c r="N184" i="82"/>
  <c r="AY192" i="82"/>
  <c r="AX192" i="82" s="1"/>
  <c r="AY195" i="82"/>
  <c r="AX195" i="82" s="1"/>
  <c r="N173" i="82"/>
  <c r="N182" i="82"/>
  <c r="N223" i="82"/>
  <c r="AY180" i="82"/>
  <c r="AX180" i="82" s="1"/>
  <c r="N215" i="82"/>
  <c r="N218" i="82"/>
  <c r="AY175" i="82"/>
  <c r="AX175" i="82" s="1"/>
  <c r="AY201" i="82"/>
  <c r="AX201" i="82" s="1"/>
  <c r="N210" i="82"/>
  <c r="AY200" i="82"/>
  <c r="AX200" i="82" s="1"/>
  <c r="AY208" i="82"/>
  <c r="AX208" i="82" s="1"/>
  <c r="N214" i="82"/>
  <c r="AY230" i="82"/>
  <c r="AX230" i="82" s="1"/>
  <c r="AY235" i="82"/>
  <c r="AX235" i="82" s="1"/>
  <c r="AY237" i="82"/>
  <c r="AX237" i="82" s="1"/>
  <c r="N239" i="82"/>
  <c r="N199" i="82"/>
  <c r="N212" i="82"/>
  <c r="AY224" i="82"/>
  <c r="AX224" i="82" s="1"/>
  <c r="N230" i="82"/>
  <c r="N262" i="82"/>
  <c r="AY190" i="82"/>
  <c r="AX190" i="82" s="1"/>
  <c r="AY222" i="82"/>
  <c r="AX222" i="82" s="1"/>
  <c r="N228" i="82"/>
  <c r="N240" i="82"/>
  <c r="N204" i="82"/>
  <c r="N231" i="82"/>
  <c r="N236" i="82"/>
  <c r="N238" i="82"/>
  <c r="AY238" i="82"/>
  <c r="AX238" i="82" s="1"/>
  <c r="AY198" i="82"/>
  <c r="AX198" i="82" s="1"/>
  <c r="N201" i="82"/>
  <c r="N207" i="82"/>
  <c r="AY211" i="82"/>
  <c r="AX211" i="82" s="1"/>
  <c r="AY216" i="82"/>
  <c r="AX216" i="82" s="1"/>
  <c r="N222" i="82"/>
  <c r="N257" i="82"/>
  <c r="AY243" i="82"/>
  <c r="AX243" i="82" s="1"/>
  <c r="AY253" i="82"/>
  <c r="AX253" i="82" s="1"/>
  <c r="AY256" i="82"/>
  <c r="AX256" i="82" s="1"/>
  <c r="N258" i="82"/>
  <c r="N260" i="82"/>
  <c r="N264" i="82"/>
  <c r="AY264" i="82"/>
  <c r="AX264" i="82" s="1"/>
  <c r="N291" i="82"/>
  <c r="N241" i="82"/>
  <c r="AY248" i="82"/>
  <c r="AX248" i="82" s="1"/>
  <c r="N266" i="82"/>
  <c r="AY272" i="82"/>
  <c r="AX272" i="82" s="1"/>
  <c r="N283" i="82"/>
  <c r="AY286" i="82"/>
  <c r="AX286" i="82" s="1"/>
  <c r="AY263" i="82"/>
  <c r="AX263" i="82" s="1"/>
  <c r="AY268" i="82"/>
  <c r="AX268" i="82" s="1"/>
  <c r="N270" i="82"/>
  <c r="N276" i="82"/>
  <c r="AY280" i="82"/>
  <c r="AX280" i="82" s="1"/>
  <c r="N296" i="82"/>
  <c r="N282" i="82"/>
  <c r="N297" i="82"/>
  <c r="N252" i="82"/>
  <c r="N253" i="82"/>
  <c r="N263" i="82"/>
  <c r="AY240" i="82"/>
  <c r="AX240" i="82" s="1"/>
  <c r="N249" i="82"/>
  <c r="AY267" i="82"/>
  <c r="AX267" i="82" s="1"/>
  <c r="AY245" i="82"/>
  <c r="AX245" i="82" s="1"/>
  <c r="AY275" i="82"/>
  <c r="AX275" i="82" s="1"/>
  <c r="AY290" i="82"/>
  <c r="AX290" i="82" s="1"/>
  <c r="N279" i="82"/>
  <c r="AY262" i="82"/>
  <c r="AX262" i="82" s="1"/>
  <c r="N288" i="82"/>
  <c r="N306" i="82"/>
  <c r="N307" i="82"/>
  <c r="N298" i="82"/>
  <c r="N271" i="82"/>
  <c r="AY278" i="82"/>
  <c r="AX278" i="82" s="1"/>
  <c r="N285" i="82"/>
  <c r="N287" i="82"/>
  <c r="N308" i="82"/>
  <c r="AY287" i="82"/>
  <c r="AX287" i="82" s="1"/>
  <c r="N316" i="82"/>
  <c r="AY308" i="82"/>
  <c r="AX308" i="82" s="1"/>
  <c r="N315" i="82"/>
  <c r="N324" i="82"/>
  <c r="N328" i="82"/>
  <c r="AY330" i="82"/>
  <c r="AX330" i="82" s="1"/>
  <c r="N349" i="82"/>
  <c r="N293" i="82"/>
  <c r="AY298" i="82"/>
  <c r="AX298" i="82" s="1"/>
  <c r="N305" i="82"/>
  <c r="AY306" i="82"/>
  <c r="AX306" i="82" s="1"/>
  <c r="N313" i="82"/>
  <c r="N301" i="82"/>
  <c r="AY314" i="82"/>
  <c r="AX314" i="82" s="1"/>
  <c r="N323" i="82"/>
  <c r="N330" i="82"/>
  <c r="N341" i="82"/>
  <c r="N342" i="82"/>
  <c r="N343" i="82"/>
  <c r="N309" i="82"/>
  <c r="N322" i="82"/>
  <c r="N325" i="82"/>
  <c r="N299" i="82"/>
  <c r="N317" i="82"/>
  <c r="N326" i="82"/>
  <c r="N354" i="82"/>
  <c r="AY337" i="82"/>
  <c r="AX337" i="82" s="1"/>
  <c r="N346" i="82"/>
  <c r="N333" i="82"/>
  <c r="N351" i="82"/>
  <c r="AY351" i="82"/>
  <c r="AX351" i="82" s="1"/>
  <c r="N355" i="82"/>
  <c r="N362" i="82"/>
  <c r="AY324" i="82"/>
  <c r="AX324" i="82" s="1"/>
  <c r="AY342" i="82"/>
  <c r="AX342" i="82" s="1"/>
  <c r="N356" i="82"/>
  <c r="N372" i="82"/>
  <c r="N334" i="82"/>
  <c r="N335" i="82"/>
  <c r="N350" i="82"/>
  <c r="AY350" i="82"/>
  <c r="AX350" i="82" s="1"/>
  <c r="N357" i="82"/>
  <c r="N380" i="82"/>
  <c r="AY332" i="82"/>
  <c r="AX332" i="82" s="1"/>
  <c r="N338" i="82"/>
  <c r="N382" i="82"/>
  <c r="N391" i="82"/>
  <c r="N374" i="82"/>
  <c r="AY376" i="82"/>
  <c r="AX376" i="82" s="1"/>
  <c r="N388" i="82"/>
  <c r="N403" i="82"/>
  <c r="N361" i="82"/>
  <c r="N366" i="82"/>
  <c r="N381" i="82"/>
  <c r="N400" i="82"/>
  <c r="N373" i="82"/>
  <c r="AY381" i="82"/>
  <c r="AX381" i="82" s="1"/>
  <c r="N358" i="82"/>
  <c r="N365" i="82"/>
  <c r="N384" i="82"/>
  <c r="N396" i="82"/>
  <c r="AY360" i="82"/>
  <c r="AX360" i="82" s="1"/>
  <c r="AY365" i="82"/>
  <c r="AX365" i="82" s="1"/>
  <c r="N395" i="82"/>
  <c r="AY399" i="82"/>
  <c r="AX399" i="82" s="1"/>
  <c r="N377" i="82"/>
  <c r="N399" i="82"/>
  <c r="N405" i="82"/>
  <c r="AY357" i="82"/>
  <c r="AX357" i="82" s="1"/>
  <c r="N369" i="82"/>
  <c r="N392" i="82"/>
  <c r="N424" i="82"/>
  <c r="N408" i="82"/>
  <c r="N412" i="82"/>
  <c r="N415" i="82"/>
  <c r="N416" i="82"/>
  <c r="N421" i="82"/>
  <c r="N389" i="82"/>
  <c r="AY391" i="82"/>
  <c r="AX391" i="82" s="1"/>
  <c r="N397" i="82"/>
  <c r="AY432" i="82"/>
  <c r="AX432" i="82" s="1"/>
  <c r="AY395" i="82"/>
  <c r="AX395" i="82" s="1"/>
  <c r="AY404" i="82"/>
  <c r="AX404" i="82" s="1"/>
  <c r="N413" i="82"/>
  <c r="N404" i="82"/>
  <c r="N420" i="82"/>
  <c r="AY420" i="82"/>
  <c r="AX420" i="82" s="1"/>
  <c r="AY388" i="82"/>
  <c r="AX388" i="82" s="1"/>
  <c r="AY396" i="82"/>
  <c r="AX396" i="82" s="1"/>
  <c r="N407" i="82"/>
  <c r="AY417" i="82"/>
  <c r="AX417" i="82" s="1"/>
  <c r="AY430" i="82"/>
  <c r="AX430" i="82" s="1"/>
  <c r="N433" i="82"/>
  <c r="N438" i="82"/>
  <c r="N444" i="82"/>
  <c r="N425" i="82"/>
  <c r="N430" i="82"/>
  <c r="N434" i="82"/>
  <c r="N436" i="82"/>
  <c r="N437" i="82"/>
  <c r="AY437" i="82"/>
  <c r="AX437" i="82" s="1"/>
  <c r="N448" i="82"/>
  <c r="N449" i="82"/>
  <c r="N441" i="82"/>
  <c r="AY424" i="82"/>
  <c r="AX424" i="82" s="1"/>
  <c r="AY429" i="82"/>
  <c r="AX429" i="82" s="1"/>
  <c r="N446" i="82"/>
  <c r="N457" i="82"/>
  <c r="N465" i="82"/>
  <c r="AY470" i="82"/>
  <c r="AX470" i="82" s="1"/>
  <c r="N450" i="82"/>
  <c r="N451" i="82"/>
  <c r="N443" i="82"/>
  <c r="N456" i="82"/>
  <c r="AY456" i="82"/>
  <c r="AX456" i="82" s="1"/>
  <c r="N472" i="82"/>
  <c r="AY450" i="82"/>
  <c r="AX450" i="82" s="1"/>
  <c r="AY442" i="82"/>
  <c r="AX442" i="82" s="1"/>
  <c r="N478" i="82"/>
  <c r="AY459" i="82"/>
  <c r="AX459" i="82" s="1"/>
  <c r="N464" i="82"/>
  <c r="N468" i="82"/>
  <c r="AY463" i="82"/>
  <c r="AX463" i="82" s="1"/>
  <c r="N459" i="82"/>
  <c r="N467" i="82"/>
  <c r="N477" i="82"/>
  <c r="N460" i="82"/>
  <c r="AY474" i="82"/>
  <c r="AX474" i="82" s="1"/>
  <c r="N494" i="82"/>
  <c r="N495" i="82"/>
  <c r="AY473" i="82"/>
  <c r="AX473" i="82" s="1"/>
  <c r="AY483" i="82"/>
  <c r="AX483" i="82" s="1"/>
  <c r="N487" i="82"/>
  <c r="N504" i="82"/>
  <c r="N475" i="82"/>
  <c r="N489" i="82"/>
  <c r="N474" i="82"/>
  <c r="N482" i="82"/>
  <c r="N491" i="82"/>
  <c r="N483" i="82"/>
  <c r="AY487" i="82"/>
  <c r="AX487" i="82" s="1"/>
  <c r="N496" i="82"/>
  <c r="N498" i="82"/>
  <c r="N510" i="82"/>
  <c r="N490" i="82"/>
  <c r="N505" i="82"/>
  <c r="AY481" i="82"/>
  <c r="AX481" i="82" s="1"/>
  <c r="AY490" i="82"/>
  <c r="AX490" i="82" s="1"/>
  <c r="AY500" i="82"/>
  <c r="AX500" i="82" s="1"/>
  <c r="N503" i="82"/>
  <c r="AY482" i="82"/>
  <c r="AX482" i="82" s="1"/>
  <c r="N513" i="82"/>
  <c r="N514" i="82"/>
  <c r="N488" i="82"/>
  <c r="AY489" i="82"/>
  <c r="AX489" i="82" s="1"/>
  <c r="AY495" i="82"/>
  <c r="AX495" i="82" s="1"/>
  <c r="AY497" i="82"/>
  <c r="AX497" i="82" s="1"/>
  <c r="N499" i="82"/>
  <c r="N506" i="82"/>
  <c r="N509" i="82"/>
  <c r="AY511" i="82"/>
  <c r="AX511" i="82" s="1"/>
  <c r="AY521" i="82"/>
  <c r="AX521" i="82" s="1"/>
  <c r="AY514" i="82"/>
  <c r="AX514" i="82" s="1"/>
  <c r="N520" i="82"/>
  <c r="N528" i="82"/>
  <c r="AY505" i="82"/>
  <c r="AX505" i="82" s="1"/>
  <c r="AY508" i="82"/>
  <c r="AX508" i="82" s="1"/>
  <c r="AY513" i="82"/>
  <c r="AX513" i="82" s="1"/>
  <c r="N512" i="82"/>
  <c r="N522" i="82"/>
  <c r="N515" i="82"/>
  <c r="N519" i="82"/>
  <c r="AY520" i="82"/>
  <c r="AX520" i="82" s="1"/>
  <c r="N527" i="82"/>
  <c r="AY528" i="82"/>
  <c r="AX528" i="82" s="1"/>
  <c r="N530" i="82"/>
  <c r="N540" i="82"/>
  <c r="AY526" i="82"/>
  <c r="AX526" i="82" s="1"/>
  <c r="N521" i="82"/>
  <c r="N529" i="82"/>
  <c r="AY531" i="82"/>
  <c r="AX531" i="82" s="1"/>
  <c r="N533" i="82"/>
  <c r="N536" i="82"/>
  <c r="N534" i="82"/>
  <c r="N539" i="82"/>
  <c r="N545" i="82"/>
  <c r="N554" i="82"/>
  <c r="N555" i="82"/>
  <c r="N546" i="82"/>
  <c r="N550" i="82"/>
  <c r="AY552" i="82"/>
  <c r="AX552" i="82" s="1"/>
  <c r="N537" i="82"/>
  <c r="N547" i="82"/>
  <c r="N542" i="82"/>
  <c r="AY554" i="82"/>
  <c r="AX554" i="82" s="1"/>
  <c r="N553" i="82"/>
  <c r="N557" i="82"/>
  <c r="AG213" i="82" l="1"/>
  <c r="AG75" i="82"/>
  <c r="AG65" i="82"/>
  <c r="AF107" i="82"/>
  <c r="AO99" i="82"/>
  <c r="AO106" i="82"/>
  <c r="AO101" i="82"/>
  <c r="AO109" i="82"/>
  <c r="AG90" i="82"/>
  <c r="AG73" i="82"/>
  <c r="AO85" i="82"/>
  <c r="AF81" i="82"/>
  <c r="AG79" i="82"/>
  <c r="AO67" i="82"/>
  <c r="AO59" i="82"/>
  <c r="AF80" i="82"/>
  <c r="AG72" i="82"/>
  <c r="AO126" i="82"/>
  <c r="AF94" i="82"/>
  <c r="AO66" i="82"/>
  <c r="AG83" i="82"/>
  <c r="AF88" i="82"/>
  <c r="AO104" i="82"/>
  <c r="AF87" i="82"/>
  <c r="AF96" i="82"/>
  <c r="AO69" i="82"/>
  <c r="AO93" i="82"/>
  <c r="AG93" i="82"/>
  <c r="AF93" i="82"/>
  <c r="AF99" i="82"/>
  <c r="AG99" i="82"/>
  <c r="AO94" i="82"/>
  <c r="AO96" i="82"/>
  <c r="AG69" i="82"/>
  <c r="AF111" i="82"/>
  <c r="AG111" i="82"/>
  <c r="AO111" i="82"/>
  <c r="AO77" i="82"/>
  <c r="AG77" i="82"/>
  <c r="AF77" i="82"/>
  <c r="AF85" i="82"/>
  <c r="AF91" i="82"/>
  <c r="AG91" i="82"/>
  <c r="AO91" i="82"/>
  <c r="AG109" i="82"/>
  <c r="AF109" i="82"/>
  <c r="AO79" i="82"/>
  <c r="AF59" i="82"/>
  <c r="Q539" i="82"/>
  <c r="P539" i="82"/>
  <c r="S539" i="82"/>
  <c r="R539" i="82"/>
  <c r="O539" i="82"/>
  <c r="Q474" i="82"/>
  <c r="O474" i="82"/>
  <c r="S474" i="82"/>
  <c r="R474" i="82"/>
  <c r="P474" i="82"/>
  <c r="S408" i="82"/>
  <c r="R408" i="82"/>
  <c r="Q408" i="82"/>
  <c r="P408" i="82"/>
  <c r="O408" i="82"/>
  <c r="R362" i="82"/>
  <c r="O362" i="82"/>
  <c r="S362" i="82"/>
  <c r="Q362" i="82"/>
  <c r="P362" i="82"/>
  <c r="S316" i="82"/>
  <c r="O316" i="82"/>
  <c r="R316" i="82"/>
  <c r="Q316" i="82"/>
  <c r="P316" i="82"/>
  <c r="O296" i="82"/>
  <c r="S296" i="82"/>
  <c r="R296" i="82"/>
  <c r="Q296" i="82"/>
  <c r="P296" i="82"/>
  <c r="R240" i="82"/>
  <c r="O240" i="82"/>
  <c r="S240" i="82"/>
  <c r="Q240" i="82"/>
  <c r="P240" i="82"/>
  <c r="S244" i="82"/>
  <c r="P244" i="82"/>
  <c r="Q244" i="82"/>
  <c r="O244" i="82"/>
  <c r="R244" i="82"/>
  <c r="R119" i="82"/>
  <c r="Q119" i="82"/>
  <c r="O119" i="82"/>
  <c r="S119" i="82"/>
  <c r="P119" i="82"/>
  <c r="P295" i="82"/>
  <c r="S295" i="82"/>
  <c r="Q295" i="82"/>
  <c r="R295" i="82"/>
  <c r="O295" i="82"/>
  <c r="R542" i="82"/>
  <c r="Q542" i="82"/>
  <c r="P542" i="82"/>
  <c r="O542" i="82"/>
  <c r="S542" i="82"/>
  <c r="O545" i="82"/>
  <c r="S545" i="82"/>
  <c r="R545" i="82"/>
  <c r="P545" i="82"/>
  <c r="Q545" i="82"/>
  <c r="S522" i="82"/>
  <c r="Q522" i="82"/>
  <c r="O522" i="82"/>
  <c r="R522" i="82"/>
  <c r="P522" i="82"/>
  <c r="Q488" i="82"/>
  <c r="P488" i="82"/>
  <c r="S488" i="82"/>
  <c r="R488" i="82"/>
  <c r="O488" i="82"/>
  <c r="O505" i="82"/>
  <c r="R505" i="82"/>
  <c r="Q505" i="82"/>
  <c r="P505" i="82"/>
  <c r="S505" i="82"/>
  <c r="O482" i="82"/>
  <c r="S482" i="82"/>
  <c r="R482" i="82"/>
  <c r="Q482" i="82"/>
  <c r="P482" i="82"/>
  <c r="O495" i="82"/>
  <c r="R495" i="82"/>
  <c r="Q495" i="82"/>
  <c r="S495" i="82"/>
  <c r="P495" i="82"/>
  <c r="R468" i="82"/>
  <c r="P468" i="82"/>
  <c r="Q468" i="82"/>
  <c r="O468" i="82"/>
  <c r="S468" i="82"/>
  <c r="R456" i="82"/>
  <c r="S456" i="82"/>
  <c r="P456" i="82"/>
  <c r="Q456" i="82"/>
  <c r="O456" i="82"/>
  <c r="R434" i="82"/>
  <c r="Q434" i="82"/>
  <c r="P434" i="82"/>
  <c r="O434" i="82"/>
  <c r="S434" i="82"/>
  <c r="O407" i="82"/>
  <c r="S407" i="82"/>
  <c r="R407" i="82"/>
  <c r="Q407" i="82"/>
  <c r="P407" i="82"/>
  <c r="R412" i="82"/>
  <c r="Q412" i="82"/>
  <c r="O412" i="82"/>
  <c r="S412" i="82"/>
  <c r="P412" i="82"/>
  <c r="S377" i="82"/>
  <c r="R377" i="82"/>
  <c r="Q377" i="82"/>
  <c r="P377" i="82"/>
  <c r="O377" i="82"/>
  <c r="Q358" i="82"/>
  <c r="P358" i="82"/>
  <c r="O358" i="82"/>
  <c r="S358" i="82"/>
  <c r="R358" i="82"/>
  <c r="Q388" i="82"/>
  <c r="O388" i="82"/>
  <c r="S388" i="82"/>
  <c r="R388" i="82"/>
  <c r="P388" i="82"/>
  <c r="R357" i="82"/>
  <c r="O357" i="82"/>
  <c r="S357" i="82"/>
  <c r="Q357" i="82"/>
  <c r="P357" i="82"/>
  <c r="S354" i="82"/>
  <c r="R354" i="82"/>
  <c r="Q354" i="82"/>
  <c r="P354" i="82"/>
  <c r="O354" i="82"/>
  <c r="P342" i="82"/>
  <c r="O342" i="82"/>
  <c r="R342" i="82"/>
  <c r="S342" i="82"/>
  <c r="Q342" i="82"/>
  <c r="P305" i="82"/>
  <c r="R305" i="82"/>
  <c r="S305" i="82"/>
  <c r="Q305" i="82"/>
  <c r="O305" i="82"/>
  <c r="O298" i="82"/>
  <c r="Q298" i="82"/>
  <c r="S298" i="82"/>
  <c r="R298" i="82"/>
  <c r="P298" i="82"/>
  <c r="S282" i="82"/>
  <c r="O282" i="82"/>
  <c r="P282" i="82"/>
  <c r="R282" i="82"/>
  <c r="Q282" i="82"/>
  <c r="R283" i="82"/>
  <c r="P283" i="82"/>
  <c r="S283" i="82"/>
  <c r="Q283" i="82"/>
  <c r="O283" i="82"/>
  <c r="O260" i="82"/>
  <c r="S260" i="82"/>
  <c r="P260" i="82"/>
  <c r="R260" i="82"/>
  <c r="Q260" i="82"/>
  <c r="Q204" i="82"/>
  <c r="S204" i="82"/>
  <c r="R204" i="82"/>
  <c r="O204" i="82"/>
  <c r="P204" i="82"/>
  <c r="Q212" i="82"/>
  <c r="P212" i="82"/>
  <c r="S212" i="82"/>
  <c r="R212" i="82"/>
  <c r="O212" i="82"/>
  <c r="R182" i="82"/>
  <c r="P182" i="82"/>
  <c r="O182" i="82"/>
  <c r="Q182" i="82"/>
  <c r="S182" i="82"/>
  <c r="P176" i="82"/>
  <c r="S176" i="82"/>
  <c r="R176" i="82"/>
  <c r="Q176" i="82"/>
  <c r="O176" i="82"/>
  <c r="Q108" i="82"/>
  <c r="S108" i="82"/>
  <c r="R108" i="82"/>
  <c r="O108" i="82"/>
  <c r="P108" i="82"/>
  <c r="R143" i="82"/>
  <c r="Q143" i="82"/>
  <c r="P143" i="82"/>
  <c r="O143" i="82"/>
  <c r="S143" i="82"/>
  <c r="S164" i="82"/>
  <c r="R164" i="82"/>
  <c r="Q164" i="82"/>
  <c r="O164" i="82"/>
  <c r="P164" i="82"/>
  <c r="Q120" i="82"/>
  <c r="P120" i="82"/>
  <c r="R120" i="82"/>
  <c r="O120" i="82"/>
  <c r="S120" i="82"/>
  <c r="P112" i="82"/>
  <c r="R112" i="82"/>
  <c r="Q112" i="82"/>
  <c r="O112" i="82"/>
  <c r="S112" i="82"/>
  <c r="Q86" i="82"/>
  <c r="P86" i="82"/>
  <c r="O86" i="82"/>
  <c r="R86" i="82"/>
  <c r="S86" i="82"/>
  <c r="P145" i="82"/>
  <c r="O145" i="82"/>
  <c r="Q145" i="82"/>
  <c r="S145" i="82"/>
  <c r="R145" i="82"/>
  <c r="O162" i="82"/>
  <c r="S162" i="82"/>
  <c r="P162" i="82"/>
  <c r="R162" i="82"/>
  <c r="Q162" i="82"/>
  <c r="R227" i="82"/>
  <c r="Q227" i="82"/>
  <c r="O227" i="82"/>
  <c r="S227" i="82"/>
  <c r="P227" i="82"/>
  <c r="O200" i="82"/>
  <c r="S200" i="82"/>
  <c r="R200" i="82"/>
  <c r="Q200" i="82"/>
  <c r="P200" i="82"/>
  <c r="S217" i="82"/>
  <c r="Q217" i="82"/>
  <c r="P217" i="82"/>
  <c r="O217" i="82"/>
  <c r="R217" i="82"/>
  <c r="O292" i="82"/>
  <c r="S292" i="82"/>
  <c r="R292" i="82"/>
  <c r="P292" i="82"/>
  <c r="Q292" i="82"/>
  <c r="S254" i="82"/>
  <c r="Q254" i="82"/>
  <c r="O254" i="82"/>
  <c r="P254" i="82"/>
  <c r="R254" i="82"/>
  <c r="R321" i="82"/>
  <c r="O321" i="82"/>
  <c r="Q321" i="82"/>
  <c r="S321" i="82"/>
  <c r="P321" i="82"/>
  <c r="S261" i="82"/>
  <c r="R261" i="82"/>
  <c r="O261" i="82"/>
  <c r="P261" i="82"/>
  <c r="Q261" i="82"/>
  <c r="Q304" i="82"/>
  <c r="O304" i="82"/>
  <c r="S304" i="82"/>
  <c r="P304" i="82"/>
  <c r="R304" i="82"/>
  <c r="S347" i="82"/>
  <c r="R347" i="82"/>
  <c r="Q347" i="82"/>
  <c r="P347" i="82"/>
  <c r="O347" i="82"/>
  <c r="R370" i="82"/>
  <c r="Q370" i="82"/>
  <c r="S370" i="82"/>
  <c r="P370" i="82"/>
  <c r="O370" i="82"/>
  <c r="Q385" i="82"/>
  <c r="P385" i="82"/>
  <c r="S385" i="82"/>
  <c r="R385" i="82"/>
  <c r="O385" i="82"/>
  <c r="S344" i="82"/>
  <c r="P344" i="82"/>
  <c r="R344" i="82"/>
  <c r="Q344" i="82"/>
  <c r="O344" i="82"/>
  <c r="P414" i="82"/>
  <c r="O414" i="82"/>
  <c r="S414" i="82"/>
  <c r="R414" i="82"/>
  <c r="Q414" i="82"/>
  <c r="P423" i="82"/>
  <c r="S423" i="82"/>
  <c r="R423" i="82"/>
  <c r="Q423" i="82"/>
  <c r="O423" i="82"/>
  <c r="O429" i="82"/>
  <c r="S429" i="82"/>
  <c r="R429" i="82"/>
  <c r="Q429" i="82"/>
  <c r="P429" i="82"/>
  <c r="P453" i="82"/>
  <c r="O453" i="82"/>
  <c r="R453" i="82"/>
  <c r="Q453" i="82"/>
  <c r="S453" i="82"/>
  <c r="R463" i="82"/>
  <c r="O463" i="82"/>
  <c r="S463" i="82"/>
  <c r="Q463" i="82"/>
  <c r="P463" i="82"/>
  <c r="P481" i="82"/>
  <c r="O481" i="82"/>
  <c r="S481" i="82"/>
  <c r="R481" i="82"/>
  <c r="Q481" i="82"/>
  <c r="R500" i="82"/>
  <c r="Q500" i="82"/>
  <c r="O500" i="82"/>
  <c r="S500" i="82"/>
  <c r="P500" i="82"/>
  <c r="R523" i="82"/>
  <c r="Q523" i="82"/>
  <c r="O523" i="82"/>
  <c r="S523" i="82"/>
  <c r="P523" i="82"/>
  <c r="S556" i="82"/>
  <c r="R556" i="82"/>
  <c r="Q556" i="82"/>
  <c r="P556" i="82"/>
  <c r="O556" i="82"/>
  <c r="R135" i="82"/>
  <c r="Q135" i="82"/>
  <c r="O135" i="82"/>
  <c r="S135" i="82"/>
  <c r="P135" i="82"/>
  <c r="P129" i="82"/>
  <c r="O129" i="82"/>
  <c r="Q129" i="82"/>
  <c r="S129" i="82"/>
  <c r="R129" i="82"/>
  <c r="P197" i="82"/>
  <c r="R197" i="82"/>
  <c r="Q197" i="82"/>
  <c r="O197" i="82"/>
  <c r="S197" i="82"/>
  <c r="S155" i="82"/>
  <c r="R155" i="82"/>
  <c r="O155" i="82"/>
  <c r="Q155" i="82"/>
  <c r="P155" i="82"/>
  <c r="P494" i="82"/>
  <c r="O494" i="82"/>
  <c r="S494" i="82"/>
  <c r="R494" i="82"/>
  <c r="Q494" i="82"/>
  <c r="P221" i="82"/>
  <c r="O221" i="82"/>
  <c r="R221" i="82"/>
  <c r="S221" i="82"/>
  <c r="Q221" i="82"/>
  <c r="P205" i="82"/>
  <c r="R205" i="82"/>
  <c r="S205" i="82"/>
  <c r="Q205" i="82"/>
  <c r="O205" i="82"/>
  <c r="R422" i="82"/>
  <c r="Q422" i="82"/>
  <c r="P422" i="82"/>
  <c r="O422" i="82"/>
  <c r="S422" i="82"/>
  <c r="Q397" i="82"/>
  <c r="P397" i="82"/>
  <c r="S397" i="82"/>
  <c r="R397" i="82"/>
  <c r="O397" i="82"/>
  <c r="S355" i="82"/>
  <c r="R355" i="82"/>
  <c r="Q355" i="82"/>
  <c r="P355" i="82"/>
  <c r="O355" i="82"/>
  <c r="P239" i="82"/>
  <c r="Q239" i="82"/>
  <c r="O239" i="82"/>
  <c r="R239" i="82"/>
  <c r="S239" i="82"/>
  <c r="AO98" i="82"/>
  <c r="AG98" i="82"/>
  <c r="AF98" i="82"/>
  <c r="P161" i="82"/>
  <c r="O161" i="82"/>
  <c r="Q161" i="82"/>
  <c r="S161" i="82"/>
  <c r="R161" i="82"/>
  <c r="O278" i="82"/>
  <c r="S278" i="82"/>
  <c r="R278" i="82"/>
  <c r="Q278" i="82"/>
  <c r="P278" i="82"/>
  <c r="P359" i="82"/>
  <c r="S359" i="82"/>
  <c r="R359" i="82"/>
  <c r="Q359" i="82"/>
  <c r="O359" i="82"/>
  <c r="R470" i="82"/>
  <c r="Q470" i="82"/>
  <c r="P470" i="82"/>
  <c r="O470" i="82"/>
  <c r="S470" i="82"/>
  <c r="Q152" i="82"/>
  <c r="P152" i="82"/>
  <c r="O152" i="82"/>
  <c r="R152" i="82"/>
  <c r="S152" i="82"/>
  <c r="R68" i="82"/>
  <c r="Q68" i="82"/>
  <c r="P68" i="82"/>
  <c r="O68" i="82"/>
  <c r="S68" i="82"/>
  <c r="S506" i="82"/>
  <c r="R506" i="82"/>
  <c r="P506" i="82"/>
  <c r="O506" i="82"/>
  <c r="Q506" i="82"/>
  <c r="S498" i="82"/>
  <c r="Q498" i="82"/>
  <c r="P498" i="82"/>
  <c r="O498" i="82"/>
  <c r="R498" i="82"/>
  <c r="P475" i="82"/>
  <c r="Q475" i="82"/>
  <c r="R475" i="82"/>
  <c r="S475" i="82"/>
  <c r="O475" i="82"/>
  <c r="S460" i="82"/>
  <c r="R460" i="82"/>
  <c r="Q460" i="82"/>
  <c r="P460" i="82"/>
  <c r="O460" i="82"/>
  <c r="S478" i="82"/>
  <c r="R478" i="82"/>
  <c r="P478" i="82"/>
  <c r="Q478" i="82"/>
  <c r="O478" i="82"/>
  <c r="O450" i="82"/>
  <c r="S450" i="82"/>
  <c r="R450" i="82"/>
  <c r="Q450" i="82"/>
  <c r="P450" i="82"/>
  <c r="P449" i="82"/>
  <c r="S449" i="82"/>
  <c r="R449" i="82"/>
  <c r="Q449" i="82"/>
  <c r="O449" i="82"/>
  <c r="R444" i="82"/>
  <c r="Q444" i="82"/>
  <c r="P444" i="82"/>
  <c r="O444" i="82"/>
  <c r="S444" i="82"/>
  <c r="S392" i="82"/>
  <c r="R392" i="82"/>
  <c r="Q392" i="82"/>
  <c r="P392" i="82"/>
  <c r="O392" i="82"/>
  <c r="S400" i="82"/>
  <c r="R400" i="82"/>
  <c r="O400" i="82"/>
  <c r="Q400" i="82"/>
  <c r="P400" i="82"/>
  <c r="O391" i="82"/>
  <c r="S391" i="82"/>
  <c r="P391" i="82"/>
  <c r="R391" i="82"/>
  <c r="Q391" i="82"/>
  <c r="O335" i="82"/>
  <c r="Q335" i="82"/>
  <c r="S335" i="82"/>
  <c r="P335" i="82"/>
  <c r="R335" i="82"/>
  <c r="P299" i="82"/>
  <c r="S299" i="82"/>
  <c r="R299" i="82"/>
  <c r="O299" i="82"/>
  <c r="Q299" i="82"/>
  <c r="P323" i="82"/>
  <c r="S323" i="82"/>
  <c r="R323" i="82"/>
  <c r="Q323" i="82"/>
  <c r="O323" i="82"/>
  <c r="Q349" i="82"/>
  <c r="P349" i="82"/>
  <c r="O349" i="82"/>
  <c r="S349" i="82"/>
  <c r="R349" i="82"/>
  <c r="S308" i="82"/>
  <c r="O308" i="82"/>
  <c r="R308" i="82"/>
  <c r="Q308" i="82"/>
  <c r="P308" i="82"/>
  <c r="S288" i="82"/>
  <c r="P288" i="82"/>
  <c r="O288" i="82"/>
  <c r="Q288" i="82"/>
  <c r="R288" i="82"/>
  <c r="Q276" i="82"/>
  <c r="P276" i="82"/>
  <c r="O276" i="82"/>
  <c r="R276" i="82"/>
  <c r="S276" i="82"/>
  <c r="Q100" i="82"/>
  <c r="S100" i="82"/>
  <c r="R100" i="82"/>
  <c r="O100" i="82"/>
  <c r="P100" i="82"/>
  <c r="S141" i="82"/>
  <c r="Q141" i="82"/>
  <c r="P141" i="82"/>
  <c r="R141" i="82"/>
  <c r="O141" i="82"/>
  <c r="S157" i="82"/>
  <c r="R157" i="82"/>
  <c r="Q157" i="82"/>
  <c r="P157" i="82"/>
  <c r="O157" i="82"/>
  <c r="P70" i="82"/>
  <c r="O70" i="82"/>
  <c r="R70" i="82"/>
  <c r="S70" i="82"/>
  <c r="Q70" i="82"/>
  <c r="R172" i="82"/>
  <c r="O172" i="82"/>
  <c r="Q172" i="82"/>
  <c r="P172" i="82"/>
  <c r="S172" i="82"/>
  <c r="Q175" i="82"/>
  <c r="O175" i="82"/>
  <c r="P175" i="82"/>
  <c r="S175" i="82"/>
  <c r="R175" i="82"/>
  <c r="R203" i="82"/>
  <c r="O203" i="82"/>
  <c r="S203" i="82"/>
  <c r="Q203" i="82"/>
  <c r="P203" i="82"/>
  <c r="R224" i="82"/>
  <c r="O224" i="82"/>
  <c r="S224" i="82"/>
  <c r="P224" i="82"/>
  <c r="Q224" i="82"/>
  <c r="Q250" i="82"/>
  <c r="P250" i="82"/>
  <c r="O250" i="82"/>
  <c r="R250" i="82"/>
  <c r="S250" i="82"/>
  <c r="S280" i="82"/>
  <c r="R280" i="82"/>
  <c r="Q280" i="82"/>
  <c r="P280" i="82"/>
  <c r="O280" i="82"/>
  <c r="S281" i="82"/>
  <c r="R281" i="82"/>
  <c r="Q281" i="82"/>
  <c r="P281" i="82"/>
  <c r="O281" i="82"/>
  <c r="P259" i="82"/>
  <c r="O259" i="82"/>
  <c r="Q259" i="82"/>
  <c r="S259" i="82"/>
  <c r="R259" i="82"/>
  <c r="S294" i="82"/>
  <c r="Q294" i="82"/>
  <c r="P294" i="82"/>
  <c r="O294" i="82"/>
  <c r="R294" i="82"/>
  <c r="R311" i="82"/>
  <c r="P311" i="82"/>
  <c r="S311" i="82"/>
  <c r="Q311" i="82"/>
  <c r="O311" i="82"/>
  <c r="P331" i="82"/>
  <c r="Q331" i="82"/>
  <c r="O331" i="82"/>
  <c r="R331" i="82"/>
  <c r="S331" i="82"/>
  <c r="P375" i="82"/>
  <c r="S375" i="82"/>
  <c r="R375" i="82"/>
  <c r="Q375" i="82"/>
  <c r="O375" i="82"/>
  <c r="R348" i="82"/>
  <c r="Q348" i="82"/>
  <c r="P348" i="82"/>
  <c r="O348" i="82"/>
  <c r="S348" i="82"/>
  <c r="S364" i="82"/>
  <c r="P364" i="82"/>
  <c r="O364" i="82"/>
  <c r="R364" i="82"/>
  <c r="Q364" i="82"/>
  <c r="P390" i="82"/>
  <c r="O390" i="82"/>
  <c r="Q390" i="82"/>
  <c r="S390" i="82"/>
  <c r="R390" i="82"/>
  <c r="S427" i="82"/>
  <c r="R427" i="82"/>
  <c r="Q427" i="82"/>
  <c r="O427" i="82"/>
  <c r="P427" i="82"/>
  <c r="S440" i="82"/>
  <c r="R440" i="82"/>
  <c r="P440" i="82"/>
  <c r="O440" i="82"/>
  <c r="Q440" i="82"/>
  <c r="Q469" i="82"/>
  <c r="O469" i="82"/>
  <c r="S469" i="82"/>
  <c r="R469" i="82"/>
  <c r="P469" i="82"/>
  <c r="R473" i="82"/>
  <c r="P473" i="82"/>
  <c r="O473" i="82"/>
  <c r="S473" i="82"/>
  <c r="Q473" i="82"/>
  <c r="R492" i="82"/>
  <c r="S492" i="82"/>
  <c r="Q492" i="82"/>
  <c r="P492" i="82"/>
  <c r="O492" i="82"/>
  <c r="R508" i="82"/>
  <c r="O508" i="82"/>
  <c r="S508" i="82"/>
  <c r="Q508" i="82"/>
  <c r="P508" i="82"/>
  <c r="R526" i="82"/>
  <c r="Q526" i="82"/>
  <c r="O526" i="82"/>
  <c r="S526" i="82"/>
  <c r="P526" i="82"/>
  <c r="Q543" i="82"/>
  <c r="P543" i="82"/>
  <c r="O543" i="82"/>
  <c r="R543" i="82"/>
  <c r="S543" i="82"/>
  <c r="Q144" i="82"/>
  <c r="P144" i="82"/>
  <c r="O144" i="82"/>
  <c r="R144" i="82"/>
  <c r="S144" i="82"/>
  <c r="R168" i="82"/>
  <c r="Q168" i="82"/>
  <c r="P168" i="82"/>
  <c r="O168" i="82"/>
  <c r="S168" i="82"/>
  <c r="S187" i="82"/>
  <c r="Q187" i="82"/>
  <c r="P187" i="82"/>
  <c r="R187" i="82"/>
  <c r="O187" i="82"/>
  <c r="R132" i="82"/>
  <c r="Q132" i="82"/>
  <c r="S132" i="82"/>
  <c r="P132" i="82"/>
  <c r="O132" i="82"/>
  <c r="S92" i="82"/>
  <c r="R92" i="82"/>
  <c r="Q92" i="82"/>
  <c r="P92" i="82"/>
  <c r="O92" i="82"/>
  <c r="S84" i="82"/>
  <c r="R84" i="82"/>
  <c r="Q84" i="82"/>
  <c r="P84" i="82"/>
  <c r="O84" i="82"/>
  <c r="R60" i="82"/>
  <c r="P60" i="82"/>
  <c r="O60" i="82"/>
  <c r="S60" i="82"/>
  <c r="Q60" i="82"/>
  <c r="S547" i="82"/>
  <c r="R547" i="82"/>
  <c r="Q547" i="82"/>
  <c r="P547" i="82"/>
  <c r="O547" i="82"/>
  <c r="Q514" i="82"/>
  <c r="P514" i="82"/>
  <c r="O514" i="82"/>
  <c r="S514" i="82"/>
  <c r="R514" i="82"/>
  <c r="S326" i="82"/>
  <c r="R326" i="82"/>
  <c r="Q326" i="82"/>
  <c r="P326" i="82"/>
  <c r="O326" i="82"/>
  <c r="S207" i="82"/>
  <c r="P207" i="82"/>
  <c r="R207" i="82"/>
  <c r="Q207" i="82"/>
  <c r="O207" i="82"/>
  <c r="S225" i="82"/>
  <c r="Q225" i="82"/>
  <c r="R225" i="82"/>
  <c r="P225" i="82"/>
  <c r="O225" i="82"/>
  <c r="R275" i="82"/>
  <c r="S275" i="82"/>
  <c r="O275" i="82"/>
  <c r="Q275" i="82"/>
  <c r="P275" i="82"/>
  <c r="R387" i="82"/>
  <c r="P387" i="82"/>
  <c r="O387" i="82"/>
  <c r="S387" i="82"/>
  <c r="Q387" i="82"/>
  <c r="Q435" i="82"/>
  <c r="P435" i="82"/>
  <c r="O435" i="82"/>
  <c r="S435" i="82"/>
  <c r="R435" i="82"/>
  <c r="S524" i="82"/>
  <c r="Q524" i="82"/>
  <c r="R524" i="82"/>
  <c r="O524" i="82"/>
  <c r="P524" i="82"/>
  <c r="Q160" i="82"/>
  <c r="P160" i="82"/>
  <c r="O160" i="82"/>
  <c r="R160" i="82"/>
  <c r="S160" i="82"/>
  <c r="AO213" i="82"/>
  <c r="P425" i="82"/>
  <c r="O425" i="82"/>
  <c r="S425" i="82"/>
  <c r="R425" i="82"/>
  <c r="Q425" i="82"/>
  <c r="O424" i="82"/>
  <c r="S424" i="82"/>
  <c r="R424" i="82"/>
  <c r="P424" i="82"/>
  <c r="Q424" i="82"/>
  <c r="P350" i="82"/>
  <c r="O350" i="82"/>
  <c r="R350" i="82"/>
  <c r="Q350" i="82"/>
  <c r="S350" i="82"/>
  <c r="Q293" i="82"/>
  <c r="O293" i="82"/>
  <c r="S293" i="82"/>
  <c r="P293" i="82"/>
  <c r="R293" i="82"/>
  <c r="R249" i="82"/>
  <c r="Q249" i="82"/>
  <c r="P249" i="82"/>
  <c r="S249" i="82"/>
  <c r="O249" i="82"/>
  <c r="S201" i="82"/>
  <c r="Q201" i="82"/>
  <c r="P201" i="82"/>
  <c r="O201" i="82"/>
  <c r="R201" i="82"/>
  <c r="P229" i="82"/>
  <c r="O229" i="82"/>
  <c r="R229" i="82"/>
  <c r="S229" i="82"/>
  <c r="Q229" i="82"/>
  <c r="S148" i="82"/>
  <c r="R148" i="82"/>
  <c r="Q148" i="82"/>
  <c r="O148" i="82"/>
  <c r="P148" i="82"/>
  <c r="P78" i="82"/>
  <c r="O78" i="82"/>
  <c r="R78" i="82"/>
  <c r="S78" i="82"/>
  <c r="Q78" i="82"/>
  <c r="R248" i="82"/>
  <c r="Q248" i="82"/>
  <c r="O248" i="82"/>
  <c r="P248" i="82"/>
  <c r="S248" i="82"/>
  <c r="R393" i="82"/>
  <c r="Q393" i="82"/>
  <c r="O393" i="82"/>
  <c r="S393" i="82"/>
  <c r="P393" i="82"/>
  <c r="O466" i="82"/>
  <c r="P466" i="82"/>
  <c r="S466" i="82"/>
  <c r="R466" i="82"/>
  <c r="Q466" i="82"/>
  <c r="S525" i="82"/>
  <c r="R525" i="82"/>
  <c r="P525" i="82"/>
  <c r="O525" i="82"/>
  <c r="Q525" i="82"/>
  <c r="O113" i="82"/>
  <c r="Q113" i="82"/>
  <c r="S113" i="82"/>
  <c r="R113" i="82"/>
  <c r="P113" i="82"/>
  <c r="S117" i="82"/>
  <c r="Q117" i="82"/>
  <c r="P117" i="82"/>
  <c r="O117" i="82"/>
  <c r="R117" i="82"/>
  <c r="Q527" i="82"/>
  <c r="P527" i="82"/>
  <c r="S527" i="82"/>
  <c r="O527" i="82"/>
  <c r="R527" i="82"/>
  <c r="S499" i="82"/>
  <c r="R499" i="82"/>
  <c r="P499" i="82"/>
  <c r="O499" i="82"/>
  <c r="Q499" i="82"/>
  <c r="O503" i="82"/>
  <c r="S503" i="82"/>
  <c r="R503" i="82"/>
  <c r="Q503" i="82"/>
  <c r="P503" i="82"/>
  <c r="S496" i="82"/>
  <c r="Q496" i="82"/>
  <c r="P496" i="82"/>
  <c r="R496" i="82"/>
  <c r="O496" i="82"/>
  <c r="P504" i="82"/>
  <c r="O504" i="82"/>
  <c r="S504" i="82"/>
  <c r="R504" i="82"/>
  <c r="Q504" i="82"/>
  <c r="O477" i="82"/>
  <c r="S477" i="82"/>
  <c r="R477" i="82"/>
  <c r="P477" i="82"/>
  <c r="Q477" i="82"/>
  <c r="Q448" i="82"/>
  <c r="S448" i="82"/>
  <c r="R448" i="82"/>
  <c r="P448" i="82"/>
  <c r="O448" i="82"/>
  <c r="R438" i="82"/>
  <c r="Q438" i="82"/>
  <c r="O438" i="82"/>
  <c r="S438" i="82"/>
  <c r="P438" i="82"/>
  <c r="S420" i="82"/>
  <c r="R420" i="82"/>
  <c r="Q420" i="82"/>
  <c r="O420" i="82"/>
  <c r="P420" i="82"/>
  <c r="P389" i="82"/>
  <c r="R389" i="82"/>
  <c r="S389" i="82"/>
  <c r="Q389" i="82"/>
  <c r="O389" i="82"/>
  <c r="S369" i="82"/>
  <c r="R369" i="82"/>
  <c r="Q369" i="82"/>
  <c r="P369" i="82"/>
  <c r="O369" i="82"/>
  <c r="R381" i="82"/>
  <c r="O381" i="82"/>
  <c r="S381" i="82"/>
  <c r="Q381" i="82"/>
  <c r="P381" i="82"/>
  <c r="Q382" i="82"/>
  <c r="S382" i="82"/>
  <c r="R382" i="82"/>
  <c r="P382" i="82"/>
  <c r="O382" i="82"/>
  <c r="P334" i="82"/>
  <c r="O334" i="82"/>
  <c r="R334" i="82"/>
  <c r="Q334" i="82"/>
  <c r="S334" i="82"/>
  <c r="O351" i="82"/>
  <c r="S351" i="82"/>
  <c r="Q351" i="82"/>
  <c r="R351" i="82"/>
  <c r="P351" i="82"/>
  <c r="S325" i="82"/>
  <c r="R325" i="82"/>
  <c r="Q325" i="82"/>
  <c r="P325" i="82"/>
  <c r="O325" i="82"/>
  <c r="O287" i="82"/>
  <c r="S287" i="82"/>
  <c r="P287" i="82"/>
  <c r="R287" i="82"/>
  <c r="Q287" i="82"/>
  <c r="S263" i="82"/>
  <c r="R263" i="82"/>
  <c r="Q263" i="82"/>
  <c r="P263" i="82"/>
  <c r="O263" i="82"/>
  <c r="O270" i="82"/>
  <c r="S270" i="82"/>
  <c r="R270" i="82"/>
  <c r="Q270" i="82"/>
  <c r="P270" i="82"/>
  <c r="Q241" i="82"/>
  <c r="P241" i="82"/>
  <c r="S241" i="82"/>
  <c r="R241" i="82"/>
  <c r="O241" i="82"/>
  <c r="S218" i="82"/>
  <c r="R218" i="82"/>
  <c r="P218" i="82"/>
  <c r="Q218" i="82"/>
  <c r="O218" i="82"/>
  <c r="P184" i="82"/>
  <c r="S184" i="82"/>
  <c r="Q184" i="82"/>
  <c r="O184" i="82"/>
  <c r="R184" i="82"/>
  <c r="S125" i="82"/>
  <c r="Q125" i="82"/>
  <c r="P125" i="82"/>
  <c r="R125" i="82"/>
  <c r="O125" i="82"/>
  <c r="AF95" i="82"/>
  <c r="AG95" i="82"/>
  <c r="AO95" i="82"/>
  <c r="S64" i="82"/>
  <c r="R64" i="82"/>
  <c r="P64" i="82"/>
  <c r="Q64" i="82"/>
  <c r="O64" i="82"/>
  <c r="P137" i="82"/>
  <c r="O137" i="82"/>
  <c r="Q137" i="82"/>
  <c r="S137" i="82"/>
  <c r="R137" i="82"/>
  <c r="S149" i="82"/>
  <c r="R149" i="82"/>
  <c r="Q149" i="82"/>
  <c r="P149" i="82"/>
  <c r="O149" i="82"/>
  <c r="Q103" i="82"/>
  <c r="S103" i="82"/>
  <c r="P103" i="82"/>
  <c r="O103" i="82"/>
  <c r="R103" i="82"/>
  <c r="P62" i="82"/>
  <c r="O62" i="82"/>
  <c r="Q62" i="82"/>
  <c r="R62" i="82"/>
  <c r="S62" i="82"/>
  <c r="R195" i="82"/>
  <c r="Q195" i="82"/>
  <c r="P195" i="82"/>
  <c r="O195" i="82"/>
  <c r="S195" i="82"/>
  <c r="O198" i="82"/>
  <c r="Q198" i="82"/>
  <c r="S198" i="82"/>
  <c r="R198" i="82"/>
  <c r="P198" i="82"/>
  <c r="R267" i="82"/>
  <c r="S267" i="82"/>
  <c r="Q267" i="82"/>
  <c r="P267" i="82"/>
  <c r="O267" i="82"/>
  <c r="S226" i="82"/>
  <c r="R226" i="82"/>
  <c r="P226" i="82"/>
  <c r="Q226" i="82"/>
  <c r="O226" i="82"/>
  <c r="P277" i="82"/>
  <c r="S277" i="82"/>
  <c r="R277" i="82"/>
  <c r="Q277" i="82"/>
  <c r="O277" i="82"/>
  <c r="P286" i="82"/>
  <c r="O286" i="82"/>
  <c r="S286" i="82"/>
  <c r="R286" i="82"/>
  <c r="Q286" i="82"/>
  <c r="R273" i="82"/>
  <c r="Q273" i="82"/>
  <c r="P273" i="82"/>
  <c r="O273" i="82"/>
  <c r="S273" i="82"/>
  <c r="P269" i="82"/>
  <c r="Q269" i="82"/>
  <c r="O269" i="82"/>
  <c r="R269" i="82"/>
  <c r="S269" i="82"/>
  <c r="O314" i="82"/>
  <c r="Q314" i="82"/>
  <c r="R314" i="82"/>
  <c r="P314" i="82"/>
  <c r="S314" i="82"/>
  <c r="Q312" i="82"/>
  <c r="O312" i="82"/>
  <c r="S312" i="82"/>
  <c r="R312" i="82"/>
  <c r="P312" i="82"/>
  <c r="O327" i="82"/>
  <c r="S327" i="82"/>
  <c r="R327" i="82"/>
  <c r="P327" i="82"/>
  <c r="Q327" i="82"/>
  <c r="O376" i="82"/>
  <c r="S376" i="82"/>
  <c r="R376" i="82"/>
  <c r="Q376" i="82"/>
  <c r="P376" i="82"/>
  <c r="Q379" i="82"/>
  <c r="P379" i="82"/>
  <c r="O379" i="82"/>
  <c r="S379" i="82"/>
  <c r="R379" i="82"/>
  <c r="Q371" i="82"/>
  <c r="P371" i="82"/>
  <c r="S371" i="82"/>
  <c r="R371" i="82"/>
  <c r="O371" i="82"/>
  <c r="R401" i="82"/>
  <c r="Q401" i="82"/>
  <c r="S401" i="82"/>
  <c r="P401" i="82"/>
  <c r="O401" i="82"/>
  <c r="Q431" i="82"/>
  <c r="P431" i="82"/>
  <c r="S431" i="82"/>
  <c r="R431" i="82"/>
  <c r="O431" i="82"/>
  <c r="O442" i="82"/>
  <c r="S442" i="82"/>
  <c r="R442" i="82"/>
  <c r="Q442" i="82"/>
  <c r="P442" i="82"/>
  <c r="R454" i="82"/>
  <c r="Q454" i="82"/>
  <c r="P454" i="82"/>
  <c r="O454" i="82"/>
  <c r="S454" i="82"/>
  <c r="P476" i="82"/>
  <c r="O476" i="82"/>
  <c r="S476" i="82"/>
  <c r="R476" i="82"/>
  <c r="Q476" i="82"/>
  <c r="S486" i="82"/>
  <c r="R486" i="82"/>
  <c r="Q486" i="82"/>
  <c r="P486" i="82"/>
  <c r="O486" i="82"/>
  <c r="R518" i="82"/>
  <c r="Q518" i="82"/>
  <c r="O518" i="82"/>
  <c r="P518" i="82"/>
  <c r="S518" i="82"/>
  <c r="S548" i="82"/>
  <c r="R548" i="82"/>
  <c r="Q548" i="82"/>
  <c r="P548" i="82"/>
  <c r="O548" i="82"/>
  <c r="Q551" i="82"/>
  <c r="P551" i="82"/>
  <c r="O551" i="82"/>
  <c r="R551" i="82"/>
  <c r="S551" i="82"/>
  <c r="R140" i="82"/>
  <c r="Q140" i="82"/>
  <c r="S140" i="82"/>
  <c r="P140" i="82"/>
  <c r="O140" i="82"/>
  <c r="S114" i="82"/>
  <c r="P114" i="82"/>
  <c r="R114" i="82"/>
  <c r="Q114" i="82"/>
  <c r="O114" i="82"/>
  <c r="P166" i="82"/>
  <c r="S166" i="82"/>
  <c r="R166" i="82"/>
  <c r="Q166" i="82"/>
  <c r="O166" i="82"/>
  <c r="S179" i="82"/>
  <c r="P179" i="82"/>
  <c r="R179" i="82"/>
  <c r="Q179" i="82"/>
  <c r="O179" i="82"/>
  <c r="P189" i="82"/>
  <c r="S189" i="82"/>
  <c r="Q189" i="82"/>
  <c r="O189" i="82"/>
  <c r="R189" i="82"/>
  <c r="S131" i="82"/>
  <c r="R131" i="82"/>
  <c r="O131" i="82"/>
  <c r="Q131" i="82"/>
  <c r="P131" i="82"/>
  <c r="S82" i="82"/>
  <c r="R82" i="82"/>
  <c r="Q82" i="82"/>
  <c r="P82" i="82"/>
  <c r="O82" i="82"/>
  <c r="S540" i="82"/>
  <c r="P540" i="82"/>
  <c r="O540" i="82"/>
  <c r="Q540" i="82"/>
  <c r="R540" i="82"/>
  <c r="O192" i="82"/>
  <c r="Q192" i="82"/>
  <c r="S192" i="82"/>
  <c r="R192" i="82"/>
  <c r="P192" i="82"/>
  <c r="R510" i="82"/>
  <c r="P510" i="82"/>
  <c r="S510" i="82"/>
  <c r="Q510" i="82"/>
  <c r="O510" i="82"/>
  <c r="S441" i="82"/>
  <c r="R441" i="82"/>
  <c r="Q441" i="82"/>
  <c r="P441" i="82"/>
  <c r="O441" i="82"/>
  <c r="S395" i="82"/>
  <c r="R395" i="82"/>
  <c r="P395" i="82"/>
  <c r="O395" i="82"/>
  <c r="Q395" i="82"/>
  <c r="R317" i="82"/>
  <c r="P317" i="82"/>
  <c r="S317" i="82"/>
  <c r="Q317" i="82"/>
  <c r="O317" i="82"/>
  <c r="O306" i="82"/>
  <c r="Q306" i="82"/>
  <c r="S306" i="82"/>
  <c r="R306" i="82"/>
  <c r="P306" i="82"/>
  <c r="R208" i="82"/>
  <c r="O208" i="82"/>
  <c r="Q208" i="82"/>
  <c r="P208" i="82"/>
  <c r="S208" i="82"/>
  <c r="P251" i="82"/>
  <c r="O251" i="82"/>
  <c r="Q251" i="82"/>
  <c r="R251" i="82"/>
  <c r="S251" i="82"/>
  <c r="S345" i="82"/>
  <c r="R345" i="82"/>
  <c r="O345" i="82"/>
  <c r="Q345" i="82"/>
  <c r="P345" i="82"/>
  <c r="S439" i="82"/>
  <c r="Q439" i="82"/>
  <c r="P439" i="82"/>
  <c r="R439" i="82"/>
  <c r="O439" i="82"/>
  <c r="S549" i="82"/>
  <c r="R549" i="82"/>
  <c r="Q549" i="82"/>
  <c r="P549" i="82"/>
  <c r="O549" i="82"/>
  <c r="P191" i="82"/>
  <c r="R191" i="82"/>
  <c r="O191" i="82"/>
  <c r="S191" i="82"/>
  <c r="Q191" i="82"/>
  <c r="AF75" i="82"/>
  <c r="R550" i="82"/>
  <c r="Q550" i="82"/>
  <c r="P550" i="82"/>
  <c r="O550" i="82"/>
  <c r="S550" i="82"/>
  <c r="R487" i="82"/>
  <c r="Q487" i="82"/>
  <c r="S487" i="82"/>
  <c r="P487" i="82"/>
  <c r="O487" i="82"/>
  <c r="S467" i="82"/>
  <c r="O467" i="82"/>
  <c r="R467" i="82"/>
  <c r="Q467" i="82"/>
  <c r="P467" i="82"/>
  <c r="P465" i="82"/>
  <c r="Q465" i="82"/>
  <c r="S465" i="82"/>
  <c r="R465" i="82"/>
  <c r="O465" i="82"/>
  <c r="S433" i="82"/>
  <c r="O433" i="82"/>
  <c r="R433" i="82"/>
  <c r="P433" i="82"/>
  <c r="Q433" i="82"/>
  <c r="R404" i="82"/>
  <c r="Q404" i="82"/>
  <c r="O404" i="82"/>
  <c r="S404" i="82"/>
  <c r="P404" i="82"/>
  <c r="S421" i="82"/>
  <c r="R421" i="82"/>
  <c r="Q421" i="82"/>
  <c r="P421" i="82"/>
  <c r="O421" i="82"/>
  <c r="R396" i="82"/>
  <c r="Q396" i="82"/>
  <c r="O396" i="82"/>
  <c r="S396" i="82"/>
  <c r="P396" i="82"/>
  <c r="Q366" i="82"/>
  <c r="S366" i="82"/>
  <c r="R366" i="82"/>
  <c r="P366" i="82"/>
  <c r="O366" i="82"/>
  <c r="S338" i="82"/>
  <c r="R338" i="82"/>
  <c r="Q338" i="82"/>
  <c r="P338" i="82"/>
  <c r="O338" i="82"/>
  <c r="S372" i="82"/>
  <c r="P372" i="82"/>
  <c r="O372" i="82"/>
  <c r="Q372" i="82"/>
  <c r="R372" i="82"/>
  <c r="P333" i="82"/>
  <c r="O333" i="82"/>
  <c r="S333" i="82"/>
  <c r="R333" i="82"/>
  <c r="Q333" i="82"/>
  <c r="Q322" i="82"/>
  <c r="R322" i="82"/>
  <c r="O322" i="82"/>
  <c r="S322" i="82"/>
  <c r="P322" i="82"/>
  <c r="R301" i="82"/>
  <c r="O301" i="82"/>
  <c r="Q301" i="82"/>
  <c r="P301" i="82"/>
  <c r="S301" i="82"/>
  <c r="S328" i="82"/>
  <c r="Q328" i="82"/>
  <c r="P328" i="82"/>
  <c r="O328" i="82"/>
  <c r="R328" i="82"/>
  <c r="P285" i="82"/>
  <c r="S285" i="82"/>
  <c r="O285" i="82"/>
  <c r="R285" i="82"/>
  <c r="Q285" i="82"/>
  <c r="Q279" i="82"/>
  <c r="P279" i="82"/>
  <c r="O279" i="82"/>
  <c r="R279" i="82"/>
  <c r="S279" i="82"/>
  <c r="R253" i="82"/>
  <c r="O253" i="82"/>
  <c r="P253" i="82"/>
  <c r="Q253" i="82"/>
  <c r="S253" i="82"/>
  <c r="P291" i="82"/>
  <c r="Q291" i="82"/>
  <c r="O291" i="82"/>
  <c r="R291" i="82"/>
  <c r="S291" i="82"/>
  <c r="R257" i="82"/>
  <c r="Q257" i="82"/>
  <c r="P257" i="82"/>
  <c r="O257" i="82"/>
  <c r="S257" i="82"/>
  <c r="P238" i="82"/>
  <c r="O238" i="82"/>
  <c r="S238" i="82"/>
  <c r="Q238" i="82"/>
  <c r="R238" i="82"/>
  <c r="O262" i="82"/>
  <c r="P262" i="82"/>
  <c r="Q262" i="82"/>
  <c r="R262" i="82"/>
  <c r="S262" i="82"/>
  <c r="S215" i="82"/>
  <c r="P215" i="82"/>
  <c r="Q215" i="82"/>
  <c r="O215" i="82"/>
  <c r="R215" i="82"/>
  <c r="Q196" i="82"/>
  <c r="S196" i="82"/>
  <c r="R196" i="82"/>
  <c r="P196" i="82"/>
  <c r="O196" i="82"/>
  <c r="P121" i="82"/>
  <c r="O121" i="82"/>
  <c r="Q121" i="82"/>
  <c r="S121" i="82"/>
  <c r="R121" i="82"/>
  <c r="Q220" i="82"/>
  <c r="P220" i="82"/>
  <c r="S220" i="82"/>
  <c r="R220" i="82"/>
  <c r="O220" i="82"/>
  <c r="O185" i="82"/>
  <c r="S185" i="82"/>
  <c r="R185" i="82"/>
  <c r="Q185" i="82"/>
  <c r="P185" i="82"/>
  <c r="R124" i="82"/>
  <c r="Q124" i="82"/>
  <c r="O124" i="82"/>
  <c r="S124" i="82"/>
  <c r="P124" i="82"/>
  <c r="O105" i="82"/>
  <c r="Q105" i="82"/>
  <c r="R105" i="82"/>
  <c r="P105" i="82"/>
  <c r="S105" i="82"/>
  <c r="S134" i="82"/>
  <c r="R134" i="82"/>
  <c r="P134" i="82"/>
  <c r="O134" i="82"/>
  <c r="Q134" i="82"/>
  <c r="Q183" i="82"/>
  <c r="O183" i="82"/>
  <c r="S183" i="82"/>
  <c r="R183" i="82"/>
  <c r="P183" i="82"/>
  <c r="S256" i="82"/>
  <c r="R256" i="82"/>
  <c r="Q256" i="82"/>
  <c r="P256" i="82"/>
  <c r="O256" i="82"/>
  <c r="R211" i="82"/>
  <c r="Q211" i="82"/>
  <c r="O211" i="82"/>
  <c r="P211" i="82"/>
  <c r="S211" i="82"/>
  <c r="Q178" i="82"/>
  <c r="S178" i="82"/>
  <c r="R178" i="82"/>
  <c r="P178" i="82"/>
  <c r="O178" i="82"/>
  <c r="S247" i="82"/>
  <c r="R247" i="82"/>
  <c r="P247" i="82"/>
  <c r="Q247" i="82"/>
  <c r="O247" i="82"/>
  <c r="R235" i="82"/>
  <c r="Q235" i="82"/>
  <c r="O235" i="82"/>
  <c r="S235" i="82"/>
  <c r="P235" i="82"/>
  <c r="S255" i="82"/>
  <c r="R255" i="82"/>
  <c r="P255" i="82"/>
  <c r="O255" i="82"/>
  <c r="Q255" i="82"/>
  <c r="S320" i="82"/>
  <c r="R320" i="82"/>
  <c r="Q320" i="82"/>
  <c r="O320" i="82"/>
  <c r="P320" i="82"/>
  <c r="P272" i="82"/>
  <c r="O272" i="82"/>
  <c r="Q272" i="82"/>
  <c r="S272" i="82"/>
  <c r="R272" i="82"/>
  <c r="S318" i="82"/>
  <c r="Q318" i="82"/>
  <c r="O318" i="82"/>
  <c r="R318" i="82"/>
  <c r="P318" i="82"/>
  <c r="S337" i="82"/>
  <c r="R337" i="82"/>
  <c r="O337" i="82"/>
  <c r="Q337" i="82"/>
  <c r="P337" i="82"/>
  <c r="P332" i="82"/>
  <c r="O332" i="82"/>
  <c r="S332" i="82"/>
  <c r="Q332" i="82"/>
  <c r="R332" i="82"/>
  <c r="O360" i="82"/>
  <c r="S360" i="82"/>
  <c r="R360" i="82"/>
  <c r="Q360" i="82"/>
  <c r="P360" i="82"/>
  <c r="S386" i="82"/>
  <c r="P386" i="82"/>
  <c r="O386" i="82"/>
  <c r="Q386" i="82"/>
  <c r="R386" i="82"/>
  <c r="R378" i="82"/>
  <c r="Q378" i="82"/>
  <c r="S378" i="82"/>
  <c r="P378" i="82"/>
  <c r="O378" i="82"/>
  <c r="R426" i="82"/>
  <c r="Q426" i="82"/>
  <c r="P426" i="82"/>
  <c r="O426" i="82"/>
  <c r="S426" i="82"/>
  <c r="O417" i="82"/>
  <c r="R417" i="82"/>
  <c r="Q417" i="82"/>
  <c r="S417" i="82"/>
  <c r="P417" i="82"/>
  <c r="S445" i="82"/>
  <c r="R445" i="82"/>
  <c r="Q445" i="82"/>
  <c r="P445" i="82"/>
  <c r="O445" i="82"/>
  <c r="R461" i="82"/>
  <c r="Q461" i="82"/>
  <c r="P461" i="82"/>
  <c r="O461" i="82"/>
  <c r="S461" i="82"/>
  <c r="R479" i="82"/>
  <c r="Q479" i="82"/>
  <c r="P479" i="82"/>
  <c r="O479" i="82"/>
  <c r="S479" i="82"/>
  <c r="R497" i="82"/>
  <c r="P497" i="82"/>
  <c r="O497" i="82"/>
  <c r="S497" i="82"/>
  <c r="Q497" i="82"/>
  <c r="S517" i="82"/>
  <c r="R517" i="82"/>
  <c r="P517" i="82"/>
  <c r="O517" i="82"/>
  <c r="Q517" i="82"/>
  <c r="P535" i="82"/>
  <c r="S535" i="82"/>
  <c r="R535" i="82"/>
  <c r="Q535" i="82"/>
  <c r="O535" i="82"/>
  <c r="P544" i="82"/>
  <c r="O544" i="82"/>
  <c r="S544" i="82"/>
  <c r="Q544" i="82"/>
  <c r="R544" i="82"/>
  <c r="S139" i="82"/>
  <c r="R139" i="82"/>
  <c r="O139" i="82"/>
  <c r="Q139" i="82"/>
  <c r="P139" i="82"/>
  <c r="AF63" i="82"/>
  <c r="AO63" i="82"/>
  <c r="AG63" i="82"/>
  <c r="S158" i="82"/>
  <c r="R158" i="82"/>
  <c r="Q158" i="82"/>
  <c r="P158" i="82"/>
  <c r="O158" i="82"/>
  <c r="R174" i="82"/>
  <c r="P174" i="82"/>
  <c r="O174" i="82"/>
  <c r="S174" i="82"/>
  <c r="Q174" i="82"/>
  <c r="O130" i="82"/>
  <c r="S130" i="82"/>
  <c r="P130" i="82"/>
  <c r="R130" i="82"/>
  <c r="Q130" i="82"/>
  <c r="R76" i="82"/>
  <c r="Q76" i="82"/>
  <c r="P76" i="82"/>
  <c r="O76" i="82"/>
  <c r="S76" i="82"/>
  <c r="P512" i="82"/>
  <c r="S512" i="82"/>
  <c r="R512" i="82"/>
  <c r="Q512" i="82"/>
  <c r="O512" i="82"/>
  <c r="O490" i="82"/>
  <c r="R490" i="82"/>
  <c r="Q490" i="82"/>
  <c r="P490" i="82"/>
  <c r="S490" i="82"/>
  <c r="P443" i="82"/>
  <c r="O443" i="82"/>
  <c r="S443" i="82"/>
  <c r="R443" i="82"/>
  <c r="Q443" i="82"/>
  <c r="P307" i="82"/>
  <c r="S307" i="82"/>
  <c r="R307" i="82"/>
  <c r="Q307" i="82"/>
  <c r="O307" i="82"/>
  <c r="Q258" i="82"/>
  <c r="P258" i="82"/>
  <c r="O258" i="82"/>
  <c r="R258" i="82"/>
  <c r="S258" i="82"/>
  <c r="S210" i="82"/>
  <c r="R210" i="82"/>
  <c r="P210" i="82"/>
  <c r="Q210" i="82"/>
  <c r="O210" i="82"/>
  <c r="S156" i="82"/>
  <c r="R156" i="82"/>
  <c r="Q156" i="82"/>
  <c r="O156" i="82"/>
  <c r="P156" i="82"/>
  <c r="R188" i="82"/>
  <c r="P188" i="82"/>
  <c r="O188" i="82"/>
  <c r="Q188" i="82"/>
  <c r="S188" i="82"/>
  <c r="O206" i="82"/>
  <c r="Q206" i="82"/>
  <c r="P206" i="82"/>
  <c r="S206" i="82"/>
  <c r="R206" i="82"/>
  <c r="O243" i="82"/>
  <c r="R243" i="82"/>
  <c r="Q243" i="82"/>
  <c r="S243" i="82"/>
  <c r="P243" i="82"/>
  <c r="P383" i="82"/>
  <c r="S383" i="82"/>
  <c r="R383" i="82"/>
  <c r="Q383" i="82"/>
  <c r="O383" i="82"/>
  <c r="S402" i="82"/>
  <c r="Q402" i="82"/>
  <c r="P402" i="82"/>
  <c r="R402" i="82"/>
  <c r="O402" i="82"/>
  <c r="O458" i="82"/>
  <c r="P458" i="82"/>
  <c r="Q458" i="82"/>
  <c r="S458" i="82"/>
  <c r="R458" i="82"/>
  <c r="S485" i="82"/>
  <c r="R485" i="82"/>
  <c r="Q485" i="82"/>
  <c r="P485" i="82"/>
  <c r="O485" i="82"/>
  <c r="S541" i="82"/>
  <c r="R541" i="82"/>
  <c r="P541" i="82"/>
  <c r="O541" i="82"/>
  <c r="Q541" i="82"/>
  <c r="AF89" i="82"/>
  <c r="AG89" i="82"/>
  <c r="AO89" i="82"/>
  <c r="P534" i="82"/>
  <c r="S534" i="82"/>
  <c r="Q534" i="82"/>
  <c r="O534" i="82"/>
  <c r="R534" i="82"/>
  <c r="S509" i="82"/>
  <c r="Q509" i="82"/>
  <c r="R509" i="82"/>
  <c r="P509" i="82"/>
  <c r="O509" i="82"/>
  <c r="P489" i="82"/>
  <c r="O489" i="82"/>
  <c r="Q489" i="82"/>
  <c r="S489" i="82"/>
  <c r="R489" i="82"/>
  <c r="Q374" i="82"/>
  <c r="S374" i="82"/>
  <c r="R374" i="82"/>
  <c r="P374" i="82"/>
  <c r="O374" i="82"/>
  <c r="Q330" i="82"/>
  <c r="S330" i="82"/>
  <c r="R330" i="82"/>
  <c r="P330" i="82"/>
  <c r="O330" i="82"/>
  <c r="R102" i="82"/>
  <c r="O102" i="82"/>
  <c r="Q102" i="82"/>
  <c r="S102" i="82"/>
  <c r="P102" i="82"/>
  <c r="R118" i="82"/>
  <c r="P118" i="82"/>
  <c r="O118" i="82"/>
  <c r="S118" i="82"/>
  <c r="Q118" i="82"/>
  <c r="S170" i="82"/>
  <c r="R170" i="82"/>
  <c r="O170" i="82"/>
  <c r="Q170" i="82"/>
  <c r="P170" i="82"/>
  <c r="S233" i="82"/>
  <c r="Q233" i="82"/>
  <c r="P233" i="82"/>
  <c r="O233" i="82"/>
  <c r="R233" i="82"/>
  <c r="Q284" i="82"/>
  <c r="O284" i="82"/>
  <c r="P284" i="82"/>
  <c r="R284" i="82"/>
  <c r="S284" i="82"/>
  <c r="P398" i="82"/>
  <c r="O398" i="82"/>
  <c r="S398" i="82"/>
  <c r="R398" i="82"/>
  <c r="Q398" i="82"/>
  <c r="P432" i="82"/>
  <c r="O432" i="82"/>
  <c r="S432" i="82"/>
  <c r="R432" i="82"/>
  <c r="Q432" i="82"/>
  <c r="S507" i="82"/>
  <c r="P507" i="82"/>
  <c r="R507" i="82"/>
  <c r="Q507" i="82"/>
  <c r="O507" i="82"/>
  <c r="O177" i="82"/>
  <c r="R177" i="82"/>
  <c r="S177" i="82"/>
  <c r="Q177" i="82"/>
  <c r="P177" i="82"/>
  <c r="S147" i="82"/>
  <c r="R147" i="82"/>
  <c r="O147" i="82"/>
  <c r="Q147" i="82"/>
  <c r="P147" i="82"/>
  <c r="O536" i="82"/>
  <c r="S536" i="82"/>
  <c r="Q536" i="82"/>
  <c r="P536" i="82"/>
  <c r="R536" i="82"/>
  <c r="S533" i="82"/>
  <c r="Q533" i="82"/>
  <c r="R533" i="82"/>
  <c r="P533" i="82"/>
  <c r="O533" i="82"/>
  <c r="S557" i="82"/>
  <c r="R557" i="82"/>
  <c r="Q557" i="82"/>
  <c r="P557" i="82"/>
  <c r="O557" i="82"/>
  <c r="S546" i="82"/>
  <c r="R546" i="82"/>
  <c r="Q546" i="82"/>
  <c r="O546" i="82"/>
  <c r="P546" i="82"/>
  <c r="P528" i="82"/>
  <c r="O528" i="82"/>
  <c r="R528" i="82"/>
  <c r="Q528" i="82"/>
  <c r="S528" i="82"/>
  <c r="O553" i="82"/>
  <c r="S553" i="82"/>
  <c r="R553" i="82"/>
  <c r="P553" i="82"/>
  <c r="Q553" i="82"/>
  <c r="S555" i="82"/>
  <c r="R555" i="82"/>
  <c r="Q555" i="82"/>
  <c r="P555" i="82"/>
  <c r="O555" i="82"/>
  <c r="O529" i="82"/>
  <c r="P529" i="82"/>
  <c r="S529" i="82"/>
  <c r="R529" i="82"/>
  <c r="Q529" i="82"/>
  <c r="Q519" i="82"/>
  <c r="P519" i="82"/>
  <c r="O519" i="82"/>
  <c r="S519" i="82"/>
  <c r="R519" i="82"/>
  <c r="P520" i="82"/>
  <c r="O520" i="82"/>
  <c r="R520" i="82"/>
  <c r="Q520" i="82"/>
  <c r="S520" i="82"/>
  <c r="R483" i="82"/>
  <c r="Q483" i="82"/>
  <c r="P483" i="82"/>
  <c r="O483" i="82"/>
  <c r="S483" i="82"/>
  <c r="O459" i="82"/>
  <c r="S459" i="82"/>
  <c r="R459" i="82"/>
  <c r="Q459" i="82"/>
  <c r="P459" i="82"/>
  <c r="S472" i="82"/>
  <c r="P472" i="82"/>
  <c r="R472" i="82"/>
  <c r="O472" i="82"/>
  <c r="Q472" i="82"/>
  <c r="P457" i="82"/>
  <c r="Q457" i="82"/>
  <c r="S457" i="82"/>
  <c r="R457" i="82"/>
  <c r="O457" i="82"/>
  <c r="O437" i="82"/>
  <c r="S437" i="82"/>
  <c r="R437" i="82"/>
  <c r="P437" i="82"/>
  <c r="Q437" i="82"/>
  <c r="Q413" i="82"/>
  <c r="P413" i="82"/>
  <c r="R413" i="82"/>
  <c r="O413" i="82"/>
  <c r="S413" i="82"/>
  <c r="P416" i="82"/>
  <c r="O416" i="82"/>
  <c r="S416" i="82"/>
  <c r="R416" i="82"/>
  <c r="Q416" i="82"/>
  <c r="Q405" i="82"/>
  <c r="P405" i="82"/>
  <c r="S405" i="82"/>
  <c r="R405" i="82"/>
  <c r="O405" i="82"/>
  <c r="R384" i="82"/>
  <c r="O384" i="82"/>
  <c r="Q384" i="82"/>
  <c r="P384" i="82"/>
  <c r="S384" i="82"/>
  <c r="S361" i="82"/>
  <c r="R361" i="82"/>
  <c r="Q361" i="82"/>
  <c r="P361" i="82"/>
  <c r="O361" i="82"/>
  <c r="S356" i="82"/>
  <c r="P356" i="82"/>
  <c r="R356" i="82"/>
  <c r="Q356" i="82"/>
  <c r="O356" i="82"/>
  <c r="S346" i="82"/>
  <c r="R346" i="82"/>
  <c r="Q346" i="82"/>
  <c r="P346" i="82"/>
  <c r="O346" i="82"/>
  <c r="R309" i="82"/>
  <c r="S309" i="82"/>
  <c r="Q309" i="82"/>
  <c r="P309" i="82"/>
  <c r="O309" i="82"/>
  <c r="P313" i="82"/>
  <c r="R313" i="82"/>
  <c r="Q313" i="82"/>
  <c r="O313" i="82"/>
  <c r="S313" i="82"/>
  <c r="O324" i="82"/>
  <c r="P324" i="82"/>
  <c r="S324" i="82"/>
  <c r="Q324" i="82"/>
  <c r="R324" i="82"/>
  <c r="O252" i="82"/>
  <c r="S252" i="82"/>
  <c r="P252" i="82"/>
  <c r="Q252" i="82"/>
  <c r="R252" i="82"/>
  <c r="O222" i="82"/>
  <c r="Q222" i="82"/>
  <c r="S222" i="82"/>
  <c r="R222" i="82"/>
  <c r="P222" i="82"/>
  <c r="Q236" i="82"/>
  <c r="P236" i="82"/>
  <c r="S236" i="82"/>
  <c r="O236" i="82"/>
  <c r="R236" i="82"/>
  <c r="O230" i="82"/>
  <c r="Q230" i="82"/>
  <c r="R230" i="82"/>
  <c r="P230" i="82"/>
  <c r="S230" i="82"/>
  <c r="O214" i="82"/>
  <c r="Q214" i="82"/>
  <c r="S214" i="82"/>
  <c r="R214" i="82"/>
  <c r="P214" i="82"/>
  <c r="S202" i="82"/>
  <c r="R202" i="82"/>
  <c r="Q202" i="82"/>
  <c r="P202" i="82"/>
  <c r="O202" i="82"/>
  <c r="S169" i="82"/>
  <c r="R169" i="82"/>
  <c r="Q169" i="82"/>
  <c r="P169" i="82"/>
  <c r="O169" i="82"/>
  <c r="R159" i="82"/>
  <c r="Q159" i="82"/>
  <c r="P159" i="82"/>
  <c r="O159" i="82"/>
  <c r="S159" i="82"/>
  <c r="R180" i="82"/>
  <c r="P180" i="82"/>
  <c r="O180" i="82"/>
  <c r="S180" i="82"/>
  <c r="Q180" i="82"/>
  <c r="S123" i="82"/>
  <c r="R123" i="82"/>
  <c r="O123" i="82"/>
  <c r="P123" i="82"/>
  <c r="Q123" i="82"/>
  <c r="S194" i="82"/>
  <c r="R194" i="82"/>
  <c r="P194" i="82"/>
  <c r="O194" i="82"/>
  <c r="Q194" i="82"/>
  <c r="O146" i="82"/>
  <c r="S146" i="82"/>
  <c r="P146" i="82"/>
  <c r="R146" i="82"/>
  <c r="Q146" i="82"/>
  <c r="R216" i="82"/>
  <c r="O216" i="82"/>
  <c r="S216" i="82"/>
  <c r="Q216" i="82"/>
  <c r="P216" i="82"/>
  <c r="R186" i="82"/>
  <c r="Q186" i="82"/>
  <c r="P186" i="82"/>
  <c r="O186" i="82"/>
  <c r="S186" i="82"/>
  <c r="O193" i="82"/>
  <c r="S193" i="82"/>
  <c r="R193" i="82"/>
  <c r="Q193" i="82"/>
  <c r="P193" i="82"/>
  <c r="P242" i="82"/>
  <c r="O242" i="82"/>
  <c r="S242" i="82"/>
  <c r="Q242" i="82"/>
  <c r="R242" i="82"/>
  <c r="S319" i="82"/>
  <c r="Q319" i="82"/>
  <c r="P319" i="82"/>
  <c r="O319" i="82"/>
  <c r="R319" i="82"/>
  <c r="Q290" i="82"/>
  <c r="P290" i="82"/>
  <c r="S290" i="82"/>
  <c r="R290" i="82"/>
  <c r="O290" i="82"/>
  <c r="R289" i="82"/>
  <c r="P289" i="82"/>
  <c r="O289" i="82"/>
  <c r="Q289" i="82"/>
  <c r="S289" i="82"/>
  <c r="S302" i="82"/>
  <c r="Q302" i="82"/>
  <c r="O302" i="82"/>
  <c r="R302" i="82"/>
  <c r="P302" i="82"/>
  <c r="R329" i="82"/>
  <c r="S329" i="82"/>
  <c r="Q329" i="82"/>
  <c r="P329" i="82"/>
  <c r="O329" i="82"/>
  <c r="S353" i="82"/>
  <c r="R353" i="82"/>
  <c r="Q353" i="82"/>
  <c r="P353" i="82"/>
  <c r="O353" i="82"/>
  <c r="P367" i="82"/>
  <c r="S367" i="82"/>
  <c r="R367" i="82"/>
  <c r="Q367" i="82"/>
  <c r="O367" i="82"/>
  <c r="R409" i="82"/>
  <c r="Q409" i="82"/>
  <c r="S409" i="82"/>
  <c r="P409" i="82"/>
  <c r="O409" i="82"/>
  <c r="S394" i="82"/>
  <c r="Q394" i="82"/>
  <c r="P394" i="82"/>
  <c r="R394" i="82"/>
  <c r="O394" i="82"/>
  <c r="S410" i="82"/>
  <c r="Q410" i="82"/>
  <c r="P410" i="82"/>
  <c r="R410" i="82"/>
  <c r="O410" i="82"/>
  <c r="P428" i="82"/>
  <c r="S428" i="82"/>
  <c r="O428" i="82"/>
  <c r="R428" i="82"/>
  <c r="Q428" i="82"/>
  <c r="P452" i="82"/>
  <c r="O452" i="82"/>
  <c r="S452" i="82"/>
  <c r="R452" i="82"/>
  <c r="Q452" i="82"/>
  <c r="Q471" i="82"/>
  <c r="P471" i="82"/>
  <c r="R471" i="82"/>
  <c r="S471" i="82"/>
  <c r="O471" i="82"/>
  <c r="P502" i="82"/>
  <c r="O502" i="82"/>
  <c r="S502" i="82"/>
  <c r="R502" i="82"/>
  <c r="Q502" i="82"/>
  <c r="O484" i="82"/>
  <c r="S484" i="82"/>
  <c r="R484" i="82"/>
  <c r="Q484" i="82"/>
  <c r="P484" i="82"/>
  <c r="O531" i="82"/>
  <c r="R531" i="82"/>
  <c r="Q531" i="82"/>
  <c r="P531" i="82"/>
  <c r="S531" i="82"/>
  <c r="Q538" i="82"/>
  <c r="O538" i="82"/>
  <c r="R538" i="82"/>
  <c r="P538" i="82"/>
  <c r="S538" i="82"/>
  <c r="P552" i="82"/>
  <c r="O552" i="82"/>
  <c r="S552" i="82"/>
  <c r="Q552" i="82"/>
  <c r="R552" i="82"/>
  <c r="O138" i="82"/>
  <c r="S138" i="82"/>
  <c r="P138" i="82"/>
  <c r="R138" i="82"/>
  <c r="Q138" i="82"/>
  <c r="S150" i="82"/>
  <c r="R150" i="82"/>
  <c r="Q150" i="82"/>
  <c r="P150" i="82"/>
  <c r="O150" i="82"/>
  <c r="S171" i="82"/>
  <c r="P171" i="82"/>
  <c r="R171" i="82"/>
  <c r="Q171" i="82"/>
  <c r="O171" i="82"/>
  <c r="S163" i="82"/>
  <c r="R163" i="82"/>
  <c r="O163" i="82"/>
  <c r="Q163" i="82"/>
  <c r="P163" i="82"/>
  <c r="Q128" i="82"/>
  <c r="P128" i="82"/>
  <c r="R128" i="82"/>
  <c r="S128" i="82"/>
  <c r="O128" i="82"/>
  <c r="S74" i="82"/>
  <c r="R74" i="82"/>
  <c r="Q74" i="82"/>
  <c r="P74" i="82"/>
  <c r="O74" i="82"/>
  <c r="Q464" i="82"/>
  <c r="R464" i="82"/>
  <c r="S464" i="82"/>
  <c r="P464" i="82"/>
  <c r="O464" i="82"/>
  <c r="R430" i="82"/>
  <c r="Q430" i="82"/>
  <c r="P430" i="82"/>
  <c r="O430" i="82"/>
  <c r="S430" i="82"/>
  <c r="Q341" i="82"/>
  <c r="P341" i="82"/>
  <c r="O341" i="82"/>
  <c r="S341" i="82"/>
  <c r="R341" i="82"/>
  <c r="P199" i="82"/>
  <c r="R199" i="82"/>
  <c r="Q199" i="82"/>
  <c r="O199" i="82"/>
  <c r="S199" i="82"/>
  <c r="Q173" i="82"/>
  <c r="O173" i="82"/>
  <c r="P173" i="82"/>
  <c r="S173" i="82"/>
  <c r="R173" i="82"/>
  <c r="P153" i="82"/>
  <c r="O153" i="82"/>
  <c r="Q153" i="82"/>
  <c r="S153" i="82"/>
  <c r="R153" i="82"/>
  <c r="R232" i="82"/>
  <c r="O232" i="82"/>
  <c r="S232" i="82"/>
  <c r="Q232" i="82"/>
  <c r="P232" i="82"/>
  <c r="Q268" i="82"/>
  <c r="S268" i="82"/>
  <c r="R268" i="82"/>
  <c r="P268" i="82"/>
  <c r="O268" i="82"/>
  <c r="R340" i="82"/>
  <c r="Q340" i="82"/>
  <c r="P340" i="82"/>
  <c r="O340" i="82"/>
  <c r="S340" i="82"/>
  <c r="S352" i="82"/>
  <c r="R352" i="82"/>
  <c r="P352" i="82"/>
  <c r="Q352" i="82"/>
  <c r="O352" i="82"/>
  <c r="S455" i="82"/>
  <c r="R455" i="82"/>
  <c r="Q455" i="82"/>
  <c r="P455" i="82"/>
  <c r="O455" i="82"/>
  <c r="Q501" i="82"/>
  <c r="P501" i="82"/>
  <c r="S501" i="82"/>
  <c r="R501" i="82"/>
  <c r="O501" i="82"/>
  <c r="AF71" i="82"/>
  <c r="AG71" i="82"/>
  <c r="AO71" i="82"/>
  <c r="P237" i="82"/>
  <c r="O237" i="82"/>
  <c r="R237" i="82"/>
  <c r="S237" i="82"/>
  <c r="Q237" i="82"/>
  <c r="AO58" i="82"/>
  <c r="AG58" i="82"/>
  <c r="AF58" i="82"/>
  <c r="R537" i="82"/>
  <c r="P537" i="82"/>
  <c r="O537" i="82"/>
  <c r="S537" i="82"/>
  <c r="Q537" i="82"/>
  <c r="P530" i="82"/>
  <c r="S530" i="82"/>
  <c r="R530" i="82"/>
  <c r="Q530" i="82"/>
  <c r="O530" i="82"/>
  <c r="O513" i="82"/>
  <c r="R513" i="82"/>
  <c r="P513" i="82"/>
  <c r="S513" i="82"/>
  <c r="Q513" i="82"/>
  <c r="P451" i="82"/>
  <c r="S451" i="82"/>
  <c r="R451" i="82"/>
  <c r="Q451" i="82"/>
  <c r="O451" i="82"/>
  <c r="R373" i="82"/>
  <c r="O373" i="82"/>
  <c r="S373" i="82"/>
  <c r="Q373" i="82"/>
  <c r="P373" i="82"/>
  <c r="S266" i="82"/>
  <c r="Q266" i="82"/>
  <c r="P266" i="82"/>
  <c r="O266" i="82"/>
  <c r="R266" i="82"/>
  <c r="Q228" i="82"/>
  <c r="P228" i="82"/>
  <c r="S228" i="82"/>
  <c r="O228" i="82"/>
  <c r="R228" i="82"/>
  <c r="S142" i="82"/>
  <c r="R142" i="82"/>
  <c r="P142" i="82"/>
  <c r="O142" i="82"/>
  <c r="Q142" i="82"/>
  <c r="S165" i="82"/>
  <c r="R165" i="82"/>
  <c r="Q165" i="82"/>
  <c r="P165" i="82"/>
  <c r="O165" i="82"/>
  <c r="R219" i="82"/>
  <c r="Q219" i="82"/>
  <c r="O219" i="82"/>
  <c r="S219" i="82"/>
  <c r="P219" i="82"/>
  <c r="S310" i="82"/>
  <c r="Q310" i="82"/>
  <c r="R310" i="82"/>
  <c r="P310" i="82"/>
  <c r="O310" i="82"/>
  <c r="S419" i="82"/>
  <c r="R419" i="82"/>
  <c r="P419" i="82"/>
  <c r="O419" i="82"/>
  <c r="Q419" i="82"/>
  <c r="Q493" i="82"/>
  <c r="P493" i="82"/>
  <c r="S493" i="82"/>
  <c r="R493" i="82"/>
  <c r="O493" i="82"/>
  <c r="R116" i="82"/>
  <c r="Q116" i="82"/>
  <c r="S116" i="82"/>
  <c r="P116" i="82"/>
  <c r="O116" i="82"/>
  <c r="S554" i="82"/>
  <c r="R554" i="82"/>
  <c r="Q554" i="82"/>
  <c r="O554" i="82"/>
  <c r="P554" i="82"/>
  <c r="O521" i="82"/>
  <c r="P521" i="82"/>
  <c r="S521" i="82"/>
  <c r="R521" i="82"/>
  <c r="Q521" i="82"/>
  <c r="S515" i="82"/>
  <c r="P515" i="82"/>
  <c r="O515" i="82"/>
  <c r="R515" i="82"/>
  <c r="Q515" i="82"/>
  <c r="S491" i="82"/>
  <c r="R491" i="82"/>
  <c r="Q491" i="82"/>
  <c r="P491" i="82"/>
  <c r="O491" i="82"/>
  <c r="S446" i="82"/>
  <c r="R446" i="82"/>
  <c r="Q446" i="82"/>
  <c r="P446" i="82"/>
  <c r="O446" i="82"/>
  <c r="P436" i="82"/>
  <c r="O436" i="82"/>
  <c r="S436" i="82"/>
  <c r="Q436" i="82"/>
  <c r="R436" i="82"/>
  <c r="P415" i="82"/>
  <c r="O415" i="82"/>
  <c r="S415" i="82"/>
  <c r="R415" i="82"/>
  <c r="Q415" i="82"/>
  <c r="O399" i="82"/>
  <c r="S399" i="82"/>
  <c r="R399" i="82"/>
  <c r="P399" i="82"/>
  <c r="Q399" i="82"/>
  <c r="R365" i="82"/>
  <c r="O365" i="82"/>
  <c r="Q365" i="82"/>
  <c r="P365" i="82"/>
  <c r="S365" i="82"/>
  <c r="S403" i="82"/>
  <c r="R403" i="82"/>
  <c r="P403" i="82"/>
  <c r="O403" i="82"/>
  <c r="Q403" i="82"/>
  <c r="S380" i="82"/>
  <c r="P380" i="82"/>
  <c r="O380" i="82"/>
  <c r="R380" i="82"/>
  <c r="Q380" i="82"/>
  <c r="O343" i="82"/>
  <c r="Q343" i="82"/>
  <c r="S343" i="82"/>
  <c r="R343" i="82"/>
  <c r="P343" i="82"/>
  <c r="P315" i="82"/>
  <c r="S315" i="82"/>
  <c r="R315" i="82"/>
  <c r="Q315" i="82"/>
  <c r="O315" i="82"/>
  <c r="S271" i="82"/>
  <c r="R271" i="82"/>
  <c r="O271" i="82"/>
  <c r="Q271" i="82"/>
  <c r="P271" i="82"/>
  <c r="P297" i="82"/>
  <c r="R297" i="82"/>
  <c r="S297" i="82"/>
  <c r="Q297" i="82"/>
  <c r="O297" i="82"/>
  <c r="S264" i="82"/>
  <c r="R264" i="82"/>
  <c r="Q264" i="82"/>
  <c r="P264" i="82"/>
  <c r="O264" i="82"/>
  <c r="S231" i="82"/>
  <c r="P231" i="82"/>
  <c r="R231" i="82"/>
  <c r="Q231" i="82"/>
  <c r="O231" i="82"/>
  <c r="S223" i="82"/>
  <c r="P223" i="82"/>
  <c r="R223" i="82"/>
  <c r="Q223" i="82"/>
  <c r="O223" i="82"/>
  <c r="S181" i="82"/>
  <c r="Q181" i="82"/>
  <c r="O181" i="82"/>
  <c r="R181" i="82"/>
  <c r="P181" i="82"/>
  <c r="R110" i="82"/>
  <c r="P110" i="82"/>
  <c r="O110" i="82"/>
  <c r="S110" i="82"/>
  <c r="Q110" i="82"/>
  <c r="R151" i="82"/>
  <c r="Q151" i="82"/>
  <c r="P151" i="82"/>
  <c r="O151" i="82"/>
  <c r="S151" i="82"/>
  <c r="O167" i="82"/>
  <c r="S167" i="82"/>
  <c r="P167" i="82"/>
  <c r="Q167" i="82"/>
  <c r="R167" i="82"/>
  <c r="O122" i="82"/>
  <c r="S122" i="82"/>
  <c r="P122" i="82"/>
  <c r="Q122" i="82"/>
  <c r="R122" i="82"/>
  <c r="O97" i="82"/>
  <c r="Q97" i="82"/>
  <c r="R97" i="82"/>
  <c r="P97" i="82"/>
  <c r="S97" i="82"/>
  <c r="AF115" i="82"/>
  <c r="AG115" i="82"/>
  <c r="AO115" i="82"/>
  <c r="S234" i="82"/>
  <c r="R234" i="82"/>
  <c r="P234" i="82"/>
  <c r="O234" i="82"/>
  <c r="Q234" i="82"/>
  <c r="O154" i="82"/>
  <c r="S154" i="82"/>
  <c r="P154" i="82"/>
  <c r="R154" i="82"/>
  <c r="Q154" i="82"/>
  <c r="S274" i="82"/>
  <c r="R274" i="82"/>
  <c r="Q274" i="82"/>
  <c r="P274" i="82"/>
  <c r="O274" i="82"/>
  <c r="O190" i="82"/>
  <c r="S190" i="82"/>
  <c r="R190" i="82"/>
  <c r="Q190" i="82"/>
  <c r="P190" i="82"/>
  <c r="S209" i="82"/>
  <c r="Q209" i="82"/>
  <c r="R209" i="82"/>
  <c r="P209" i="82"/>
  <c r="O209" i="82"/>
  <c r="R245" i="82"/>
  <c r="O245" i="82"/>
  <c r="S245" i="82"/>
  <c r="P245" i="82"/>
  <c r="Q245" i="82"/>
  <c r="S246" i="82"/>
  <c r="Q246" i="82"/>
  <c r="P246" i="82"/>
  <c r="O246" i="82"/>
  <c r="R246" i="82"/>
  <c r="S300" i="82"/>
  <c r="O300" i="82"/>
  <c r="R300" i="82"/>
  <c r="P300" i="82"/>
  <c r="Q300" i="82"/>
  <c r="O265" i="82"/>
  <c r="S265" i="82"/>
  <c r="P265" i="82"/>
  <c r="R265" i="82"/>
  <c r="Q265" i="82"/>
  <c r="R303" i="82"/>
  <c r="P303" i="82"/>
  <c r="O303" i="82"/>
  <c r="S303" i="82"/>
  <c r="Q303" i="82"/>
  <c r="S339" i="82"/>
  <c r="R339" i="82"/>
  <c r="Q339" i="82"/>
  <c r="P339" i="82"/>
  <c r="O339" i="82"/>
  <c r="Q363" i="82"/>
  <c r="P363" i="82"/>
  <c r="S363" i="82"/>
  <c r="R363" i="82"/>
  <c r="O363" i="82"/>
  <c r="O368" i="82"/>
  <c r="S368" i="82"/>
  <c r="R368" i="82"/>
  <c r="Q368" i="82"/>
  <c r="P368" i="82"/>
  <c r="S336" i="82"/>
  <c r="P336" i="82"/>
  <c r="O336" i="82"/>
  <c r="Q336" i="82"/>
  <c r="R336" i="82"/>
  <c r="S411" i="82"/>
  <c r="R411" i="82"/>
  <c r="P411" i="82"/>
  <c r="O411" i="82"/>
  <c r="Q411" i="82"/>
  <c r="P406" i="82"/>
  <c r="O406" i="82"/>
  <c r="R406" i="82"/>
  <c r="Q406" i="82"/>
  <c r="S406" i="82"/>
  <c r="S418" i="82"/>
  <c r="Q418" i="82"/>
  <c r="P418" i="82"/>
  <c r="R418" i="82"/>
  <c r="O418" i="82"/>
  <c r="R447" i="82"/>
  <c r="P447" i="82"/>
  <c r="O447" i="82"/>
  <c r="S447" i="82"/>
  <c r="Q447" i="82"/>
  <c r="S462" i="82"/>
  <c r="P462" i="82"/>
  <c r="Q462" i="82"/>
  <c r="O462" i="82"/>
  <c r="R462" i="82"/>
  <c r="S480" i="82"/>
  <c r="Q480" i="82"/>
  <c r="P480" i="82"/>
  <c r="O480" i="82"/>
  <c r="R480" i="82"/>
  <c r="Q511" i="82"/>
  <c r="O511" i="82"/>
  <c r="S511" i="82"/>
  <c r="R511" i="82"/>
  <c r="P511" i="82"/>
  <c r="Q516" i="82"/>
  <c r="S516" i="82"/>
  <c r="O516" i="82"/>
  <c r="R516" i="82"/>
  <c r="P516" i="82"/>
  <c r="S532" i="82"/>
  <c r="Q532" i="82"/>
  <c r="R532" i="82"/>
  <c r="P532" i="82"/>
  <c r="O532" i="82"/>
  <c r="Q136" i="82"/>
  <c r="P136" i="82"/>
  <c r="R136" i="82"/>
  <c r="S136" i="82"/>
  <c r="O136" i="82"/>
  <c r="S133" i="82"/>
  <c r="Q133" i="82"/>
  <c r="P133" i="82"/>
  <c r="R133" i="82"/>
  <c r="O133" i="82"/>
  <c r="R127" i="82"/>
  <c r="Q127" i="82"/>
  <c r="O127" i="82"/>
  <c r="S127" i="82"/>
  <c r="P127" i="82"/>
  <c r="AG59" i="82" l="1"/>
  <c r="AF104" i="82"/>
  <c r="AO75" i="82"/>
  <c r="AF101" i="82"/>
  <c r="AT101" i="82" s="1"/>
  <c r="AG104" i="82"/>
  <c r="AF67" i="82"/>
  <c r="AG101" i="82"/>
  <c r="AQ101" i="82" s="1"/>
  <c r="AG67" i="82"/>
  <c r="AQ67" i="82" s="1"/>
  <c r="AG88" i="82"/>
  <c r="AO371" i="82"/>
  <c r="AF213" i="82"/>
  <c r="AG547" i="82"/>
  <c r="AO88" i="82"/>
  <c r="AG231" i="82"/>
  <c r="AO336" i="82"/>
  <c r="AG438" i="82"/>
  <c r="AO90" i="82"/>
  <c r="AO73" i="82"/>
  <c r="AF65" i="82"/>
  <c r="AG96" i="82"/>
  <c r="AF73" i="82"/>
  <c r="AO528" i="82"/>
  <c r="AF296" i="82"/>
  <c r="AF79" i="82"/>
  <c r="AJ79" i="82" s="1"/>
  <c r="AG85" i="82"/>
  <c r="AG107" i="82"/>
  <c r="AG87" i="82"/>
  <c r="AO83" i="82"/>
  <c r="AO176" i="82"/>
  <c r="AO107" i="82"/>
  <c r="AF69" i="82"/>
  <c r="AN69" i="82" s="1"/>
  <c r="AO87" i="82"/>
  <c r="AG94" i="82"/>
  <c r="AG110" i="82"/>
  <c r="AF370" i="82"/>
  <c r="AO72" i="82"/>
  <c r="AG464" i="82"/>
  <c r="AO427" i="82"/>
  <c r="AO456" i="82"/>
  <c r="AF90" i="82"/>
  <c r="AM90" i="82" s="1"/>
  <c r="AR90" i="82" s="1"/>
  <c r="AO65" i="82"/>
  <c r="AF126" i="82"/>
  <c r="AG80" i="82"/>
  <c r="AG524" i="82"/>
  <c r="AO155" i="82"/>
  <c r="AO80" i="82"/>
  <c r="AF399" i="82"/>
  <c r="AO517" i="82"/>
  <c r="AG301" i="82"/>
  <c r="AG117" i="82"/>
  <c r="AO112" i="82"/>
  <c r="AO119" i="82"/>
  <c r="AG153" i="82"/>
  <c r="AO557" i="82"/>
  <c r="AG118" i="82"/>
  <c r="AF525" i="82"/>
  <c r="AF506" i="82"/>
  <c r="AO271" i="82"/>
  <c r="AF106" i="82"/>
  <c r="AG538" i="82"/>
  <c r="AO519" i="82"/>
  <c r="AG272" i="82"/>
  <c r="AG114" i="82"/>
  <c r="AF184" i="82"/>
  <c r="AF70" i="82"/>
  <c r="AO419" i="82"/>
  <c r="AO268" i="82"/>
  <c r="AG106" i="82"/>
  <c r="AG199" i="82"/>
  <c r="AG289" i="82"/>
  <c r="AO512" i="82"/>
  <c r="AF396" i="82"/>
  <c r="AG92" i="82"/>
  <c r="AO450" i="82"/>
  <c r="AO339" i="82"/>
  <c r="AO493" i="82"/>
  <c r="AG177" i="82"/>
  <c r="AF338" i="82"/>
  <c r="AO540" i="82"/>
  <c r="AF477" i="82"/>
  <c r="AO157" i="82"/>
  <c r="AG299" i="82"/>
  <c r="AF315" i="82"/>
  <c r="AO552" i="82"/>
  <c r="AO541" i="82"/>
  <c r="AG404" i="82"/>
  <c r="AO351" i="82"/>
  <c r="AF308" i="82"/>
  <c r="AG126" i="82"/>
  <c r="AF72" i="82"/>
  <c r="AI72" i="82" s="1"/>
  <c r="AO452" i="82"/>
  <c r="AO233" i="82"/>
  <c r="AO229" i="82"/>
  <c r="AG293" i="82"/>
  <c r="AF225" i="82"/>
  <c r="AF463" i="82"/>
  <c r="AO265" i="82"/>
  <c r="AO530" i="82"/>
  <c r="AG150" i="82"/>
  <c r="AO502" i="82"/>
  <c r="AG180" i="82"/>
  <c r="AG443" i="82"/>
  <c r="AO445" i="82"/>
  <c r="AO257" i="82"/>
  <c r="AO372" i="82"/>
  <c r="AO548" i="82"/>
  <c r="AO226" i="82"/>
  <c r="AG369" i="82"/>
  <c r="AG504" i="82"/>
  <c r="AG425" i="82"/>
  <c r="AO187" i="82"/>
  <c r="AF205" i="82"/>
  <c r="AO221" i="82"/>
  <c r="AO182" i="82"/>
  <c r="AO468" i="82"/>
  <c r="AO246" i="82"/>
  <c r="AF181" i="82"/>
  <c r="AG451" i="82"/>
  <c r="AF232" i="82"/>
  <c r="AF138" i="82"/>
  <c r="AG529" i="82"/>
  <c r="AO398" i="82"/>
  <c r="AG489" i="82"/>
  <c r="AO332" i="82"/>
  <c r="AO124" i="82"/>
  <c r="AG279" i="82"/>
  <c r="AF439" i="82"/>
  <c r="AO208" i="82"/>
  <c r="AO140" i="82"/>
  <c r="AF270" i="82"/>
  <c r="AF424" i="82"/>
  <c r="AO514" i="82"/>
  <c r="AG543" i="82"/>
  <c r="AG335" i="82"/>
  <c r="AG444" i="82"/>
  <c r="AF355" i="82"/>
  <c r="AO414" i="82"/>
  <c r="AF217" i="82"/>
  <c r="AG162" i="82"/>
  <c r="AG204" i="82"/>
  <c r="AO495" i="82"/>
  <c r="AF488" i="82"/>
  <c r="AG244" i="82"/>
  <c r="AG81" i="82"/>
  <c r="AS81" i="82" s="1"/>
  <c r="AF83" i="82"/>
  <c r="AO363" i="82"/>
  <c r="AF219" i="82"/>
  <c r="AG142" i="82"/>
  <c r="AO455" i="82"/>
  <c r="AG409" i="82"/>
  <c r="AO555" i="82"/>
  <c r="AO497" i="82"/>
  <c r="AF318" i="82"/>
  <c r="AG247" i="82"/>
  <c r="AG238" i="82"/>
  <c r="AO333" i="82"/>
  <c r="AO476" i="82"/>
  <c r="AF64" i="82"/>
  <c r="AG448" i="82"/>
  <c r="AG527" i="82"/>
  <c r="AO435" i="82"/>
  <c r="AF326" i="82"/>
  <c r="AO390" i="82"/>
  <c r="AG323" i="82"/>
  <c r="AO344" i="82"/>
  <c r="AO385" i="82"/>
  <c r="AG227" i="82"/>
  <c r="AF282" i="82"/>
  <c r="AO542" i="82"/>
  <c r="AO81" i="82"/>
  <c r="AG190" i="82"/>
  <c r="AF380" i="82"/>
  <c r="AF373" i="82"/>
  <c r="AO171" i="82"/>
  <c r="AF216" i="82"/>
  <c r="AF123" i="82"/>
  <c r="AG252" i="82"/>
  <c r="AG361" i="82"/>
  <c r="AO509" i="82"/>
  <c r="AF243" i="82"/>
  <c r="AF544" i="82"/>
  <c r="AG461" i="82"/>
  <c r="AO465" i="82"/>
  <c r="AF269" i="82"/>
  <c r="AF287" i="82"/>
  <c r="AG249" i="82"/>
  <c r="AF469" i="82"/>
  <c r="AO172" i="82"/>
  <c r="AG129" i="82"/>
  <c r="AF556" i="82"/>
  <c r="AO86" i="82"/>
  <c r="AO120" i="82"/>
  <c r="AG212" i="82"/>
  <c r="AF539" i="82"/>
  <c r="AO406" i="82"/>
  <c r="AF209" i="82"/>
  <c r="AF167" i="82"/>
  <c r="AO223" i="82"/>
  <c r="AG515" i="82"/>
  <c r="AF554" i="82"/>
  <c r="AF266" i="82"/>
  <c r="AO367" i="82"/>
  <c r="AO159" i="82"/>
  <c r="AF214" i="82"/>
  <c r="AF459" i="82"/>
  <c r="AF432" i="82"/>
  <c r="AO374" i="82"/>
  <c r="AG383" i="82"/>
  <c r="AG320" i="82"/>
  <c r="AO421" i="82"/>
  <c r="AO317" i="82"/>
  <c r="AO166" i="82"/>
  <c r="AO267" i="82"/>
  <c r="AF382" i="82"/>
  <c r="AO508" i="82"/>
  <c r="AG203" i="82"/>
  <c r="AG422" i="82"/>
  <c r="AG292" i="82"/>
  <c r="AF545" i="82"/>
  <c r="AF66" i="82"/>
  <c r="AO368" i="82"/>
  <c r="AF154" i="82"/>
  <c r="AF343" i="82"/>
  <c r="AO237" i="82"/>
  <c r="AF340" i="82"/>
  <c r="AG471" i="82"/>
  <c r="AG302" i="82"/>
  <c r="AG319" i="82"/>
  <c r="AO346" i="82"/>
  <c r="AF384" i="82"/>
  <c r="AO520" i="82"/>
  <c r="AO258" i="82"/>
  <c r="AF139" i="82"/>
  <c r="AO535" i="82"/>
  <c r="AF426" i="82"/>
  <c r="AF337" i="82"/>
  <c r="AO454" i="82"/>
  <c r="AG442" i="82"/>
  <c r="AG499" i="82"/>
  <c r="AG201" i="82"/>
  <c r="AO275" i="82"/>
  <c r="AO207" i="82"/>
  <c r="AF288" i="82"/>
  <c r="AG494" i="82"/>
  <c r="AO197" i="82"/>
  <c r="AG347" i="82"/>
  <c r="AO261" i="82"/>
  <c r="AF295" i="82"/>
  <c r="AG66" i="82"/>
  <c r="AO447" i="82"/>
  <c r="AG133" i="82"/>
  <c r="AO532" i="82"/>
  <c r="AG480" i="82"/>
  <c r="AO418" i="82"/>
  <c r="AG122" i="82"/>
  <c r="AG151" i="82"/>
  <c r="AO365" i="82"/>
  <c r="AF491" i="82"/>
  <c r="AO173" i="82"/>
  <c r="AF202" i="82"/>
  <c r="AG236" i="82"/>
  <c r="AG483" i="82"/>
  <c r="AG533" i="82"/>
  <c r="AF536" i="82"/>
  <c r="AF485" i="82"/>
  <c r="AO188" i="82"/>
  <c r="AO210" i="82"/>
  <c r="AO158" i="82"/>
  <c r="AG378" i="82"/>
  <c r="AG235" i="82"/>
  <c r="AO121" i="82"/>
  <c r="AO322" i="82"/>
  <c r="AG191" i="82"/>
  <c r="AO395" i="82"/>
  <c r="AG131" i="82"/>
  <c r="AO551" i="82"/>
  <c r="AF376" i="82"/>
  <c r="AG312" i="82"/>
  <c r="AF113" i="82"/>
  <c r="AO350" i="82"/>
  <c r="AO387" i="82"/>
  <c r="AG168" i="82"/>
  <c r="AF473" i="82"/>
  <c r="AF440" i="82"/>
  <c r="AO331" i="82"/>
  <c r="AO224" i="82"/>
  <c r="AG449" i="82"/>
  <c r="AG470" i="82"/>
  <c r="AG397" i="82"/>
  <c r="AG481" i="82"/>
  <c r="AG145" i="82"/>
  <c r="AF357" i="82"/>
  <c r="AG522" i="82"/>
  <c r="AG362" i="82"/>
  <c r="AG336" i="82"/>
  <c r="AO537" i="82"/>
  <c r="AG537" i="82"/>
  <c r="AF537" i="82"/>
  <c r="AG309" i="82"/>
  <c r="AF309" i="82"/>
  <c r="AO309" i="82"/>
  <c r="AF170" i="82"/>
  <c r="AO170" i="82"/>
  <c r="AG170" i="82"/>
  <c r="AO179" i="82"/>
  <c r="AG179" i="82"/>
  <c r="AF179" i="82"/>
  <c r="AO293" i="82"/>
  <c r="AG294" i="82"/>
  <c r="AO294" i="82"/>
  <c r="AF294" i="82"/>
  <c r="AF388" i="82"/>
  <c r="AG388" i="82"/>
  <c r="AO388" i="82"/>
  <c r="AF482" i="82"/>
  <c r="AO482" i="82"/>
  <c r="AG482" i="82"/>
  <c r="AG447" i="82"/>
  <c r="AF447" i="82"/>
  <c r="AO303" i="82"/>
  <c r="AG303" i="82"/>
  <c r="AF303" i="82"/>
  <c r="AO231" i="82"/>
  <c r="AO451" i="82"/>
  <c r="AF451" i="82"/>
  <c r="AO352" i="82"/>
  <c r="AG352" i="82"/>
  <c r="AF352" i="82"/>
  <c r="AF268" i="82"/>
  <c r="AG268" i="82"/>
  <c r="AO199" i="82"/>
  <c r="AO341" i="82"/>
  <c r="AG341" i="82"/>
  <c r="AF341" i="82"/>
  <c r="AO128" i="82"/>
  <c r="AG128" i="82"/>
  <c r="AF128" i="82"/>
  <c r="AO353" i="82"/>
  <c r="AG353" i="82"/>
  <c r="AF353" i="82"/>
  <c r="AO405" i="82"/>
  <c r="AG405" i="82"/>
  <c r="AF405" i="82"/>
  <c r="AO416" i="82"/>
  <c r="AG416" i="82"/>
  <c r="AF416" i="82"/>
  <c r="AF437" i="82"/>
  <c r="AO437" i="82"/>
  <c r="AG437" i="82"/>
  <c r="AF529" i="82"/>
  <c r="AF557" i="82"/>
  <c r="AO489" i="82"/>
  <c r="AF489" i="82"/>
  <c r="AO534" i="82"/>
  <c r="AF534" i="82"/>
  <c r="AG534" i="82"/>
  <c r="AF130" i="82"/>
  <c r="AO130" i="82"/>
  <c r="AG130" i="82"/>
  <c r="AF332" i="82"/>
  <c r="AO255" i="82"/>
  <c r="AG255" i="82"/>
  <c r="AF255" i="82"/>
  <c r="AO134" i="82"/>
  <c r="AG134" i="82"/>
  <c r="AF134" i="82"/>
  <c r="AF124" i="82"/>
  <c r="AO220" i="82"/>
  <c r="AG220" i="82"/>
  <c r="AF220" i="82"/>
  <c r="AO215" i="82"/>
  <c r="AG215" i="82"/>
  <c r="AF215" i="82"/>
  <c r="AF262" i="82"/>
  <c r="AG262" i="82"/>
  <c r="AO262" i="82"/>
  <c r="AF208" i="82"/>
  <c r="AG208" i="82"/>
  <c r="AF192" i="82"/>
  <c r="AO192" i="82"/>
  <c r="AG192" i="82"/>
  <c r="AF140" i="82"/>
  <c r="AO431" i="82"/>
  <c r="AG431" i="82"/>
  <c r="AF431" i="82"/>
  <c r="AO277" i="82"/>
  <c r="AG277" i="82"/>
  <c r="AF277" i="82"/>
  <c r="AG525" i="82"/>
  <c r="AF466" i="82"/>
  <c r="AO466" i="82"/>
  <c r="AG466" i="82"/>
  <c r="AO543" i="82"/>
  <c r="AF543" i="82"/>
  <c r="AO492" i="82"/>
  <c r="AG492" i="82"/>
  <c r="AF492" i="82"/>
  <c r="AO311" i="82"/>
  <c r="AG311" i="82"/>
  <c r="AF311" i="82"/>
  <c r="AG100" i="82"/>
  <c r="AF100" i="82"/>
  <c r="AO100" i="82"/>
  <c r="AF335" i="82"/>
  <c r="AG400" i="82"/>
  <c r="AF400" i="82"/>
  <c r="AO400" i="82"/>
  <c r="AO498" i="82"/>
  <c r="AG498" i="82"/>
  <c r="AF498" i="82"/>
  <c r="AG355" i="82"/>
  <c r="AG217" i="82"/>
  <c r="AF200" i="82"/>
  <c r="AG200" i="82"/>
  <c r="AO200" i="82"/>
  <c r="AO162" i="82"/>
  <c r="AO164" i="82"/>
  <c r="AG164" i="82"/>
  <c r="AF164" i="82"/>
  <c r="AO354" i="82"/>
  <c r="AG354" i="82"/>
  <c r="AF354" i="82"/>
  <c r="AG495" i="82"/>
  <c r="AG488" i="82"/>
  <c r="AO244" i="82"/>
  <c r="AF474" i="82"/>
  <c r="AO474" i="82"/>
  <c r="AG474" i="82"/>
  <c r="AF438" i="82"/>
  <c r="AF155" i="82"/>
  <c r="AF260" i="82"/>
  <c r="AO260" i="82"/>
  <c r="AG260" i="82"/>
  <c r="AO136" i="82"/>
  <c r="AG136" i="82"/>
  <c r="AF136" i="82"/>
  <c r="AO116" i="82"/>
  <c r="AF116" i="82"/>
  <c r="AG116" i="82"/>
  <c r="AG310" i="82"/>
  <c r="AF310" i="82"/>
  <c r="AO310" i="82"/>
  <c r="AF455" i="82"/>
  <c r="AO428" i="82"/>
  <c r="AG428" i="82"/>
  <c r="AF428" i="82"/>
  <c r="AF146" i="82"/>
  <c r="AO146" i="82"/>
  <c r="AG146" i="82"/>
  <c r="AO156" i="82"/>
  <c r="AG156" i="82"/>
  <c r="AF156" i="82"/>
  <c r="AO247" i="82"/>
  <c r="AF247" i="82"/>
  <c r="AO256" i="82"/>
  <c r="AG256" i="82"/>
  <c r="AF256" i="82"/>
  <c r="AO238" i="82"/>
  <c r="AG328" i="82"/>
  <c r="AO328" i="82"/>
  <c r="AF328" i="82"/>
  <c r="AO510" i="82"/>
  <c r="AG510" i="82"/>
  <c r="AF510" i="82"/>
  <c r="AO125" i="82"/>
  <c r="AG125" i="82"/>
  <c r="AF125" i="82"/>
  <c r="AO334" i="82"/>
  <c r="AG334" i="82"/>
  <c r="AF334" i="82"/>
  <c r="AO496" i="82"/>
  <c r="AG496" i="82"/>
  <c r="AF496" i="82"/>
  <c r="AO148" i="82"/>
  <c r="AG148" i="82"/>
  <c r="AF148" i="82"/>
  <c r="AF390" i="82"/>
  <c r="AO375" i="82"/>
  <c r="AG375" i="82"/>
  <c r="AF375" i="82"/>
  <c r="AO323" i="82"/>
  <c r="AO475" i="82"/>
  <c r="AG475" i="82"/>
  <c r="AF475" i="82"/>
  <c r="AF523" i="82"/>
  <c r="AO523" i="82"/>
  <c r="AG523" i="82"/>
  <c r="AF227" i="82"/>
  <c r="AO227" i="82"/>
  <c r="AO283" i="82"/>
  <c r="AG283" i="82"/>
  <c r="AF283" i="82"/>
  <c r="AO282" i="82"/>
  <c r="AO434" i="82"/>
  <c r="AG434" i="82"/>
  <c r="AF434" i="82"/>
  <c r="AO403" i="82"/>
  <c r="AG403" i="82"/>
  <c r="AF403" i="82"/>
  <c r="AO464" i="82"/>
  <c r="AO413" i="82"/>
  <c r="AG413" i="82"/>
  <c r="AF413" i="82"/>
  <c r="AF417" i="82"/>
  <c r="AO417" i="82"/>
  <c r="AG417" i="82"/>
  <c r="AF211" i="82"/>
  <c r="AG211" i="82"/>
  <c r="AO211" i="82"/>
  <c r="AO137" i="82"/>
  <c r="AG137" i="82"/>
  <c r="AF137" i="82"/>
  <c r="AO389" i="82"/>
  <c r="AG389" i="82"/>
  <c r="AF389" i="82"/>
  <c r="AO373" i="82"/>
  <c r="AG430" i="82"/>
  <c r="AO430" i="82"/>
  <c r="AF430" i="82"/>
  <c r="AF171" i="82"/>
  <c r="AF552" i="82"/>
  <c r="AO216" i="82"/>
  <c r="AF230" i="82"/>
  <c r="AO230" i="82"/>
  <c r="AG230" i="82"/>
  <c r="AF361" i="82"/>
  <c r="AO361" i="82"/>
  <c r="AF284" i="82"/>
  <c r="AG284" i="82"/>
  <c r="AO284" i="82"/>
  <c r="AO243" i="82"/>
  <c r="AO544" i="82"/>
  <c r="AF517" i="82"/>
  <c r="AG196" i="82"/>
  <c r="AF196" i="82"/>
  <c r="AO196" i="82"/>
  <c r="AF465" i="82"/>
  <c r="AF540" i="82"/>
  <c r="AO189" i="82"/>
  <c r="AG189" i="82"/>
  <c r="AF189" i="82"/>
  <c r="AG486" i="82"/>
  <c r="AF486" i="82"/>
  <c r="AO486" i="82"/>
  <c r="AO269" i="82"/>
  <c r="AG269" i="82"/>
  <c r="AO218" i="82"/>
  <c r="AG218" i="82"/>
  <c r="AF218" i="82"/>
  <c r="AO249" i="82"/>
  <c r="AO469" i="82"/>
  <c r="AG172" i="82"/>
  <c r="AO141" i="82"/>
  <c r="AG141" i="82"/>
  <c r="AF141" i="82"/>
  <c r="AO556" i="82"/>
  <c r="AG556" i="82"/>
  <c r="AG321" i="82"/>
  <c r="AO321" i="82"/>
  <c r="AF321" i="82"/>
  <c r="AF120" i="82"/>
  <c r="AG539" i="82"/>
  <c r="AF97" i="82"/>
  <c r="AG97" i="82"/>
  <c r="AO97" i="82"/>
  <c r="AO228" i="82"/>
  <c r="AG228" i="82"/>
  <c r="AF228" i="82"/>
  <c r="AG329" i="82"/>
  <c r="AO329" i="82"/>
  <c r="AF329" i="82"/>
  <c r="AO402" i="82"/>
  <c r="AG402" i="82"/>
  <c r="AF402" i="82"/>
  <c r="AF306" i="82"/>
  <c r="AO306" i="82"/>
  <c r="AG306" i="82"/>
  <c r="AO117" i="82"/>
  <c r="AG276" i="82"/>
  <c r="AO276" i="82"/>
  <c r="AF276" i="82"/>
  <c r="AF278" i="82"/>
  <c r="AO278" i="82"/>
  <c r="AG278" i="82"/>
  <c r="AO143" i="82"/>
  <c r="AG143" i="82"/>
  <c r="AF143" i="82"/>
  <c r="AF412" i="82"/>
  <c r="AO412" i="82"/>
  <c r="AG412" i="82"/>
  <c r="AF316" i="82"/>
  <c r="AO316" i="82"/>
  <c r="AG316" i="82"/>
  <c r="AF127" i="82"/>
  <c r="AG127" i="82"/>
  <c r="AO127" i="82"/>
  <c r="AO462" i="82"/>
  <c r="AG462" i="82"/>
  <c r="AF462" i="82"/>
  <c r="AO380" i="82"/>
  <c r="AG380" i="82"/>
  <c r="AF521" i="82"/>
  <c r="AG521" i="82"/>
  <c r="AO521" i="82"/>
  <c r="AF406" i="82"/>
  <c r="AG209" i="82"/>
  <c r="AO209" i="82"/>
  <c r="AG274" i="82"/>
  <c r="AF274" i="82"/>
  <c r="AO274" i="82"/>
  <c r="AO167" i="82"/>
  <c r="AO165" i="82"/>
  <c r="AG165" i="82"/>
  <c r="AF165" i="82"/>
  <c r="AO394" i="82"/>
  <c r="AG394" i="82"/>
  <c r="AF394" i="82"/>
  <c r="AF367" i="82"/>
  <c r="AO194" i="82"/>
  <c r="AF194" i="82"/>
  <c r="AG194" i="82"/>
  <c r="AG459" i="82"/>
  <c r="AO459" i="82"/>
  <c r="AG432" i="82"/>
  <c r="AO118" i="82"/>
  <c r="AO330" i="82"/>
  <c r="AF330" i="82"/>
  <c r="AG330" i="82"/>
  <c r="AF374" i="82"/>
  <c r="AF383" i="82"/>
  <c r="AO383" i="82"/>
  <c r="AF360" i="82"/>
  <c r="AO360" i="82"/>
  <c r="AG360" i="82"/>
  <c r="AF320" i="82"/>
  <c r="AF317" i="82"/>
  <c r="AO286" i="82"/>
  <c r="AG286" i="82"/>
  <c r="AF286" i="82"/>
  <c r="AG263" i="82"/>
  <c r="AO263" i="82"/>
  <c r="AF263" i="82"/>
  <c r="AG351" i="82"/>
  <c r="AO382" i="82"/>
  <c r="AG382" i="82"/>
  <c r="AF381" i="82"/>
  <c r="AO381" i="82"/>
  <c r="AG381" i="82"/>
  <c r="AG393" i="82"/>
  <c r="AF393" i="82"/>
  <c r="AO393" i="82"/>
  <c r="AO144" i="82"/>
  <c r="AG144" i="82"/>
  <c r="AF144" i="82"/>
  <c r="AF508" i="82"/>
  <c r="AG427" i="82"/>
  <c r="AO203" i="82"/>
  <c r="AO422" i="82"/>
  <c r="AO423" i="82"/>
  <c r="AG423" i="82"/>
  <c r="AF423" i="82"/>
  <c r="AO292" i="82"/>
  <c r="AF407" i="82"/>
  <c r="AG407" i="82"/>
  <c r="AO407" i="82"/>
  <c r="AG545" i="82"/>
  <c r="AO408" i="82"/>
  <c r="AG408" i="82"/>
  <c r="AF408" i="82"/>
  <c r="AF237" i="82"/>
  <c r="AO410" i="82"/>
  <c r="AG410" i="82"/>
  <c r="AF410" i="82"/>
  <c r="AO384" i="82"/>
  <c r="AO76" i="82"/>
  <c r="AG76" i="82"/>
  <c r="AF76" i="82"/>
  <c r="AG426" i="82"/>
  <c r="AO426" i="82"/>
  <c r="AO251" i="82"/>
  <c r="AG251" i="82"/>
  <c r="AF251" i="82"/>
  <c r="AF442" i="82"/>
  <c r="AO442" i="82"/>
  <c r="AG103" i="82"/>
  <c r="AO103" i="82"/>
  <c r="AF103" i="82"/>
  <c r="AO499" i="82"/>
  <c r="AO201" i="82"/>
  <c r="AG275" i="82"/>
  <c r="AF175" i="82"/>
  <c r="AG175" i="82"/>
  <c r="AO175" i="82"/>
  <c r="AG288" i="82"/>
  <c r="AF460" i="82"/>
  <c r="AO460" i="82"/>
  <c r="AG460" i="82"/>
  <c r="AO239" i="82"/>
  <c r="AG239" i="82"/>
  <c r="AF239" i="82"/>
  <c r="AO494" i="82"/>
  <c r="AO347" i="82"/>
  <c r="AG377" i="82"/>
  <c r="AF377" i="82"/>
  <c r="AO377" i="82"/>
  <c r="AG295" i="82"/>
  <c r="AG516" i="82"/>
  <c r="AO516" i="82"/>
  <c r="AF516" i="82"/>
  <c r="AF368" i="82"/>
  <c r="AO110" i="82"/>
  <c r="AG343" i="82"/>
  <c r="AO343" i="82"/>
  <c r="AO501" i="82"/>
  <c r="AG501" i="82"/>
  <c r="AF501" i="82"/>
  <c r="AO340" i="82"/>
  <c r="AF471" i="82"/>
  <c r="AO471" i="82"/>
  <c r="AF302" i="82"/>
  <c r="AF346" i="82"/>
  <c r="AO457" i="82"/>
  <c r="AG457" i="82"/>
  <c r="AF457" i="82"/>
  <c r="AF520" i="82"/>
  <c r="AG258" i="82"/>
  <c r="AF258" i="82"/>
  <c r="AO133" i="82"/>
  <c r="AO480" i="82"/>
  <c r="AF300" i="82"/>
  <c r="AG300" i="82"/>
  <c r="AO300" i="82"/>
  <c r="AO122" i="82"/>
  <c r="AO151" i="82"/>
  <c r="AF151" i="82"/>
  <c r="AO264" i="82"/>
  <c r="AF264" i="82"/>
  <c r="AG264" i="82"/>
  <c r="AG365" i="82"/>
  <c r="AG491" i="82"/>
  <c r="AG173" i="82"/>
  <c r="AF173" i="82"/>
  <c r="AO186" i="82"/>
  <c r="AG186" i="82"/>
  <c r="AF186" i="82"/>
  <c r="AG202" i="82"/>
  <c r="AO236" i="82"/>
  <c r="AF236" i="82"/>
  <c r="AF222" i="82"/>
  <c r="AG222" i="82"/>
  <c r="AO222" i="82"/>
  <c r="AO313" i="82"/>
  <c r="AG313" i="82"/>
  <c r="AF313" i="82"/>
  <c r="AF533" i="82"/>
  <c r="AO536" i="82"/>
  <c r="AF458" i="82"/>
  <c r="AO458" i="82"/>
  <c r="AG458" i="82"/>
  <c r="AG210" i="82"/>
  <c r="AF210" i="82"/>
  <c r="AF490" i="82"/>
  <c r="AO490" i="82"/>
  <c r="AG490" i="82"/>
  <c r="AF235" i="82"/>
  <c r="AO235" i="82"/>
  <c r="AF105" i="82"/>
  <c r="AG105" i="82"/>
  <c r="AO105" i="82"/>
  <c r="AO285" i="82"/>
  <c r="AG285" i="82"/>
  <c r="AF285" i="82"/>
  <c r="AG322" i="82"/>
  <c r="AF433" i="82"/>
  <c r="AG433" i="82"/>
  <c r="AO433" i="82"/>
  <c r="AG487" i="82"/>
  <c r="AF487" i="82"/>
  <c r="AO487" i="82"/>
  <c r="AO191" i="82"/>
  <c r="AF131" i="82"/>
  <c r="AF518" i="82"/>
  <c r="AO518" i="82"/>
  <c r="AG518" i="82"/>
  <c r="AG376" i="82"/>
  <c r="AF312" i="82"/>
  <c r="AO312" i="82"/>
  <c r="AO149" i="82"/>
  <c r="AG149" i="82"/>
  <c r="AF149" i="82"/>
  <c r="AG113" i="82"/>
  <c r="AG387" i="82"/>
  <c r="AF387" i="82"/>
  <c r="AF526" i="82"/>
  <c r="AO526" i="82"/>
  <c r="AG526" i="82"/>
  <c r="AG473" i="82"/>
  <c r="AO440" i="82"/>
  <c r="AG440" i="82"/>
  <c r="AO364" i="82"/>
  <c r="AG364" i="82"/>
  <c r="AF364" i="82"/>
  <c r="AF331" i="82"/>
  <c r="AG224" i="82"/>
  <c r="AF391" i="82"/>
  <c r="AO391" i="82"/>
  <c r="AG391" i="82"/>
  <c r="AO449" i="82"/>
  <c r="AO359" i="82"/>
  <c r="AG359" i="82"/>
  <c r="AF359" i="82"/>
  <c r="AO161" i="82"/>
  <c r="AG161" i="82"/>
  <c r="AF161" i="82"/>
  <c r="AO481" i="82"/>
  <c r="AF481" i="82"/>
  <c r="AF304" i="82"/>
  <c r="AG304" i="82"/>
  <c r="AO304" i="82"/>
  <c r="AO145" i="82"/>
  <c r="AO522" i="82"/>
  <c r="AO296" i="82"/>
  <c r="AO234" i="82"/>
  <c r="AG234" i="82"/>
  <c r="AF234" i="82"/>
  <c r="AO436" i="82"/>
  <c r="AG436" i="82"/>
  <c r="AF436" i="82"/>
  <c r="AO153" i="82"/>
  <c r="AF102" i="82"/>
  <c r="AG102" i="82"/>
  <c r="AO102" i="82"/>
  <c r="AO291" i="82"/>
  <c r="AG291" i="82"/>
  <c r="AF291" i="82"/>
  <c r="AF195" i="82"/>
  <c r="AO195" i="82"/>
  <c r="AG195" i="82"/>
  <c r="AO160" i="82"/>
  <c r="AG160" i="82"/>
  <c r="AF160" i="82"/>
  <c r="AG392" i="82"/>
  <c r="AO392" i="82"/>
  <c r="AF392" i="82"/>
  <c r="AF511" i="82"/>
  <c r="AO511" i="82"/>
  <c r="AG511" i="82"/>
  <c r="AG265" i="82"/>
  <c r="AF245" i="82"/>
  <c r="AG245" i="82"/>
  <c r="AO245" i="82"/>
  <c r="AO446" i="82"/>
  <c r="AF446" i="82"/>
  <c r="AG446" i="82"/>
  <c r="AF530" i="82"/>
  <c r="AF163" i="82"/>
  <c r="AO163" i="82"/>
  <c r="AG163" i="82"/>
  <c r="AO150" i="82"/>
  <c r="AF531" i="82"/>
  <c r="AG531" i="82"/>
  <c r="AO531" i="82"/>
  <c r="AO180" i="82"/>
  <c r="AF553" i="82"/>
  <c r="AO553" i="82"/>
  <c r="AG553" i="82"/>
  <c r="AO307" i="82"/>
  <c r="AG307" i="82"/>
  <c r="AF307" i="82"/>
  <c r="AO174" i="82"/>
  <c r="AG174" i="82"/>
  <c r="AF174" i="82"/>
  <c r="AG445" i="82"/>
  <c r="AF185" i="82"/>
  <c r="AG185" i="82"/>
  <c r="AO185" i="82"/>
  <c r="AF372" i="82"/>
  <c r="AF345" i="82"/>
  <c r="AG345" i="82"/>
  <c r="AO345" i="82"/>
  <c r="AO82" i="82"/>
  <c r="AG82" i="82"/>
  <c r="AF82" i="82"/>
  <c r="AG548" i="82"/>
  <c r="AO379" i="82"/>
  <c r="AG379" i="82"/>
  <c r="AF379" i="82"/>
  <c r="AO241" i="82"/>
  <c r="AG241" i="82"/>
  <c r="AF241" i="82"/>
  <c r="AF420" i="82"/>
  <c r="AO420" i="82"/>
  <c r="AG420" i="82"/>
  <c r="AO504" i="82"/>
  <c r="AF503" i="82"/>
  <c r="AO503" i="82"/>
  <c r="AG503" i="82"/>
  <c r="AO78" i="82"/>
  <c r="AG78" i="82"/>
  <c r="AF78" i="82"/>
  <c r="AO84" i="82"/>
  <c r="AG84" i="82"/>
  <c r="AF84" i="82"/>
  <c r="AO478" i="82"/>
  <c r="AG478" i="82"/>
  <c r="AF478" i="82"/>
  <c r="AG205" i="82"/>
  <c r="AF221" i="82"/>
  <c r="AF135" i="82"/>
  <c r="AO135" i="82"/>
  <c r="AG135" i="82"/>
  <c r="AG453" i="82"/>
  <c r="AO453" i="82"/>
  <c r="AF453" i="82"/>
  <c r="AG182" i="82"/>
  <c r="AF298" i="82"/>
  <c r="AO298" i="82"/>
  <c r="AG298" i="82"/>
  <c r="AF240" i="82"/>
  <c r="AG240" i="82"/>
  <c r="AO240" i="82"/>
  <c r="AO297" i="82"/>
  <c r="AG297" i="82"/>
  <c r="AF297" i="82"/>
  <c r="AF538" i="82"/>
  <c r="AO356" i="82"/>
  <c r="AG356" i="82"/>
  <c r="AF356" i="82"/>
  <c r="AF546" i="82"/>
  <c r="AO546" i="82"/>
  <c r="AG546" i="82"/>
  <c r="AO386" i="82"/>
  <c r="AG386" i="82"/>
  <c r="AF386" i="82"/>
  <c r="AG273" i="82"/>
  <c r="AO273" i="82"/>
  <c r="AF273" i="82"/>
  <c r="AO524" i="82"/>
  <c r="AO348" i="82"/>
  <c r="AG348" i="82"/>
  <c r="AF348" i="82"/>
  <c r="AG506" i="82"/>
  <c r="AO305" i="82"/>
  <c r="AG305" i="82"/>
  <c r="AF305" i="82"/>
  <c r="AS58" i="82"/>
  <c r="AQ58" i="82"/>
  <c r="AM89" i="82"/>
  <c r="AR89" i="82" s="1"/>
  <c r="AC89" i="82"/>
  <c r="AP89" i="82" s="1"/>
  <c r="AT89" i="82"/>
  <c r="AL89" i="82"/>
  <c r="AB89" i="82"/>
  <c r="AK89" i="82"/>
  <c r="AJ89" i="82"/>
  <c r="AI89" i="82"/>
  <c r="AH89" i="82"/>
  <c r="AN89" i="82"/>
  <c r="AJ75" i="82"/>
  <c r="AI75" i="82"/>
  <c r="AH75" i="82"/>
  <c r="AN75" i="82"/>
  <c r="AT75" i="82"/>
  <c r="AL75" i="82"/>
  <c r="AB75" i="82"/>
  <c r="AK75" i="82"/>
  <c r="AM75" i="82"/>
  <c r="AR75" i="82" s="1"/>
  <c r="AC75" i="82"/>
  <c r="AP75" i="82" s="1"/>
  <c r="AO254" i="82"/>
  <c r="AG254" i="82"/>
  <c r="AF254" i="82"/>
  <c r="AG108" i="82"/>
  <c r="AF108" i="82"/>
  <c r="AO108" i="82"/>
  <c r="AS59" i="82"/>
  <c r="AQ59" i="82"/>
  <c r="AQ85" i="82"/>
  <c r="AS85" i="82"/>
  <c r="AQ107" i="82"/>
  <c r="AS107" i="82"/>
  <c r="AH111" i="82"/>
  <c r="AN111" i="82"/>
  <c r="AM111" i="82"/>
  <c r="AR111" i="82" s="1"/>
  <c r="AC111" i="82"/>
  <c r="AP111" i="82" s="1"/>
  <c r="AJ111" i="82"/>
  <c r="AT111" i="82"/>
  <c r="AB111" i="82"/>
  <c r="AK111" i="82"/>
  <c r="AL111" i="82"/>
  <c r="AI111" i="82"/>
  <c r="AS87" i="82"/>
  <c r="AQ87" i="82"/>
  <c r="AK83" i="82"/>
  <c r="AJ83" i="82"/>
  <c r="AI83" i="82"/>
  <c r="AH83" i="82"/>
  <c r="AN83" i="82"/>
  <c r="AT83" i="82"/>
  <c r="AL83" i="82"/>
  <c r="AB83" i="82"/>
  <c r="AC83" i="82"/>
  <c r="AP83" i="82" s="1"/>
  <c r="AM83" i="82"/>
  <c r="AR83" i="82" s="1"/>
  <c r="AN94" i="82"/>
  <c r="AK94" i="82"/>
  <c r="AC94" i="82"/>
  <c r="AP94" i="82" s="1"/>
  <c r="AB94" i="82"/>
  <c r="AM94" i="82"/>
  <c r="AR94" i="82" s="1"/>
  <c r="AL94" i="82"/>
  <c r="AJ94" i="82"/>
  <c r="AH94" i="82"/>
  <c r="AT94" i="82"/>
  <c r="AI94" i="82"/>
  <c r="AS93" i="82"/>
  <c r="AQ93" i="82"/>
  <c r="AG484" i="82"/>
  <c r="AF484" i="82"/>
  <c r="AO484" i="82"/>
  <c r="AG519" i="82"/>
  <c r="AF147" i="82"/>
  <c r="AO147" i="82"/>
  <c r="AG147" i="82"/>
  <c r="AG327" i="82"/>
  <c r="AO327" i="82"/>
  <c r="AF327" i="82"/>
  <c r="AG132" i="82"/>
  <c r="AF132" i="82"/>
  <c r="AO132" i="82"/>
  <c r="AG70" i="82"/>
  <c r="AF505" i="82"/>
  <c r="AO505" i="82"/>
  <c r="AG505" i="82"/>
  <c r="AF119" i="82"/>
  <c r="AJ101" i="82"/>
  <c r="AH101" i="82"/>
  <c r="AM101" i="82"/>
  <c r="AR101" i="82" s="1"/>
  <c r="AJ126" i="82"/>
  <c r="AI126" i="82"/>
  <c r="AN126" i="82"/>
  <c r="AK126" i="82"/>
  <c r="AM126" i="82"/>
  <c r="AR126" i="82" s="1"/>
  <c r="AL126" i="82"/>
  <c r="AH126" i="82"/>
  <c r="AC126" i="82"/>
  <c r="AP126" i="82" s="1"/>
  <c r="AB126" i="82"/>
  <c r="AT126" i="82"/>
  <c r="AN71" i="82"/>
  <c r="AM71" i="82"/>
  <c r="AR71" i="82" s="1"/>
  <c r="AC71" i="82"/>
  <c r="AP71" i="82" s="1"/>
  <c r="AT71" i="82"/>
  <c r="AL71" i="82"/>
  <c r="AB71" i="82"/>
  <c r="AK71" i="82"/>
  <c r="AJ71" i="82"/>
  <c r="AH71" i="82"/>
  <c r="AI71" i="82"/>
  <c r="AO177" i="82"/>
  <c r="AO366" i="82"/>
  <c r="AG366" i="82"/>
  <c r="AF366" i="82"/>
  <c r="AO550" i="82"/>
  <c r="AG550" i="82"/>
  <c r="AF550" i="82"/>
  <c r="AF198" i="82"/>
  <c r="AG198" i="82"/>
  <c r="AO198" i="82"/>
  <c r="AO60" i="82"/>
  <c r="AG60" i="82"/>
  <c r="AF60" i="82"/>
  <c r="AG280" i="82"/>
  <c r="AO280" i="82"/>
  <c r="AF280" i="82"/>
  <c r="AJ67" i="82"/>
  <c r="AI67" i="82"/>
  <c r="AH67" i="82"/>
  <c r="AN67" i="82"/>
  <c r="AT67" i="82"/>
  <c r="AL67" i="82"/>
  <c r="AB67" i="82"/>
  <c r="AM67" i="82"/>
  <c r="AR67" i="82" s="1"/>
  <c r="AK67" i="82"/>
  <c r="AC67" i="82"/>
  <c r="AP67" i="82" s="1"/>
  <c r="AM81" i="82"/>
  <c r="AR81" i="82" s="1"/>
  <c r="AC81" i="82"/>
  <c r="AP81" i="82" s="1"/>
  <c r="AT81" i="82"/>
  <c r="AL81" i="82"/>
  <c r="AB81" i="82"/>
  <c r="AK81" i="82"/>
  <c r="AJ81" i="82"/>
  <c r="AI81" i="82"/>
  <c r="AH81" i="82"/>
  <c r="AN81" i="82"/>
  <c r="AS101" i="82"/>
  <c r="AH77" i="82"/>
  <c r="AN77" i="82"/>
  <c r="AM77" i="82"/>
  <c r="AR77" i="82" s="1"/>
  <c r="AC77" i="82"/>
  <c r="AP77" i="82" s="1"/>
  <c r="AT77" i="82"/>
  <c r="AL77" i="82"/>
  <c r="AB77" i="82"/>
  <c r="AJ77" i="82"/>
  <c r="AK77" i="82"/>
  <c r="AI77" i="82"/>
  <c r="AT107" i="82"/>
  <c r="AL107" i="82"/>
  <c r="AB107" i="82"/>
  <c r="AI107" i="82"/>
  <c r="AN107" i="82"/>
  <c r="AC107" i="82"/>
  <c r="AP107" i="82" s="1"/>
  <c r="AM107" i="82"/>
  <c r="AR107" i="82" s="1"/>
  <c r="AH107" i="82"/>
  <c r="AK107" i="82"/>
  <c r="AJ107" i="82"/>
  <c r="AS69" i="82"/>
  <c r="AQ69" i="82"/>
  <c r="AT104" i="82"/>
  <c r="AL104" i="82"/>
  <c r="AB104" i="82"/>
  <c r="AI104" i="82"/>
  <c r="AM104" i="82"/>
  <c r="AR104" i="82" s="1"/>
  <c r="AK104" i="82"/>
  <c r="AJ104" i="82"/>
  <c r="AH104" i="82"/>
  <c r="AC104" i="82"/>
  <c r="AP104" i="82" s="1"/>
  <c r="AN104" i="82"/>
  <c r="AQ126" i="82"/>
  <c r="AS126" i="82"/>
  <c r="AB72" i="82"/>
  <c r="AJ72" i="82"/>
  <c r="AO415" i="82"/>
  <c r="AG415" i="82"/>
  <c r="AF415" i="82"/>
  <c r="AS71" i="82"/>
  <c r="AQ71" i="82"/>
  <c r="AO472" i="82"/>
  <c r="AG472" i="82"/>
  <c r="AF472" i="82"/>
  <c r="AO479" i="82"/>
  <c r="AG479" i="82"/>
  <c r="AF479" i="82"/>
  <c r="AQ75" i="82"/>
  <c r="AS75" i="82"/>
  <c r="AO441" i="82"/>
  <c r="AG441" i="82"/>
  <c r="AF441" i="82"/>
  <c r="AO401" i="82"/>
  <c r="AG401" i="82"/>
  <c r="AF401" i="82"/>
  <c r="AG184" i="82"/>
  <c r="AO349" i="82"/>
  <c r="AG349" i="82"/>
  <c r="AF349" i="82"/>
  <c r="AO152" i="82"/>
  <c r="AG152" i="82"/>
  <c r="AF152" i="82"/>
  <c r="AF176" i="82"/>
  <c r="AO342" i="82"/>
  <c r="AG342" i="82"/>
  <c r="AF342" i="82"/>
  <c r="AG358" i="82"/>
  <c r="AF358" i="82"/>
  <c r="AO358" i="82"/>
  <c r="AS63" i="82"/>
  <c r="AQ63" i="82"/>
  <c r="AN213" i="82"/>
  <c r="AT213" i="82"/>
  <c r="AL213" i="82"/>
  <c r="AB213" i="82"/>
  <c r="AI213" i="82"/>
  <c r="AK213" i="82"/>
  <c r="AJ213" i="82"/>
  <c r="AH213" i="82"/>
  <c r="AM213" i="82"/>
  <c r="AR213" i="82" s="1"/>
  <c r="AC213" i="82"/>
  <c r="AP213" i="82" s="1"/>
  <c r="AC90" i="82"/>
  <c r="AP90" i="82" s="1"/>
  <c r="AI90" i="82"/>
  <c r="AS77" i="82"/>
  <c r="AQ77" i="82"/>
  <c r="AQ104" i="82"/>
  <c r="AS104" i="82"/>
  <c r="AK66" i="82"/>
  <c r="AJ66" i="82"/>
  <c r="AI66" i="82"/>
  <c r="AH66" i="82"/>
  <c r="AM66" i="82"/>
  <c r="AR66" i="82" s="1"/>
  <c r="AC66" i="82"/>
  <c r="AP66" i="82" s="1"/>
  <c r="AN66" i="82"/>
  <c r="AL66" i="82"/>
  <c r="AB66" i="82"/>
  <c r="AT66" i="82"/>
  <c r="AS72" i="82"/>
  <c r="AQ72" i="82"/>
  <c r="AG419" i="82"/>
  <c r="AO242" i="82"/>
  <c r="AG242" i="82"/>
  <c r="AF242" i="82"/>
  <c r="AF183" i="82"/>
  <c r="AO183" i="82"/>
  <c r="AG183" i="82"/>
  <c r="AG338" i="82"/>
  <c r="AG325" i="82"/>
  <c r="AO325" i="82"/>
  <c r="AF325" i="82"/>
  <c r="AO259" i="82"/>
  <c r="AG259" i="82"/>
  <c r="AF259" i="82"/>
  <c r="AF157" i="82"/>
  <c r="AO290" i="82"/>
  <c r="AF290" i="82"/>
  <c r="AG290" i="82"/>
  <c r="AQ213" i="82"/>
  <c r="AS213" i="82"/>
  <c r="AS90" i="82"/>
  <c r="AQ90" i="82"/>
  <c r="AS65" i="82"/>
  <c r="AQ65" i="82"/>
  <c r="AT96" i="82"/>
  <c r="AL96" i="82"/>
  <c r="AB96" i="82"/>
  <c r="AI96" i="82"/>
  <c r="AM96" i="82"/>
  <c r="AR96" i="82" s="1"/>
  <c r="AK96" i="82"/>
  <c r="AJ96" i="82"/>
  <c r="AH96" i="82"/>
  <c r="AC96" i="82"/>
  <c r="AP96" i="82" s="1"/>
  <c r="AN96" i="82"/>
  <c r="AS66" i="82"/>
  <c r="AQ66" i="82"/>
  <c r="AQ99" i="82"/>
  <c r="AS99" i="82"/>
  <c r="AG271" i="82"/>
  <c r="AF206" i="82"/>
  <c r="AO206" i="82"/>
  <c r="AG206" i="82"/>
  <c r="AF253" i="82"/>
  <c r="AO253" i="82"/>
  <c r="AG253" i="82"/>
  <c r="AO549" i="82"/>
  <c r="AG549" i="82"/>
  <c r="AF549" i="82"/>
  <c r="AO61" i="82"/>
  <c r="AG61" i="82"/>
  <c r="AF61" i="82"/>
  <c r="AF314" i="82"/>
  <c r="AG314" i="82"/>
  <c r="AO314" i="82"/>
  <c r="AO299" i="82"/>
  <c r="AF299" i="82"/>
  <c r="AF500" i="82"/>
  <c r="AO500" i="82"/>
  <c r="AG500" i="82"/>
  <c r="AH69" i="82"/>
  <c r="AL69" i="82"/>
  <c r="AK69" i="82"/>
  <c r="AF513" i="82"/>
  <c r="AO513" i="82"/>
  <c r="AG513" i="82"/>
  <c r="AK58" i="82"/>
  <c r="AI58" i="82"/>
  <c r="AH58" i="82"/>
  <c r="AM58" i="82"/>
  <c r="AR58" i="82" s="1"/>
  <c r="AL58" i="82"/>
  <c r="AJ58" i="82"/>
  <c r="AT58" i="82"/>
  <c r="AB58" i="82"/>
  <c r="AC58" i="82"/>
  <c r="AP58" i="82" s="1"/>
  <c r="AN58" i="82"/>
  <c r="AM106" i="82"/>
  <c r="AR106" i="82" s="1"/>
  <c r="AC106" i="82"/>
  <c r="AP106" i="82" s="1"/>
  <c r="AJ106" i="82"/>
  <c r="AB106" i="82"/>
  <c r="AN106" i="82"/>
  <c r="AL106" i="82"/>
  <c r="AT106" i="82"/>
  <c r="AH106" i="82"/>
  <c r="AK106" i="82"/>
  <c r="AI106" i="82"/>
  <c r="AN63" i="82"/>
  <c r="AM63" i="82"/>
  <c r="AR63" i="82" s="1"/>
  <c r="AC63" i="82"/>
  <c r="AP63" i="82" s="1"/>
  <c r="AT63" i="82"/>
  <c r="AL63" i="82"/>
  <c r="AB63" i="82"/>
  <c r="AK63" i="82"/>
  <c r="AJ63" i="82"/>
  <c r="AI63" i="82"/>
  <c r="AH63" i="82"/>
  <c r="AS95" i="82"/>
  <c r="AQ95" i="82"/>
  <c r="AK79" i="82"/>
  <c r="AQ91" i="82"/>
  <c r="AS91" i="82"/>
  <c r="AT65" i="82"/>
  <c r="AL65" i="82"/>
  <c r="AB65" i="82"/>
  <c r="AK65" i="82"/>
  <c r="AJ65" i="82"/>
  <c r="AI65" i="82"/>
  <c r="AH65" i="82"/>
  <c r="AN65" i="82"/>
  <c r="AM65" i="82"/>
  <c r="AR65" i="82" s="1"/>
  <c r="AC65" i="82"/>
  <c r="AP65" i="82" s="1"/>
  <c r="AQ96" i="82"/>
  <c r="AS96" i="82"/>
  <c r="AS88" i="82"/>
  <c r="AQ88" i="82"/>
  <c r="AS80" i="82"/>
  <c r="AQ80" i="82"/>
  <c r="AF193" i="82"/>
  <c r="AG193" i="82"/>
  <c r="AO193" i="82"/>
  <c r="AF324" i="82"/>
  <c r="AG324" i="82"/>
  <c r="AO324" i="82"/>
  <c r="AF467" i="82"/>
  <c r="AG467" i="82"/>
  <c r="AO467" i="82"/>
  <c r="AO250" i="82"/>
  <c r="AG250" i="82"/>
  <c r="AF250" i="82"/>
  <c r="AF429" i="82"/>
  <c r="AG429" i="82"/>
  <c r="AO429" i="82"/>
  <c r="AS83" i="82"/>
  <c r="AQ83" i="82"/>
  <c r="AQ115" i="82"/>
  <c r="AS115" i="82"/>
  <c r="AQ106" i="82"/>
  <c r="AS106" i="82"/>
  <c r="AM95" i="82"/>
  <c r="AR95" i="82" s="1"/>
  <c r="AC95" i="82"/>
  <c r="AP95" i="82" s="1"/>
  <c r="AJ95" i="82"/>
  <c r="AN95" i="82"/>
  <c r="AL95" i="82"/>
  <c r="AK95" i="82"/>
  <c r="AT95" i="82"/>
  <c r="AI95" i="82"/>
  <c r="AH95" i="82"/>
  <c r="AB95" i="82"/>
  <c r="AM98" i="82"/>
  <c r="AR98" i="82" s="1"/>
  <c r="AC98" i="82"/>
  <c r="AP98" i="82" s="1"/>
  <c r="AJ98" i="82"/>
  <c r="AB98" i="82"/>
  <c r="AN98" i="82"/>
  <c r="AL98" i="82"/>
  <c r="AK98" i="82"/>
  <c r="AT98" i="82"/>
  <c r="AH98" i="82"/>
  <c r="AI98" i="82"/>
  <c r="AS79" i="82"/>
  <c r="AQ79" i="82"/>
  <c r="AJ109" i="82"/>
  <c r="AT109" i="82"/>
  <c r="AL109" i="82"/>
  <c r="AB109" i="82"/>
  <c r="AI109" i="82"/>
  <c r="AH109" i="82"/>
  <c r="AC109" i="82"/>
  <c r="AP109" i="82" s="1"/>
  <c r="AM109" i="82"/>
  <c r="AR109" i="82" s="1"/>
  <c r="AN109" i="82"/>
  <c r="AK109" i="82"/>
  <c r="AN91" i="82"/>
  <c r="AI91" i="82"/>
  <c r="AH91" i="82"/>
  <c r="AC91" i="82"/>
  <c r="AP91" i="82" s="1"/>
  <c r="AM91" i="82"/>
  <c r="AR91" i="82" s="1"/>
  <c r="AB91" i="82"/>
  <c r="AL91" i="82"/>
  <c r="AJ91" i="82"/>
  <c r="AT91" i="82"/>
  <c r="AK91" i="82"/>
  <c r="AS73" i="82"/>
  <c r="AQ73" i="82"/>
  <c r="AS94" i="82"/>
  <c r="AQ94" i="82"/>
  <c r="AT99" i="82"/>
  <c r="AL99" i="82"/>
  <c r="AB99" i="82"/>
  <c r="AI99" i="82"/>
  <c r="AN99" i="82"/>
  <c r="AC99" i="82"/>
  <c r="AP99" i="82" s="1"/>
  <c r="AM99" i="82"/>
  <c r="AR99" i="82" s="1"/>
  <c r="AK99" i="82"/>
  <c r="AH99" i="82"/>
  <c r="AJ99" i="82"/>
  <c r="AO169" i="82"/>
  <c r="AG169" i="82"/>
  <c r="AF169" i="82"/>
  <c r="AO507" i="82"/>
  <c r="AG507" i="82"/>
  <c r="AF507" i="82"/>
  <c r="AO178" i="82"/>
  <c r="AF178" i="82"/>
  <c r="AG178" i="82"/>
  <c r="AO301" i="82"/>
  <c r="AO62" i="82"/>
  <c r="AG62" i="82"/>
  <c r="AF62" i="82"/>
  <c r="AF248" i="82"/>
  <c r="AO248" i="82"/>
  <c r="AG248" i="82"/>
  <c r="AO547" i="82"/>
  <c r="AO281" i="82"/>
  <c r="AF281" i="82"/>
  <c r="AG281" i="82"/>
  <c r="AO411" i="82"/>
  <c r="AG411" i="82"/>
  <c r="AF411" i="82"/>
  <c r="AT115" i="82"/>
  <c r="AL115" i="82"/>
  <c r="AB115" i="82"/>
  <c r="AJ115" i="82"/>
  <c r="AI115" i="82"/>
  <c r="AN115" i="82"/>
  <c r="AH115" i="82"/>
  <c r="AC115" i="82"/>
  <c r="AP115" i="82" s="1"/>
  <c r="AM115" i="82"/>
  <c r="AR115" i="82" s="1"/>
  <c r="AK115" i="82"/>
  <c r="AS89" i="82"/>
  <c r="AQ89" i="82"/>
  <c r="AQ98" i="82"/>
  <c r="AS98" i="82"/>
  <c r="AJ59" i="82"/>
  <c r="AH59" i="82"/>
  <c r="AN59" i="82"/>
  <c r="AC59" i="82"/>
  <c r="AP59" i="82" s="1"/>
  <c r="AT59" i="82"/>
  <c r="AB59" i="82"/>
  <c r="AL59" i="82"/>
  <c r="AM59" i="82"/>
  <c r="AR59" i="82" s="1"/>
  <c r="AI59" i="82"/>
  <c r="AK59" i="82"/>
  <c r="AS109" i="82"/>
  <c r="AQ109" i="82"/>
  <c r="AI85" i="82"/>
  <c r="AH85" i="82"/>
  <c r="AN85" i="82"/>
  <c r="AM85" i="82"/>
  <c r="AR85" i="82" s="1"/>
  <c r="AC85" i="82"/>
  <c r="AP85" i="82" s="1"/>
  <c r="AT85" i="82"/>
  <c r="AL85" i="82"/>
  <c r="AB85" i="82"/>
  <c r="AJ85" i="82"/>
  <c r="AK85" i="82"/>
  <c r="AT73" i="82"/>
  <c r="AL73" i="82"/>
  <c r="AB73" i="82"/>
  <c r="AK73" i="82"/>
  <c r="AJ73" i="82"/>
  <c r="AI73" i="82"/>
  <c r="AH73" i="82"/>
  <c r="AN73" i="82"/>
  <c r="AC73" i="82"/>
  <c r="AP73" i="82" s="1"/>
  <c r="AM73" i="82"/>
  <c r="AR73" i="82" s="1"/>
  <c r="AS111" i="82"/>
  <c r="AQ111" i="82"/>
  <c r="AN87" i="82"/>
  <c r="AM87" i="82"/>
  <c r="AR87" i="82" s="1"/>
  <c r="AC87" i="82"/>
  <c r="AP87" i="82" s="1"/>
  <c r="AT87" i="82"/>
  <c r="AL87" i="82"/>
  <c r="AB87" i="82"/>
  <c r="AK87" i="82"/>
  <c r="AJ87" i="82"/>
  <c r="AH87" i="82"/>
  <c r="AI87" i="82"/>
  <c r="AN88" i="82"/>
  <c r="AM88" i="82"/>
  <c r="AR88" i="82" s="1"/>
  <c r="AC88" i="82"/>
  <c r="AP88" i="82" s="1"/>
  <c r="AT88" i="82"/>
  <c r="AL88" i="82"/>
  <c r="AB88" i="82"/>
  <c r="AK88" i="82"/>
  <c r="AJ88" i="82"/>
  <c r="AI88" i="82"/>
  <c r="AH88" i="82"/>
  <c r="AT93" i="82"/>
  <c r="AL93" i="82"/>
  <c r="AB93" i="82"/>
  <c r="AI93" i="82"/>
  <c r="AH93" i="82"/>
  <c r="AC93" i="82"/>
  <c r="AP93" i="82" s="1"/>
  <c r="AN93" i="82"/>
  <c r="AM93" i="82"/>
  <c r="AR93" i="82" s="1"/>
  <c r="AJ93" i="82"/>
  <c r="AK93" i="82"/>
  <c r="AN80" i="82"/>
  <c r="AM80" i="82"/>
  <c r="AR80" i="82" s="1"/>
  <c r="AC80" i="82"/>
  <c r="AP80" i="82" s="1"/>
  <c r="AT80" i="82"/>
  <c r="AL80" i="82"/>
  <c r="AB80" i="82"/>
  <c r="AK80" i="82"/>
  <c r="AJ80" i="82"/>
  <c r="AI80" i="82"/>
  <c r="AH80" i="82"/>
  <c r="AB79" i="82" l="1"/>
  <c r="AH90" i="82"/>
  <c r="AN90" i="82"/>
  <c r="AL79" i="82"/>
  <c r="AJ90" i="82"/>
  <c r="AS67" i="82"/>
  <c r="AT79" i="82"/>
  <c r="AK90" i="82"/>
  <c r="AC79" i="82"/>
  <c r="AP79" i="82" s="1"/>
  <c r="AT90" i="82"/>
  <c r="AI79" i="82"/>
  <c r="AM79" i="82"/>
  <c r="AR79" i="82" s="1"/>
  <c r="AL90" i="82"/>
  <c r="AH79" i="82"/>
  <c r="AN79" i="82"/>
  <c r="AB90" i="82"/>
  <c r="AJ69" i="82"/>
  <c r="AG157" i="82"/>
  <c r="AO338" i="82"/>
  <c r="AO184" i="82"/>
  <c r="AK72" i="82"/>
  <c r="AF177" i="82"/>
  <c r="AO506" i="82"/>
  <c r="AF524" i="82"/>
  <c r="AG530" i="82"/>
  <c r="AF265" i="82"/>
  <c r="AF153" i="82"/>
  <c r="AF191" i="82"/>
  <c r="AH191" i="82" s="1"/>
  <c r="AF365" i="82"/>
  <c r="AF122" i="82"/>
  <c r="AG368" i="82"/>
  <c r="AS368" i="82" s="1"/>
  <c r="AO295" i="82"/>
  <c r="AG508" i="82"/>
  <c r="AF351" i="82"/>
  <c r="AG517" i="82"/>
  <c r="AG282" i="82"/>
  <c r="AQ282" i="82" s="1"/>
  <c r="AO438" i="82"/>
  <c r="AF162" i="82"/>
  <c r="AO525" i="82"/>
  <c r="AG332" i="82"/>
  <c r="AF199" i="82"/>
  <c r="AG315" i="82"/>
  <c r="AB69" i="82"/>
  <c r="AF419" i="82"/>
  <c r="AJ419" i="82" s="1"/>
  <c r="AL72" i="82"/>
  <c r="AC101" i="82"/>
  <c r="AP101" i="82" s="1"/>
  <c r="AF519" i="82"/>
  <c r="AM519" i="82" s="1"/>
  <c r="AR519" i="82" s="1"/>
  <c r="AF182" i="82"/>
  <c r="AF548" i="82"/>
  <c r="AG296" i="82"/>
  <c r="AO113" i="82"/>
  <c r="AO376" i="82"/>
  <c r="AF322" i="82"/>
  <c r="AO302" i="82"/>
  <c r="AG373" i="82"/>
  <c r="AQ373" i="82" s="1"/>
  <c r="AF398" i="82"/>
  <c r="AF336" i="82"/>
  <c r="AT69" i="82"/>
  <c r="AG176" i="82"/>
  <c r="AT72" i="82"/>
  <c r="AI101" i="82"/>
  <c r="AG221" i="82"/>
  <c r="AG372" i="82"/>
  <c r="AS372" i="82" s="1"/>
  <c r="AG331" i="82"/>
  <c r="AO473" i="82"/>
  <c r="AF158" i="82"/>
  <c r="AF188" i="82"/>
  <c r="AO483" i="82"/>
  <c r="AG520" i="82"/>
  <c r="AO545" i="82"/>
  <c r="AO320" i="82"/>
  <c r="AG374" i="82"/>
  <c r="AF159" i="82"/>
  <c r="AG167" i="82"/>
  <c r="AO396" i="82"/>
  <c r="AO287" i="82"/>
  <c r="AG465" i="82"/>
  <c r="AG552" i="82"/>
  <c r="AF142" i="82"/>
  <c r="AK142" i="82" s="1"/>
  <c r="AG181" i="82"/>
  <c r="AO370" i="82"/>
  <c r="AF514" i="82"/>
  <c r="AG140" i="82"/>
  <c r="AG557" i="82"/>
  <c r="AS557" i="82" s="1"/>
  <c r="AG232" i="82"/>
  <c r="AF112" i="82"/>
  <c r="AO477" i="82"/>
  <c r="AG225" i="82"/>
  <c r="AG477" i="82"/>
  <c r="AG528" i="82"/>
  <c r="AF452" i="82"/>
  <c r="AC69" i="82"/>
  <c r="AP69" i="82" s="1"/>
  <c r="AF339" i="82"/>
  <c r="AO225" i="82"/>
  <c r="AH72" i="82"/>
  <c r="AC72" i="82"/>
  <c r="AP72" i="82" s="1"/>
  <c r="AB101" i="82"/>
  <c r="AG456" i="82"/>
  <c r="AF425" i="82"/>
  <c r="AF443" i="82"/>
  <c r="AF229" i="82"/>
  <c r="AG158" i="82"/>
  <c r="AG188" i="82"/>
  <c r="AS188" i="82" s="1"/>
  <c r="AF483" i="82"/>
  <c r="AG139" i="82"/>
  <c r="AF267" i="82"/>
  <c r="AG159" i="82"/>
  <c r="AG396" i="82"/>
  <c r="AS396" i="82" s="1"/>
  <c r="AF86" i="82"/>
  <c r="AO129" i="82"/>
  <c r="AG287" i="82"/>
  <c r="AS287" i="82" s="1"/>
  <c r="AF509" i="82"/>
  <c r="AO252" i="82"/>
  <c r="AO190" i="82"/>
  <c r="AG326" i="82"/>
  <c r="AF448" i="82"/>
  <c r="AO409" i="82"/>
  <c r="AO142" i="82"/>
  <c r="AO181" i="82"/>
  <c r="AG370" i="82"/>
  <c r="AF371" i="82"/>
  <c r="AG439" i="82"/>
  <c r="AO232" i="82"/>
  <c r="AG399" i="82"/>
  <c r="AG112" i="82"/>
  <c r="AF528" i="82"/>
  <c r="AF547" i="82"/>
  <c r="AL547" i="82" s="1"/>
  <c r="AG452" i="82"/>
  <c r="AM69" i="82"/>
  <c r="AR69" i="82" s="1"/>
  <c r="AG339" i="82"/>
  <c r="AN72" i="82"/>
  <c r="AM72" i="82"/>
  <c r="AR72" i="82" s="1"/>
  <c r="AK101" i="82"/>
  <c r="AL101" i="82"/>
  <c r="AF456" i="82"/>
  <c r="AK456" i="82" s="1"/>
  <c r="AQ81" i="82"/>
  <c r="AO538" i="82"/>
  <c r="AO425" i="82"/>
  <c r="AF504" i="82"/>
  <c r="AO443" i="82"/>
  <c r="AF180" i="82"/>
  <c r="AG229" i="82"/>
  <c r="AF145" i="82"/>
  <c r="AK145" i="82" s="1"/>
  <c r="AF397" i="82"/>
  <c r="AF133" i="82"/>
  <c r="AF110" i="82"/>
  <c r="AF494" i="82"/>
  <c r="AF499" i="82"/>
  <c r="AC499" i="82" s="1"/>
  <c r="AP499" i="82" s="1"/>
  <c r="AF454" i="82"/>
  <c r="AO139" i="82"/>
  <c r="AF427" i="82"/>
  <c r="AJ427" i="82" s="1"/>
  <c r="AG267" i="82"/>
  <c r="AO266" i="82"/>
  <c r="AF117" i="82"/>
  <c r="AG86" i="82"/>
  <c r="AG509" i="82"/>
  <c r="AF252" i="82"/>
  <c r="AF190" i="82"/>
  <c r="AF464" i="82"/>
  <c r="AK464" i="82" s="1"/>
  <c r="AF323" i="82"/>
  <c r="AO326" i="82"/>
  <c r="AO448" i="82"/>
  <c r="AG64" i="82"/>
  <c r="AF238" i="82"/>
  <c r="AG318" i="82"/>
  <c r="AF409" i="82"/>
  <c r="AG155" i="82"/>
  <c r="AS155" i="82" s="1"/>
  <c r="AF414" i="82"/>
  <c r="AG371" i="82"/>
  <c r="AF114" i="82"/>
  <c r="AO439" i="82"/>
  <c r="AF231" i="82"/>
  <c r="AI69" i="82"/>
  <c r="AN101" i="82"/>
  <c r="AO397" i="82"/>
  <c r="AO202" i="82"/>
  <c r="AG340" i="82"/>
  <c r="AO288" i="82"/>
  <c r="AG454" i="82"/>
  <c r="AG266" i="82"/>
  <c r="AF385" i="82"/>
  <c r="AO64" i="82"/>
  <c r="AG414" i="82"/>
  <c r="AS414" i="82" s="1"/>
  <c r="AO335" i="82"/>
  <c r="AO114" i="82"/>
  <c r="AF404" i="82"/>
  <c r="AG450" i="82"/>
  <c r="AF512" i="82"/>
  <c r="AF522" i="82"/>
  <c r="AO515" i="82"/>
  <c r="AO212" i="82"/>
  <c r="AG544" i="82"/>
  <c r="AF555" i="82"/>
  <c r="AJ555" i="82" s="1"/>
  <c r="AO488" i="82"/>
  <c r="AO217" i="82"/>
  <c r="AF450" i="82"/>
  <c r="AK450" i="82" s="1"/>
  <c r="AO315" i="82"/>
  <c r="AF449" i="82"/>
  <c r="AO131" i="82"/>
  <c r="AG536" i="82"/>
  <c r="AF480" i="82"/>
  <c r="AG346" i="82"/>
  <c r="AF347" i="82"/>
  <c r="AF422" i="82"/>
  <c r="AN422" i="82" s="1"/>
  <c r="AG367" i="82"/>
  <c r="AG406" i="82"/>
  <c r="AF129" i="82"/>
  <c r="AB129" i="82" s="1"/>
  <c r="AG469" i="82"/>
  <c r="AG216" i="82"/>
  <c r="AG385" i="82"/>
  <c r="AG390" i="82"/>
  <c r="AO527" i="82"/>
  <c r="AO318" i="82"/>
  <c r="AG455" i="82"/>
  <c r="AF244" i="82"/>
  <c r="AM244" i="82" s="1"/>
  <c r="AR244" i="82" s="1"/>
  <c r="AG514" i="82"/>
  <c r="AO404" i="82"/>
  <c r="AG398" i="82"/>
  <c r="AO399" i="82"/>
  <c r="AG512" i="82"/>
  <c r="AF293" i="82"/>
  <c r="AF275" i="82"/>
  <c r="AI275" i="82" s="1"/>
  <c r="AG317" i="82"/>
  <c r="AF515" i="82"/>
  <c r="AF212" i="82"/>
  <c r="AF301" i="82"/>
  <c r="AF271" i="82"/>
  <c r="AK271" i="82" s="1"/>
  <c r="AF272" i="82"/>
  <c r="AO70" i="82"/>
  <c r="AF493" i="82"/>
  <c r="AN493" i="82" s="1"/>
  <c r="AF187" i="82"/>
  <c r="AF226" i="82"/>
  <c r="AF224" i="82"/>
  <c r="AN224" i="82" s="1"/>
  <c r="AF395" i="82"/>
  <c r="AO378" i="82"/>
  <c r="AO533" i="82"/>
  <c r="AO491" i="82"/>
  <c r="AF201" i="82"/>
  <c r="AI201" i="82" s="1"/>
  <c r="AF203" i="82"/>
  <c r="AG120" i="82"/>
  <c r="AG540" i="82"/>
  <c r="AO461" i="82"/>
  <c r="AG243" i="82"/>
  <c r="AS243" i="82" s="1"/>
  <c r="AG171" i="82"/>
  <c r="AF68" i="82"/>
  <c r="AG555" i="82"/>
  <c r="AQ555" i="82" s="1"/>
  <c r="AO270" i="82"/>
  <c r="AG124" i="82"/>
  <c r="AS124" i="82" s="1"/>
  <c r="AO272" i="82"/>
  <c r="AO289" i="82"/>
  <c r="AG493" i="82"/>
  <c r="AG187" i="82"/>
  <c r="AG226" i="82"/>
  <c r="AQ226" i="82" s="1"/>
  <c r="AF541" i="82"/>
  <c r="AC541" i="82" s="1"/>
  <c r="AP541" i="82" s="1"/>
  <c r="AG395" i="82"/>
  <c r="AF378" i="82"/>
  <c r="AF535" i="82"/>
  <c r="AF197" i="82"/>
  <c r="AG154" i="82"/>
  <c r="AS154" i="82" s="1"/>
  <c r="AO463" i="82"/>
  <c r="AG68" i="82"/>
  <c r="AQ68" i="82" s="1"/>
  <c r="AO308" i="82"/>
  <c r="AG270" i="82"/>
  <c r="AF289" i="82"/>
  <c r="AB289" i="82" s="1"/>
  <c r="AF468" i="82"/>
  <c r="AT468" i="82" s="1"/>
  <c r="AG541" i="82"/>
  <c r="AG485" i="82"/>
  <c r="AQ485" i="82" s="1"/>
  <c r="AG535" i="82"/>
  <c r="AG197" i="82"/>
  <c r="AF319" i="82"/>
  <c r="AT319" i="82" s="1"/>
  <c r="AO154" i="82"/>
  <c r="AG463" i="82"/>
  <c r="AO68" i="82"/>
  <c r="AF333" i="82"/>
  <c r="AC333" i="82" s="1"/>
  <c r="AP333" i="82" s="1"/>
  <c r="AG308" i="82"/>
  <c r="AS308" i="82" s="1"/>
  <c r="AF444" i="82"/>
  <c r="AG138" i="82"/>
  <c r="AG468" i="82"/>
  <c r="AQ468" i="82" s="1"/>
  <c r="AO357" i="82"/>
  <c r="AF350" i="82"/>
  <c r="AK350" i="82" s="1"/>
  <c r="AF532" i="82"/>
  <c r="AC532" i="82" s="1"/>
  <c r="AP532" i="82" s="1"/>
  <c r="AO319" i="82"/>
  <c r="AF421" i="82"/>
  <c r="AI421" i="82" s="1"/>
  <c r="AF92" i="82"/>
  <c r="AF542" i="82"/>
  <c r="AC542" i="82" s="1"/>
  <c r="AP542" i="82" s="1"/>
  <c r="AG333" i="82"/>
  <c r="AS333" i="82" s="1"/>
  <c r="AO444" i="82"/>
  <c r="AO138" i="82"/>
  <c r="AG357" i="82"/>
  <c r="AQ357" i="82" s="1"/>
  <c r="AG350" i="82"/>
  <c r="AG532" i="82"/>
  <c r="AQ532" i="82" s="1"/>
  <c r="AG421" i="82"/>
  <c r="AO214" i="82"/>
  <c r="AF223" i="82"/>
  <c r="AJ223" i="82" s="1"/>
  <c r="AO92" i="82"/>
  <c r="AG542" i="82"/>
  <c r="AF363" i="82"/>
  <c r="AT363" i="82" s="1"/>
  <c r="AO204" i="82"/>
  <c r="AF233" i="82"/>
  <c r="AT233" i="82" s="1"/>
  <c r="AF445" i="82"/>
  <c r="AF150" i="82"/>
  <c r="AF118" i="82"/>
  <c r="AI118" i="82" s="1"/>
  <c r="AG214" i="82"/>
  <c r="AG223" i="82"/>
  <c r="AF249" i="82"/>
  <c r="AF527" i="82"/>
  <c r="AG363" i="82"/>
  <c r="AS363" i="82" s="1"/>
  <c r="AF204" i="82"/>
  <c r="AG233" i="82"/>
  <c r="AG119" i="82"/>
  <c r="AO205" i="82"/>
  <c r="AF470" i="82"/>
  <c r="AJ470" i="82" s="1"/>
  <c r="AO485" i="82"/>
  <c r="AG384" i="82"/>
  <c r="AS384" i="82" s="1"/>
  <c r="AG237" i="82"/>
  <c r="AF292" i="82"/>
  <c r="AH292" i="82" s="1"/>
  <c r="AO432" i="82"/>
  <c r="AO539" i="82"/>
  <c r="AF172" i="82"/>
  <c r="AN172" i="82" s="1"/>
  <c r="AF461" i="82"/>
  <c r="AL461" i="82" s="1"/>
  <c r="AF246" i="82"/>
  <c r="AF495" i="82"/>
  <c r="AC495" i="82" s="1"/>
  <c r="AP495" i="82" s="1"/>
  <c r="AO355" i="82"/>
  <c r="AO369" i="82"/>
  <c r="AF257" i="82"/>
  <c r="AI257" i="82" s="1"/>
  <c r="AO470" i="82"/>
  <c r="AF74" i="82"/>
  <c r="AL74" i="82" s="1"/>
  <c r="AF418" i="82"/>
  <c r="AC418" i="82" s="1"/>
  <c r="AG554" i="82"/>
  <c r="AF344" i="82"/>
  <c r="AB344" i="82" s="1"/>
  <c r="AF435" i="82"/>
  <c r="AF476" i="82"/>
  <c r="AL476" i="82" s="1"/>
  <c r="AF497" i="82"/>
  <c r="AT497" i="82" s="1"/>
  <c r="AO219" i="82"/>
  <c r="AG246" i="82"/>
  <c r="AF369" i="82"/>
  <c r="AM369" i="82" s="1"/>
  <c r="AR369" i="82" s="1"/>
  <c r="AG257" i="82"/>
  <c r="AO362" i="82"/>
  <c r="AG74" i="82"/>
  <c r="AG418" i="82"/>
  <c r="AF261" i="82"/>
  <c r="AM261" i="82" s="1"/>
  <c r="AR261" i="82" s="1"/>
  <c r="AF207" i="82"/>
  <c r="AJ207" i="82" s="1"/>
  <c r="AG337" i="82"/>
  <c r="AO554" i="82"/>
  <c r="AG123" i="82"/>
  <c r="AG344" i="82"/>
  <c r="AQ344" i="82" s="1"/>
  <c r="AG435" i="82"/>
  <c r="AG476" i="82"/>
  <c r="AG497" i="82"/>
  <c r="AS497" i="82" s="1"/>
  <c r="AG219" i="82"/>
  <c r="AS219" i="82" s="1"/>
  <c r="AF362" i="82"/>
  <c r="AF168" i="82"/>
  <c r="AC168" i="82" s="1"/>
  <c r="AF551" i="82"/>
  <c r="AF121" i="82"/>
  <c r="AH121" i="82" s="1"/>
  <c r="AO74" i="82"/>
  <c r="AG261" i="82"/>
  <c r="AG207" i="82"/>
  <c r="AQ207" i="82" s="1"/>
  <c r="AO337" i="82"/>
  <c r="AF166" i="82"/>
  <c r="AO123" i="82"/>
  <c r="AF279" i="82"/>
  <c r="AF502" i="82"/>
  <c r="AO168" i="82"/>
  <c r="AG551" i="82"/>
  <c r="AS551" i="82" s="1"/>
  <c r="AG121" i="82"/>
  <c r="AG166" i="82"/>
  <c r="AO424" i="82"/>
  <c r="AO279" i="82"/>
  <c r="AG502" i="82"/>
  <c r="AG424" i="82"/>
  <c r="AO529" i="82"/>
  <c r="AL289" i="82"/>
  <c r="AH289" i="82"/>
  <c r="AQ205" i="82"/>
  <c r="AS205" i="82"/>
  <c r="AQ102" i="82"/>
  <c r="AS102" i="82"/>
  <c r="AN222" i="82"/>
  <c r="AM222" i="82"/>
  <c r="AR222" i="82" s="1"/>
  <c r="AC222" i="82"/>
  <c r="AP222" i="82" s="1"/>
  <c r="AK222" i="82"/>
  <c r="AH222" i="82"/>
  <c r="AJ222" i="82"/>
  <c r="AI222" i="82"/>
  <c r="AT222" i="82"/>
  <c r="AB222" i="82"/>
  <c r="AL222" i="82"/>
  <c r="AS457" i="82"/>
  <c r="AQ457" i="82"/>
  <c r="AS317" i="82"/>
  <c r="AQ317" i="82"/>
  <c r="AS274" i="82"/>
  <c r="AQ274" i="82"/>
  <c r="AQ329" i="82"/>
  <c r="AS329" i="82"/>
  <c r="AS230" i="82"/>
  <c r="AQ230" i="82"/>
  <c r="AT326" i="82"/>
  <c r="AL326" i="82"/>
  <c r="AB326" i="82"/>
  <c r="AN326" i="82"/>
  <c r="AC326" i="82"/>
  <c r="AP326" i="82" s="1"/>
  <c r="AM326" i="82"/>
  <c r="AR326" i="82" s="1"/>
  <c r="AK326" i="82"/>
  <c r="AJ326" i="82"/>
  <c r="AI326" i="82"/>
  <c r="AH326" i="82"/>
  <c r="AS448" i="82"/>
  <c r="AQ448" i="82"/>
  <c r="AN333" i="82"/>
  <c r="AM333" i="82"/>
  <c r="AR333" i="82" s="1"/>
  <c r="AJ333" i="82"/>
  <c r="AK333" i="82"/>
  <c r="AI333" i="82"/>
  <c r="AT333" i="82"/>
  <c r="AB333" i="82"/>
  <c r="AH333" i="82"/>
  <c r="AL555" i="82"/>
  <c r="AI555" i="82"/>
  <c r="AN555" i="82"/>
  <c r="AS409" i="82"/>
  <c r="AQ409" i="82"/>
  <c r="AH474" i="82"/>
  <c r="AN474" i="82"/>
  <c r="AM474" i="82"/>
  <c r="AR474" i="82" s="1"/>
  <c r="AC474" i="82"/>
  <c r="AP474" i="82" s="1"/>
  <c r="AT474" i="82"/>
  <c r="AI474" i="82"/>
  <c r="AL474" i="82"/>
  <c r="AJ474" i="82"/>
  <c r="AB474" i="82"/>
  <c r="AK474" i="82"/>
  <c r="AT164" i="82"/>
  <c r="AL164" i="82"/>
  <c r="AB164" i="82"/>
  <c r="AK164" i="82"/>
  <c r="AJ164" i="82"/>
  <c r="AI164" i="82"/>
  <c r="AH164" i="82"/>
  <c r="AM164" i="82"/>
  <c r="AR164" i="82" s="1"/>
  <c r="AC164" i="82"/>
  <c r="AP164" i="82" s="1"/>
  <c r="AN164" i="82"/>
  <c r="AS355" i="82"/>
  <c r="AQ355" i="82"/>
  <c r="AS100" i="82"/>
  <c r="AQ100" i="82"/>
  <c r="AS543" i="82"/>
  <c r="AQ543" i="82"/>
  <c r="AN270" i="82"/>
  <c r="AT270" i="82"/>
  <c r="AK270" i="82"/>
  <c r="AJ270" i="82"/>
  <c r="AI270" i="82"/>
  <c r="AH270" i="82"/>
  <c r="AL270" i="82"/>
  <c r="AM270" i="82"/>
  <c r="AR270" i="82" s="1"/>
  <c r="AC270" i="82"/>
  <c r="AP270" i="82" s="1"/>
  <c r="AB270" i="82"/>
  <c r="AS431" i="82"/>
  <c r="AQ431" i="82"/>
  <c r="AS192" i="82"/>
  <c r="AQ192" i="82"/>
  <c r="AQ262" i="82"/>
  <c r="AS262" i="82"/>
  <c r="AT124" i="82"/>
  <c r="AL124" i="82"/>
  <c r="AB124" i="82"/>
  <c r="AK124" i="82"/>
  <c r="AI124" i="82"/>
  <c r="AH124" i="82"/>
  <c r="AM124" i="82"/>
  <c r="AR124" i="82" s="1"/>
  <c r="AC124" i="82"/>
  <c r="AP124" i="82" s="1"/>
  <c r="AN124" i="82"/>
  <c r="AJ124" i="82"/>
  <c r="AT534" i="82"/>
  <c r="AL534" i="82"/>
  <c r="AB534" i="82"/>
  <c r="AH534" i="82"/>
  <c r="AN534" i="82"/>
  <c r="AC534" i="82"/>
  <c r="AP534" i="82" s="1"/>
  <c r="AK534" i="82"/>
  <c r="AJ534" i="82"/>
  <c r="AI534" i="82"/>
  <c r="AM534" i="82"/>
  <c r="AR534" i="82" s="1"/>
  <c r="AN398" i="82"/>
  <c r="AT398" i="82"/>
  <c r="AL398" i="82"/>
  <c r="AB398" i="82"/>
  <c r="AK398" i="82"/>
  <c r="AJ398" i="82"/>
  <c r="AC398" i="82"/>
  <c r="AP398" i="82" s="1"/>
  <c r="AM398" i="82"/>
  <c r="AR398" i="82" s="1"/>
  <c r="AI398" i="82"/>
  <c r="AH398" i="82"/>
  <c r="AN529" i="82"/>
  <c r="AM529" i="82"/>
  <c r="AR529" i="82" s="1"/>
  <c r="AC529" i="82"/>
  <c r="AP529" i="82" s="1"/>
  <c r="AK529" i="82"/>
  <c r="AJ529" i="82"/>
  <c r="AI529" i="82"/>
  <c r="AT529" i="82"/>
  <c r="AH529" i="82"/>
  <c r="AL529" i="82"/>
  <c r="AB529" i="82"/>
  <c r="AS405" i="82"/>
  <c r="AQ405" i="82"/>
  <c r="AH128" i="82"/>
  <c r="AM128" i="82"/>
  <c r="AR128" i="82" s="1"/>
  <c r="AC128" i="82"/>
  <c r="AP128" i="82" s="1"/>
  <c r="AT128" i="82"/>
  <c r="AL128" i="82"/>
  <c r="AB128" i="82"/>
  <c r="AI128" i="82"/>
  <c r="AK128" i="82"/>
  <c r="AJ128" i="82"/>
  <c r="AN128" i="82"/>
  <c r="AQ537" i="82"/>
  <c r="AS537" i="82"/>
  <c r="AM467" i="82"/>
  <c r="AR467" i="82" s="1"/>
  <c r="AC467" i="82"/>
  <c r="AP467" i="82" s="1"/>
  <c r="AJ467" i="82"/>
  <c r="AN467" i="82"/>
  <c r="AI467" i="82"/>
  <c r="AT467" i="82"/>
  <c r="AH467" i="82"/>
  <c r="AB467" i="82"/>
  <c r="AL467" i="82"/>
  <c r="AK467" i="82"/>
  <c r="AS193" i="82"/>
  <c r="AQ193" i="82"/>
  <c r="AM299" i="82"/>
  <c r="AR299" i="82" s="1"/>
  <c r="AC299" i="82"/>
  <c r="AP299" i="82" s="1"/>
  <c r="AK299" i="82"/>
  <c r="AT299" i="82"/>
  <c r="AH299" i="82"/>
  <c r="AB299" i="82"/>
  <c r="AN299" i="82"/>
  <c r="AJ299" i="82"/>
  <c r="AL299" i="82"/>
  <c r="AI299" i="82"/>
  <c r="AK157" i="82"/>
  <c r="AJ157" i="82"/>
  <c r="AI157" i="82"/>
  <c r="AH157" i="82"/>
  <c r="AT157" i="82"/>
  <c r="AL157" i="82"/>
  <c r="AB157" i="82"/>
  <c r="AC157" i="82"/>
  <c r="AP157" i="82" s="1"/>
  <c r="AN157" i="82"/>
  <c r="AM157" i="82"/>
  <c r="AR157" i="82" s="1"/>
  <c r="AS325" i="82"/>
  <c r="AQ325" i="82"/>
  <c r="AQ242" i="82"/>
  <c r="AS242" i="82"/>
  <c r="AT441" i="82"/>
  <c r="AK441" i="82"/>
  <c r="AJ441" i="82"/>
  <c r="AI441" i="82"/>
  <c r="AH441" i="82"/>
  <c r="AN441" i="82"/>
  <c r="AC441" i="82"/>
  <c r="AP441" i="82" s="1"/>
  <c r="AM441" i="82"/>
  <c r="AR441" i="82" s="1"/>
  <c r="AB441" i="82"/>
  <c r="AL441" i="82"/>
  <c r="AT479" i="82"/>
  <c r="AL479" i="82"/>
  <c r="AB479" i="82"/>
  <c r="AK479" i="82"/>
  <c r="AI479" i="82"/>
  <c r="AH479" i="82"/>
  <c r="AN479" i="82"/>
  <c r="AJ479" i="82"/>
  <c r="AM479" i="82"/>
  <c r="AR479" i="82" s="1"/>
  <c r="AC479" i="82"/>
  <c r="AP479" i="82" s="1"/>
  <c r="AQ289" i="82"/>
  <c r="AS289" i="82"/>
  <c r="AS280" i="82"/>
  <c r="AQ280" i="82"/>
  <c r="AQ550" i="82"/>
  <c r="AS550" i="82"/>
  <c r="AK327" i="82"/>
  <c r="AN327" i="82"/>
  <c r="AC327" i="82"/>
  <c r="AP327" i="82" s="1"/>
  <c r="AM327" i="82"/>
  <c r="AR327" i="82" s="1"/>
  <c r="AB327" i="82"/>
  <c r="AL327" i="82"/>
  <c r="AT327" i="82"/>
  <c r="AJ327" i="82"/>
  <c r="AH327" i="82"/>
  <c r="AI327" i="82"/>
  <c r="AS254" i="82"/>
  <c r="AQ254" i="82"/>
  <c r="AS506" i="82"/>
  <c r="AQ506" i="82"/>
  <c r="AJ356" i="82"/>
  <c r="AC356" i="82"/>
  <c r="AP356" i="82" s="1"/>
  <c r="AN356" i="82"/>
  <c r="AB356" i="82"/>
  <c r="AM356" i="82"/>
  <c r="AR356" i="82" s="1"/>
  <c r="AL356" i="82"/>
  <c r="AK356" i="82"/>
  <c r="AT356" i="82"/>
  <c r="AI356" i="82"/>
  <c r="AH356" i="82"/>
  <c r="AQ135" i="82"/>
  <c r="AS135" i="82"/>
  <c r="AQ84" i="82"/>
  <c r="AS84" i="82"/>
  <c r="AS503" i="82"/>
  <c r="AQ503" i="82"/>
  <c r="AK420" i="82"/>
  <c r="AJ420" i="82"/>
  <c r="AI420" i="82"/>
  <c r="AH420" i="82"/>
  <c r="AN420" i="82"/>
  <c r="AM420" i="82"/>
  <c r="AR420" i="82" s="1"/>
  <c r="AC420" i="82"/>
  <c r="AP420" i="82" s="1"/>
  <c r="AT420" i="82"/>
  <c r="AL420" i="82"/>
  <c r="AB420" i="82"/>
  <c r="AT82" i="82"/>
  <c r="AL82" i="82"/>
  <c r="AB82" i="82"/>
  <c r="AK82" i="82"/>
  <c r="AJ82" i="82"/>
  <c r="AI82" i="82"/>
  <c r="AH82" i="82"/>
  <c r="AM82" i="82"/>
  <c r="AR82" i="82" s="1"/>
  <c r="AC82" i="82"/>
  <c r="AP82" i="82" s="1"/>
  <c r="AN82" i="82"/>
  <c r="AM307" i="82"/>
  <c r="AR307" i="82" s="1"/>
  <c r="AC307" i="82"/>
  <c r="AP307" i="82" s="1"/>
  <c r="AK307" i="82"/>
  <c r="AB307" i="82"/>
  <c r="AN307" i="82"/>
  <c r="AL307" i="82"/>
  <c r="AJ307" i="82"/>
  <c r="AI307" i="82"/>
  <c r="AT307" i="82"/>
  <c r="AH307" i="82"/>
  <c r="AN553" i="82"/>
  <c r="AM553" i="82"/>
  <c r="AR553" i="82" s="1"/>
  <c r="AC553" i="82"/>
  <c r="AP553" i="82" s="1"/>
  <c r="AT553" i="82"/>
  <c r="AL553" i="82"/>
  <c r="AB553" i="82"/>
  <c r="AK553" i="82"/>
  <c r="AJ553" i="82"/>
  <c r="AI553" i="82"/>
  <c r="AH553" i="82"/>
  <c r="AS531" i="82"/>
  <c r="AQ531" i="82"/>
  <c r="AM530" i="82"/>
  <c r="AR530" i="82" s="1"/>
  <c r="AC530" i="82"/>
  <c r="AP530" i="82" s="1"/>
  <c r="AT530" i="82"/>
  <c r="AL530" i="82"/>
  <c r="AB530" i="82"/>
  <c r="AJ530" i="82"/>
  <c r="AN530" i="82"/>
  <c r="AI530" i="82"/>
  <c r="AH530" i="82"/>
  <c r="AK530" i="82"/>
  <c r="AT245" i="82"/>
  <c r="AL245" i="82"/>
  <c r="AB245" i="82"/>
  <c r="AK245" i="82"/>
  <c r="AI245" i="82"/>
  <c r="AN245" i="82"/>
  <c r="AC245" i="82"/>
  <c r="AP245" i="82" s="1"/>
  <c r="AM245" i="82"/>
  <c r="AR245" i="82" s="1"/>
  <c r="AH245" i="82"/>
  <c r="AJ245" i="82"/>
  <c r="AQ195" i="82"/>
  <c r="AS195" i="82"/>
  <c r="AI102" i="82"/>
  <c r="AN102" i="82"/>
  <c r="AK102" i="82"/>
  <c r="AJ102" i="82"/>
  <c r="AH102" i="82"/>
  <c r="AT102" i="82"/>
  <c r="AC102" i="82"/>
  <c r="AP102" i="82" s="1"/>
  <c r="AM102" i="82"/>
  <c r="AR102" i="82" s="1"/>
  <c r="AB102" i="82"/>
  <c r="AL102" i="82"/>
  <c r="AQ234" i="82"/>
  <c r="AS234" i="82"/>
  <c r="AQ522" i="82"/>
  <c r="AS522" i="82"/>
  <c r="AS397" i="82"/>
  <c r="AQ397" i="82"/>
  <c r="AK470" i="82"/>
  <c r="AN391" i="82"/>
  <c r="AM391" i="82"/>
  <c r="AR391" i="82" s="1"/>
  <c r="AC391" i="82"/>
  <c r="AP391" i="82" s="1"/>
  <c r="AK391" i="82"/>
  <c r="AJ391" i="82"/>
  <c r="AH391" i="82"/>
  <c r="AL391" i="82"/>
  <c r="AI391" i="82"/>
  <c r="AB391" i="82"/>
  <c r="AT391" i="82"/>
  <c r="AS364" i="82"/>
  <c r="AQ364" i="82"/>
  <c r="AQ526" i="82"/>
  <c r="AS526" i="82"/>
  <c r="AS149" i="82"/>
  <c r="AQ149" i="82"/>
  <c r="AQ518" i="82"/>
  <c r="AS518" i="82"/>
  <c r="AM131" i="82"/>
  <c r="AR131" i="82" s="1"/>
  <c r="AC131" i="82"/>
  <c r="AP131" i="82" s="1"/>
  <c r="AT131" i="82"/>
  <c r="AL131" i="82"/>
  <c r="AB131" i="82"/>
  <c r="AJ131" i="82"/>
  <c r="AI131" i="82"/>
  <c r="AN131" i="82"/>
  <c r="AK131" i="82"/>
  <c r="AH131" i="82"/>
  <c r="AI487" i="82"/>
  <c r="AH487" i="82"/>
  <c r="AC487" i="82"/>
  <c r="AP487" i="82" s="1"/>
  <c r="AN487" i="82"/>
  <c r="AB487" i="82"/>
  <c r="AM487" i="82"/>
  <c r="AR487" i="82" s="1"/>
  <c r="AL487" i="82"/>
  <c r="AK487" i="82"/>
  <c r="AT487" i="82"/>
  <c r="AJ487" i="82"/>
  <c r="AM285" i="82"/>
  <c r="AR285" i="82" s="1"/>
  <c r="AC285" i="82"/>
  <c r="AP285" i="82" s="1"/>
  <c r="AH285" i="82"/>
  <c r="AB285" i="82"/>
  <c r="AN285" i="82"/>
  <c r="AL285" i="82"/>
  <c r="AI285" i="82"/>
  <c r="AT285" i="82"/>
  <c r="AK285" i="82"/>
  <c r="AJ285" i="82"/>
  <c r="AN105" i="82"/>
  <c r="AK105" i="82"/>
  <c r="AH105" i="82"/>
  <c r="AM105" i="82"/>
  <c r="AR105" i="82" s="1"/>
  <c r="AL105" i="82"/>
  <c r="AJ105" i="82"/>
  <c r="AI105" i="82"/>
  <c r="AB105" i="82"/>
  <c r="AT105" i="82"/>
  <c r="AC105" i="82"/>
  <c r="AP105" i="82" s="1"/>
  <c r="AQ158" i="82"/>
  <c r="AS158" i="82"/>
  <c r="AK188" i="82"/>
  <c r="AI188" i="82"/>
  <c r="AN188" i="82"/>
  <c r="AM188" i="82"/>
  <c r="AR188" i="82" s="1"/>
  <c r="AL188" i="82"/>
  <c r="AJ188" i="82"/>
  <c r="AH188" i="82"/>
  <c r="AC188" i="82"/>
  <c r="AP188" i="82" s="1"/>
  <c r="AB188" i="82"/>
  <c r="AT188" i="82"/>
  <c r="AM483" i="82"/>
  <c r="AR483" i="82" s="1"/>
  <c r="AC483" i="82"/>
  <c r="AP483" i="82" s="1"/>
  <c r="AT483" i="82"/>
  <c r="AL483" i="82"/>
  <c r="AB483" i="82"/>
  <c r="AK483" i="82"/>
  <c r="AJ483" i="82"/>
  <c r="AI483" i="82"/>
  <c r="AH483" i="82"/>
  <c r="AN483" i="82"/>
  <c r="AH236" i="82"/>
  <c r="AM236" i="82"/>
  <c r="AR236" i="82" s="1"/>
  <c r="AC236" i="82"/>
  <c r="AP236" i="82" s="1"/>
  <c r="AT236" i="82"/>
  <c r="AL236" i="82"/>
  <c r="AB236" i="82"/>
  <c r="AJ236" i="82"/>
  <c r="AN236" i="82"/>
  <c r="AK236" i="82"/>
  <c r="AI236" i="82"/>
  <c r="AS491" i="82"/>
  <c r="AQ491" i="82"/>
  <c r="AI151" i="82"/>
  <c r="AH151" i="82"/>
  <c r="AN151" i="82"/>
  <c r="AM151" i="82"/>
  <c r="AR151" i="82" s="1"/>
  <c r="AC151" i="82"/>
  <c r="AP151" i="82" s="1"/>
  <c r="AJ151" i="82"/>
  <c r="AT151" i="82"/>
  <c r="AL151" i="82"/>
  <c r="AK151" i="82"/>
  <c r="AB151" i="82"/>
  <c r="AT300" i="82"/>
  <c r="AL300" i="82"/>
  <c r="AB300" i="82"/>
  <c r="AJ300" i="82"/>
  <c r="AN300" i="82"/>
  <c r="AH300" i="82"/>
  <c r="AC300" i="82"/>
  <c r="AP300" i="82" s="1"/>
  <c r="AK300" i="82"/>
  <c r="AM300" i="82"/>
  <c r="AR300" i="82" s="1"/>
  <c r="AI300" i="82"/>
  <c r="AH258" i="82"/>
  <c r="AN258" i="82"/>
  <c r="AM258" i="82"/>
  <c r="AR258" i="82" s="1"/>
  <c r="AC258" i="82"/>
  <c r="AP258" i="82" s="1"/>
  <c r="AT258" i="82"/>
  <c r="AL258" i="82"/>
  <c r="AB258" i="82"/>
  <c r="AI258" i="82"/>
  <c r="AK258" i="82"/>
  <c r="AJ258" i="82"/>
  <c r="AN368" i="82"/>
  <c r="AK368" i="82"/>
  <c r="AJ368" i="82"/>
  <c r="AC368" i="82"/>
  <c r="AP368" i="82" s="1"/>
  <c r="AB368" i="82"/>
  <c r="AM368" i="82"/>
  <c r="AR368" i="82" s="1"/>
  <c r="AL368" i="82"/>
  <c r="AI368" i="82"/>
  <c r="AH368" i="82"/>
  <c r="AT368" i="82"/>
  <c r="AM377" i="82"/>
  <c r="AR377" i="82" s="1"/>
  <c r="AC377" i="82"/>
  <c r="AP377" i="82" s="1"/>
  <c r="AJ377" i="82"/>
  <c r="AI377" i="82"/>
  <c r="AH377" i="82"/>
  <c r="AT377" i="82"/>
  <c r="AB377" i="82"/>
  <c r="AN377" i="82"/>
  <c r="AL377" i="82"/>
  <c r="AK377" i="82"/>
  <c r="AI197" i="82"/>
  <c r="AC197" i="82"/>
  <c r="AP197" i="82" s="1"/>
  <c r="AN197" i="82"/>
  <c r="AB197" i="82"/>
  <c r="AM197" i="82"/>
  <c r="AR197" i="82" s="1"/>
  <c r="AK197" i="82"/>
  <c r="AT197" i="82"/>
  <c r="AJ197" i="82"/>
  <c r="AL197" i="82"/>
  <c r="AH197" i="82"/>
  <c r="AS175" i="82"/>
  <c r="AQ175" i="82"/>
  <c r="AS201" i="82"/>
  <c r="AQ201" i="82"/>
  <c r="AS103" i="82"/>
  <c r="AQ103" i="82"/>
  <c r="AS251" i="82"/>
  <c r="AQ251" i="82"/>
  <c r="AQ139" i="82"/>
  <c r="AS139" i="82"/>
  <c r="AS237" i="82"/>
  <c r="AQ237" i="82"/>
  <c r="AS545" i="82"/>
  <c r="AQ545" i="82"/>
  <c r="AJ292" i="82"/>
  <c r="AQ422" i="82"/>
  <c r="AS422" i="82"/>
  <c r="AS508" i="82"/>
  <c r="AQ508" i="82"/>
  <c r="AS393" i="82"/>
  <c r="AQ393" i="82"/>
  <c r="AS351" i="82"/>
  <c r="AQ351" i="82"/>
  <c r="AN286" i="82"/>
  <c r="AT286" i="82"/>
  <c r="AL286" i="82"/>
  <c r="AB286" i="82"/>
  <c r="AH286" i="82"/>
  <c r="AC286" i="82"/>
  <c r="AP286" i="82" s="1"/>
  <c r="AM286" i="82"/>
  <c r="AR286" i="82" s="1"/>
  <c r="AI286" i="82"/>
  <c r="AK286" i="82"/>
  <c r="AJ286" i="82"/>
  <c r="AS330" i="82"/>
  <c r="AQ330" i="82"/>
  <c r="AQ159" i="82"/>
  <c r="AS159" i="82"/>
  <c r="AK394" i="82"/>
  <c r="AJ394" i="82"/>
  <c r="AH394" i="82"/>
  <c r="AN394" i="82"/>
  <c r="AT394" i="82"/>
  <c r="AM394" i="82"/>
  <c r="AR394" i="82" s="1"/>
  <c r="AL394" i="82"/>
  <c r="AI394" i="82"/>
  <c r="AC394" i="82"/>
  <c r="AP394" i="82" s="1"/>
  <c r="AB394" i="82"/>
  <c r="AS223" i="82"/>
  <c r="AQ223" i="82"/>
  <c r="AN521" i="82"/>
  <c r="AM521" i="82"/>
  <c r="AR521" i="82" s="1"/>
  <c r="AC521" i="82"/>
  <c r="AP521" i="82" s="1"/>
  <c r="AK521" i="82"/>
  <c r="AJ521" i="82"/>
  <c r="AT521" i="82"/>
  <c r="AH521" i="82"/>
  <c r="AL521" i="82"/>
  <c r="AB521" i="82"/>
  <c r="AI521" i="82"/>
  <c r="AQ127" i="82"/>
  <c r="AS127" i="82"/>
  <c r="AI143" i="82"/>
  <c r="AH143" i="82"/>
  <c r="AN143" i="82"/>
  <c r="AM143" i="82"/>
  <c r="AR143" i="82" s="1"/>
  <c r="AC143" i="82"/>
  <c r="AP143" i="82" s="1"/>
  <c r="AJ143" i="82"/>
  <c r="AT143" i="82"/>
  <c r="AL143" i="82"/>
  <c r="AK143" i="82"/>
  <c r="AB143" i="82"/>
  <c r="AQ276" i="82"/>
  <c r="AS276" i="82"/>
  <c r="AQ396" i="82"/>
  <c r="AH228" i="82"/>
  <c r="AM228" i="82"/>
  <c r="AR228" i="82" s="1"/>
  <c r="AC228" i="82"/>
  <c r="AP228" i="82" s="1"/>
  <c r="AJ228" i="82"/>
  <c r="AN228" i="82"/>
  <c r="AL228" i="82"/>
  <c r="AK228" i="82"/>
  <c r="AI228" i="82"/>
  <c r="AT228" i="82"/>
  <c r="AB228" i="82"/>
  <c r="AS86" i="82"/>
  <c r="AQ86" i="82"/>
  <c r="AI172" i="82"/>
  <c r="AK172" i="82"/>
  <c r="AJ172" i="82"/>
  <c r="AH172" i="82"/>
  <c r="AC172" i="82"/>
  <c r="AP172" i="82" s="1"/>
  <c r="AL172" i="82"/>
  <c r="AB172" i="82"/>
  <c r="AT461" i="82"/>
  <c r="AN461" i="82"/>
  <c r="AH284" i="82"/>
  <c r="AN284" i="82"/>
  <c r="AI284" i="82"/>
  <c r="AC284" i="82"/>
  <c r="AP284" i="82" s="1"/>
  <c r="AB284" i="82"/>
  <c r="AM284" i="82"/>
  <c r="AR284" i="82" s="1"/>
  <c r="AT284" i="82"/>
  <c r="AJ284" i="82"/>
  <c r="AL284" i="82"/>
  <c r="AK284" i="82"/>
  <c r="AN552" i="82"/>
  <c r="AM552" i="82"/>
  <c r="AR552" i="82" s="1"/>
  <c r="AC552" i="82"/>
  <c r="AP552" i="82" s="1"/>
  <c r="AT552" i="82"/>
  <c r="AL552" i="82"/>
  <c r="AB552" i="82"/>
  <c r="AK552" i="82"/>
  <c r="AJ552" i="82"/>
  <c r="AH552" i="82"/>
  <c r="AI552" i="82"/>
  <c r="AQ430" i="82"/>
  <c r="AS430" i="82"/>
  <c r="AQ542" i="82"/>
  <c r="AS542" i="82"/>
  <c r="AI283" i="82"/>
  <c r="AL283" i="82"/>
  <c r="AK283" i="82"/>
  <c r="AT283" i="82"/>
  <c r="AJ283" i="82"/>
  <c r="AH283" i="82"/>
  <c r="AM283" i="82"/>
  <c r="AR283" i="82" s="1"/>
  <c r="AN283" i="82"/>
  <c r="AC283" i="82"/>
  <c r="AP283" i="82" s="1"/>
  <c r="AB283" i="82"/>
  <c r="AK385" i="82"/>
  <c r="AM385" i="82"/>
  <c r="AR385" i="82" s="1"/>
  <c r="AB385" i="82"/>
  <c r="AI385" i="82"/>
  <c r="AH385" i="82"/>
  <c r="AT385" i="82"/>
  <c r="AC385" i="82"/>
  <c r="AP385" i="82" s="1"/>
  <c r="AN385" i="82"/>
  <c r="AL385" i="82"/>
  <c r="AJ385" i="82"/>
  <c r="AS68" i="82"/>
  <c r="AT375" i="82"/>
  <c r="AL375" i="82"/>
  <c r="AB375" i="82"/>
  <c r="AK375" i="82"/>
  <c r="AC375" i="82"/>
  <c r="AP375" i="82" s="1"/>
  <c r="AN375" i="82"/>
  <c r="AM375" i="82"/>
  <c r="AR375" i="82" s="1"/>
  <c r="AJ375" i="82"/>
  <c r="AI375" i="82"/>
  <c r="AH375" i="82"/>
  <c r="AS527" i="82"/>
  <c r="AQ527" i="82"/>
  <c r="AN334" i="82"/>
  <c r="AM334" i="82"/>
  <c r="AR334" i="82" s="1"/>
  <c r="AC334" i="82"/>
  <c r="AP334" i="82" s="1"/>
  <c r="AT334" i="82"/>
  <c r="AL334" i="82"/>
  <c r="AB334" i="82"/>
  <c r="AI334" i="82"/>
  <c r="AK334" i="82"/>
  <c r="AJ334" i="82"/>
  <c r="AH334" i="82"/>
  <c r="AJ256" i="82"/>
  <c r="AI256" i="82"/>
  <c r="AH256" i="82"/>
  <c r="AN256" i="82"/>
  <c r="AK256" i="82"/>
  <c r="AT256" i="82"/>
  <c r="AM256" i="82"/>
  <c r="AR256" i="82" s="1"/>
  <c r="AC256" i="82"/>
  <c r="AP256" i="82" s="1"/>
  <c r="AB256" i="82"/>
  <c r="AL256" i="82"/>
  <c r="AT318" i="82"/>
  <c r="AJ318" i="82"/>
  <c r="AH318" i="82"/>
  <c r="AN318" i="82"/>
  <c r="AL318" i="82"/>
  <c r="AB318" i="82"/>
  <c r="AM318" i="82"/>
  <c r="AR318" i="82" s="1"/>
  <c r="AK318" i="82"/>
  <c r="AI318" i="82"/>
  <c r="AC318" i="82"/>
  <c r="AP318" i="82" s="1"/>
  <c r="AK428" i="82"/>
  <c r="AJ428" i="82"/>
  <c r="AI428" i="82"/>
  <c r="AH428" i="82"/>
  <c r="AT428" i="82"/>
  <c r="AC428" i="82"/>
  <c r="AP428" i="82" s="1"/>
  <c r="AN428" i="82"/>
  <c r="AM428" i="82"/>
  <c r="AR428" i="82" s="1"/>
  <c r="AL428" i="82"/>
  <c r="AB428" i="82"/>
  <c r="AK246" i="82"/>
  <c r="AJ246" i="82"/>
  <c r="AH246" i="82"/>
  <c r="AM246" i="82"/>
  <c r="AR246" i="82" s="1"/>
  <c r="AC246" i="82"/>
  <c r="AP246" i="82" s="1"/>
  <c r="AN246" i="82"/>
  <c r="AL246" i="82"/>
  <c r="AT246" i="82"/>
  <c r="AI246" i="82"/>
  <c r="AB246" i="82"/>
  <c r="AN260" i="82"/>
  <c r="AM260" i="82"/>
  <c r="AR260" i="82" s="1"/>
  <c r="AC260" i="82"/>
  <c r="AP260" i="82" s="1"/>
  <c r="AT260" i="82"/>
  <c r="AL260" i="82"/>
  <c r="AB260" i="82"/>
  <c r="AK260" i="82"/>
  <c r="AJ260" i="82"/>
  <c r="AI260" i="82"/>
  <c r="AH260" i="82"/>
  <c r="AS164" i="82"/>
  <c r="AQ164" i="82"/>
  <c r="AK217" i="82"/>
  <c r="AJ217" i="82"/>
  <c r="AH217" i="82"/>
  <c r="AM217" i="82"/>
  <c r="AR217" i="82" s="1"/>
  <c r="AC217" i="82"/>
  <c r="AP217" i="82" s="1"/>
  <c r="AN217" i="82"/>
  <c r="AL217" i="82"/>
  <c r="AI217" i="82"/>
  <c r="AB217" i="82"/>
  <c r="AT217" i="82"/>
  <c r="AM400" i="82"/>
  <c r="AR400" i="82" s="1"/>
  <c r="AC400" i="82"/>
  <c r="AP400" i="82" s="1"/>
  <c r="AT400" i="82"/>
  <c r="AL400" i="82"/>
  <c r="AB400" i="82"/>
  <c r="AJ400" i="82"/>
  <c r="AI400" i="82"/>
  <c r="AN400" i="82"/>
  <c r="AK400" i="82"/>
  <c r="AH400" i="82"/>
  <c r="AI311" i="82"/>
  <c r="AK311" i="82"/>
  <c r="AJ311" i="82"/>
  <c r="AH311" i="82"/>
  <c r="AT311" i="82"/>
  <c r="AC311" i="82"/>
  <c r="AP311" i="82" s="1"/>
  <c r="AB311" i="82"/>
  <c r="AN311" i="82"/>
  <c r="AM311" i="82"/>
  <c r="AR311" i="82" s="1"/>
  <c r="AL311" i="82"/>
  <c r="AL277" i="82"/>
  <c r="AT277" i="82"/>
  <c r="AK277" i="82"/>
  <c r="AJ277" i="82"/>
  <c r="AI277" i="82"/>
  <c r="AH277" i="82"/>
  <c r="AM277" i="82"/>
  <c r="AR277" i="82" s="1"/>
  <c r="AB277" i="82"/>
  <c r="AC277" i="82"/>
  <c r="AP277" i="82" s="1"/>
  <c r="AN277" i="82"/>
  <c r="AN262" i="82"/>
  <c r="AH262" i="82"/>
  <c r="AC262" i="82"/>
  <c r="AP262" i="82" s="1"/>
  <c r="AM262" i="82"/>
  <c r="AR262" i="82" s="1"/>
  <c r="AB262" i="82"/>
  <c r="AL262" i="82"/>
  <c r="AI262" i="82"/>
  <c r="AK262" i="82"/>
  <c r="AJ262" i="82"/>
  <c r="AT262" i="82"/>
  <c r="AQ124" i="82"/>
  <c r="AN332" i="82"/>
  <c r="AK332" i="82"/>
  <c r="AJ332" i="82"/>
  <c r="AI332" i="82"/>
  <c r="AT332" i="82"/>
  <c r="AH332" i="82"/>
  <c r="AC332" i="82"/>
  <c r="AP332" i="82" s="1"/>
  <c r="AB332" i="82"/>
  <c r="AL332" i="82"/>
  <c r="AM332" i="82"/>
  <c r="AR332" i="82" s="1"/>
  <c r="AS398" i="82"/>
  <c r="AQ398" i="82"/>
  <c r="AQ437" i="82"/>
  <c r="AS437" i="82"/>
  <c r="AQ128" i="82"/>
  <c r="AS128" i="82"/>
  <c r="AS232" i="82"/>
  <c r="AQ232" i="82"/>
  <c r="AS231" i="82"/>
  <c r="AQ231" i="82"/>
  <c r="AS482" i="82"/>
  <c r="AQ482" i="82"/>
  <c r="AS170" i="82"/>
  <c r="AQ170" i="82"/>
  <c r="AQ411" i="82"/>
  <c r="AS411" i="82"/>
  <c r="AS467" i="82"/>
  <c r="AQ467" i="82"/>
  <c r="AS132" i="82"/>
  <c r="AQ132" i="82"/>
  <c r="AQ297" i="82"/>
  <c r="AS297" i="82"/>
  <c r="AJ234" i="82"/>
  <c r="AI234" i="82"/>
  <c r="AN234" i="82"/>
  <c r="AT234" i="82"/>
  <c r="AL234" i="82"/>
  <c r="AB234" i="82"/>
  <c r="AM234" i="82"/>
  <c r="AR234" i="82" s="1"/>
  <c r="AK234" i="82"/>
  <c r="AH234" i="82"/>
  <c r="AC234" i="82"/>
  <c r="AP234" i="82" s="1"/>
  <c r="AK149" i="82"/>
  <c r="AJ149" i="82"/>
  <c r="AI149" i="82"/>
  <c r="AH149" i="82"/>
  <c r="AT149" i="82"/>
  <c r="AL149" i="82"/>
  <c r="AB149" i="82"/>
  <c r="AC149" i="82"/>
  <c r="AP149" i="82" s="1"/>
  <c r="AN149" i="82"/>
  <c r="AM149" i="82"/>
  <c r="AR149" i="82" s="1"/>
  <c r="AM532" i="82"/>
  <c r="AR532" i="82" s="1"/>
  <c r="AI532" i="82"/>
  <c r="AN237" i="82"/>
  <c r="AT237" i="82"/>
  <c r="AL237" i="82"/>
  <c r="AB237" i="82"/>
  <c r="AK237" i="82"/>
  <c r="AI237" i="82"/>
  <c r="AM237" i="82"/>
  <c r="AR237" i="82" s="1"/>
  <c r="AJ237" i="82"/>
  <c r="AH237" i="82"/>
  <c r="AC237" i="82"/>
  <c r="AP237" i="82" s="1"/>
  <c r="AS432" i="82"/>
  <c r="AQ432" i="82"/>
  <c r="AI412" i="82"/>
  <c r="AH412" i="82"/>
  <c r="AN412" i="82"/>
  <c r="AM412" i="82"/>
  <c r="AR412" i="82" s="1"/>
  <c r="AC412" i="82"/>
  <c r="AP412" i="82" s="1"/>
  <c r="AT412" i="82"/>
  <c r="AB412" i="82"/>
  <c r="AL412" i="82"/>
  <c r="AK412" i="82"/>
  <c r="AJ412" i="82"/>
  <c r="AQ172" i="82"/>
  <c r="AS172" i="82"/>
  <c r="AM542" i="82"/>
  <c r="AR542" i="82" s="1"/>
  <c r="AB542" i="82"/>
  <c r="AK542" i="82"/>
  <c r="AQ447" i="82"/>
  <c r="AS447" i="82"/>
  <c r="AK301" i="82"/>
  <c r="AI301" i="82"/>
  <c r="AM301" i="82"/>
  <c r="AR301" i="82" s="1"/>
  <c r="AC301" i="82"/>
  <c r="AP301" i="82" s="1"/>
  <c r="AJ301" i="82"/>
  <c r="AH301" i="82"/>
  <c r="AT301" i="82"/>
  <c r="AB301" i="82"/>
  <c r="AN301" i="82"/>
  <c r="AL301" i="82"/>
  <c r="AN528" i="82"/>
  <c r="AT528" i="82"/>
  <c r="AL528" i="82"/>
  <c r="AB528" i="82"/>
  <c r="AI528" i="82"/>
  <c r="AH528" i="82"/>
  <c r="AC528" i="82"/>
  <c r="AP528" i="82" s="1"/>
  <c r="AM528" i="82"/>
  <c r="AR528" i="82" s="1"/>
  <c r="AK528" i="82"/>
  <c r="AJ528" i="82"/>
  <c r="AN513" i="82"/>
  <c r="AT513" i="82"/>
  <c r="AL513" i="82"/>
  <c r="AB513" i="82"/>
  <c r="AI513" i="82"/>
  <c r="AM513" i="82"/>
  <c r="AR513" i="82" s="1"/>
  <c r="AK513" i="82"/>
  <c r="AJ513" i="82"/>
  <c r="AH513" i="82"/>
  <c r="AC513" i="82"/>
  <c r="AP513" i="82" s="1"/>
  <c r="AS299" i="82"/>
  <c r="AQ299" i="82"/>
  <c r="AJ549" i="82"/>
  <c r="AI549" i="82"/>
  <c r="AH549" i="82"/>
  <c r="AN549" i="82"/>
  <c r="AM549" i="82"/>
  <c r="AR549" i="82" s="1"/>
  <c r="AC549" i="82"/>
  <c r="AP549" i="82" s="1"/>
  <c r="AK549" i="82"/>
  <c r="AT549" i="82"/>
  <c r="AL549" i="82"/>
  <c r="AB549" i="82"/>
  <c r="AN206" i="82"/>
  <c r="AM206" i="82"/>
  <c r="AR206" i="82" s="1"/>
  <c r="AC206" i="82"/>
  <c r="AP206" i="82" s="1"/>
  <c r="AK206" i="82"/>
  <c r="AH206" i="82"/>
  <c r="AL206" i="82"/>
  <c r="AJ206" i="82"/>
  <c r="AT206" i="82"/>
  <c r="AB206" i="82"/>
  <c r="AI206" i="82"/>
  <c r="AS157" i="82"/>
  <c r="AQ157" i="82"/>
  <c r="AH358" i="82"/>
  <c r="AM358" i="82"/>
  <c r="AR358" i="82" s="1"/>
  <c r="AC358" i="82"/>
  <c r="AP358" i="82" s="1"/>
  <c r="AT358" i="82"/>
  <c r="AJ358" i="82"/>
  <c r="AI358" i="82"/>
  <c r="AB358" i="82"/>
  <c r="AN358" i="82"/>
  <c r="AL358" i="82"/>
  <c r="AK358" i="82"/>
  <c r="AH152" i="82"/>
  <c r="AN152" i="82"/>
  <c r="AM152" i="82"/>
  <c r="AR152" i="82" s="1"/>
  <c r="AC152" i="82"/>
  <c r="AP152" i="82" s="1"/>
  <c r="AT152" i="82"/>
  <c r="AL152" i="82"/>
  <c r="AB152" i="82"/>
  <c r="AI152" i="82"/>
  <c r="AJ152" i="82"/>
  <c r="AK152" i="82"/>
  <c r="AK225" i="82"/>
  <c r="AJ225" i="82"/>
  <c r="AH225" i="82"/>
  <c r="AM225" i="82"/>
  <c r="AR225" i="82" s="1"/>
  <c r="AC225" i="82"/>
  <c r="AP225" i="82" s="1"/>
  <c r="AT225" i="82"/>
  <c r="AB225" i="82"/>
  <c r="AN225" i="82"/>
  <c r="AL225" i="82"/>
  <c r="AI225" i="82"/>
  <c r="AS441" i="82"/>
  <c r="AQ441" i="82"/>
  <c r="AS479" i="82"/>
  <c r="AQ479" i="82"/>
  <c r="AI60" i="82"/>
  <c r="AN60" i="82"/>
  <c r="AM60" i="82"/>
  <c r="AR60" i="82" s="1"/>
  <c r="AC60" i="82"/>
  <c r="AP60" i="82" s="1"/>
  <c r="AH60" i="82"/>
  <c r="AB60" i="82"/>
  <c r="AL60" i="82"/>
  <c r="AK60" i="82"/>
  <c r="AJ60" i="82"/>
  <c r="AT60" i="82"/>
  <c r="AQ119" i="82"/>
  <c r="AS119" i="82"/>
  <c r="AI348" i="82"/>
  <c r="AH348" i="82"/>
  <c r="AN348" i="82"/>
  <c r="AM348" i="82"/>
  <c r="AR348" i="82" s="1"/>
  <c r="AC348" i="82"/>
  <c r="AP348" i="82" s="1"/>
  <c r="AK348" i="82"/>
  <c r="AT348" i="82"/>
  <c r="AL348" i="82"/>
  <c r="AB348" i="82"/>
  <c r="AJ348" i="82"/>
  <c r="AS273" i="82"/>
  <c r="AQ273" i="82"/>
  <c r="AS356" i="82"/>
  <c r="AQ356" i="82"/>
  <c r="AN298" i="82"/>
  <c r="AT298" i="82"/>
  <c r="AL298" i="82"/>
  <c r="AB298" i="82"/>
  <c r="AH298" i="82"/>
  <c r="AM298" i="82"/>
  <c r="AR298" i="82" s="1"/>
  <c r="AK298" i="82"/>
  <c r="AJ298" i="82"/>
  <c r="AC298" i="82"/>
  <c r="AP298" i="82" s="1"/>
  <c r="AI298" i="82"/>
  <c r="AM478" i="82"/>
  <c r="AR478" i="82" s="1"/>
  <c r="AC478" i="82"/>
  <c r="AP478" i="82" s="1"/>
  <c r="AT478" i="82"/>
  <c r="AL478" i="82"/>
  <c r="AB478" i="82"/>
  <c r="AJ478" i="82"/>
  <c r="AI478" i="82"/>
  <c r="AH478" i="82"/>
  <c r="AK478" i="82"/>
  <c r="AN478" i="82"/>
  <c r="AS82" i="82"/>
  <c r="AQ82" i="82"/>
  <c r="AS445" i="82"/>
  <c r="AQ445" i="82"/>
  <c r="AS307" i="82"/>
  <c r="AQ307" i="82"/>
  <c r="AK180" i="82"/>
  <c r="AI180" i="82"/>
  <c r="AN180" i="82"/>
  <c r="AJ180" i="82"/>
  <c r="AH180" i="82"/>
  <c r="AC180" i="82"/>
  <c r="AP180" i="82" s="1"/>
  <c r="AT180" i="82"/>
  <c r="AB180" i="82"/>
  <c r="AL180" i="82"/>
  <c r="AM180" i="82"/>
  <c r="AR180" i="82" s="1"/>
  <c r="AN531" i="82"/>
  <c r="AT531" i="82"/>
  <c r="AL531" i="82"/>
  <c r="AB531" i="82"/>
  <c r="AK531" i="82"/>
  <c r="AI531" i="82"/>
  <c r="AJ531" i="82"/>
  <c r="AH531" i="82"/>
  <c r="AC531" i="82"/>
  <c r="AP531" i="82" s="1"/>
  <c r="AM531" i="82"/>
  <c r="AR531" i="82" s="1"/>
  <c r="AS530" i="82"/>
  <c r="AQ530" i="82"/>
  <c r="AK265" i="82"/>
  <c r="AN265" i="82"/>
  <c r="AC265" i="82"/>
  <c r="AP265" i="82" s="1"/>
  <c r="AM265" i="82"/>
  <c r="AR265" i="82" s="1"/>
  <c r="AB265" i="82"/>
  <c r="AL265" i="82"/>
  <c r="AH265" i="82"/>
  <c r="AT265" i="82"/>
  <c r="AI265" i="82"/>
  <c r="AJ265" i="82"/>
  <c r="AQ392" i="82"/>
  <c r="AS392" i="82"/>
  <c r="AN153" i="82"/>
  <c r="AM153" i="82"/>
  <c r="AR153" i="82" s="1"/>
  <c r="AC153" i="82"/>
  <c r="AP153" i="82" s="1"/>
  <c r="AT153" i="82"/>
  <c r="AL153" i="82"/>
  <c r="AB153" i="82"/>
  <c r="AK153" i="82"/>
  <c r="AH153" i="82"/>
  <c r="AJ153" i="82"/>
  <c r="AI153" i="82"/>
  <c r="AM350" i="82"/>
  <c r="AR350" i="82" s="1"/>
  <c r="AC350" i="82"/>
  <c r="AP350" i="82" s="1"/>
  <c r="AT350" i="82"/>
  <c r="AL350" i="82"/>
  <c r="AB350" i="82"/>
  <c r="AI350" i="82"/>
  <c r="AH350" i="82"/>
  <c r="AJ395" i="82"/>
  <c r="AI395" i="82"/>
  <c r="AN395" i="82"/>
  <c r="AM395" i="82"/>
  <c r="AR395" i="82" s="1"/>
  <c r="AH395" i="82"/>
  <c r="AC395" i="82"/>
  <c r="AP395" i="82" s="1"/>
  <c r="AT395" i="82"/>
  <c r="AL395" i="82"/>
  <c r="AK395" i="82"/>
  <c r="AB395" i="82"/>
  <c r="AQ487" i="82"/>
  <c r="AS487" i="82"/>
  <c r="AQ285" i="82"/>
  <c r="AS285" i="82"/>
  <c r="AQ235" i="82"/>
  <c r="AS235" i="82"/>
  <c r="AS483" i="82"/>
  <c r="AQ483" i="82"/>
  <c r="AQ236" i="82"/>
  <c r="AS236" i="82"/>
  <c r="AJ74" i="82"/>
  <c r="AI74" i="82"/>
  <c r="AH74" i="82"/>
  <c r="AM74" i="82"/>
  <c r="AR74" i="82" s="1"/>
  <c r="AC74" i="82"/>
  <c r="AP74" i="82" s="1"/>
  <c r="AB74" i="82"/>
  <c r="AN74" i="82"/>
  <c r="AQ151" i="82"/>
  <c r="AS151" i="82"/>
  <c r="AM418" i="82"/>
  <c r="AR418" i="82" s="1"/>
  <c r="AH418" i="82"/>
  <c r="AQ258" i="82"/>
  <c r="AS258" i="82"/>
  <c r="AK346" i="82"/>
  <c r="AJ346" i="82"/>
  <c r="AI346" i="82"/>
  <c r="AH346" i="82"/>
  <c r="AM346" i="82"/>
  <c r="AR346" i="82" s="1"/>
  <c r="AC346" i="82"/>
  <c r="AP346" i="82" s="1"/>
  <c r="AL346" i="82"/>
  <c r="AB346" i="82"/>
  <c r="AN346" i="82"/>
  <c r="AT346" i="82"/>
  <c r="AK471" i="82"/>
  <c r="AH471" i="82"/>
  <c r="AJ471" i="82"/>
  <c r="AC471" i="82"/>
  <c r="AP471" i="82" s="1"/>
  <c r="AN471" i="82"/>
  <c r="AB471" i="82"/>
  <c r="AL471" i="82"/>
  <c r="AT471" i="82"/>
  <c r="AM471" i="82"/>
  <c r="AR471" i="82" s="1"/>
  <c r="AI471" i="82"/>
  <c r="AS343" i="82"/>
  <c r="AQ343" i="82"/>
  <c r="AH516" i="82"/>
  <c r="AM516" i="82"/>
  <c r="AR516" i="82" s="1"/>
  <c r="AB516" i="82"/>
  <c r="AK516" i="82"/>
  <c r="AN516" i="82"/>
  <c r="AC516" i="82"/>
  <c r="AP516" i="82" s="1"/>
  <c r="AT516" i="82"/>
  <c r="AL516" i="82"/>
  <c r="AJ516" i="82"/>
  <c r="AI516" i="82"/>
  <c r="AQ377" i="82"/>
  <c r="AS377" i="82"/>
  <c r="AQ197" i="82"/>
  <c r="AS197" i="82"/>
  <c r="AS460" i="82"/>
  <c r="AQ460" i="82"/>
  <c r="AH175" i="82"/>
  <c r="AN175" i="82"/>
  <c r="AK175" i="82"/>
  <c r="AJ175" i="82"/>
  <c r="AI175" i="82"/>
  <c r="AT175" i="82"/>
  <c r="AC175" i="82"/>
  <c r="AP175" i="82" s="1"/>
  <c r="AB175" i="82"/>
  <c r="AL175" i="82"/>
  <c r="AM175" i="82"/>
  <c r="AR175" i="82" s="1"/>
  <c r="AT423" i="82"/>
  <c r="AK423" i="82"/>
  <c r="AJ423" i="82"/>
  <c r="AI423" i="82"/>
  <c r="AH423" i="82"/>
  <c r="AN423" i="82"/>
  <c r="AC423" i="82"/>
  <c r="AP423" i="82" s="1"/>
  <c r="AM423" i="82"/>
  <c r="AR423" i="82" s="1"/>
  <c r="AB423" i="82"/>
  <c r="AL423" i="82"/>
  <c r="AQ381" i="82"/>
  <c r="AS381" i="82"/>
  <c r="AN351" i="82"/>
  <c r="AM351" i="82"/>
  <c r="AR351" i="82" s="1"/>
  <c r="AC351" i="82"/>
  <c r="AP351" i="82" s="1"/>
  <c r="AT351" i="82"/>
  <c r="AL351" i="82"/>
  <c r="AB351" i="82"/>
  <c r="AK351" i="82"/>
  <c r="AJ351" i="82"/>
  <c r="AH351" i="82"/>
  <c r="AI351" i="82"/>
  <c r="AS286" i="82"/>
  <c r="AQ286" i="82"/>
  <c r="AJ421" i="82"/>
  <c r="AK421" i="82"/>
  <c r="AN360" i="82"/>
  <c r="AK360" i="82"/>
  <c r="AB360" i="82"/>
  <c r="AM360" i="82"/>
  <c r="AR360" i="82" s="1"/>
  <c r="AL360" i="82"/>
  <c r="AJ360" i="82"/>
  <c r="AT360" i="82"/>
  <c r="AI360" i="82"/>
  <c r="AH360" i="82"/>
  <c r="AC360" i="82"/>
  <c r="AP360" i="82" s="1"/>
  <c r="AH330" i="82"/>
  <c r="AN330" i="82"/>
  <c r="AC330" i="82"/>
  <c r="AP330" i="82" s="1"/>
  <c r="AM330" i="82"/>
  <c r="AR330" i="82" s="1"/>
  <c r="AB330" i="82"/>
  <c r="AL330" i="82"/>
  <c r="AT330" i="82"/>
  <c r="AK330" i="82"/>
  <c r="AJ330" i="82"/>
  <c r="AI330" i="82"/>
  <c r="AS394" i="82"/>
  <c r="AQ394" i="82"/>
  <c r="AS554" i="82"/>
  <c r="AQ554" i="82"/>
  <c r="AK209" i="82"/>
  <c r="AJ209" i="82"/>
  <c r="AH209" i="82"/>
  <c r="AM209" i="82"/>
  <c r="AR209" i="82" s="1"/>
  <c r="AC209" i="82"/>
  <c r="AP209" i="82" s="1"/>
  <c r="AI209" i="82"/>
  <c r="AL209" i="82"/>
  <c r="AB209" i="82"/>
  <c r="AN209" i="82"/>
  <c r="AT209" i="82"/>
  <c r="AJ380" i="82"/>
  <c r="AN380" i="82"/>
  <c r="AM380" i="82"/>
  <c r="AR380" i="82" s="1"/>
  <c r="AL380" i="82"/>
  <c r="AK380" i="82"/>
  <c r="AI380" i="82"/>
  <c r="AT380" i="82"/>
  <c r="AH380" i="82"/>
  <c r="AC380" i="82"/>
  <c r="AP380" i="82" s="1"/>
  <c r="AB380" i="82"/>
  <c r="AI127" i="82"/>
  <c r="AH127" i="82"/>
  <c r="AN127" i="82"/>
  <c r="AM127" i="82"/>
  <c r="AR127" i="82" s="1"/>
  <c r="AC127" i="82"/>
  <c r="AP127" i="82" s="1"/>
  <c r="AJ127" i="82"/>
  <c r="AL127" i="82"/>
  <c r="AK127" i="82"/>
  <c r="AB127" i="82"/>
  <c r="AT127" i="82"/>
  <c r="AQ143" i="82"/>
  <c r="AS143" i="82"/>
  <c r="AJ117" i="82"/>
  <c r="AH117" i="82"/>
  <c r="AT117" i="82"/>
  <c r="AL117" i="82"/>
  <c r="AB117" i="82"/>
  <c r="AK117" i="82"/>
  <c r="AI117" i="82"/>
  <c r="AC117" i="82"/>
  <c r="AP117" i="82" s="1"/>
  <c r="AN117" i="82"/>
  <c r="AM117" i="82"/>
  <c r="AR117" i="82" s="1"/>
  <c r="AI396" i="82"/>
  <c r="AH396" i="82"/>
  <c r="AN396" i="82"/>
  <c r="AM396" i="82"/>
  <c r="AR396" i="82" s="1"/>
  <c r="AC396" i="82"/>
  <c r="AP396" i="82" s="1"/>
  <c r="AB396" i="82"/>
  <c r="AT396" i="82"/>
  <c r="AL396" i="82"/>
  <c r="AK396" i="82"/>
  <c r="AJ396" i="82"/>
  <c r="AS228" i="82"/>
  <c r="AQ228" i="82"/>
  <c r="AH212" i="82"/>
  <c r="AM212" i="82"/>
  <c r="AR212" i="82" s="1"/>
  <c r="AC212" i="82"/>
  <c r="AP212" i="82" s="1"/>
  <c r="AJ212" i="82"/>
  <c r="AN212" i="82"/>
  <c r="AK212" i="82"/>
  <c r="AI212" i="82"/>
  <c r="AB212" i="82"/>
  <c r="AT212" i="82"/>
  <c r="AL212" i="82"/>
  <c r="AS129" i="82"/>
  <c r="AQ129" i="82"/>
  <c r="AN287" i="82"/>
  <c r="AM287" i="82"/>
  <c r="AR287" i="82" s="1"/>
  <c r="AC287" i="82"/>
  <c r="AP287" i="82" s="1"/>
  <c r="AK287" i="82"/>
  <c r="AI287" i="82"/>
  <c r="AT287" i="82"/>
  <c r="AH287" i="82"/>
  <c r="AB287" i="82"/>
  <c r="AJ287" i="82"/>
  <c r="AL287" i="82"/>
  <c r="AJ486" i="82"/>
  <c r="AI486" i="82"/>
  <c r="AL486" i="82"/>
  <c r="AK486" i="82"/>
  <c r="AT486" i="82"/>
  <c r="AH486" i="82"/>
  <c r="AC486" i="82"/>
  <c r="AP486" i="82" s="1"/>
  <c r="AN486" i="82"/>
  <c r="AB486" i="82"/>
  <c r="AM486" i="82"/>
  <c r="AR486" i="82" s="1"/>
  <c r="AT465" i="82"/>
  <c r="AL465" i="82"/>
  <c r="AB465" i="82"/>
  <c r="AH465" i="82"/>
  <c r="AC465" i="82"/>
  <c r="AP465" i="82" s="1"/>
  <c r="AN465" i="82"/>
  <c r="AM465" i="82"/>
  <c r="AR465" i="82" s="1"/>
  <c r="AK465" i="82"/>
  <c r="AJ465" i="82"/>
  <c r="AI465" i="82"/>
  <c r="AS461" i="82"/>
  <c r="AQ461" i="82"/>
  <c r="AN230" i="82"/>
  <c r="AM230" i="82"/>
  <c r="AR230" i="82" s="1"/>
  <c r="AC230" i="82"/>
  <c r="AP230" i="82" s="1"/>
  <c r="AK230" i="82"/>
  <c r="AH230" i="82"/>
  <c r="AL230" i="82"/>
  <c r="AJ230" i="82"/>
  <c r="AI230" i="82"/>
  <c r="AT230" i="82"/>
  <c r="AB230" i="82"/>
  <c r="AS552" i="82"/>
  <c r="AQ552" i="82"/>
  <c r="AS92" i="82"/>
  <c r="AQ92" i="82"/>
  <c r="AQ211" i="82"/>
  <c r="AS211" i="82"/>
  <c r="AQ283" i="82"/>
  <c r="AS283" i="82"/>
  <c r="AS375" i="82"/>
  <c r="AQ375" i="82"/>
  <c r="AH435" i="82"/>
  <c r="AN435" i="82"/>
  <c r="AT435" i="82"/>
  <c r="AL435" i="82"/>
  <c r="AB435" i="82"/>
  <c r="AK435" i="82"/>
  <c r="AM435" i="82"/>
  <c r="AR435" i="82" s="1"/>
  <c r="AJ435" i="82"/>
  <c r="AC435" i="82"/>
  <c r="AP435" i="82" s="1"/>
  <c r="AI435" i="82"/>
  <c r="AQ334" i="82"/>
  <c r="AS334" i="82"/>
  <c r="AN476" i="82"/>
  <c r="AT476" i="82"/>
  <c r="AB476" i="82"/>
  <c r="AK476" i="82"/>
  <c r="AM476" i="82"/>
  <c r="AR476" i="82" s="1"/>
  <c r="AJ476" i="82"/>
  <c r="AI476" i="82"/>
  <c r="AC476" i="82"/>
  <c r="AP476" i="82" s="1"/>
  <c r="AH476" i="82"/>
  <c r="AQ256" i="82"/>
  <c r="AS256" i="82"/>
  <c r="AS428" i="82"/>
  <c r="AQ428" i="82"/>
  <c r="AS246" i="82"/>
  <c r="AQ246" i="82"/>
  <c r="AT308" i="82"/>
  <c r="AL308" i="82"/>
  <c r="AB308" i="82"/>
  <c r="AJ308" i="82"/>
  <c r="AN308" i="82"/>
  <c r="AC308" i="82"/>
  <c r="AP308" i="82" s="1"/>
  <c r="AM308" i="82"/>
  <c r="AR308" i="82" s="1"/>
  <c r="AK308" i="82"/>
  <c r="AI308" i="82"/>
  <c r="AH308" i="82"/>
  <c r="AQ244" i="82"/>
  <c r="AS244" i="82"/>
  <c r="AK354" i="82"/>
  <c r="AJ354" i="82"/>
  <c r="AI354" i="82"/>
  <c r="AH354" i="82"/>
  <c r="AN354" i="82"/>
  <c r="AM354" i="82"/>
  <c r="AR354" i="82" s="1"/>
  <c r="AC354" i="82"/>
  <c r="AP354" i="82" s="1"/>
  <c r="AT354" i="82"/>
  <c r="AL354" i="82"/>
  <c r="AB354" i="82"/>
  <c r="AS217" i="82"/>
  <c r="AQ217" i="82"/>
  <c r="AK498" i="82"/>
  <c r="AJ498" i="82"/>
  <c r="AH498" i="82"/>
  <c r="AN498" i="82"/>
  <c r="AM498" i="82"/>
  <c r="AR498" i="82" s="1"/>
  <c r="AC498" i="82"/>
  <c r="AP498" i="82" s="1"/>
  <c r="AL498" i="82"/>
  <c r="AI498" i="82"/>
  <c r="AB498" i="82"/>
  <c r="AT498" i="82"/>
  <c r="AQ400" i="82"/>
  <c r="AS400" i="82"/>
  <c r="AQ311" i="82"/>
  <c r="AS311" i="82"/>
  <c r="AM514" i="82"/>
  <c r="AR514" i="82" s="1"/>
  <c r="AC514" i="82"/>
  <c r="AP514" i="82" s="1"/>
  <c r="AK514" i="82"/>
  <c r="AH514" i="82"/>
  <c r="AN514" i="82"/>
  <c r="AL514" i="82"/>
  <c r="AJ514" i="82"/>
  <c r="AI514" i="82"/>
  <c r="AB514" i="82"/>
  <c r="AT514" i="82"/>
  <c r="AN466" i="82"/>
  <c r="AK466" i="82"/>
  <c r="AT466" i="82"/>
  <c r="AH466" i="82"/>
  <c r="AC466" i="82"/>
  <c r="AP466" i="82" s="1"/>
  <c r="AB466" i="82"/>
  <c r="AM466" i="82"/>
  <c r="AR466" i="82" s="1"/>
  <c r="AL466" i="82"/>
  <c r="AJ466" i="82"/>
  <c r="AI466" i="82"/>
  <c r="AS277" i="82"/>
  <c r="AQ277" i="82"/>
  <c r="AT140" i="82"/>
  <c r="AL140" i="82"/>
  <c r="AB140" i="82"/>
  <c r="AK140" i="82"/>
  <c r="AI140" i="82"/>
  <c r="AH140" i="82"/>
  <c r="AM140" i="82"/>
  <c r="AR140" i="82" s="1"/>
  <c r="AC140" i="82"/>
  <c r="AP140" i="82" s="1"/>
  <c r="AN140" i="82"/>
  <c r="AJ140" i="82"/>
  <c r="AT192" i="82"/>
  <c r="AL192" i="82"/>
  <c r="AB192" i="82"/>
  <c r="AN192" i="82"/>
  <c r="AJ192" i="82"/>
  <c r="AH192" i="82"/>
  <c r="AC192" i="82"/>
  <c r="AP192" i="82" s="1"/>
  <c r="AI192" i="82"/>
  <c r="AK192" i="82"/>
  <c r="AM192" i="82"/>
  <c r="AR192" i="82" s="1"/>
  <c r="AQ404" i="82"/>
  <c r="AS404" i="82"/>
  <c r="AM215" i="82"/>
  <c r="AR215" i="82" s="1"/>
  <c r="AC215" i="82"/>
  <c r="AP215" i="82" s="1"/>
  <c r="AT215" i="82"/>
  <c r="AL215" i="82"/>
  <c r="AB215" i="82"/>
  <c r="AJ215" i="82"/>
  <c r="AN215" i="82"/>
  <c r="AK215" i="82"/>
  <c r="AH215" i="82"/>
  <c r="AI215" i="82"/>
  <c r="AS332" i="82"/>
  <c r="AQ332" i="82"/>
  <c r="AT489" i="82"/>
  <c r="AL489" i="82"/>
  <c r="AB489" i="82"/>
  <c r="AN489" i="82"/>
  <c r="AK489" i="82"/>
  <c r="AJ489" i="82"/>
  <c r="AI489" i="82"/>
  <c r="AH489" i="82"/>
  <c r="AC489" i="82"/>
  <c r="AP489" i="82" s="1"/>
  <c r="AM489" i="82"/>
  <c r="AR489" i="82" s="1"/>
  <c r="AT353" i="82"/>
  <c r="AL353" i="82"/>
  <c r="AB353" i="82"/>
  <c r="AK353" i="82"/>
  <c r="AJ353" i="82"/>
  <c r="AI353" i="82"/>
  <c r="AH353" i="82"/>
  <c r="AN353" i="82"/>
  <c r="AC353" i="82"/>
  <c r="AP353" i="82" s="1"/>
  <c r="AM353" i="82"/>
  <c r="AR353" i="82" s="1"/>
  <c r="AM451" i="82"/>
  <c r="AR451" i="82" s="1"/>
  <c r="AC451" i="82"/>
  <c r="AP451" i="82" s="1"/>
  <c r="AT451" i="82"/>
  <c r="AL451" i="82"/>
  <c r="AB451" i="82"/>
  <c r="AN451" i="82"/>
  <c r="AK451" i="82"/>
  <c r="AJ451" i="82"/>
  <c r="AI451" i="82"/>
  <c r="AH451" i="82"/>
  <c r="AS293" i="82"/>
  <c r="AQ293" i="82"/>
  <c r="AM315" i="82"/>
  <c r="AR315" i="82" s="1"/>
  <c r="AC315" i="82"/>
  <c r="AP315" i="82" s="1"/>
  <c r="AK315" i="82"/>
  <c r="AB315" i="82"/>
  <c r="AN315" i="82"/>
  <c r="AL315" i="82"/>
  <c r="AJ315" i="82"/>
  <c r="AI315" i="82"/>
  <c r="AT315" i="82"/>
  <c r="AH315" i="82"/>
  <c r="AS206" i="82"/>
  <c r="AQ206" i="82"/>
  <c r="AN242" i="82"/>
  <c r="AT242" i="82"/>
  <c r="AL242" i="82"/>
  <c r="AB242" i="82"/>
  <c r="AC242" i="82"/>
  <c r="AP242" i="82" s="1"/>
  <c r="AK242" i="82"/>
  <c r="AJ242" i="82"/>
  <c r="AH242" i="82"/>
  <c r="AM242" i="82"/>
  <c r="AR242" i="82" s="1"/>
  <c r="AI242" i="82"/>
  <c r="AS176" i="82"/>
  <c r="AQ176" i="82"/>
  <c r="AQ298" i="82"/>
  <c r="AS298" i="82"/>
  <c r="AJ226" i="82"/>
  <c r="AI226" i="82"/>
  <c r="AT226" i="82"/>
  <c r="AL226" i="82"/>
  <c r="AB226" i="82"/>
  <c r="AM226" i="82"/>
  <c r="AR226" i="82" s="1"/>
  <c r="AK226" i="82"/>
  <c r="AH226" i="82"/>
  <c r="AC226" i="82"/>
  <c r="AP226" i="82" s="1"/>
  <c r="AN226" i="82"/>
  <c r="AM163" i="82"/>
  <c r="AR163" i="82" s="1"/>
  <c r="AC163" i="82"/>
  <c r="AP163" i="82" s="1"/>
  <c r="AT163" i="82"/>
  <c r="AL163" i="82"/>
  <c r="AB163" i="82"/>
  <c r="AK163" i="82"/>
  <c r="AJ163" i="82"/>
  <c r="AI163" i="82"/>
  <c r="AN163" i="82"/>
  <c r="AH163" i="82"/>
  <c r="AH397" i="82"/>
  <c r="AM397" i="82"/>
  <c r="AR397" i="82" s="1"/>
  <c r="AC397" i="82"/>
  <c r="AP397" i="82" s="1"/>
  <c r="AT397" i="82"/>
  <c r="AL397" i="82"/>
  <c r="AB397" i="82"/>
  <c r="AK397" i="82"/>
  <c r="AJ397" i="82"/>
  <c r="AI397" i="82"/>
  <c r="AN397" i="82"/>
  <c r="AQ131" i="82"/>
  <c r="AS131" i="82"/>
  <c r="AQ239" i="82"/>
  <c r="AS239" i="82"/>
  <c r="AQ267" i="82"/>
  <c r="AS267" i="82"/>
  <c r="AS165" i="82"/>
  <c r="AQ165" i="82"/>
  <c r="AH86" i="82"/>
  <c r="AN86" i="82"/>
  <c r="AM86" i="82"/>
  <c r="AR86" i="82" s="1"/>
  <c r="AC86" i="82"/>
  <c r="AP86" i="82" s="1"/>
  <c r="AT86" i="82"/>
  <c r="AL86" i="82"/>
  <c r="AB86" i="82"/>
  <c r="AK86" i="82"/>
  <c r="AI86" i="82"/>
  <c r="AJ86" i="82"/>
  <c r="AM92" i="82"/>
  <c r="AR92" i="82" s="1"/>
  <c r="AC92" i="82"/>
  <c r="AP92" i="82" s="1"/>
  <c r="AL92" i="82"/>
  <c r="AT92" i="82"/>
  <c r="AK92" i="82"/>
  <c r="AJ92" i="82"/>
  <c r="AI92" i="82"/>
  <c r="AH92" i="82"/>
  <c r="AN92" i="82"/>
  <c r="AB92" i="82"/>
  <c r="AM293" i="82"/>
  <c r="AR293" i="82" s="1"/>
  <c r="AC293" i="82"/>
  <c r="AP293" i="82" s="1"/>
  <c r="AI293" i="82"/>
  <c r="AN293" i="82"/>
  <c r="AB293" i="82"/>
  <c r="AT293" i="82"/>
  <c r="AK293" i="82"/>
  <c r="AL293" i="82"/>
  <c r="AJ293" i="82"/>
  <c r="AH293" i="82"/>
  <c r="AS281" i="82"/>
  <c r="AQ281" i="82"/>
  <c r="AQ429" i="82"/>
  <c r="AS429" i="82"/>
  <c r="AK193" i="82"/>
  <c r="AM193" i="82"/>
  <c r="AR193" i="82" s="1"/>
  <c r="AC193" i="82"/>
  <c r="AP193" i="82" s="1"/>
  <c r="AH193" i="82"/>
  <c r="AN193" i="82"/>
  <c r="AL193" i="82"/>
  <c r="AI193" i="82"/>
  <c r="AB193" i="82"/>
  <c r="AT193" i="82"/>
  <c r="AJ193" i="82"/>
  <c r="AK281" i="82"/>
  <c r="AN281" i="82"/>
  <c r="AC281" i="82"/>
  <c r="AP281" i="82" s="1"/>
  <c r="AM281" i="82"/>
  <c r="AR281" i="82" s="1"/>
  <c r="AB281" i="82"/>
  <c r="AL281" i="82"/>
  <c r="AT281" i="82"/>
  <c r="AJ281" i="82"/>
  <c r="AI281" i="82"/>
  <c r="AH281" i="82"/>
  <c r="AS301" i="82"/>
  <c r="AQ301" i="82"/>
  <c r="AS169" i="82"/>
  <c r="AQ169" i="82"/>
  <c r="AN429" i="82"/>
  <c r="AJ429" i="82"/>
  <c r="AI429" i="82"/>
  <c r="AK429" i="82"/>
  <c r="AH429" i="82"/>
  <c r="AT429" i="82"/>
  <c r="AC429" i="82"/>
  <c r="AP429" i="82" s="1"/>
  <c r="AM429" i="82"/>
  <c r="AR429" i="82" s="1"/>
  <c r="AL429" i="82"/>
  <c r="AB429" i="82"/>
  <c r="AS528" i="82"/>
  <c r="AQ528" i="82"/>
  <c r="AN452" i="82"/>
  <c r="AT452" i="82"/>
  <c r="AL452" i="82"/>
  <c r="AB452" i="82"/>
  <c r="AK452" i="82"/>
  <c r="AH452" i="82"/>
  <c r="AC452" i="82"/>
  <c r="AP452" i="82" s="1"/>
  <c r="AM452" i="82"/>
  <c r="AR452" i="82" s="1"/>
  <c r="AJ452" i="82"/>
  <c r="AI452" i="82"/>
  <c r="AQ549" i="82"/>
  <c r="AS549" i="82"/>
  <c r="AS271" i="82"/>
  <c r="AQ271" i="82"/>
  <c r="AS290" i="82"/>
  <c r="AQ290" i="82"/>
  <c r="AK338" i="82"/>
  <c r="AJ338" i="82"/>
  <c r="AI338" i="82"/>
  <c r="AH338" i="82"/>
  <c r="AM338" i="82"/>
  <c r="AR338" i="82" s="1"/>
  <c r="AC338" i="82"/>
  <c r="AP338" i="82" s="1"/>
  <c r="AN338" i="82"/>
  <c r="AL338" i="82"/>
  <c r="AB338" i="82"/>
  <c r="AT338" i="82"/>
  <c r="AT419" i="82"/>
  <c r="AL419" i="82"/>
  <c r="AK419" i="82"/>
  <c r="AM419" i="82"/>
  <c r="AR419" i="82" s="1"/>
  <c r="AH419" i="82"/>
  <c r="AC419" i="82"/>
  <c r="AP419" i="82" s="1"/>
  <c r="AS358" i="82"/>
  <c r="AQ358" i="82"/>
  <c r="AQ152" i="82"/>
  <c r="AS152" i="82"/>
  <c r="AM184" i="82"/>
  <c r="AR184" i="82" s="1"/>
  <c r="AC184" i="82"/>
  <c r="AP184" i="82" s="1"/>
  <c r="AK184" i="82"/>
  <c r="AJ184" i="82"/>
  <c r="AN184" i="82"/>
  <c r="AL184" i="82"/>
  <c r="AI184" i="82"/>
  <c r="AH184" i="82"/>
  <c r="AT184" i="82"/>
  <c r="AB184" i="82"/>
  <c r="AQ60" i="82"/>
  <c r="AS60" i="82"/>
  <c r="AH366" i="82"/>
  <c r="AM366" i="82"/>
  <c r="AR366" i="82" s="1"/>
  <c r="AC366" i="82"/>
  <c r="AP366" i="82" s="1"/>
  <c r="AT366" i="82"/>
  <c r="AL366" i="82"/>
  <c r="AB366" i="82"/>
  <c r="AN366" i="82"/>
  <c r="AK366" i="82"/>
  <c r="AJ366" i="82"/>
  <c r="AI366" i="82"/>
  <c r="AN70" i="82"/>
  <c r="AM70" i="82"/>
  <c r="AR70" i="82" s="1"/>
  <c r="AC70" i="82"/>
  <c r="AP70" i="82" s="1"/>
  <c r="AT70" i="82"/>
  <c r="AL70" i="82"/>
  <c r="AB70" i="82"/>
  <c r="AK70" i="82"/>
  <c r="AI70" i="82"/>
  <c r="AJ70" i="82"/>
  <c r="AH70" i="82"/>
  <c r="AS327" i="82"/>
  <c r="AQ327" i="82"/>
  <c r="AT484" i="82"/>
  <c r="AL484" i="82"/>
  <c r="AB484" i="82"/>
  <c r="AK484" i="82"/>
  <c r="AH484" i="82"/>
  <c r="AC484" i="82"/>
  <c r="AP484" i="82" s="1"/>
  <c r="AN484" i="82"/>
  <c r="AM484" i="82"/>
  <c r="AR484" i="82" s="1"/>
  <c r="AJ484" i="82"/>
  <c r="AI484" i="82"/>
  <c r="AQ348" i="82"/>
  <c r="AS348" i="82"/>
  <c r="AJ386" i="82"/>
  <c r="AT386" i="82"/>
  <c r="AI386" i="82"/>
  <c r="AC386" i="82"/>
  <c r="AP386" i="82" s="1"/>
  <c r="AN386" i="82"/>
  <c r="AB386" i="82"/>
  <c r="AM386" i="82"/>
  <c r="AR386" i="82" s="1"/>
  <c r="AL386" i="82"/>
  <c r="AK386" i="82"/>
  <c r="AH386" i="82"/>
  <c r="AQ240" i="82"/>
  <c r="AS240" i="82"/>
  <c r="AI182" i="82"/>
  <c r="AM182" i="82"/>
  <c r="AR182" i="82" s="1"/>
  <c r="AC182" i="82"/>
  <c r="AP182" i="82" s="1"/>
  <c r="AT182" i="82"/>
  <c r="AL182" i="82"/>
  <c r="AB182" i="82"/>
  <c r="AN182" i="82"/>
  <c r="AK182" i="82"/>
  <c r="AJ182" i="82"/>
  <c r="AH182" i="82"/>
  <c r="AI135" i="82"/>
  <c r="AH135" i="82"/>
  <c r="AN135" i="82"/>
  <c r="AM135" i="82"/>
  <c r="AR135" i="82" s="1"/>
  <c r="AC135" i="82"/>
  <c r="AP135" i="82" s="1"/>
  <c r="AJ135" i="82"/>
  <c r="AB135" i="82"/>
  <c r="AT135" i="82"/>
  <c r="AL135" i="82"/>
  <c r="AK135" i="82"/>
  <c r="AQ478" i="82"/>
  <c r="AS478" i="82"/>
  <c r="AM425" i="82"/>
  <c r="AR425" i="82" s="1"/>
  <c r="AC425" i="82"/>
  <c r="AP425" i="82" s="1"/>
  <c r="AH425" i="82"/>
  <c r="AN425" i="82"/>
  <c r="AB425" i="82"/>
  <c r="AT425" i="82"/>
  <c r="AK425" i="82"/>
  <c r="AJ425" i="82"/>
  <c r="AL425" i="82"/>
  <c r="AI425" i="82"/>
  <c r="AN503" i="82"/>
  <c r="AM503" i="82"/>
  <c r="AR503" i="82" s="1"/>
  <c r="AC503" i="82"/>
  <c r="AP503" i="82" s="1"/>
  <c r="AK503" i="82"/>
  <c r="AJ503" i="82"/>
  <c r="AI503" i="82"/>
  <c r="AH503" i="82"/>
  <c r="AB503" i="82"/>
  <c r="AT503" i="82"/>
  <c r="AL503" i="82"/>
  <c r="AN369" i="82"/>
  <c r="AK379" i="82"/>
  <c r="AH379" i="82"/>
  <c r="AL379" i="82"/>
  <c r="AJ379" i="82"/>
  <c r="AI379" i="82"/>
  <c r="AT379" i="82"/>
  <c r="AC379" i="82"/>
  <c r="AP379" i="82" s="1"/>
  <c r="AB379" i="82"/>
  <c r="AN379" i="82"/>
  <c r="AM379" i="82"/>
  <c r="AR379" i="82" s="1"/>
  <c r="AQ257" i="82"/>
  <c r="AS257" i="82"/>
  <c r="AI174" i="82"/>
  <c r="AT174" i="82"/>
  <c r="AL174" i="82"/>
  <c r="AB174" i="82"/>
  <c r="AJ174" i="82"/>
  <c r="AH174" i="82"/>
  <c r="AC174" i="82"/>
  <c r="AP174" i="82" s="1"/>
  <c r="AK174" i="82"/>
  <c r="AN174" i="82"/>
  <c r="AM174" i="82"/>
  <c r="AR174" i="82" s="1"/>
  <c r="AS180" i="82"/>
  <c r="AQ180" i="82"/>
  <c r="AJ150" i="82"/>
  <c r="AI150" i="82"/>
  <c r="AH150" i="82"/>
  <c r="AN150" i="82"/>
  <c r="AK150" i="82"/>
  <c r="AT150" i="82"/>
  <c r="AM150" i="82"/>
  <c r="AR150" i="82" s="1"/>
  <c r="AL150" i="82"/>
  <c r="AC150" i="82"/>
  <c r="AP150" i="82" s="1"/>
  <c r="AB150" i="82"/>
  <c r="AH160" i="82"/>
  <c r="AN160" i="82"/>
  <c r="AM160" i="82"/>
  <c r="AR160" i="82" s="1"/>
  <c r="AC160" i="82"/>
  <c r="AP160" i="82" s="1"/>
  <c r="AT160" i="82"/>
  <c r="AL160" i="82"/>
  <c r="AB160" i="82"/>
  <c r="AI160" i="82"/>
  <c r="AJ160" i="82"/>
  <c r="AK160" i="82"/>
  <c r="AI195" i="82"/>
  <c r="AK195" i="82"/>
  <c r="AL195" i="82"/>
  <c r="AJ195" i="82"/>
  <c r="AT195" i="82"/>
  <c r="AH195" i="82"/>
  <c r="AC195" i="82"/>
  <c r="AP195" i="82" s="1"/>
  <c r="AB195" i="82"/>
  <c r="AN195" i="82"/>
  <c r="AM195" i="82"/>
  <c r="AR195" i="82" s="1"/>
  <c r="AS153" i="82"/>
  <c r="AQ153" i="82"/>
  <c r="AM522" i="82"/>
  <c r="AR522" i="82" s="1"/>
  <c r="AC522" i="82"/>
  <c r="AP522" i="82" s="1"/>
  <c r="AT522" i="82"/>
  <c r="AL522" i="82"/>
  <c r="AB522" i="82"/>
  <c r="AJ522" i="82"/>
  <c r="AN522" i="82"/>
  <c r="AI522" i="82"/>
  <c r="AH522" i="82"/>
  <c r="AK522" i="82"/>
  <c r="AS304" i="82"/>
  <c r="AQ304" i="82"/>
  <c r="AN161" i="82"/>
  <c r="AM161" i="82"/>
  <c r="AR161" i="82" s="1"/>
  <c r="AC161" i="82"/>
  <c r="AP161" i="82" s="1"/>
  <c r="AT161" i="82"/>
  <c r="AL161" i="82"/>
  <c r="AB161" i="82"/>
  <c r="AK161" i="82"/>
  <c r="AH161" i="82"/>
  <c r="AJ161" i="82"/>
  <c r="AI161" i="82"/>
  <c r="AQ470" i="82"/>
  <c r="AS470" i="82"/>
  <c r="AS224" i="82"/>
  <c r="AQ224" i="82"/>
  <c r="AK440" i="82"/>
  <c r="AJ440" i="82"/>
  <c r="AI440" i="82"/>
  <c r="AN440" i="82"/>
  <c r="AM440" i="82"/>
  <c r="AR440" i="82" s="1"/>
  <c r="AC440" i="82"/>
  <c r="AP440" i="82" s="1"/>
  <c r="AT440" i="82"/>
  <c r="AL440" i="82"/>
  <c r="AB440" i="82"/>
  <c r="AH440" i="82"/>
  <c r="AI526" i="82"/>
  <c r="AH526" i="82"/>
  <c r="AN526" i="82"/>
  <c r="AM526" i="82"/>
  <c r="AR526" i="82" s="1"/>
  <c r="AL526" i="82"/>
  <c r="AK526" i="82"/>
  <c r="AT526" i="82"/>
  <c r="AC526" i="82"/>
  <c r="AP526" i="82" s="1"/>
  <c r="AB526" i="82"/>
  <c r="AJ526" i="82"/>
  <c r="AS350" i="82"/>
  <c r="AQ350" i="82"/>
  <c r="AI518" i="82"/>
  <c r="AH518" i="82"/>
  <c r="AN518" i="82"/>
  <c r="AL518" i="82"/>
  <c r="AT518" i="82"/>
  <c r="AC518" i="82"/>
  <c r="AP518" i="82" s="1"/>
  <c r="AB518" i="82"/>
  <c r="AJ518" i="82"/>
  <c r="AM518" i="82"/>
  <c r="AR518" i="82" s="1"/>
  <c r="AK518" i="82"/>
  <c r="AQ395" i="82"/>
  <c r="AS395" i="82"/>
  <c r="AS490" i="82"/>
  <c r="AQ490" i="82"/>
  <c r="AS536" i="82"/>
  <c r="AQ536" i="82"/>
  <c r="AM313" i="82"/>
  <c r="AR313" i="82" s="1"/>
  <c r="AC313" i="82"/>
  <c r="AP313" i="82" s="1"/>
  <c r="AI313" i="82"/>
  <c r="AL313" i="82"/>
  <c r="AK313" i="82"/>
  <c r="AJ313" i="82"/>
  <c r="AT313" i="82"/>
  <c r="AH313" i="82"/>
  <c r="AB313" i="82"/>
  <c r="AN313" i="82"/>
  <c r="AS74" i="82"/>
  <c r="AQ74" i="82"/>
  <c r="AS418" i="82"/>
  <c r="AQ418" i="82"/>
  <c r="AK133" i="82"/>
  <c r="AJ133" i="82"/>
  <c r="AH133" i="82"/>
  <c r="AT133" i="82"/>
  <c r="AL133" i="82"/>
  <c r="AB133" i="82"/>
  <c r="AI133" i="82"/>
  <c r="AC133" i="82"/>
  <c r="AP133" i="82" s="1"/>
  <c r="AN133" i="82"/>
  <c r="AM133" i="82"/>
  <c r="AR133" i="82" s="1"/>
  <c r="AS346" i="82"/>
  <c r="AQ346" i="82"/>
  <c r="AI340" i="82"/>
  <c r="AH340" i="82"/>
  <c r="AN340" i="82"/>
  <c r="AK340" i="82"/>
  <c r="AJ340" i="82"/>
  <c r="AC340" i="82"/>
  <c r="AP340" i="82" s="1"/>
  <c r="AB340" i="82"/>
  <c r="AT340" i="82"/>
  <c r="AL340" i="82"/>
  <c r="AM340" i="82"/>
  <c r="AR340" i="82" s="1"/>
  <c r="AN343" i="82"/>
  <c r="AM343" i="82"/>
  <c r="AR343" i="82" s="1"/>
  <c r="AC343" i="82"/>
  <c r="AP343" i="82" s="1"/>
  <c r="AT343" i="82"/>
  <c r="AL343" i="82"/>
  <c r="AB343" i="82"/>
  <c r="AK343" i="82"/>
  <c r="AH343" i="82"/>
  <c r="AI343" i="82"/>
  <c r="AJ343" i="82"/>
  <c r="AH261" i="82"/>
  <c r="AB207" i="82"/>
  <c r="AS442" i="82"/>
  <c r="AQ442" i="82"/>
  <c r="AS337" i="82"/>
  <c r="AQ337" i="82"/>
  <c r="AM139" i="82"/>
  <c r="AR139" i="82" s="1"/>
  <c r="AC139" i="82"/>
  <c r="AP139" i="82" s="1"/>
  <c r="AT139" i="82"/>
  <c r="AL139" i="82"/>
  <c r="AB139" i="82"/>
  <c r="AJ139" i="82"/>
  <c r="AI139" i="82"/>
  <c r="AN139" i="82"/>
  <c r="AK139" i="82"/>
  <c r="AH139" i="82"/>
  <c r="AN545" i="82"/>
  <c r="AM545" i="82"/>
  <c r="AR545" i="82" s="1"/>
  <c r="AC545" i="82"/>
  <c r="AP545" i="82" s="1"/>
  <c r="AT545" i="82"/>
  <c r="AL545" i="82"/>
  <c r="AB545" i="82"/>
  <c r="AK545" i="82"/>
  <c r="AJ545" i="82"/>
  <c r="AI545" i="82"/>
  <c r="AH545" i="82"/>
  <c r="AS423" i="82"/>
  <c r="AQ423" i="82"/>
  <c r="AK508" i="82"/>
  <c r="AI508" i="82"/>
  <c r="AN508" i="82"/>
  <c r="AM508" i="82"/>
  <c r="AR508" i="82" s="1"/>
  <c r="AJ508" i="82"/>
  <c r="AH508" i="82"/>
  <c r="AT508" i="82"/>
  <c r="AC508" i="82"/>
  <c r="AP508" i="82" s="1"/>
  <c r="AL508" i="82"/>
  <c r="AB508" i="82"/>
  <c r="AM263" i="82"/>
  <c r="AR263" i="82" s="1"/>
  <c r="AC263" i="82"/>
  <c r="AP263" i="82" s="1"/>
  <c r="AT263" i="82"/>
  <c r="AK263" i="82"/>
  <c r="AJ263" i="82"/>
  <c r="AI263" i="82"/>
  <c r="AH263" i="82"/>
  <c r="AL263" i="82"/>
  <c r="AB263" i="82"/>
  <c r="AN263" i="82"/>
  <c r="AQ421" i="82"/>
  <c r="AS421" i="82"/>
  <c r="AQ459" i="82"/>
  <c r="AS459" i="82"/>
  <c r="AS194" i="82"/>
  <c r="AQ194" i="82"/>
  <c r="AS209" i="82"/>
  <c r="AQ209" i="82"/>
  <c r="AS380" i="82"/>
  <c r="AQ380" i="82"/>
  <c r="AQ316" i="82"/>
  <c r="AS316" i="82"/>
  <c r="AS117" i="82"/>
  <c r="AQ117" i="82"/>
  <c r="AK402" i="82"/>
  <c r="AJ402" i="82"/>
  <c r="AH402" i="82"/>
  <c r="AM402" i="82"/>
  <c r="AR402" i="82" s="1"/>
  <c r="AL402" i="82"/>
  <c r="AI402" i="82"/>
  <c r="AC402" i="82"/>
  <c r="AP402" i="82" s="1"/>
  <c r="AN402" i="82"/>
  <c r="AB402" i="82"/>
  <c r="AT402" i="82"/>
  <c r="AS212" i="82"/>
  <c r="AQ212" i="82"/>
  <c r="AI321" i="82"/>
  <c r="AN321" i="82"/>
  <c r="AC321" i="82"/>
  <c r="AP321" i="82" s="1"/>
  <c r="AM321" i="82"/>
  <c r="AR321" i="82" s="1"/>
  <c r="AB321" i="82"/>
  <c r="AL321" i="82"/>
  <c r="AJ321" i="82"/>
  <c r="AK321" i="82"/>
  <c r="AH321" i="82"/>
  <c r="AT321" i="82"/>
  <c r="AS469" i="82"/>
  <c r="AQ469" i="82"/>
  <c r="AJ218" i="82"/>
  <c r="AI218" i="82"/>
  <c r="AT218" i="82"/>
  <c r="AL218" i="82"/>
  <c r="AB218" i="82"/>
  <c r="AC218" i="82"/>
  <c r="AP218" i="82" s="1"/>
  <c r="AN218" i="82"/>
  <c r="AM218" i="82"/>
  <c r="AR218" i="82" s="1"/>
  <c r="AH218" i="82"/>
  <c r="AK218" i="82"/>
  <c r="AQ486" i="82"/>
  <c r="AS486" i="82"/>
  <c r="AQ465" i="82"/>
  <c r="AS465" i="82"/>
  <c r="AJ517" i="82"/>
  <c r="AI517" i="82"/>
  <c r="AN517" i="82"/>
  <c r="AL517" i="82"/>
  <c r="AT517" i="82"/>
  <c r="AC517" i="82"/>
  <c r="AP517" i="82" s="1"/>
  <c r="AB517" i="82"/>
  <c r="AM517" i="82"/>
  <c r="AR517" i="82" s="1"/>
  <c r="AK517" i="82"/>
  <c r="AH517" i="82"/>
  <c r="AN243" i="82"/>
  <c r="AM243" i="82"/>
  <c r="AR243" i="82" s="1"/>
  <c r="AC243" i="82"/>
  <c r="AP243" i="82" s="1"/>
  <c r="AK243" i="82"/>
  <c r="AT243" i="82"/>
  <c r="AH243" i="82"/>
  <c r="AB243" i="82"/>
  <c r="AL243" i="82"/>
  <c r="AI243" i="82"/>
  <c r="AJ243" i="82"/>
  <c r="AM361" i="82"/>
  <c r="AR361" i="82" s="1"/>
  <c r="AC361" i="82"/>
  <c r="AP361" i="82" s="1"/>
  <c r="AJ361" i="82"/>
  <c r="AL361" i="82"/>
  <c r="AK361" i="82"/>
  <c r="AT361" i="82"/>
  <c r="AI361" i="82"/>
  <c r="AH361" i="82"/>
  <c r="AB361" i="82"/>
  <c r="AN361" i="82"/>
  <c r="AQ123" i="82"/>
  <c r="AS123" i="82"/>
  <c r="AM389" i="82"/>
  <c r="AR389" i="82" s="1"/>
  <c r="AC389" i="82"/>
  <c r="AP389" i="82" s="1"/>
  <c r="AT389" i="82"/>
  <c r="AL389" i="82"/>
  <c r="AB389" i="82"/>
  <c r="AN389" i="82"/>
  <c r="AI389" i="82"/>
  <c r="AH389" i="82"/>
  <c r="AK389" i="82"/>
  <c r="AJ389" i="82"/>
  <c r="AI211" i="82"/>
  <c r="AH211" i="82"/>
  <c r="AN211" i="82"/>
  <c r="AK211" i="82"/>
  <c r="AC211" i="82"/>
  <c r="AP211" i="82" s="1"/>
  <c r="AT211" i="82"/>
  <c r="AB211" i="82"/>
  <c r="AM211" i="82"/>
  <c r="AR211" i="82" s="1"/>
  <c r="AL211" i="82"/>
  <c r="AJ211" i="82"/>
  <c r="AQ464" i="82"/>
  <c r="AS464" i="82"/>
  <c r="AI434" i="82"/>
  <c r="AH434" i="82"/>
  <c r="AM434" i="82"/>
  <c r="AR434" i="82" s="1"/>
  <c r="AC434" i="82"/>
  <c r="AP434" i="82" s="1"/>
  <c r="AT434" i="82"/>
  <c r="AL434" i="82"/>
  <c r="AB434" i="82"/>
  <c r="AN434" i="82"/>
  <c r="AK434" i="82"/>
  <c r="AJ434" i="82"/>
  <c r="AM475" i="82"/>
  <c r="AR475" i="82" s="1"/>
  <c r="AC475" i="82"/>
  <c r="AP475" i="82" s="1"/>
  <c r="AT475" i="82"/>
  <c r="AL475" i="82"/>
  <c r="AB475" i="82"/>
  <c r="AK475" i="82"/>
  <c r="AH475" i="82"/>
  <c r="AN475" i="82"/>
  <c r="AJ475" i="82"/>
  <c r="AI475" i="82"/>
  <c r="AS435" i="82"/>
  <c r="AQ435" i="82"/>
  <c r="AM496" i="82"/>
  <c r="AR496" i="82" s="1"/>
  <c r="AC496" i="82"/>
  <c r="AP496" i="82" s="1"/>
  <c r="AT496" i="82"/>
  <c r="AL496" i="82"/>
  <c r="AB496" i="82"/>
  <c r="AJ496" i="82"/>
  <c r="AH496" i="82"/>
  <c r="AN496" i="82"/>
  <c r="AK496" i="82"/>
  <c r="AI496" i="82"/>
  <c r="AS476" i="82"/>
  <c r="AQ476" i="82"/>
  <c r="AJ328" i="82"/>
  <c r="AI328" i="82"/>
  <c r="AH328" i="82"/>
  <c r="AN328" i="82"/>
  <c r="AC328" i="82"/>
  <c r="AP328" i="82" s="1"/>
  <c r="AM328" i="82"/>
  <c r="AR328" i="82" s="1"/>
  <c r="AB328" i="82"/>
  <c r="AT328" i="82"/>
  <c r="AK328" i="82"/>
  <c r="AL328" i="82"/>
  <c r="AS146" i="82"/>
  <c r="AQ146" i="82"/>
  <c r="AQ219" i="82"/>
  <c r="AS116" i="82"/>
  <c r="AQ116" i="82"/>
  <c r="AT370" i="82"/>
  <c r="AL370" i="82"/>
  <c r="AB370" i="82"/>
  <c r="AI370" i="82"/>
  <c r="AH370" i="82"/>
  <c r="AC370" i="82"/>
  <c r="AP370" i="82" s="1"/>
  <c r="AN370" i="82"/>
  <c r="AM370" i="82"/>
  <c r="AR370" i="82" s="1"/>
  <c r="AK370" i="82"/>
  <c r="AJ370" i="82"/>
  <c r="AS354" i="82"/>
  <c r="AQ354" i="82"/>
  <c r="AS162" i="82"/>
  <c r="AQ162" i="82"/>
  <c r="AS498" i="82"/>
  <c r="AQ498" i="82"/>
  <c r="AS335" i="82"/>
  <c r="AQ335" i="82"/>
  <c r="AS514" i="82"/>
  <c r="AQ514" i="82"/>
  <c r="AJ525" i="82"/>
  <c r="AI525" i="82"/>
  <c r="AN525" i="82"/>
  <c r="AL525" i="82"/>
  <c r="AK525" i="82"/>
  <c r="AT525" i="82"/>
  <c r="AC525" i="82"/>
  <c r="AP525" i="82" s="1"/>
  <c r="AB525" i="82"/>
  <c r="AM525" i="82"/>
  <c r="AR525" i="82" s="1"/>
  <c r="AH525" i="82"/>
  <c r="AS140" i="82"/>
  <c r="AQ140" i="82"/>
  <c r="AS208" i="82"/>
  <c r="AQ208" i="82"/>
  <c r="AI404" i="82"/>
  <c r="AH404" i="82"/>
  <c r="AN404" i="82"/>
  <c r="AM404" i="82"/>
  <c r="AR404" i="82" s="1"/>
  <c r="AC404" i="82"/>
  <c r="AP404" i="82" s="1"/>
  <c r="AL404" i="82"/>
  <c r="AK404" i="82"/>
  <c r="AJ404" i="82"/>
  <c r="AT404" i="82"/>
  <c r="AB404" i="82"/>
  <c r="AS215" i="82"/>
  <c r="AQ215" i="82"/>
  <c r="AJ134" i="82"/>
  <c r="AI134" i="82"/>
  <c r="AN134" i="82"/>
  <c r="AK134" i="82"/>
  <c r="AC134" i="82"/>
  <c r="AP134" i="82" s="1"/>
  <c r="AB134" i="82"/>
  <c r="AT134" i="82"/>
  <c r="AM134" i="82"/>
  <c r="AR134" i="82" s="1"/>
  <c r="AL134" i="82"/>
  <c r="AH134" i="82"/>
  <c r="AS489" i="82"/>
  <c r="AQ489" i="82"/>
  <c r="AJ557" i="82"/>
  <c r="AI557" i="82"/>
  <c r="AH557" i="82"/>
  <c r="AN557" i="82"/>
  <c r="AM557" i="82"/>
  <c r="AR557" i="82" s="1"/>
  <c r="AC557" i="82"/>
  <c r="AP557" i="82" s="1"/>
  <c r="AK557" i="82"/>
  <c r="AT557" i="82"/>
  <c r="AL557" i="82"/>
  <c r="AB557" i="82"/>
  <c r="AN437" i="82"/>
  <c r="AM437" i="82"/>
  <c r="AR437" i="82" s="1"/>
  <c r="AC437" i="82"/>
  <c r="AP437" i="82" s="1"/>
  <c r="AT437" i="82"/>
  <c r="AL437" i="82"/>
  <c r="AB437" i="82"/>
  <c r="AJ437" i="82"/>
  <c r="AI437" i="82"/>
  <c r="AK437" i="82"/>
  <c r="AH437" i="82"/>
  <c r="AS353" i="82"/>
  <c r="AQ353" i="82"/>
  <c r="AH341" i="82"/>
  <c r="AN341" i="82"/>
  <c r="AM341" i="82"/>
  <c r="AR341" i="82" s="1"/>
  <c r="AC341" i="82"/>
  <c r="AP341" i="82" s="1"/>
  <c r="AJ341" i="82"/>
  <c r="AK341" i="82"/>
  <c r="AI341" i="82"/>
  <c r="AB341" i="82"/>
  <c r="AT341" i="82"/>
  <c r="AL341" i="82"/>
  <c r="AT232" i="82"/>
  <c r="AL232" i="82"/>
  <c r="AB232" i="82"/>
  <c r="AK232" i="82"/>
  <c r="AI232" i="82"/>
  <c r="AN232" i="82"/>
  <c r="AM232" i="82"/>
  <c r="AR232" i="82" s="1"/>
  <c r="AJ232" i="82"/>
  <c r="AH232" i="82"/>
  <c r="AC232" i="82"/>
  <c r="AP232" i="82" s="1"/>
  <c r="AS451" i="82"/>
  <c r="AQ451" i="82"/>
  <c r="AI303" i="82"/>
  <c r="AK303" i="82"/>
  <c r="AL303" i="82"/>
  <c r="AJ303" i="82"/>
  <c r="AH303" i="82"/>
  <c r="AT303" i="82"/>
  <c r="AC303" i="82"/>
  <c r="AP303" i="82" s="1"/>
  <c r="AB303" i="82"/>
  <c r="AN303" i="82"/>
  <c r="AM303" i="82"/>
  <c r="AR303" i="82" s="1"/>
  <c r="AN482" i="82"/>
  <c r="AM482" i="82"/>
  <c r="AR482" i="82" s="1"/>
  <c r="AC482" i="82"/>
  <c r="AP482" i="82" s="1"/>
  <c r="AL482" i="82"/>
  <c r="AK482" i="82"/>
  <c r="AT482" i="82"/>
  <c r="AJ482" i="82"/>
  <c r="AI482" i="82"/>
  <c r="AH482" i="82"/>
  <c r="AB482" i="82"/>
  <c r="AS450" i="82"/>
  <c r="AQ450" i="82"/>
  <c r="AT179" i="82"/>
  <c r="AL179" i="82"/>
  <c r="AB179" i="82"/>
  <c r="AJ179" i="82"/>
  <c r="AC179" i="82"/>
  <c r="AP179" i="82" s="1"/>
  <c r="AN179" i="82"/>
  <c r="AM179" i="82"/>
  <c r="AR179" i="82" s="1"/>
  <c r="AH179" i="82"/>
  <c r="AK179" i="82"/>
  <c r="AI179" i="82"/>
  <c r="AK170" i="82"/>
  <c r="AH170" i="82"/>
  <c r="AC170" i="82"/>
  <c r="AP170" i="82" s="1"/>
  <c r="AN170" i="82"/>
  <c r="AB170" i="82"/>
  <c r="AM170" i="82"/>
  <c r="AR170" i="82" s="1"/>
  <c r="AL170" i="82"/>
  <c r="AJ170" i="82"/>
  <c r="AI170" i="82"/>
  <c r="AT170" i="82"/>
  <c r="AS315" i="82"/>
  <c r="AQ315" i="82"/>
  <c r="AQ513" i="82"/>
  <c r="AS513" i="82"/>
  <c r="AS225" i="82"/>
  <c r="AQ225" i="82"/>
  <c r="AK273" i="82"/>
  <c r="AT273" i="82"/>
  <c r="AJ273" i="82"/>
  <c r="AI273" i="82"/>
  <c r="AH273" i="82"/>
  <c r="AL273" i="82"/>
  <c r="AN273" i="82"/>
  <c r="AM273" i="82"/>
  <c r="AR273" i="82" s="1"/>
  <c r="AC273" i="82"/>
  <c r="AP273" i="82" s="1"/>
  <c r="AB273" i="82"/>
  <c r="AN296" i="82"/>
  <c r="AJ296" i="82"/>
  <c r="AB296" i="82"/>
  <c r="AM296" i="82"/>
  <c r="AR296" i="82" s="1"/>
  <c r="AL296" i="82"/>
  <c r="AK296" i="82"/>
  <c r="AT296" i="82"/>
  <c r="AI296" i="82"/>
  <c r="AH296" i="82"/>
  <c r="AC296" i="82"/>
  <c r="AP296" i="82" s="1"/>
  <c r="AN376" i="82"/>
  <c r="AK376" i="82"/>
  <c r="AJ376" i="82"/>
  <c r="AT376" i="82"/>
  <c r="AC376" i="82"/>
  <c r="AP376" i="82" s="1"/>
  <c r="AB376" i="82"/>
  <c r="AM376" i="82"/>
  <c r="AR376" i="82" s="1"/>
  <c r="AL376" i="82"/>
  <c r="AI376" i="82"/>
  <c r="AH376" i="82"/>
  <c r="AS485" i="82"/>
  <c r="AS427" i="82"/>
  <c r="AQ427" i="82"/>
  <c r="AH250" i="82"/>
  <c r="AN250" i="82"/>
  <c r="AT250" i="82"/>
  <c r="AL250" i="82"/>
  <c r="AB250" i="82"/>
  <c r="AI250" i="82"/>
  <c r="AM250" i="82"/>
  <c r="AR250" i="82" s="1"/>
  <c r="AK250" i="82"/>
  <c r="AC250" i="82"/>
  <c r="AP250" i="82" s="1"/>
  <c r="AJ250" i="82"/>
  <c r="AS452" i="82"/>
  <c r="AQ452" i="82"/>
  <c r="AT271" i="82"/>
  <c r="AJ271" i="82"/>
  <c r="AH290" i="82"/>
  <c r="AI290" i="82"/>
  <c r="AN290" i="82"/>
  <c r="AC290" i="82"/>
  <c r="AP290" i="82" s="1"/>
  <c r="AM290" i="82"/>
  <c r="AR290" i="82" s="1"/>
  <c r="AB290" i="82"/>
  <c r="AT290" i="82"/>
  <c r="AK290" i="82"/>
  <c r="AL290" i="82"/>
  <c r="AJ290" i="82"/>
  <c r="AN259" i="82"/>
  <c r="AM259" i="82"/>
  <c r="AR259" i="82" s="1"/>
  <c r="AC259" i="82"/>
  <c r="AP259" i="82" s="1"/>
  <c r="AT259" i="82"/>
  <c r="AL259" i="82"/>
  <c r="AB259" i="82"/>
  <c r="AK259" i="82"/>
  <c r="AH259" i="82"/>
  <c r="AI259" i="82"/>
  <c r="AJ259" i="82"/>
  <c r="AS338" i="82"/>
  <c r="AQ338" i="82"/>
  <c r="AS419" i="82"/>
  <c r="AQ419" i="82"/>
  <c r="AN342" i="82"/>
  <c r="AM342" i="82"/>
  <c r="AR342" i="82" s="1"/>
  <c r="AC342" i="82"/>
  <c r="AP342" i="82" s="1"/>
  <c r="AT342" i="82"/>
  <c r="AL342" i="82"/>
  <c r="AB342" i="82"/>
  <c r="AI342" i="82"/>
  <c r="AJ342" i="82"/>
  <c r="AH342" i="82"/>
  <c r="AK342" i="82"/>
  <c r="AS184" i="82"/>
  <c r="AQ184" i="82"/>
  <c r="AJ472" i="82"/>
  <c r="AH472" i="82"/>
  <c r="AN472" i="82"/>
  <c r="AB472" i="82"/>
  <c r="AM472" i="82"/>
  <c r="AR472" i="82" s="1"/>
  <c r="AL472" i="82"/>
  <c r="AT472" i="82"/>
  <c r="AI472" i="82"/>
  <c r="AK472" i="82"/>
  <c r="AC472" i="82"/>
  <c r="AP472" i="82" s="1"/>
  <c r="AN415" i="82"/>
  <c r="AM415" i="82"/>
  <c r="AR415" i="82" s="1"/>
  <c r="AC415" i="82"/>
  <c r="AP415" i="82" s="1"/>
  <c r="AK415" i="82"/>
  <c r="AJ415" i="82"/>
  <c r="AH415" i="82"/>
  <c r="AB415" i="82"/>
  <c r="AT415" i="82"/>
  <c r="AL415" i="82"/>
  <c r="AI415" i="82"/>
  <c r="AS366" i="82"/>
  <c r="AQ366" i="82"/>
  <c r="AI119" i="82"/>
  <c r="AH119" i="82"/>
  <c r="AN119" i="82"/>
  <c r="AM119" i="82"/>
  <c r="AR119" i="82" s="1"/>
  <c r="AC119" i="82"/>
  <c r="AP119" i="82" s="1"/>
  <c r="AJ119" i="82"/>
  <c r="AT119" i="82"/>
  <c r="AL119" i="82"/>
  <c r="AB119" i="82"/>
  <c r="AK119" i="82"/>
  <c r="AS70" i="82"/>
  <c r="AQ70" i="82"/>
  <c r="AS147" i="82"/>
  <c r="AQ147" i="82"/>
  <c r="AS484" i="82"/>
  <c r="AQ484" i="82"/>
  <c r="AM305" i="82"/>
  <c r="AR305" i="82" s="1"/>
  <c r="AC305" i="82"/>
  <c r="AP305" i="82" s="1"/>
  <c r="AI305" i="82"/>
  <c r="AN305" i="82"/>
  <c r="AL305" i="82"/>
  <c r="AK305" i="82"/>
  <c r="AJ305" i="82"/>
  <c r="AT305" i="82"/>
  <c r="AH305" i="82"/>
  <c r="AB305" i="82"/>
  <c r="AQ386" i="82"/>
  <c r="AS386" i="82"/>
  <c r="AI240" i="82"/>
  <c r="AN240" i="82"/>
  <c r="AM240" i="82"/>
  <c r="AR240" i="82" s="1"/>
  <c r="AL240" i="82"/>
  <c r="AK240" i="82"/>
  <c r="AH240" i="82"/>
  <c r="AB240" i="82"/>
  <c r="AT240" i="82"/>
  <c r="AJ240" i="82"/>
  <c r="AC240" i="82"/>
  <c r="AP240" i="82" s="1"/>
  <c r="AQ182" i="82"/>
  <c r="AS182" i="82"/>
  <c r="AN221" i="82"/>
  <c r="AT221" i="82"/>
  <c r="AL221" i="82"/>
  <c r="AB221" i="82"/>
  <c r="AI221" i="82"/>
  <c r="AM221" i="82"/>
  <c r="AR221" i="82" s="1"/>
  <c r="AK221" i="82"/>
  <c r="AJ221" i="82"/>
  <c r="AH221" i="82"/>
  <c r="AC221" i="82"/>
  <c r="AP221" i="82" s="1"/>
  <c r="AM504" i="82"/>
  <c r="AR504" i="82" s="1"/>
  <c r="AC504" i="82"/>
  <c r="AP504" i="82" s="1"/>
  <c r="AI504" i="82"/>
  <c r="AH504" i="82"/>
  <c r="AB504" i="82"/>
  <c r="AN504" i="82"/>
  <c r="AL504" i="82"/>
  <c r="AK504" i="82"/>
  <c r="AT504" i="82"/>
  <c r="AJ504" i="82"/>
  <c r="AQ369" i="82"/>
  <c r="AS369" i="82"/>
  <c r="AS379" i="82"/>
  <c r="AQ379" i="82"/>
  <c r="AQ174" i="82"/>
  <c r="AS174" i="82"/>
  <c r="AQ150" i="82"/>
  <c r="AS150" i="82"/>
  <c r="AS446" i="82"/>
  <c r="AQ446" i="82"/>
  <c r="AS265" i="82"/>
  <c r="AQ265" i="82"/>
  <c r="AQ160" i="82"/>
  <c r="AS160" i="82"/>
  <c r="AL291" i="82"/>
  <c r="AI291" i="82"/>
  <c r="AH291" i="82"/>
  <c r="AN291" i="82"/>
  <c r="AC291" i="82"/>
  <c r="AP291" i="82" s="1"/>
  <c r="AM291" i="82"/>
  <c r="AR291" i="82" s="1"/>
  <c r="AK291" i="82"/>
  <c r="AJ291" i="82"/>
  <c r="AT291" i="82"/>
  <c r="AB291" i="82"/>
  <c r="AT362" i="82"/>
  <c r="AL362" i="82"/>
  <c r="AB362" i="82"/>
  <c r="AI362" i="82"/>
  <c r="AH362" i="82"/>
  <c r="AC362" i="82"/>
  <c r="AP362" i="82" s="1"/>
  <c r="AN362" i="82"/>
  <c r="AM362" i="82"/>
  <c r="AR362" i="82" s="1"/>
  <c r="AK362" i="82"/>
  <c r="AJ362" i="82"/>
  <c r="AH304" i="82"/>
  <c r="AN304" i="82"/>
  <c r="AJ304" i="82"/>
  <c r="AL304" i="82"/>
  <c r="AK304" i="82"/>
  <c r="AI304" i="82"/>
  <c r="AT304" i="82"/>
  <c r="AC304" i="82"/>
  <c r="AP304" i="82" s="1"/>
  <c r="AB304" i="82"/>
  <c r="AM304" i="82"/>
  <c r="AR304" i="82" s="1"/>
  <c r="AS161" i="82"/>
  <c r="AQ161" i="82"/>
  <c r="AN449" i="82"/>
  <c r="AC449" i="82"/>
  <c r="AP449" i="82" s="1"/>
  <c r="AM449" i="82"/>
  <c r="AR449" i="82" s="1"/>
  <c r="AB449" i="82"/>
  <c r="AL449" i="82"/>
  <c r="AK449" i="82"/>
  <c r="AT449" i="82"/>
  <c r="AJ449" i="82"/>
  <c r="AI449" i="82"/>
  <c r="AH449" i="82"/>
  <c r="AI224" i="82"/>
  <c r="AS440" i="82"/>
  <c r="AQ440" i="82"/>
  <c r="AM168" i="82"/>
  <c r="AR168" i="82" s="1"/>
  <c r="AN168" i="82"/>
  <c r="AS312" i="82"/>
  <c r="AQ312" i="82"/>
  <c r="AH551" i="82"/>
  <c r="AN551" i="82"/>
  <c r="AM551" i="82"/>
  <c r="AR551" i="82" s="1"/>
  <c r="AC551" i="82"/>
  <c r="AP551" i="82" s="1"/>
  <c r="AT551" i="82"/>
  <c r="AL551" i="82"/>
  <c r="AB551" i="82"/>
  <c r="AK551" i="82"/>
  <c r="AI551" i="82"/>
  <c r="AJ551" i="82"/>
  <c r="AQ433" i="82"/>
  <c r="AS433" i="82"/>
  <c r="AK121" i="82"/>
  <c r="AM121" i="82"/>
  <c r="AR121" i="82" s="1"/>
  <c r="AI235" i="82"/>
  <c r="AH235" i="82"/>
  <c r="AN235" i="82"/>
  <c r="AM235" i="82"/>
  <c r="AR235" i="82" s="1"/>
  <c r="AC235" i="82"/>
  <c r="AP235" i="82" s="1"/>
  <c r="AK235" i="82"/>
  <c r="AL235" i="82"/>
  <c r="AJ235" i="82"/>
  <c r="AB235" i="82"/>
  <c r="AT235" i="82"/>
  <c r="AS458" i="82"/>
  <c r="AQ458" i="82"/>
  <c r="AN536" i="82"/>
  <c r="AJ536" i="82"/>
  <c r="AK536" i="82"/>
  <c r="AT536" i="82"/>
  <c r="AI536" i="82"/>
  <c r="AH536" i="82"/>
  <c r="AB536" i="82"/>
  <c r="AM536" i="82"/>
  <c r="AR536" i="82" s="1"/>
  <c r="AC536" i="82"/>
  <c r="AP536" i="82" s="1"/>
  <c r="AL536" i="82"/>
  <c r="AQ313" i="82"/>
  <c r="AS313" i="82"/>
  <c r="AQ365" i="82"/>
  <c r="AS365" i="82"/>
  <c r="AS122" i="82"/>
  <c r="AQ122" i="82"/>
  <c r="AS133" i="82"/>
  <c r="AQ133" i="82"/>
  <c r="AN520" i="82"/>
  <c r="AT520" i="82"/>
  <c r="AL520" i="82"/>
  <c r="AB520" i="82"/>
  <c r="AI520" i="82"/>
  <c r="AC520" i="82"/>
  <c r="AP520" i="82" s="1"/>
  <c r="AM520" i="82"/>
  <c r="AR520" i="82" s="1"/>
  <c r="AK520" i="82"/>
  <c r="AJ520" i="82"/>
  <c r="AH520" i="82"/>
  <c r="AQ340" i="82"/>
  <c r="AS340" i="82"/>
  <c r="AI110" i="82"/>
  <c r="AN110" i="82"/>
  <c r="AK110" i="82"/>
  <c r="AM110" i="82"/>
  <c r="AR110" i="82" s="1"/>
  <c r="AL110" i="82"/>
  <c r="AJ110" i="82"/>
  <c r="AH110" i="82"/>
  <c r="AC110" i="82"/>
  <c r="AP110" i="82" s="1"/>
  <c r="AT110" i="82"/>
  <c r="AB110" i="82"/>
  <c r="AS516" i="82"/>
  <c r="AQ516" i="82"/>
  <c r="AS261" i="82"/>
  <c r="AQ261" i="82"/>
  <c r="AN494" i="82"/>
  <c r="AJ494" i="82"/>
  <c r="AI494" i="82"/>
  <c r="AM494" i="82"/>
  <c r="AR494" i="82" s="1"/>
  <c r="AL494" i="82"/>
  <c r="AK494" i="82"/>
  <c r="AH494" i="82"/>
  <c r="AC494" i="82"/>
  <c r="AP494" i="82" s="1"/>
  <c r="AT494" i="82"/>
  <c r="AB494" i="82"/>
  <c r="AT460" i="82"/>
  <c r="AL460" i="82"/>
  <c r="AB460" i="82"/>
  <c r="AM460" i="82"/>
  <c r="AR460" i="82" s="1"/>
  <c r="AC460" i="82"/>
  <c r="AP460" i="82" s="1"/>
  <c r="AN460" i="82"/>
  <c r="AK460" i="82"/>
  <c r="AJ460" i="82"/>
  <c r="AI460" i="82"/>
  <c r="AH460" i="82"/>
  <c r="AJ499" i="82"/>
  <c r="AI499" i="82"/>
  <c r="AN499" i="82"/>
  <c r="AM499" i="82"/>
  <c r="AR499" i="82" s="1"/>
  <c r="AT499" i="82"/>
  <c r="AB499" i="82"/>
  <c r="AK499" i="82"/>
  <c r="AH499" i="82"/>
  <c r="AN442" i="82"/>
  <c r="AM442" i="82"/>
  <c r="AR442" i="82" s="1"/>
  <c r="AB442" i="82"/>
  <c r="AL442" i="82"/>
  <c r="AT442" i="82"/>
  <c r="AK442" i="82"/>
  <c r="AJ442" i="82"/>
  <c r="AI442" i="82"/>
  <c r="AH442" i="82"/>
  <c r="AC442" i="82"/>
  <c r="AP442" i="82" s="1"/>
  <c r="AI76" i="82"/>
  <c r="AH76" i="82"/>
  <c r="AN76" i="82"/>
  <c r="AM76" i="82"/>
  <c r="AR76" i="82" s="1"/>
  <c r="AC76" i="82"/>
  <c r="AP76" i="82" s="1"/>
  <c r="AK76" i="82"/>
  <c r="AT76" i="82"/>
  <c r="AB76" i="82"/>
  <c r="AJ76" i="82"/>
  <c r="AL76" i="82"/>
  <c r="AS319" i="82"/>
  <c r="AQ319" i="82"/>
  <c r="AI203" i="82"/>
  <c r="AK203" i="82"/>
  <c r="AT203" i="82"/>
  <c r="AH203" i="82"/>
  <c r="AN203" i="82"/>
  <c r="AB203" i="82"/>
  <c r="AM203" i="82"/>
  <c r="AR203" i="82" s="1"/>
  <c r="AL203" i="82"/>
  <c r="AJ203" i="82"/>
  <c r="AC203" i="82"/>
  <c r="AP203" i="82" s="1"/>
  <c r="AH144" i="82"/>
  <c r="AN144" i="82"/>
  <c r="AM144" i="82"/>
  <c r="AR144" i="82" s="1"/>
  <c r="AC144" i="82"/>
  <c r="AP144" i="82" s="1"/>
  <c r="AT144" i="82"/>
  <c r="AL144" i="82"/>
  <c r="AB144" i="82"/>
  <c r="AI144" i="82"/>
  <c r="AJ144" i="82"/>
  <c r="AK144" i="82"/>
  <c r="AI381" i="82"/>
  <c r="AN381" i="82"/>
  <c r="AM381" i="82"/>
  <c r="AR381" i="82" s="1"/>
  <c r="AC381" i="82"/>
  <c r="AP381" i="82" s="1"/>
  <c r="AL381" i="82"/>
  <c r="AK381" i="82"/>
  <c r="AJ381" i="82"/>
  <c r="AT381" i="82"/>
  <c r="AH381" i="82"/>
  <c r="AB381" i="82"/>
  <c r="AM166" i="82"/>
  <c r="AR166" i="82" s="1"/>
  <c r="AB166" i="82"/>
  <c r="AL166" i="82"/>
  <c r="AT166" i="82"/>
  <c r="AK166" i="82"/>
  <c r="AJ166" i="82"/>
  <c r="AI166" i="82"/>
  <c r="AN166" i="82"/>
  <c r="AC166" i="82"/>
  <c r="AP166" i="82" s="1"/>
  <c r="AH166" i="82"/>
  <c r="AM383" i="82"/>
  <c r="AR383" i="82" s="1"/>
  <c r="AC383" i="82"/>
  <c r="AP383" i="82" s="1"/>
  <c r="AH383" i="82"/>
  <c r="AN383" i="82"/>
  <c r="AB383" i="82"/>
  <c r="AL383" i="82"/>
  <c r="AI383" i="82"/>
  <c r="AT383" i="82"/>
  <c r="AK383" i="82"/>
  <c r="AJ383" i="82"/>
  <c r="AM118" i="82"/>
  <c r="AR118" i="82" s="1"/>
  <c r="AM459" i="82"/>
  <c r="AR459" i="82" s="1"/>
  <c r="AC459" i="82"/>
  <c r="AP459" i="82" s="1"/>
  <c r="AN459" i="82"/>
  <c r="AH459" i="82"/>
  <c r="AB459" i="82"/>
  <c r="AL459" i="82"/>
  <c r="AK459" i="82"/>
  <c r="AT459" i="82"/>
  <c r="AJ459" i="82"/>
  <c r="AI459" i="82"/>
  <c r="AJ194" i="82"/>
  <c r="AT194" i="82"/>
  <c r="AL194" i="82"/>
  <c r="AB194" i="82"/>
  <c r="AC194" i="82"/>
  <c r="AP194" i="82" s="1"/>
  <c r="AM194" i="82"/>
  <c r="AR194" i="82" s="1"/>
  <c r="AI194" i="82"/>
  <c r="AH194" i="82"/>
  <c r="AN194" i="82"/>
  <c r="AK194" i="82"/>
  <c r="AJ266" i="82"/>
  <c r="AI266" i="82"/>
  <c r="AH266" i="82"/>
  <c r="AN266" i="82"/>
  <c r="AC266" i="82"/>
  <c r="AP266" i="82" s="1"/>
  <c r="AT266" i="82"/>
  <c r="AK266" i="82"/>
  <c r="AM266" i="82"/>
  <c r="AR266" i="82" s="1"/>
  <c r="AL266" i="82"/>
  <c r="AB266" i="82"/>
  <c r="AM554" i="82"/>
  <c r="AR554" i="82" s="1"/>
  <c r="AC554" i="82"/>
  <c r="AP554" i="82" s="1"/>
  <c r="AT554" i="82"/>
  <c r="AL554" i="82"/>
  <c r="AB554" i="82"/>
  <c r="AK554" i="82"/>
  <c r="AJ554" i="82"/>
  <c r="AI554" i="82"/>
  <c r="AH554" i="82"/>
  <c r="AN554" i="82"/>
  <c r="AQ167" i="82"/>
  <c r="AS167" i="82"/>
  <c r="AN406" i="82"/>
  <c r="AT406" i="82"/>
  <c r="AL406" i="82"/>
  <c r="AB406" i="82"/>
  <c r="AK406" i="82"/>
  <c r="AM406" i="82"/>
  <c r="AR406" i="82" s="1"/>
  <c r="AJ406" i="82"/>
  <c r="AI406" i="82"/>
  <c r="AH406" i="82"/>
  <c r="AC406" i="82"/>
  <c r="AP406" i="82" s="1"/>
  <c r="AS278" i="82"/>
  <c r="AQ278" i="82"/>
  <c r="AS402" i="82"/>
  <c r="AQ402" i="82"/>
  <c r="AK141" i="82"/>
  <c r="AJ141" i="82"/>
  <c r="AH141" i="82"/>
  <c r="AT141" i="82"/>
  <c r="AL141" i="82"/>
  <c r="AB141" i="82"/>
  <c r="AN141" i="82"/>
  <c r="AM141" i="82"/>
  <c r="AR141" i="82" s="1"/>
  <c r="AI141" i="82"/>
  <c r="AC141" i="82"/>
  <c r="AP141" i="82" s="1"/>
  <c r="AT469" i="82"/>
  <c r="AK469" i="82"/>
  <c r="AH469" i="82"/>
  <c r="AN469" i="82"/>
  <c r="AL469" i="82"/>
  <c r="AB469" i="82"/>
  <c r="AC469" i="82"/>
  <c r="AP469" i="82" s="1"/>
  <c r="AM469" i="82"/>
  <c r="AR469" i="82" s="1"/>
  <c r="AJ469" i="82"/>
  <c r="AI469" i="82"/>
  <c r="AQ218" i="82"/>
  <c r="AS218" i="82"/>
  <c r="AM189" i="82"/>
  <c r="AR189" i="82" s="1"/>
  <c r="AB189" i="82"/>
  <c r="AT189" i="82"/>
  <c r="AK189" i="82"/>
  <c r="AI189" i="82"/>
  <c r="AH189" i="82"/>
  <c r="AL189" i="82"/>
  <c r="AJ189" i="82"/>
  <c r="AC189" i="82"/>
  <c r="AP189" i="82" s="1"/>
  <c r="AN189" i="82"/>
  <c r="AQ517" i="82"/>
  <c r="AS517" i="82"/>
  <c r="AJ509" i="82"/>
  <c r="AH509" i="82"/>
  <c r="AM509" i="82"/>
  <c r="AR509" i="82" s="1"/>
  <c r="AC509" i="82"/>
  <c r="AP509" i="82" s="1"/>
  <c r="AB509" i="82"/>
  <c r="AN509" i="82"/>
  <c r="AL509" i="82"/>
  <c r="AK509" i="82"/>
  <c r="AI509" i="82"/>
  <c r="AT509" i="82"/>
  <c r="AS361" i="82"/>
  <c r="AQ361" i="82"/>
  <c r="AJ171" i="82"/>
  <c r="AN171" i="82"/>
  <c r="AB171" i="82"/>
  <c r="AM171" i="82"/>
  <c r="AR171" i="82" s="1"/>
  <c r="AL171" i="82"/>
  <c r="AK171" i="82"/>
  <c r="AT171" i="82"/>
  <c r="AI171" i="82"/>
  <c r="AC171" i="82"/>
  <c r="AP171" i="82" s="1"/>
  <c r="AH171" i="82"/>
  <c r="AI373" i="82"/>
  <c r="AN373" i="82"/>
  <c r="AM373" i="82"/>
  <c r="AR373" i="82" s="1"/>
  <c r="AC373" i="82"/>
  <c r="AP373" i="82" s="1"/>
  <c r="AL373" i="82"/>
  <c r="AK373" i="82"/>
  <c r="AJ373" i="82"/>
  <c r="AT373" i="82"/>
  <c r="AH373" i="82"/>
  <c r="AB373" i="82"/>
  <c r="AS389" i="82"/>
  <c r="AQ389" i="82"/>
  <c r="AS417" i="82"/>
  <c r="AQ417" i="82"/>
  <c r="AQ434" i="82"/>
  <c r="AS434" i="82"/>
  <c r="AQ227" i="82"/>
  <c r="AS227" i="82"/>
  <c r="AS475" i="82"/>
  <c r="AQ475" i="82"/>
  <c r="AN390" i="82"/>
  <c r="AT390" i="82"/>
  <c r="AL390" i="82"/>
  <c r="AB390" i="82"/>
  <c r="AK390" i="82"/>
  <c r="AC390" i="82"/>
  <c r="AP390" i="82" s="1"/>
  <c r="AM390" i="82"/>
  <c r="AR390" i="82" s="1"/>
  <c r="AI390" i="82"/>
  <c r="AH390" i="82"/>
  <c r="AJ390" i="82"/>
  <c r="AS496" i="82"/>
  <c r="AQ496" i="82"/>
  <c r="AK125" i="82"/>
  <c r="AJ125" i="82"/>
  <c r="AH125" i="82"/>
  <c r="AT125" i="82"/>
  <c r="AL125" i="82"/>
  <c r="AB125" i="82"/>
  <c r="AN125" i="82"/>
  <c r="AM125" i="82"/>
  <c r="AR125" i="82" s="1"/>
  <c r="AI125" i="82"/>
  <c r="AC125" i="82"/>
  <c r="AP125" i="82" s="1"/>
  <c r="AJ247" i="82"/>
  <c r="AI247" i="82"/>
  <c r="AT247" i="82"/>
  <c r="AL247" i="82"/>
  <c r="AB247" i="82"/>
  <c r="AH247" i="82"/>
  <c r="AC247" i="82"/>
  <c r="AP247" i="82" s="1"/>
  <c r="AN247" i="82"/>
  <c r="AK247" i="82"/>
  <c r="AM247" i="82"/>
  <c r="AR247" i="82" s="1"/>
  <c r="AJ455" i="82"/>
  <c r="AM455" i="82"/>
  <c r="AR455" i="82" s="1"/>
  <c r="AB455" i="82"/>
  <c r="AL455" i="82"/>
  <c r="AT455" i="82"/>
  <c r="AK455" i="82"/>
  <c r="AI455" i="82"/>
  <c r="AH455" i="82"/>
  <c r="AN455" i="82"/>
  <c r="AC455" i="82"/>
  <c r="AP455" i="82" s="1"/>
  <c r="AI219" i="82"/>
  <c r="AH219" i="82"/>
  <c r="AN219" i="82"/>
  <c r="AK219" i="82"/>
  <c r="AM219" i="82"/>
  <c r="AR219" i="82" s="1"/>
  <c r="AL219" i="82"/>
  <c r="AJ219" i="82"/>
  <c r="AC219" i="82"/>
  <c r="AP219" i="82" s="1"/>
  <c r="AT219" i="82"/>
  <c r="AB219" i="82"/>
  <c r="AK116" i="82"/>
  <c r="AI116" i="82"/>
  <c r="AH116" i="82"/>
  <c r="AM116" i="82"/>
  <c r="AR116" i="82" s="1"/>
  <c r="AC116" i="82"/>
  <c r="AP116" i="82" s="1"/>
  <c r="AN116" i="82"/>
  <c r="AL116" i="82"/>
  <c r="AJ116" i="82"/>
  <c r="AT116" i="82"/>
  <c r="AB116" i="82"/>
  <c r="AH136" i="82"/>
  <c r="AM136" i="82"/>
  <c r="AR136" i="82" s="1"/>
  <c r="AC136" i="82"/>
  <c r="AP136" i="82" s="1"/>
  <c r="AT136" i="82"/>
  <c r="AL136" i="82"/>
  <c r="AB136" i="82"/>
  <c r="AI136" i="82"/>
  <c r="AN136" i="82"/>
  <c r="AK136" i="82"/>
  <c r="AJ136" i="82"/>
  <c r="AQ370" i="82"/>
  <c r="AS370" i="82"/>
  <c r="AS438" i="82"/>
  <c r="AQ438" i="82"/>
  <c r="AM488" i="82"/>
  <c r="AR488" i="82" s="1"/>
  <c r="AC488" i="82"/>
  <c r="AP488" i="82" s="1"/>
  <c r="AH488" i="82"/>
  <c r="AJ488" i="82"/>
  <c r="AT488" i="82"/>
  <c r="AI488" i="82"/>
  <c r="AB488" i="82"/>
  <c r="AN488" i="82"/>
  <c r="AL488" i="82"/>
  <c r="AK488" i="82"/>
  <c r="AN414" i="82"/>
  <c r="AT414" i="82"/>
  <c r="AL414" i="82"/>
  <c r="AB414" i="82"/>
  <c r="AK414" i="82"/>
  <c r="AI414" i="82"/>
  <c r="AH414" i="82"/>
  <c r="AC414" i="82"/>
  <c r="AP414" i="82" s="1"/>
  <c r="AM414" i="82"/>
  <c r="AR414" i="82" s="1"/>
  <c r="AJ414" i="82"/>
  <c r="AI492" i="82"/>
  <c r="AT492" i="82"/>
  <c r="AL492" i="82"/>
  <c r="AB492" i="82"/>
  <c r="AK492" i="82"/>
  <c r="AC492" i="82"/>
  <c r="AP492" i="82" s="1"/>
  <c r="AN492" i="82"/>
  <c r="AM492" i="82"/>
  <c r="AR492" i="82" s="1"/>
  <c r="AJ492" i="82"/>
  <c r="AH492" i="82"/>
  <c r="AQ525" i="82"/>
  <c r="AS525" i="82"/>
  <c r="AK371" i="82"/>
  <c r="AH371" i="82"/>
  <c r="AJ371" i="82"/>
  <c r="AI371" i="82"/>
  <c r="AT371" i="82"/>
  <c r="AC371" i="82"/>
  <c r="AP371" i="82" s="1"/>
  <c r="AB371" i="82"/>
  <c r="AN371" i="82"/>
  <c r="AM371" i="82"/>
  <c r="AR371" i="82" s="1"/>
  <c r="AL371" i="82"/>
  <c r="AM279" i="82"/>
  <c r="AR279" i="82" s="1"/>
  <c r="AC279" i="82"/>
  <c r="AP279" i="82" s="1"/>
  <c r="AI279" i="82"/>
  <c r="AH279" i="82"/>
  <c r="AN279" i="82"/>
  <c r="AB279" i="82"/>
  <c r="AJ279" i="82"/>
  <c r="AT279" i="82"/>
  <c r="AK279" i="82"/>
  <c r="AL279" i="82"/>
  <c r="AQ134" i="82"/>
  <c r="AS134" i="82"/>
  <c r="AS130" i="82"/>
  <c r="AQ130" i="82"/>
  <c r="AQ557" i="82"/>
  <c r="AN416" i="82"/>
  <c r="AM416" i="82"/>
  <c r="AR416" i="82" s="1"/>
  <c r="AC416" i="82"/>
  <c r="AT416" i="82"/>
  <c r="AL416" i="82"/>
  <c r="AB416" i="82"/>
  <c r="AJ416" i="82"/>
  <c r="AI416" i="82"/>
  <c r="AK416" i="82"/>
  <c r="AH416" i="82"/>
  <c r="AP416" i="82"/>
  <c r="AS341" i="82"/>
  <c r="AQ341" i="82"/>
  <c r="AS268" i="82"/>
  <c r="AQ268" i="82"/>
  <c r="AQ303" i="82"/>
  <c r="AS303" i="82"/>
  <c r="AM450" i="82"/>
  <c r="AR450" i="82" s="1"/>
  <c r="AC450" i="82"/>
  <c r="AP450" i="82" s="1"/>
  <c r="AL450" i="82"/>
  <c r="AT450" i="82"/>
  <c r="AI450" i="82"/>
  <c r="AS179" i="82"/>
  <c r="AQ179" i="82"/>
  <c r="AQ248" i="82"/>
  <c r="AS248" i="82"/>
  <c r="AQ61" i="82"/>
  <c r="AS61" i="82"/>
  <c r="AN177" i="82"/>
  <c r="AT177" i="82"/>
  <c r="AL177" i="82"/>
  <c r="AB177" i="82"/>
  <c r="AI177" i="82"/>
  <c r="AM177" i="82"/>
  <c r="AR177" i="82" s="1"/>
  <c r="AK177" i="82"/>
  <c r="AJ177" i="82"/>
  <c r="AH177" i="82"/>
  <c r="AC177" i="82"/>
  <c r="AP177" i="82" s="1"/>
  <c r="AQ456" i="82"/>
  <c r="AS456" i="82"/>
  <c r="AM506" i="82"/>
  <c r="AR506" i="82" s="1"/>
  <c r="AC506" i="82"/>
  <c r="AP506" i="82" s="1"/>
  <c r="AK506" i="82"/>
  <c r="AN506" i="82"/>
  <c r="AL506" i="82"/>
  <c r="AT506" i="82"/>
  <c r="AI506" i="82"/>
  <c r="AH506" i="82"/>
  <c r="AJ506" i="82"/>
  <c r="AB506" i="82"/>
  <c r="AJ84" i="82"/>
  <c r="AI84" i="82"/>
  <c r="AH84" i="82"/>
  <c r="AN84" i="82"/>
  <c r="AM84" i="82"/>
  <c r="AR84" i="82" s="1"/>
  <c r="AC84" i="82"/>
  <c r="AP84" i="82" s="1"/>
  <c r="AK84" i="82"/>
  <c r="AB84" i="82"/>
  <c r="AL84" i="82"/>
  <c r="AT84" i="82"/>
  <c r="AK445" i="82"/>
  <c r="AM445" i="82"/>
  <c r="AR445" i="82" s="1"/>
  <c r="AB445" i="82"/>
  <c r="AL445" i="82"/>
  <c r="AT445" i="82"/>
  <c r="AJ445" i="82"/>
  <c r="AI445" i="82"/>
  <c r="AH445" i="82"/>
  <c r="AN445" i="82"/>
  <c r="AC445" i="82"/>
  <c r="AP445" i="82" s="1"/>
  <c r="AM392" i="82"/>
  <c r="AR392" i="82" s="1"/>
  <c r="AC392" i="82"/>
  <c r="AP392" i="82" s="1"/>
  <c r="AT392" i="82"/>
  <c r="AL392" i="82"/>
  <c r="AB392" i="82"/>
  <c r="AJ392" i="82"/>
  <c r="AI392" i="82"/>
  <c r="AN392" i="82"/>
  <c r="AK392" i="82"/>
  <c r="AH392" i="82"/>
  <c r="AS105" i="82"/>
  <c r="AQ105" i="82"/>
  <c r="AJ491" i="82"/>
  <c r="AM491" i="82"/>
  <c r="AR491" i="82" s="1"/>
  <c r="AC491" i="82"/>
  <c r="AP491" i="82" s="1"/>
  <c r="AT491" i="82"/>
  <c r="AL491" i="82"/>
  <c r="AB491" i="82"/>
  <c r="AN491" i="82"/>
  <c r="AK491" i="82"/>
  <c r="AI491" i="82"/>
  <c r="AH491" i="82"/>
  <c r="AN251" i="82"/>
  <c r="AM251" i="82"/>
  <c r="AR251" i="82" s="1"/>
  <c r="AC251" i="82"/>
  <c r="AP251" i="82" s="1"/>
  <c r="AK251" i="82"/>
  <c r="AH251" i="82"/>
  <c r="AL251" i="82"/>
  <c r="AI251" i="82"/>
  <c r="AB251" i="82"/>
  <c r="AT251" i="82"/>
  <c r="AJ251" i="82"/>
  <c r="AI422" i="82"/>
  <c r="AH422" i="82"/>
  <c r="AT422" i="82"/>
  <c r="AL422" i="82"/>
  <c r="AB422" i="82"/>
  <c r="AJ422" i="82"/>
  <c r="AB223" i="82"/>
  <c r="AQ112" i="82"/>
  <c r="AS112" i="82"/>
  <c r="AI248" i="82"/>
  <c r="AH248" i="82"/>
  <c r="AN248" i="82"/>
  <c r="AK248" i="82"/>
  <c r="AM248" i="82"/>
  <c r="AR248" i="82" s="1"/>
  <c r="AL248" i="82"/>
  <c r="AC248" i="82"/>
  <c r="AP248" i="82" s="1"/>
  <c r="AT248" i="82"/>
  <c r="AJ248" i="82"/>
  <c r="AB248" i="82"/>
  <c r="AT169" i="82"/>
  <c r="AL169" i="82"/>
  <c r="AB169" i="82"/>
  <c r="AM169" i="82"/>
  <c r="AR169" i="82" s="1"/>
  <c r="AK169" i="82"/>
  <c r="AJ169" i="82"/>
  <c r="AI169" i="82"/>
  <c r="AH169" i="82"/>
  <c r="AN169" i="82"/>
  <c r="AC169" i="82"/>
  <c r="AP169" i="82" s="1"/>
  <c r="AS477" i="82"/>
  <c r="AQ477" i="82"/>
  <c r="AS178" i="82"/>
  <c r="AQ178" i="82"/>
  <c r="AN477" i="82"/>
  <c r="AM477" i="82"/>
  <c r="AR477" i="82" s="1"/>
  <c r="AC477" i="82"/>
  <c r="AP477" i="82" s="1"/>
  <c r="AK477" i="82"/>
  <c r="AJ477" i="82"/>
  <c r="AL477" i="82"/>
  <c r="AT477" i="82"/>
  <c r="AB477" i="82"/>
  <c r="AI477" i="82"/>
  <c r="AH477" i="82"/>
  <c r="AM178" i="82"/>
  <c r="AR178" i="82" s="1"/>
  <c r="AC178" i="82"/>
  <c r="AP178" i="82" s="1"/>
  <c r="AK178" i="82"/>
  <c r="AH178" i="82"/>
  <c r="AB178" i="82"/>
  <c r="AN178" i="82"/>
  <c r="AL178" i="82"/>
  <c r="AJ178" i="82"/>
  <c r="AT178" i="82"/>
  <c r="AI178" i="82"/>
  <c r="AQ250" i="82"/>
  <c r="AS250" i="82"/>
  <c r="AS314" i="82"/>
  <c r="AQ314" i="82"/>
  <c r="AS253" i="82"/>
  <c r="AQ253" i="82"/>
  <c r="AS259" i="82"/>
  <c r="AQ259" i="82"/>
  <c r="AS183" i="82"/>
  <c r="AQ183" i="82"/>
  <c r="AQ342" i="82"/>
  <c r="AS342" i="82"/>
  <c r="AH349" i="82"/>
  <c r="AN349" i="82"/>
  <c r="AM349" i="82"/>
  <c r="AR349" i="82" s="1"/>
  <c r="AC349" i="82"/>
  <c r="AP349" i="82" s="1"/>
  <c r="AT349" i="82"/>
  <c r="AL349" i="82"/>
  <c r="AB349" i="82"/>
  <c r="AJ349" i="82"/>
  <c r="AK349" i="82"/>
  <c r="AI349" i="82"/>
  <c r="AS472" i="82"/>
  <c r="AQ472" i="82"/>
  <c r="AS415" i="82"/>
  <c r="AQ415" i="82"/>
  <c r="AS505" i="82"/>
  <c r="AQ505" i="82"/>
  <c r="AB493" i="82"/>
  <c r="AQ305" i="82"/>
  <c r="AS305" i="82"/>
  <c r="AS524" i="82"/>
  <c r="AQ524" i="82"/>
  <c r="AS538" i="82"/>
  <c r="AQ538" i="82"/>
  <c r="AL468" i="82"/>
  <c r="AB468" i="82"/>
  <c r="AI468" i="82"/>
  <c r="AC468" i="82"/>
  <c r="AP468" i="82" s="1"/>
  <c r="AN468" i="82"/>
  <c r="AK468" i="82"/>
  <c r="AH468" i="82"/>
  <c r="AQ221" i="82"/>
  <c r="AS221" i="82"/>
  <c r="AT187" i="82"/>
  <c r="AL187" i="82"/>
  <c r="AB187" i="82"/>
  <c r="AJ187" i="82"/>
  <c r="AH187" i="82"/>
  <c r="AI187" i="82"/>
  <c r="AC187" i="82"/>
  <c r="AP187" i="82" s="1"/>
  <c r="AK187" i="82"/>
  <c r="AN187" i="82"/>
  <c r="AM187" i="82"/>
  <c r="AR187" i="82" s="1"/>
  <c r="AQ425" i="82"/>
  <c r="AS425" i="82"/>
  <c r="AS504" i="82"/>
  <c r="AQ504" i="82"/>
  <c r="AH241" i="82"/>
  <c r="AM241" i="82"/>
  <c r="AR241" i="82" s="1"/>
  <c r="AC241" i="82"/>
  <c r="AP241" i="82" s="1"/>
  <c r="AN241" i="82"/>
  <c r="AL241" i="82"/>
  <c r="AJ241" i="82"/>
  <c r="AT241" i="82"/>
  <c r="AI241" i="82"/>
  <c r="AB241" i="82"/>
  <c r="AK241" i="82"/>
  <c r="AS345" i="82"/>
  <c r="AQ345" i="82"/>
  <c r="AQ541" i="82"/>
  <c r="AS541" i="82"/>
  <c r="AN502" i="82"/>
  <c r="AT502" i="82"/>
  <c r="AL502" i="82"/>
  <c r="AB502" i="82"/>
  <c r="AK502" i="82"/>
  <c r="AJ502" i="82"/>
  <c r="AI502" i="82"/>
  <c r="AM502" i="82"/>
  <c r="AR502" i="82" s="1"/>
  <c r="AH502" i="82"/>
  <c r="AC502" i="82"/>
  <c r="AP502" i="82" s="1"/>
  <c r="AJ446" i="82"/>
  <c r="AN446" i="82"/>
  <c r="AC446" i="82"/>
  <c r="AP446" i="82" s="1"/>
  <c r="AM446" i="82"/>
  <c r="AR446" i="82" s="1"/>
  <c r="AB446" i="82"/>
  <c r="AL446" i="82"/>
  <c r="AT446" i="82"/>
  <c r="AK446" i="82"/>
  <c r="AI446" i="82"/>
  <c r="AH446" i="82"/>
  <c r="AS511" i="82"/>
  <c r="AQ511" i="82"/>
  <c r="AQ291" i="82"/>
  <c r="AS291" i="82"/>
  <c r="AN436" i="82"/>
  <c r="AM436" i="82"/>
  <c r="AR436" i="82" s="1"/>
  <c r="AC436" i="82"/>
  <c r="AP436" i="82" s="1"/>
  <c r="AK436" i="82"/>
  <c r="AJ436" i="82"/>
  <c r="AT436" i="82"/>
  <c r="AL436" i="82"/>
  <c r="AH436" i="82"/>
  <c r="AB436" i="82"/>
  <c r="AI436" i="82"/>
  <c r="AQ362" i="82"/>
  <c r="AS362" i="82"/>
  <c r="AS357" i="82"/>
  <c r="AN481" i="82"/>
  <c r="AC481" i="82"/>
  <c r="AP481" i="82" s="1"/>
  <c r="AB481" i="82"/>
  <c r="AL481" i="82"/>
  <c r="AK481" i="82"/>
  <c r="AT481" i="82"/>
  <c r="AJ481" i="82"/>
  <c r="AI481" i="82"/>
  <c r="AM481" i="82"/>
  <c r="AR481" i="82" s="1"/>
  <c r="AH481" i="82"/>
  <c r="AS449" i="82"/>
  <c r="AQ449" i="82"/>
  <c r="AT331" i="82"/>
  <c r="AL331" i="82"/>
  <c r="AB331" i="82"/>
  <c r="AJ331" i="82"/>
  <c r="AI331" i="82"/>
  <c r="AH331" i="82"/>
  <c r="AC331" i="82"/>
  <c r="AP331" i="82" s="1"/>
  <c r="AN331" i="82"/>
  <c r="AK331" i="82"/>
  <c r="AM331" i="82"/>
  <c r="AR331" i="82" s="1"/>
  <c r="AH312" i="82"/>
  <c r="AN312" i="82"/>
  <c r="AJ312" i="82"/>
  <c r="AK312" i="82"/>
  <c r="AI312" i="82"/>
  <c r="AT312" i="82"/>
  <c r="AC312" i="82"/>
  <c r="AP312" i="82" s="1"/>
  <c r="AB312" i="82"/>
  <c r="AM312" i="82"/>
  <c r="AR312" i="82" s="1"/>
  <c r="AL312" i="82"/>
  <c r="AM191" i="82"/>
  <c r="AR191" i="82" s="1"/>
  <c r="AC191" i="82"/>
  <c r="AP191" i="82" s="1"/>
  <c r="AN191" i="82"/>
  <c r="AK191" i="82"/>
  <c r="AI191" i="82"/>
  <c r="AB191" i="82"/>
  <c r="AJ191" i="82"/>
  <c r="AL191" i="82"/>
  <c r="AJ433" i="82"/>
  <c r="AN433" i="82"/>
  <c r="AM433" i="82"/>
  <c r="AR433" i="82" s="1"/>
  <c r="AC433" i="82"/>
  <c r="AP433" i="82" s="1"/>
  <c r="AT433" i="82"/>
  <c r="AB433" i="82"/>
  <c r="AK433" i="82"/>
  <c r="AI433" i="82"/>
  <c r="AL433" i="82"/>
  <c r="AH433" i="82"/>
  <c r="AS121" i="82"/>
  <c r="AQ121" i="82"/>
  <c r="AK490" i="82"/>
  <c r="AN490" i="82"/>
  <c r="AM490" i="82"/>
  <c r="AR490" i="82" s="1"/>
  <c r="AC490" i="82"/>
  <c r="AP490" i="82" s="1"/>
  <c r="AL490" i="82"/>
  <c r="AJ490" i="82"/>
  <c r="AI490" i="82"/>
  <c r="AT490" i="82"/>
  <c r="AH490" i="82"/>
  <c r="AB490" i="82"/>
  <c r="AS533" i="82"/>
  <c r="AQ533" i="82"/>
  <c r="AJ202" i="82"/>
  <c r="AT202" i="82"/>
  <c r="AL202" i="82"/>
  <c r="AB202" i="82"/>
  <c r="AM202" i="82"/>
  <c r="AR202" i="82" s="1"/>
  <c r="AK202" i="82"/>
  <c r="AI202" i="82"/>
  <c r="AC202" i="82"/>
  <c r="AP202" i="82" s="1"/>
  <c r="AH202" i="82"/>
  <c r="AN202" i="82"/>
  <c r="AI365" i="82"/>
  <c r="AN365" i="82"/>
  <c r="AM365" i="82"/>
  <c r="AR365" i="82" s="1"/>
  <c r="AC365" i="82"/>
  <c r="AP365" i="82" s="1"/>
  <c r="AL365" i="82"/>
  <c r="AK365" i="82"/>
  <c r="AJ365" i="82"/>
  <c r="AT365" i="82"/>
  <c r="AH365" i="82"/>
  <c r="AB365" i="82"/>
  <c r="AK480" i="82"/>
  <c r="AJ480" i="82"/>
  <c r="AH480" i="82"/>
  <c r="AN480" i="82"/>
  <c r="AM480" i="82"/>
  <c r="AR480" i="82" s="1"/>
  <c r="AC480" i="82"/>
  <c r="AP480" i="82" s="1"/>
  <c r="AL480" i="82"/>
  <c r="AI480" i="82"/>
  <c r="AB480" i="82"/>
  <c r="AT480" i="82"/>
  <c r="AQ520" i="82"/>
  <c r="AS520" i="82"/>
  <c r="AQ110" i="82"/>
  <c r="AS110" i="82"/>
  <c r="AK295" i="82"/>
  <c r="AH295" i="82"/>
  <c r="AC295" i="82"/>
  <c r="AP295" i="82" s="1"/>
  <c r="AN295" i="82"/>
  <c r="AB295" i="82"/>
  <c r="AM295" i="82"/>
  <c r="AR295" i="82" s="1"/>
  <c r="AJ295" i="82"/>
  <c r="AL295" i="82"/>
  <c r="AI295" i="82"/>
  <c r="AT295" i="82"/>
  <c r="AQ494" i="82"/>
  <c r="AS494" i="82"/>
  <c r="AQ499" i="82"/>
  <c r="AS499" i="82"/>
  <c r="AK454" i="82"/>
  <c r="AT454" i="82"/>
  <c r="AJ454" i="82"/>
  <c r="AI454" i="82"/>
  <c r="AH454" i="82"/>
  <c r="AN454" i="82"/>
  <c r="AM454" i="82"/>
  <c r="AR454" i="82" s="1"/>
  <c r="AL454" i="82"/>
  <c r="AC454" i="82"/>
  <c r="AP454" i="82" s="1"/>
  <c r="AB454" i="82"/>
  <c r="AT337" i="82"/>
  <c r="AL337" i="82"/>
  <c r="AB337" i="82"/>
  <c r="AK337" i="82"/>
  <c r="AJ337" i="82"/>
  <c r="AI337" i="82"/>
  <c r="AN337" i="82"/>
  <c r="AM337" i="82"/>
  <c r="AR337" i="82" s="1"/>
  <c r="AH337" i="82"/>
  <c r="AC337" i="82"/>
  <c r="AP337" i="82" s="1"/>
  <c r="AQ76" i="82"/>
  <c r="AS76" i="82"/>
  <c r="AK410" i="82"/>
  <c r="AJ410" i="82"/>
  <c r="AH410" i="82"/>
  <c r="AT410" i="82"/>
  <c r="AB410" i="82"/>
  <c r="AN410" i="82"/>
  <c r="AM410" i="82"/>
  <c r="AR410" i="82" s="1"/>
  <c r="AL410" i="82"/>
  <c r="AI410" i="82"/>
  <c r="AC410" i="82"/>
  <c r="AP410" i="82" s="1"/>
  <c r="AN154" i="82"/>
  <c r="AM154" i="82"/>
  <c r="AR154" i="82" s="1"/>
  <c r="AC154" i="82"/>
  <c r="AP154" i="82" s="1"/>
  <c r="AT154" i="82"/>
  <c r="AL154" i="82"/>
  <c r="AB154" i="82"/>
  <c r="AK154" i="82"/>
  <c r="AJ154" i="82"/>
  <c r="AH154" i="82"/>
  <c r="AI154" i="82"/>
  <c r="AS407" i="82"/>
  <c r="AQ407" i="82"/>
  <c r="AQ203" i="82"/>
  <c r="AS203" i="82"/>
  <c r="AQ144" i="82"/>
  <c r="AS144" i="82"/>
  <c r="AQ382" i="82"/>
  <c r="AS382" i="82"/>
  <c r="AS263" i="82"/>
  <c r="AQ263" i="82"/>
  <c r="AS166" i="82"/>
  <c r="AQ166" i="82"/>
  <c r="AJ320" i="82"/>
  <c r="AN320" i="82"/>
  <c r="AC320" i="82"/>
  <c r="AP320" i="82" s="1"/>
  <c r="AL320" i="82"/>
  <c r="AT320" i="82"/>
  <c r="AK320" i="82"/>
  <c r="AI320" i="82"/>
  <c r="AM320" i="82"/>
  <c r="AR320" i="82" s="1"/>
  <c r="AH320" i="82"/>
  <c r="AB320" i="82"/>
  <c r="AQ383" i="82"/>
  <c r="AS383" i="82"/>
  <c r="AQ118" i="82"/>
  <c r="AS118" i="82"/>
  <c r="AT515" i="82"/>
  <c r="AL515" i="82"/>
  <c r="AB515" i="82"/>
  <c r="AJ515" i="82"/>
  <c r="AN515" i="82"/>
  <c r="AM515" i="82"/>
  <c r="AR515" i="82" s="1"/>
  <c r="AC515" i="82"/>
  <c r="AP515" i="82" s="1"/>
  <c r="AK515" i="82"/>
  <c r="AI515" i="82"/>
  <c r="AH515" i="82"/>
  <c r="AN167" i="82"/>
  <c r="AC167" i="82"/>
  <c r="AP167" i="82" s="1"/>
  <c r="AM167" i="82"/>
  <c r="AR167" i="82" s="1"/>
  <c r="AB167" i="82"/>
  <c r="AL167" i="82"/>
  <c r="AT167" i="82"/>
  <c r="AK167" i="82"/>
  <c r="AH167" i="82"/>
  <c r="AJ167" i="82"/>
  <c r="AI167" i="82"/>
  <c r="AS406" i="82"/>
  <c r="AQ406" i="82"/>
  <c r="AJ462" i="82"/>
  <c r="AK462" i="82"/>
  <c r="AM462" i="82"/>
  <c r="AR462" i="82" s="1"/>
  <c r="AL462" i="82"/>
  <c r="AI462" i="82"/>
  <c r="AH462" i="82"/>
  <c r="AT462" i="82"/>
  <c r="AC462" i="82"/>
  <c r="AP462" i="82" s="1"/>
  <c r="AB462" i="82"/>
  <c r="AN462" i="82"/>
  <c r="AT316" i="82"/>
  <c r="AL316" i="82"/>
  <c r="AB316" i="82"/>
  <c r="AJ316" i="82"/>
  <c r="AN316" i="82"/>
  <c r="AC316" i="82"/>
  <c r="AP316" i="82" s="1"/>
  <c r="AM316" i="82"/>
  <c r="AR316" i="82" s="1"/>
  <c r="AK316" i="82"/>
  <c r="AI316" i="82"/>
  <c r="AH316" i="82"/>
  <c r="AS306" i="82"/>
  <c r="AQ306" i="82"/>
  <c r="AS97" i="82"/>
  <c r="AQ97" i="82"/>
  <c r="AH120" i="82"/>
  <c r="AM120" i="82"/>
  <c r="AR120" i="82" s="1"/>
  <c r="AC120" i="82"/>
  <c r="AP120" i="82" s="1"/>
  <c r="AT120" i="82"/>
  <c r="AL120" i="82"/>
  <c r="AB120" i="82"/>
  <c r="AI120" i="82"/>
  <c r="AN120" i="82"/>
  <c r="AK120" i="82"/>
  <c r="AJ120" i="82"/>
  <c r="AQ321" i="82"/>
  <c r="AS321" i="82"/>
  <c r="AS141" i="82"/>
  <c r="AQ141" i="82"/>
  <c r="AI249" i="82"/>
  <c r="AH249" i="82"/>
  <c r="AM249" i="82"/>
  <c r="AR249" i="82" s="1"/>
  <c r="AC249" i="82"/>
  <c r="AP249" i="82" s="1"/>
  <c r="AJ249" i="82"/>
  <c r="AN249" i="82"/>
  <c r="AL249" i="82"/>
  <c r="AB249" i="82"/>
  <c r="AT249" i="82"/>
  <c r="AK249" i="82"/>
  <c r="AQ189" i="82"/>
  <c r="AS189" i="82"/>
  <c r="AQ509" i="82"/>
  <c r="AS509" i="82"/>
  <c r="AS252" i="82"/>
  <c r="AQ252" i="82"/>
  <c r="AM123" i="82"/>
  <c r="AR123" i="82" s="1"/>
  <c r="AC123" i="82"/>
  <c r="AP123" i="82" s="1"/>
  <c r="AT123" i="82"/>
  <c r="AL123" i="82"/>
  <c r="AB123" i="82"/>
  <c r="AJ123" i="82"/>
  <c r="AI123" i="82"/>
  <c r="AN123" i="82"/>
  <c r="AK123" i="82"/>
  <c r="AH123" i="82"/>
  <c r="AS171" i="82"/>
  <c r="AQ171" i="82"/>
  <c r="AJ403" i="82"/>
  <c r="AI403" i="82"/>
  <c r="AN403" i="82"/>
  <c r="AT403" i="82"/>
  <c r="AB403" i="82"/>
  <c r="AM403" i="82"/>
  <c r="AR403" i="82" s="1"/>
  <c r="AL403" i="82"/>
  <c r="AK403" i="82"/>
  <c r="AH403" i="82"/>
  <c r="AC403" i="82"/>
  <c r="AP403" i="82" s="1"/>
  <c r="AS523" i="82"/>
  <c r="AQ523" i="82"/>
  <c r="AS390" i="82"/>
  <c r="AQ390" i="82"/>
  <c r="AT148" i="82"/>
  <c r="AL148" i="82"/>
  <c r="AB148" i="82"/>
  <c r="AK148" i="82"/>
  <c r="AJ148" i="82"/>
  <c r="AI148" i="82"/>
  <c r="AH148" i="82"/>
  <c r="AM148" i="82"/>
  <c r="AR148" i="82" s="1"/>
  <c r="AC148" i="82"/>
  <c r="AP148" i="82" s="1"/>
  <c r="AN148" i="82"/>
  <c r="AS125" i="82"/>
  <c r="AQ125" i="82"/>
  <c r="AI510" i="82"/>
  <c r="AT510" i="82"/>
  <c r="AL510" i="82"/>
  <c r="AB510" i="82"/>
  <c r="AC510" i="82"/>
  <c r="AP510" i="82" s="1"/>
  <c r="AN510" i="82"/>
  <c r="AM510" i="82"/>
  <c r="AR510" i="82" s="1"/>
  <c r="AK510" i="82"/>
  <c r="AJ510" i="82"/>
  <c r="AH510" i="82"/>
  <c r="AS328" i="82"/>
  <c r="AQ328" i="82"/>
  <c r="AQ247" i="82"/>
  <c r="AS247" i="82"/>
  <c r="AT156" i="82"/>
  <c r="AL156" i="82"/>
  <c r="AB156" i="82"/>
  <c r="AK156" i="82"/>
  <c r="AJ156" i="82"/>
  <c r="AI156" i="82"/>
  <c r="AH156" i="82"/>
  <c r="AM156" i="82"/>
  <c r="AR156" i="82" s="1"/>
  <c r="AC156" i="82"/>
  <c r="AP156" i="82" s="1"/>
  <c r="AN156" i="82"/>
  <c r="AN146" i="82"/>
  <c r="AM146" i="82"/>
  <c r="AR146" i="82" s="1"/>
  <c r="AC146" i="82"/>
  <c r="AP146" i="82" s="1"/>
  <c r="AT146" i="82"/>
  <c r="AL146" i="82"/>
  <c r="AB146" i="82"/>
  <c r="AK146" i="82"/>
  <c r="AJ146" i="82"/>
  <c r="AH146" i="82"/>
  <c r="AI146" i="82"/>
  <c r="AS455" i="82"/>
  <c r="AQ455" i="82"/>
  <c r="AQ136" i="82"/>
  <c r="AS136" i="82"/>
  <c r="AM438" i="82"/>
  <c r="AR438" i="82" s="1"/>
  <c r="AC438" i="82"/>
  <c r="AP438" i="82" s="1"/>
  <c r="AT438" i="82"/>
  <c r="AL438" i="82"/>
  <c r="AB438" i="82"/>
  <c r="AK438" i="82"/>
  <c r="AI438" i="82"/>
  <c r="AH438" i="82"/>
  <c r="AN438" i="82"/>
  <c r="AJ438" i="82"/>
  <c r="AS488" i="82"/>
  <c r="AQ488" i="82"/>
  <c r="AN162" i="82"/>
  <c r="AM162" i="82"/>
  <c r="AR162" i="82" s="1"/>
  <c r="AC162" i="82"/>
  <c r="AP162" i="82" s="1"/>
  <c r="AT162" i="82"/>
  <c r="AL162" i="82"/>
  <c r="AB162" i="82"/>
  <c r="AK162" i="82"/>
  <c r="AJ162" i="82"/>
  <c r="AH162" i="82"/>
  <c r="AI162" i="82"/>
  <c r="AT444" i="82"/>
  <c r="AL444" i="82"/>
  <c r="AB444" i="82"/>
  <c r="AJ444" i="82"/>
  <c r="AI444" i="82"/>
  <c r="AH444" i="82"/>
  <c r="AN444" i="82"/>
  <c r="AC444" i="82"/>
  <c r="AP444" i="82" s="1"/>
  <c r="AM444" i="82"/>
  <c r="AR444" i="82" s="1"/>
  <c r="AK444" i="82"/>
  <c r="AN335" i="82"/>
  <c r="AM335" i="82"/>
  <c r="AR335" i="82" s="1"/>
  <c r="AC335" i="82"/>
  <c r="AP335" i="82" s="1"/>
  <c r="AT335" i="82"/>
  <c r="AL335" i="82"/>
  <c r="AB335" i="82"/>
  <c r="AK335" i="82"/>
  <c r="AH335" i="82"/>
  <c r="AJ335" i="82"/>
  <c r="AI335" i="82"/>
  <c r="AQ492" i="82"/>
  <c r="AS492" i="82"/>
  <c r="AS371" i="82"/>
  <c r="AQ371" i="82"/>
  <c r="AM114" i="82"/>
  <c r="AR114" i="82" s="1"/>
  <c r="AC114" i="82"/>
  <c r="AP114" i="82" s="1"/>
  <c r="AK114" i="82"/>
  <c r="AJ114" i="82"/>
  <c r="AN114" i="82"/>
  <c r="AL114" i="82"/>
  <c r="AI114" i="82"/>
  <c r="AH114" i="82"/>
  <c r="AT114" i="82"/>
  <c r="AB114" i="82"/>
  <c r="AT208" i="82"/>
  <c r="AL208" i="82"/>
  <c r="AB208" i="82"/>
  <c r="AK208" i="82"/>
  <c r="AI208" i="82"/>
  <c r="AN208" i="82"/>
  <c r="AM208" i="82"/>
  <c r="AR208" i="82" s="1"/>
  <c r="AH208" i="82"/>
  <c r="AJ208" i="82"/>
  <c r="AC208" i="82"/>
  <c r="AP208" i="82" s="1"/>
  <c r="AH220" i="82"/>
  <c r="AM220" i="82"/>
  <c r="AR220" i="82" s="1"/>
  <c r="AC220" i="82"/>
  <c r="AP220" i="82" s="1"/>
  <c r="AJ220" i="82"/>
  <c r="AI220" i="82"/>
  <c r="AT220" i="82"/>
  <c r="AB220" i="82"/>
  <c r="AN220" i="82"/>
  <c r="AL220" i="82"/>
  <c r="AK220" i="82"/>
  <c r="AK233" i="82"/>
  <c r="AJ233" i="82"/>
  <c r="AH233" i="82"/>
  <c r="AM233" i="82"/>
  <c r="AR233" i="82" s="1"/>
  <c r="AC233" i="82"/>
  <c r="AP233" i="82" s="1"/>
  <c r="AN233" i="82"/>
  <c r="AL233" i="82"/>
  <c r="AI233" i="82"/>
  <c r="AB233" i="82"/>
  <c r="AQ416" i="82"/>
  <c r="AS416" i="82"/>
  <c r="AS138" i="82"/>
  <c r="AQ138" i="82"/>
  <c r="AH268" i="82"/>
  <c r="AN268" i="82"/>
  <c r="AC268" i="82"/>
  <c r="AP268" i="82" s="1"/>
  <c r="AM268" i="82"/>
  <c r="AR268" i="82" s="1"/>
  <c r="AB268" i="82"/>
  <c r="AL268" i="82"/>
  <c r="AT268" i="82"/>
  <c r="AK268" i="82"/>
  <c r="AJ268" i="82"/>
  <c r="AI268" i="82"/>
  <c r="AS399" i="82"/>
  <c r="AQ399" i="82"/>
  <c r="AQ388" i="82"/>
  <c r="AS388" i="82"/>
  <c r="AT294" i="82"/>
  <c r="AL294" i="82"/>
  <c r="AB294" i="82"/>
  <c r="AK294" i="82"/>
  <c r="AJ294" i="82"/>
  <c r="AI294" i="82"/>
  <c r="AH294" i="82"/>
  <c r="AN294" i="82"/>
  <c r="AC294" i="82"/>
  <c r="AP294" i="82" s="1"/>
  <c r="AM294" i="82"/>
  <c r="AR294" i="82" s="1"/>
  <c r="AK309" i="82"/>
  <c r="AI309" i="82"/>
  <c r="AM309" i="82"/>
  <c r="AR309" i="82" s="1"/>
  <c r="AC309" i="82"/>
  <c r="AP309" i="82" s="1"/>
  <c r="AH309" i="82"/>
  <c r="AT309" i="82"/>
  <c r="AB309" i="82"/>
  <c r="AN309" i="82"/>
  <c r="AL309" i="82"/>
  <c r="AJ309" i="82"/>
  <c r="AM336" i="82"/>
  <c r="AR336" i="82" s="1"/>
  <c r="AC336" i="82"/>
  <c r="AP336" i="82" s="1"/>
  <c r="AT336" i="82"/>
  <c r="AL336" i="82"/>
  <c r="AB336" i="82"/>
  <c r="AK336" i="82"/>
  <c r="AJ336" i="82"/>
  <c r="AN336" i="82"/>
  <c r="AI336" i="82"/>
  <c r="AH336" i="82"/>
  <c r="AI500" i="82"/>
  <c r="AH500" i="82"/>
  <c r="AN500" i="82"/>
  <c r="AM500" i="82"/>
  <c r="AR500" i="82" s="1"/>
  <c r="AC500" i="82"/>
  <c r="AP500" i="82" s="1"/>
  <c r="AT500" i="82"/>
  <c r="AL500" i="82"/>
  <c r="AB500" i="82"/>
  <c r="AK500" i="82"/>
  <c r="AJ500" i="82"/>
  <c r="AI550" i="82"/>
  <c r="AH550" i="82"/>
  <c r="AN550" i="82"/>
  <c r="AM550" i="82"/>
  <c r="AR550" i="82" s="1"/>
  <c r="AC550" i="82"/>
  <c r="AP550" i="82" s="1"/>
  <c r="AT550" i="82"/>
  <c r="AL550" i="82"/>
  <c r="AB550" i="82"/>
  <c r="AJ550" i="82"/>
  <c r="AK550" i="82"/>
  <c r="AS519" i="82"/>
  <c r="AQ519" i="82"/>
  <c r="AT254" i="82"/>
  <c r="AL254" i="82"/>
  <c r="AB254" i="82"/>
  <c r="AK254" i="82"/>
  <c r="AJ254" i="82"/>
  <c r="AH254" i="82"/>
  <c r="AM254" i="82"/>
  <c r="AR254" i="82" s="1"/>
  <c r="AC254" i="82"/>
  <c r="AP254" i="82" s="1"/>
  <c r="AN254" i="82"/>
  <c r="AI254" i="82"/>
  <c r="AM546" i="82"/>
  <c r="AR546" i="82" s="1"/>
  <c r="AC546" i="82"/>
  <c r="AP546" i="82" s="1"/>
  <c r="AT546" i="82"/>
  <c r="AL546" i="82"/>
  <c r="AB546" i="82"/>
  <c r="AK546" i="82"/>
  <c r="AJ546" i="82"/>
  <c r="AI546" i="82"/>
  <c r="AH546" i="82"/>
  <c r="AN546" i="82"/>
  <c r="AS245" i="82"/>
  <c r="AQ245" i="82"/>
  <c r="AS145" i="82"/>
  <c r="AQ145" i="82"/>
  <c r="AQ387" i="82"/>
  <c r="AS387" i="82"/>
  <c r="AJ158" i="82"/>
  <c r="AI158" i="82"/>
  <c r="AH158" i="82"/>
  <c r="AN158" i="82"/>
  <c r="AK158" i="82"/>
  <c r="AT158" i="82"/>
  <c r="AM158" i="82"/>
  <c r="AR158" i="82" s="1"/>
  <c r="AL158" i="82"/>
  <c r="AC158" i="82"/>
  <c r="AP158" i="82" s="1"/>
  <c r="AB158" i="82"/>
  <c r="AS300" i="82"/>
  <c r="AQ300" i="82"/>
  <c r="AS426" i="82"/>
  <c r="AQ426" i="82"/>
  <c r="AT393" i="82"/>
  <c r="AL393" i="82"/>
  <c r="AB393" i="82"/>
  <c r="AK393" i="82"/>
  <c r="AI393" i="82"/>
  <c r="AH393" i="82"/>
  <c r="AN393" i="82"/>
  <c r="AM393" i="82"/>
  <c r="AR393" i="82" s="1"/>
  <c r="AJ393" i="82"/>
  <c r="AC393" i="82"/>
  <c r="AP393" i="82" s="1"/>
  <c r="AI159" i="82"/>
  <c r="AH159" i="82"/>
  <c r="AN159" i="82"/>
  <c r="AM159" i="82"/>
  <c r="AR159" i="82" s="1"/>
  <c r="AC159" i="82"/>
  <c r="AP159" i="82" s="1"/>
  <c r="AJ159" i="82"/>
  <c r="AT159" i="82"/>
  <c r="AL159" i="82"/>
  <c r="AK159" i="82"/>
  <c r="AB159" i="82"/>
  <c r="AS284" i="82"/>
  <c r="AQ284" i="82"/>
  <c r="AS352" i="82"/>
  <c r="AQ352" i="82"/>
  <c r="AN62" i="82"/>
  <c r="AM62" i="82"/>
  <c r="AR62" i="82" s="1"/>
  <c r="AC62" i="82"/>
  <c r="AP62" i="82" s="1"/>
  <c r="AT62" i="82"/>
  <c r="AL62" i="82"/>
  <c r="AB62" i="82"/>
  <c r="AK62" i="82"/>
  <c r="AH62" i="82"/>
  <c r="AJ62" i="82"/>
  <c r="AI62" i="82"/>
  <c r="AQ324" i="82"/>
  <c r="AS324" i="82"/>
  <c r="AQ500" i="82"/>
  <c r="AS500" i="82"/>
  <c r="AJ339" i="82"/>
  <c r="AI339" i="82"/>
  <c r="AH339" i="82"/>
  <c r="AT339" i="82"/>
  <c r="AL339" i="82"/>
  <c r="AB339" i="82"/>
  <c r="AK339" i="82"/>
  <c r="AC339" i="82"/>
  <c r="AP339" i="82" s="1"/>
  <c r="AM339" i="82"/>
  <c r="AR339" i="82" s="1"/>
  <c r="AN339" i="82"/>
  <c r="AQ349" i="82"/>
  <c r="AS349" i="82"/>
  <c r="AT401" i="82"/>
  <c r="AL401" i="82"/>
  <c r="AB401" i="82"/>
  <c r="AK401" i="82"/>
  <c r="AI401" i="82"/>
  <c r="AH401" i="82"/>
  <c r="AC401" i="82"/>
  <c r="AP401" i="82" s="1"/>
  <c r="AN401" i="82"/>
  <c r="AM401" i="82"/>
  <c r="AR401" i="82" s="1"/>
  <c r="AJ401" i="82"/>
  <c r="AT272" i="82"/>
  <c r="AL272" i="82"/>
  <c r="AB272" i="82"/>
  <c r="AH272" i="82"/>
  <c r="AN272" i="82"/>
  <c r="AC272" i="82"/>
  <c r="AP272" i="82" s="1"/>
  <c r="AM272" i="82"/>
  <c r="AR272" i="82" s="1"/>
  <c r="AI272" i="82"/>
  <c r="AK272" i="82"/>
  <c r="AJ272" i="82"/>
  <c r="AQ198" i="82"/>
  <c r="AS198" i="82"/>
  <c r="AQ177" i="82"/>
  <c r="AS177" i="82"/>
  <c r="AM147" i="82"/>
  <c r="AR147" i="82" s="1"/>
  <c r="AC147" i="82"/>
  <c r="AP147" i="82" s="1"/>
  <c r="AT147" i="82"/>
  <c r="AL147" i="82"/>
  <c r="AB147" i="82"/>
  <c r="AK147" i="82"/>
  <c r="AJ147" i="82"/>
  <c r="AI147" i="82"/>
  <c r="AN147" i="82"/>
  <c r="AH147" i="82"/>
  <c r="AS493" i="82"/>
  <c r="AQ493" i="82"/>
  <c r="AK108" i="82"/>
  <c r="AH108" i="82"/>
  <c r="AM108" i="82"/>
  <c r="AR108" i="82" s="1"/>
  <c r="AC108" i="82"/>
  <c r="AP108" i="82" s="1"/>
  <c r="AT108" i="82"/>
  <c r="AB108" i="82"/>
  <c r="AN108" i="82"/>
  <c r="AJ108" i="82"/>
  <c r="AL108" i="82"/>
  <c r="AI108" i="82"/>
  <c r="AS546" i="82"/>
  <c r="AQ546" i="82"/>
  <c r="AT538" i="82"/>
  <c r="AL538" i="82"/>
  <c r="AB538" i="82"/>
  <c r="AH538" i="82"/>
  <c r="AN538" i="82"/>
  <c r="AM538" i="82"/>
  <c r="AR538" i="82" s="1"/>
  <c r="AK538" i="82"/>
  <c r="AJ538" i="82"/>
  <c r="AI538" i="82"/>
  <c r="AC538" i="82"/>
  <c r="AP538" i="82" s="1"/>
  <c r="AT453" i="82"/>
  <c r="AL453" i="82"/>
  <c r="AB453" i="82"/>
  <c r="AH453" i="82"/>
  <c r="AN453" i="82"/>
  <c r="AC453" i="82"/>
  <c r="AP453" i="82" s="1"/>
  <c r="AM453" i="82"/>
  <c r="AR453" i="82" s="1"/>
  <c r="AK453" i="82"/>
  <c r="AJ453" i="82"/>
  <c r="AI453" i="82"/>
  <c r="AS187" i="82"/>
  <c r="AQ187" i="82"/>
  <c r="AN78" i="82"/>
  <c r="AM78" i="82"/>
  <c r="AR78" i="82" s="1"/>
  <c r="AC78" i="82"/>
  <c r="AP78" i="82" s="1"/>
  <c r="AT78" i="82"/>
  <c r="AL78" i="82"/>
  <c r="AB78" i="82"/>
  <c r="AK78" i="82"/>
  <c r="AI78" i="82"/>
  <c r="AH78" i="82"/>
  <c r="AJ78" i="82"/>
  <c r="AQ241" i="82"/>
  <c r="AS241" i="82"/>
  <c r="AK548" i="82"/>
  <c r="AJ548" i="82"/>
  <c r="AI548" i="82"/>
  <c r="AH548" i="82"/>
  <c r="AN548" i="82"/>
  <c r="AT548" i="82"/>
  <c r="AL548" i="82"/>
  <c r="AB548" i="82"/>
  <c r="AM548" i="82"/>
  <c r="AR548" i="82" s="1"/>
  <c r="AC548" i="82"/>
  <c r="AP548" i="82" s="1"/>
  <c r="AT345" i="82"/>
  <c r="AL345" i="82"/>
  <c r="AB345" i="82"/>
  <c r="AK345" i="82"/>
  <c r="AJ345" i="82"/>
  <c r="AI345" i="82"/>
  <c r="AN345" i="82"/>
  <c r="AC345" i="82"/>
  <c r="AP345" i="82" s="1"/>
  <c r="AH345" i="82"/>
  <c r="AM345" i="82"/>
  <c r="AR345" i="82" s="1"/>
  <c r="AQ185" i="82"/>
  <c r="AS185" i="82"/>
  <c r="AM443" i="82"/>
  <c r="AR443" i="82" s="1"/>
  <c r="AC443" i="82"/>
  <c r="AP443" i="82" s="1"/>
  <c r="AH443" i="82"/>
  <c r="AN443" i="82"/>
  <c r="AB443" i="82"/>
  <c r="AL443" i="82"/>
  <c r="AT443" i="82"/>
  <c r="AK443" i="82"/>
  <c r="AJ443" i="82"/>
  <c r="AI443" i="82"/>
  <c r="AS502" i="82"/>
  <c r="AQ502" i="82"/>
  <c r="AS163" i="82"/>
  <c r="AQ163" i="82"/>
  <c r="AN229" i="82"/>
  <c r="AT229" i="82"/>
  <c r="AL229" i="82"/>
  <c r="AB229" i="82"/>
  <c r="AI229" i="82"/>
  <c r="AH229" i="82"/>
  <c r="AC229" i="82"/>
  <c r="AP229" i="82" s="1"/>
  <c r="AM229" i="82"/>
  <c r="AR229" i="82" s="1"/>
  <c r="AK229" i="82"/>
  <c r="AJ229" i="82"/>
  <c r="AS436" i="82"/>
  <c r="AQ436" i="82"/>
  <c r="AQ296" i="82"/>
  <c r="AS296" i="82"/>
  <c r="AI357" i="82"/>
  <c r="AN357" i="82"/>
  <c r="AL357" i="82"/>
  <c r="AK357" i="82"/>
  <c r="AT357" i="82"/>
  <c r="AJ357" i="82"/>
  <c r="AH357" i="82"/>
  <c r="AC357" i="82"/>
  <c r="AP357" i="82" s="1"/>
  <c r="AB357" i="82"/>
  <c r="AM357" i="82"/>
  <c r="AR357" i="82" s="1"/>
  <c r="AQ481" i="82"/>
  <c r="AS481" i="82"/>
  <c r="AT359" i="82"/>
  <c r="AL359" i="82"/>
  <c r="AB359" i="82"/>
  <c r="AH359" i="82"/>
  <c r="AC359" i="82"/>
  <c r="AP359" i="82" s="1"/>
  <c r="AN359" i="82"/>
  <c r="AM359" i="82"/>
  <c r="AR359" i="82" s="1"/>
  <c r="AK359" i="82"/>
  <c r="AJ359" i="82"/>
  <c r="AI359" i="82"/>
  <c r="AS331" i="82"/>
  <c r="AQ331" i="82"/>
  <c r="AI473" i="82"/>
  <c r="AN473" i="82"/>
  <c r="AC473" i="82"/>
  <c r="AP473" i="82" s="1"/>
  <c r="AM473" i="82"/>
  <c r="AR473" i="82" s="1"/>
  <c r="AL473" i="82"/>
  <c r="AK473" i="82"/>
  <c r="AT473" i="82"/>
  <c r="AH473" i="82"/>
  <c r="AJ473" i="82"/>
  <c r="AB473" i="82"/>
  <c r="AS168" i="82"/>
  <c r="AQ168" i="82"/>
  <c r="AS113" i="82"/>
  <c r="AQ113" i="82"/>
  <c r="AS191" i="82"/>
  <c r="AQ191" i="82"/>
  <c r="AH322" i="82"/>
  <c r="AJ322" i="82"/>
  <c r="AN322" i="82"/>
  <c r="AC322" i="82"/>
  <c r="AP322" i="82" s="1"/>
  <c r="AL322" i="82"/>
  <c r="AT322" i="82"/>
  <c r="AM322" i="82"/>
  <c r="AR322" i="82" s="1"/>
  <c r="AK322" i="82"/>
  <c r="AI322" i="82"/>
  <c r="AB322" i="82"/>
  <c r="AT378" i="82"/>
  <c r="AL378" i="82"/>
  <c r="AB378" i="82"/>
  <c r="AI378" i="82"/>
  <c r="AH378" i="82"/>
  <c r="AJ378" i="82"/>
  <c r="AC378" i="82"/>
  <c r="AP378" i="82" s="1"/>
  <c r="AN378" i="82"/>
  <c r="AM378" i="82"/>
  <c r="AR378" i="82" s="1"/>
  <c r="AK378" i="82"/>
  <c r="AJ210" i="82"/>
  <c r="AI210" i="82"/>
  <c r="AT210" i="82"/>
  <c r="AL210" i="82"/>
  <c r="AB210" i="82"/>
  <c r="AN210" i="82"/>
  <c r="AM210" i="82"/>
  <c r="AR210" i="82" s="1"/>
  <c r="AH210" i="82"/>
  <c r="AK210" i="82"/>
  <c r="AC210" i="82"/>
  <c r="AP210" i="82" s="1"/>
  <c r="AN458" i="82"/>
  <c r="AT458" i="82"/>
  <c r="AJ458" i="82"/>
  <c r="AI458" i="82"/>
  <c r="AH458" i="82"/>
  <c r="AC458" i="82"/>
  <c r="AP458" i="82" s="1"/>
  <c r="AB458" i="82"/>
  <c r="AM458" i="82"/>
  <c r="AR458" i="82" s="1"/>
  <c r="AL458" i="82"/>
  <c r="AK458" i="82"/>
  <c r="AM533" i="82"/>
  <c r="AR533" i="82" s="1"/>
  <c r="AC533" i="82"/>
  <c r="AL533" i="82"/>
  <c r="AT533" i="82"/>
  <c r="AK533" i="82"/>
  <c r="AI533" i="82"/>
  <c r="AN533" i="82"/>
  <c r="AJ533" i="82"/>
  <c r="AH533" i="82"/>
  <c r="AP533" i="82"/>
  <c r="AB533" i="82"/>
  <c r="AQ202" i="82"/>
  <c r="AS202" i="82"/>
  <c r="AH173" i="82"/>
  <c r="AM173" i="82"/>
  <c r="AR173" i="82" s="1"/>
  <c r="AC173" i="82"/>
  <c r="AP173" i="82" s="1"/>
  <c r="AT173" i="82"/>
  <c r="AI173" i="82"/>
  <c r="AB173" i="82"/>
  <c r="AN173" i="82"/>
  <c r="AJ173" i="82"/>
  <c r="AL173" i="82"/>
  <c r="AK173" i="82"/>
  <c r="AS264" i="82"/>
  <c r="AQ264" i="82"/>
  <c r="AN122" i="82"/>
  <c r="AM122" i="82"/>
  <c r="AR122" i="82" s="1"/>
  <c r="AC122" i="82"/>
  <c r="AP122" i="82" s="1"/>
  <c r="AK122" i="82"/>
  <c r="AJ122" i="82"/>
  <c r="AT122" i="82"/>
  <c r="AL122" i="82"/>
  <c r="AB122" i="82"/>
  <c r="AI122" i="82"/>
  <c r="AH122" i="82"/>
  <c r="AS480" i="82"/>
  <c r="AQ480" i="82"/>
  <c r="AK535" i="82"/>
  <c r="AN535" i="82"/>
  <c r="AB535" i="82"/>
  <c r="AM535" i="82"/>
  <c r="AR535" i="82" s="1"/>
  <c r="AL535" i="82"/>
  <c r="AJ535" i="82"/>
  <c r="AH535" i="82"/>
  <c r="AI535" i="82"/>
  <c r="AC535" i="82"/>
  <c r="AP535" i="82" s="1"/>
  <c r="AT535" i="82"/>
  <c r="AJ302" i="82"/>
  <c r="AH302" i="82"/>
  <c r="AT302" i="82"/>
  <c r="AL302" i="82"/>
  <c r="AB302" i="82"/>
  <c r="AK302" i="82"/>
  <c r="AI302" i="82"/>
  <c r="AC302" i="82"/>
  <c r="AP302" i="82" s="1"/>
  <c r="AN302" i="82"/>
  <c r="AM302" i="82"/>
  <c r="AR302" i="82" s="1"/>
  <c r="AH501" i="82"/>
  <c r="AM501" i="82"/>
  <c r="AR501" i="82" s="1"/>
  <c r="AC501" i="82"/>
  <c r="AP501" i="82" s="1"/>
  <c r="AT501" i="82"/>
  <c r="AL501" i="82"/>
  <c r="AB501" i="82"/>
  <c r="AK501" i="82"/>
  <c r="AJ501" i="82"/>
  <c r="AN501" i="82"/>
  <c r="AI501" i="82"/>
  <c r="AS295" i="82"/>
  <c r="AQ295" i="82"/>
  <c r="AJ347" i="82"/>
  <c r="AI347" i="82"/>
  <c r="AH347" i="82"/>
  <c r="AN347" i="82"/>
  <c r="AT347" i="82"/>
  <c r="AL347" i="82"/>
  <c r="AB347" i="82"/>
  <c r="AM347" i="82"/>
  <c r="AR347" i="82" s="1"/>
  <c r="AK347" i="82"/>
  <c r="AC347" i="82"/>
  <c r="AP347" i="82" s="1"/>
  <c r="AM288" i="82"/>
  <c r="AR288" i="82" s="1"/>
  <c r="AC288" i="82"/>
  <c r="AP288" i="82" s="1"/>
  <c r="AT288" i="82"/>
  <c r="AL288" i="82"/>
  <c r="AB288" i="82"/>
  <c r="AJ288" i="82"/>
  <c r="AK288" i="82"/>
  <c r="AI288" i="82"/>
  <c r="AH288" i="82"/>
  <c r="AN288" i="82"/>
  <c r="AQ275" i="82"/>
  <c r="AS275" i="82"/>
  <c r="AT426" i="82"/>
  <c r="AL426" i="82"/>
  <c r="AB426" i="82"/>
  <c r="AJ426" i="82"/>
  <c r="AI426" i="82"/>
  <c r="AH426" i="82"/>
  <c r="AN426" i="82"/>
  <c r="AC426" i="82"/>
  <c r="AP426" i="82" s="1"/>
  <c r="AM426" i="82"/>
  <c r="AR426" i="82" s="1"/>
  <c r="AK426" i="82"/>
  <c r="AS410" i="82"/>
  <c r="AQ410" i="82"/>
  <c r="AM408" i="82"/>
  <c r="AR408" i="82" s="1"/>
  <c r="AC408" i="82"/>
  <c r="AP408" i="82" s="1"/>
  <c r="AT408" i="82"/>
  <c r="AL408" i="82"/>
  <c r="AB408" i="82"/>
  <c r="AJ408" i="82"/>
  <c r="AI408" i="82"/>
  <c r="AN408" i="82"/>
  <c r="AK408" i="82"/>
  <c r="AH408" i="82"/>
  <c r="AN407" i="82"/>
  <c r="AM407" i="82"/>
  <c r="AR407" i="82" s="1"/>
  <c r="AC407" i="82"/>
  <c r="AP407" i="82" s="1"/>
  <c r="AK407" i="82"/>
  <c r="AJ407" i="82"/>
  <c r="AI407" i="82"/>
  <c r="AH407" i="82"/>
  <c r="AT407" i="82"/>
  <c r="AB407" i="82"/>
  <c r="AL407" i="82"/>
  <c r="AQ463" i="82"/>
  <c r="AS463" i="82"/>
  <c r="AC427" i="82"/>
  <c r="AP427" i="82" s="1"/>
  <c r="AI267" i="82"/>
  <c r="AL267" i="82"/>
  <c r="AT267" i="82"/>
  <c r="AK267" i="82"/>
  <c r="AJ267" i="82"/>
  <c r="AH267" i="82"/>
  <c r="AM267" i="82"/>
  <c r="AR267" i="82" s="1"/>
  <c r="AB267" i="82"/>
  <c r="AC267" i="82"/>
  <c r="AP267" i="82" s="1"/>
  <c r="AN267" i="82"/>
  <c r="AH374" i="82"/>
  <c r="AM374" i="82"/>
  <c r="AR374" i="82" s="1"/>
  <c r="AC374" i="82"/>
  <c r="AP374" i="82" s="1"/>
  <c r="AT374" i="82"/>
  <c r="AL374" i="82"/>
  <c r="AB374" i="82"/>
  <c r="AN374" i="82"/>
  <c r="AK374" i="82"/>
  <c r="AJ374" i="82"/>
  <c r="AI374" i="82"/>
  <c r="AS214" i="82"/>
  <c r="AQ214" i="82"/>
  <c r="AT367" i="82"/>
  <c r="AL367" i="82"/>
  <c r="AB367" i="82"/>
  <c r="AK367" i="82"/>
  <c r="AC367" i="82"/>
  <c r="AP367" i="82" s="1"/>
  <c r="AN367" i="82"/>
  <c r="AM367" i="82"/>
  <c r="AR367" i="82" s="1"/>
  <c r="AJ367" i="82"/>
  <c r="AI367" i="82"/>
  <c r="AH367" i="82"/>
  <c r="AS266" i="82"/>
  <c r="AQ266" i="82"/>
  <c r="AS515" i="82"/>
  <c r="AQ515" i="82"/>
  <c r="AS462" i="82"/>
  <c r="AQ462" i="82"/>
  <c r="AQ412" i="82"/>
  <c r="AS412" i="82"/>
  <c r="AN278" i="82"/>
  <c r="AC278" i="82"/>
  <c r="AP278" i="82" s="1"/>
  <c r="AM278" i="82"/>
  <c r="AR278" i="82" s="1"/>
  <c r="AB278" i="82"/>
  <c r="AL278" i="82"/>
  <c r="AT278" i="82"/>
  <c r="AK278" i="82"/>
  <c r="AJ278" i="82"/>
  <c r="AH278" i="82"/>
  <c r="AI278" i="82"/>
  <c r="AI329" i="82"/>
  <c r="AL329" i="82"/>
  <c r="AT329" i="82"/>
  <c r="AK329" i="82"/>
  <c r="AJ329" i="82"/>
  <c r="AH329" i="82"/>
  <c r="AM329" i="82"/>
  <c r="AR329" i="82" s="1"/>
  <c r="AB329" i="82"/>
  <c r="AN329" i="82"/>
  <c r="AC329" i="82"/>
  <c r="AP329" i="82" s="1"/>
  <c r="AN97" i="82"/>
  <c r="AK97" i="82"/>
  <c r="AH97" i="82"/>
  <c r="AM97" i="82"/>
  <c r="AR97" i="82" s="1"/>
  <c r="AL97" i="82"/>
  <c r="AJ97" i="82"/>
  <c r="AI97" i="82"/>
  <c r="AT97" i="82"/>
  <c r="AB97" i="82"/>
  <c r="AC97" i="82"/>
  <c r="AP97" i="82" s="1"/>
  <c r="AQ120" i="82"/>
  <c r="AS120" i="82"/>
  <c r="AK556" i="82"/>
  <c r="AJ556" i="82"/>
  <c r="AI556" i="82"/>
  <c r="AH556" i="82"/>
  <c r="AN556" i="82"/>
  <c r="AT556" i="82"/>
  <c r="AL556" i="82"/>
  <c r="AB556" i="82"/>
  <c r="AC556" i="82"/>
  <c r="AP556" i="82" s="1"/>
  <c r="AM556" i="82"/>
  <c r="AR556" i="82" s="1"/>
  <c r="AQ249" i="82"/>
  <c r="AS249" i="82"/>
  <c r="AI269" i="82"/>
  <c r="AH269" i="82"/>
  <c r="AN269" i="82"/>
  <c r="AC269" i="82"/>
  <c r="AP269" i="82" s="1"/>
  <c r="AM269" i="82"/>
  <c r="AR269" i="82" s="1"/>
  <c r="AB269" i="82"/>
  <c r="AJ269" i="82"/>
  <c r="AT269" i="82"/>
  <c r="AK269" i="82"/>
  <c r="AL269" i="82"/>
  <c r="AH196" i="82"/>
  <c r="AJ196" i="82"/>
  <c r="AC196" i="82"/>
  <c r="AP196" i="82" s="1"/>
  <c r="AM196" i="82"/>
  <c r="AR196" i="82" s="1"/>
  <c r="AL196" i="82"/>
  <c r="AK196" i="82"/>
  <c r="AI196" i="82"/>
  <c r="AB196" i="82"/>
  <c r="AN196" i="82"/>
  <c r="AT196" i="82"/>
  <c r="AN544" i="82"/>
  <c r="AM544" i="82"/>
  <c r="AR544" i="82" s="1"/>
  <c r="AC544" i="82"/>
  <c r="AP544" i="82" s="1"/>
  <c r="AT544" i="82"/>
  <c r="AL544" i="82"/>
  <c r="AB544" i="82"/>
  <c r="AK544" i="82"/>
  <c r="AJ544" i="82"/>
  <c r="AH544" i="82"/>
  <c r="AI544" i="82"/>
  <c r="AS190" i="82"/>
  <c r="AQ190" i="82"/>
  <c r="AN137" i="82"/>
  <c r="AT137" i="82"/>
  <c r="AL137" i="82"/>
  <c r="AB137" i="82"/>
  <c r="AK137" i="82"/>
  <c r="AH137" i="82"/>
  <c r="AM137" i="82"/>
  <c r="AR137" i="82" s="1"/>
  <c r="AJ137" i="82"/>
  <c r="AI137" i="82"/>
  <c r="AC137" i="82"/>
  <c r="AP137" i="82" s="1"/>
  <c r="AN417" i="82"/>
  <c r="AM417" i="82"/>
  <c r="AR417" i="82" s="1"/>
  <c r="AC417" i="82"/>
  <c r="AP417" i="82" s="1"/>
  <c r="AT417" i="82"/>
  <c r="AL417" i="82"/>
  <c r="AB417" i="82"/>
  <c r="AK417" i="82"/>
  <c r="AI417" i="82"/>
  <c r="AH417" i="82"/>
  <c r="AJ417" i="82"/>
  <c r="AQ403" i="82"/>
  <c r="AS403" i="82"/>
  <c r="AJ282" i="82"/>
  <c r="AN282" i="82"/>
  <c r="AC282" i="82"/>
  <c r="AP282" i="82" s="1"/>
  <c r="AM282" i="82"/>
  <c r="AR282" i="82" s="1"/>
  <c r="AB282" i="82"/>
  <c r="AL282" i="82"/>
  <c r="AH282" i="82"/>
  <c r="AT282" i="82"/>
  <c r="AK282" i="82"/>
  <c r="AI282" i="82"/>
  <c r="AI227" i="82"/>
  <c r="AH227" i="82"/>
  <c r="AN227" i="82"/>
  <c r="AK227" i="82"/>
  <c r="AT227" i="82"/>
  <c r="AB227" i="82"/>
  <c r="AM227" i="82"/>
  <c r="AR227" i="82" s="1"/>
  <c r="AL227" i="82"/>
  <c r="AJ227" i="82"/>
  <c r="AC227" i="82"/>
  <c r="AP227" i="82" s="1"/>
  <c r="AN323" i="82"/>
  <c r="AM323" i="82"/>
  <c r="AR323" i="82" s="1"/>
  <c r="AB323" i="82"/>
  <c r="AT323" i="82"/>
  <c r="AK323" i="82"/>
  <c r="AJ323" i="82"/>
  <c r="AI323" i="82"/>
  <c r="AL323" i="82"/>
  <c r="AH323" i="82"/>
  <c r="AC323" i="82"/>
  <c r="AP323" i="82" s="1"/>
  <c r="AS148" i="82"/>
  <c r="AQ148" i="82"/>
  <c r="AH448" i="82"/>
  <c r="AT448" i="82"/>
  <c r="AK448" i="82"/>
  <c r="AJ448" i="82"/>
  <c r="AI448" i="82"/>
  <c r="AN448" i="82"/>
  <c r="AC448" i="82"/>
  <c r="AP448" i="82" s="1"/>
  <c r="AM448" i="82"/>
  <c r="AR448" i="82" s="1"/>
  <c r="AB448" i="82"/>
  <c r="AL448" i="82"/>
  <c r="AQ510" i="82"/>
  <c r="AS510" i="82"/>
  <c r="AN238" i="82"/>
  <c r="AM238" i="82"/>
  <c r="AR238" i="82" s="1"/>
  <c r="AC238" i="82"/>
  <c r="AP238" i="82" s="1"/>
  <c r="AK238" i="82"/>
  <c r="AJ238" i="82"/>
  <c r="AH238" i="82"/>
  <c r="AT238" i="82"/>
  <c r="AL238" i="82"/>
  <c r="AI238" i="82"/>
  <c r="AB238" i="82"/>
  <c r="AS156" i="82"/>
  <c r="AQ156" i="82"/>
  <c r="AJ310" i="82"/>
  <c r="AH310" i="82"/>
  <c r="AT310" i="82"/>
  <c r="AL310" i="82"/>
  <c r="AB310" i="82"/>
  <c r="AI310" i="82"/>
  <c r="AC310" i="82"/>
  <c r="AP310" i="82" s="1"/>
  <c r="AN310" i="82"/>
  <c r="AM310" i="82"/>
  <c r="AR310" i="82" s="1"/>
  <c r="AK310" i="82"/>
  <c r="AS181" i="82"/>
  <c r="AQ181" i="82"/>
  <c r="AQ474" i="82"/>
  <c r="AS474" i="82"/>
  <c r="AH204" i="82"/>
  <c r="AM204" i="82"/>
  <c r="AR204" i="82" s="1"/>
  <c r="AC204" i="82"/>
  <c r="AP204" i="82" s="1"/>
  <c r="AJ204" i="82"/>
  <c r="AI204" i="82"/>
  <c r="AT204" i="82"/>
  <c r="AN204" i="82"/>
  <c r="AL204" i="82"/>
  <c r="AK204" i="82"/>
  <c r="AB204" i="82"/>
  <c r="AS424" i="82"/>
  <c r="AQ424" i="82"/>
  <c r="AS114" i="82"/>
  <c r="AQ114" i="82"/>
  <c r="AT439" i="82"/>
  <c r="AL439" i="82"/>
  <c r="AB439" i="82"/>
  <c r="AK439" i="82"/>
  <c r="AJ439" i="82"/>
  <c r="AH439" i="82"/>
  <c r="AM439" i="82"/>
  <c r="AR439" i="82" s="1"/>
  <c r="AC439" i="82"/>
  <c r="AP439" i="82" s="1"/>
  <c r="AN439" i="82"/>
  <c r="AI439" i="82"/>
  <c r="AQ279" i="82"/>
  <c r="AS279" i="82"/>
  <c r="AS220" i="82"/>
  <c r="AQ220" i="82"/>
  <c r="AK255" i="82"/>
  <c r="AJ255" i="82"/>
  <c r="AI255" i="82"/>
  <c r="AT255" i="82"/>
  <c r="AL255" i="82"/>
  <c r="AB255" i="82"/>
  <c r="AN255" i="82"/>
  <c r="AM255" i="82"/>
  <c r="AR255" i="82" s="1"/>
  <c r="AC255" i="82"/>
  <c r="AP255" i="82" s="1"/>
  <c r="AH255" i="82"/>
  <c r="AN130" i="82"/>
  <c r="AM130" i="82"/>
  <c r="AR130" i="82" s="1"/>
  <c r="AC130" i="82"/>
  <c r="AP130" i="82" s="1"/>
  <c r="AK130" i="82"/>
  <c r="AJ130" i="82"/>
  <c r="AL130" i="82"/>
  <c r="AI130" i="82"/>
  <c r="AH130" i="82"/>
  <c r="AB130" i="82"/>
  <c r="AT130" i="82"/>
  <c r="AS233" i="82"/>
  <c r="AQ233" i="82"/>
  <c r="AM199" i="82"/>
  <c r="AR199" i="82" s="1"/>
  <c r="AC199" i="82"/>
  <c r="AP199" i="82" s="1"/>
  <c r="AK199" i="82"/>
  <c r="AT199" i="82"/>
  <c r="AJ199" i="82"/>
  <c r="AI199" i="82"/>
  <c r="AB199" i="82"/>
  <c r="AL199" i="82"/>
  <c r="AH199" i="82"/>
  <c r="AN199" i="82"/>
  <c r="AI447" i="82"/>
  <c r="AH447" i="82"/>
  <c r="AN447" i="82"/>
  <c r="AC447" i="82"/>
  <c r="AP447" i="82" s="1"/>
  <c r="AM447" i="82"/>
  <c r="AR447" i="82" s="1"/>
  <c r="AB447" i="82"/>
  <c r="AL447" i="82"/>
  <c r="AT447" i="82"/>
  <c r="AK447" i="82"/>
  <c r="AJ447" i="82"/>
  <c r="AH388" i="82"/>
  <c r="AN388" i="82"/>
  <c r="AM388" i="82"/>
  <c r="AR388" i="82" s="1"/>
  <c r="AC388" i="82"/>
  <c r="AP388" i="82" s="1"/>
  <c r="AJ388" i="82"/>
  <c r="AB388" i="82"/>
  <c r="AI388" i="82"/>
  <c r="AT388" i="82"/>
  <c r="AL388" i="82"/>
  <c r="AK388" i="82"/>
  <c r="AM512" i="82"/>
  <c r="AR512" i="82" s="1"/>
  <c r="AC512" i="82"/>
  <c r="AP512" i="82" s="1"/>
  <c r="AJ512" i="82"/>
  <c r="AI512" i="82"/>
  <c r="AT512" i="82"/>
  <c r="AH512" i="82"/>
  <c r="AB512" i="82"/>
  <c r="AN512" i="82"/>
  <c r="AL512" i="82"/>
  <c r="AK512" i="82"/>
  <c r="AS309" i="82"/>
  <c r="AQ309" i="82"/>
  <c r="AS336" i="82"/>
  <c r="AQ336" i="82"/>
  <c r="AS507" i="82"/>
  <c r="AQ507" i="82"/>
  <c r="AQ272" i="82"/>
  <c r="AS272" i="82"/>
  <c r="AQ453" i="82"/>
  <c r="AS453" i="82"/>
  <c r="AQ443" i="82"/>
  <c r="AS443" i="82"/>
  <c r="AJ364" i="82"/>
  <c r="AN364" i="82"/>
  <c r="AK364" i="82"/>
  <c r="AI364" i="82"/>
  <c r="AT364" i="82"/>
  <c r="AH364" i="82"/>
  <c r="AC364" i="82"/>
  <c r="AP364" i="82" s="1"/>
  <c r="AB364" i="82"/>
  <c r="AM364" i="82"/>
  <c r="AR364" i="82" s="1"/>
  <c r="AL364" i="82"/>
  <c r="AS322" i="82"/>
  <c r="AQ322" i="82"/>
  <c r="AS186" i="82"/>
  <c r="AQ186" i="82"/>
  <c r="AS471" i="82"/>
  <c r="AQ471" i="82"/>
  <c r="AS360" i="82"/>
  <c r="AQ360" i="82"/>
  <c r="AS521" i="82"/>
  <c r="AQ521" i="82"/>
  <c r="AS539" i="82"/>
  <c r="AQ539" i="82"/>
  <c r="AS540" i="82"/>
  <c r="AQ540" i="82"/>
  <c r="AT216" i="82"/>
  <c r="AL216" i="82"/>
  <c r="AB216" i="82"/>
  <c r="AK216" i="82"/>
  <c r="AI216" i="82"/>
  <c r="AN216" i="82"/>
  <c r="AC216" i="82"/>
  <c r="AP216" i="82" s="1"/>
  <c r="AM216" i="82"/>
  <c r="AR216" i="82" s="1"/>
  <c r="AJ216" i="82"/>
  <c r="AH216" i="82"/>
  <c r="AQ413" i="82"/>
  <c r="AS413" i="82"/>
  <c r="AI68" i="82"/>
  <c r="AH68" i="82"/>
  <c r="AN68" i="82"/>
  <c r="AM68" i="82"/>
  <c r="AR68" i="82" s="1"/>
  <c r="AC68" i="82"/>
  <c r="AP68" i="82" s="1"/>
  <c r="AK68" i="82"/>
  <c r="AB68" i="82"/>
  <c r="AL68" i="82"/>
  <c r="AT68" i="82"/>
  <c r="AJ68" i="82"/>
  <c r="AH527" i="82"/>
  <c r="AM527" i="82"/>
  <c r="AR527" i="82" s="1"/>
  <c r="AC527" i="82"/>
  <c r="AP527" i="82" s="1"/>
  <c r="AB527" i="82"/>
  <c r="AN527" i="82"/>
  <c r="AK527" i="82"/>
  <c r="AJ527" i="82"/>
  <c r="AT527" i="82"/>
  <c r="AI527" i="82"/>
  <c r="AL527" i="82"/>
  <c r="AS64" i="82"/>
  <c r="AQ64" i="82"/>
  <c r="AQ142" i="82"/>
  <c r="AS142" i="82"/>
  <c r="AJ181" i="82"/>
  <c r="AH181" i="82"/>
  <c r="AN181" i="82"/>
  <c r="AM181" i="82"/>
  <c r="AR181" i="82" s="1"/>
  <c r="AC181" i="82"/>
  <c r="AP181" i="82" s="1"/>
  <c r="AL181" i="82"/>
  <c r="AK181" i="82"/>
  <c r="AT181" i="82"/>
  <c r="AB181" i="82"/>
  <c r="AI181" i="82"/>
  <c r="AQ495" i="82"/>
  <c r="AS495" i="82"/>
  <c r="AT200" i="82"/>
  <c r="AL200" i="82"/>
  <c r="AB200" i="82"/>
  <c r="AN200" i="82"/>
  <c r="AH200" i="82"/>
  <c r="AC200" i="82"/>
  <c r="AP200" i="82" s="1"/>
  <c r="AM200" i="82"/>
  <c r="AR200" i="82" s="1"/>
  <c r="AK200" i="82"/>
  <c r="AJ200" i="82"/>
  <c r="AI200" i="82"/>
  <c r="AS466" i="82"/>
  <c r="AQ466" i="82"/>
  <c r="AM231" i="82"/>
  <c r="AR231" i="82" s="1"/>
  <c r="AC231" i="82"/>
  <c r="AP231" i="82" s="1"/>
  <c r="AT231" i="82"/>
  <c r="AL231" i="82"/>
  <c r="AB231" i="82"/>
  <c r="AJ231" i="82"/>
  <c r="AK231" i="82"/>
  <c r="AI231" i="82"/>
  <c r="AH231" i="82"/>
  <c r="AN231" i="82"/>
  <c r="AS547" i="82"/>
  <c r="AQ547" i="82"/>
  <c r="AN314" i="82"/>
  <c r="AT314" i="82"/>
  <c r="AL314" i="82"/>
  <c r="AB314" i="82"/>
  <c r="AH314" i="82"/>
  <c r="AM314" i="82"/>
  <c r="AR314" i="82" s="1"/>
  <c r="AK314" i="82"/>
  <c r="AJ314" i="82"/>
  <c r="AI314" i="82"/>
  <c r="AC314" i="82"/>
  <c r="AP314" i="82" s="1"/>
  <c r="AJ411" i="82"/>
  <c r="AI411" i="82"/>
  <c r="AN411" i="82"/>
  <c r="AL411" i="82"/>
  <c r="AK411" i="82"/>
  <c r="AH411" i="82"/>
  <c r="AC411" i="82"/>
  <c r="AP411" i="82" s="1"/>
  <c r="AT411" i="82"/>
  <c r="AB411" i="82"/>
  <c r="AM411" i="82"/>
  <c r="AR411" i="82" s="1"/>
  <c r="AS62" i="82"/>
  <c r="AQ62" i="82"/>
  <c r="AT507" i="82"/>
  <c r="AL507" i="82"/>
  <c r="AB507" i="82"/>
  <c r="AJ507" i="82"/>
  <c r="AN507" i="82"/>
  <c r="AM507" i="82"/>
  <c r="AR507" i="82" s="1"/>
  <c r="AI507" i="82"/>
  <c r="AH507" i="82"/>
  <c r="AC507" i="82"/>
  <c r="AP507" i="82" s="1"/>
  <c r="AK507" i="82"/>
  <c r="AN324" i="82"/>
  <c r="AH324" i="82"/>
  <c r="AM324" i="82"/>
  <c r="AR324" i="82" s="1"/>
  <c r="AB324" i="82"/>
  <c r="AL324" i="82"/>
  <c r="AT324" i="82"/>
  <c r="AK324" i="82"/>
  <c r="AI324" i="82"/>
  <c r="AJ324" i="82"/>
  <c r="AC324" i="82"/>
  <c r="AP324" i="82" s="1"/>
  <c r="AH61" i="82"/>
  <c r="AN61" i="82"/>
  <c r="AM61" i="82"/>
  <c r="AR61" i="82" s="1"/>
  <c r="AC61" i="82"/>
  <c r="AP61" i="82" s="1"/>
  <c r="AT61" i="82"/>
  <c r="AL61" i="82"/>
  <c r="AB61" i="82"/>
  <c r="AK61" i="82"/>
  <c r="AJ61" i="82"/>
  <c r="AI61" i="82"/>
  <c r="AM253" i="82"/>
  <c r="AR253" i="82" s="1"/>
  <c r="AC253" i="82"/>
  <c r="AP253" i="82" s="1"/>
  <c r="AT253" i="82"/>
  <c r="AL253" i="82"/>
  <c r="AB253" i="82"/>
  <c r="AK253" i="82"/>
  <c r="AI253" i="82"/>
  <c r="AN253" i="82"/>
  <c r="AH253" i="82"/>
  <c r="AJ253" i="82"/>
  <c r="AQ339" i="82"/>
  <c r="AS339" i="82"/>
  <c r="AM325" i="82"/>
  <c r="AR325" i="82" s="1"/>
  <c r="AC325" i="82"/>
  <c r="AP325" i="82" s="1"/>
  <c r="AT325" i="82"/>
  <c r="AK325" i="82"/>
  <c r="AJ325" i="82"/>
  <c r="AI325" i="82"/>
  <c r="AH325" i="82"/>
  <c r="AL325" i="82"/>
  <c r="AN325" i="82"/>
  <c r="AB325" i="82"/>
  <c r="AH183" i="82"/>
  <c r="AN183" i="82"/>
  <c r="AT183" i="82"/>
  <c r="AL183" i="82"/>
  <c r="AB183" i="82"/>
  <c r="AK183" i="82"/>
  <c r="AC183" i="82"/>
  <c r="AP183" i="82" s="1"/>
  <c r="AM183" i="82"/>
  <c r="AR183" i="82" s="1"/>
  <c r="AJ183" i="82"/>
  <c r="AI183" i="82"/>
  <c r="AM176" i="82"/>
  <c r="AR176" i="82" s="1"/>
  <c r="AC176" i="82"/>
  <c r="AP176" i="82" s="1"/>
  <c r="AJ176" i="82"/>
  <c r="AN176" i="82"/>
  <c r="AL176" i="82"/>
  <c r="AK176" i="82"/>
  <c r="AI176" i="82"/>
  <c r="AT176" i="82"/>
  <c r="AH176" i="82"/>
  <c r="AB176" i="82"/>
  <c r="AS401" i="82"/>
  <c r="AQ401" i="82"/>
  <c r="AT280" i="82"/>
  <c r="AL280" i="82"/>
  <c r="AB280" i="82"/>
  <c r="AK280" i="82"/>
  <c r="AJ280" i="82"/>
  <c r="AI280" i="82"/>
  <c r="AH280" i="82"/>
  <c r="AM280" i="82"/>
  <c r="AR280" i="82" s="1"/>
  <c r="AC280" i="82"/>
  <c r="AP280" i="82" s="1"/>
  <c r="AN280" i="82"/>
  <c r="AN198" i="82"/>
  <c r="AH198" i="82"/>
  <c r="AL198" i="82"/>
  <c r="AK198" i="82"/>
  <c r="AT198" i="82"/>
  <c r="AJ198" i="82"/>
  <c r="AC198" i="82"/>
  <c r="AP198" i="82" s="1"/>
  <c r="AM198" i="82"/>
  <c r="AR198" i="82" s="1"/>
  <c r="AI198" i="82"/>
  <c r="AB198" i="82"/>
  <c r="AN505" i="82"/>
  <c r="AT505" i="82"/>
  <c r="AL505" i="82"/>
  <c r="AB505" i="82"/>
  <c r="AC505" i="82"/>
  <c r="AP505" i="82" s="1"/>
  <c r="AK505" i="82"/>
  <c r="AJ505" i="82"/>
  <c r="AI505" i="82"/>
  <c r="AH505" i="82"/>
  <c r="AM505" i="82"/>
  <c r="AR505" i="82" s="1"/>
  <c r="AT132" i="82"/>
  <c r="AL132" i="82"/>
  <c r="AB132" i="82"/>
  <c r="AK132" i="82"/>
  <c r="AI132" i="82"/>
  <c r="AH132" i="82"/>
  <c r="AM132" i="82"/>
  <c r="AR132" i="82" s="1"/>
  <c r="AC132" i="82"/>
  <c r="AP132" i="82" s="1"/>
  <c r="AJ132" i="82"/>
  <c r="AN132" i="82"/>
  <c r="AH519" i="82"/>
  <c r="AS108" i="82"/>
  <c r="AQ108" i="82"/>
  <c r="AK524" i="82"/>
  <c r="AJ524" i="82"/>
  <c r="AH524" i="82"/>
  <c r="AN524" i="82"/>
  <c r="AL524" i="82"/>
  <c r="AI524" i="82"/>
  <c r="AT524" i="82"/>
  <c r="AC524" i="82"/>
  <c r="AP524" i="82" s="1"/>
  <c r="AB524" i="82"/>
  <c r="AM524" i="82"/>
  <c r="AR524" i="82" s="1"/>
  <c r="AM297" i="82"/>
  <c r="AR297" i="82" s="1"/>
  <c r="AC297" i="82"/>
  <c r="AP297" i="82" s="1"/>
  <c r="AI297" i="82"/>
  <c r="AN297" i="82"/>
  <c r="AL297" i="82"/>
  <c r="AK297" i="82"/>
  <c r="AJ297" i="82"/>
  <c r="AT297" i="82"/>
  <c r="AH297" i="82"/>
  <c r="AB297" i="82"/>
  <c r="AT205" i="82"/>
  <c r="AL205" i="82"/>
  <c r="AB205" i="82"/>
  <c r="AI205" i="82"/>
  <c r="AJ205" i="82"/>
  <c r="AH205" i="82"/>
  <c r="AN205" i="82"/>
  <c r="AC205" i="82"/>
  <c r="AP205" i="82" s="1"/>
  <c r="AK205" i="82"/>
  <c r="AM205" i="82"/>
  <c r="AR205" i="82" s="1"/>
  <c r="AS78" i="82"/>
  <c r="AQ78" i="82"/>
  <c r="AS420" i="82"/>
  <c r="AQ420" i="82"/>
  <c r="AS548" i="82"/>
  <c r="AQ548" i="82"/>
  <c r="AJ372" i="82"/>
  <c r="AN372" i="82"/>
  <c r="AL372" i="82"/>
  <c r="AK372" i="82"/>
  <c r="AI372" i="82"/>
  <c r="AT372" i="82"/>
  <c r="AH372" i="82"/>
  <c r="AC372" i="82"/>
  <c r="AP372" i="82" s="1"/>
  <c r="AB372" i="82"/>
  <c r="AM372" i="82"/>
  <c r="AR372" i="82" s="1"/>
  <c r="AN185" i="82"/>
  <c r="AT185" i="82"/>
  <c r="AL185" i="82"/>
  <c r="AB185" i="82"/>
  <c r="AJ185" i="82"/>
  <c r="AI185" i="82"/>
  <c r="AC185" i="82"/>
  <c r="AP185" i="82" s="1"/>
  <c r="AH185" i="82"/>
  <c r="AM185" i="82"/>
  <c r="AR185" i="82" s="1"/>
  <c r="AK185" i="82"/>
  <c r="AS553" i="82"/>
  <c r="AQ553" i="82"/>
  <c r="AH511" i="82"/>
  <c r="AN511" i="82"/>
  <c r="AK511" i="82"/>
  <c r="AC511" i="82"/>
  <c r="AP511" i="82" s="1"/>
  <c r="AB511" i="82"/>
  <c r="AM511" i="82"/>
  <c r="AR511" i="82" s="1"/>
  <c r="AL511" i="82"/>
  <c r="AJ511" i="82"/>
  <c r="AI511" i="82"/>
  <c r="AT511" i="82"/>
  <c r="AQ229" i="82"/>
  <c r="AS229" i="82"/>
  <c r="AB145" i="82"/>
  <c r="AQ359" i="82"/>
  <c r="AS359" i="82"/>
  <c r="AS391" i="82"/>
  <c r="AQ391" i="82"/>
  <c r="AQ473" i="82"/>
  <c r="AS473" i="82"/>
  <c r="AI387" i="82"/>
  <c r="AN387" i="82"/>
  <c r="AT387" i="82"/>
  <c r="AH387" i="82"/>
  <c r="AM387" i="82"/>
  <c r="AR387" i="82" s="1"/>
  <c r="AK387" i="82"/>
  <c r="AJ387" i="82"/>
  <c r="AC387" i="82"/>
  <c r="AP387" i="82" s="1"/>
  <c r="AB387" i="82"/>
  <c r="AL387" i="82"/>
  <c r="AN113" i="82"/>
  <c r="AT113" i="82"/>
  <c r="AL113" i="82"/>
  <c r="AB113" i="82"/>
  <c r="AK113" i="82"/>
  <c r="AH113" i="82"/>
  <c r="AC113" i="82"/>
  <c r="AP113" i="82" s="1"/>
  <c r="AJ113" i="82"/>
  <c r="AM113" i="82"/>
  <c r="AR113" i="82" s="1"/>
  <c r="AI113" i="82"/>
  <c r="AS376" i="82"/>
  <c r="AQ376" i="82"/>
  <c r="AQ378" i="82"/>
  <c r="AS378" i="82"/>
  <c r="AQ210" i="82"/>
  <c r="AS210" i="82"/>
  <c r="AK485" i="82"/>
  <c r="AJ485" i="82"/>
  <c r="AC485" i="82"/>
  <c r="AN485" i="82"/>
  <c r="AB485" i="82"/>
  <c r="AM485" i="82"/>
  <c r="AR485" i="82" s="1"/>
  <c r="AL485" i="82"/>
  <c r="AI485" i="82"/>
  <c r="AT485" i="82"/>
  <c r="AH485" i="82"/>
  <c r="AP485" i="82"/>
  <c r="AS222" i="82"/>
  <c r="AQ222" i="82"/>
  <c r="AM186" i="82"/>
  <c r="AR186" i="82" s="1"/>
  <c r="AC186" i="82"/>
  <c r="AP186" i="82" s="1"/>
  <c r="AK186" i="82"/>
  <c r="AI186" i="82"/>
  <c r="AH186" i="82"/>
  <c r="AN186" i="82"/>
  <c r="AL186" i="82"/>
  <c r="AJ186" i="82"/>
  <c r="AB186" i="82"/>
  <c r="AT186" i="82"/>
  <c r="AS173" i="82"/>
  <c r="AQ173" i="82"/>
  <c r="AT264" i="82"/>
  <c r="AL264" i="82"/>
  <c r="AB264" i="82"/>
  <c r="AN264" i="82"/>
  <c r="AC264" i="82"/>
  <c r="AP264" i="82" s="1"/>
  <c r="AM264" i="82"/>
  <c r="AR264" i="82" s="1"/>
  <c r="AK264" i="82"/>
  <c r="AJ264" i="82"/>
  <c r="AI264" i="82"/>
  <c r="AH264" i="82"/>
  <c r="AS535" i="82"/>
  <c r="AQ535" i="82"/>
  <c r="AH457" i="82"/>
  <c r="AL457" i="82"/>
  <c r="AK457" i="82"/>
  <c r="AT457" i="82"/>
  <c r="AJ457" i="82"/>
  <c r="AI457" i="82"/>
  <c r="AN457" i="82"/>
  <c r="AB457" i="82"/>
  <c r="AM457" i="82"/>
  <c r="AR457" i="82" s="1"/>
  <c r="AC457" i="82"/>
  <c r="AP457" i="82" s="1"/>
  <c r="AS302" i="82"/>
  <c r="AQ302" i="82"/>
  <c r="AS501" i="82"/>
  <c r="AQ501" i="82"/>
  <c r="AQ347" i="82"/>
  <c r="AS347" i="82"/>
  <c r="AI239" i="82"/>
  <c r="AH239" i="82"/>
  <c r="AM239" i="82"/>
  <c r="AR239" i="82" s="1"/>
  <c r="AB239" i="82"/>
  <c r="AL239" i="82"/>
  <c r="AJ239" i="82"/>
  <c r="AN239" i="82"/>
  <c r="AK239" i="82"/>
  <c r="AC239" i="82"/>
  <c r="AP239" i="82" s="1"/>
  <c r="AT239" i="82"/>
  <c r="AS288" i="82"/>
  <c r="AQ288" i="82"/>
  <c r="AH103" i="82"/>
  <c r="AM103" i="82"/>
  <c r="AR103" i="82" s="1"/>
  <c r="AC103" i="82"/>
  <c r="AP103" i="82" s="1"/>
  <c r="AJ103" i="82"/>
  <c r="AL103" i="82"/>
  <c r="AK103" i="82"/>
  <c r="AI103" i="82"/>
  <c r="AT103" i="82"/>
  <c r="AB103" i="82"/>
  <c r="AN103" i="82"/>
  <c r="AS454" i="82"/>
  <c r="AQ454" i="82"/>
  <c r="AT384" i="82"/>
  <c r="AL384" i="82"/>
  <c r="AB384" i="82"/>
  <c r="AJ384" i="82"/>
  <c r="AN384" i="82"/>
  <c r="AM384" i="82"/>
  <c r="AR384" i="82" s="1"/>
  <c r="AK384" i="82"/>
  <c r="AI384" i="82"/>
  <c r="AH384" i="82"/>
  <c r="AC384" i="82"/>
  <c r="AP384" i="82" s="1"/>
  <c r="AQ408" i="82"/>
  <c r="AS408" i="82"/>
  <c r="AS292" i="82"/>
  <c r="AQ292" i="82"/>
  <c r="AI463" i="82"/>
  <c r="AN463" i="82"/>
  <c r="AJ463" i="82"/>
  <c r="AM463" i="82"/>
  <c r="AR463" i="82" s="1"/>
  <c r="AL463" i="82"/>
  <c r="AK463" i="82"/>
  <c r="AH463" i="82"/>
  <c r="AT463" i="82"/>
  <c r="AC463" i="82"/>
  <c r="AP463" i="82" s="1"/>
  <c r="AB463" i="82"/>
  <c r="AH382" i="82"/>
  <c r="AM382" i="82"/>
  <c r="AR382" i="82" s="1"/>
  <c r="AC382" i="82"/>
  <c r="AP382" i="82" s="1"/>
  <c r="AT382" i="82"/>
  <c r="AL382" i="82"/>
  <c r="AB382" i="82"/>
  <c r="AN382" i="82"/>
  <c r="AK382" i="82"/>
  <c r="AJ382" i="82"/>
  <c r="AI382" i="82"/>
  <c r="AK317" i="82"/>
  <c r="AI317" i="82"/>
  <c r="AM317" i="82"/>
  <c r="AR317" i="82" s="1"/>
  <c r="AC317" i="82"/>
  <c r="AP317" i="82" s="1"/>
  <c r="AJ317" i="82"/>
  <c r="AH317" i="82"/>
  <c r="AT317" i="82"/>
  <c r="AB317" i="82"/>
  <c r="AN317" i="82"/>
  <c r="AL317" i="82"/>
  <c r="AS320" i="82"/>
  <c r="AQ320" i="82"/>
  <c r="AQ374" i="82"/>
  <c r="AS374" i="82"/>
  <c r="AK432" i="82"/>
  <c r="AN432" i="82"/>
  <c r="AB432" i="82"/>
  <c r="AM432" i="82"/>
  <c r="AR432" i="82" s="1"/>
  <c r="AL432" i="82"/>
  <c r="AI432" i="82"/>
  <c r="AT432" i="82"/>
  <c r="AH432" i="82"/>
  <c r="AJ432" i="82"/>
  <c r="AC432" i="82"/>
  <c r="AP432" i="82" s="1"/>
  <c r="AN214" i="82"/>
  <c r="AM214" i="82"/>
  <c r="AR214" i="82" s="1"/>
  <c r="AC214" i="82"/>
  <c r="AP214" i="82" s="1"/>
  <c r="AK214" i="82"/>
  <c r="AH214" i="82"/>
  <c r="AT214" i="82"/>
  <c r="AB214" i="82"/>
  <c r="AL214" i="82"/>
  <c r="AJ214" i="82"/>
  <c r="AI214" i="82"/>
  <c r="AS367" i="82"/>
  <c r="AQ367" i="82"/>
  <c r="AK165" i="82"/>
  <c r="AJ165" i="82"/>
  <c r="AI165" i="82"/>
  <c r="AH165" i="82"/>
  <c r="AT165" i="82"/>
  <c r="AL165" i="82"/>
  <c r="AB165" i="82"/>
  <c r="AC165" i="82"/>
  <c r="AP165" i="82" s="1"/>
  <c r="AN165" i="82"/>
  <c r="AM165" i="82"/>
  <c r="AR165" i="82" s="1"/>
  <c r="AJ274" i="82"/>
  <c r="AM274" i="82"/>
  <c r="AR274" i="82" s="1"/>
  <c r="AB274" i="82"/>
  <c r="AL274" i="82"/>
  <c r="AT274" i="82"/>
  <c r="AK274" i="82"/>
  <c r="AI274" i="82"/>
  <c r="AH274" i="82"/>
  <c r="AN274" i="82"/>
  <c r="AC274" i="82"/>
  <c r="AP274" i="82" s="1"/>
  <c r="AH276" i="82"/>
  <c r="AI276" i="82"/>
  <c r="AN276" i="82"/>
  <c r="AC276" i="82"/>
  <c r="AP276" i="82" s="1"/>
  <c r="AM276" i="82"/>
  <c r="AR276" i="82" s="1"/>
  <c r="AB276" i="82"/>
  <c r="AJ276" i="82"/>
  <c r="AK276" i="82"/>
  <c r="AT276" i="82"/>
  <c r="AL276" i="82"/>
  <c r="AN306" i="82"/>
  <c r="AT306" i="82"/>
  <c r="AL306" i="82"/>
  <c r="AB306" i="82"/>
  <c r="AH306" i="82"/>
  <c r="AM306" i="82"/>
  <c r="AR306" i="82" s="1"/>
  <c r="AK306" i="82"/>
  <c r="AJ306" i="82"/>
  <c r="AI306" i="82"/>
  <c r="AC306" i="82"/>
  <c r="AP306" i="82" s="1"/>
  <c r="AK539" i="82"/>
  <c r="AH539" i="82"/>
  <c r="AM539" i="82"/>
  <c r="AR539" i="82" s="1"/>
  <c r="AC539" i="82"/>
  <c r="AP539" i="82" s="1"/>
  <c r="AT539" i="82"/>
  <c r="AB539" i="82"/>
  <c r="AN539" i="82"/>
  <c r="AJ539" i="82"/>
  <c r="AL539" i="82"/>
  <c r="AI539" i="82"/>
  <c r="AS556" i="82"/>
  <c r="AQ556" i="82"/>
  <c r="AQ269" i="82"/>
  <c r="AS269" i="82"/>
  <c r="AJ540" i="82"/>
  <c r="AN540" i="82"/>
  <c r="AT540" i="82"/>
  <c r="AL540" i="82"/>
  <c r="AB540" i="82"/>
  <c r="AM540" i="82"/>
  <c r="AR540" i="82" s="1"/>
  <c r="AK540" i="82"/>
  <c r="AI540" i="82"/>
  <c r="AH540" i="82"/>
  <c r="AC540" i="82"/>
  <c r="AP540" i="82" s="1"/>
  <c r="AS196" i="82"/>
  <c r="AQ196" i="82"/>
  <c r="AS544" i="82"/>
  <c r="AQ544" i="82"/>
  <c r="AN252" i="82"/>
  <c r="AM252" i="82"/>
  <c r="AR252" i="82" s="1"/>
  <c r="AC252" i="82"/>
  <c r="AP252" i="82" s="1"/>
  <c r="AT252" i="82"/>
  <c r="AL252" i="82"/>
  <c r="AB252" i="82"/>
  <c r="AJ252" i="82"/>
  <c r="AI252" i="82"/>
  <c r="AH252" i="82"/>
  <c r="AK252" i="82"/>
  <c r="AS216" i="82"/>
  <c r="AQ216" i="82"/>
  <c r="AM430" i="82"/>
  <c r="AR430" i="82" s="1"/>
  <c r="AC430" i="82"/>
  <c r="AP430" i="82" s="1"/>
  <c r="AI430" i="82"/>
  <c r="AH430" i="82"/>
  <c r="AL430" i="82"/>
  <c r="AK430" i="82"/>
  <c r="AJ430" i="82"/>
  <c r="AT430" i="82"/>
  <c r="AB430" i="82"/>
  <c r="AN430" i="82"/>
  <c r="AN190" i="82"/>
  <c r="AM190" i="82"/>
  <c r="AR190" i="82" s="1"/>
  <c r="AB190" i="82"/>
  <c r="AT190" i="82"/>
  <c r="AK190" i="82"/>
  <c r="AJ190" i="82"/>
  <c r="AH190" i="82"/>
  <c r="AC190" i="82"/>
  <c r="AP190" i="82" s="1"/>
  <c r="AI190" i="82"/>
  <c r="AL190" i="82"/>
  <c r="AS137" i="82"/>
  <c r="AQ137" i="82"/>
  <c r="AH413" i="82"/>
  <c r="AM413" i="82"/>
  <c r="AR413" i="82" s="1"/>
  <c r="AC413" i="82"/>
  <c r="AP413" i="82" s="1"/>
  <c r="AT413" i="82"/>
  <c r="AL413" i="82"/>
  <c r="AB413" i="82"/>
  <c r="AN413" i="82"/>
  <c r="AK413" i="82"/>
  <c r="AJ413" i="82"/>
  <c r="AI413" i="82"/>
  <c r="AS385" i="82"/>
  <c r="AQ385" i="82"/>
  <c r="AT523" i="82"/>
  <c r="AL523" i="82"/>
  <c r="AB523" i="82"/>
  <c r="AK523" i="82"/>
  <c r="AI523" i="82"/>
  <c r="AN523" i="82"/>
  <c r="AJ523" i="82"/>
  <c r="AH523" i="82"/>
  <c r="AC523" i="82"/>
  <c r="AP523" i="82" s="1"/>
  <c r="AM523" i="82"/>
  <c r="AR523" i="82" s="1"/>
  <c r="AS323" i="82"/>
  <c r="AQ323" i="82"/>
  <c r="AS326" i="82"/>
  <c r="AQ326" i="82"/>
  <c r="AM64" i="82"/>
  <c r="AR64" i="82" s="1"/>
  <c r="AC64" i="82"/>
  <c r="AP64" i="82" s="1"/>
  <c r="AT64" i="82"/>
  <c r="AL64" i="82"/>
  <c r="AB64" i="82"/>
  <c r="AK64" i="82"/>
  <c r="AJ64" i="82"/>
  <c r="AI64" i="82"/>
  <c r="AN64" i="82"/>
  <c r="AH64" i="82"/>
  <c r="AS238" i="82"/>
  <c r="AQ238" i="82"/>
  <c r="AQ318" i="82"/>
  <c r="AS318" i="82"/>
  <c r="AT409" i="82"/>
  <c r="AL409" i="82"/>
  <c r="AB409" i="82"/>
  <c r="AK409" i="82"/>
  <c r="AI409" i="82"/>
  <c r="AH409" i="82"/>
  <c r="AJ409" i="82"/>
  <c r="AC409" i="82"/>
  <c r="AP409" i="82" s="1"/>
  <c r="AN409" i="82"/>
  <c r="AM409" i="82"/>
  <c r="AR409" i="82" s="1"/>
  <c r="AS310" i="82"/>
  <c r="AQ310" i="82"/>
  <c r="AS260" i="82"/>
  <c r="AQ260" i="82"/>
  <c r="AM155" i="82"/>
  <c r="AR155" i="82" s="1"/>
  <c r="AC155" i="82"/>
  <c r="AP155" i="82" s="1"/>
  <c r="AT155" i="82"/>
  <c r="AL155" i="82"/>
  <c r="AB155" i="82"/>
  <c r="AK155" i="82"/>
  <c r="AJ155" i="82"/>
  <c r="AI155" i="82"/>
  <c r="AN155" i="82"/>
  <c r="AH155" i="82"/>
  <c r="AS204" i="82"/>
  <c r="AQ204" i="82"/>
  <c r="AQ200" i="82"/>
  <c r="AS200" i="82"/>
  <c r="AJ355" i="82"/>
  <c r="AI355" i="82"/>
  <c r="AH355" i="82"/>
  <c r="AN355" i="82"/>
  <c r="AM355" i="82"/>
  <c r="AR355" i="82" s="1"/>
  <c r="AC355" i="82"/>
  <c r="AP355" i="82" s="1"/>
  <c r="AL355" i="82"/>
  <c r="AB355" i="82"/>
  <c r="AT355" i="82"/>
  <c r="AK355" i="82"/>
  <c r="AS444" i="82"/>
  <c r="AQ444" i="82"/>
  <c r="AK100" i="82"/>
  <c r="AH100" i="82"/>
  <c r="AM100" i="82"/>
  <c r="AR100" i="82" s="1"/>
  <c r="AC100" i="82"/>
  <c r="AP100" i="82" s="1"/>
  <c r="AT100" i="82"/>
  <c r="AB100" i="82"/>
  <c r="AN100" i="82"/>
  <c r="AJ100" i="82"/>
  <c r="AL100" i="82"/>
  <c r="AI100" i="82"/>
  <c r="AH543" i="82"/>
  <c r="AN543" i="82"/>
  <c r="AM543" i="82"/>
  <c r="AR543" i="82" s="1"/>
  <c r="AC543" i="82"/>
  <c r="AP543" i="82" s="1"/>
  <c r="AT543" i="82"/>
  <c r="AL543" i="82"/>
  <c r="AB543" i="82"/>
  <c r="AK543" i="82"/>
  <c r="AI543" i="82"/>
  <c r="AJ543" i="82"/>
  <c r="AN424" i="82"/>
  <c r="AM424" i="82"/>
  <c r="AR424" i="82" s="1"/>
  <c r="AB424" i="82"/>
  <c r="AL424" i="82"/>
  <c r="AT424" i="82"/>
  <c r="AK424" i="82"/>
  <c r="AJ424" i="82"/>
  <c r="AH424" i="82"/>
  <c r="AI424" i="82"/>
  <c r="AC424" i="82"/>
  <c r="AP424" i="82" s="1"/>
  <c r="AS270" i="82"/>
  <c r="AQ270" i="82"/>
  <c r="AT431" i="82"/>
  <c r="AL431" i="82"/>
  <c r="AB431" i="82"/>
  <c r="AH431" i="82"/>
  <c r="AN431" i="82"/>
  <c r="AM431" i="82"/>
  <c r="AR431" i="82" s="1"/>
  <c r="AK431" i="82"/>
  <c r="AJ431" i="82"/>
  <c r="AC431" i="82"/>
  <c r="AP431" i="82" s="1"/>
  <c r="AI431" i="82"/>
  <c r="AS439" i="82"/>
  <c r="AQ439" i="82"/>
  <c r="AS255" i="82"/>
  <c r="AQ255" i="82"/>
  <c r="AQ534" i="82"/>
  <c r="AS534" i="82"/>
  <c r="AS529" i="82"/>
  <c r="AQ529" i="82"/>
  <c r="AH405" i="82"/>
  <c r="AM405" i="82"/>
  <c r="AR405" i="82" s="1"/>
  <c r="AC405" i="82"/>
  <c r="AP405" i="82" s="1"/>
  <c r="AT405" i="82"/>
  <c r="AL405" i="82"/>
  <c r="AB405" i="82"/>
  <c r="AI405" i="82"/>
  <c r="AN405" i="82"/>
  <c r="AK405" i="82"/>
  <c r="AJ405" i="82"/>
  <c r="AN138" i="82"/>
  <c r="AM138" i="82"/>
  <c r="AR138" i="82" s="1"/>
  <c r="AC138" i="82"/>
  <c r="AP138" i="82" s="1"/>
  <c r="AK138" i="82"/>
  <c r="AJ138" i="82"/>
  <c r="AB138" i="82"/>
  <c r="AT138" i="82"/>
  <c r="AL138" i="82"/>
  <c r="AI138" i="82"/>
  <c r="AH138" i="82"/>
  <c r="AS199" i="82"/>
  <c r="AQ199" i="82"/>
  <c r="AM352" i="82"/>
  <c r="AR352" i="82" s="1"/>
  <c r="AC352" i="82"/>
  <c r="AP352" i="82" s="1"/>
  <c r="AT352" i="82"/>
  <c r="AL352" i="82"/>
  <c r="AB352" i="82"/>
  <c r="AK352" i="82"/>
  <c r="AJ352" i="82"/>
  <c r="AI352" i="82"/>
  <c r="AN352" i="82"/>
  <c r="AH352" i="82"/>
  <c r="AN399" i="82"/>
  <c r="AM399" i="82"/>
  <c r="AR399" i="82" s="1"/>
  <c r="AC399" i="82"/>
  <c r="AP399" i="82" s="1"/>
  <c r="AK399" i="82"/>
  <c r="AJ399" i="82"/>
  <c r="AT399" i="82"/>
  <c r="AB399" i="82"/>
  <c r="AL399" i="82"/>
  <c r="AI399" i="82"/>
  <c r="AH399" i="82"/>
  <c r="AM112" i="82"/>
  <c r="AR112" i="82" s="1"/>
  <c r="AC112" i="82"/>
  <c r="AP112" i="82" s="1"/>
  <c r="AT112" i="82"/>
  <c r="AL112" i="82"/>
  <c r="AB112" i="82"/>
  <c r="AI112" i="82"/>
  <c r="AN112" i="82"/>
  <c r="AK112" i="82"/>
  <c r="AJ112" i="82"/>
  <c r="AH112" i="82"/>
  <c r="AS294" i="82"/>
  <c r="AQ294" i="82"/>
  <c r="AS512" i="82"/>
  <c r="AQ512" i="82"/>
  <c r="AM537" i="82"/>
  <c r="AR537" i="82" s="1"/>
  <c r="AC537" i="82"/>
  <c r="AP537" i="82" s="1"/>
  <c r="AI537" i="82"/>
  <c r="AK537" i="82"/>
  <c r="AJ537" i="82"/>
  <c r="AT537" i="82"/>
  <c r="AH537" i="82"/>
  <c r="AB537" i="82"/>
  <c r="AN537" i="82"/>
  <c r="AL537" i="82"/>
  <c r="AL519" i="82" l="1"/>
  <c r="AT519" i="82"/>
  <c r="AI145" i="82"/>
  <c r="AJ519" i="82"/>
  <c r="AI223" i="82"/>
  <c r="AH118" i="82"/>
  <c r="AJ541" i="82"/>
  <c r="AC555" i="82"/>
  <c r="AP555" i="82" s="1"/>
  <c r="AK289" i="82"/>
  <c r="AI493" i="82"/>
  <c r="AC223" i="82"/>
  <c r="AP223" i="82" s="1"/>
  <c r="AJ118" i="82"/>
  <c r="AC261" i="82"/>
  <c r="AP261" i="82" s="1"/>
  <c r="AT145" i="82"/>
  <c r="AT427" i="82"/>
  <c r="AC142" i="82"/>
  <c r="AP142" i="82" s="1"/>
  <c r="AK275" i="82"/>
  <c r="AC145" i="82"/>
  <c r="AP145" i="82" s="1"/>
  <c r="AB427" i="82"/>
  <c r="AC547" i="82"/>
  <c r="AP547" i="82" s="1"/>
  <c r="AM497" i="82"/>
  <c r="AR497" i="82" s="1"/>
  <c r="AH142" i="82"/>
  <c r="AL275" i="82"/>
  <c r="AM145" i="82"/>
  <c r="AR145" i="82" s="1"/>
  <c r="AM427" i="82"/>
  <c r="AR427" i="82" s="1"/>
  <c r="AQ155" i="82"/>
  <c r="AI547" i="82"/>
  <c r="AC319" i="82"/>
  <c r="AP319" i="82" s="1"/>
  <c r="AQ414" i="82"/>
  <c r="AT547" i="82"/>
  <c r="AT257" i="82"/>
  <c r="AS555" i="82"/>
  <c r="AL142" i="82"/>
  <c r="AB275" i="82"/>
  <c r="AN142" i="82"/>
  <c r="AM275" i="82"/>
  <c r="AR275" i="82" s="1"/>
  <c r="AI519" i="82"/>
  <c r="AH541" i="82"/>
  <c r="AT201" i="82"/>
  <c r="AK244" i="82"/>
  <c r="AL129" i="82"/>
  <c r="AM292" i="82"/>
  <c r="AR292" i="82" s="1"/>
  <c r="AT456" i="82"/>
  <c r="AJ142" i="82"/>
  <c r="AM541" i="82"/>
  <c r="AR541" i="82" s="1"/>
  <c r="AB201" i="82"/>
  <c r="AL464" i="82"/>
  <c r="AB142" i="82"/>
  <c r="AI142" i="82"/>
  <c r="AT275" i="82"/>
  <c r="AL145" i="82"/>
  <c r="AN519" i="82"/>
  <c r="AL427" i="82"/>
  <c r="AT493" i="82"/>
  <c r="AM547" i="82"/>
  <c r="AR547" i="82" s="1"/>
  <c r="AL223" i="82"/>
  <c r="AC118" i="82"/>
  <c r="AP118" i="82" s="1"/>
  <c r="AN541" i="82"/>
  <c r="AS344" i="82"/>
  <c r="AJ201" i="82"/>
  <c r="AI261" i="82"/>
  <c r="AN261" i="82"/>
  <c r="AB419" i="82"/>
  <c r="AC497" i="82"/>
  <c r="AP497" i="82" s="1"/>
  <c r="AL344" i="82"/>
  <c r="AN464" i="82"/>
  <c r="AN319" i="82"/>
  <c r="AB257" i="82"/>
  <c r="AN244" i="82"/>
  <c r="AM129" i="82"/>
  <c r="AR129" i="82" s="1"/>
  <c r="AT129" i="82"/>
  <c r="AL456" i="82"/>
  <c r="AC493" i="82"/>
  <c r="AP493" i="82" s="1"/>
  <c r="AH547" i="82"/>
  <c r="AT223" i="82"/>
  <c r="AL118" i="82"/>
  <c r="AB541" i="82"/>
  <c r="AI541" i="82"/>
  <c r="AN201" i="82"/>
  <c r="AJ261" i="82"/>
  <c r="AN497" i="82"/>
  <c r="AI464" i="82"/>
  <c r="AS373" i="82"/>
  <c r="AH319" i="82"/>
  <c r="AQ188" i="82"/>
  <c r="AJ257" i="82"/>
  <c r="AJ244" i="82"/>
  <c r="AC129" i="82"/>
  <c r="AP129" i="82" s="1"/>
  <c r="AN129" i="82"/>
  <c r="AB456" i="82"/>
  <c r="AH555" i="82"/>
  <c r="AN289" i="82"/>
  <c r="AK261" i="82"/>
  <c r="AI497" i="82"/>
  <c r="AC464" i="82"/>
  <c r="AP464" i="82" s="1"/>
  <c r="AI319" i="82"/>
  <c r="AC257" i="82"/>
  <c r="AP257" i="82" s="1"/>
  <c r="AB244" i="82"/>
  <c r="AI129" i="82"/>
  <c r="AM456" i="82"/>
  <c r="AR456" i="82" s="1"/>
  <c r="AK427" i="82"/>
  <c r="AJ493" i="82"/>
  <c r="AJ547" i="82"/>
  <c r="AH223" i="82"/>
  <c r="AM223" i="82"/>
  <c r="AR223" i="82" s="1"/>
  <c r="AT118" i="82"/>
  <c r="AL541" i="82"/>
  <c r="AC201" i="82"/>
  <c r="AP201" i="82" s="1"/>
  <c r="AT261" i="82"/>
  <c r="AK497" i="82"/>
  <c r="AB464" i="82"/>
  <c r="AM464" i="82"/>
  <c r="AR464" i="82" s="1"/>
  <c r="AB319" i="82"/>
  <c r="AL319" i="82"/>
  <c r="AM257" i="82"/>
  <c r="AR257" i="82" s="1"/>
  <c r="AK495" i="82"/>
  <c r="AL244" i="82"/>
  <c r="AJ129" i="82"/>
  <c r="AS532" i="82"/>
  <c r="AC456" i="82"/>
  <c r="AP456" i="82" s="1"/>
  <c r="AK555" i="82"/>
  <c r="AJ289" i="82"/>
  <c r="AM142" i="82"/>
  <c r="AR142" i="82" s="1"/>
  <c r="AC275" i="82"/>
  <c r="AP275" i="82" s="1"/>
  <c r="AJ145" i="82"/>
  <c r="AN145" i="82"/>
  <c r="AK519" i="82"/>
  <c r="AN427" i="82"/>
  <c r="AS468" i="82"/>
  <c r="AT191" i="82"/>
  <c r="AL493" i="82"/>
  <c r="AK493" i="82"/>
  <c r="AK547" i="82"/>
  <c r="AK223" i="82"/>
  <c r="AC422" i="82"/>
  <c r="AP422" i="82" s="1"/>
  <c r="AB450" i="82"/>
  <c r="AK118" i="82"/>
  <c r="AL499" i="82"/>
  <c r="AT541" i="82"/>
  <c r="AQ497" i="82"/>
  <c r="AH201" i="82"/>
  <c r="AM201" i="82"/>
  <c r="AR201" i="82" s="1"/>
  <c r="AL261" i="82"/>
  <c r="AN419" i="82"/>
  <c r="AB497" i="82"/>
  <c r="AT464" i="82"/>
  <c r="AH464" i="82"/>
  <c r="AJ319" i="82"/>
  <c r="AK319" i="82"/>
  <c r="AT74" i="82"/>
  <c r="AK74" i="82"/>
  <c r="AJ350" i="82"/>
  <c r="AN350" i="82"/>
  <c r="AN257" i="82"/>
  <c r="AT542" i="82"/>
  <c r="AM495" i="82"/>
  <c r="AR495" i="82" s="1"/>
  <c r="AT244" i="82"/>
  <c r="AQ333" i="82"/>
  <c r="AQ287" i="82"/>
  <c r="AT172" i="82"/>
  <c r="AH129" i="82"/>
  <c r="AJ456" i="82"/>
  <c r="AN456" i="82"/>
  <c r="AB555" i="82"/>
  <c r="AL333" i="82"/>
  <c r="AM289" i="82"/>
  <c r="AR289" i="82" s="1"/>
  <c r="AH427" i="82"/>
  <c r="AT142" i="82"/>
  <c r="AI427" i="82"/>
  <c r="AM493" i="82"/>
  <c r="AR493" i="82" s="1"/>
  <c r="AH493" i="82"/>
  <c r="AB547" i="82"/>
  <c r="AN223" i="82"/>
  <c r="AN118" i="82"/>
  <c r="AK541" i="82"/>
  <c r="AL201" i="82"/>
  <c r="AK201" i="82"/>
  <c r="AB261" i="82"/>
  <c r="AI419" i="82"/>
  <c r="AH497" i="82"/>
  <c r="AL497" i="82"/>
  <c r="AJ464" i="82"/>
  <c r="AM319" i="82"/>
  <c r="AR319" i="82" s="1"/>
  <c r="AL257" i="82"/>
  <c r="AH257" i="82"/>
  <c r="AI244" i="82"/>
  <c r="AC244" i="82"/>
  <c r="AP244" i="82" s="1"/>
  <c r="AK129" i="82"/>
  <c r="AH456" i="82"/>
  <c r="AI456" i="82"/>
  <c r="AS282" i="82"/>
  <c r="AQ372" i="82"/>
  <c r="AJ275" i="82"/>
  <c r="AN275" i="82"/>
  <c r="AQ368" i="82"/>
  <c r="AH145" i="82"/>
  <c r="AC519" i="82"/>
  <c r="AP519" i="82" s="1"/>
  <c r="AH275" i="82"/>
  <c r="AB519" i="82"/>
  <c r="AN547" i="82"/>
  <c r="AM422" i="82"/>
  <c r="AR422" i="82" s="1"/>
  <c r="AJ450" i="82"/>
  <c r="AB118" i="82"/>
  <c r="AJ497" i="82"/>
  <c r="AK257" i="82"/>
  <c r="AH542" i="82"/>
  <c r="AH244" i="82"/>
  <c r="AM172" i="82"/>
  <c r="AR172" i="82" s="1"/>
  <c r="AT555" i="82"/>
  <c r="AT289" i="82"/>
  <c r="AK422" i="82"/>
  <c r="AH450" i="82"/>
  <c r="AN450" i="82"/>
  <c r="AB121" i="82"/>
  <c r="AL271" i="82"/>
  <c r="AT344" i="82"/>
  <c r="AB421" i="82"/>
  <c r="AN542" i="82"/>
  <c r="AL495" i="82"/>
  <c r="AN495" i="82"/>
  <c r="AK292" i="82"/>
  <c r="AS226" i="82"/>
  <c r="AM555" i="82"/>
  <c r="AR555" i="82" s="1"/>
  <c r="AI289" i="82"/>
  <c r="AL121" i="82"/>
  <c r="AB271" i="82"/>
  <c r="AN344" i="82"/>
  <c r="AC344" i="82"/>
  <c r="AP344" i="82" s="1"/>
  <c r="AQ243" i="82"/>
  <c r="AL421" i="82"/>
  <c r="AB495" i="82"/>
  <c r="AQ363" i="82"/>
  <c r="AT292" i="82"/>
  <c r="AQ384" i="82"/>
  <c r="AC121" i="82"/>
  <c r="AP121" i="82" s="1"/>
  <c r="AT121" i="82"/>
  <c r="AN271" i="82"/>
  <c r="AH344" i="82"/>
  <c r="AM344" i="82"/>
  <c r="AR344" i="82" s="1"/>
  <c r="AT421" i="82"/>
  <c r="AJ542" i="82"/>
  <c r="AI542" i="82"/>
  <c r="AT495" i="82"/>
  <c r="AL292" i="82"/>
  <c r="AI121" i="82"/>
  <c r="AN121" i="82"/>
  <c r="AH271" i="82"/>
  <c r="AC271" i="82"/>
  <c r="AP271" i="82" s="1"/>
  <c r="AQ154" i="82"/>
  <c r="AI344" i="82"/>
  <c r="AC421" i="82"/>
  <c r="AP421" i="82" s="1"/>
  <c r="AJ495" i="82"/>
  <c r="AQ308" i="82"/>
  <c r="AB292" i="82"/>
  <c r="AC292" i="82"/>
  <c r="AP292" i="82" s="1"/>
  <c r="AI363" i="82"/>
  <c r="AC289" i="82"/>
  <c r="AP289" i="82" s="1"/>
  <c r="AJ121" i="82"/>
  <c r="AI271" i="82"/>
  <c r="AM271" i="82"/>
  <c r="AR271" i="82" s="1"/>
  <c r="AJ344" i="82"/>
  <c r="AM421" i="82"/>
  <c r="AR421" i="82" s="1"/>
  <c r="AL542" i="82"/>
  <c r="AH495" i="82"/>
  <c r="AI292" i="82"/>
  <c r="AN292" i="82"/>
  <c r="AK344" i="82"/>
  <c r="AH421" i="82"/>
  <c r="AI495" i="82"/>
  <c r="AN421" i="82"/>
  <c r="AM468" i="82"/>
  <c r="AR468" i="82" s="1"/>
  <c r="AK168" i="82"/>
  <c r="AK224" i="82"/>
  <c r="AB369" i="82"/>
  <c r="AP418" i="82"/>
  <c r="AN532" i="82"/>
  <c r="AC461" i="82"/>
  <c r="AP461" i="82" s="1"/>
  <c r="AK461" i="82"/>
  <c r="AM470" i="82"/>
  <c r="AR470" i="82" s="1"/>
  <c r="AJ363" i="82"/>
  <c r="AH363" i="82"/>
  <c r="AT168" i="82"/>
  <c r="AB224" i="82"/>
  <c r="AJ418" i="82"/>
  <c r="AB532" i="82"/>
  <c r="AH461" i="82"/>
  <c r="AH470" i="82"/>
  <c r="AL363" i="82"/>
  <c r="AK363" i="82"/>
  <c r="AP168" i="82"/>
  <c r="AC224" i="82"/>
  <c r="AP224" i="82" s="1"/>
  <c r="AL224" i="82"/>
  <c r="AT369" i="82"/>
  <c r="AK418" i="82"/>
  <c r="AT532" i="82"/>
  <c r="AI461" i="82"/>
  <c r="AB470" i="82"/>
  <c r="AM363" i="82"/>
  <c r="AR363" i="82" s="1"/>
  <c r="AH168" i="82"/>
  <c r="AH224" i="82"/>
  <c r="AT224" i="82"/>
  <c r="AI369" i="82"/>
  <c r="AB418" i="82"/>
  <c r="AH532" i="82"/>
  <c r="AJ461" i="82"/>
  <c r="AL470" i="82"/>
  <c r="AN363" i="82"/>
  <c r="AJ468" i="82"/>
  <c r="AI168" i="82"/>
  <c r="AJ224" i="82"/>
  <c r="AH369" i="82"/>
  <c r="AJ369" i="82"/>
  <c r="AL418" i="82"/>
  <c r="AJ532" i="82"/>
  <c r="AM461" i="82"/>
  <c r="AR461" i="82" s="1"/>
  <c r="AT470" i="82"/>
  <c r="AB363" i="82"/>
  <c r="AB168" i="82"/>
  <c r="AJ168" i="82"/>
  <c r="AM224" i="82"/>
  <c r="AR224" i="82" s="1"/>
  <c r="AK369" i="82"/>
  <c r="AC369" i="82"/>
  <c r="AP369" i="82" s="1"/>
  <c r="AI418" i="82"/>
  <c r="AT418" i="82"/>
  <c r="AK532" i="82"/>
  <c r="AB461" i="82"/>
  <c r="AC363" i="82"/>
  <c r="AP363" i="82" s="1"/>
  <c r="AL168" i="82"/>
  <c r="AL369" i="82"/>
  <c r="AN418" i="82"/>
  <c r="AL532" i="82"/>
  <c r="AQ551" i="82"/>
  <c r="AL207" i="82"/>
  <c r="AN470" i="82"/>
  <c r="AN207" i="82"/>
  <c r="AT207" i="82"/>
  <c r="AI470" i="82"/>
  <c r="AK207" i="82"/>
  <c r="AC207" i="82"/>
  <c r="AP207" i="82" s="1"/>
  <c r="AM207" i="82"/>
  <c r="AR207" i="82" s="1"/>
  <c r="AS207" i="82"/>
  <c r="AH207" i="82"/>
  <c r="AC470" i="82"/>
  <c r="AP470" i="82" s="1"/>
  <c r="AI207" i="82"/>
  <c r="F6" i="69" l="1"/>
  <c r="AZ58" i="48" l="1"/>
  <c r="AZ59" i="48"/>
  <c r="AZ60" i="48"/>
  <c r="AZ61" i="48"/>
  <c r="AZ62" i="48"/>
  <c r="AZ63" i="48"/>
  <c r="AZ64" i="48"/>
  <c r="AZ65" i="48"/>
  <c r="AZ66" i="48"/>
  <c r="AZ67" i="48"/>
  <c r="AZ68" i="48"/>
  <c r="AZ69" i="48"/>
  <c r="AZ70" i="48"/>
  <c r="AZ71" i="48"/>
  <c r="AZ72" i="48"/>
  <c r="AZ73" i="48"/>
  <c r="AZ74" i="48"/>
  <c r="AZ75" i="48"/>
  <c r="AZ76" i="48"/>
  <c r="AZ77" i="48"/>
  <c r="AZ78" i="48"/>
  <c r="AZ79" i="48"/>
  <c r="AZ80" i="48"/>
  <c r="AZ81" i="48"/>
  <c r="AZ82" i="48"/>
  <c r="AZ83" i="48"/>
  <c r="AZ84" i="48"/>
  <c r="AZ85" i="48"/>
  <c r="AZ86" i="48"/>
  <c r="AZ87" i="48"/>
  <c r="AZ88" i="48"/>
  <c r="AZ89" i="48"/>
  <c r="AZ90" i="48"/>
  <c r="AZ91" i="48"/>
  <c r="AZ92" i="48"/>
  <c r="AZ93" i="48"/>
  <c r="AZ94" i="48"/>
  <c r="AZ95" i="48"/>
  <c r="AZ96" i="48"/>
  <c r="AZ97" i="48"/>
  <c r="AZ98" i="48"/>
  <c r="AZ99" i="48"/>
  <c r="AZ100" i="48"/>
  <c r="AZ101" i="48"/>
  <c r="AZ102" i="48"/>
  <c r="AZ103" i="48"/>
  <c r="AZ104" i="48"/>
  <c r="AZ105" i="48"/>
  <c r="AZ106" i="48"/>
  <c r="AZ107" i="48"/>
  <c r="AZ108" i="48"/>
  <c r="AZ109" i="48"/>
  <c r="AZ110" i="48"/>
  <c r="AZ111" i="48"/>
  <c r="AZ112" i="48"/>
  <c r="AZ113" i="48"/>
  <c r="AZ114" i="48"/>
  <c r="AZ115" i="48"/>
  <c r="AZ116" i="48"/>
  <c r="AZ117" i="48"/>
  <c r="AZ118" i="48"/>
  <c r="AZ119" i="48"/>
  <c r="AZ120" i="48"/>
  <c r="AZ121" i="48"/>
  <c r="AZ122" i="48"/>
  <c r="AZ123" i="48"/>
  <c r="AZ124" i="48"/>
  <c r="AZ125" i="48"/>
  <c r="AZ126" i="48"/>
  <c r="AZ127" i="48"/>
  <c r="AZ128" i="48"/>
  <c r="AZ129" i="48"/>
  <c r="AZ130" i="48"/>
  <c r="AZ131" i="48"/>
  <c r="AZ132" i="48"/>
  <c r="AZ133" i="48"/>
  <c r="AZ134" i="48"/>
  <c r="AZ135" i="48"/>
  <c r="AZ136" i="48"/>
  <c r="AZ137" i="48"/>
  <c r="AZ138" i="48"/>
  <c r="AZ139" i="48"/>
  <c r="AZ140" i="48"/>
  <c r="AZ141" i="48"/>
  <c r="AZ142" i="48"/>
  <c r="AZ143" i="48"/>
  <c r="AZ144" i="48"/>
  <c r="AZ145" i="48"/>
  <c r="AZ146" i="48"/>
  <c r="AZ147" i="48"/>
  <c r="AZ148" i="48"/>
  <c r="AZ149" i="48"/>
  <c r="AZ150" i="48"/>
  <c r="AZ151" i="48"/>
  <c r="AZ152" i="48"/>
  <c r="AZ153" i="48"/>
  <c r="AZ154" i="48"/>
  <c r="AZ155" i="48"/>
  <c r="AZ156" i="48"/>
  <c r="AZ157" i="48"/>
  <c r="AZ158" i="48"/>
  <c r="AZ159" i="48"/>
  <c r="AZ160" i="48"/>
  <c r="AZ161" i="48"/>
  <c r="AZ162" i="48"/>
  <c r="AZ163" i="48"/>
  <c r="AZ164" i="48"/>
  <c r="AZ165" i="48"/>
  <c r="AZ166" i="48"/>
  <c r="AZ167" i="48"/>
  <c r="AZ168" i="48"/>
  <c r="AZ169" i="48"/>
  <c r="AZ170" i="48"/>
  <c r="AZ171" i="48"/>
  <c r="AZ172" i="48"/>
  <c r="AZ173" i="48"/>
  <c r="AZ174" i="48"/>
  <c r="AZ175" i="48"/>
  <c r="AZ176" i="48"/>
  <c r="AZ177" i="48"/>
  <c r="AZ178" i="48"/>
  <c r="AZ179" i="48"/>
  <c r="AZ180" i="48"/>
  <c r="AZ181" i="48"/>
  <c r="AZ182" i="48"/>
  <c r="AZ183" i="48"/>
  <c r="AZ184" i="48"/>
  <c r="AZ185" i="48"/>
  <c r="AZ186" i="48"/>
  <c r="AZ187" i="48"/>
  <c r="AZ188" i="48"/>
  <c r="AZ189" i="48"/>
  <c r="AZ190" i="48"/>
  <c r="AZ191" i="48"/>
  <c r="AZ192" i="48"/>
  <c r="AZ193" i="48"/>
  <c r="AZ194" i="48"/>
  <c r="AZ195" i="48"/>
  <c r="AZ196" i="48"/>
  <c r="AZ197" i="48"/>
  <c r="AZ198" i="48"/>
  <c r="AZ199" i="48"/>
  <c r="AZ200" i="48"/>
  <c r="AZ201" i="48"/>
  <c r="AZ202" i="48"/>
  <c r="AZ203" i="48"/>
  <c r="AZ204" i="48"/>
  <c r="AZ205" i="48"/>
  <c r="AZ206" i="48"/>
  <c r="AZ207" i="48"/>
  <c r="AZ208" i="48"/>
  <c r="AZ209" i="48"/>
  <c r="AZ210" i="48"/>
  <c r="AZ211" i="48"/>
  <c r="AZ212" i="48"/>
  <c r="AZ213" i="48"/>
  <c r="AZ214" i="48"/>
  <c r="AZ215" i="48"/>
  <c r="AZ216" i="48"/>
  <c r="AZ217" i="48"/>
  <c r="AZ218" i="48"/>
  <c r="AZ219" i="48"/>
  <c r="AZ220" i="48"/>
  <c r="AZ221" i="48"/>
  <c r="AZ222" i="48"/>
  <c r="AZ223" i="48"/>
  <c r="AZ224" i="48"/>
  <c r="AZ225" i="48"/>
  <c r="AZ226" i="48"/>
  <c r="AZ227" i="48"/>
  <c r="AZ228" i="48"/>
  <c r="AZ229" i="48"/>
  <c r="AZ230" i="48"/>
  <c r="AZ231" i="48"/>
  <c r="AZ232" i="48"/>
  <c r="AZ233" i="48"/>
  <c r="AZ234" i="48"/>
  <c r="AZ235" i="48"/>
  <c r="AZ236" i="48"/>
  <c r="AZ237" i="48"/>
  <c r="AZ238" i="48"/>
  <c r="AZ239" i="48"/>
  <c r="AZ240" i="48"/>
  <c r="AZ241" i="48"/>
  <c r="AZ242" i="48"/>
  <c r="AZ243" i="48"/>
  <c r="AZ244" i="48"/>
  <c r="AZ245" i="48"/>
  <c r="AZ246" i="48"/>
  <c r="AZ247" i="48"/>
  <c r="AZ248" i="48"/>
  <c r="AZ249" i="48"/>
  <c r="AZ250" i="48"/>
  <c r="AZ251" i="48"/>
  <c r="AZ252" i="48"/>
  <c r="AZ253" i="48"/>
  <c r="AZ254" i="48"/>
  <c r="AZ255" i="48"/>
  <c r="AZ256" i="48"/>
  <c r="AZ257" i="48"/>
  <c r="AZ258" i="48"/>
  <c r="AZ259" i="48"/>
  <c r="AZ260" i="48"/>
  <c r="AZ261" i="48"/>
  <c r="AZ262" i="48"/>
  <c r="AZ263" i="48"/>
  <c r="AZ264" i="48"/>
  <c r="AZ265" i="48"/>
  <c r="AZ266" i="48"/>
  <c r="AZ267" i="48"/>
  <c r="AZ268" i="48"/>
  <c r="AZ269" i="48"/>
  <c r="AZ270" i="48"/>
  <c r="AZ271" i="48"/>
  <c r="AZ272" i="48"/>
  <c r="AZ273" i="48"/>
  <c r="AZ274" i="48"/>
  <c r="AZ275" i="48"/>
  <c r="AZ276" i="48"/>
  <c r="AZ277" i="48"/>
  <c r="AZ278" i="48"/>
  <c r="AZ279" i="48"/>
  <c r="AZ280" i="48"/>
  <c r="AZ281" i="48"/>
  <c r="AZ282" i="48"/>
  <c r="AZ283" i="48"/>
  <c r="AZ284" i="48"/>
  <c r="AZ285" i="48"/>
  <c r="AZ286" i="48"/>
  <c r="AZ287" i="48"/>
  <c r="AZ288" i="48"/>
  <c r="AZ289" i="48"/>
  <c r="AZ290" i="48"/>
  <c r="AZ291" i="48"/>
  <c r="AZ292" i="48"/>
  <c r="AZ293" i="48"/>
  <c r="AZ294" i="48"/>
  <c r="AZ295" i="48"/>
  <c r="AZ296" i="48"/>
  <c r="AZ297" i="48"/>
  <c r="AZ298" i="48"/>
  <c r="AZ299" i="48"/>
  <c r="AZ300" i="48"/>
  <c r="AZ301" i="48"/>
  <c r="AZ302" i="48"/>
  <c r="AZ303" i="48"/>
  <c r="AZ304" i="48"/>
  <c r="AZ305" i="48"/>
  <c r="AZ306" i="48"/>
  <c r="AZ307" i="48"/>
  <c r="AZ308" i="48"/>
  <c r="AZ309" i="48"/>
  <c r="AZ310" i="48"/>
  <c r="AZ311" i="48"/>
  <c r="AZ312" i="48"/>
  <c r="AZ313" i="48"/>
  <c r="AZ314" i="48"/>
  <c r="AZ315" i="48"/>
  <c r="AZ316" i="48"/>
  <c r="AZ317" i="48"/>
  <c r="AZ318" i="48"/>
  <c r="AZ319" i="48"/>
  <c r="AZ320" i="48"/>
  <c r="AZ321" i="48"/>
  <c r="AZ322" i="48"/>
  <c r="AZ323" i="48"/>
  <c r="AZ324" i="48"/>
  <c r="AZ325" i="48"/>
  <c r="AZ326" i="48"/>
  <c r="AZ327" i="48"/>
  <c r="AZ328" i="48"/>
  <c r="AZ329" i="48"/>
  <c r="AZ330" i="48"/>
  <c r="AZ331" i="48"/>
  <c r="AZ332" i="48"/>
  <c r="AZ333" i="48"/>
  <c r="AZ334" i="48"/>
  <c r="AZ335" i="48"/>
  <c r="AZ336" i="48"/>
  <c r="AZ337" i="48"/>
  <c r="AZ338" i="48"/>
  <c r="AZ339" i="48"/>
  <c r="AZ340" i="48"/>
  <c r="AZ341" i="48"/>
  <c r="AZ342" i="48"/>
  <c r="AZ343" i="48"/>
  <c r="AZ344" i="48"/>
  <c r="AZ345" i="48"/>
  <c r="AZ346" i="48"/>
  <c r="AZ347" i="48"/>
  <c r="AZ348" i="48"/>
  <c r="AZ349" i="48"/>
  <c r="AZ350" i="48"/>
  <c r="AZ351" i="48"/>
  <c r="AZ352" i="48"/>
  <c r="AZ353" i="48"/>
  <c r="AZ354" i="48"/>
  <c r="AZ355" i="48"/>
  <c r="AZ356" i="48"/>
  <c r="AZ357" i="48"/>
  <c r="AZ358" i="48"/>
  <c r="AZ359" i="48"/>
  <c r="AZ360" i="48"/>
  <c r="AZ361" i="48"/>
  <c r="AZ362" i="48"/>
  <c r="AZ363" i="48"/>
  <c r="AZ364" i="48"/>
  <c r="AZ365" i="48"/>
  <c r="AZ366" i="48"/>
  <c r="AZ367" i="48"/>
  <c r="AZ368" i="48"/>
  <c r="AZ369" i="48"/>
  <c r="AZ370" i="48"/>
  <c r="AZ371" i="48"/>
  <c r="AZ372" i="48"/>
  <c r="AZ373" i="48"/>
  <c r="AZ374" i="48"/>
  <c r="AZ375" i="48"/>
  <c r="AZ376" i="48"/>
  <c r="AZ377" i="48"/>
  <c r="AZ378" i="48"/>
  <c r="AZ379" i="48"/>
  <c r="AZ380" i="48"/>
  <c r="AZ381" i="48"/>
  <c r="AZ382" i="48"/>
  <c r="AZ383" i="48"/>
  <c r="AZ384" i="48"/>
  <c r="AZ385" i="48"/>
  <c r="AZ386" i="48"/>
  <c r="AZ387" i="48"/>
  <c r="AZ388" i="48"/>
  <c r="AZ389" i="48"/>
  <c r="AZ390" i="48"/>
  <c r="AZ391" i="48"/>
  <c r="AZ392" i="48"/>
  <c r="AZ393" i="48"/>
  <c r="AZ394" i="48"/>
  <c r="AZ395" i="48"/>
  <c r="AZ396" i="48"/>
  <c r="AZ397" i="48"/>
  <c r="AZ398" i="48"/>
  <c r="AZ399" i="48"/>
  <c r="AZ400" i="48"/>
  <c r="AZ401" i="48"/>
  <c r="AZ402" i="48"/>
  <c r="AZ403" i="48"/>
  <c r="AZ404" i="48"/>
  <c r="AZ405" i="48"/>
  <c r="AZ406" i="48"/>
  <c r="AZ407" i="48"/>
  <c r="AZ408" i="48"/>
  <c r="AZ409" i="48"/>
  <c r="AZ410" i="48"/>
  <c r="AZ411" i="48"/>
  <c r="AZ412" i="48"/>
  <c r="AZ413" i="48"/>
  <c r="AZ414" i="48"/>
  <c r="AZ415" i="48"/>
  <c r="AZ416" i="48"/>
  <c r="AZ417" i="48"/>
  <c r="AZ418" i="48"/>
  <c r="AZ419" i="48"/>
  <c r="AZ420" i="48"/>
  <c r="AZ421" i="48"/>
  <c r="AZ422" i="48"/>
  <c r="AZ423" i="48"/>
  <c r="AZ424" i="48"/>
  <c r="AZ425" i="48"/>
  <c r="AZ426" i="48"/>
  <c r="AZ427" i="48"/>
  <c r="AZ428" i="48"/>
  <c r="AZ429" i="48"/>
  <c r="AZ430" i="48"/>
  <c r="AZ431" i="48"/>
  <c r="AZ432" i="48"/>
  <c r="AZ433" i="48"/>
  <c r="AZ434" i="48"/>
  <c r="AZ435" i="48"/>
  <c r="AZ436" i="48"/>
  <c r="AZ437" i="48"/>
  <c r="AZ438" i="48"/>
  <c r="AZ439" i="48"/>
  <c r="AZ440" i="48"/>
  <c r="AZ441" i="48"/>
  <c r="AZ442" i="48"/>
  <c r="AZ443" i="48"/>
  <c r="AZ444" i="48"/>
  <c r="AZ445" i="48"/>
  <c r="AZ446" i="48"/>
  <c r="AZ447" i="48"/>
  <c r="AZ448" i="48"/>
  <c r="AZ449" i="48"/>
  <c r="AZ450" i="48"/>
  <c r="AZ451" i="48"/>
  <c r="AZ452" i="48"/>
  <c r="AZ453" i="48"/>
  <c r="AZ454" i="48"/>
  <c r="AZ455" i="48"/>
  <c r="AZ456" i="48"/>
  <c r="AZ457" i="48"/>
  <c r="AZ458" i="48"/>
  <c r="AZ459" i="48"/>
  <c r="AZ460" i="48"/>
  <c r="AZ461" i="48"/>
  <c r="AZ462" i="48"/>
  <c r="AZ463" i="48"/>
  <c r="AZ464" i="48"/>
  <c r="AZ465" i="48"/>
  <c r="AZ466" i="48"/>
  <c r="AZ467" i="48"/>
  <c r="AZ468" i="48"/>
  <c r="AZ469" i="48"/>
  <c r="AZ470" i="48"/>
  <c r="AZ471" i="48"/>
  <c r="AZ472" i="48"/>
  <c r="AZ473" i="48"/>
  <c r="AZ474" i="48"/>
  <c r="AZ475" i="48"/>
  <c r="AZ476" i="48"/>
  <c r="AZ477" i="48"/>
  <c r="AZ478" i="48"/>
  <c r="AZ479" i="48"/>
  <c r="AZ480" i="48"/>
  <c r="AZ481" i="48"/>
  <c r="AZ482" i="48"/>
  <c r="AZ483" i="48"/>
  <c r="AZ484" i="48"/>
  <c r="AZ485" i="48"/>
  <c r="AZ486" i="48"/>
  <c r="AZ487" i="48"/>
  <c r="AZ488" i="48"/>
  <c r="AZ489" i="48"/>
  <c r="AZ490" i="48"/>
  <c r="AZ491" i="48"/>
  <c r="AZ492" i="48"/>
  <c r="AZ493" i="48"/>
  <c r="AZ494" i="48"/>
  <c r="AZ495" i="48"/>
  <c r="AZ496" i="48"/>
  <c r="AZ497" i="48"/>
  <c r="AZ498" i="48"/>
  <c r="AZ499" i="48"/>
  <c r="AZ500" i="48"/>
  <c r="AZ501" i="48"/>
  <c r="AZ502" i="48"/>
  <c r="AZ503" i="48"/>
  <c r="AZ504" i="48"/>
  <c r="AZ505" i="48"/>
  <c r="AZ506" i="48"/>
  <c r="AZ507" i="48"/>
  <c r="AZ508" i="48"/>
  <c r="AZ509" i="48"/>
  <c r="AZ510" i="48"/>
  <c r="AZ511" i="48"/>
  <c r="AZ512" i="48"/>
  <c r="AZ513" i="48"/>
  <c r="AZ514" i="48"/>
  <c r="AZ515" i="48"/>
  <c r="AZ516" i="48"/>
  <c r="AZ517" i="48"/>
  <c r="AZ518" i="48"/>
  <c r="AZ519" i="48"/>
  <c r="AZ520" i="48"/>
  <c r="AZ521" i="48"/>
  <c r="AZ522" i="48"/>
  <c r="AZ523" i="48"/>
  <c r="AZ524" i="48"/>
  <c r="AZ525" i="48"/>
  <c r="AZ526" i="48"/>
  <c r="AZ527" i="48"/>
  <c r="AZ528" i="48"/>
  <c r="AZ529" i="48"/>
  <c r="AZ530" i="48"/>
  <c r="AZ531" i="48"/>
  <c r="AZ532" i="48"/>
  <c r="AZ533" i="48"/>
  <c r="AZ534" i="48"/>
  <c r="AZ535" i="48"/>
  <c r="AZ536" i="48"/>
  <c r="AZ537" i="48"/>
  <c r="AZ538" i="48"/>
  <c r="AZ539" i="48"/>
  <c r="AZ540" i="48"/>
  <c r="AZ541" i="48"/>
  <c r="AZ542" i="48"/>
  <c r="AZ543" i="48"/>
  <c r="AZ544" i="48"/>
  <c r="AZ545" i="48"/>
  <c r="AZ546" i="48"/>
  <c r="AZ547" i="48"/>
  <c r="AZ548" i="48"/>
  <c r="AZ549" i="48"/>
  <c r="AZ550" i="48"/>
  <c r="AZ551" i="48"/>
  <c r="AZ552" i="48"/>
  <c r="AZ553" i="48"/>
  <c r="AZ554" i="48"/>
  <c r="AZ555" i="48"/>
  <c r="AZ556" i="48"/>
  <c r="AZ57" i="48"/>
  <c r="BB58" i="48"/>
  <c r="BB59" i="48"/>
  <c r="BB60" i="48"/>
  <c r="BB61" i="48"/>
  <c r="BB62" i="48"/>
  <c r="BB63" i="48"/>
  <c r="BB64" i="48"/>
  <c r="BB65" i="48"/>
  <c r="BB66" i="48"/>
  <c r="BB67" i="48"/>
  <c r="BB68" i="48"/>
  <c r="BB69" i="48"/>
  <c r="BB70" i="48"/>
  <c r="BB71" i="48"/>
  <c r="BB72" i="48"/>
  <c r="BB73" i="48"/>
  <c r="BB74" i="48"/>
  <c r="BB75" i="48"/>
  <c r="BB76" i="48"/>
  <c r="BB77" i="48"/>
  <c r="BB78" i="48"/>
  <c r="BB79" i="48"/>
  <c r="BB80" i="48"/>
  <c r="BB81" i="48"/>
  <c r="BB82" i="48"/>
  <c r="BB83" i="48"/>
  <c r="BB84" i="48"/>
  <c r="BB85" i="48"/>
  <c r="BB86" i="48"/>
  <c r="BB87" i="48"/>
  <c r="BB88" i="48"/>
  <c r="BB89" i="48"/>
  <c r="BB90" i="48"/>
  <c r="BB91" i="48"/>
  <c r="BB92" i="48"/>
  <c r="BB93" i="48"/>
  <c r="BB94" i="48"/>
  <c r="BB95" i="48"/>
  <c r="BB96" i="48"/>
  <c r="BB97" i="48"/>
  <c r="BB98" i="48"/>
  <c r="BB99" i="48"/>
  <c r="BB100" i="48"/>
  <c r="BB101" i="48"/>
  <c r="BB102" i="48"/>
  <c r="BB103" i="48"/>
  <c r="BB104" i="48"/>
  <c r="BB105" i="48"/>
  <c r="BB106" i="48"/>
  <c r="BB107" i="48"/>
  <c r="BB108" i="48"/>
  <c r="BB109" i="48"/>
  <c r="BB110" i="48"/>
  <c r="BB111" i="48"/>
  <c r="BB112" i="48"/>
  <c r="BB113" i="48"/>
  <c r="BB114" i="48"/>
  <c r="BB115" i="48"/>
  <c r="BB116" i="48"/>
  <c r="BB117" i="48"/>
  <c r="BB118" i="48"/>
  <c r="BB119" i="48"/>
  <c r="BB120" i="48"/>
  <c r="BB121" i="48"/>
  <c r="BB122" i="48"/>
  <c r="BB123" i="48"/>
  <c r="BB124" i="48"/>
  <c r="BB125" i="48"/>
  <c r="BB126" i="48"/>
  <c r="BB127" i="48"/>
  <c r="BB128" i="48"/>
  <c r="BB129" i="48"/>
  <c r="BB130" i="48"/>
  <c r="BB131" i="48"/>
  <c r="BB132" i="48"/>
  <c r="BB133" i="48"/>
  <c r="BB134" i="48"/>
  <c r="BB135" i="48"/>
  <c r="BB136" i="48"/>
  <c r="BB137" i="48"/>
  <c r="BB138" i="48"/>
  <c r="BB139" i="48"/>
  <c r="BB140" i="48"/>
  <c r="BB141" i="48"/>
  <c r="BB142" i="48"/>
  <c r="BB143" i="48"/>
  <c r="BB144" i="48"/>
  <c r="BB145" i="48"/>
  <c r="BB146" i="48"/>
  <c r="BB147" i="48"/>
  <c r="BB148" i="48"/>
  <c r="BB149" i="48"/>
  <c r="BB150" i="48"/>
  <c r="BB151" i="48"/>
  <c r="BB152" i="48"/>
  <c r="BB153" i="48"/>
  <c r="BB154" i="48"/>
  <c r="BB155" i="48"/>
  <c r="BB156" i="48"/>
  <c r="BB157" i="48"/>
  <c r="BB158" i="48"/>
  <c r="BB159" i="48"/>
  <c r="BB160" i="48"/>
  <c r="BB161" i="48"/>
  <c r="BB162" i="48"/>
  <c r="BB163" i="48"/>
  <c r="BB164" i="48"/>
  <c r="BB165" i="48"/>
  <c r="BB166" i="48"/>
  <c r="BB167" i="48"/>
  <c r="BB168" i="48"/>
  <c r="BB169" i="48"/>
  <c r="BB170" i="48"/>
  <c r="BB171" i="48"/>
  <c r="BB172" i="48"/>
  <c r="BB173" i="48"/>
  <c r="BB174" i="48"/>
  <c r="BB175" i="48"/>
  <c r="BB176" i="48"/>
  <c r="BB177" i="48"/>
  <c r="BB178" i="48"/>
  <c r="BB179" i="48"/>
  <c r="BB180" i="48"/>
  <c r="BB181" i="48"/>
  <c r="BB182" i="48"/>
  <c r="BB183" i="48"/>
  <c r="BB184" i="48"/>
  <c r="BB185" i="48"/>
  <c r="BB186" i="48"/>
  <c r="BB187" i="48"/>
  <c r="BB188" i="48"/>
  <c r="BB189" i="48"/>
  <c r="BB190" i="48"/>
  <c r="BB191" i="48"/>
  <c r="BB192" i="48"/>
  <c r="BB193" i="48"/>
  <c r="BB194" i="48"/>
  <c r="BB195" i="48"/>
  <c r="BB196" i="48"/>
  <c r="BB197" i="48"/>
  <c r="BB198" i="48"/>
  <c r="BB199" i="48"/>
  <c r="BB200" i="48"/>
  <c r="BB201" i="48"/>
  <c r="BB202" i="48"/>
  <c r="BB203" i="48"/>
  <c r="BB204" i="48"/>
  <c r="BB205" i="48"/>
  <c r="BB206" i="48"/>
  <c r="BB207" i="48"/>
  <c r="BB208" i="48"/>
  <c r="BB209" i="48"/>
  <c r="BB210" i="48"/>
  <c r="BB211" i="48"/>
  <c r="BB212" i="48"/>
  <c r="BB213" i="48"/>
  <c r="BB214" i="48"/>
  <c r="BB215" i="48"/>
  <c r="BB216" i="48"/>
  <c r="BB217" i="48"/>
  <c r="BB218" i="48"/>
  <c r="BB219" i="48"/>
  <c r="BB220" i="48"/>
  <c r="BB221" i="48"/>
  <c r="BB222" i="48"/>
  <c r="BB223" i="48"/>
  <c r="BB224" i="48"/>
  <c r="BB225" i="48"/>
  <c r="BB226" i="48"/>
  <c r="BB227" i="48"/>
  <c r="BB228" i="48"/>
  <c r="BB229" i="48"/>
  <c r="BB230" i="48"/>
  <c r="BB231" i="48"/>
  <c r="BB232" i="48"/>
  <c r="BB233" i="48"/>
  <c r="BB234" i="48"/>
  <c r="BB235" i="48"/>
  <c r="BB236" i="48"/>
  <c r="BB237" i="48"/>
  <c r="BB238" i="48"/>
  <c r="BB239" i="48"/>
  <c r="BB240" i="48"/>
  <c r="BB241" i="48"/>
  <c r="BB242" i="48"/>
  <c r="BB243" i="48"/>
  <c r="BB244" i="48"/>
  <c r="BB245" i="48"/>
  <c r="BB246" i="48"/>
  <c r="BB247" i="48"/>
  <c r="BB248" i="48"/>
  <c r="BB249" i="48"/>
  <c r="BB250" i="48"/>
  <c r="BB251" i="48"/>
  <c r="BB252" i="48"/>
  <c r="BB253" i="48"/>
  <c r="BB254" i="48"/>
  <c r="BB255" i="48"/>
  <c r="BB256" i="48"/>
  <c r="BB257" i="48"/>
  <c r="BB258" i="48"/>
  <c r="BB259" i="48"/>
  <c r="BB260" i="48"/>
  <c r="BB261" i="48"/>
  <c r="BB262" i="48"/>
  <c r="BB263" i="48"/>
  <c r="BB264" i="48"/>
  <c r="BB265" i="48"/>
  <c r="BB266" i="48"/>
  <c r="BB267" i="48"/>
  <c r="BB268" i="48"/>
  <c r="BB269" i="48"/>
  <c r="BB270" i="48"/>
  <c r="BB271" i="48"/>
  <c r="BB272" i="48"/>
  <c r="BB273" i="48"/>
  <c r="BB274" i="48"/>
  <c r="BB275" i="48"/>
  <c r="BB276" i="48"/>
  <c r="BB277" i="48"/>
  <c r="BB278" i="48"/>
  <c r="BB279" i="48"/>
  <c r="BB280" i="48"/>
  <c r="BB281" i="48"/>
  <c r="BB282" i="48"/>
  <c r="BB283" i="48"/>
  <c r="BB284" i="48"/>
  <c r="BB285" i="48"/>
  <c r="BB286" i="48"/>
  <c r="BB287" i="48"/>
  <c r="BB288" i="48"/>
  <c r="BB289" i="48"/>
  <c r="BB290" i="48"/>
  <c r="BB291" i="48"/>
  <c r="BB292" i="48"/>
  <c r="BB293" i="48"/>
  <c r="BB294" i="48"/>
  <c r="BB295" i="48"/>
  <c r="BB296" i="48"/>
  <c r="BB297" i="48"/>
  <c r="BB298" i="48"/>
  <c r="BB299" i="48"/>
  <c r="BB300" i="48"/>
  <c r="BB301" i="48"/>
  <c r="BB302" i="48"/>
  <c r="BB303" i="48"/>
  <c r="BB304" i="48"/>
  <c r="BB305" i="48"/>
  <c r="BB306" i="48"/>
  <c r="BB307" i="48"/>
  <c r="BB308" i="48"/>
  <c r="BB309" i="48"/>
  <c r="BB310" i="48"/>
  <c r="BB311" i="48"/>
  <c r="BB312" i="48"/>
  <c r="BB313" i="48"/>
  <c r="BB314" i="48"/>
  <c r="BB315" i="48"/>
  <c r="BB316" i="48"/>
  <c r="BB317" i="48"/>
  <c r="BB318" i="48"/>
  <c r="BB319" i="48"/>
  <c r="BB320" i="48"/>
  <c r="BB321" i="48"/>
  <c r="BB322" i="48"/>
  <c r="BB323" i="48"/>
  <c r="BB324" i="48"/>
  <c r="BB325" i="48"/>
  <c r="BB326" i="48"/>
  <c r="BB327" i="48"/>
  <c r="BB328" i="48"/>
  <c r="BB329" i="48"/>
  <c r="BB330" i="48"/>
  <c r="BB331" i="48"/>
  <c r="BB332" i="48"/>
  <c r="BB333" i="48"/>
  <c r="BB334" i="48"/>
  <c r="BB335" i="48"/>
  <c r="BB336" i="48"/>
  <c r="BB337" i="48"/>
  <c r="BB338" i="48"/>
  <c r="BB339" i="48"/>
  <c r="BB340" i="48"/>
  <c r="BB341" i="48"/>
  <c r="BB342" i="48"/>
  <c r="BB343" i="48"/>
  <c r="BB344" i="48"/>
  <c r="BB345" i="48"/>
  <c r="BB346" i="48"/>
  <c r="BB347" i="48"/>
  <c r="BB348" i="48"/>
  <c r="BB349" i="48"/>
  <c r="BB350" i="48"/>
  <c r="BB351" i="48"/>
  <c r="BB352" i="48"/>
  <c r="BB353" i="48"/>
  <c r="BB354" i="48"/>
  <c r="BB355" i="48"/>
  <c r="BB356" i="48"/>
  <c r="BB357" i="48"/>
  <c r="BB358" i="48"/>
  <c r="BB359" i="48"/>
  <c r="BB360" i="48"/>
  <c r="BB361" i="48"/>
  <c r="BB362" i="48"/>
  <c r="BB363" i="48"/>
  <c r="BB364" i="48"/>
  <c r="BB365" i="48"/>
  <c r="BB366" i="48"/>
  <c r="BB367" i="48"/>
  <c r="BB368" i="48"/>
  <c r="BB369" i="48"/>
  <c r="BB370" i="48"/>
  <c r="BB371" i="48"/>
  <c r="BB372" i="48"/>
  <c r="BB373" i="48"/>
  <c r="BB374" i="48"/>
  <c r="BB375" i="48"/>
  <c r="BB376" i="48"/>
  <c r="BB377" i="48"/>
  <c r="BB378" i="48"/>
  <c r="BB379" i="48"/>
  <c r="BB380" i="48"/>
  <c r="BB381" i="48"/>
  <c r="BB382" i="48"/>
  <c r="BB383" i="48"/>
  <c r="BB384" i="48"/>
  <c r="BB385" i="48"/>
  <c r="BB386" i="48"/>
  <c r="BB387" i="48"/>
  <c r="BB388" i="48"/>
  <c r="BB389" i="48"/>
  <c r="BB390" i="48"/>
  <c r="BB391" i="48"/>
  <c r="BB392" i="48"/>
  <c r="BB393" i="48"/>
  <c r="BB394" i="48"/>
  <c r="BB395" i="48"/>
  <c r="BB396" i="48"/>
  <c r="BB397" i="48"/>
  <c r="BB398" i="48"/>
  <c r="BB399" i="48"/>
  <c r="BB400" i="48"/>
  <c r="BB401" i="48"/>
  <c r="BB402" i="48"/>
  <c r="BB403" i="48"/>
  <c r="BB404" i="48"/>
  <c r="BB405" i="48"/>
  <c r="BB406" i="48"/>
  <c r="BB407" i="48"/>
  <c r="BB408" i="48"/>
  <c r="BB409" i="48"/>
  <c r="BB410" i="48"/>
  <c r="BB411" i="48"/>
  <c r="BB412" i="48"/>
  <c r="BB413" i="48"/>
  <c r="BB414" i="48"/>
  <c r="BB415" i="48"/>
  <c r="BB416" i="48"/>
  <c r="BB417" i="48"/>
  <c r="BB418" i="48"/>
  <c r="BB419" i="48"/>
  <c r="BB420" i="48"/>
  <c r="BB421" i="48"/>
  <c r="BB422" i="48"/>
  <c r="BB423" i="48"/>
  <c r="BB424" i="48"/>
  <c r="BB425" i="48"/>
  <c r="BB426" i="48"/>
  <c r="BB427" i="48"/>
  <c r="BB428" i="48"/>
  <c r="BB429" i="48"/>
  <c r="BB430" i="48"/>
  <c r="BB431" i="48"/>
  <c r="BB432" i="48"/>
  <c r="BB433" i="48"/>
  <c r="BB434" i="48"/>
  <c r="BB435" i="48"/>
  <c r="BB436" i="48"/>
  <c r="BB437" i="48"/>
  <c r="BB438" i="48"/>
  <c r="BB439" i="48"/>
  <c r="BB440" i="48"/>
  <c r="BB441" i="48"/>
  <c r="BB442" i="48"/>
  <c r="BB443" i="48"/>
  <c r="BB444" i="48"/>
  <c r="BB445" i="48"/>
  <c r="BB446" i="48"/>
  <c r="BB447" i="48"/>
  <c r="BB448" i="48"/>
  <c r="BB449" i="48"/>
  <c r="BB450" i="48"/>
  <c r="BB451" i="48"/>
  <c r="BB452" i="48"/>
  <c r="BB453" i="48"/>
  <c r="BB454" i="48"/>
  <c r="BB455" i="48"/>
  <c r="BB456" i="48"/>
  <c r="BB457" i="48"/>
  <c r="BB458" i="48"/>
  <c r="BB459" i="48"/>
  <c r="BB460" i="48"/>
  <c r="BB461" i="48"/>
  <c r="BB462" i="48"/>
  <c r="BB463" i="48"/>
  <c r="BB464" i="48"/>
  <c r="BB465" i="48"/>
  <c r="BB466" i="48"/>
  <c r="BB467" i="48"/>
  <c r="BB468" i="48"/>
  <c r="BB469" i="48"/>
  <c r="BB470" i="48"/>
  <c r="BB471" i="48"/>
  <c r="BB472" i="48"/>
  <c r="BB473" i="48"/>
  <c r="BB474" i="48"/>
  <c r="BB475" i="48"/>
  <c r="BB476" i="48"/>
  <c r="BB477" i="48"/>
  <c r="BB478" i="48"/>
  <c r="BB479" i="48"/>
  <c r="BB480" i="48"/>
  <c r="BB481" i="48"/>
  <c r="BB482" i="48"/>
  <c r="BB483" i="48"/>
  <c r="BB484" i="48"/>
  <c r="BB485" i="48"/>
  <c r="BB486" i="48"/>
  <c r="BB487" i="48"/>
  <c r="BB488" i="48"/>
  <c r="BB489" i="48"/>
  <c r="BB490" i="48"/>
  <c r="BB491" i="48"/>
  <c r="BB492" i="48"/>
  <c r="BB493" i="48"/>
  <c r="BB494" i="48"/>
  <c r="BB495" i="48"/>
  <c r="BB496" i="48"/>
  <c r="BB497" i="48"/>
  <c r="BB498" i="48"/>
  <c r="BB499" i="48"/>
  <c r="BB500" i="48"/>
  <c r="BB501" i="48"/>
  <c r="BB502" i="48"/>
  <c r="BB503" i="48"/>
  <c r="BB504" i="48"/>
  <c r="BB505" i="48"/>
  <c r="BB506" i="48"/>
  <c r="BB507" i="48"/>
  <c r="BB508" i="48"/>
  <c r="BB509" i="48"/>
  <c r="BB510" i="48"/>
  <c r="BB511" i="48"/>
  <c r="BB512" i="48"/>
  <c r="BB513" i="48"/>
  <c r="BB514" i="48"/>
  <c r="BB515" i="48"/>
  <c r="BB516" i="48"/>
  <c r="BB517" i="48"/>
  <c r="BB518" i="48"/>
  <c r="BB519" i="48"/>
  <c r="BB520" i="48"/>
  <c r="BB521" i="48"/>
  <c r="BB522" i="48"/>
  <c r="BB523" i="48"/>
  <c r="BB524" i="48"/>
  <c r="BB525" i="48"/>
  <c r="BB526" i="48"/>
  <c r="BB527" i="48"/>
  <c r="BB528" i="48"/>
  <c r="BB529" i="48"/>
  <c r="BB530" i="48"/>
  <c r="BB531" i="48"/>
  <c r="BB532" i="48"/>
  <c r="BB533" i="48"/>
  <c r="BB534" i="48"/>
  <c r="BB535" i="48"/>
  <c r="BB536" i="48"/>
  <c r="BB537" i="48"/>
  <c r="BB538" i="48"/>
  <c r="BB539" i="48"/>
  <c r="BB540" i="48"/>
  <c r="BB541" i="48"/>
  <c r="BB542" i="48"/>
  <c r="BB543" i="48"/>
  <c r="BB544" i="48"/>
  <c r="BB545" i="48"/>
  <c r="BB546" i="48"/>
  <c r="BB547" i="48"/>
  <c r="BB548" i="48"/>
  <c r="BB549" i="48"/>
  <c r="BB550" i="48"/>
  <c r="BB551" i="48"/>
  <c r="BB552" i="48"/>
  <c r="BB553" i="48"/>
  <c r="BB554" i="48"/>
  <c r="BB555" i="48"/>
  <c r="BB556" i="48"/>
  <c r="BB57" i="48"/>
  <c r="BC58" i="48"/>
  <c r="BA58" i="48" s="1"/>
  <c r="BC59" i="48"/>
  <c r="BA59" i="48" s="1"/>
  <c r="BC60" i="48"/>
  <c r="BA60" i="48" s="1"/>
  <c r="BC61" i="48"/>
  <c r="BC62" i="48"/>
  <c r="BA62" i="48" s="1"/>
  <c r="BC63" i="48"/>
  <c r="BA63" i="48" s="1"/>
  <c r="BC64" i="48"/>
  <c r="BA64" i="48" s="1"/>
  <c r="BC65" i="48"/>
  <c r="BA65" i="48" s="1"/>
  <c r="BC66" i="48"/>
  <c r="BA66" i="48" s="1"/>
  <c r="BC67" i="48"/>
  <c r="BA67" i="48" s="1"/>
  <c r="BC68" i="48"/>
  <c r="BA68" i="48" s="1"/>
  <c r="BC69" i="48"/>
  <c r="BC70" i="48"/>
  <c r="BA70" i="48" s="1"/>
  <c r="BC71" i="48"/>
  <c r="BA71" i="48" s="1"/>
  <c r="BC72" i="48"/>
  <c r="BA72" i="48" s="1"/>
  <c r="BC73" i="48"/>
  <c r="BA73" i="48" s="1"/>
  <c r="BC74" i="48"/>
  <c r="BA74" i="48" s="1"/>
  <c r="BC75" i="48"/>
  <c r="BA75" i="48" s="1"/>
  <c r="BC76" i="48"/>
  <c r="BA76" i="48" s="1"/>
  <c r="BC77" i="48"/>
  <c r="BA77" i="48" s="1"/>
  <c r="BC78" i="48"/>
  <c r="BA78" i="48" s="1"/>
  <c r="BC79" i="48"/>
  <c r="BA79" i="48" s="1"/>
  <c r="BC80" i="48"/>
  <c r="BA80" i="48" s="1"/>
  <c r="BC81" i="48"/>
  <c r="BA81" i="48" s="1"/>
  <c r="BC82" i="48"/>
  <c r="BA82" i="48" s="1"/>
  <c r="BC83" i="48"/>
  <c r="BA83" i="48" s="1"/>
  <c r="BC84" i="48"/>
  <c r="BA84" i="48" s="1"/>
  <c r="BC85" i="48"/>
  <c r="BA85" i="48" s="1"/>
  <c r="BC86" i="48"/>
  <c r="BA86" i="48" s="1"/>
  <c r="BC87" i="48"/>
  <c r="BA87" i="48" s="1"/>
  <c r="BC88" i="48"/>
  <c r="BA88" i="48" s="1"/>
  <c r="BC89" i="48"/>
  <c r="BA89" i="48" s="1"/>
  <c r="BC90" i="48"/>
  <c r="BA90" i="48" s="1"/>
  <c r="BC91" i="48"/>
  <c r="BA91" i="48" s="1"/>
  <c r="BC92" i="48"/>
  <c r="BC93" i="48"/>
  <c r="BA93" i="48" s="1"/>
  <c r="BC94" i="48"/>
  <c r="BA94" i="48" s="1"/>
  <c r="BC95" i="48"/>
  <c r="BA95" i="48" s="1"/>
  <c r="BC96" i="48"/>
  <c r="BA96" i="48" s="1"/>
  <c r="BC97" i="48"/>
  <c r="BA97" i="48" s="1"/>
  <c r="BC98" i="48"/>
  <c r="BA98" i="48" s="1"/>
  <c r="BC99" i="48"/>
  <c r="BA99" i="48" s="1"/>
  <c r="BC100" i="48"/>
  <c r="BC101" i="48"/>
  <c r="BA101" i="48" s="1"/>
  <c r="BC102" i="48"/>
  <c r="BA102" i="48" s="1"/>
  <c r="BC103" i="48"/>
  <c r="BA103" i="48" s="1"/>
  <c r="BC104" i="48"/>
  <c r="BA104" i="48" s="1"/>
  <c r="BC105" i="48"/>
  <c r="BA105" i="48" s="1"/>
  <c r="BC106" i="48"/>
  <c r="BA106" i="48" s="1"/>
  <c r="BC107" i="48"/>
  <c r="BA107" i="48" s="1"/>
  <c r="BC108" i="48"/>
  <c r="BA108" i="48" s="1"/>
  <c r="BC109" i="48"/>
  <c r="BA109" i="48" s="1"/>
  <c r="BC110" i="48"/>
  <c r="BA110" i="48" s="1"/>
  <c r="BC111" i="48"/>
  <c r="BA111" i="48" s="1"/>
  <c r="BC112" i="48"/>
  <c r="BA112" i="48" s="1"/>
  <c r="BC113" i="48"/>
  <c r="BA113" i="48" s="1"/>
  <c r="BC114" i="48"/>
  <c r="BA114" i="48" s="1"/>
  <c r="BC115" i="48"/>
  <c r="BA115" i="48" s="1"/>
  <c r="BC116" i="48"/>
  <c r="BA116" i="48" s="1"/>
  <c r="BC117" i="48"/>
  <c r="BA117" i="48" s="1"/>
  <c r="BC118" i="48"/>
  <c r="BA118" i="48" s="1"/>
  <c r="BC119" i="48"/>
  <c r="BA119" i="48" s="1"/>
  <c r="BC120" i="48"/>
  <c r="BA120" i="48" s="1"/>
  <c r="BC121" i="48"/>
  <c r="BA121" i="48" s="1"/>
  <c r="BC122" i="48"/>
  <c r="BA122" i="48" s="1"/>
  <c r="BC123" i="48"/>
  <c r="BA123" i="48" s="1"/>
  <c r="BC124" i="48"/>
  <c r="BA124" i="48" s="1"/>
  <c r="BC125" i="48"/>
  <c r="BA125" i="48" s="1"/>
  <c r="BC126" i="48"/>
  <c r="BA126" i="48" s="1"/>
  <c r="BC127" i="48"/>
  <c r="BA127" i="48" s="1"/>
  <c r="BC128" i="48"/>
  <c r="BA128" i="48" s="1"/>
  <c r="BC129" i="48"/>
  <c r="BA129" i="48" s="1"/>
  <c r="BC130" i="48"/>
  <c r="BA130" i="48" s="1"/>
  <c r="BC131" i="48"/>
  <c r="BA131" i="48" s="1"/>
  <c r="BC132" i="48"/>
  <c r="BA132" i="48" s="1"/>
  <c r="BC133" i="48"/>
  <c r="BA133" i="48" s="1"/>
  <c r="BC134" i="48"/>
  <c r="BA134" i="48" s="1"/>
  <c r="BC135" i="48"/>
  <c r="BA135" i="48" s="1"/>
  <c r="BC136" i="48"/>
  <c r="BA136" i="48" s="1"/>
  <c r="BC137" i="48"/>
  <c r="BA137" i="48" s="1"/>
  <c r="BC138" i="48"/>
  <c r="BA138" i="48" s="1"/>
  <c r="BC139" i="48"/>
  <c r="BA139" i="48" s="1"/>
  <c r="BC140" i="48"/>
  <c r="BA140" i="48" s="1"/>
  <c r="BC141" i="48"/>
  <c r="BA141" i="48" s="1"/>
  <c r="BC142" i="48"/>
  <c r="BA142" i="48" s="1"/>
  <c r="BC143" i="48"/>
  <c r="BA143" i="48" s="1"/>
  <c r="BC144" i="48"/>
  <c r="BA144" i="48" s="1"/>
  <c r="BC145" i="48"/>
  <c r="BA145" i="48" s="1"/>
  <c r="BC146" i="48"/>
  <c r="BA146" i="48" s="1"/>
  <c r="BC147" i="48"/>
  <c r="BA147" i="48" s="1"/>
  <c r="BC148" i="48"/>
  <c r="BA148" i="48" s="1"/>
  <c r="BC149" i="48"/>
  <c r="BA149" i="48" s="1"/>
  <c r="BC150" i="48"/>
  <c r="BA150" i="48" s="1"/>
  <c r="BC151" i="48"/>
  <c r="BA151" i="48" s="1"/>
  <c r="BC152" i="48"/>
  <c r="BA152" i="48" s="1"/>
  <c r="BC153" i="48"/>
  <c r="BA153" i="48" s="1"/>
  <c r="BC154" i="48"/>
  <c r="BA154" i="48" s="1"/>
  <c r="BC155" i="48"/>
  <c r="BA155" i="48" s="1"/>
  <c r="BC156" i="48"/>
  <c r="BA156" i="48" s="1"/>
  <c r="BC157" i="48"/>
  <c r="BA157" i="48" s="1"/>
  <c r="BC158" i="48"/>
  <c r="BA158" i="48" s="1"/>
  <c r="BC159" i="48"/>
  <c r="BA159" i="48" s="1"/>
  <c r="BC160" i="48"/>
  <c r="BA160" i="48" s="1"/>
  <c r="BC161" i="48"/>
  <c r="BA161" i="48" s="1"/>
  <c r="BC162" i="48"/>
  <c r="BA162" i="48" s="1"/>
  <c r="BC163" i="48"/>
  <c r="BA163" i="48" s="1"/>
  <c r="BC164" i="48"/>
  <c r="BA164" i="48" s="1"/>
  <c r="BC165" i="48"/>
  <c r="BA165" i="48" s="1"/>
  <c r="BC166" i="48"/>
  <c r="BA166" i="48" s="1"/>
  <c r="BC167" i="48"/>
  <c r="BA167" i="48" s="1"/>
  <c r="BC168" i="48"/>
  <c r="BA168" i="48" s="1"/>
  <c r="BC169" i="48"/>
  <c r="BA169" i="48" s="1"/>
  <c r="BC170" i="48"/>
  <c r="BA170" i="48" s="1"/>
  <c r="BC171" i="48"/>
  <c r="BA171" i="48" s="1"/>
  <c r="BC172" i="48"/>
  <c r="BA172" i="48" s="1"/>
  <c r="BC173" i="48"/>
  <c r="BA173" i="48" s="1"/>
  <c r="BC174" i="48"/>
  <c r="BA174" i="48" s="1"/>
  <c r="BC175" i="48"/>
  <c r="BA175" i="48" s="1"/>
  <c r="BC176" i="48"/>
  <c r="BA176" i="48" s="1"/>
  <c r="BC177" i="48"/>
  <c r="BA177" i="48" s="1"/>
  <c r="BC178" i="48"/>
  <c r="BA178" i="48" s="1"/>
  <c r="BC179" i="48"/>
  <c r="BA179" i="48" s="1"/>
  <c r="BC180" i="48"/>
  <c r="BA180" i="48" s="1"/>
  <c r="BC181" i="48"/>
  <c r="BA181" i="48" s="1"/>
  <c r="BC182" i="48"/>
  <c r="BA182" i="48" s="1"/>
  <c r="BC183" i="48"/>
  <c r="BA183" i="48" s="1"/>
  <c r="BC184" i="48"/>
  <c r="BA184" i="48" s="1"/>
  <c r="BC185" i="48"/>
  <c r="BA185" i="48" s="1"/>
  <c r="BC186" i="48"/>
  <c r="BA186" i="48" s="1"/>
  <c r="BC187" i="48"/>
  <c r="BA187" i="48" s="1"/>
  <c r="BC188" i="48"/>
  <c r="BA188" i="48" s="1"/>
  <c r="BC189" i="48"/>
  <c r="BA189" i="48" s="1"/>
  <c r="BC190" i="48"/>
  <c r="BA190" i="48" s="1"/>
  <c r="BC191" i="48"/>
  <c r="BA191" i="48" s="1"/>
  <c r="BC192" i="48"/>
  <c r="BA192" i="48" s="1"/>
  <c r="BC193" i="48"/>
  <c r="BA193" i="48" s="1"/>
  <c r="BC194" i="48"/>
  <c r="BA194" i="48" s="1"/>
  <c r="BC195" i="48"/>
  <c r="BA195" i="48" s="1"/>
  <c r="BC196" i="48"/>
  <c r="BA196" i="48" s="1"/>
  <c r="BC197" i="48"/>
  <c r="BA197" i="48" s="1"/>
  <c r="BC198" i="48"/>
  <c r="BA198" i="48" s="1"/>
  <c r="BC199" i="48"/>
  <c r="BA199" i="48" s="1"/>
  <c r="BC200" i="48"/>
  <c r="BA200" i="48" s="1"/>
  <c r="BC201" i="48"/>
  <c r="BA201" i="48" s="1"/>
  <c r="BC202" i="48"/>
  <c r="BA202" i="48" s="1"/>
  <c r="BC203" i="48"/>
  <c r="BA203" i="48" s="1"/>
  <c r="BC204" i="48"/>
  <c r="BA204" i="48" s="1"/>
  <c r="BC205" i="48"/>
  <c r="BA205" i="48" s="1"/>
  <c r="BC206" i="48"/>
  <c r="BA206" i="48" s="1"/>
  <c r="BC207" i="48"/>
  <c r="BA207" i="48" s="1"/>
  <c r="BC208" i="48"/>
  <c r="BA208" i="48" s="1"/>
  <c r="BC209" i="48"/>
  <c r="BA209" i="48" s="1"/>
  <c r="BC210" i="48"/>
  <c r="BA210" i="48" s="1"/>
  <c r="BC211" i="48"/>
  <c r="BA211" i="48" s="1"/>
  <c r="BC212" i="48"/>
  <c r="BA212" i="48" s="1"/>
  <c r="BC213" i="48"/>
  <c r="BA213" i="48" s="1"/>
  <c r="BC214" i="48"/>
  <c r="BA214" i="48" s="1"/>
  <c r="BC215" i="48"/>
  <c r="BA215" i="48" s="1"/>
  <c r="BC216" i="48"/>
  <c r="BA216" i="48" s="1"/>
  <c r="BC217" i="48"/>
  <c r="BA217" i="48" s="1"/>
  <c r="BC218" i="48"/>
  <c r="BA218" i="48" s="1"/>
  <c r="BC219" i="48"/>
  <c r="BA219" i="48" s="1"/>
  <c r="BC220" i="48"/>
  <c r="BA220" i="48" s="1"/>
  <c r="BC221" i="48"/>
  <c r="BA221" i="48" s="1"/>
  <c r="BC222" i="48"/>
  <c r="BA222" i="48" s="1"/>
  <c r="BC223" i="48"/>
  <c r="BA223" i="48" s="1"/>
  <c r="BC224" i="48"/>
  <c r="BA224" i="48" s="1"/>
  <c r="BC225" i="48"/>
  <c r="BA225" i="48" s="1"/>
  <c r="BC226" i="48"/>
  <c r="BA226" i="48" s="1"/>
  <c r="BC227" i="48"/>
  <c r="BA227" i="48" s="1"/>
  <c r="BC228" i="48"/>
  <c r="BA228" i="48" s="1"/>
  <c r="BC229" i="48"/>
  <c r="BA229" i="48" s="1"/>
  <c r="BC230" i="48"/>
  <c r="BA230" i="48" s="1"/>
  <c r="BC231" i="48"/>
  <c r="BA231" i="48" s="1"/>
  <c r="BC232" i="48"/>
  <c r="BA232" i="48" s="1"/>
  <c r="BC233" i="48"/>
  <c r="BA233" i="48" s="1"/>
  <c r="BC234" i="48"/>
  <c r="BA234" i="48" s="1"/>
  <c r="BC235" i="48"/>
  <c r="BA235" i="48" s="1"/>
  <c r="BC236" i="48"/>
  <c r="BA236" i="48" s="1"/>
  <c r="BC237" i="48"/>
  <c r="BA237" i="48" s="1"/>
  <c r="BC238" i="48"/>
  <c r="BA238" i="48" s="1"/>
  <c r="BC239" i="48"/>
  <c r="BA239" i="48" s="1"/>
  <c r="BC240" i="48"/>
  <c r="BA240" i="48" s="1"/>
  <c r="BC241" i="48"/>
  <c r="BA241" i="48" s="1"/>
  <c r="BC242" i="48"/>
  <c r="BA242" i="48" s="1"/>
  <c r="BC243" i="48"/>
  <c r="BA243" i="48" s="1"/>
  <c r="BC244" i="48"/>
  <c r="BA244" i="48" s="1"/>
  <c r="BC245" i="48"/>
  <c r="BA245" i="48" s="1"/>
  <c r="BC246" i="48"/>
  <c r="BA246" i="48" s="1"/>
  <c r="BC247" i="48"/>
  <c r="BA247" i="48" s="1"/>
  <c r="BC248" i="48"/>
  <c r="BA248" i="48" s="1"/>
  <c r="BC249" i="48"/>
  <c r="BA249" i="48" s="1"/>
  <c r="BC250" i="48"/>
  <c r="BA250" i="48" s="1"/>
  <c r="BC251" i="48"/>
  <c r="BA251" i="48" s="1"/>
  <c r="BC252" i="48"/>
  <c r="BA252" i="48" s="1"/>
  <c r="BC253" i="48"/>
  <c r="BA253" i="48" s="1"/>
  <c r="BC254" i="48"/>
  <c r="BA254" i="48" s="1"/>
  <c r="BC255" i="48"/>
  <c r="BA255" i="48" s="1"/>
  <c r="BC256" i="48"/>
  <c r="BA256" i="48" s="1"/>
  <c r="BC257" i="48"/>
  <c r="BA257" i="48" s="1"/>
  <c r="BC258" i="48"/>
  <c r="BA258" i="48" s="1"/>
  <c r="BC259" i="48"/>
  <c r="BA259" i="48" s="1"/>
  <c r="BC260" i="48"/>
  <c r="BA260" i="48" s="1"/>
  <c r="BC261" i="48"/>
  <c r="BA261" i="48" s="1"/>
  <c r="BC262" i="48"/>
  <c r="BA262" i="48" s="1"/>
  <c r="BC263" i="48"/>
  <c r="BA263" i="48" s="1"/>
  <c r="BC264" i="48"/>
  <c r="BA264" i="48" s="1"/>
  <c r="BC265" i="48"/>
  <c r="BA265" i="48" s="1"/>
  <c r="BC266" i="48"/>
  <c r="BA266" i="48" s="1"/>
  <c r="BC267" i="48"/>
  <c r="BA267" i="48" s="1"/>
  <c r="BC268" i="48"/>
  <c r="BA268" i="48" s="1"/>
  <c r="BC269" i="48"/>
  <c r="BA269" i="48" s="1"/>
  <c r="BC270" i="48"/>
  <c r="BA270" i="48" s="1"/>
  <c r="BC271" i="48"/>
  <c r="BA271" i="48" s="1"/>
  <c r="BC272" i="48"/>
  <c r="BA272" i="48" s="1"/>
  <c r="BC273" i="48"/>
  <c r="BA273" i="48" s="1"/>
  <c r="BC274" i="48"/>
  <c r="BA274" i="48" s="1"/>
  <c r="BC275" i="48"/>
  <c r="BA275" i="48" s="1"/>
  <c r="BC276" i="48"/>
  <c r="BA276" i="48" s="1"/>
  <c r="BC277" i="48"/>
  <c r="BA277" i="48" s="1"/>
  <c r="BC278" i="48"/>
  <c r="BA278" i="48" s="1"/>
  <c r="BC279" i="48"/>
  <c r="BA279" i="48" s="1"/>
  <c r="BC280" i="48"/>
  <c r="BA280" i="48" s="1"/>
  <c r="BC281" i="48"/>
  <c r="BA281" i="48" s="1"/>
  <c r="BC282" i="48"/>
  <c r="BA282" i="48" s="1"/>
  <c r="BC283" i="48"/>
  <c r="BA283" i="48" s="1"/>
  <c r="BC284" i="48"/>
  <c r="BA284" i="48" s="1"/>
  <c r="BC285" i="48"/>
  <c r="BA285" i="48" s="1"/>
  <c r="BC286" i="48"/>
  <c r="BA286" i="48" s="1"/>
  <c r="BC287" i="48"/>
  <c r="BA287" i="48" s="1"/>
  <c r="BC288" i="48"/>
  <c r="BA288" i="48" s="1"/>
  <c r="BC289" i="48"/>
  <c r="BA289" i="48" s="1"/>
  <c r="BC290" i="48"/>
  <c r="BA290" i="48" s="1"/>
  <c r="BC291" i="48"/>
  <c r="BA291" i="48" s="1"/>
  <c r="BC292" i="48"/>
  <c r="BA292" i="48" s="1"/>
  <c r="BC293" i="48"/>
  <c r="BA293" i="48" s="1"/>
  <c r="BC294" i="48"/>
  <c r="BA294" i="48" s="1"/>
  <c r="BC295" i="48"/>
  <c r="BA295" i="48" s="1"/>
  <c r="BC296" i="48"/>
  <c r="BA296" i="48" s="1"/>
  <c r="BC297" i="48"/>
  <c r="BA297" i="48" s="1"/>
  <c r="BC298" i="48"/>
  <c r="BA298" i="48" s="1"/>
  <c r="BC299" i="48"/>
  <c r="BA299" i="48" s="1"/>
  <c r="BC300" i="48"/>
  <c r="BA300" i="48" s="1"/>
  <c r="BC301" i="48"/>
  <c r="BA301" i="48" s="1"/>
  <c r="BC302" i="48"/>
  <c r="BA302" i="48" s="1"/>
  <c r="BC303" i="48"/>
  <c r="BA303" i="48" s="1"/>
  <c r="BC304" i="48"/>
  <c r="BA304" i="48" s="1"/>
  <c r="BC305" i="48"/>
  <c r="BA305" i="48" s="1"/>
  <c r="BC306" i="48"/>
  <c r="BA306" i="48" s="1"/>
  <c r="BC307" i="48"/>
  <c r="BA307" i="48" s="1"/>
  <c r="BC308" i="48"/>
  <c r="BA308" i="48" s="1"/>
  <c r="BC309" i="48"/>
  <c r="BA309" i="48" s="1"/>
  <c r="BC310" i="48"/>
  <c r="BA310" i="48" s="1"/>
  <c r="BC311" i="48"/>
  <c r="BA311" i="48" s="1"/>
  <c r="BC312" i="48"/>
  <c r="BA312" i="48" s="1"/>
  <c r="BC313" i="48"/>
  <c r="BA313" i="48" s="1"/>
  <c r="BC314" i="48"/>
  <c r="BA314" i="48" s="1"/>
  <c r="BC315" i="48"/>
  <c r="BA315" i="48" s="1"/>
  <c r="BC316" i="48"/>
  <c r="BA316" i="48" s="1"/>
  <c r="BC317" i="48"/>
  <c r="BA317" i="48" s="1"/>
  <c r="BC318" i="48"/>
  <c r="BA318" i="48" s="1"/>
  <c r="BC319" i="48"/>
  <c r="BA319" i="48" s="1"/>
  <c r="BC320" i="48"/>
  <c r="BA320" i="48" s="1"/>
  <c r="BC321" i="48"/>
  <c r="BA321" i="48" s="1"/>
  <c r="BC322" i="48"/>
  <c r="BA322" i="48" s="1"/>
  <c r="BC323" i="48"/>
  <c r="BA323" i="48" s="1"/>
  <c r="BC324" i="48"/>
  <c r="BA324" i="48" s="1"/>
  <c r="BC325" i="48"/>
  <c r="BA325" i="48" s="1"/>
  <c r="BC326" i="48"/>
  <c r="BA326" i="48" s="1"/>
  <c r="BC327" i="48"/>
  <c r="BA327" i="48" s="1"/>
  <c r="BC328" i="48"/>
  <c r="BA328" i="48" s="1"/>
  <c r="BC329" i="48"/>
  <c r="BA329" i="48" s="1"/>
  <c r="BC330" i="48"/>
  <c r="BA330" i="48" s="1"/>
  <c r="BC331" i="48"/>
  <c r="BA331" i="48" s="1"/>
  <c r="BC332" i="48"/>
  <c r="BA332" i="48" s="1"/>
  <c r="BC333" i="48"/>
  <c r="BA333" i="48" s="1"/>
  <c r="BC334" i="48"/>
  <c r="BA334" i="48" s="1"/>
  <c r="BC335" i="48"/>
  <c r="BA335" i="48" s="1"/>
  <c r="BC336" i="48"/>
  <c r="BA336" i="48" s="1"/>
  <c r="BC337" i="48"/>
  <c r="BA337" i="48" s="1"/>
  <c r="BC338" i="48"/>
  <c r="BA338" i="48" s="1"/>
  <c r="BC339" i="48"/>
  <c r="BA339" i="48" s="1"/>
  <c r="BC340" i="48"/>
  <c r="BA340" i="48" s="1"/>
  <c r="BC341" i="48"/>
  <c r="BA341" i="48" s="1"/>
  <c r="BC342" i="48"/>
  <c r="BA342" i="48" s="1"/>
  <c r="BC343" i="48"/>
  <c r="BA343" i="48" s="1"/>
  <c r="BC344" i="48"/>
  <c r="BA344" i="48" s="1"/>
  <c r="BC345" i="48"/>
  <c r="BA345" i="48" s="1"/>
  <c r="BC346" i="48"/>
  <c r="BA346" i="48" s="1"/>
  <c r="BC347" i="48"/>
  <c r="BA347" i="48" s="1"/>
  <c r="BC348" i="48"/>
  <c r="BA348" i="48" s="1"/>
  <c r="BC349" i="48"/>
  <c r="BA349" i="48" s="1"/>
  <c r="BC350" i="48"/>
  <c r="BA350" i="48" s="1"/>
  <c r="BC351" i="48"/>
  <c r="BA351" i="48" s="1"/>
  <c r="BC352" i="48"/>
  <c r="BA352" i="48" s="1"/>
  <c r="BC353" i="48"/>
  <c r="BA353" i="48" s="1"/>
  <c r="BC354" i="48"/>
  <c r="BA354" i="48" s="1"/>
  <c r="BC355" i="48"/>
  <c r="BA355" i="48" s="1"/>
  <c r="BC356" i="48"/>
  <c r="BA356" i="48" s="1"/>
  <c r="BC357" i="48"/>
  <c r="BA357" i="48" s="1"/>
  <c r="BC358" i="48"/>
  <c r="BA358" i="48" s="1"/>
  <c r="BC359" i="48"/>
  <c r="BA359" i="48" s="1"/>
  <c r="BC360" i="48"/>
  <c r="BA360" i="48" s="1"/>
  <c r="BC361" i="48"/>
  <c r="BA361" i="48" s="1"/>
  <c r="BC362" i="48"/>
  <c r="BA362" i="48" s="1"/>
  <c r="BC363" i="48"/>
  <c r="BA363" i="48" s="1"/>
  <c r="BC364" i="48"/>
  <c r="BA364" i="48" s="1"/>
  <c r="BC365" i="48"/>
  <c r="BA365" i="48" s="1"/>
  <c r="BC366" i="48"/>
  <c r="BA366" i="48" s="1"/>
  <c r="BC367" i="48"/>
  <c r="BA367" i="48" s="1"/>
  <c r="BC368" i="48"/>
  <c r="BA368" i="48" s="1"/>
  <c r="BC369" i="48"/>
  <c r="BA369" i="48" s="1"/>
  <c r="BC370" i="48"/>
  <c r="BA370" i="48" s="1"/>
  <c r="BC371" i="48"/>
  <c r="BA371" i="48" s="1"/>
  <c r="BC372" i="48"/>
  <c r="BA372" i="48" s="1"/>
  <c r="BC373" i="48"/>
  <c r="BA373" i="48" s="1"/>
  <c r="BC374" i="48"/>
  <c r="BA374" i="48" s="1"/>
  <c r="BC375" i="48"/>
  <c r="BA375" i="48" s="1"/>
  <c r="BC376" i="48"/>
  <c r="BA376" i="48" s="1"/>
  <c r="BC377" i="48"/>
  <c r="BA377" i="48" s="1"/>
  <c r="BC378" i="48"/>
  <c r="BA378" i="48" s="1"/>
  <c r="BC379" i="48"/>
  <c r="BA379" i="48" s="1"/>
  <c r="BC380" i="48"/>
  <c r="BA380" i="48" s="1"/>
  <c r="BC381" i="48"/>
  <c r="BA381" i="48" s="1"/>
  <c r="BC382" i="48"/>
  <c r="BA382" i="48" s="1"/>
  <c r="BC383" i="48"/>
  <c r="BA383" i="48" s="1"/>
  <c r="BC384" i="48"/>
  <c r="BA384" i="48" s="1"/>
  <c r="BC385" i="48"/>
  <c r="BA385" i="48" s="1"/>
  <c r="BC386" i="48"/>
  <c r="BA386" i="48" s="1"/>
  <c r="BC387" i="48"/>
  <c r="BA387" i="48" s="1"/>
  <c r="BC388" i="48"/>
  <c r="BA388" i="48" s="1"/>
  <c r="BC389" i="48"/>
  <c r="BA389" i="48" s="1"/>
  <c r="BC390" i="48"/>
  <c r="BA390" i="48" s="1"/>
  <c r="BC391" i="48"/>
  <c r="BA391" i="48" s="1"/>
  <c r="BC392" i="48"/>
  <c r="BA392" i="48" s="1"/>
  <c r="BC393" i="48"/>
  <c r="BA393" i="48" s="1"/>
  <c r="BC394" i="48"/>
  <c r="BA394" i="48" s="1"/>
  <c r="BC395" i="48"/>
  <c r="BA395" i="48" s="1"/>
  <c r="BC396" i="48"/>
  <c r="BA396" i="48" s="1"/>
  <c r="BC397" i="48"/>
  <c r="BA397" i="48" s="1"/>
  <c r="BC398" i="48"/>
  <c r="BA398" i="48" s="1"/>
  <c r="BC399" i="48"/>
  <c r="BA399" i="48" s="1"/>
  <c r="BC400" i="48"/>
  <c r="BA400" i="48" s="1"/>
  <c r="BC401" i="48"/>
  <c r="BA401" i="48" s="1"/>
  <c r="BC402" i="48"/>
  <c r="BA402" i="48" s="1"/>
  <c r="BC403" i="48"/>
  <c r="BA403" i="48" s="1"/>
  <c r="BC404" i="48"/>
  <c r="BA404" i="48" s="1"/>
  <c r="BC405" i="48"/>
  <c r="BA405" i="48" s="1"/>
  <c r="BC406" i="48"/>
  <c r="BA406" i="48" s="1"/>
  <c r="BC407" i="48"/>
  <c r="BA407" i="48" s="1"/>
  <c r="BC408" i="48"/>
  <c r="BA408" i="48" s="1"/>
  <c r="BC409" i="48"/>
  <c r="BA409" i="48" s="1"/>
  <c r="BC410" i="48"/>
  <c r="BA410" i="48" s="1"/>
  <c r="BC411" i="48"/>
  <c r="BA411" i="48" s="1"/>
  <c r="BC412" i="48"/>
  <c r="BA412" i="48" s="1"/>
  <c r="BC413" i="48"/>
  <c r="BA413" i="48" s="1"/>
  <c r="BC414" i="48"/>
  <c r="BA414" i="48" s="1"/>
  <c r="BC415" i="48"/>
  <c r="BA415" i="48" s="1"/>
  <c r="BC416" i="48"/>
  <c r="BA416" i="48" s="1"/>
  <c r="BC417" i="48"/>
  <c r="BA417" i="48" s="1"/>
  <c r="BC418" i="48"/>
  <c r="BA418" i="48" s="1"/>
  <c r="BC419" i="48"/>
  <c r="BA419" i="48" s="1"/>
  <c r="BC420" i="48"/>
  <c r="BA420" i="48" s="1"/>
  <c r="BC421" i="48"/>
  <c r="BA421" i="48" s="1"/>
  <c r="BC422" i="48"/>
  <c r="BA422" i="48" s="1"/>
  <c r="BC423" i="48"/>
  <c r="BA423" i="48" s="1"/>
  <c r="BC424" i="48"/>
  <c r="BA424" i="48" s="1"/>
  <c r="BC425" i="48"/>
  <c r="BA425" i="48" s="1"/>
  <c r="BC426" i="48"/>
  <c r="BA426" i="48" s="1"/>
  <c r="BC427" i="48"/>
  <c r="BA427" i="48" s="1"/>
  <c r="BC428" i="48"/>
  <c r="BA428" i="48" s="1"/>
  <c r="BC429" i="48"/>
  <c r="BA429" i="48" s="1"/>
  <c r="BC430" i="48"/>
  <c r="BA430" i="48" s="1"/>
  <c r="BC431" i="48"/>
  <c r="BA431" i="48" s="1"/>
  <c r="BC432" i="48"/>
  <c r="BA432" i="48" s="1"/>
  <c r="BC433" i="48"/>
  <c r="BA433" i="48" s="1"/>
  <c r="BC434" i="48"/>
  <c r="BA434" i="48" s="1"/>
  <c r="BC435" i="48"/>
  <c r="BA435" i="48" s="1"/>
  <c r="BC436" i="48"/>
  <c r="BA436" i="48" s="1"/>
  <c r="BC437" i="48"/>
  <c r="BA437" i="48" s="1"/>
  <c r="BC438" i="48"/>
  <c r="BA438" i="48" s="1"/>
  <c r="BC439" i="48"/>
  <c r="BA439" i="48" s="1"/>
  <c r="BC440" i="48"/>
  <c r="BA440" i="48" s="1"/>
  <c r="BC441" i="48"/>
  <c r="BA441" i="48" s="1"/>
  <c r="BC442" i="48"/>
  <c r="BA442" i="48" s="1"/>
  <c r="BC443" i="48"/>
  <c r="BA443" i="48" s="1"/>
  <c r="BC444" i="48"/>
  <c r="BA444" i="48" s="1"/>
  <c r="BC445" i="48"/>
  <c r="BA445" i="48" s="1"/>
  <c r="BC446" i="48"/>
  <c r="BA446" i="48" s="1"/>
  <c r="BC447" i="48"/>
  <c r="BA447" i="48" s="1"/>
  <c r="BC448" i="48"/>
  <c r="BA448" i="48" s="1"/>
  <c r="BC449" i="48"/>
  <c r="BA449" i="48" s="1"/>
  <c r="BC450" i="48"/>
  <c r="BA450" i="48" s="1"/>
  <c r="BC451" i="48"/>
  <c r="BA451" i="48" s="1"/>
  <c r="BC452" i="48"/>
  <c r="BA452" i="48" s="1"/>
  <c r="BC453" i="48"/>
  <c r="BA453" i="48" s="1"/>
  <c r="BC454" i="48"/>
  <c r="BA454" i="48" s="1"/>
  <c r="BC455" i="48"/>
  <c r="BA455" i="48" s="1"/>
  <c r="BC456" i="48"/>
  <c r="BA456" i="48" s="1"/>
  <c r="BC457" i="48"/>
  <c r="BA457" i="48" s="1"/>
  <c r="BC458" i="48"/>
  <c r="BA458" i="48" s="1"/>
  <c r="BC459" i="48"/>
  <c r="BA459" i="48" s="1"/>
  <c r="BC460" i="48"/>
  <c r="BA460" i="48" s="1"/>
  <c r="BC461" i="48"/>
  <c r="BA461" i="48" s="1"/>
  <c r="BC462" i="48"/>
  <c r="BA462" i="48" s="1"/>
  <c r="BC463" i="48"/>
  <c r="BA463" i="48" s="1"/>
  <c r="BC464" i="48"/>
  <c r="BA464" i="48" s="1"/>
  <c r="BC465" i="48"/>
  <c r="BA465" i="48" s="1"/>
  <c r="BC466" i="48"/>
  <c r="BA466" i="48" s="1"/>
  <c r="BC467" i="48"/>
  <c r="BA467" i="48" s="1"/>
  <c r="BC468" i="48"/>
  <c r="BA468" i="48" s="1"/>
  <c r="BC469" i="48"/>
  <c r="BA469" i="48" s="1"/>
  <c r="BC470" i="48"/>
  <c r="BA470" i="48" s="1"/>
  <c r="BC471" i="48"/>
  <c r="BA471" i="48" s="1"/>
  <c r="BC472" i="48"/>
  <c r="BA472" i="48" s="1"/>
  <c r="BC473" i="48"/>
  <c r="BA473" i="48" s="1"/>
  <c r="BC474" i="48"/>
  <c r="BA474" i="48" s="1"/>
  <c r="BC475" i="48"/>
  <c r="BA475" i="48" s="1"/>
  <c r="BC476" i="48"/>
  <c r="BA476" i="48" s="1"/>
  <c r="BC477" i="48"/>
  <c r="BA477" i="48" s="1"/>
  <c r="BC478" i="48"/>
  <c r="BA478" i="48" s="1"/>
  <c r="BC479" i="48"/>
  <c r="BA479" i="48" s="1"/>
  <c r="BC480" i="48"/>
  <c r="BA480" i="48" s="1"/>
  <c r="BC481" i="48"/>
  <c r="BA481" i="48" s="1"/>
  <c r="BC482" i="48"/>
  <c r="BA482" i="48" s="1"/>
  <c r="BC483" i="48"/>
  <c r="BA483" i="48" s="1"/>
  <c r="BC484" i="48"/>
  <c r="BA484" i="48" s="1"/>
  <c r="BC485" i="48"/>
  <c r="BA485" i="48" s="1"/>
  <c r="BC486" i="48"/>
  <c r="BA486" i="48" s="1"/>
  <c r="BC487" i="48"/>
  <c r="BA487" i="48" s="1"/>
  <c r="BC488" i="48"/>
  <c r="BA488" i="48" s="1"/>
  <c r="BC489" i="48"/>
  <c r="BA489" i="48" s="1"/>
  <c r="BC490" i="48"/>
  <c r="BA490" i="48" s="1"/>
  <c r="BC491" i="48"/>
  <c r="BA491" i="48" s="1"/>
  <c r="BC492" i="48"/>
  <c r="BA492" i="48" s="1"/>
  <c r="BC493" i="48"/>
  <c r="BA493" i="48" s="1"/>
  <c r="BC494" i="48"/>
  <c r="BA494" i="48" s="1"/>
  <c r="BC495" i="48"/>
  <c r="BA495" i="48" s="1"/>
  <c r="BC496" i="48"/>
  <c r="BA496" i="48" s="1"/>
  <c r="BC497" i="48"/>
  <c r="BA497" i="48" s="1"/>
  <c r="BC498" i="48"/>
  <c r="BA498" i="48" s="1"/>
  <c r="BC499" i="48"/>
  <c r="BA499" i="48" s="1"/>
  <c r="BC500" i="48"/>
  <c r="BA500" i="48" s="1"/>
  <c r="BC501" i="48"/>
  <c r="BA501" i="48" s="1"/>
  <c r="BC502" i="48"/>
  <c r="BA502" i="48" s="1"/>
  <c r="BC503" i="48"/>
  <c r="BA503" i="48" s="1"/>
  <c r="BC504" i="48"/>
  <c r="BA504" i="48" s="1"/>
  <c r="BC505" i="48"/>
  <c r="BA505" i="48" s="1"/>
  <c r="BC506" i="48"/>
  <c r="BA506" i="48" s="1"/>
  <c r="BC507" i="48"/>
  <c r="BA507" i="48" s="1"/>
  <c r="BC508" i="48"/>
  <c r="BA508" i="48" s="1"/>
  <c r="BC509" i="48"/>
  <c r="BA509" i="48" s="1"/>
  <c r="BC510" i="48"/>
  <c r="BA510" i="48" s="1"/>
  <c r="BC511" i="48"/>
  <c r="BA511" i="48" s="1"/>
  <c r="BC512" i="48"/>
  <c r="BA512" i="48" s="1"/>
  <c r="BC513" i="48"/>
  <c r="BA513" i="48" s="1"/>
  <c r="BC514" i="48"/>
  <c r="BA514" i="48" s="1"/>
  <c r="BC515" i="48"/>
  <c r="BA515" i="48" s="1"/>
  <c r="BC516" i="48"/>
  <c r="BA516" i="48" s="1"/>
  <c r="BC517" i="48"/>
  <c r="BA517" i="48" s="1"/>
  <c r="BC518" i="48"/>
  <c r="BA518" i="48" s="1"/>
  <c r="BC519" i="48"/>
  <c r="BA519" i="48" s="1"/>
  <c r="BC520" i="48"/>
  <c r="BA520" i="48" s="1"/>
  <c r="BC521" i="48"/>
  <c r="BA521" i="48" s="1"/>
  <c r="BC522" i="48"/>
  <c r="BA522" i="48" s="1"/>
  <c r="BC523" i="48"/>
  <c r="BA523" i="48" s="1"/>
  <c r="BC524" i="48"/>
  <c r="BA524" i="48" s="1"/>
  <c r="BC525" i="48"/>
  <c r="BA525" i="48" s="1"/>
  <c r="BC526" i="48"/>
  <c r="BA526" i="48" s="1"/>
  <c r="BC527" i="48"/>
  <c r="BA527" i="48" s="1"/>
  <c r="BC528" i="48"/>
  <c r="BA528" i="48" s="1"/>
  <c r="BC529" i="48"/>
  <c r="BA529" i="48" s="1"/>
  <c r="BC530" i="48"/>
  <c r="BA530" i="48" s="1"/>
  <c r="BC531" i="48"/>
  <c r="BA531" i="48" s="1"/>
  <c r="BC532" i="48"/>
  <c r="BA532" i="48" s="1"/>
  <c r="BC533" i="48"/>
  <c r="BA533" i="48" s="1"/>
  <c r="BC534" i="48"/>
  <c r="BA534" i="48" s="1"/>
  <c r="BC535" i="48"/>
  <c r="BA535" i="48" s="1"/>
  <c r="BC536" i="48"/>
  <c r="BA536" i="48" s="1"/>
  <c r="BC537" i="48"/>
  <c r="BA537" i="48" s="1"/>
  <c r="BC538" i="48"/>
  <c r="BA538" i="48" s="1"/>
  <c r="BC539" i="48"/>
  <c r="BA539" i="48" s="1"/>
  <c r="BC540" i="48"/>
  <c r="BA540" i="48" s="1"/>
  <c r="BC541" i="48"/>
  <c r="BA541" i="48" s="1"/>
  <c r="BC542" i="48"/>
  <c r="BA542" i="48" s="1"/>
  <c r="BC543" i="48"/>
  <c r="BA543" i="48" s="1"/>
  <c r="BC544" i="48"/>
  <c r="BA544" i="48" s="1"/>
  <c r="BC545" i="48"/>
  <c r="BA545" i="48" s="1"/>
  <c r="BC546" i="48"/>
  <c r="BA546" i="48" s="1"/>
  <c r="BC547" i="48"/>
  <c r="BA547" i="48" s="1"/>
  <c r="BC548" i="48"/>
  <c r="BA548" i="48" s="1"/>
  <c r="BC549" i="48"/>
  <c r="BA549" i="48" s="1"/>
  <c r="BC550" i="48"/>
  <c r="BA550" i="48" s="1"/>
  <c r="BC551" i="48"/>
  <c r="BA551" i="48" s="1"/>
  <c r="BC552" i="48"/>
  <c r="BA552" i="48" s="1"/>
  <c r="BC553" i="48"/>
  <c r="BA553" i="48" s="1"/>
  <c r="BC554" i="48"/>
  <c r="BA554" i="48" s="1"/>
  <c r="BC555" i="48"/>
  <c r="BA555" i="48" s="1"/>
  <c r="BC556" i="48"/>
  <c r="BA556" i="48" s="1"/>
  <c r="BC57" i="48"/>
  <c r="BA57" i="48" s="1"/>
  <c r="BA69" i="48" l="1"/>
  <c r="AY69" i="48" s="1"/>
  <c r="AX69" i="48" s="1"/>
  <c r="BA61" i="48"/>
  <c r="AY61" i="48" s="1"/>
  <c r="AX61" i="48" s="1"/>
  <c r="BA100" i="48"/>
  <c r="BA92" i="48"/>
  <c r="AY553" i="48"/>
  <c r="AX553" i="48" s="1"/>
  <c r="AY545" i="48"/>
  <c r="AX545" i="48" s="1"/>
  <c r="AY537" i="48"/>
  <c r="AX537" i="48" s="1"/>
  <c r="AY529" i="48"/>
  <c r="AX529" i="48" s="1"/>
  <c r="AY521" i="48"/>
  <c r="AX521" i="48" s="1"/>
  <c r="AY513" i="48"/>
  <c r="AX513" i="48" s="1"/>
  <c r="AY505" i="48"/>
  <c r="AX505" i="48" s="1"/>
  <c r="AY497" i="48"/>
  <c r="AX497" i="48" s="1"/>
  <c r="AY489" i="48"/>
  <c r="AX489" i="48" s="1"/>
  <c r="AY481" i="48"/>
  <c r="AX481" i="48" s="1"/>
  <c r="AY473" i="48"/>
  <c r="AX473" i="48" s="1"/>
  <c r="AY465" i="48"/>
  <c r="AX465" i="48" s="1"/>
  <c r="AY457" i="48"/>
  <c r="AX457" i="48" s="1"/>
  <c r="AY449" i="48"/>
  <c r="AX449" i="48" s="1"/>
  <c r="AY441" i="48"/>
  <c r="AX441" i="48" s="1"/>
  <c r="AY433" i="48"/>
  <c r="AX433" i="48" s="1"/>
  <c r="AY425" i="48"/>
  <c r="AX425" i="48" s="1"/>
  <c r="AY417" i="48"/>
  <c r="AX417" i="48" s="1"/>
  <c r="AY409" i="48"/>
  <c r="AX409" i="48" s="1"/>
  <c r="AY401" i="48"/>
  <c r="AX401" i="48" s="1"/>
  <c r="AY393" i="48"/>
  <c r="AX393" i="48" s="1"/>
  <c r="AY385" i="48"/>
  <c r="AX385" i="48" s="1"/>
  <c r="AY377" i="48"/>
  <c r="AX377" i="48" s="1"/>
  <c r="AY369" i="48"/>
  <c r="AX369" i="48" s="1"/>
  <c r="AY361" i="48"/>
  <c r="AX361" i="48" s="1"/>
  <c r="AY353" i="48"/>
  <c r="AX353" i="48" s="1"/>
  <c r="AY345" i="48"/>
  <c r="AX345" i="48" s="1"/>
  <c r="AY337" i="48"/>
  <c r="AX337" i="48" s="1"/>
  <c r="AY329" i="48"/>
  <c r="AX329" i="48" s="1"/>
  <c r="AY321" i="48"/>
  <c r="AX321" i="48" s="1"/>
  <c r="AY313" i="48"/>
  <c r="AX313" i="48" s="1"/>
  <c r="AY305" i="48"/>
  <c r="AX305" i="48" s="1"/>
  <c r="AY297" i="48"/>
  <c r="AX297" i="48" s="1"/>
  <c r="AY289" i="48"/>
  <c r="AX289" i="48" s="1"/>
  <c r="AY281" i="48"/>
  <c r="AX281" i="48" s="1"/>
  <c r="AY273" i="48"/>
  <c r="AX273" i="48" s="1"/>
  <c r="AY265" i="48"/>
  <c r="AX265" i="48" s="1"/>
  <c r="AY257" i="48"/>
  <c r="AX257" i="48" s="1"/>
  <c r="AY249" i="48"/>
  <c r="AX249" i="48" s="1"/>
  <c r="AY241" i="48"/>
  <c r="AX241" i="48" s="1"/>
  <c r="AY233" i="48"/>
  <c r="AX233" i="48" s="1"/>
  <c r="AY225" i="48"/>
  <c r="AX225" i="48" s="1"/>
  <c r="AY217" i="48"/>
  <c r="AX217" i="48" s="1"/>
  <c r="AY209" i="48"/>
  <c r="AX209" i="48" s="1"/>
  <c r="AY201" i="48"/>
  <c r="AX201" i="48" s="1"/>
  <c r="AY193" i="48"/>
  <c r="AX193" i="48" s="1"/>
  <c r="AY185" i="48"/>
  <c r="AX185" i="48" s="1"/>
  <c r="AY177" i="48"/>
  <c r="AX177" i="48" s="1"/>
  <c r="AY169" i="48"/>
  <c r="AX169" i="48" s="1"/>
  <c r="AY161" i="48"/>
  <c r="AX161" i="48" s="1"/>
  <c r="AY153" i="48"/>
  <c r="AX153" i="48" s="1"/>
  <c r="AY145" i="48"/>
  <c r="AX145" i="48" s="1"/>
  <c r="AY137" i="48"/>
  <c r="AX137" i="48" s="1"/>
  <c r="AY129" i="48"/>
  <c r="AX129" i="48" s="1"/>
  <c r="AY121" i="48"/>
  <c r="AX121" i="48" s="1"/>
  <c r="AY113" i="48"/>
  <c r="AX113" i="48" s="1"/>
  <c r="AY105" i="48"/>
  <c r="AX105" i="48" s="1"/>
  <c r="AY97" i="48"/>
  <c r="AX97" i="48" s="1"/>
  <c r="AY89" i="48"/>
  <c r="AX89" i="48" s="1"/>
  <c r="AY81" i="48"/>
  <c r="AX81" i="48" s="1"/>
  <c r="AY73" i="48"/>
  <c r="AX73" i="48" s="1"/>
  <c r="AY65" i="48"/>
  <c r="AX65" i="48" s="1"/>
  <c r="AY552" i="48"/>
  <c r="AX552" i="48" s="1"/>
  <c r="AY544" i="48"/>
  <c r="AX544" i="48" s="1"/>
  <c r="AY536" i="48"/>
  <c r="AX536" i="48" s="1"/>
  <c r="AY528" i="48"/>
  <c r="AX528" i="48" s="1"/>
  <c r="AY520" i="48"/>
  <c r="AX520" i="48" s="1"/>
  <c r="AY512" i="48"/>
  <c r="AX512" i="48" s="1"/>
  <c r="AY504" i="48"/>
  <c r="AX504" i="48" s="1"/>
  <c r="AY496" i="48"/>
  <c r="AX496" i="48" s="1"/>
  <c r="AY488" i="48"/>
  <c r="AX488" i="48" s="1"/>
  <c r="AY480" i="48"/>
  <c r="AX480" i="48" s="1"/>
  <c r="AY472" i="48"/>
  <c r="AX472" i="48" s="1"/>
  <c r="AY464" i="48"/>
  <c r="AX464" i="48" s="1"/>
  <c r="AY456" i="48"/>
  <c r="AX456" i="48" s="1"/>
  <c r="AY448" i="48"/>
  <c r="AX448" i="48" s="1"/>
  <c r="AY440" i="48"/>
  <c r="AX440" i="48" s="1"/>
  <c r="AY432" i="48"/>
  <c r="AX432" i="48" s="1"/>
  <c r="AY424" i="48"/>
  <c r="AX424" i="48" s="1"/>
  <c r="AY416" i="48"/>
  <c r="AX416" i="48" s="1"/>
  <c r="AY408" i="48"/>
  <c r="AX408" i="48" s="1"/>
  <c r="AY400" i="48"/>
  <c r="AX400" i="48" s="1"/>
  <c r="AY392" i="48"/>
  <c r="AX392" i="48" s="1"/>
  <c r="AY384" i="48"/>
  <c r="AX384" i="48" s="1"/>
  <c r="AY376" i="48"/>
  <c r="AX376" i="48" s="1"/>
  <c r="AY368" i="48"/>
  <c r="AX368" i="48" s="1"/>
  <c r="AY360" i="48"/>
  <c r="AX360" i="48" s="1"/>
  <c r="AY352" i="48"/>
  <c r="AX352" i="48" s="1"/>
  <c r="AY344" i="48"/>
  <c r="AX344" i="48" s="1"/>
  <c r="AY336" i="48"/>
  <c r="AX336" i="48" s="1"/>
  <c r="AY328" i="48"/>
  <c r="AX328" i="48" s="1"/>
  <c r="AY320" i="48"/>
  <c r="AX320" i="48" s="1"/>
  <c r="AY312" i="48"/>
  <c r="AX312" i="48" s="1"/>
  <c r="AY304" i="48"/>
  <c r="AX304" i="48" s="1"/>
  <c r="AY296" i="48"/>
  <c r="AX296" i="48" s="1"/>
  <c r="AY288" i="48"/>
  <c r="AX288" i="48" s="1"/>
  <c r="AY280" i="48"/>
  <c r="AX280" i="48" s="1"/>
  <c r="AY272" i="48"/>
  <c r="AX272" i="48" s="1"/>
  <c r="AY264" i="48"/>
  <c r="AX264" i="48" s="1"/>
  <c r="AY256" i="48"/>
  <c r="AX256" i="48" s="1"/>
  <c r="AY248" i="48"/>
  <c r="AX248" i="48" s="1"/>
  <c r="AY240" i="48"/>
  <c r="AX240" i="48" s="1"/>
  <c r="AY232" i="48"/>
  <c r="AX232" i="48" s="1"/>
  <c r="AY224" i="48"/>
  <c r="AX224" i="48" s="1"/>
  <c r="AY216" i="48"/>
  <c r="AX216" i="48" s="1"/>
  <c r="AY208" i="48"/>
  <c r="AX208" i="48" s="1"/>
  <c r="AY200" i="48"/>
  <c r="AX200" i="48" s="1"/>
  <c r="AY192" i="48"/>
  <c r="AX192" i="48" s="1"/>
  <c r="AY184" i="48"/>
  <c r="AX184" i="48" s="1"/>
  <c r="AY176" i="48"/>
  <c r="AX176" i="48" s="1"/>
  <c r="AY168" i="48"/>
  <c r="AX168" i="48" s="1"/>
  <c r="AY160" i="48"/>
  <c r="AX160" i="48" s="1"/>
  <c r="AY152" i="48"/>
  <c r="AX152" i="48" s="1"/>
  <c r="AY144" i="48"/>
  <c r="AX144" i="48" s="1"/>
  <c r="AY136" i="48"/>
  <c r="AX136" i="48" s="1"/>
  <c r="AY128" i="48"/>
  <c r="AX128" i="48" s="1"/>
  <c r="AY120" i="48"/>
  <c r="AX120" i="48" s="1"/>
  <c r="AY112" i="48"/>
  <c r="AX112" i="48" s="1"/>
  <c r="AY104" i="48"/>
  <c r="AX104" i="48" s="1"/>
  <c r="AY96" i="48"/>
  <c r="AX96" i="48" s="1"/>
  <c r="AY88" i="48"/>
  <c r="AX88" i="48" s="1"/>
  <c r="AY80" i="48"/>
  <c r="AX80" i="48" s="1"/>
  <c r="AY72" i="48"/>
  <c r="AX72" i="48" s="1"/>
  <c r="AY64" i="48"/>
  <c r="AX64" i="48" s="1"/>
  <c r="AY551" i="48"/>
  <c r="AX551" i="48" s="1"/>
  <c r="AY543" i="48"/>
  <c r="AX543" i="48" s="1"/>
  <c r="AY535" i="48"/>
  <c r="AX535" i="48" s="1"/>
  <c r="AY527" i="48"/>
  <c r="AX527" i="48" s="1"/>
  <c r="AY519" i="48"/>
  <c r="AX519" i="48" s="1"/>
  <c r="AY511" i="48"/>
  <c r="AX511" i="48" s="1"/>
  <c r="AY503" i="48"/>
  <c r="AX503" i="48" s="1"/>
  <c r="AY495" i="48"/>
  <c r="AX495" i="48" s="1"/>
  <c r="AY487" i="48"/>
  <c r="AX487" i="48" s="1"/>
  <c r="AY479" i="48"/>
  <c r="AX479" i="48" s="1"/>
  <c r="AY471" i="48"/>
  <c r="AX471" i="48" s="1"/>
  <c r="AY463" i="48"/>
  <c r="AX463" i="48" s="1"/>
  <c r="AY455" i="48"/>
  <c r="AX455" i="48" s="1"/>
  <c r="AY447" i="48"/>
  <c r="AX447" i="48" s="1"/>
  <c r="AY439" i="48"/>
  <c r="AX439" i="48" s="1"/>
  <c r="AY431" i="48"/>
  <c r="AX431" i="48" s="1"/>
  <c r="AY423" i="48"/>
  <c r="AX423" i="48" s="1"/>
  <c r="AY415" i="48"/>
  <c r="AX415" i="48" s="1"/>
  <c r="AY407" i="48"/>
  <c r="AX407" i="48" s="1"/>
  <c r="AY399" i="48"/>
  <c r="AX399" i="48" s="1"/>
  <c r="AY391" i="48"/>
  <c r="AX391" i="48" s="1"/>
  <c r="AY383" i="48"/>
  <c r="AX383" i="48" s="1"/>
  <c r="AY375" i="48"/>
  <c r="AX375" i="48" s="1"/>
  <c r="AY367" i="48"/>
  <c r="AX367" i="48" s="1"/>
  <c r="AY359" i="48"/>
  <c r="AX359" i="48" s="1"/>
  <c r="AY351" i="48"/>
  <c r="AX351" i="48" s="1"/>
  <c r="AY343" i="48"/>
  <c r="AX343" i="48" s="1"/>
  <c r="AY335" i="48"/>
  <c r="AX335" i="48" s="1"/>
  <c r="AY327" i="48"/>
  <c r="AX327" i="48" s="1"/>
  <c r="AY319" i="48"/>
  <c r="AX319" i="48" s="1"/>
  <c r="AY311" i="48"/>
  <c r="AX311" i="48" s="1"/>
  <c r="AY303" i="48"/>
  <c r="AX303" i="48" s="1"/>
  <c r="AY295" i="48"/>
  <c r="AX295" i="48" s="1"/>
  <c r="AY287" i="48"/>
  <c r="AX287" i="48" s="1"/>
  <c r="AY279" i="48"/>
  <c r="AX279" i="48" s="1"/>
  <c r="AY271" i="48"/>
  <c r="AX271" i="48" s="1"/>
  <c r="AY263" i="48"/>
  <c r="AX263" i="48" s="1"/>
  <c r="AY255" i="48"/>
  <c r="AX255" i="48" s="1"/>
  <c r="AY247" i="48"/>
  <c r="AX247" i="48" s="1"/>
  <c r="AY239" i="48"/>
  <c r="AX239" i="48" s="1"/>
  <c r="AY231" i="48"/>
  <c r="AX231" i="48" s="1"/>
  <c r="AY223" i="48"/>
  <c r="AX223" i="48" s="1"/>
  <c r="AY215" i="48"/>
  <c r="AX215" i="48" s="1"/>
  <c r="AY207" i="48"/>
  <c r="AX207" i="48" s="1"/>
  <c r="AY199" i="48"/>
  <c r="AX199" i="48" s="1"/>
  <c r="AY191" i="48"/>
  <c r="AX191" i="48" s="1"/>
  <c r="AY183" i="48"/>
  <c r="AX183" i="48" s="1"/>
  <c r="AY175" i="48"/>
  <c r="AX175" i="48" s="1"/>
  <c r="AY167" i="48"/>
  <c r="AX167" i="48" s="1"/>
  <c r="AY159" i="48"/>
  <c r="AX159" i="48" s="1"/>
  <c r="AY151" i="48"/>
  <c r="AX151" i="48" s="1"/>
  <c r="AY143" i="48"/>
  <c r="AX143" i="48" s="1"/>
  <c r="AY135" i="48"/>
  <c r="AX135" i="48" s="1"/>
  <c r="AY127" i="48"/>
  <c r="AX127" i="48" s="1"/>
  <c r="AY119" i="48"/>
  <c r="AX119" i="48" s="1"/>
  <c r="AY111" i="48"/>
  <c r="AX111" i="48" s="1"/>
  <c r="AY103" i="48"/>
  <c r="AX103" i="48" s="1"/>
  <c r="AY95" i="48"/>
  <c r="AX95" i="48" s="1"/>
  <c r="AY87" i="48"/>
  <c r="AX87" i="48" s="1"/>
  <c r="AY79" i="48"/>
  <c r="AX79" i="48" s="1"/>
  <c r="AY71" i="48"/>
  <c r="AX71" i="48" s="1"/>
  <c r="AY63" i="48"/>
  <c r="AX63" i="48" s="1"/>
  <c r="AY550" i="48"/>
  <c r="AX550" i="48" s="1"/>
  <c r="AY542" i="48"/>
  <c r="AX542" i="48" s="1"/>
  <c r="AY534" i="48"/>
  <c r="AX534" i="48" s="1"/>
  <c r="AY526" i="48"/>
  <c r="AX526" i="48" s="1"/>
  <c r="AY518" i="48"/>
  <c r="AX518" i="48" s="1"/>
  <c r="AY510" i="48"/>
  <c r="AX510" i="48" s="1"/>
  <c r="AY502" i="48"/>
  <c r="AX502" i="48" s="1"/>
  <c r="AY494" i="48"/>
  <c r="AX494" i="48" s="1"/>
  <c r="AY486" i="48"/>
  <c r="AX486" i="48" s="1"/>
  <c r="AY478" i="48"/>
  <c r="AX478" i="48" s="1"/>
  <c r="AY470" i="48"/>
  <c r="AX470" i="48" s="1"/>
  <c r="AY462" i="48"/>
  <c r="AX462" i="48" s="1"/>
  <c r="AY454" i="48"/>
  <c r="AX454" i="48" s="1"/>
  <c r="AY446" i="48"/>
  <c r="AX446" i="48" s="1"/>
  <c r="AY438" i="48"/>
  <c r="AX438" i="48" s="1"/>
  <c r="AY430" i="48"/>
  <c r="AX430" i="48" s="1"/>
  <c r="AY422" i="48"/>
  <c r="AX422" i="48" s="1"/>
  <c r="AY414" i="48"/>
  <c r="AX414" i="48" s="1"/>
  <c r="AY406" i="48"/>
  <c r="AX406" i="48" s="1"/>
  <c r="AY398" i="48"/>
  <c r="AX398" i="48" s="1"/>
  <c r="AY390" i="48"/>
  <c r="AX390" i="48" s="1"/>
  <c r="AY382" i="48"/>
  <c r="AX382" i="48" s="1"/>
  <c r="AY374" i="48"/>
  <c r="AX374" i="48" s="1"/>
  <c r="AY366" i="48"/>
  <c r="AX366" i="48" s="1"/>
  <c r="AY358" i="48"/>
  <c r="AX358" i="48" s="1"/>
  <c r="AY350" i="48"/>
  <c r="AX350" i="48" s="1"/>
  <c r="AY342" i="48"/>
  <c r="AX342" i="48" s="1"/>
  <c r="AY334" i="48"/>
  <c r="AX334" i="48" s="1"/>
  <c r="AY326" i="48"/>
  <c r="AX326" i="48" s="1"/>
  <c r="AY318" i="48"/>
  <c r="AX318" i="48" s="1"/>
  <c r="AY310" i="48"/>
  <c r="AX310" i="48" s="1"/>
  <c r="AY302" i="48"/>
  <c r="AX302" i="48" s="1"/>
  <c r="AY294" i="48"/>
  <c r="AX294" i="48" s="1"/>
  <c r="AY286" i="48"/>
  <c r="AX286" i="48" s="1"/>
  <c r="AY278" i="48"/>
  <c r="AX278" i="48" s="1"/>
  <c r="AY270" i="48"/>
  <c r="AX270" i="48" s="1"/>
  <c r="AY262" i="48"/>
  <c r="AX262" i="48" s="1"/>
  <c r="AY254" i="48"/>
  <c r="AX254" i="48" s="1"/>
  <c r="AY246" i="48"/>
  <c r="AX246" i="48" s="1"/>
  <c r="AY238" i="48"/>
  <c r="AX238" i="48" s="1"/>
  <c r="AY230" i="48"/>
  <c r="AX230" i="48" s="1"/>
  <c r="AY222" i="48"/>
  <c r="AX222" i="48" s="1"/>
  <c r="AY214" i="48"/>
  <c r="AX214" i="48" s="1"/>
  <c r="AY206" i="48"/>
  <c r="AX206" i="48" s="1"/>
  <c r="AY198" i="48"/>
  <c r="AX198" i="48" s="1"/>
  <c r="AY190" i="48"/>
  <c r="AX190" i="48" s="1"/>
  <c r="AY182" i="48"/>
  <c r="AX182" i="48" s="1"/>
  <c r="AY174" i="48"/>
  <c r="AX174" i="48" s="1"/>
  <c r="AY166" i="48"/>
  <c r="AX166" i="48" s="1"/>
  <c r="AY158" i="48"/>
  <c r="AX158" i="48" s="1"/>
  <c r="AY150" i="48"/>
  <c r="AX150" i="48" s="1"/>
  <c r="AY142" i="48"/>
  <c r="AX142" i="48" s="1"/>
  <c r="AY134" i="48"/>
  <c r="AX134" i="48" s="1"/>
  <c r="AY126" i="48"/>
  <c r="AX126" i="48" s="1"/>
  <c r="AY118" i="48"/>
  <c r="AX118" i="48" s="1"/>
  <c r="AY110" i="48"/>
  <c r="AX110" i="48" s="1"/>
  <c r="AY102" i="48"/>
  <c r="AX102" i="48" s="1"/>
  <c r="AY94" i="48"/>
  <c r="AX94" i="48" s="1"/>
  <c r="AY86" i="48"/>
  <c r="AX86" i="48" s="1"/>
  <c r="AY78" i="48"/>
  <c r="AX78" i="48" s="1"/>
  <c r="AY70" i="48"/>
  <c r="AX70" i="48" s="1"/>
  <c r="AY62" i="48"/>
  <c r="AX62" i="48" s="1"/>
  <c r="AY57" i="48"/>
  <c r="AX57" i="48" s="1"/>
  <c r="AY549" i="48"/>
  <c r="AX549" i="48" s="1"/>
  <c r="AY541" i="48"/>
  <c r="AX541" i="48" s="1"/>
  <c r="AY533" i="48"/>
  <c r="AX533" i="48" s="1"/>
  <c r="AY525" i="48"/>
  <c r="AX525" i="48" s="1"/>
  <c r="AY517" i="48"/>
  <c r="AX517" i="48" s="1"/>
  <c r="AY509" i="48"/>
  <c r="AX509" i="48" s="1"/>
  <c r="AY501" i="48"/>
  <c r="AX501" i="48" s="1"/>
  <c r="AY493" i="48"/>
  <c r="AX493" i="48" s="1"/>
  <c r="AY485" i="48"/>
  <c r="AX485" i="48" s="1"/>
  <c r="AY477" i="48"/>
  <c r="AX477" i="48" s="1"/>
  <c r="AY469" i="48"/>
  <c r="AX469" i="48" s="1"/>
  <c r="AY461" i="48"/>
  <c r="AX461" i="48" s="1"/>
  <c r="AY453" i="48"/>
  <c r="AX453" i="48" s="1"/>
  <c r="AY445" i="48"/>
  <c r="AX445" i="48" s="1"/>
  <c r="AY437" i="48"/>
  <c r="AX437" i="48" s="1"/>
  <c r="AY429" i="48"/>
  <c r="AX429" i="48" s="1"/>
  <c r="AY421" i="48"/>
  <c r="AX421" i="48" s="1"/>
  <c r="AY413" i="48"/>
  <c r="AX413" i="48" s="1"/>
  <c r="AY405" i="48"/>
  <c r="AX405" i="48" s="1"/>
  <c r="AY397" i="48"/>
  <c r="AX397" i="48" s="1"/>
  <c r="AY389" i="48"/>
  <c r="AX389" i="48" s="1"/>
  <c r="AY381" i="48"/>
  <c r="AX381" i="48" s="1"/>
  <c r="AY373" i="48"/>
  <c r="AX373" i="48" s="1"/>
  <c r="AY365" i="48"/>
  <c r="AX365" i="48" s="1"/>
  <c r="AY357" i="48"/>
  <c r="AX357" i="48" s="1"/>
  <c r="AY349" i="48"/>
  <c r="AX349" i="48" s="1"/>
  <c r="AY341" i="48"/>
  <c r="AX341" i="48" s="1"/>
  <c r="AY333" i="48"/>
  <c r="AX333" i="48" s="1"/>
  <c r="AY325" i="48"/>
  <c r="AX325" i="48" s="1"/>
  <c r="AY317" i="48"/>
  <c r="AX317" i="48" s="1"/>
  <c r="AY309" i="48"/>
  <c r="AX309" i="48" s="1"/>
  <c r="AY301" i="48"/>
  <c r="AX301" i="48" s="1"/>
  <c r="AY293" i="48"/>
  <c r="AX293" i="48" s="1"/>
  <c r="AY285" i="48"/>
  <c r="AX285" i="48" s="1"/>
  <c r="AY277" i="48"/>
  <c r="AX277" i="48" s="1"/>
  <c r="AY269" i="48"/>
  <c r="AX269" i="48" s="1"/>
  <c r="AY261" i="48"/>
  <c r="AX261" i="48" s="1"/>
  <c r="AY253" i="48"/>
  <c r="AX253" i="48" s="1"/>
  <c r="AY245" i="48"/>
  <c r="AX245" i="48" s="1"/>
  <c r="AY237" i="48"/>
  <c r="AX237" i="48" s="1"/>
  <c r="AY229" i="48"/>
  <c r="AX229" i="48" s="1"/>
  <c r="AY221" i="48"/>
  <c r="AX221" i="48" s="1"/>
  <c r="AY213" i="48"/>
  <c r="AX213" i="48" s="1"/>
  <c r="AY205" i="48"/>
  <c r="AX205" i="48" s="1"/>
  <c r="AY197" i="48"/>
  <c r="AX197" i="48" s="1"/>
  <c r="AY189" i="48"/>
  <c r="AX189" i="48" s="1"/>
  <c r="AY181" i="48"/>
  <c r="AX181" i="48" s="1"/>
  <c r="AY173" i="48"/>
  <c r="AX173" i="48" s="1"/>
  <c r="AY165" i="48"/>
  <c r="AX165" i="48" s="1"/>
  <c r="AY157" i="48"/>
  <c r="AX157" i="48" s="1"/>
  <c r="AY149" i="48"/>
  <c r="AX149" i="48" s="1"/>
  <c r="AY141" i="48"/>
  <c r="AX141" i="48" s="1"/>
  <c r="AY133" i="48"/>
  <c r="AX133" i="48" s="1"/>
  <c r="AY125" i="48"/>
  <c r="AX125" i="48" s="1"/>
  <c r="AY117" i="48"/>
  <c r="AX117" i="48" s="1"/>
  <c r="AY109" i="48"/>
  <c r="AX109" i="48" s="1"/>
  <c r="AY101" i="48"/>
  <c r="AX101" i="48" s="1"/>
  <c r="AY93" i="48"/>
  <c r="AX93" i="48" s="1"/>
  <c r="AY85" i="48"/>
  <c r="AX85" i="48" s="1"/>
  <c r="AY77" i="48"/>
  <c r="AX77" i="48" s="1"/>
  <c r="AY556" i="48"/>
  <c r="AX556" i="48" s="1"/>
  <c r="AY548" i="48"/>
  <c r="AX548" i="48" s="1"/>
  <c r="AY540" i="48"/>
  <c r="AX540" i="48" s="1"/>
  <c r="AY532" i="48"/>
  <c r="AX532" i="48" s="1"/>
  <c r="AY524" i="48"/>
  <c r="AX524" i="48" s="1"/>
  <c r="AY516" i="48"/>
  <c r="AX516" i="48" s="1"/>
  <c r="AY508" i="48"/>
  <c r="AX508" i="48" s="1"/>
  <c r="AY500" i="48"/>
  <c r="AX500" i="48" s="1"/>
  <c r="AY492" i="48"/>
  <c r="AX492" i="48" s="1"/>
  <c r="AY484" i="48"/>
  <c r="AX484" i="48" s="1"/>
  <c r="AY476" i="48"/>
  <c r="AX476" i="48" s="1"/>
  <c r="AY468" i="48"/>
  <c r="AX468" i="48" s="1"/>
  <c r="AY460" i="48"/>
  <c r="AX460" i="48" s="1"/>
  <c r="AY452" i="48"/>
  <c r="AX452" i="48" s="1"/>
  <c r="AY444" i="48"/>
  <c r="AX444" i="48" s="1"/>
  <c r="AY436" i="48"/>
  <c r="AX436" i="48" s="1"/>
  <c r="AY428" i="48"/>
  <c r="AX428" i="48" s="1"/>
  <c r="AY420" i="48"/>
  <c r="AX420" i="48" s="1"/>
  <c r="AY412" i="48"/>
  <c r="AX412" i="48" s="1"/>
  <c r="AY404" i="48"/>
  <c r="AX404" i="48" s="1"/>
  <c r="AY396" i="48"/>
  <c r="AX396" i="48" s="1"/>
  <c r="AY388" i="48"/>
  <c r="AX388" i="48" s="1"/>
  <c r="AY380" i="48"/>
  <c r="AX380" i="48" s="1"/>
  <c r="AY372" i="48"/>
  <c r="AX372" i="48" s="1"/>
  <c r="AY364" i="48"/>
  <c r="AX364" i="48" s="1"/>
  <c r="AY356" i="48"/>
  <c r="AX356" i="48" s="1"/>
  <c r="AY348" i="48"/>
  <c r="AX348" i="48" s="1"/>
  <c r="AY340" i="48"/>
  <c r="AX340" i="48" s="1"/>
  <c r="AY332" i="48"/>
  <c r="AX332" i="48" s="1"/>
  <c r="AY324" i="48"/>
  <c r="AX324" i="48" s="1"/>
  <c r="AY316" i="48"/>
  <c r="AX316" i="48" s="1"/>
  <c r="AY308" i="48"/>
  <c r="AX308" i="48" s="1"/>
  <c r="AY300" i="48"/>
  <c r="AX300" i="48" s="1"/>
  <c r="AY292" i="48"/>
  <c r="AX292" i="48" s="1"/>
  <c r="AY284" i="48"/>
  <c r="AX284" i="48" s="1"/>
  <c r="AY276" i="48"/>
  <c r="AX276" i="48" s="1"/>
  <c r="AY268" i="48"/>
  <c r="AX268" i="48" s="1"/>
  <c r="AY260" i="48"/>
  <c r="AX260" i="48" s="1"/>
  <c r="AY252" i="48"/>
  <c r="AX252" i="48" s="1"/>
  <c r="AY244" i="48"/>
  <c r="AX244" i="48" s="1"/>
  <c r="AY236" i="48"/>
  <c r="AX236" i="48" s="1"/>
  <c r="AY228" i="48"/>
  <c r="AX228" i="48" s="1"/>
  <c r="AY220" i="48"/>
  <c r="AX220" i="48" s="1"/>
  <c r="AY212" i="48"/>
  <c r="AX212" i="48" s="1"/>
  <c r="AY204" i="48"/>
  <c r="AX204" i="48" s="1"/>
  <c r="AY196" i="48"/>
  <c r="AX196" i="48" s="1"/>
  <c r="AY188" i="48"/>
  <c r="AX188" i="48" s="1"/>
  <c r="AY180" i="48"/>
  <c r="AX180" i="48" s="1"/>
  <c r="AY172" i="48"/>
  <c r="AX172" i="48" s="1"/>
  <c r="AY164" i="48"/>
  <c r="AX164" i="48" s="1"/>
  <c r="AY156" i="48"/>
  <c r="AX156" i="48" s="1"/>
  <c r="AY148" i="48"/>
  <c r="AX148" i="48" s="1"/>
  <c r="AY140" i="48"/>
  <c r="AX140" i="48" s="1"/>
  <c r="AY132" i="48"/>
  <c r="AX132" i="48" s="1"/>
  <c r="AY124" i="48"/>
  <c r="AX124" i="48" s="1"/>
  <c r="AY116" i="48"/>
  <c r="AX116" i="48" s="1"/>
  <c r="AY108" i="48"/>
  <c r="AX108" i="48" s="1"/>
  <c r="AY100" i="48"/>
  <c r="AX100" i="48" s="1"/>
  <c r="AY92" i="48"/>
  <c r="AX92" i="48" s="1"/>
  <c r="AY84" i="48"/>
  <c r="AX84" i="48" s="1"/>
  <c r="AY76" i="48"/>
  <c r="AX76" i="48" s="1"/>
  <c r="AY68" i="48"/>
  <c r="AX68" i="48" s="1"/>
  <c r="AY60" i="48"/>
  <c r="AX60" i="48" s="1"/>
  <c r="AY555" i="48"/>
  <c r="AX555" i="48" s="1"/>
  <c r="AY547" i="48"/>
  <c r="AX547" i="48" s="1"/>
  <c r="AY539" i="48"/>
  <c r="AX539" i="48" s="1"/>
  <c r="AY531" i="48"/>
  <c r="AX531" i="48" s="1"/>
  <c r="AY523" i="48"/>
  <c r="AX523" i="48" s="1"/>
  <c r="AY515" i="48"/>
  <c r="AX515" i="48" s="1"/>
  <c r="AY507" i="48"/>
  <c r="AX507" i="48" s="1"/>
  <c r="AY499" i="48"/>
  <c r="AX499" i="48" s="1"/>
  <c r="AY491" i="48"/>
  <c r="AX491" i="48" s="1"/>
  <c r="AY483" i="48"/>
  <c r="AX483" i="48" s="1"/>
  <c r="AY475" i="48"/>
  <c r="AX475" i="48" s="1"/>
  <c r="AY467" i="48"/>
  <c r="AX467" i="48" s="1"/>
  <c r="AY459" i="48"/>
  <c r="AX459" i="48" s="1"/>
  <c r="AY451" i="48"/>
  <c r="AX451" i="48" s="1"/>
  <c r="AY443" i="48"/>
  <c r="AX443" i="48" s="1"/>
  <c r="AY435" i="48"/>
  <c r="AX435" i="48" s="1"/>
  <c r="AY427" i="48"/>
  <c r="AX427" i="48" s="1"/>
  <c r="AY419" i="48"/>
  <c r="AX419" i="48" s="1"/>
  <c r="AY411" i="48"/>
  <c r="AX411" i="48" s="1"/>
  <c r="AY403" i="48"/>
  <c r="AX403" i="48" s="1"/>
  <c r="AY395" i="48"/>
  <c r="AX395" i="48" s="1"/>
  <c r="AY387" i="48"/>
  <c r="AX387" i="48" s="1"/>
  <c r="AY379" i="48"/>
  <c r="AX379" i="48" s="1"/>
  <c r="AY371" i="48"/>
  <c r="AX371" i="48" s="1"/>
  <c r="AY363" i="48"/>
  <c r="AX363" i="48" s="1"/>
  <c r="AY355" i="48"/>
  <c r="AX355" i="48" s="1"/>
  <c r="AY347" i="48"/>
  <c r="AX347" i="48" s="1"/>
  <c r="AY339" i="48"/>
  <c r="AX339" i="48" s="1"/>
  <c r="AY331" i="48"/>
  <c r="AX331" i="48" s="1"/>
  <c r="AY323" i="48"/>
  <c r="AX323" i="48" s="1"/>
  <c r="AY315" i="48"/>
  <c r="AX315" i="48" s="1"/>
  <c r="AY307" i="48"/>
  <c r="AX307" i="48" s="1"/>
  <c r="AY299" i="48"/>
  <c r="AX299" i="48" s="1"/>
  <c r="AY291" i="48"/>
  <c r="AX291" i="48" s="1"/>
  <c r="AY283" i="48"/>
  <c r="AX283" i="48" s="1"/>
  <c r="AY275" i="48"/>
  <c r="AX275" i="48" s="1"/>
  <c r="AY267" i="48"/>
  <c r="AX267" i="48" s="1"/>
  <c r="AY259" i="48"/>
  <c r="AX259" i="48" s="1"/>
  <c r="AY251" i="48"/>
  <c r="AX251" i="48" s="1"/>
  <c r="AY243" i="48"/>
  <c r="AX243" i="48" s="1"/>
  <c r="AY235" i="48"/>
  <c r="AX235" i="48" s="1"/>
  <c r="AY227" i="48"/>
  <c r="AX227" i="48" s="1"/>
  <c r="AY219" i="48"/>
  <c r="AX219" i="48" s="1"/>
  <c r="AY211" i="48"/>
  <c r="AX211" i="48" s="1"/>
  <c r="AY203" i="48"/>
  <c r="AX203" i="48" s="1"/>
  <c r="AY195" i="48"/>
  <c r="AX195" i="48" s="1"/>
  <c r="AY187" i="48"/>
  <c r="AX187" i="48" s="1"/>
  <c r="AY179" i="48"/>
  <c r="AX179" i="48" s="1"/>
  <c r="AY171" i="48"/>
  <c r="AX171" i="48" s="1"/>
  <c r="AY163" i="48"/>
  <c r="AX163" i="48" s="1"/>
  <c r="AY155" i="48"/>
  <c r="AX155" i="48" s="1"/>
  <c r="AY147" i="48"/>
  <c r="AX147" i="48" s="1"/>
  <c r="AY139" i="48"/>
  <c r="AX139" i="48" s="1"/>
  <c r="AY131" i="48"/>
  <c r="AX131" i="48" s="1"/>
  <c r="AY123" i="48"/>
  <c r="AX123" i="48" s="1"/>
  <c r="AY115" i="48"/>
  <c r="AX115" i="48" s="1"/>
  <c r="AY107" i="48"/>
  <c r="AX107" i="48" s="1"/>
  <c r="AY99" i="48"/>
  <c r="AX99" i="48" s="1"/>
  <c r="AY91" i="48"/>
  <c r="AX91" i="48" s="1"/>
  <c r="AY83" i="48"/>
  <c r="AX83" i="48" s="1"/>
  <c r="AY75" i="48"/>
  <c r="AX75" i="48" s="1"/>
  <c r="AY67" i="48"/>
  <c r="AX67" i="48" s="1"/>
  <c r="AY59" i="48"/>
  <c r="AX59" i="48" s="1"/>
  <c r="AY554" i="48"/>
  <c r="AX554" i="48" s="1"/>
  <c r="AY546" i="48"/>
  <c r="AX546" i="48" s="1"/>
  <c r="AY538" i="48"/>
  <c r="AX538" i="48" s="1"/>
  <c r="AY530" i="48"/>
  <c r="AX530" i="48" s="1"/>
  <c r="AY522" i="48"/>
  <c r="AX522" i="48" s="1"/>
  <c r="AY514" i="48"/>
  <c r="AX514" i="48" s="1"/>
  <c r="AY506" i="48"/>
  <c r="AX506" i="48" s="1"/>
  <c r="AY498" i="48"/>
  <c r="AX498" i="48" s="1"/>
  <c r="AY490" i="48"/>
  <c r="AX490" i="48" s="1"/>
  <c r="AY482" i="48"/>
  <c r="AX482" i="48" s="1"/>
  <c r="AY474" i="48"/>
  <c r="AX474" i="48" s="1"/>
  <c r="AY466" i="48"/>
  <c r="AX466" i="48" s="1"/>
  <c r="AY458" i="48"/>
  <c r="AX458" i="48" s="1"/>
  <c r="AY450" i="48"/>
  <c r="AX450" i="48" s="1"/>
  <c r="AY442" i="48"/>
  <c r="AX442" i="48" s="1"/>
  <c r="AY434" i="48"/>
  <c r="AX434" i="48" s="1"/>
  <c r="AY426" i="48"/>
  <c r="AX426" i="48" s="1"/>
  <c r="AY418" i="48"/>
  <c r="AX418" i="48" s="1"/>
  <c r="AY410" i="48"/>
  <c r="AX410" i="48" s="1"/>
  <c r="AY402" i="48"/>
  <c r="AX402" i="48" s="1"/>
  <c r="AY394" i="48"/>
  <c r="AX394" i="48" s="1"/>
  <c r="AY386" i="48"/>
  <c r="AX386" i="48" s="1"/>
  <c r="AY378" i="48"/>
  <c r="AX378" i="48" s="1"/>
  <c r="AY370" i="48"/>
  <c r="AX370" i="48" s="1"/>
  <c r="AY362" i="48"/>
  <c r="AX362" i="48" s="1"/>
  <c r="AY354" i="48"/>
  <c r="AX354" i="48" s="1"/>
  <c r="AY346" i="48"/>
  <c r="AX346" i="48" s="1"/>
  <c r="AY338" i="48"/>
  <c r="AX338" i="48" s="1"/>
  <c r="AY330" i="48"/>
  <c r="AX330" i="48" s="1"/>
  <c r="AY322" i="48"/>
  <c r="AX322" i="48" s="1"/>
  <c r="AY314" i="48"/>
  <c r="AX314" i="48" s="1"/>
  <c r="AY306" i="48"/>
  <c r="AX306" i="48" s="1"/>
  <c r="AY298" i="48"/>
  <c r="AX298" i="48" s="1"/>
  <c r="AY290" i="48"/>
  <c r="AX290" i="48" s="1"/>
  <c r="AY282" i="48"/>
  <c r="AX282" i="48" s="1"/>
  <c r="AY274" i="48"/>
  <c r="AX274" i="48" s="1"/>
  <c r="AY266" i="48"/>
  <c r="AX266" i="48" s="1"/>
  <c r="AY258" i="48"/>
  <c r="AX258" i="48" s="1"/>
  <c r="AY250" i="48"/>
  <c r="AX250" i="48" s="1"/>
  <c r="AY242" i="48"/>
  <c r="AX242" i="48" s="1"/>
  <c r="AY234" i="48"/>
  <c r="AX234" i="48" s="1"/>
  <c r="AY226" i="48"/>
  <c r="AX226" i="48" s="1"/>
  <c r="AY218" i="48"/>
  <c r="AX218" i="48" s="1"/>
  <c r="AY210" i="48"/>
  <c r="AX210" i="48" s="1"/>
  <c r="AY202" i="48"/>
  <c r="AX202" i="48" s="1"/>
  <c r="AY194" i="48"/>
  <c r="AX194" i="48" s="1"/>
  <c r="AY186" i="48"/>
  <c r="AX186" i="48" s="1"/>
  <c r="AY178" i="48"/>
  <c r="AX178" i="48" s="1"/>
  <c r="AY170" i="48"/>
  <c r="AX170" i="48" s="1"/>
  <c r="AY162" i="48"/>
  <c r="AX162" i="48" s="1"/>
  <c r="AY154" i="48"/>
  <c r="AX154" i="48" s="1"/>
  <c r="AY146" i="48"/>
  <c r="AX146" i="48" s="1"/>
  <c r="AY138" i="48"/>
  <c r="AX138" i="48" s="1"/>
  <c r="AY130" i="48"/>
  <c r="AX130" i="48" s="1"/>
  <c r="AY122" i="48"/>
  <c r="AX122" i="48" s="1"/>
  <c r="AY114" i="48"/>
  <c r="AX114" i="48" s="1"/>
  <c r="AY106" i="48"/>
  <c r="AX106" i="48" s="1"/>
  <c r="AY98" i="48"/>
  <c r="AX98" i="48" s="1"/>
  <c r="AY90" i="48"/>
  <c r="AX90" i="48" s="1"/>
  <c r="AY82" i="48"/>
  <c r="AX82" i="48" s="1"/>
  <c r="AY74" i="48"/>
  <c r="AX74" i="48" s="1"/>
  <c r="AY66" i="48"/>
  <c r="AX66" i="48" s="1"/>
  <c r="AY58" i="48"/>
  <c r="AX58" i="48" s="1"/>
  <c r="AK12" i="49"/>
  <c r="AN3" i="49"/>
  <c r="M57" i="48" l="1"/>
  <c r="AM3" i="49" l="1"/>
  <c r="L57" i="48" l="1"/>
  <c r="R23" i="46" l="1"/>
  <c r="Q23" i="46"/>
  <c r="P23" i="46"/>
  <c r="O23" i="46"/>
  <c r="N23" i="46"/>
  <c r="M23" i="46"/>
  <c r="L23" i="46"/>
  <c r="K23" i="46"/>
  <c r="J23" i="46"/>
  <c r="R22" i="46"/>
  <c r="Q22" i="46"/>
  <c r="P22" i="46"/>
  <c r="O22" i="46"/>
  <c r="N22" i="46"/>
  <c r="M22" i="46"/>
  <c r="L22" i="46"/>
  <c r="K22" i="46"/>
  <c r="J22" i="46"/>
  <c r="F23" i="72"/>
  <c r="P23" i="72"/>
  <c r="O23" i="72"/>
  <c r="N23" i="72"/>
  <c r="M23" i="72"/>
  <c r="L23" i="72"/>
  <c r="K23" i="72"/>
  <c r="J23" i="72"/>
  <c r="I23" i="72"/>
  <c r="H23" i="72"/>
  <c r="G23" i="72"/>
  <c r="P118" i="12" l="1"/>
  <c r="O118" i="12"/>
  <c r="M118" i="12"/>
  <c r="L118" i="12"/>
  <c r="J118" i="12"/>
  <c r="I118" i="12"/>
  <c r="G118" i="12"/>
  <c r="F118" i="12"/>
  <c r="D118" i="12"/>
  <c r="C118" i="12"/>
  <c r="P117" i="12"/>
  <c r="O117" i="12"/>
  <c r="M117" i="12"/>
  <c r="L117" i="12"/>
  <c r="J117" i="12"/>
  <c r="I117" i="12"/>
  <c r="G117" i="12"/>
  <c r="F117" i="12"/>
  <c r="D117" i="12"/>
  <c r="C117" i="12"/>
  <c r="P116" i="12"/>
  <c r="O116" i="12"/>
  <c r="M116" i="12"/>
  <c r="L116" i="12"/>
  <c r="J116" i="12"/>
  <c r="I116" i="12"/>
  <c r="G116" i="12"/>
  <c r="F116" i="12"/>
  <c r="D116" i="12"/>
  <c r="C116" i="12"/>
  <c r="P115" i="12"/>
  <c r="O115" i="12"/>
  <c r="M115" i="12"/>
  <c r="L115" i="12"/>
  <c r="J115" i="12"/>
  <c r="I115" i="12"/>
  <c r="G115" i="12"/>
  <c r="F115" i="12"/>
  <c r="D115" i="12"/>
  <c r="C115" i="12"/>
  <c r="P114" i="12"/>
  <c r="O114" i="12"/>
  <c r="M114" i="12"/>
  <c r="L114" i="12"/>
  <c r="J114" i="12"/>
  <c r="I114" i="12"/>
  <c r="G114" i="12"/>
  <c r="F114" i="12"/>
  <c r="D114" i="12"/>
  <c r="C114" i="12"/>
  <c r="P113" i="12"/>
  <c r="O113" i="12"/>
  <c r="M113" i="12"/>
  <c r="L113" i="12"/>
  <c r="J113" i="12"/>
  <c r="I113" i="12"/>
  <c r="G113" i="12"/>
  <c r="F113" i="12"/>
  <c r="D113" i="12"/>
  <c r="C113" i="12"/>
  <c r="P112" i="12"/>
  <c r="O112" i="12"/>
  <c r="M112" i="12"/>
  <c r="L112" i="12"/>
  <c r="J112" i="12"/>
  <c r="I112" i="12"/>
  <c r="G112" i="12"/>
  <c r="F112" i="12"/>
  <c r="D112" i="12"/>
  <c r="C112" i="12"/>
  <c r="P111" i="12"/>
  <c r="O111" i="12"/>
  <c r="M111" i="12"/>
  <c r="L111" i="12"/>
  <c r="J111" i="12"/>
  <c r="I111" i="12"/>
  <c r="G111" i="12"/>
  <c r="F111" i="12"/>
  <c r="D111" i="12"/>
  <c r="C111" i="12"/>
  <c r="P110" i="12"/>
  <c r="O110" i="12"/>
  <c r="M110" i="12"/>
  <c r="L110" i="12"/>
  <c r="J110" i="12"/>
  <c r="I110" i="12"/>
  <c r="G110" i="12"/>
  <c r="F110" i="12"/>
  <c r="D110" i="12"/>
  <c r="C110" i="12"/>
  <c r="P109" i="12"/>
  <c r="O109" i="12"/>
  <c r="M109" i="12"/>
  <c r="L109" i="12"/>
  <c r="J109" i="12"/>
  <c r="I109" i="12"/>
  <c r="G109" i="12"/>
  <c r="F109" i="12"/>
  <c r="D109" i="12"/>
  <c r="C109" i="12"/>
  <c r="P108" i="12"/>
  <c r="O108" i="12"/>
  <c r="M108" i="12"/>
  <c r="L108" i="12"/>
  <c r="J108" i="12"/>
  <c r="I108" i="12"/>
  <c r="G108" i="12"/>
  <c r="F108" i="12"/>
  <c r="D108" i="12"/>
  <c r="C108" i="12"/>
  <c r="P107" i="12"/>
  <c r="O107" i="12"/>
  <c r="M107" i="12"/>
  <c r="L107" i="12"/>
  <c r="J107" i="12"/>
  <c r="I107" i="12"/>
  <c r="G107" i="12"/>
  <c r="F107" i="12"/>
  <c r="D107" i="12"/>
  <c r="C107" i="12"/>
  <c r="P106" i="12"/>
  <c r="O106" i="12"/>
  <c r="M106" i="12"/>
  <c r="L106" i="12"/>
  <c r="J106" i="12"/>
  <c r="I106" i="12"/>
  <c r="G106" i="12"/>
  <c r="F106" i="12"/>
  <c r="D106" i="12"/>
  <c r="C106" i="12"/>
  <c r="P105" i="12"/>
  <c r="O105" i="12"/>
  <c r="M105" i="12"/>
  <c r="L105" i="12"/>
  <c r="J105" i="12"/>
  <c r="I105" i="12"/>
  <c r="G105" i="12"/>
  <c r="F105" i="12"/>
  <c r="D105" i="12"/>
  <c r="C105" i="12"/>
  <c r="P104" i="12"/>
  <c r="O104" i="12"/>
  <c r="M104" i="12"/>
  <c r="L104" i="12"/>
  <c r="J104" i="12"/>
  <c r="I104" i="12"/>
  <c r="G104" i="12"/>
  <c r="F104" i="12"/>
  <c r="D104" i="12"/>
  <c r="C104" i="12"/>
  <c r="L101" i="12"/>
  <c r="K101" i="12"/>
  <c r="J101" i="12"/>
  <c r="I101" i="12"/>
  <c r="H101" i="12"/>
  <c r="G101" i="12"/>
  <c r="F101" i="12"/>
  <c r="E101" i="12"/>
  <c r="D101" i="12"/>
  <c r="C101" i="12"/>
  <c r="L100" i="12"/>
  <c r="K100" i="12"/>
  <c r="J100" i="12"/>
  <c r="I100" i="12"/>
  <c r="H100" i="12"/>
  <c r="G100" i="12"/>
  <c r="F100" i="12"/>
  <c r="E100" i="12"/>
  <c r="D100" i="12"/>
  <c r="C100" i="12"/>
  <c r="L99" i="12"/>
  <c r="K99" i="12"/>
  <c r="J99" i="12"/>
  <c r="I99" i="12"/>
  <c r="H99" i="12"/>
  <c r="G99" i="12"/>
  <c r="F99" i="12"/>
  <c r="E99" i="12"/>
  <c r="D99" i="12"/>
  <c r="C99" i="12"/>
  <c r="L98" i="12"/>
  <c r="K98" i="12"/>
  <c r="J98" i="12"/>
  <c r="I98" i="12"/>
  <c r="H98" i="12"/>
  <c r="G98" i="12"/>
  <c r="F98" i="12"/>
  <c r="E98" i="12"/>
  <c r="D98" i="12"/>
  <c r="C98" i="12"/>
  <c r="L97" i="12"/>
  <c r="K97" i="12"/>
  <c r="J97" i="12"/>
  <c r="I97" i="12"/>
  <c r="H97" i="12"/>
  <c r="G97" i="12"/>
  <c r="F97" i="12"/>
  <c r="E97" i="12"/>
  <c r="D97" i="12"/>
  <c r="C97" i="12"/>
  <c r="L96" i="12"/>
  <c r="K96" i="12"/>
  <c r="J96" i="12"/>
  <c r="I96" i="12"/>
  <c r="H96" i="12"/>
  <c r="G96" i="12"/>
  <c r="F96" i="12"/>
  <c r="E96" i="12"/>
  <c r="D96" i="12"/>
  <c r="C96" i="12"/>
  <c r="L95" i="12"/>
  <c r="K95" i="12"/>
  <c r="J95" i="12"/>
  <c r="I95" i="12"/>
  <c r="H95" i="12"/>
  <c r="G95" i="12"/>
  <c r="F95" i="12"/>
  <c r="E95" i="12"/>
  <c r="D95" i="12"/>
  <c r="C95" i="12"/>
  <c r="L94" i="12"/>
  <c r="K94" i="12"/>
  <c r="J94" i="12"/>
  <c r="I94" i="12"/>
  <c r="H94" i="12"/>
  <c r="G94" i="12"/>
  <c r="F94" i="12"/>
  <c r="E94" i="12"/>
  <c r="D94" i="12"/>
  <c r="C94" i="12"/>
  <c r="L93" i="12"/>
  <c r="K93" i="12"/>
  <c r="J93" i="12"/>
  <c r="I93" i="12"/>
  <c r="H93" i="12"/>
  <c r="G93" i="12"/>
  <c r="F93" i="12"/>
  <c r="E93" i="12"/>
  <c r="D93" i="12"/>
  <c r="C93" i="12"/>
  <c r="L92" i="12"/>
  <c r="K92" i="12"/>
  <c r="J92" i="12"/>
  <c r="I92" i="12"/>
  <c r="H92" i="12"/>
  <c r="G92" i="12"/>
  <c r="F92" i="12"/>
  <c r="E92" i="12"/>
  <c r="D92" i="12"/>
  <c r="C92" i="12"/>
  <c r="L91" i="12"/>
  <c r="K91" i="12"/>
  <c r="J91" i="12"/>
  <c r="I91" i="12"/>
  <c r="H91" i="12"/>
  <c r="G91" i="12"/>
  <c r="F91" i="12"/>
  <c r="E91" i="12"/>
  <c r="D91" i="12"/>
  <c r="C91" i="12"/>
  <c r="L90" i="12"/>
  <c r="K90" i="12"/>
  <c r="J90" i="12"/>
  <c r="I90" i="12"/>
  <c r="H90" i="12"/>
  <c r="G90" i="12"/>
  <c r="F90" i="12"/>
  <c r="E90" i="12"/>
  <c r="D90" i="12"/>
  <c r="C90" i="12"/>
  <c r="L89" i="12"/>
  <c r="K89" i="12"/>
  <c r="J89" i="12"/>
  <c r="I89" i="12"/>
  <c r="H89" i="12"/>
  <c r="G89" i="12"/>
  <c r="F89" i="12"/>
  <c r="E89" i="12"/>
  <c r="D89" i="12"/>
  <c r="C89" i="12"/>
  <c r="L88" i="12"/>
  <c r="K88" i="12"/>
  <c r="J88" i="12"/>
  <c r="I88" i="12"/>
  <c r="H88" i="12"/>
  <c r="G88" i="12"/>
  <c r="F88" i="12"/>
  <c r="E88" i="12"/>
  <c r="D88" i="12"/>
  <c r="C88" i="12"/>
  <c r="L87" i="12"/>
  <c r="K87" i="12"/>
  <c r="J87" i="12"/>
  <c r="I87" i="12"/>
  <c r="H87" i="12"/>
  <c r="G87" i="12"/>
  <c r="F87" i="12"/>
  <c r="E87" i="12"/>
  <c r="D87" i="12"/>
  <c r="C87" i="12"/>
  <c r="C84" i="12"/>
  <c r="C83" i="12"/>
  <c r="C82" i="12"/>
  <c r="C81" i="12"/>
  <c r="C80" i="12"/>
  <c r="C79" i="12"/>
  <c r="C78" i="12"/>
  <c r="C77" i="12"/>
  <c r="C76" i="12"/>
  <c r="C75" i="12"/>
  <c r="C74" i="12"/>
  <c r="C73" i="12"/>
  <c r="C72" i="12"/>
  <c r="C71" i="12"/>
  <c r="C69" i="12"/>
  <c r="C68" i="12"/>
  <c r="C67" i="12"/>
  <c r="C66" i="12"/>
  <c r="C65" i="12"/>
  <c r="C64" i="12"/>
  <c r="C63" i="12"/>
  <c r="C62" i="12"/>
  <c r="C61" i="12"/>
  <c r="C60" i="12"/>
  <c r="C59" i="12"/>
  <c r="C57" i="12"/>
  <c r="C56" i="12"/>
  <c r="C58" i="12"/>
  <c r="C48" i="12"/>
  <c r="E104" i="12" l="1"/>
  <c r="H104" i="12" s="1"/>
  <c r="K104" i="12" s="1"/>
  <c r="N104" i="12" s="1"/>
  <c r="Q104" i="12" s="1"/>
  <c r="E105" i="12"/>
  <c r="H105" i="12" s="1"/>
  <c r="K105" i="12" s="1"/>
  <c r="N105" i="12" s="1"/>
  <c r="Q105" i="12" s="1"/>
  <c r="E115" i="12"/>
  <c r="H115" i="12" s="1"/>
  <c r="K115" i="12" s="1"/>
  <c r="N115" i="12" s="1"/>
  <c r="Q115" i="12" s="1"/>
  <c r="E111" i="12"/>
  <c r="H111" i="12" s="1"/>
  <c r="K111" i="12" s="1"/>
  <c r="N111" i="12" s="1"/>
  <c r="Q111" i="12" s="1"/>
  <c r="E107" i="12"/>
  <c r="H107" i="12" s="1"/>
  <c r="K107" i="12" s="1"/>
  <c r="N107" i="12" s="1"/>
  <c r="Q107" i="12" s="1"/>
  <c r="E116" i="12"/>
  <c r="H116" i="12" s="1"/>
  <c r="K116" i="12" s="1"/>
  <c r="N116" i="12" s="1"/>
  <c r="Q116" i="12" s="1"/>
  <c r="E117" i="12"/>
  <c r="H117" i="12" s="1"/>
  <c r="K117" i="12" s="1"/>
  <c r="N117" i="12" s="1"/>
  <c r="Q117" i="12" s="1"/>
  <c r="E118" i="12"/>
  <c r="H118" i="12" s="1"/>
  <c r="K118" i="12" s="1"/>
  <c r="N118" i="12" s="1"/>
  <c r="Q118" i="12" s="1"/>
  <c r="E106" i="12"/>
  <c r="H106" i="12" s="1"/>
  <c r="K106" i="12" s="1"/>
  <c r="N106" i="12" s="1"/>
  <c r="Q106" i="12" s="1"/>
  <c r="E108" i="12"/>
  <c r="H108" i="12" s="1"/>
  <c r="K108" i="12" s="1"/>
  <c r="N108" i="12" s="1"/>
  <c r="Q108" i="12" s="1"/>
  <c r="E109" i="12"/>
  <c r="H109" i="12" s="1"/>
  <c r="K109" i="12" s="1"/>
  <c r="N109" i="12" s="1"/>
  <c r="Q109" i="12" s="1"/>
  <c r="E110" i="12"/>
  <c r="H110" i="12" s="1"/>
  <c r="K110" i="12" s="1"/>
  <c r="N110" i="12" s="1"/>
  <c r="Q110" i="12" s="1"/>
  <c r="E112" i="12"/>
  <c r="H112" i="12" s="1"/>
  <c r="K112" i="12" s="1"/>
  <c r="N112" i="12" s="1"/>
  <c r="Q112" i="12" s="1"/>
  <c r="E113" i="12"/>
  <c r="H113" i="12" s="1"/>
  <c r="K113" i="12" s="1"/>
  <c r="N113" i="12" s="1"/>
  <c r="Q113" i="12" s="1"/>
  <c r="E114" i="12"/>
  <c r="H114" i="12" s="1"/>
  <c r="K114" i="12" s="1"/>
  <c r="N114" i="12" s="1"/>
  <c r="Q114" i="12" s="1"/>
  <c r="F17" i="46"/>
  <c r="F12" i="46"/>
  <c r="Q17" i="72" l="1"/>
  <c r="R17" i="72"/>
  <c r="Q12" i="72"/>
  <c r="R12" i="72"/>
  <c r="T17" i="46"/>
  <c r="S114" i="12" s="1"/>
  <c r="S17" i="46"/>
  <c r="U17" i="46" s="1"/>
  <c r="T12" i="46"/>
  <c r="S109" i="12" s="1"/>
  <c r="S12" i="46"/>
  <c r="K57" i="48"/>
  <c r="K58" i="48"/>
  <c r="L58" i="48"/>
  <c r="K59" i="48"/>
  <c r="L59" i="48"/>
  <c r="K60" i="48"/>
  <c r="L60" i="48"/>
  <c r="K61" i="48"/>
  <c r="L61" i="48"/>
  <c r="K62" i="48"/>
  <c r="L62" i="48"/>
  <c r="K63" i="48"/>
  <c r="L63" i="48"/>
  <c r="K64" i="48"/>
  <c r="L64" i="48"/>
  <c r="K65" i="48"/>
  <c r="L65" i="48"/>
  <c r="K66" i="48"/>
  <c r="L66" i="48"/>
  <c r="K67" i="48"/>
  <c r="L67" i="48"/>
  <c r="K68" i="48"/>
  <c r="L68" i="48"/>
  <c r="K69" i="48"/>
  <c r="L69" i="48"/>
  <c r="K70" i="48"/>
  <c r="L70" i="48"/>
  <c r="K71" i="48"/>
  <c r="L71" i="48"/>
  <c r="K72" i="48"/>
  <c r="L72" i="48"/>
  <c r="K73" i="48"/>
  <c r="L73" i="48"/>
  <c r="K74" i="48"/>
  <c r="L74" i="48"/>
  <c r="K75" i="48"/>
  <c r="L75" i="48"/>
  <c r="K76" i="48"/>
  <c r="L76" i="48"/>
  <c r="K77" i="48"/>
  <c r="L77" i="48"/>
  <c r="K78" i="48"/>
  <c r="L78" i="48"/>
  <c r="K79" i="48"/>
  <c r="L79" i="48"/>
  <c r="K80" i="48"/>
  <c r="L80" i="48"/>
  <c r="K81" i="48"/>
  <c r="L81" i="48"/>
  <c r="K82" i="48"/>
  <c r="L82" i="48"/>
  <c r="K83" i="48"/>
  <c r="L83" i="48"/>
  <c r="K84" i="48"/>
  <c r="L84" i="48"/>
  <c r="K85" i="48"/>
  <c r="L85" i="48"/>
  <c r="K86" i="48"/>
  <c r="L86" i="48"/>
  <c r="K87" i="48"/>
  <c r="L87" i="48"/>
  <c r="K88" i="48"/>
  <c r="L88" i="48"/>
  <c r="K89" i="48"/>
  <c r="L89" i="48"/>
  <c r="K90" i="48"/>
  <c r="L90" i="48"/>
  <c r="K91" i="48"/>
  <c r="L91" i="48"/>
  <c r="K92" i="48"/>
  <c r="L92" i="48"/>
  <c r="K93" i="48"/>
  <c r="L93" i="48"/>
  <c r="K94" i="48"/>
  <c r="L94" i="48"/>
  <c r="K95" i="48"/>
  <c r="L95" i="48"/>
  <c r="K96" i="48"/>
  <c r="L96" i="48"/>
  <c r="K97" i="48"/>
  <c r="L97" i="48"/>
  <c r="K98" i="48"/>
  <c r="L98" i="48"/>
  <c r="K99" i="48"/>
  <c r="L99" i="48"/>
  <c r="K100" i="48"/>
  <c r="L100" i="48"/>
  <c r="K101" i="48"/>
  <c r="L101" i="48"/>
  <c r="K102" i="48"/>
  <c r="L102" i="48"/>
  <c r="K103" i="48"/>
  <c r="L103" i="48"/>
  <c r="K104" i="48"/>
  <c r="L104" i="48"/>
  <c r="K105" i="48"/>
  <c r="L105" i="48"/>
  <c r="K106" i="48"/>
  <c r="L106" i="48"/>
  <c r="K107" i="48"/>
  <c r="L107" i="48"/>
  <c r="K108" i="48"/>
  <c r="L108" i="48"/>
  <c r="K109" i="48"/>
  <c r="L109" i="48"/>
  <c r="K110" i="48"/>
  <c r="L110" i="48"/>
  <c r="K111" i="48"/>
  <c r="L111" i="48"/>
  <c r="K112" i="48"/>
  <c r="L112" i="48"/>
  <c r="K113" i="48"/>
  <c r="L113" i="48"/>
  <c r="K114" i="48"/>
  <c r="L114" i="48"/>
  <c r="K115" i="48"/>
  <c r="L115" i="48"/>
  <c r="K116" i="48"/>
  <c r="L116" i="48"/>
  <c r="K117" i="48"/>
  <c r="L117" i="48"/>
  <c r="K118" i="48"/>
  <c r="L118" i="48"/>
  <c r="K119" i="48"/>
  <c r="L119" i="48"/>
  <c r="K120" i="48"/>
  <c r="L120" i="48"/>
  <c r="K121" i="48"/>
  <c r="L121" i="48"/>
  <c r="I23" i="46"/>
  <c r="I22" i="46"/>
  <c r="U12" i="46" l="1"/>
  <c r="S17" i="72"/>
  <c r="S12" i="72"/>
  <c r="R114" i="12"/>
  <c r="R109" i="12"/>
  <c r="M556" i="48"/>
  <c r="L556" i="48"/>
  <c r="M555" i="48"/>
  <c r="L555" i="48"/>
  <c r="M554" i="48"/>
  <c r="L554" i="48"/>
  <c r="M553" i="48"/>
  <c r="L553" i="48"/>
  <c r="M552" i="48"/>
  <c r="L552" i="48"/>
  <c r="M551" i="48"/>
  <c r="L551" i="48"/>
  <c r="M550" i="48"/>
  <c r="L550" i="48"/>
  <c r="M549" i="48"/>
  <c r="L549" i="48"/>
  <c r="M548" i="48"/>
  <c r="L548" i="48"/>
  <c r="M547" i="48"/>
  <c r="L547" i="48"/>
  <c r="M546" i="48"/>
  <c r="L546" i="48"/>
  <c r="M545" i="48"/>
  <c r="L545" i="48"/>
  <c r="M544" i="48"/>
  <c r="L544" i="48"/>
  <c r="M543" i="48"/>
  <c r="L543" i="48"/>
  <c r="M542" i="48"/>
  <c r="L542" i="48"/>
  <c r="M541" i="48"/>
  <c r="L541" i="48"/>
  <c r="M540" i="48"/>
  <c r="L540" i="48"/>
  <c r="M539" i="48"/>
  <c r="L539" i="48"/>
  <c r="M538" i="48"/>
  <c r="L538" i="48"/>
  <c r="M537" i="48"/>
  <c r="L537" i="48"/>
  <c r="M536" i="48"/>
  <c r="L536" i="48"/>
  <c r="M535" i="48"/>
  <c r="L535" i="48"/>
  <c r="M534" i="48"/>
  <c r="L534" i="48"/>
  <c r="M533" i="48"/>
  <c r="L533" i="48"/>
  <c r="M532" i="48"/>
  <c r="L532" i="48"/>
  <c r="M531" i="48"/>
  <c r="L531" i="48"/>
  <c r="M530" i="48"/>
  <c r="L530" i="48"/>
  <c r="M529" i="48"/>
  <c r="L529" i="48"/>
  <c r="M528" i="48"/>
  <c r="L528" i="48"/>
  <c r="M527" i="48"/>
  <c r="L527" i="48"/>
  <c r="M526" i="48"/>
  <c r="L526" i="48"/>
  <c r="M525" i="48"/>
  <c r="L525" i="48"/>
  <c r="M524" i="48"/>
  <c r="L524" i="48"/>
  <c r="M523" i="48"/>
  <c r="L523" i="48"/>
  <c r="M522" i="48"/>
  <c r="L522" i="48"/>
  <c r="M521" i="48"/>
  <c r="L521" i="48"/>
  <c r="M520" i="48"/>
  <c r="L520" i="48"/>
  <c r="M519" i="48"/>
  <c r="L519" i="48"/>
  <c r="M518" i="48"/>
  <c r="L518" i="48"/>
  <c r="M517" i="48"/>
  <c r="L517" i="48"/>
  <c r="M516" i="48"/>
  <c r="L516" i="48"/>
  <c r="M515" i="48"/>
  <c r="L515" i="48"/>
  <c r="M514" i="48"/>
  <c r="L514" i="48"/>
  <c r="M513" i="48"/>
  <c r="L513" i="48"/>
  <c r="M512" i="48"/>
  <c r="L512" i="48"/>
  <c r="M511" i="48"/>
  <c r="L511" i="48"/>
  <c r="M510" i="48"/>
  <c r="L510" i="48"/>
  <c r="M509" i="48"/>
  <c r="L509" i="48"/>
  <c r="M508" i="48"/>
  <c r="L508" i="48"/>
  <c r="M507" i="48"/>
  <c r="L507" i="48"/>
  <c r="M506" i="48"/>
  <c r="L506" i="48"/>
  <c r="M505" i="48"/>
  <c r="L505" i="48"/>
  <c r="M504" i="48"/>
  <c r="L504" i="48"/>
  <c r="M503" i="48"/>
  <c r="L503" i="48"/>
  <c r="M502" i="48"/>
  <c r="L502" i="48"/>
  <c r="M501" i="48"/>
  <c r="L501" i="48"/>
  <c r="M500" i="48"/>
  <c r="L500" i="48"/>
  <c r="M499" i="48"/>
  <c r="L499" i="48"/>
  <c r="M498" i="48"/>
  <c r="L498" i="48"/>
  <c r="M497" i="48"/>
  <c r="L497" i="48"/>
  <c r="M496" i="48"/>
  <c r="L496" i="48"/>
  <c r="M495" i="48"/>
  <c r="L495" i="48"/>
  <c r="M494" i="48"/>
  <c r="L494" i="48"/>
  <c r="M493" i="48"/>
  <c r="L493" i="48"/>
  <c r="M492" i="48"/>
  <c r="L492" i="48"/>
  <c r="M491" i="48"/>
  <c r="L491" i="48"/>
  <c r="M490" i="48"/>
  <c r="L490" i="48"/>
  <c r="M489" i="48"/>
  <c r="L489" i="48"/>
  <c r="M488" i="48"/>
  <c r="L488" i="48"/>
  <c r="M487" i="48"/>
  <c r="L487" i="48"/>
  <c r="M486" i="48"/>
  <c r="L486" i="48"/>
  <c r="M485" i="48"/>
  <c r="L485" i="48"/>
  <c r="M484" i="48"/>
  <c r="L484" i="48"/>
  <c r="M483" i="48"/>
  <c r="L483" i="48"/>
  <c r="M482" i="48"/>
  <c r="L482" i="48"/>
  <c r="M481" i="48"/>
  <c r="L481" i="48"/>
  <c r="M480" i="48"/>
  <c r="L480" i="48"/>
  <c r="M479" i="48"/>
  <c r="L479" i="48"/>
  <c r="M478" i="48"/>
  <c r="L478" i="48"/>
  <c r="M477" i="48"/>
  <c r="L477" i="48"/>
  <c r="M476" i="48"/>
  <c r="L476" i="48"/>
  <c r="M475" i="48"/>
  <c r="L475" i="48"/>
  <c r="M474" i="48"/>
  <c r="L474" i="48"/>
  <c r="M473" i="48"/>
  <c r="L473" i="48"/>
  <c r="M472" i="48"/>
  <c r="L472" i="48"/>
  <c r="M471" i="48"/>
  <c r="L471" i="48"/>
  <c r="M470" i="48"/>
  <c r="L470" i="48"/>
  <c r="M469" i="48"/>
  <c r="L469" i="48"/>
  <c r="M468" i="48"/>
  <c r="L468" i="48"/>
  <c r="M467" i="48"/>
  <c r="L467" i="48"/>
  <c r="M466" i="48"/>
  <c r="L466" i="48"/>
  <c r="M465" i="48"/>
  <c r="L465" i="48"/>
  <c r="M464" i="48"/>
  <c r="L464" i="48"/>
  <c r="M463" i="48"/>
  <c r="L463" i="48"/>
  <c r="M462" i="48"/>
  <c r="L462" i="48"/>
  <c r="M461" i="48"/>
  <c r="L461" i="48"/>
  <c r="M460" i="48"/>
  <c r="L460" i="48"/>
  <c r="M459" i="48"/>
  <c r="L459" i="48"/>
  <c r="M458" i="48"/>
  <c r="L458" i="48"/>
  <c r="M457" i="48"/>
  <c r="L457" i="48"/>
  <c r="M456" i="48"/>
  <c r="L456" i="48"/>
  <c r="M455" i="48"/>
  <c r="L455" i="48"/>
  <c r="M454" i="48"/>
  <c r="L454" i="48"/>
  <c r="M453" i="48"/>
  <c r="L453" i="48"/>
  <c r="M452" i="48"/>
  <c r="L452" i="48"/>
  <c r="M451" i="48"/>
  <c r="L451" i="48"/>
  <c r="M450" i="48"/>
  <c r="L450" i="48"/>
  <c r="M449" i="48"/>
  <c r="L449" i="48"/>
  <c r="M448" i="48"/>
  <c r="L448" i="48"/>
  <c r="M447" i="48"/>
  <c r="L447" i="48"/>
  <c r="M446" i="48"/>
  <c r="L446" i="48"/>
  <c r="M445" i="48"/>
  <c r="L445" i="48"/>
  <c r="M444" i="48"/>
  <c r="L444" i="48"/>
  <c r="M443" i="48"/>
  <c r="L443" i="48"/>
  <c r="M442" i="48"/>
  <c r="L442" i="48"/>
  <c r="M441" i="48"/>
  <c r="L441" i="48"/>
  <c r="M440" i="48"/>
  <c r="L440" i="48"/>
  <c r="M439" i="48"/>
  <c r="L439" i="48"/>
  <c r="M438" i="48"/>
  <c r="L438" i="48"/>
  <c r="M437" i="48"/>
  <c r="L437" i="48"/>
  <c r="M436" i="48"/>
  <c r="L436" i="48"/>
  <c r="M435" i="48"/>
  <c r="L435" i="48"/>
  <c r="M434" i="48"/>
  <c r="L434" i="48"/>
  <c r="M433" i="48"/>
  <c r="L433" i="48"/>
  <c r="M432" i="48"/>
  <c r="L432" i="48"/>
  <c r="M431" i="48"/>
  <c r="L431" i="48"/>
  <c r="M430" i="48"/>
  <c r="L430" i="48"/>
  <c r="M429" i="48"/>
  <c r="L429" i="48"/>
  <c r="M428" i="48"/>
  <c r="L428" i="48"/>
  <c r="M427" i="48"/>
  <c r="L427" i="48"/>
  <c r="M426" i="48"/>
  <c r="L426" i="48"/>
  <c r="M425" i="48"/>
  <c r="L425" i="48"/>
  <c r="M424" i="48"/>
  <c r="L424" i="48"/>
  <c r="M423" i="48"/>
  <c r="L423" i="48"/>
  <c r="M422" i="48"/>
  <c r="L422" i="48"/>
  <c r="M421" i="48"/>
  <c r="L421" i="48"/>
  <c r="M420" i="48"/>
  <c r="L420" i="48"/>
  <c r="M419" i="48"/>
  <c r="L419" i="48"/>
  <c r="M418" i="48"/>
  <c r="L418" i="48"/>
  <c r="M417" i="48"/>
  <c r="L417" i="48"/>
  <c r="M416" i="48"/>
  <c r="L416" i="48"/>
  <c r="M415" i="48"/>
  <c r="L415" i="48"/>
  <c r="M414" i="48"/>
  <c r="L414" i="48"/>
  <c r="M413" i="48"/>
  <c r="L413" i="48"/>
  <c r="M412" i="48"/>
  <c r="L412" i="48"/>
  <c r="M411" i="48"/>
  <c r="L411" i="48"/>
  <c r="M410" i="48"/>
  <c r="L410" i="48"/>
  <c r="M409" i="48"/>
  <c r="L409" i="48"/>
  <c r="M408" i="48"/>
  <c r="L408" i="48"/>
  <c r="M407" i="48"/>
  <c r="L407" i="48"/>
  <c r="M406" i="48"/>
  <c r="L406" i="48"/>
  <c r="M405" i="48"/>
  <c r="L405" i="48"/>
  <c r="M404" i="48"/>
  <c r="L404" i="48"/>
  <c r="M403" i="48"/>
  <c r="L403" i="48"/>
  <c r="M402" i="48"/>
  <c r="L402" i="48"/>
  <c r="M401" i="48"/>
  <c r="L401" i="48"/>
  <c r="M400" i="48"/>
  <c r="L400" i="48"/>
  <c r="M399" i="48"/>
  <c r="L399" i="48"/>
  <c r="M398" i="48"/>
  <c r="L398" i="48"/>
  <c r="M397" i="48"/>
  <c r="L397" i="48"/>
  <c r="M396" i="48"/>
  <c r="L396" i="48"/>
  <c r="M395" i="48"/>
  <c r="L395" i="48"/>
  <c r="M394" i="48"/>
  <c r="L394" i="48"/>
  <c r="M393" i="48"/>
  <c r="L393" i="48"/>
  <c r="M392" i="48"/>
  <c r="L392" i="48"/>
  <c r="M391" i="48"/>
  <c r="L391" i="48"/>
  <c r="M390" i="48"/>
  <c r="L390" i="48"/>
  <c r="M389" i="48"/>
  <c r="L389" i="48"/>
  <c r="M388" i="48"/>
  <c r="L388" i="48"/>
  <c r="M387" i="48"/>
  <c r="L387" i="48"/>
  <c r="M386" i="48"/>
  <c r="L386" i="48"/>
  <c r="M385" i="48"/>
  <c r="L385" i="48"/>
  <c r="M384" i="48"/>
  <c r="L384" i="48"/>
  <c r="M383" i="48"/>
  <c r="L383" i="48"/>
  <c r="M382" i="48"/>
  <c r="L382" i="48"/>
  <c r="M381" i="48"/>
  <c r="L381" i="48"/>
  <c r="M380" i="48"/>
  <c r="L380" i="48"/>
  <c r="M379" i="48"/>
  <c r="L379" i="48"/>
  <c r="M378" i="48"/>
  <c r="L378" i="48"/>
  <c r="M377" i="48"/>
  <c r="L377" i="48"/>
  <c r="M376" i="48"/>
  <c r="L376" i="48"/>
  <c r="M375" i="48"/>
  <c r="L375" i="48"/>
  <c r="M374" i="48"/>
  <c r="L374" i="48"/>
  <c r="M373" i="48"/>
  <c r="L373" i="48"/>
  <c r="M372" i="48"/>
  <c r="L372" i="48"/>
  <c r="M371" i="48"/>
  <c r="L371" i="48"/>
  <c r="M370" i="48"/>
  <c r="L370" i="48"/>
  <c r="M369" i="48"/>
  <c r="L369" i="48"/>
  <c r="M368" i="48"/>
  <c r="L368" i="48"/>
  <c r="M367" i="48"/>
  <c r="L367" i="48"/>
  <c r="M366" i="48"/>
  <c r="L366" i="48"/>
  <c r="M365" i="48"/>
  <c r="L365" i="48"/>
  <c r="M364" i="48"/>
  <c r="L364" i="48"/>
  <c r="M363" i="48"/>
  <c r="L363" i="48"/>
  <c r="M362" i="48"/>
  <c r="L362" i="48"/>
  <c r="M361" i="48"/>
  <c r="L361" i="48"/>
  <c r="M360" i="48"/>
  <c r="L360" i="48"/>
  <c r="M359" i="48"/>
  <c r="L359" i="48"/>
  <c r="M358" i="48"/>
  <c r="L358" i="48"/>
  <c r="M357" i="48"/>
  <c r="L357" i="48"/>
  <c r="M356" i="48"/>
  <c r="L356" i="48"/>
  <c r="M355" i="48"/>
  <c r="L355" i="48"/>
  <c r="M354" i="48"/>
  <c r="L354" i="48"/>
  <c r="M353" i="48"/>
  <c r="L353" i="48"/>
  <c r="M352" i="48"/>
  <c r="L352" i="48"/>
  <c r="M351" i="48"/>
  <c r="L351" i="48"/>
  <c r="M350" i="48"/>
  <c r="L350" i="48"/>
  <c r="M349" i="48"/>
  <c r="L349" i="48"/>
  <c r="M348" i="48"/>
  <c r="L348" i="48"/>
  <c r="M347" i="48"/>
  <c r="L347" i="48"/>
  <c r="M346" i="48"/>
  <c r="L346" i="48"/>
  <c r="M345" i="48"/>
  <c r="L345" i="48"/>
  <c r="M344" i="48"/>
  <c r="L344" i="48"/>
  <c r="M343" i="48"/>
  <c r="L343" i="48"/>
  <c r="M342" i="48"/>
  <c r="L342" i="48"/>
  <c r="M341" i="48"/>
  <c r="L341" i="48"/>
  <c r="M340" i="48"/>
  <c r="L340" i="48"/>
  <c r="M339" i="48"/>
  <c r="L339" i="48"/>
  <c r="M338" i="48"/>
  <c r="L338" i="48"/>
  <c r="M337" i="48"/>
  <c r="L337" i="48"/>
  <c r="M336" i="48"/>
  <c r="L336" i="48"/>
  <c r="M335" i="48"/>
  <c r="L335" i="48"/>
  <c r="M334" i="48"/>
  <c r="L334" i="48"/>
  <c r="M333" i="48"/>
  <c r="L333" i="48"/>
  <c r="M332" i="48"/>
  <c r="L332" i="48"/>
  <c r="M331" i="48"/>
  <c r="L331" i="48"/>
  <c r="M330" i="48"/>
  <c r="L330" i="48"/>
  <c r="M329" i="48"/>
  <c r="L329" i="48"/>
  <c r="M328" i="48"/>
  <c r="L328" i="48"/>
  <c r="M327" i="48"/>
  <c r="L327" i="48"/>
  <c r="M326" i="48"/>
  <c r="L326" i="48"/>
  <c r="M325" i="48"/>
  <c r="L325" i="48"/>
  <c r="M324" i="48"/>
  <c r="L324" i="48"/>
  <c r="M323" i="48"/>
  <c r="L323" i="48"/>
  <c r="M322" i="48"/>
  <c r="L322" i="48"/>
  <c r="M321" i="48"/>
  <c r="L321" i="48"/>
  <c r="M320" i="48"/>
  <c r="L320" i="48"/>
  <c r="M319" i="48"/>
  <c r="L319" i="48"/>
  <c r="M318" i="48"/>
  <c r="L318" i="48"/>
  <c r="M317" i="48"/>
  <c r="L317" i="48"/>
  <c r="M316" i="48"/>
  <c r="L316" i="48"/>
  <c r="M315" i="48"/>
  <c r="L315" i="48"/>
  <c r="M314" i="48"/>
  <c r="L314" i="48"/>
  <c r="M313" i="48"/>
  <c r="L313" i="48"/>
  <c r="M312" i="48"/>
  <c r="L312" i="48"/>
  <c r="M311" i="48"/>
  <c r="L311" i="48"/>
  <c r="M310" i="48"/>
  <c r="L310" i="48"/>
  <c r="M309" i="48"/>
  <c r="L309" i="48"/>
  <c r="M308" i="48"/>
  <c r="L308" i="48"/>
  <c r="M307" i="48"/>
  <c r="L307" i="48"/>
  <c r="M306" i="48"/>
  <c r="L306" i="48"/>
  <c r="M305" i="48"/>
  <c r="L305" i="48"/>
  <c r="M304" i="48"/>
  <c r="L304" i="48"/>
  <c r="M303" i="48"/>
  <c r="L303" i="48"/>
  <c r="M302" i="48"/>
  <c r="L302" i="48"/>
  <c r="M301" i="48"/>
  <c r="L301" i="48"/>
  <c r="M300" i="48"/>
  <c r="L300" i="48"/>
  <c r="M299" i="48"/>
  <c r="L299" i="48"/>
  <c r="M298" i="48"/>
  <c r="L298" i="48"/>
  <c r="M297" i="48"/>
  <c r="L297" i="48"/>
  <c r="M296" i="48"/>
  <c r="L296" i="48"/>
  <c r="M295" i="48"/>
  <c r="L295" i="48"/>
  <c r="M294" i="48"/>
  <c r="L294" i="48"/>
  <c r="M293" i="48"/>
  <c r="L293" i="48"/>
  <c r="M292" i="48"/>
  <c r="L292" i="48"/>
  <c r="M291" i="48"/>
  <c r="L291" i="48"/>
  <c r="M290" i="48"/>
  <c r="L290" i="48"/>
  <c r="M289" i="48"/>
  <c r="L289" i="48"/>
  <c r="M288" i="48"/>
  <c r="L288" i="48"/>
  <c r="M287" i="48"/>
  <c r="L287" i="48"/>
  <c r="M286" i="48"/>
  <c r="L286" i="48"/>
  <c r="M285" i="48"/>
  <c r="L285" i="48"/>
  <c r="M284" i="48"/>
  <c r="L284" i="48"/>
  <c r="M283" i="48"/>
  <c r="L283" i="48"/>
  <c r="M282" i="48"/>
  <c r="L282" i="48"/>
  <c r="M281" i="48"/>
  <c r="L281" i="48"/>
  <c r="M280" i="48"/>
  <c r="L280" i="48"/>
  <c r="M279" i="48"/>
  <c r="L279" i="48"/>
  <c r="M278" i="48"/>
  <c r="L278" i="48"/>
  <c r="M277" i="48"/>
  <c r="L277" i="48"/>
  <c r="M276" i="48"/>
  <c r="L276" i="48"/>
  <c r="M275" i="48"/>
  <c r="L275" i="48"/>
  <c r="M274" i="48"/>
  <c r="L274" i="48"/>
  <c r="M273" i="48"/>
  <c r="L273" i="48"/>
  <c r="M272" i="48"/>
  <c r="L272" i="48"/>
  <c r="M271" i="48"/>
  <c r="L271" i="48"/>
  <c r="M270" i="48"/>
  <c r="L270" i="48"/>
  <c r="M269" i="48"/>
  <c r="L269" i="48"/>
  <c r="M268" i="48"/>
  <c r="L268" i="48"/>
  <c r="M267" i="48"/>
  <c r="L267" i="48"/>
  <c r="M266" i="48"/>
  <c r="L266" i="48"/>
  <c r="M265" i="48"/>
  <c r="L265" i="48"/>
  <c r="M264" i="48"/>
  <c r="L264" i="48"/>
  <c r="M263" i="48"/>
  <c r="L263" i="48"/>
  <c r="M262" i="48"/>
  <c r="L262" i="48"/>
  <c r="M261" i="48"/>
  <c r="L261" i="48"/>
  <c r="M260" i="48"/>
  <c r="L260" i="48"/>
  <c r="M259" i="48"/>
  <c r="L259" i="48"/>
  <c r="M258" i="48"/>
  <c r="L258" i="48"/>
  <c r="M257" i="48"/>
  <c r="L257" i="48"/>
  <c r="M256" i="48"/>
  <c r="L256" i="48"/>
  <c r="M255" i="48"/>
  <c r="L255" i="48"/>
  <c r="M254" i="48"/>
  <c r="L254" i="48"/>
  <c r="M253" i="48"/>
  <c r="L253" i="48"/>
  <c r="M252" i="48"/>
  <c r="L252" i="48"/>
  <c r="M251" i="48"/>
  <c r="L251" i="48"/>
  <c r="M250" i="48"/>
  <c r="L250" i="48"/>
  <c r="M249" i="48"/>
  <c r="L249" i="48"/>
  <c r="M248" i="48"/>
  <c r="L248" i="48"/>
  <c r="M247" i="48"/>
  <c r="L247" i="48"/>
  <c r="M246" i="48"/>
  <c r="L246" i="48"/>
  <c r="M245" i="48"/>
  <c r="L245" i="48"/>
  <c r="M244" i="48"/>
  <c r="L244" i="48"/>
  <c r="M243" i="48"/>
  <c r="L243" i="48"/>
  <c r="M242" i="48"/>
  <c r="L242" i="48"/>
  <c r="M241" i="48"/>
  <c r="L241" i="48"/>
  <c r="M240" i="48"/>
  <c r="L240" i="48"/>
  <c r="M239" i="48"/>
  <c r="L239" i="48"/>
  <c r="M238" i="48"/>
  <c r="L238" i="48"/>
  <c r="M237" i="48"/>
  <c r="L237" i="48"/>
  <c r="M236" i="48"/>
  <c r="L236" i="48"/>
  <c r="M235" i="48"/>
  <c r="L235" i="48"/>
  <c r="M234" i="48"/>
  <c r="L234" i="48"/>
  <c r="M233" i="48"/>
  <c r="L233" i="48"/>
  <c r="M232" i="48"/>
  <c r="L232" i="48"/>
  <c r="M231" i="48"/>
  <c r="L231" i="48"/>
  <c r="M230" i="48"/>
  <c r="L230" i="48"/>
  <c r="M229" i="48"/>
  <c r="L229" i="48"/>
  <c r="M228" i="48"/>
  <c r="L228" i="48"/>
  <c r="M227" i="48"/>
  <c r="L227" i="48"/>
  <c r="M226" i="48"/>
  <c r="L226" i="48"/>
  <c r="M225" i="48"/>
  <c r="L225" i="48"/>
  <c r="M224" i="48"/>
  <c r="L224" i="48"/>
  <c r="M223" i="48"/>
  <c r="L223" i="48"/>
  <c r="M222" i="48"/>
  <c r="L222" i="48"/>
  <c r="M221" i="48"/>
  <c r="L221" i="48"/>
  <c r="M220" i="48"/>
  <c r="L220" i="48"/>
  <c r="M219" i="48"/>
  <c r="L219" i="48"/>
  <c r="M218" i="48"/>
  <c r="L218" i="48"/>
  <c r="M217" i="48"/>
  <c r="L217" i="48"/>
  <c r="M216" i="48"/>
  <c r="L216" i="48"/>
  <c r="M215" i="48"/>
  <c r="L215" i="48"/>
  <c r="M214" i="48"/>
  <c r="L214" i="48"/>
  <c r="M213" i="48"/>
  <c r="L213" i="48"/>
  <c r="M212" i="48"/>
  <c r="L212" i="48"/>
  <c r="M211" i="48"/>
  <c r="L211" i="48"/>
  <c r="M210" i="48"/>
  <c r="L210" i="48"/>
  <c r="M209" i="48"/>
  <c r="L209" i="48"/>
  <c r="M208" i="48"/>
  <c r="L208" i="48"/>
  <c r="M207" i="48"/>
  <c r="L207" i="48"/>
  <c r="M206" i="48"/>
  <c r="L206" i="48"/>
  <c r="M205" i="48"/>
  <c r="L205" i="48"/>
  <c r="M204" i="48"/>
  <c r="L204" i="48"/>
  <c r="M203" i="48"/>
  <c r="L203" i="48"/>
  <c r="M202" i="48"/>
  <c r="L202" i="48"/>
  <c r="M201" i="48"/>
  <c r="L201" i="48"/>
  <c r="M200" i="48"/>
  <c r="L200" i="48"/>
  <c r="M199" i="48"/>
  <c r="L199" i="48"/>
  <c r="M198" i="48"/>
  <c r="L198" i="48"/>
  <c r="M197" i="48"/>
  <c r="L197" i="48"/>
  <c r="M196" i="48"/>
  <c r="L196" i="48"/>
  <c r="M195" i="48"/>
  <c r="L195" i="48"/>
  <c r="M194" i="48"/>
  <c r="L194" i="48"/>
  <c r="M193" i="48"/>
  <c r="L193" i="48"/>
  <c r="M192" i="48"/>
  <c r="L192" i="48"/>
  <c r="M191" i="48"/>
  <c r="L191" i="48"/>
  <c r="M190" i="48"/>
  <c r="L190" i="48"/>
  <c r="M189" i="48"/>
  <c r="L189" i="48"/>
  <c r="M188" i="48"/>
  <c r="L188" i="48"/>
  <c r="M187" i="48"/>
  <c r="L187" i="48"/>
  <c r="M186" i="48"/>
  <c r="L186" i="48"/>
  <c r="M185" i="48"/>
  <c r="L185" i="48"/>
  <c r="M184" i="48"/>
  <c r="L184" i="48"/>
  <c r="M183" i="48"/>
  <c r="L183" i="48"/>
  <c r="M182" i="48"/>
  <c r="L182" i="48"/>
  <c r="M181" i="48"/>
  <c r="L181" i="48"/>
  <c r="M180" i="48"/>
  <c r="L180" i="48"/>
  <c r="M179" i="48"/>
  <c r="L179" i="48"/>
  <c r="M178" i="48"/>
  <c r="L178" i="48"/>
  <c r="M177" i="48"/>
  <c r="L177" i="48"/>
  <c r="M176" i="48"/>
  <c r="L176" i="48"/>
  <c r="M175" i="48"/>
  <c r="L175" i="48"/>
  <c r="M174" i="48"/>
  <c r="L174" i="48"/>
  <c r="M173" i="48"/>
  <c r="L173" i="48"/>
  <c r="M172" i="48"/>
  <c r="L172" i="48"/>
  <c r="M171" i="48"/>
  <c r="L171" i="48"/>
  <c r="M170" i="48"/>
  <c r="L170" i="48"/>
  <c r="M169" i="48"/>
  <c r="L169" i="48"/>
  <c r="M168" i="48"/>
  <c r="L168" i="48"/>
  <c r="M167" i="48"/>
  <c r="L167" i="48"/>
  <c r="M166" i="48"/>
  <c r="L166" i="48"/>
  <c r="M165" i="48"/>
  <c r="L165" i="48"/>
  <c r="M164" i="48"/>
  <c r="L164" i="48"/>
  <c r="M163" i="48"/>
  <c r="L163" i="48"/>
  <c r="M162" i="48"/>
  <c r="L162" i="48"/>
  <c r="M161" i="48"/>
  <c r="L161" i="48"/>
  <c r="M160" i="48"/>
  <c r="L160" i="48"/>
  <c r="M159" i="48"/>
  <c r="L159" i="48"/>
  <c r="M158" i="48"/>
  <c r="L158" i="48"/>
  <c r="M157" i="48"/>
  <c r="L157" i="48"/>
  <c r="M156" i="48"/>
  <c r="L156" i="48"/>
  <c r="M155" i="48"/>
  <c r="L155" i="48"/>
  <c r="M154" i="48"/>
  <c r="L154" i="48"/>
  <c r="M153" i="48"/>
  <c r="L153" i="48"/>
  <c r="M152" i="48"/>
  <c r="L152" i="48"/>
  <c r="M151" i="48"/>
  <c r="L151" i="48"/>
  <c r="M150" i="48"/>
  <c r="L150" i="48"/>
  <c r="M149" i="48"/>
  <c r="L149" i="48"/>
  <c r="M148" i="48"/>
  <c r="L148" i="48"/>
  <c r="M147" i="48"/>
  <c r="L147" i="48"/>
  <c r="M146" i="48"/>
  <c r="L146" i="48"/>
  <c r="M145" i="48"/>
  <c r="L145" i="48"/>
  <c r="M144" i="48"/>
  <c r="L144" i="48"/>
  <c r="M143" i="48"/>
  <c r="L143" i="48"/>
  <c r="M142" i="48"/>
  <c r="L142" i="48"/>
  <c r="M141" i="48"/>
  <c r="L141" i="48"/>
  <c r="M140" i="48"/>
  <c r="L140" i="48"/>
  <c r="M139" i="48"/>
  <c r="L139" i="48"/>
  <c r="M138" i="48"/>
  <c r="L138" i="48"/>
  <c r="M137" i="48"/>
  <c r="L137" i="48"/>
  <c r="M136" i="48"/>
  <c r="L136" i="48"/>
  <c r="M135" i="48"/>
  <c r="L135" i="48"/>
  <c r="M134" i="48"/>
  <c r="L134" i="48"/>
  <c r="M133" i="48"/>
  <c r="L133" i="48"/>
  <c r="M132" i="48"/>
  <c r="L132" i="48"/>
  <c r="M131" i="48"/>
  <c r="L131" i="48"/>
  <c r="M130" i="48"/>
  <c r="L130" i="48"/>
  <c r="M129" i="48"/>
  <c r="L129" i="48"/>
  <c r="M128" i="48"/>
  <c r="L128" i="48"/>
  <c r="M127" i="48"/>
  <c r="L127" i="48"/>
  <c r="M126" i="48"/>
  <c r="L126" i="48"/>
  <c r="M125" i="48"/>
  <c r="L125" i="48"/>
  <c r="M124" i="48"/>
  <c r="L124" i="48"/>
  <c r="M123" i="48"/>
  <c r="L123" i="48"/>
  <c r="M122" i="48"/>
  <c r="L122" i="48"/>
  <c r="M121" i="48"/>
  <c r="M120" i="48"/>
  <c r="M119" i="48"/>
  <c r="M118" i="48"/>
  <c r="M117" i="48"/>
  <c r="M116" i="48"/>
  <c r="M115" i="48"/>
  <c r="M114" i="48"/>
  <c r="M113" i="48"/>
  <c r="M112" i="48"/>
  <c r="M111" i="48"/>
  <c r="M110" i="48"/>
  <c r="M109" i="48"/>
  <c r="M108" i="48"/>
  <c r="M107" i="48"/>
  <c r="M106" i="48"/>
  <c r="M105" i="48"/>
  <c r="M104" i="48"/>
  <c r="M103" i="48"/>
  <c r="M102" i="48"/>
  <c r="M101" i="48"/>
  <c r="M100" i="48"/>
  <c r="M99" i="48"/>
  <c r="M98" i="48"/>
  <c r="M97" i="48"/>
  <c r="M96" i="48"/>
  <c r="M95" i="48"/>
  <c r="M94" i="48"/>
  <c r="M93" i="48"/>
  <c r="M92" i="48"/>
  <c r="M91" i="48"/>
  <c r="M90" i="48"/>
  <c r="M89" i="48"/>
  <c r="M88" i="48"/>
  <c r="M87" i="48"/>
  <c r="M86" i="48"/>
  <c r="M85" i="48"/>
  <c r="M84" i="48"/>
  <c r="M83" i="48"/>
  <c r="M82" i="48"/>
  <c r="M81" i="48"/>
  <c r="M80" i="48"/>
  <c r="M79" i="48"/>
  <c r="M78" i="48"/>
  <c r="M77" i="48"/>
  <c r="M76" i="48"/>
  <c r="M75" i="48"/>
  <c r="M74" i="48"/>
  <c r="M73" i="48"/>
  <c r="M72" i="48"/>
  <c r="M71" i="48"/>
  <c r="M70" i="48"/>
  <c r="M69" i="48"/>
  <c r="M68" i="48"/>
  <c r="M67" i="48"/>
  <c r="M66" i="48"/>
  <c r="M65" i="48"/>
  <c r="M64" i="48"/>
  <c r="M63" i="48"/>
  <c r="M62" i="48"/>
  <c r="M61" i="48"/>
  <c r="M60" i="48"/>
  <c r="M59" i="48"/>
  <c r="M58" i="48"/>
  <c r="K556" i="48" l="1"/>
  <c r="K555" i="48"/>
  <c r="K554" i="48"/>
  <c r="K553" i="48"/>
  <c r="K552" i="48"/>
  <c r="K551" i="48"/>
  <c r="K550" i="48"/>
  <c r="K549" i="48"/>
  <c r="K548" i="48"/>
  <c r="K547" i="48"/>
  <c r="K546" i="48"/>
  <c r="K545" i="48"/>
  <c r="K544" i="48"/>
  <c r="K543" i="48"/>
  <c r="K542" i="48"/>
  <c r="K541" i="48"/>
  <c r="K540" i="48"/>
  <c r="K539" i="48"/>
  <c r="K538" i="48"/>
  <c r="K537" i="48"/>
  <c r="K536" i="48"/>
  <c r="K535" i="48"/>
  <c r="K534" i="48"/>
  <c r="K533" i="48"/>
  <c r="K532" i="48"/>
  <c r="K531" i="48"/>
  <c r="K530" i="48"/>
  <c r="K529" i="48"/>
  <c r="K528" i="48"/>
  <c r="K527" i="48"/>
  <c r="K526" i="48"/>
  <c r="K525" i="48"/>
  <c r="K524" i="48"/>
  <c r="K523" i="48"/>
  <c r="K522" i="48"/>
  <c r="K521" i="48"/>
  <c r="K520" i="48"/>
  <c r="K519" i="48"/>
  <c r="K518" i="48"/>
  <c r="K517" i="48"/>
  <c r="K516" i="48"/>
  <c r="K515" i="48"/>
  <c r="K514" i="48"/>
  <c r="K513" i="48"/>
  <c r="K512" i="48"/>
  <c r="K511" i="48"/>
  <c r="K510" i="48"/>
  <c r="K509" i="48"/>
  <c r="K508" i="48"/>
  <c r="K507" i="48"/>
  <c r="K506" i="48"/>
  <c r="K505" i="48"/>
  <c r="K504" i="48"/>
  <c r="K503" i="48"/>
  <c r="K502" i="48"/>
  <c r="K501" i="48"/>
  <c r="K500" i="48"/>
  <c r="K499" i="48"/>
  <c r="K498" i="48"/>
  <c r="K497" i="48"/>
  <c r="K496" i="48"/>
  <c r="K495" i="48"/>
  <c r="K494" i="48"/>
  <c r="K493" i="48"/>
  <c r="K492" i="48"/>
  <c r="K491" i="48"/>
  <c r="K490" i="48"/>
  <c r="K489" i="48"/>
  <c r="K488" i="48"/>
  <c r="K487" i="48"/>
  <c r="K486" i="48"/>
  <c r="K485" i="48"/>
  <c r="K484" i="48"/>
  <c r="K483" i="48"/>
  <c r="K482" i="48"/>
  <c r="K481" i="48"/>
  <c r="K480" i="48"/>
  <c r="K479" i="48"/>
  <c r="K478" i="48"/>
  <c r="K477" i="48"/>
  <c r="K476" i="48"/>
  <c r="K475" i="48"/>
  <c r="K474" i="48"/>
  <c r="K473" i="48"/>
  <c r="K472" i="48"/>
  <c r="K471" i="48"/>
  <c r="K470" i="48"/>
  <c r="K469" i="48"/>
  <c r="K468" i="48"/>
  <c r="K467" i="48"/>
  <c r="K466" i="48"/>
  <c r="K465" i="48"/>
  <c r="K464" i="48"/>
  <c r="K463" i="48"/>
  <c r="K462" i="48"/>
  <c r="K461" i="48"/>
  <c r="K460" i="48"/>
  <c r="K459" i="48"/>
  <c r="K458" i="48"/>
  <c r="K457" i="48"/>
  <c r="K456" i="48"/>
  <c r="K455" i="48"/>
  <c r="K454" i="48"/>
  <c r="K453" i="48"/>
  <c r="K452" i="48"/>
  <c r="K451" i="48"/>
  <c r="K450" i="48"/>
  <c r="K449" i="48"/>
  <c r="K448" i="48"/>
  <c r="K447" i="48"/>
  <c r="K446" i="48"/>
  <c r="K445" i="48"/>
  <c r="K444" i="48"/>
  <c r="K443" i="48"/>
  <c r="K442" i="48"/>
  <c r="K441" i="48"/>
  <c r="K440" i="48"/>
  <c r="K439" i="48"/>
  <c r="K438" i="48"/>
  <c r="K437" i="48"/>
  <c r="K436" i="48"/>
  <c r="K435" i="48"/>
  <c r="K434" i="48"/>
  <c r="K433" i="48"/>
  <c r="K432" i="48"/>
  <c r="K431" i="48"/>
  <c r="K430" i="48"/>
  <c r="K429" i="48"/>
  <c r="K428" i="48"/>
  <c r="K427" i="48"/>
  <c r="K426" i="48"/>
  <c r="K425" i="48"/>
  <c r="K424" i="48"/>
  <c r="K423" i="48"/>
  <c r="K422" i="48"/>
  <c r="K421" i="48"/>
  <c r="K420" i="48"/>
  <c r="K419" i="48"/>
  <c r="K418" i="48"/>
  <c r="K417" i="48"/>
  <c r="K416" i="48"/>
  <c r="K415" i="48"/>
  <c r="K414" i="48"/>
  <c r="K413" i="48"/>
  <c r="K412" i="48"/>
  <c r="K411" i="48"/>
  <c r="K410" i="48"/>
  <c r="K409" i="48"/>
  <c r="K408" i="48"/>
  <c r="K407" i="48"/>
  <c r="K406" i="48"/>
  <c r="K405" i="48"/>
  <c r="K404" i="48"/>
  <c r="K403" i="48"/>
  <c r="K402" i="48"/>
  <c r="K401" i="48"/>
  <c r="K400" i="48"/>
  <c r="K399" i="48"/>
  <c r="K398" i="48"/>
  <c r="K397" i="48"/>
  <c r="K396" i="48"/>
  <c r="K395" i="48"/>
  <c r="K394" i="48"/>
  <c r="K393" i="48"/>
  <c r="K392" i="48"/>
  <c r="K391" i="48"/>
  <c r="K390" i="48"/>
  <c r="K389" i="48"/>
  <c r="K388" i="48"/>
  <c r="K387" i="48"/>
  <c r="K386" i="48"/>
  <c r="K385" i="48"/>
  <c r="K384" i="48"/>
  <c r="K383" i="48"/>
  <c r="K382" i="48"/>
  <c r="K381" i="48"/>
  <c r="K380" i="48"/>
  <c r="K379" i="48"/>
  <c r="K378" i="48"/>
  <c r="K377" i="48"/>
  <c r="K376" i="48"/>
  <c r="K375" i="48"/>
  <c r="K374" i="48"/>
  <c r="K373" i="48"/>
  <c r="K372" i="48"/>
  <c r="K371" i="48"/>
  <c r="K370" i="48"/>
  <c r="K369" i="48"/>
  <c r="K368" i="48"/>
  <c r="K367" i="48"/>
  <c r="K366" i="48"/>
  <c r="K365" i="48"/>
  <c r="K364" i="48"/>
  <c r="K363" i="48"/>
  <c r="K362" i="48"/>
  <c r="K361" i="48"/>
  <c r="K360" i="48"/>
  <c r="K359" i="48"/>
  <c r="K358" i="48"/>
  <c r="K357" i="48"/>
  <c r="K356" i="48"/>
  <c r="K355" i="48"/>
  <c r="K354" i="48"/>
  <c r="K353" i="48"/>
  <c r="K352" i="48"/>
  <c r="K351" i="48"/>
  <c r="K350" i="48"/>
  <c r="K349" i="48"/>
  <c r="K348" i="48"/>
  <c r="K347" i="48"/>
  <c r="K346" i="48"/>
  <c r="K345" i="48"/>
  <c r="K344" i="48"/>
  <c r="K343" i="48"/>
  <c r="K342" i="48"/>
  <c r="K341" i="48"/>
  <c r="K340" i="48"/>
  <c r="K339" i="48"/>
  <c r="K338" i="48"/>
  <c r="K337" i="48"/>
  <c r="K336" i="48"/>
  <c r="K335" i="48"/>
  <c r="K334" i="48"/>
  <c r="K333" i="48"/>
  <c r="K332" i="48"/>
  <c r="K331" i="48"/>
  <c r="K330" i="48"/>
  <c r="K329" i="48"/>
  <c r="K328" i="48"/>
  <c r="K327" i="48"/>
  <c r="K326" i="48"/>
  <c r="K325" i="48"/>
  <c r="K324" i="48"/>
  <c r="K323" i="48"/>
  <c r="K322" i="48"/>
  <c r="K321" i="48"/>
  <c r="K320" i="48"/>
  <c r="K319" i="48"/>
  <c r="K318" i="48"/>
  <c r="K317" i="48"/>
  <c r="K316" i="48"/>
  <c r="K315" i="48"/>
  <c r="K314" i="48"/>
  <c r="K313" i="48"/>
  <c r="K312" i="48"/>
  <c r="K311" i="48"/>
  <c r="K310" i="48"/>
  <c r="K309" i="48"/>
  <c r="K308" i="48"/>
  <c r="K307" i="48"/>
  <c r="K306" i="48"/>
  <c r="K305" i="48"/>
  <c r="K304" i="48"/>
  <c r="K303" i="48"/>
  <c r="K302" i="48"/>
  <c r="K301" i="48"/>
  <c r="K300" i="48"/>
  <c r="K299" i="48"/>
  <c r="K298" i="48"/>
  <c r="K297" i="48"/>
  <c r="K296" i="48"/>
  <c r="K295" i="48"/>
  <c r="K294" i="48"/>
  <c r="K293" i="48"/>
  <c r="K292" i="48"/>
  <c r="K291" i="48"/>
  <c r="K290" i="48"/>
  <c r="K289" i="48"/>
  <c r="K288" i="48"/>
  <c r="K287" i="48"/>
  <c r="K286" i="48"/>
  <c r="K285" i="48"/>
  <c r="K284" i="48"/>
  <c r="K283" i="48"/>
  <c r="K282" i="48"/>
  <c r="K281" i="48"/>
  <c r="K280" i="48"/>
  <c r="K279" i="48"/>
  <c r="K278" i="48"/>
  <c r="K277" i="48"/>
  <c r="K276" i="48"/>
  <c r="K275" i="48"/>
  <c r="K274" i="48"/>
  <c r="K273" i="48"/>
  <c r="K272" i="48"/>
  <c r="K271" i="48"/>
  <c r="K270" i="48"/>
  <c r="K269" i="48"/>
  <c r="K268" i="48"/>
  <c r="K267" i="48"/>
  <c r="K266" i="48"/>
  <c r="K265" i="48"/>
  <c r="K264" i="48"/>
  <c r="K263" i="48"/>
  <c r="K262" i="48"/>
  <c r="K261" i="48"/>
  <c r="K260" i="48"/>
  <c r="K259" i="48"/>
  <c r="K258" i="48"/>
  <c r="K257" i="48"/>
  <c r="K256" i="48"/>
  <c r="K255" i="48"/>
  <c r="K254" i="48"/>
  <c r="K253" i="48"/>
  <c r="K252" i="48"/>
  <c r="K251" i="48"/>
  <c r="K250" i="48"/>
  <c r="K249" i="48"/>
  <c r="K248" i="48"/>
  <c r="K247" i="48"/>
  <c r="K246" i="48"/>
  <c r="K245" i="48"/>
  <c r="K244" i="48"/>
  <c r="K243" i="48"/>
  <c r="K242" i="48"/>
  <c r="K241" i="48"/>
  <c r="K240" i="48"/>
  <c r="K239" i="48"/>
  <c r="K238" i="48"/>
  <c r="K237" i="48"/>
  <c r="K236" i="48"/>
  <c r="K235" i="48"/>
  <c r="K234" i="48"/>
  <c r="K233" i="48"/>
  <c r="K232" i="48"/>
  <c r="K231" i="48"/>
  <c r="K230" i="48"/>
  <c r="K229" i="48"/>
  <c r="K228" i="48"/>
  <c r="K227" i="48"/>
  <c r="K226" i="48"/>
  <c r="K225" i="48"/>
  <c r="K224" i="48"/>
  <c r="K223" i="48"/>
  <c r="K222" i="48"/>
  <c r="K221" i="48"/>
  <c r="K220" i="48"/>
  <c r="K219" i="48"/>
  <c r="K218" i="48"/>
  <c r="K217" i="48"/>
  <c r="K216" i="48"/>
  <c r="K215" i="48"/>
  <c r="K214" i="48"/>
  <c r="K213" i="48"/>
  <c r="K212" i="48"/>
  <c r="K211" i="48"/>
  <c r="K210" i="48"/>
  <c r="K209" i="48"/>
  <c r="K208" i="48"/>
  <c r="K207" i="48"/>
  <c r="K206" i="48"/>
  <c r="K205" i="48"/>
  <c r="K204" i="48"/>
  <c r="K203" i="48"/>
  <c r="K202" i="48"/>
  <c r="K201" i="48"/>
  <c r="K200" i="48"/>
  <c r="K199" i="48"/>
  <c r="K198" i="48"/>
  <c r="K197" i="48"/>
  <c r="K196" i="48"/>
  <c r="K195" i="48"/>
  <c r="K194" i="48"/>
  <c r="K193" i="48"/>
  <c r="K192" i="48"/>
  <c r="K191" i="48"/>
  <c r="K190" i="48"/>
  <c r="K189" i="48"/>
  <c r="K188" i="48"/>
  <c r="K187" i="48"/>
  <c r="K186" i="48"/>
  <c r="K185" i="48"/>
  <c r="K184" i="48"/>
  <c r="K183" i="48"/>
  <c r="K182" i="48"/>
  <c r="K181" i="48"/>
  <c r="K180" i="48"/>
  <c r="K179" i="48"/>
  <c r="K178" i="48"/>
  <c r="K177" i="48"/>
  <c r="K176" i="48"/>
  <c r="K175" i="48"/>
  <c r="K174" i="48"/>
  <c r="K173" i="48"/>
  <c r="K172" i="48"/>
  <c r="K171" i="48"/>
  <c r="K170" i="48"/>
  <c r="K169" i="48"/>
  <c r="K168" i="48"/>
  <c r="K167" i="48"/>
  <c r="K166" i="48"/>
  <c r="K165" i="48"/>
  <c r="K164" i="48"/>
  <c r="K163" i="48"/>
  <c r="K162" i="48"/>
  <c r="K161" i="48"/>
  <c r="K160" i="48"/>
  <c r="K159" i="48"/>
  <c r="K158" i="48"/>
  <c r="K157" i="48"/>
  <c r="K156" i="48"/>
  <c r="K155" i="48"/>
  <c r="K154" i="48"/>
  <c r="K153" i="48"/>
  <c r="K152" i="48"/>
  <c r="K151" i="48"/>
  <c r="K150" i="48"/>
  <c r="K149" i="48"/>
  <c r="K148" i="48"/>
  <c r="K147" i="48"/>
  <c r="K146" i="48"/>
  <c r="K145" i="48"/>
  <c r="K144" i="48"/>
  <c r="K143" i="48"/>
  <c r="K142" i="48"/>
  <c r="K141" i="48"/>
  <c r="K140" i="48"/>
  <c r="K139" i="48"/>
  <c r="K138" i="48"/>
  <c r="K137" i="48"/>
  <c r="K136" i="48"/>
  <c r="K135" i="48"/>
  <c r="K134" i="48"/>
  <c r="K133" i="48"/>
  <c r="K132" i="48"/>
  <c r="K131" i="48"/>
  <c r="K130" i="48"/>
  <c r="K129" i="48"/>
  <c r="K128" i="48"/>
  <c r="K127" i="48"/>
  <c r="K126" i="48"/>
  <c r="K125" i="48"/>
  <c r="K124" i="48"/>
  <c r="K123" i="48"/>
  <c r="K122" i="48"/>
  <c r="J43" i="49" l="1"/>
  <c r="F22" i="72" l="1"/>
  <c r="F22" i="46" s="1"/>
  <c r="F23" i="46"/>
  <c r="F8" i="12"/>
  <c r="F7" i="46"/>
  <c r="Q7" i="72"/>
  <c r="J37" i="49"/>
  <c r="AM9" i="49"/>
  <c r="AM2" i="49"/>
  <c r="AP6" i="49"/>
  <c r="AQ6" i="49" s="1"/>
  <c r="AL12" i="49"/>
  <c r="H23" i="21"/>
  <c r="H24" i="21"/>
  <c r="H25" i="21"/>
  <c r="H26" i="21"/>
  <c r="H27" i="21"/>
  <c r="H28" i="21"/>
  <c r="H29" i="21"/>
  <c r="H30" i="21"/>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79" i="21"/>
  <c r="H80" i="21"/>
  <c r="H81" i="21"/>
  <c r="H82" i="21"/>
  <c r="H83" i="21"/>
  <c r="H84" i="21"/>
  <c r="H85" i="21"/>
  <c r="H86" i="21"/>
  <c r="H87" i="21"/>
  <c r="H88" i="21"/>
  <c r="H89" i="21"/>
  <c r="H90" i="21"/>
  <c r="H91" i="21"/>
  <c r="H92" i="21"/>
  <c r="H93" i="21"/>
  <c r="H94" i="21"/>
  <c r="H95" i="21"/>
  <c r="H96" i="21"/>
  <c r="H97" i="21"/>
  <c r="H98" i="21"/>
  <c r="H99" i="21"/>
  <c r="H100" i="21"/>
  <c r="H101" i="21"/>
  <c r="H102" i="21"/>
  <c r="H103" i="21"/>
  <c r="H104" i="21"/>
  <c r="H105" i="21"/>
  <c r="H106" i="21"/>
  <c r="H107" i="21"/>
  <c r="H108" i="21"/>
  <c r="H109" i="21"/>
  <c r="H110" i="21"/>
  <c r="H111" i="21"/>
  <c r="H112"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5" i="21"/>
  <c r="H6" i="21"/>
  <c r="H7" i="21"/>
  <c r="H8" i="21"/>
  <c r="H9" i="21"/>
  <c r="H10" i="21"/>
  <c r="H11" i="21"/>
  <c r="H12" i="21"/>
  <c r="H13" i="21"/>
  <c r="H14" i="21"/>
  <c r="H15" i="21"/>
  <c r="H16" i="21"/>
  <c r="H17" i="21"/>
  <c r="H18" i="21"/>
  <c r="H19" i="21"/>
  <c r="H20" i="21"/>
  <c r="H21" i="21"/>
  <c r="H22" i="21"/>
  <c r="E4" i="12"/>
  <c r="F4" i="12"/>
  <c r="G4" i="12"/>
  <c r="H4" i="12"/>
  <c r="I4" i="12"/>
  <c r="J4" i="12"/>
  <c r="K4" i="12"/>
  <c r="L4" i="12"/>
  <c r="M4" i="12"/>
  <c r="N4" i="12"/>
  <c r="O4" i="12"/>
  <c r="P4" i="12"/>
  <c r="Q4" i="12"/>
  <c r="R4" i="12"/>
  <c r="S4" i="12"/>
  <c r="T4" i="12"/>
  <c r="U4" i="12"/>
  <c r="V4" i="12"/>
  <c r="W4" i="12"/>
  <c r="X4" i="12"/>
  <c r="Y4" i="12"/>
  <c r="Z4" i="12"/>
  <c r="AA4" i="12"/>
  <c r="AB4" i="12"/>
  <c r="AC4" i="12"/>
  <c r="AD4" i="12"/>
  <c r="AE4" i="12"/>
  <c r="AF4" i="12"/>
  <c r="AG4" i="12"/>
  <c r="AH4" i="12"/>
  <c r="AI4" i="12"/>
  <c r="AJ4" i="12"/>
  <c r="AK4" i="12"/>
  <c r="AL4" i="12"/>
  <c r="AM4" i="12"/>
  <c r="AN4" i="12"/>
  <c r="AO4" i="12"/>
  <c r="AP4" i="12"/>
  <c r="AQ4" i="12"/>
  <c r="AR4" i="12"/>
  <c r="AS4" i="12"/>
  <c r="AT4" i="12"/>
  <c r="AU4" i="12"/>
  <c r="AV4" i="12"/>
  <c r="AW4" i="12"/>
  <c r="AX4" i="12"/>
  <c r="AY4" i="12"/>
  <c r="AZ4" i="12"/>
  <c r="BA4" i="12"/>
  <c r="BB4" i="12"/>
  <c r="BC4" i="12"/>
  <c r="BD4" i="12"/>
  <c r="BE4" i="12"/>
  <c r="BF4" i="12"/>
  <c r="BG4" i="12"/>
  <c r="BH4" i="12"/>
  <c r="BI4" i="12"/>
  <c r="BJ4" i="12"/>
  <c r="BK4" i="12"/>
  <c r="BL4" i="12"/>
  <c r="BM4" i="12"/>
  <c r="BN4" i="12"/>
  <c r="BO4" i="12"/>
  <c r="BP4" i="12"/>
  <c r="BQ4" i="12"/>
  <c r="BR4" i="12"/>
  <c r="BS4" i="12"/>
  <c r="BT4" i="12"/>
  <c r="BU4" i="12"/>
  <c r="BV4" i="12"/>
  <c r="BW4" i="12"/>
  <c r="BX4" i="12"/>
  <c r="BY4" i="12"/>
  <c r="BZ4" i="12"/>
  <c r="CA4" i="12"/>
  <c r="CB4" i="12"/>
  <c r="CC4" i="12"/>
  <c r="CD4" i="12"/>
  <c r="CE4" i="12"/>
  <c r="CF4" i="12"/>
  <c r="CG4" i="12"/>
  <c r="CH4" i="12"/>
  <c r="CI4" i="12"/>
  <c r="CJ4" i="12"/>
  <c r="CK4" i="12"/>
  <c r="CL4" i="12"/>
  <c r="CM4" i="12"/>
  <c r="CN4" i="12"/>
  <c r="CO4" i="12"/>
  <c r="CP4" i="12"/>
  <c r="CQ4" i="12"/>
  <c r="CR4" i="12"/>
  <c r="CS4" i="12"/>
  <c r="CT4" i="12"/>
  <c r="CU4" i="12"/>
  <c r="CV4" i="12"/>
  <c r="CW4" i="12"/>
  <c r="CX4" i="12"/>
  <c r="CY4" i="12"/>
  <c r="CZ4" i="12"/>
  <c r="DA4" i="12"/>
  <c r="DB4" i="12"/>
  <c r="DC4" i="12"/>
  <c r="DD4" i="12"/>
  <c r="DE4" i="12"/>
  <c r="DF4" i="12"/>
  <c r="DG4" i="12"/>
  <c r="DH4" i="12"/>
  <c r="DI4" i="12"/>
  <c r="DJ4" i="12"/>
  <c r="DK4" i="12"/>
  <c r="DL4" i="12"/>
  <c r="DM4" i="12"/>
  <c r="DN4" i="12"/>
  <c r="DO4" i="12"/>
  <c r="DP4" i="12"/>
  <c r="DQ4" i="12"/>
  <c r="DR4" i="12"/>
  <c r="DS4" i="12"/>
  <c r="DT4" i="12"/>
  <c r="DU4" i="12"/>
  <c r="DV4" i="12"/>
  <c r="DW4" i="12"/>
  <c r="DX4" i="12"/>
  <c r="DY4" i="12"/>
  <c r="DZ4" i="12"/>
  <c r="EA4" i="12"/>
  <c r="EB4" i="12"/>
  <c r="EC4" i="12"/>
  <c r="ED4" i="12"/>
  <c r="EE4" i="12"/>
  <c r="EF4" i="12"/>
  <c r="EG4" i="12"/>
  <c r="EH4" i="12"/>
  <c r="EI4" i="12"/>
  <c r="EJ4" i="12"/>
  <c r="EK4" i="12"/>
  <c r="EL4" i="12"/>
  <c r="EM4" i="12"/>
  <c r="EN4" i="12"/>
  <c r="EO4" i="12"/>
  <c r="EP4" i="12"/>
  <c r="EQ4" i="12"/>
  <c r="ER4" i="12"/>
  <c r="ES4" i="12"/>
  <c r="ET4" i="12"/>
  <c r="EU4" i="12"/>
  <c r="EV4" i="12"/>
  <c r="EW4" i="12"/>
  <c r="E5" i="12"/>
  <c r="F5" i="12"/>
  <c r="G5" i="12"/>
  <c r="H5" i="12"/>
  <c r="I5" i="12"/>
  <c r="J5" i="12"/>
  <c r="K5" i="12"/>
  <c r="L5" i="12"/>
  <c r="M5" i="12"/>
  <c r="N5" i="12"/>
  <c r="O5" i="12"/>
  <c r="P5" i="12"/>
  <c r="Q5" i="12"/>
  <c r="R5" i="12"/>
  <c r="S5" i="12"/>
  <c r="T5" i="12"/>
  <c r="U5" i="12"/>
  <c r="V5" i="12"/>
  <c r="W5" i="12"/>
  <c r="X5" i="12"/>
  <c r="Y5" i="12"/>
  <c r="Z5" i="12"/>
  <c r="AA5" i="12"/>
  <c r="AB5" i="12"/>
  <c r="AC5" i="12"/>
  <c r="AD5" i="12"/>
  <c r="AE5" i="12"/>
  <c r="AF5" i="12"/>
  <c r="AG5" i="12"/>
  <c r="AH5" i="12"/>
  <c r="AI5" i="12"/>
  <c r="AJ5" i="12"/>
  <c r="AK5" i="12"/>
  <c r="AL5" i="12"/>
  <c r="AM5" i="12"/>
  <c r="AN5" i="12"/>
  <c r="AO5" i="12"/>
  <c r="AP5" i="12"/>
  <c r="AQ5" i="12"/>
  <c r="AR5" i="12"/>
  <c r="AS5" i="12"/>
  <c r="AT5" i="12"/>
  <c r="AU5" i="12"/>
  <c r="AV5" i="12"/>
  <c r="AW5" i="12"/>
  <c r="AX5" i="12"/>
  <c r="AY5" i="12"/>
  <c r="AZ5" i="12"/>
  <c r="BA5" i="12"/>
  <c r="BB5" i="12"/>
  <c r="BC5" i="12"/>
  <c r="BD5" i="12"/>
  <c r="BE5" i="12"/>
  <c r="BF5" i="12"/>
  <c r="BG5" i="12"/>
  <c r="BH5" i="12"/>
  <c r="BI5" i="12"/>
  <c r="BJ5" i="12"/>
  <c r="BK5" i="12"/>
  <c r="BL5" i="12"/>
  <c r="BM5" i="12"/>
  <c r="BN5" i="12"/>
  <c r="BO5" i="12"/>
  <c r="BP5" i="12"/>
  <c r="BQ5" i="12"/>
  <c r="BR5" i="12"/>
  <c r="BS5" i="12"/>
  <c r="BT5" i="12"/>
  <c r="BU5" i="12"/>
  <c r="BV5" i="12"/>
  <c r="BW5" i="12"/>
  <c r="BX5" i="12"/>
  <c r="BY5" i="12"/>
  <c r="BZ5" i="12"/>
  <c r="CA5" i="12"/>
  <c r="CB5" i="12"/>
  <c r="CC5" i="12"/>
  <c r="CD5" i="12"/>
  <c r="CE5" i="12"/>
  <c r="CF5" i="12"/>
  <c r="CG5" i="12"/>
  <c r="CH5" i="12"/>
  <c r="CI5" i="12"/>
  <c r="CJ5" i="12"/>
  <c r="CK5" i="12"/>
  <c r="CL5" i="12"/>
  <c r="CM5" i="12"/>
  <c r="CN5" i="12"/>
  <c r="CO5" i="12"/>
  <c r="CP5" i="12"/>
  <c r="CQ5" i="12"/>
  <c r="CR5" i="12"/>
  <c r="CS5" i="12"/>
  <c r="CT5" i="12"/>
  <c r="CU5" i="12"/>
  <c r="CV5" i="12"/>
  <c r="CW5" i="12"/>
  <c r="CX5" i="12"/>
  <c r="CY5" i="12"/>
  <c r="CZ5" i="12"/>
  <c r="DA5" i="12"/>
  <c r="DB5" i="12"/>
  <c r="DC5" i="12"/>
  <c r="DD5" i="12"/>
  <c r="DE5" i="12"/>
  <c r="DF5" i="12"/>
  <c r="DG5" i="12"/>
  <c r="DH5" i="12"/>
  <c r="DI5" i="12"/>
  <c r="DJ5" i="12"/>
  <c r="DK5" i="12"/>
  <c r="DL5" i="12"/>
  <c r="DM5" i="12"/>
  <c r="DN5" i="12"/>
  <c r="DO5" i="12"/>
  <c r="DP5" i="12"/>
  <c r="DQ5" i="12"/>
  <c r="DR5" i="12"/>
  <c r="DS5" i="12"/>
  <c r="DT5" i="12"/>
  <c r="DU5" i="12"/>
  <c r="DV5" i="12"/>
  <c r="DW5" i="12"/>
  <c r="DX5" i="12"/>
  <c r="DY5" i="12"/>
  <c r="DZ5" i="12"/>
  <c r="EA5" i="12"/>
  <c r="EB5" i="12"/>
  <c r="EC5" i="12"/>
  <c r="ED5" i="12"/>
  <c r="EE5" i="12"/>
  <c r="EF5" i="12"/>
  <c r="EG5" i="12"/>
  <c r="EH5" i="12"/>
  <c r="EI5" i="12"/>
  <c r="EJ5" i="12"/>
  <c r="EK5" i="12"/>
  <c r="EL5" i="12"/>
  <c r="EM5" i="12"/>
  <c r="EN5" i="12"/>
  <c r="EO5" i="12"/>
  <c r="EP5" i="12"/>
  <c r="EQ5" i="12"/>
  <c r="ER5" i="12"/>
  <c r="ES5" i="12"/>
  <c r="ET5" i="12"/>
  <c r="EU5" i="12"/>
  <c r="EV5" i="12"/>
  <c r="EW5" i="12"/>
  <c r="E6" i="12"/>
  <c r="F6" i="12"/>
  <c r="G6" i="12"/>
  <c r="H6" i="12"/>
  <c r="I6" i="12"/>
  <c r="J6" i="12"/>
  <c r="K6" i="12"/>
  <c r="L6" i="12"/>
  <c r="M6" i="12"/>
  <c r="N6" i="12"/>
  <c r="O6" i="12"/>
  <c r="P6" i="12"/>
  <c r="Q6" i="12"/>
  <c r="R6" i="12"/>
  <c r="S6" i="12"/>
  <c r="T6" i="12"/>
  <c r="U6" i="12"/>
  <c r="V6" i="12"/>
  <c r="W6" i="12"/>
  <c r="X6" i="12"/>
  <c r="Y6" i="12"/>
  <c r="Z6" i="12"/>
  <c r="AA6" i="12"/>
  <c r="AB6" i="12"/>
  <c r="AC6" i="12"/>
  <c r="AD6" i="12"/>
  <c r="AE6" i="12"/>
  <c r="AF6" i="12"/>
  <c r="AG6" i="12"/>
  <c r="AH6" i="12"/>
  <c r="AI6" i="12"/>
  <c r="AJ6" i="12"/>
  <c r="AK6" i="12"/>
  <c r="AL6" i="12"/>
  <c r="AM6" i="12"/>
  <c r="AN6" i="12"/>
  <c r="AO6" i="12"/>
  <c r="AP6" i="12"/>
  <c r="AQ6" i="12"/>
  <c r="AR6" i="12"/>
  <c r="AS6" i="12"/>
  <c r="AT6" i="12"/>
  <c r="AU6" i="12"/>
  <c r="AV6" i="12"/>
  <c r="AW6" i="12"/>
  <c r="AX6" i="12"/>
  <c r="AY6" i="12"/>
  <c r="AZ6" i="12"/>
  <c r="BA6" i="12"/>
  <c r="BB6" i="12"/>
  <c r="BC6" i="12"/>
  <c r="BD6" i="12"/>
  <c r="BE6" i="12"/>
  <c r="BF6" i="12"/>
  <c r="BG6" i="12"/>
  <c r="BH6" i="12"/>
  <c r="BI6" i="12"/>
  <c r="BJ6" i="12"/>
  <c r="BK6" i="12"/>
  <c r="BL6" i="12"/>
  <c r="BM6" i="12"/>
  <c r="BN6" i="12"/>
  <c r="BO6" i="12"/>
  <c r="BP6" i="12"/>
  <c r="BQ6" i="12"/>
  <c r="BR6" i="12"/>
  <c r="BS6" i="12"/>
  <c r="BT6" i="12"/>
  <c r="BU6" i="12"/>
  <c r="BV6" i="12"/>
  <c r="BW6" i="12"/>
  <c r="BX6" i="12"/>
  <c r="BY6" i="12"/>
  <c r="BZ6" i="12"/>
  <c r="CA6" i="12"/>
  <c r="CB6" i="12"/>
  <c r="CC6" i="12"/>
  <c r="CD6" i="12"/>
  <c r="CE6" i="12"/>
  <c r="CF6" i="12"/>
  <c r="CG6" i="12"/>
  <c r="CH6" i="12"/>
  <c r="CI6" i="12"/>
  <c r="CJ6" i="12"/>
  <c r="CK6" i="12"/>
  <c r="CL6" i="12"/>
  <c r="CM6" i="12"/>
  <c r="CN6" i="12"/>
  <c r="CO6" i="12"/>
  <c r="CP6" i="12"/>
  <c r="CQ6" i="12"/>
  <c r="CR6" i="12"/>
  <c r="CS6" i="12"/>
  <c r="CT6" i="12"/>
  <c r="CU6" i="12"/>
  <c r="CV6" i="12"/>
  <c r="CW6" i="12"/>
  <c r="CX6" i="12"/>
  <c r="CY6" i="12"/>
  <c r="CZ6" i="12"/>
  <c r="DA6" i="12"/>
  <c r="DB6" i="12"/>
  <c r="DC6" i="12"/>
  <c r="DD6" i="12"/>
  <c r="DE6" i="12"/>
  <c r="DF6" i="12"/>
  <c r="DG6" i="12"/>
  <c r="DH6" i="12"/>
  <c r="DI6" i="12"/>
  <c r="DJ6" i="12"/>
  <c r="DK6" i="12"/>
  <c r="DL6" i="12"/>
  <c r="DM6" i="12"/>
  <c r="DN6" i="12"/>
  <c r="DO6" i="12"/>
  <c r="DP6" i="12"/>
  <c r="DQ6" i="12"/>
  <c r="DR6" i="12"/>
  <c r="DS6" i="12"/>
  <c r="DT6" i="12"/>
  <c r="DU6" i="12"/>
  <c r="DV6" i="12"/>
  <c r="DW6" i="12"/>
  <c r="DX6" i="12"/>
  <c r="DY6" i="12"/>
  <c r="DZ6" i="12"/>
  <c r="EA6" i="12"/>
  <c r="EB6" i="12"/>
  <c r="EC6" i="12"/>
  <c r="ED6" i="12"/>
  <c r="EE6" i="12"/>
  <c r="EF6" i="12"/>
  <c r="EG6" i="12"/>
  <c r="EH6" i="12"/>
  <c r="EI6" i="12"/>
  <c r="EJ6" i="12"/>
  <c r="EK6" i="12"/>
  <c r="EL6" i="12"/>
  <c r="EM6" i="12"/>
  <c r="EN6" i="12"/>
  <c r="EO6" i="12"/>
  <c r="EP6" i="12"/>
  <c r="EQ6" i="12"/>
  <c r="ER6" i="12"/>
  <c r="ES6" i="12"/>
  <c r="ET6" i="12"/>
  <c r="EU6" i="12"/>
  <c r="EV6" i="12"/>
  <c r="EW6" i="12"/>
  <c r="C7" i="12"/>
  <c r="J44" i="49" s="1"/>
  <c r="D7" i="12"/>
  <c r="E7" i="12"/>
  <c r="F7" i="12"/>
  <c r="G7" i="12"/>
  <c r="H7" i="12"/>
  <c r="I7" i="12"/>
  <c r="J7" i="12"/>
  <c r="K7" i="12"/>
  <c r="L7" i="12"/>
  <c r="M7" i="12"/>
  <c r="N7" i="12"/>
  <c r="O7" i="12"/>
  <c r="P7" i="12"/>
  <c r="Q7" i="12"/>
  <c r="R7" i="12"/>
  <c r="S7" i="12"/>
  <c r="T7" i="12"/>
  <c r="U7" i="12"/>
  <c r="V7" i="12"/>
  <c r="W7" i="12"/>
  <c r="X7" i="12"/>
  <c r="Y7" i="12"/>
  <c r="Z7" i="12"/>
  <c r="AA7" i="12"/>
  <c r="AB7" i="12"/>
  <c r="AC7" i="12"/>
  <c r="AD7" i="12"/>
  <c r="AE7" i="12"/>
  <c r="AF7" i="12"/>
  <c r="AG7" i="12"/>
  <c r="AH7" i="12"/>
  <c r="AI7" i="12"/>
  <c r="AJ7" i="12"/>
  <c r="AK7" i="12"/>
  <c r="AL7" i="12"/>
  <c r="AM7" i="12"/>
  <c r="AN7" i="12"/>
  <c r="AO7" i="12"/>
  <c r="AP7" i="12"/>
  <c r="AQ7" i="12"/>
  <c r="AR7" i="12"/>
  <c r="AS7" i="12"/>
  <c r="AT7" i="12"/>
  <c r="AU7" i="12"/>
  <c r="AV7" i="12"/>
  <c r="AW7" i="12"/>
  <c r="AX7" i="12"/>
  <c r="AY7" i="12"/>
  <c r="AZ7" i="12"/>
  <c r="BA7" i="12"/>
  <c r="BB7" i="12"/>
  <c r="BC7" i="12"/>
  <c r="BD7" i="12"/>
  <c r="BE7" i="12"/>
  <c r="BF7" i="12"/>
  <c r="BG7" i="12"/>
  <c r="BH7" i="12"/>
  <c r="BI7" i="12"/>
  <c r="BJ7" i="12"/>
  <c r="BK7" i="12"/>
  <c r="BL7" i="12"/>
  <c r="BM7" i="12"/>
  <c r="BN7" i="12"/>
  <c r="BO7" i="12"/>
  <c r="BP7" i="12"/>
  <c r="BQ7" i="12"/>
  <c r="BR7" i="12"/>
  <c r="BS7" i="12"/>
  <c r="BT7" i="12"/>
  <c r="BU7" i="12"/>
  <c r="BV7" i="12"/>
  <c r="BW7" i="12"/>
  <c r="BX7" i="12"/>
  <c r="BY7" i="12"/>
  <c r="BZ7" i="12"/>
  <c r="CA7" i="12"/>
  <c r="CB7" i="12"/>
  <c r="CC7" i="12"/>
  <c r="CD7" i="12"/>
  <c r="CE7" i="12"/>
  <c r="CF7" i="12"/>
  <c r="CG7" i="12"/>
  <c r="CH7" i="12"/>
  <c r="CI7" i="12"/>
  <c r="CJ7" i="12"/>
  <c r="CK7" i="12"/>
  <c r="CL7" i="12"/>
  <c r="CM7" i="12"/>
  <c r="CN7" i="12"/>
  <c r="CO7" i="12"/>
  <c r="CP7" i="12"/>
  <c r="CQ7" i="12"/>
  <c r="CR7" i="12"/>
  <c r="CS7" i="12"/>
  <c r="CT7" i="12"/>
  <c r="CU7" i="12"/>
  <c r="CV7" i="12"/>
  <c r="CW7" i="12"/>
  <c r="CX7" i="12"/>
  <c r="CY7" i="12"/>
  <c r="CZ7" i="12"/>
  <c r="DA7" i="12"/>
  <c r="DB7" i="12"/>
  <c r="DC7" i="12"/>
  <c r="DD7" i="12"/>
  <c r="DE7" i="12"/>
  <c r="DF7" i="12"/>
  <c r="DG7" i="12"/>
  <c r="DH7" i="12"/>
  <c r="DI7" i="12"/>
  <c r="DJ7" i="12"/>
  <c r="DK7" i="12"/>
  <c r="DL7" i="12"/>
  <c r="DM7" i="12"/>
  <c r="DN7" i="12"/>
  <c r="DO7" i="12"/>
  <c r="DP7" i="12"/>
  <c r="DQ7" i="12"/>
  <c r="DR7" i="12"/>
  <c r="DS7" i="12"/>
  <c r="DT7" i="12"/>
  <c r="DU7" i="12"/>
  <c r="DV7" i="12"/>
  <c r="DW7" i="12"/>
  <c r="DX7" i="12"/>
  <c r="DY7" i="12"/>
  <c r="DZ7" i="12"/>
  <c r="EA7" i="12"/>
  <c r="EB7" i="12"/>
  <c r="EC7" i="12"/>
  <c r="ED7" i="12"/>
  <c r="EE7" i="12"/>
  <c r="EF7" i="12"/>
  <c r="EG7" i="12"/>
  <c r="EH7" i="12"/>
  <c r="EI7" i="12"/>
  <c r="EJ7" i="12"/>
  <c r="EK7" i="12"/>
  <c r="EL7" i="12"/>
  <c r="EM7" i="12"/>
  <c r="EN7" i="12"/>
  <c r="EO7" i="12"/>
  <c r="EP7" i="12"/>
  <c r="EQ7" i="12"/>
  <c r="ER7" i="12"/>
  <c r="ES7" i="12"/>
  <c r="ET7" i="12"/>
  <c r="EU7" i="12"/>
  <c r="EV7" i="12"/>
  <c r="EW7" i="12"/>
  <c r="C8" i="12"/>
  <c r="D8" i="12"/>
  <c r="E8" i="12"/>
  <c r="G8" i="12"/>
  <c r="H8" i="12"/>
  <c r="I8" i="12"/>
  <c r="J8" i="12"/>
  <c r="K8" i="12"/>
  <c r="L8" i="12"/>
  <c r="M8" i="12"/>
  <c r="N8" i="12"/>
  <c r="O8" i="12"/>
  <c r="P8" i="12"/>
  <c r="Q8" i="12"/>
  <c r="R8" i="12"/>
  <c r="S8" i="12"/>
  <c r="T8" i="12"/>
  <c r="U8" i="12"/>
  <c r="V8" i="12"/>
  <c r="W8" i="12"/>
  <c r="X8" i="12"/>
  <c r="Y8" i="12"/>
  <c r="Z8" i="12"/>
  <c r="AA8" i="12"/>
  <c r="AB8" i="12"/>
  <c r="AC8" i="12"/>
  <c r="AD8" i="12"/>
  <c r="AE8" i="12"/>
  <c r="AF8" i="12"/>
  <c r="AG8" i="12"/>
  <c r="AH8" i="12"/>
  <c r="AI8" i="12"/>
  <c r="AJ8" i="12"/>
  <c r="AK8" i="12"/>
  <c r="AL8" i="12"/>
  <c r="AM8" i="12"/>
  <c r="AN8" i="12"/>
  <c r="AO8" i="12"/>
  <c r="AP8" i="12"/>
  <c r="AQ8" i="12"/>
  <c r="AR8" i="12"/>
  <c r="AS8" i="12"/>
  <c r="AT8" i="12"/>
  <c r="AU8" i="12"/>
  <c r="AV8" i="12"/>
  <c r="AW8" i="12"/>
  <c r="AX8" i="12"/>
  <c r="AY8" i="12"/>
  <c r="AZ8" i="12"/>
  <c r="BA8" i="12"/>
  <c r="BB8" i="12"/>
  <c r="BC8" i="12"/>
  <c r="BD8" i="12"/>
  <c r="BE8" i="12"/>
  <c r="BF8" i="12"/>
  <c r="BG8" i="12"/>
  <c r="BH8" i="12"/>
  <c r="BI8" i="12"/>
  <c r="BJ8" i="12"/>
  <c r="BK8" i="12"/>
  <c r="BL8" i="12"/>
  <c r="BM8" i="12"/>
  <c r="BN8" i="12"/>
  <c r="BO8" i="12"/>
  <c r="BP8" i="12"/>
  <c r="BQ8" i="12"/>
  <c r="BR8" i="12"/>
  <c r="BS8" i="12"/>
  <c r="BT8" i="12"/>
  <c r="BU8" i="12"/>
  <c r="BV8" i="12"/>
  <c r="BW8" i="12"/>
  <c r="BX8" i="12"/>
  <c r="BY8" i="12"/>
  <c r="BZ8" i="12"/>
  <c r="CA8" i="12"/>
  <c r="CB8" i="12"/>
  <c r="CC8" i="12"/>
  <c r="CD8" i="12"/>
  <c r="CE8" i="12"/>
  <c r="CF8" i="12"/>
  <c r="CG8" i="12"/>
  <c r="CH8" i="12"/>
  <c r="CI8" i="12"/>
  <c r="CJ8" i="12"/>
  <c r="CK8" i="12"/>
  <c r="CL8" i="12"/>
  <c r="CM8" i="12"/>
  <c r="CN8" i="12"/>
  <c r="CO8" i="12"/>
  <c r="CP8" i="12"/>
  <c r="CQ8" i="12"/>
  <c r="CR8" i="12"/>
  <c r="CS8" i="12"/>
  <c r="CT8" i="12"/>
  <c r="CU8" i="12"/>
  <c r="CV8" i="12"/>
  <c r="CW8" i="12"/>
  <c r="CX8" i="12"/>
  <c r="CY8" i="12"/>
  <c r="CZ8" i="12"/>
  <c r="DA8" i="12"/>
  <c r="DB8" i="12"/>
  <c r="DC8" i="12"/>
  <c r="DD8" i="12"/>
  <c r="DE8" i="12"/>
  <c r="DF8" i="12"/>
  <c r="DG8" i="12"/>
  <c r="DH8" i="12"/>
  <c r="DI8" i="12"/>
  <c r="DJ8" i="12"/>
  <c r="DK8" i="12"/>
  <c r="DL8" i="12"/>
  <c r="DM8" i="12"/>
  <c r="DN8" i="12"/>
  <c r="DO8" i="12"/>
  <c r="DP8" i="12"/>
  <c r="DQ8" i="12"/>
  <c r="DR8" i="12"/>
  <c r="DS8" i="12"/>
  <c r="DT8" i="12"/>
  <c r="DU8" i="12"/>
  <c r="DV8" i="12"/>
  <c r="DW8" i="12"/>
  <c r="DX8" i="12"/>
  <c r="DY8" i="12"/>
  <c r="DZ8" i="12"/>
  <c r="EA8" i="12"/>
  <c r="EB8" i="12"/>
  <c r="EC8" i="12"/>
  <c r="ED8" i="12"/>
  <c r="EE8" i="12"/>
  <c r="EF8" i="12"/>
  <c r="EG8" i="12"/>
  <c r="EH8" i="12"/>
  <c r="EI8" i="12"/>
  <c r="EJ8" i="12"/>
  <c r="EK8" i="12"/>
  <c r="EL8" i="12"/>
  <c r="EM8" i="12"/>
  <c r="EN8" i="12"/>
  <c r="EO8" i="12"/>
  <c r="EP8" i="12"/>
  <c r="EQ8" i="12"/>
  <c r="ER8" i="12"/>
  <c r="ES8" i="12"/>
  <c r="ET8" i="12"/>
  <c r="EU8" i="12"/>
  <c r="EV8" i="12"/>
  <c r="EW8" i="12"/>
  <c r="S7" i="46"/>
  <c r="T7" i="46"/>
  <c r="S8" i="46"/>
  <c r="R105" i="12" s="1"/>
  <c r="T8" i="46"/>
  <c r="S105" i="12" s="1"/>
  <c r="S9" i="46"/>
  <c r="R106" i="12" s="1"/>
  <c r="T9" i="46"/>
  <c r="S106" i="12" s="1"/>
  <c r="S10" i="46"/>
  <c r="R107" i="12" s="1"/>
  <c r="T10" i="46"/>
  <c r="S107" i="12" s="1"/>
  <c r="S11" i="46"/>
  <c r="R108" i="12" s="1"/>
  <c r="T11" i="46"/>
  <c r="S108" i="12" s="1"/>
  <c r="S13" i="46"/>
  <c r="R110" i="12" s="1"/>
  <c r="T13" i="46"/>
  <c r="S110" i="12" s="1"/>
  <c r="S14" i="46"/>
  <c r="R111" i="12" s="1"/>
  <c r="T14" i="46"/>
  <c r="S111" i="12" s="1"/>
  <c r="S15" i="46"/>
  <c r="R112" i="12" s="1"/>
  <c r="T15" i="46"/>
  <c r="S112" i="12" s="1"/>
  <c r="S16" i="46"/>
  <c r="R113" i="12" s="1"/>
  <c r="T16" i="46"/>
  <c r="S113" i="12" s="1"/>
  <c r="S18" i="46"/>
  <c r="R115" i="12" s="1"/>
  <c r="T18" i="46"/>
  <c r="S115" i="12" s="1"/>
  <c r="S19" i="46"/>
  <c r="R116" i="12" s="1"/>
  <c r="T19" i="46"/>
  <c r="S116" i="12" s="1"/>
  <c r="S20" i="46"/>
  <c r="R117" i="12" s="1"/>
  <c r="T20" i="46"/>
  <c r="S117" i="12" s="1"/>
  <c r="S21" i="46"/>
  <c r="R118" i="12" s="1"/>
  <c r="T21" i="46"/>
  <c r="S118" i="12" s="1"/>
  <c r="R7" i="72"/>
  <c r="Q8" i="72"/>
  <c r="R8" i="72"/>
  <c r="Q9" i="72"/>
  <c r="R9" i="72"/>
  <c r="Q10" i="72"/>
  <c r="R10" i="72"/>
  <c r="Q11" i="72"/>
  <c r="R11" i="72"/>
  <c r="Q13" i="72"/>
  <c r="R13" i="72"/>
  <c r="Q14" i="72"/>
  <c r="R14" i="72"/>
  <c r="S14" i="72" s="1"/>
  <c r="Q15" i="72"/>
  <c r="R15" i="72"/>
  <c r="Q16" i="72"/>
  <c r="R16" i="72"/>
  <c r="Q18" i="72"/>
  <c r="R18" i="72"/>
  <c r="Q19" i="72"/>
  <c r="R19" i="72"/>
  <c r="S19" i="72" s="1"/>
  <c r="Q20" i="72"/>
  <c r="R20" i="72"/>
  <c r="Q21" i="72"/>
  <c r="R21" i="72"/>
  <c r="G22" i="72"/>
  <c r="H22" i="72"/>
  <c r="I22" i="72"/>
  <c r="J22" i="72"/>
  <c r="K22" i="72"/>
  <c r="L22" i="72"/>
  <c r="M22" i="72"/>
  <c r="N22" i="72"/>
  <c r="O22" i="72"/>
  <c r="P22" i="72"/>
  <c r="B4" i="21"/>
  <c r="H4" i="21" s="1"/>
  <c r="C4" i="21"/>
  <c r="D5" i="12" s="1"/>
  <c r="D4" i="21"/>
  <c r="D6" i="12" s="1"/>
  <c r="K39" i="49"/>
  <c r="J40" i="49"/>
  <c r="F8" i="46"/>
  <c r="F9" i="46"/>
  <c r="F19" i="46"/>
  <c r="F21" i="46"/>
  <c r="F20" i="46"/>
  <c r="F13" i="46"/>
  <c r="F14" i="46"/>
  <c r="F18" i="46"/>
  <c r="F15" i="46"/>
  <c r="F16" i="46"/>
  <c r="F11" i="46"/>
  <c r="F10" i="46"/>
  <c r="AM4" i="49"/>
  <c r="AP5" i="49"/>
  <c r="AQ5" i="49" s="1"/>
  <c r="AP9" i="49"/>
  <c r="AQ9" i="49" s="1"/>
  <c r="AS3" i="49"/>
  <c r="AP8" i="49"/>
  <c r="AQ8" i="49" s="1"/>
  <c r="AP10" i="49"/>
  <c r="AQ10" i="49" s="1"/>
  <c r="AQ3" i="49"/>
  <c r="AM8" i="49"/>
  <c r="AM5" i="49"/>
  <c r="U20" i="46" l="1"/>
  <c r="U11" i="46"/>
  <c r="U10" i="46"/>
  <c r="U21" i="46"/>
  <c r="U18" i="46"/>
  <c r="U14" i="46"/>
  <c r="U16" i="46"/>
  <c r="U9" i="46"/>
  <c r="U7" i="46"/>
  <c r="U19" i="46"/>
  <c r="AN12" i="49"/>
  <c r="U8" i="46"/>
  <c r="S104" i="12"/>
  <c r="T23" i="46"/>
  <c r="T22" i="46"/>
  <c r="U13" i="46"/>
  <c r="R23" i="72"/>
  <c r="S22" i="46"/>
  <c r="S23" i="46"/>
  <c r="U15" i="46"/>
  <c r="Q23" i="72"/>
  <c r="D4" i="12"/>
  <c r="S21" i="72"/>
  <c r="S16" i="72"/>
  <c r="S11" i="72"/>
  <c r="R104" i="12"/>
  <c r="S20" i="72"/>
  <c r="S15" i="72"/>
  <c r="S10" i="72"/>
  <c r="S8" i="72"/>
  <c r="S9" i="72"/>
  <c r="AP7" i="49"/>
  <c r="AQ7" i="49" s="1"/>
  <c r="AQ12" i="49" s="1"/>
  <c r="S18" i="72"/>
  <c r="S13" i="72"/>
  <c r="AM7" i="49"/>
  <c r="AM10" i="49"/>
  <c r="AS12" i="49"/>
  <c r="E2" i="12" s="1"/>
  <c r="AM6" i="49"/>
  <c r="AM12" i="49" s="1"/>
  <c r="AC1" i="72"/>
  <c r="AT12" i="49"/>
  <c r="E3" i="46" s="1"/>
  <c r="Y4" i="46" s="1"/>
  <c r="R22" i="72"/>
  <c r="S7" i="72"/>
  <c r="Q22" i="72"/>
  <c r="H3" i="21"/>
  <c r="C2" i="48" s="1"/>
  <c r="AP12" i="49" l="1"/>
  <c r="U23" i="46"/>
  <c r="U22" i="46"/>
  <c r="S23" i="72"/>
  <c r="Q17" i="49"/>
  <c r="N57" i="48"/>
  <c r="S22" i="72"/>
  <c r="N320" i="48" l="1"/>
  <c r="N339" i="48"/>
  <c r="N231" i="48"/>
  <c r="N548" i="48"/>
  <c r="N124" i="48"/>
  <c r="N460" i="48"/>
  <c r="N58" i="48"/>
  <c r="N323" i="48"/>
  <c r="N111" i="48"/>
  <c r="N136" i="48"/>
  <c r="N535" i="48"/>
  <c r="N552" i="48"/>
  <c r="N116" i="48"/>
  <c r="N300" i="48"/>
  <c r="N499" i="48"/>
  <c r="N84" i="48"/>
  <c r="N319" i="48"/>
  <c r="N532" i="48"/>
  <c r="N435" i="48"/>
  <c r="N227" i="48"/>
  <c r="N346" i="48"/>
  <c r="N223" i="48"/>
  <c r="N247" i="48"/>
  <c r="N536" i="48"/>
  <c r="N115" i="48"/>
  <c r="N96" i="48"/>
  <c r="N88" i="48"/>
  <c r="N304" i="48"/>
  <c r="N252" i="48"/>
  <c r="N396" i="48"/>
  <c r="N284" i="48"/>
  <c r="N380" i="48"/>
  <c r="N98" i="48"/>
  <c r="N371" i="48"/>
  <c r="N104" i="48"/>
  <c r="N379" i="48"/>
  <c r="N348" i="48"/>
  <c r="N240" i="48"/>
  <c r="N216" i="48"/>
  <c r="N80" i="48"/>
  <c r="N168" i="48"/>
  <c r="N495" i="48"/>
  <c r="N279" i="48"/>
  <c r="N271" i="48"/>
  <c r="N251" i="48"/>
  <c r="N452" i="48"/>
  <c r="N184" i="48"/>
  <c r="N340" i="48"/>
  <c r="N540" i="48"/>
  <c r="N132" i="48"/>
  <c r="N95" i="48"/>
  <c r="N524" i="48"/>
  <c r="N520" i="48"/>
  <c r="N283" i="48"/>
  <c r="N506" i="48"/>
  <c r="N248" i="48"/>
  <c r="N75" i="48"/>
  <c r="N522" i="48"/>
  <c r="N106" i="48"/>
  <c r="N471" i="48"/>
  <c r="N236" i="48"/>
  <c r="N183" i="48"/>
  <c r="N467" i="48"/>
  <c r="N68" i="48"/>
  <c r="N555" i="48"/>
  <c r="N407" i="48"/>
  <c r="N192" i="48"/>
  <c r="N483" i="48"/>
  <c r="N456" i="48"/>
  <c r="N523" i="48"/>
  <c r="N296" i="48"/>
  <c r="N442" i="48"/>
  <c r="N151" i="48"/>
  <c r="N482" i="48"/>
  <c r="N178" i="48"/>
  <c r="N310" i="48"/>
  <c r="N156" i="48"/>
  <c r="N432" i="48"/>
  <c r="N239" i="48"/>
  <c r="N243" i="48"/>
  <c r="N208" i="48"/>
  <c r="N195" i="48"/>
  <c r="N484" i="48"/>
  <c r="N512" i="48"/>
  <c r="N363" i="48"/>
  <c r="N404" i="48"/>
  <c r="N159" i="48"/>
  <c r="N383" i="48"/>
  <c r="N426" i="48"/>
  <c r="N82" i="48"/>
  <c r="N330" i="48"/>
  <c r="N498" i="48"/>
  <c r="N282" i="48"/>
  <c r="N336" i="48"/>
  <c r="N516" i="48"/>
  <c r="N299" i="48"/>
  <c r="N202" i="48"/>
  <c r="N249" i="48"/>
  <c r="N113" i="48"/>
  <c r="N185" i="48"/>
  <c r="N281" i="48"/>
  <c r="N473" i="48"/>
  <c r="N554" i="48"/>
  <c r="N78" i="48"/>
  <c r="N122" i="48"/>
  <c r="N226" i="48"/>
  <c r="N466" i="48"/>
  <c r="N137" i="48"/>
  <c r="N433" i="48"/>
  <c r="N307" i="48"/>
  <c r="N343" i="48"/>
  <c r="N270" i="48"/>
  <c r="N232" i="48"/>
  <c r="N521" i="48"/>
  <c r="N187" i="48"/>
  <c r="N451" i="48"/>
  <c r="N474" i="48"/>
  <c r="N529" i="48"/>
  <c r="N464" i="48"/>
  <c r="N332" i="48"/>
  <c r="N180" i="48"/>
  <c r="N257" i="48"/>
  <c r="N255" i="48"/>
  <c r="N418" i="48"/>
  <c r="N71" i="48"/>
  <c r="N201" i="48"/>
  <c r="N108" i="48"/>
  <c r="N367" i="48"/>
  <c r="N127" i="48"/>
  <c r="N526" i="48"/>
  <c r="N327" i="48"/>
  <c r="N423" i="48"/>
  <c r="N107" i="48"/>
  <c r="N92" i="48"/>
  <c r="N272" i="48"/>
  <c r="N233" i="48"/>
  <c r="N450" i="48"/>
  <c r="N147" i="48"/>
  <c r="N368" i="48"/>
  <c r="N303" i="48"/>
  <c r="N241" i="48"/>
  <c r="N89" i="48"/>
  <c r="N209" i="48"/>
  <c r="N321" i="48"/>
  <c r="N481" i="48"/>
  <c r="N90" i="48"/>
  <c r="N154" i="48"/>
  <c r="N266" i="48"/>
  <c r="N518" i="48"/>
  <c r="N315" i="48"/>
  <c r="N280" i="48"/>
  <c r="N67" i="48"/>
  <c r="N172" i="48"/>
  <c r="N129" i="48"/>
  <c r="N275" i="48"/>
  <c r="N135" i="48"/>
  <c r="N155" i="48"/>
  <c r="N382" i="48"/>
  <c r="N204" i="48"/>
  <c r="N351" i="48"/>
  <c r="N182" i="48"/>
  <c r="N369" i="48"/>
  <c r="N443" i="48"/>
  <c r="N392" i="48"/>
  <c r="N123" i="48"/>
  <c r="N395" i="48"/>
  <c r="N230" i="48"/>
  <c r="N276" i="48"/>
  <c r="N153" i="48"/>
  <c r="N500" i="48"/>
  <c r="N152" i="48"/>
  <c r="N515" i="48"/>
  <c r="N290" i="48"/>
  <c r="N480" i="48"/>
  <c r="N217" i="48"/>
  <c r="N100" i="48"/>
  <c r="N508" i="48"/>
  <c r="N502" i="48"/>
  <c r="N268" i="48"/>
  <c r="N408" i="48"/>
  <c r="N264" i="48"/>
  <c r="N105" i="48"/>
  <c r="N353" i="48"/>
  <c r="N114" i="48"/>
  <c r="N402" i="48"/>
  <c r="N121" i="48"/>
  <c r="N441" i="48"/>
  <c r="N186" i="48"/>
  <c r="N547" i="48"/>
  <c r="N455" i="48"/>
  <c r="N262" i="48"/>
  <c r="N218" i="48"/>
  <c r="N436" i="48"/>
  <c r="N167" i="48"/>
  <c r="N384" i="48"/>
  <c r="N528" i="48"/>
  <c r="N211" i="48"/>
  <c r="N311" i="48"/>
  <c r="N91" i="48"/>
  <c r="N422" i="48"/>
  <c r="N344" i="48"/>
  <c r="N256" i="48"/>
  <c r="N148" i="48"/>
  <c r="N97" i="48"/>
  <c r="N170" i="48"/>
  <c r="N322" i="48"/>
  <c r="N103" i="48"/>
  <c r="N412" i="48"/>
  <c r="N210" i="48"/>
  <c r="N191" i="48"/>
  <c r="N394" i="48"/>
  <c r="N219" i="48"/>
  <c r="N86" i="48"/>
  <c r="N158" i="48"/>
  <c r="N238" i="48"/>
  <c r="N294" i="48"/>
  <c r="N334" i="48"/>
  <c r="N366" i="48"/>
  <c r="N430" i="48"/>
  <c r="N486" i="48"/>
  <c r="N199" i="48"/>
  <c r="N359" i="48"/>
  <c r="N215" i="48"/>
  <c r="N188" i="48"/>
  <c r="N316" i="48"/>
  <c r="N439" i="48"/>
  <c r="N60" i="48"/>
  <c r="N76" i="48"/>
  <c r="N424" i="48"/>
  <c r="N446" i="48"/>
  <c r="N93" i="48"/>
  <c r="N125" i="48"/>
  <c r="N173" i="48"/>
  <c r="N205" i="48"/>
  <c r="N245" i="48"/>
  <c r="N293" i="48"/>
  <c r="N333" i="48"/>
  <c r="N381" i="48"/>
  <c r="N413" i="48"/>
  <c r="N469" i="48"/>
  <c r="N501" i="48"/>
  <c r="N533" i="48"/>
  <c r="N265" i="48"/>
  <c r="N198" i="48"/>
  <c r="N134" i="48"/>
  <c r="N162" i="48"/>
  <c r="N360" i="48"/>
  <c r="N119" i="48"/>
  <c r="N267" i="48"/>
  <c r="N377" i="48"/>
  <c r="N297" i="48"/>
  <c r="N259" i="48"/>
  <c r="N458" i="48"/>
  <c r="N295" i="48"/>
  <c r="N306" i="48"/>
  <c r="N372" i="48"/>
  <c r="N449" i="48"/>
  <c r="N59" i="48"/>
  <c r="N399" i="48"/>
  <c r="N553" i="48"/>
  <c r="N543" i="48"/>
  <c r="N70" i="48"/>
  <c r="N166" i="48"/>
  <c r="N278" i="48"/>
  <c r="N326" i="48"/>
  <c r="N390" i="48"/>
  <c r="N462" i="48"/>
  <c r="N428" i="48"/>
  <c r="N490" i="48"/>
  <c r="N431" i="48"/>
  <c r="N542" i="48"/>
  <c r="N225" i="48"/>
  <c r="N406" i="48"/>
  <c r="N138" i="48"/>
  <c r="N101" i="48"/>
  <c r="N149" i="48"/>
  <c r="N197" i="48"/>
  <c r="N253" i="48"/>
  <c r="N317" i="48"/>
  <c r="N373" i="48"/>
  <c r="N421" i="48"/>
  <c r="N485" i="48"/>
  <c r="N525" i="48"/>
  <c r="N273" i="48"/>
  <c r="N354" i="48"/>
  <c r="N242" i="48"/>
  <c r="N329" i="48"/>
  <c r="N457" i="48"/>
  <c r="N361" i="48"/>
  <c r="N212" i="48"/>
  <c r="N375" i="48"/>
  <c r="N463" i="48"/>
  <c r="N139" i="48"/>
  <c r="N370" i="48"/>
  <c r="N203" i="48"/>
  <c r="N63" i="48"/>
  <c r="N387" i="48"/>
  <c r="N298" i="48"/>
  <c r="N288" i="48"/>
  <c r="N531" i="48"/>
  <c r="N355" i="48"/>
  <c r="N434" i="48"/>
  <c r="N102" i="48"/>
  <c r="N190" i="48"/>
  <c r="N286" i="48"/>
  <c r="N342" i="48"/>
  <c r="N398" i="48"/>
  <c r="N470" i="48"/>
  <c r="N128" i="48"/>
  <c r="N131" i="48"/>
  <c r="N362" i="48"/>
  <c r="N338" i="48"/>
  <c r="N260" i="48"/>
  <c r="N550" i="48"/>
  <c r="N324" i="48"/>
  <c r="N72" i="48"/>
  <c r="N415" i="48"/>
  <c r="N69" i="48"/>
  <c r="N109" i="48"/>
  <c r="N165" i="48"/>
  <c r="N221" i="48"/>
  <c r="N261" i="48"/>
  <c r="N325" i="48"/>
  <c r="N389" i="48"/>
  <c r="N429" i="48"/>
  <c r="N493" i="48"/>
  <c r="N489" i="48"/>
  <c r="N74" i="48"/>
  <c r="N538" i="48"/>
  <c r="N478" i="48"/>
  <c r="N258" i="48"/>
  <c r="N556" i="48"/>
  <c r="N427" i="48"/>
  <c r="N468" i="48"/>
  <c r="N551" i="48"/>
  <c r="N440" i="48"/>
  <c r="N62" i="48"/>
  <c r="N254" i="48"/>
  <c r="N358" i="48"/>
  <c r="N510" i="48"/>
  <c r="N196" i="48"/>
  <c r="N534" i="48"/>
  <c r="N519" i="48"/>
  <c r="N77" i="48"/>
  <c r="N181" i="48"/>
  <c r="N269" i="48"/>
  <c r="N397" i="48"/>
  <c r="N509" i="48"/>
  <c r="N546" i="48"/>
  <c r="N133" i="48"/>
  <c r="N193" i="48"/>
  <c r="N289" i="48"/>
  <c r="N345" i="48"/>
  <c r="N417" i="48"/>
  <c r="N461" i="48"/>
  <c r="N420" i="48"/>
  <c r="N475" i="48"/>
  <c r="N491" i="48"/>
  <c r="N448" i="48"/>
  <c r="N314" i="48"/>
  <c r="N507" i="48"/>
  <c r="N511" i="48"/>
  <c r="N454" i="48"/>
  <c r="N200" i="48"/>
  <c r="N447" i="48"/>
  <c r="N492" i="48"/>
  <c r="N376" i="48"/>
  <c r="N244" i="48"/>
  <c r="N416" i="48"/>
  <c r="N246" i="48"/>
  <c r="N335" i="48"/>
  <c r="N150" i="48"/>
  <c r="N503" i="48"/>
  <c r="N235" i="48"/>
  <c r="N541" i="48"/>
  <c r="N331" i="48"/>
  <c r="N378" i="48"/>
  <c r="N347" i="48"/>
  <c r="N544" i="48"/>
  <c r="N126" i="48"/>
  <c r="N117" i="48"/>
  <c r="N229" i="48"/>
  <c r="N349" i="48"/>
  <c r="N453" i="48"/>
  <c r="N65" i="48"/>
  <c r="N277" i="48"/>
  <c r="N393" i="48"/>
  <c r="N513" i="48"/>
  <c r="N308" i="48"/>
  <c r="N504" i="48"/>
  <c r="N291" i="48"/>
  <c r="N79" i="48"/>
  <c r="N143" i="48"/>
  <c r="N488" i="48"/>
  <c r="N64" i="48"/>
  <c r="N83" i="48"/>
  <c r="N352" i="48"/>
  <c r="N292" i="48"/>
  <c r="N527" i="48"/>
  <c r="N222" i="48"/>
  <c r="N224" i="48"/>
  <c r="N388" i="48"/>
  <c r="N179" i="48"/>
  <c r="N263" i="48"/>
  <c r="N530" i="48"/>
  <c r="N160" i="48"/>
  <c r="N164" i="48"/>
  <c r="N391" i="48"/>
  <c r="N313" i="48"/>
  <c r="N350" i="48"/>
  <c r="N207" i="48"/>
  <c r="N81" i="48"/>
  <c r="N237" i="48"/>
  <c r="N477" i="48"/>
  <c r="N73" i="48"/>
  <c r="N285" i="48"/>
  <c r="N401" i="48"/>
  <c r="N419" i="48"/>
  <c r="N99" i="48"/>
  <c r="N214" i="48"/>
  <c r="N144" i="48"/>
  <c r="N112" i="48"/>
  <c r="N505" i="48"/>
  <c r="N94" i="48"/>
  <c r="N411" i="48"/>
  <c r="N465" i="48"/>
  <c r="N356" i="48"/>
  <c r="N409" i="48"/>
  <c r="N171" i="48"/>
  <c r="N66" i="48"/>
  <c r="N220" i="48"/>
  <c r="N120" i="48"/>
  <c r="N130" i="48"/>
  <c r="N110" i="48"/>
  <c r="N302" i="48"/>
  <c r="N414" i="48"/>
  <c r="N403" i="48"/>
  <c r="N537" i="48"/>
  <c r="N118" i="48"/>
  <c r="N337" i="48"/>
  <c r="N85" i="48"/>
  <c r="N189" i="48"/>
  <c r="N309" i="48"/>
  <c r="N405" i="48"/>
  <c r="N517" i="48"/>
  <c r="N61" i="48"/>
  <c r="N157" i="48"/>
  <c r="N213" i="48"/>
  <c r="N301" i="48"/>
  <c r="N365" i="48"/>
  <c r="N425" i="48"/>
  <c r="N497" i="48"/>
  <c r="N228" i="48"/>
  <c r="N175" i="48"/>
  <c r="N163" i="48"/>
  <c r="N146" i="48"/>
  <c r="N444" i="48"/>
  <c r="N287" i="48"/>
  <c r="N410" i="48"/>
  <c r="N176" i="48"/>
  <c r="N514" i="48"/>
  <c r="N385" i="48"/>
  <c r="N479" i="48"/>
  <c r="N145" i="48"/>
  <c r="N161" i="48"/>
  <c r="N472" i="48"/>
  <c r="N328" i="48"/>
  <c r="N545" i="48"/>
  <c r="N140" i="48"/>
  <c r="N250" i="48"/>
  <c r="N142" i="48"/>
  <c r="N318" i="48"/>
  <c r="N438" i="48"/>
  <c r="N539" i="48"/>
  <c r="N549" i="48"/>
  <c r="N169" i="48"/>
  <c r="N305" i="48"/>
  <c r="N437" i="48"/>
  <c r="N476" i="48"/>
  <c r="N364" i="48"/>
  <c r="N206" i="48"/>
  <c r="N494" i="48"/>
  <c r="N496" i="48"/>
  <c r="N141" i="48"/>
  <c r="N357" i="48"/>
  <c r="N177" i="48"/>
  <c r="N341" i="48"/>
  <c r="N445" i="48"/>
  <c r="N274" i="48"/>
  <c r="N459" i="48"/>
  <c r="N174" i="48"/>
  <c r="N487" i="48"/>
  <c r="N386" i="48"/>
  <c r="N374" i="48"/>
  <c r="N234" i="48"/>
  <c r="N312" i="48"/>
  <c r="N194" i="48"/>
  <c r="N87" i="48"/>
  <c r="N400" i="48"/>
  <c r="O400" i="48" l="1"/>
  <c r="R400" i="48"/>
  <c r="Q400" i="48"/>
  <c r="P400" i="48"/>
  <c r="S400" i="48"/>
  <c r="P174" i="48"/>
  <c r="Q174" i="48"/>
  <c r="S174" i="48"/>
  <c r="R174" i="48"/>
  <c r="O174" i="48"/>
  <c r="Q496" i="48"/>
  <c r="P496" i="48"/>
  <c r="O496" i="48"/>
  <c r="S496" i="48"/>
  <c r="R496" i="48"/>
  <c r="O549" i="48"/>
  <c r="S549" i="48"/>
  <c r="P549" i="48"/>
  <c r="Q549" i="48"/>
  <c r="R549" i="48"/>
  <c r="P479" i="48"/>
  <c r="R479" i="48"/>
  <c r="O479" i="48"/>
  <c r="S479" i="48"/>
  <c r="Q479" i="48"/>
  <c r="P410" i="48"/>
  <c r="Q410" i="48"/>
  <c r="S410" i="48"/>
  <c r="R410" i="48"/>
  <c r="O410" i="48"/>
  <c r="O425" i="48"/>
  <c r="P425" i="48"/>
  <c r="Q425" i="48"/>
  <c r="R425" i="48"/>
  <c r="S425" i="48"/>
  <c r="S309" i="48"/>
  <c r="R309" i="48"/>
  <c r="P309" i="48"/>
  <c r="O309" i="48"/>
  <c r="Q309" i="48"/>
  <c r="R302" i="48"/>
  <c r="O302" i="48"/>
  <c r="P302" i="48"/>
  <c r="S302" i="48"/>
  <c r="Q302" i="48"/>
  <c r="O356" i="48"/>
  <c r="P356" i="48"/>
  <c r="Q356" i="48"/>
  <c r="R356" i="48"/>
  <c r="S356" i="48"/>
  <c r="R99" i="48"/>
  <c r="O99" i="48"/>
  <c r="S99" i="48"/>
  <c r="Q99" i="48"/>
  <c r="P99" i="48"/>
  <c r="O207" i="48"/>
  <c r="S207" i="48"/>
  <c r="Q207" i="48"/>
  <c r="P207" i="48"/>
  <c r="R207" i="48"/>
  <c r="Q179" i="48"/>
  <c r="S179" i="48"/>
  <c r="R179" i="48"/>
  <c r="O179" i="48"/>
  <c r="P179" i="48"/>
  <c r="R64" i="48"/>
  <c r="S64" i="48"/>
  <c r="O64" i="48"/>
  <c r="Q64" i="48"/>
  <c r="P64" i="48"/>
  <c r="P393" i="48"/>
  <c r="R393" i="48"/>
  <c r="O393" i="48"/>
  <c r="Q393" i="48"/>
  <c r="S393" i="48"/>
  <c r="O126" i="48"/>
  <c r="R126" i="48"/>
  <c r="P126" i="48"/>
  <c r="S126" i="48"/>
  <c r="Q126" i="48"/>
  <c r="O150" i="48"/>
  <c r="R150" i="48"/>
  <c r="S150" i="48"/>
  <c r="Q150" i="48"/>
  <c r="P150" i="48"/>
  <c r="O200" i="48"/>
  <c r="P200" i="48"/>
  <c r="S200" i="48"/>
  <c r="Q200" i="48"/>
  <c r="R200" i="48"/>
  <c r="S420" i="48"/>
  <c r="R420" i="48"/>
  <c r="P420" i="48"/>
  <c r="Q420" i="48"/>
  <c r="O420" i="48"/>
  <c r="P509" i="48"/>
  <c r="S509" i="48"/>
  <c r="R509" i="48"/>
  <c r="O509" i="48"/>
  <c r="Q509" i="48"/>
  <c r="P510" i="48"/>
  <c r="O510" i="48"/>
  <c r="R510" i="48"/>
  <c r="Q510" i="48"/>
  <c r="S510" i="48"/>
  <c r="R74" i="48"/>
  <c r="P74" i="48"/>
  <c r="S74" i="48"/>
  <c r="O74" i="48"/>
  <c r="Q74" i="48"/>
  <c r="R165" i="48"/>
  <c r="Q165" i="48"/>
  <c r="S165" i="48"/>
  <c r="O165" i="48"/>
  <c r="P165" i="48"/>
  <c r="O338" i="48"/>
  <c r="S338" i="48"/>
  <c r="Q338" i="48"/>
  <c r="R338" i="48"/>
  <c r="P338" i="48"/>
  <c r="Q190" i="48"/>
  <c r="S190" i="48"/>
  <c r="O190" i="48"/>
  <c r="R190" i="48"/>
  <c r="P190" i="48"/>
  <c r="R63" i="48"/>
  <c r="Q63" i="48"/>
  <c r="S63" i="48"/>
  <c r="P63" i="48"/>
  <c r="O63" i="48"/>
  <c r="S457" i="48"/>
  <c r="P457" i="48"/>
  <c r="R457" i="48"/>
  <c r="Q457" i="48"/>
  <c r="O457" i="48"/>
  <c r="R373" i="48"/>
  <c r="S373" i="48"/>
  <c r="P373" i="48"/>
  <c r="Q373" i="48"/>
  <c r="O373" i="48"/>
  <c r="O225" i="48"/>
  <c r="S225" i="48"/>
  <c r="Q225" i="48"/>
  <c r="R225" i="48"/>
  <c r="P225" i="48"/>
  <c r="S278" i="48"/>
  <c r="R278" i="48"/>
  <c r="O278" i="48"/>
  <c r="Q278" i="48"/>
  <c r="P278" i="48"/>
  <c r="Q372" i="48"/>
  <c r="S372" i="48"/>
  <c r="P372" i="48"/>
  <c r="O372" i="48"/>
  <c r="R372" i="48"/>
  <c r="O119" i="48"/>
  <c r="S119" i="48"/>
  <c r="P119" i="48"/>
  <c r="R119" i="48"/>
  <c r="Q119" i="48"/>
  <c r="R469" i="48"/>
  <c r="S469" i="48"/>
  <c r="P469" i="48"/>
  <c r="O469" i="48"/>
  <c r="Q469" i="48"/>
  <c r="S125" i="48"/>
  <c r="P125" i="48"/>
  <c r="Q125" i="48"/>
  <c r="R125" i="48"/>
  <c r="O125" i="48"/>
  <c r="S188" i="48"/>
  <c r="P188" i="48"/>
  <c r="R188" i="48"/>
  <c r="O188" i="48"/>
  <c r="Q188" i="48"/>
  <c r="S294" i="48"/>
  <c r="Q294" i="48"/>
  <c r="P294" i="48"/>
  <c r="R294" i="48"/>
  <c r="O294" i="48"/>
  <c r="O412" i="48"/>
  <c r="R412" i="48"/>
  <c r="S412" i="48"/>
  <c r="Q412" i="48"/>
  <c r="P412" i="48"/>
  <c r="O422" i="48"/>
  <c r="S422" i="48"/>
  <c r="R422" i="48"/>
  <c r="Q422" i="48"/>
  <c r="P422" i="48"/>
  <c r="Q528" i="48"/>
  <c r="R528" i="48"/>
  <c r="P528" i="48"/>
  <c r="O528" i="48"/>
  <c r="S528" i="48"/>
  <c r="R186" i="48"/>
  <c r="O186" i="48"/>
  <c r="S186" i="48"/>
  <c r="P186" i="48"/>
  <c r="Q186" i="48"/>
  <c r="P408" i="48"/>
  <c r="O408" i="48"/>
  <c r="R408" i="48"/>
  <c r="S408" i="48"/>
  <c r="Q408" i="48"/>
  <c r="S515" i="48"/>
  <c r="O515" i="48"/>
  <c r="Q515" i="48"/>
  <c r="R515" i="48"/>
  <c r="P515" i="48"/>
  <c r="O392" i="48"/>
  <c r="P392" i="48"/>
  <c r="S392" i="48"/>
  <c r="Q392" i="48"/>
  <c r="R392" i="48"/>
  <c r="S135" i="48"/>
  <c r="Q135" i="48"/>
  <c r="O135" i="48"/>
  <c r="P135" i="48"/>
  <c r="R135" i="48"/>
  <c r="S321" i="48"/>
  <c r="P321" i="48"/>
  <c r="R321" i="48"/>
  <c r="O321" i="48"/>
  <c r="Q321" i="48"/>
  <c r="P233" i="48"/>
  <c r="S233" i="48"/>
  <c r="R233" i="48"/>
  <c r="O233" i="48"/>
  <c r="Q233" i="48"/>
  <c r="R423" i="48"/>
  <c r="P423" i="48"/>
  <c r="O423" i="48"/>
  <c r="Q423" i="48"/>
  <c r="S423" i="48"/>
  <c r="S418" i="48"/>
  <c r="O418" i="48"/>
  <c r="P418" i="48"/>
  <c r="R418" i="48"/>
  <c r="Q418" i="48"/>
  <c r="S451" i="48"/>
  <c r="R451" i="48"/>
  <c r="Q451" i="48"/>
  <c r="O451" i="48"/>
  <c r="P451" i="48"/>
  <c r="Q78" i="48"/>
  <c r="P78" i="48"/>
  <c r="R78" i="48"/>
  <c r="S78" i="48"/>
  <c r="O78" i="48"/>
  <c r="R299" i="48"/>
  <c r="S299" i="48"/>
  <c r="Q299" i="48"/>
  <c r="P299" i="48"/>
  <c r="O299" i="48"/>
  <c r="O383" i="48"/>
  <c r="Q383" i="48"/>
  <c r="P383" i="48"/>
  <c r="S383" i="48"/>
  <c r="R383" i="48"/>
  <c r="R243" i="48"/>
  <c r="S243" i="48"/>
  <c r="O243" i="48"/>
  <c r="P243" i="48"/>
  <c r="Q243" i="48"/>
  <c r="S442" i="48"/>
  <c r="R442" i="48"/>
  <c r="O442" i="48"/>
  <c r="P442" i="48"/>
  <c r="Q442" i="48"/>
  <c r="O483" i="48"/>
  <c r="R483" i="48"/>
  <c r="Q483" i="48"/>
  <c r="S483" i="48"/>
  <c r="P483" i="48"/>
  <c r="S471" i="48"/>
  <c r="R471" i="48"/>
  <c r="O471" i="48"/>
  <c r="Q471" i="48"/>
  <c r="P471" i="48"/>
  <c r="R524" i="48"/>
  <c r="O524" i="48"/>
  <c r="S524" i="48"/>
  <c r="P524" i="48"/>
  <c r="Q524" i="48"/>
  <c r="S271" i="48"/>
  <c r="O271" i="48"/>
  <c r="P271" i="48"/>
  <c r="Q271" i="48"/>
  <c r="R271" i="48"/>
  <c r="R379" i="48"/>
  <c r="S379" i="48"/>
  <c r="P379" i="48"/>
  <c r="Q379" i="48"/>
  <c r="O379" i="48"/>
  <c r="S304" i="48"/>
  <c r="O304" i="48"/>
  <c r="P304" i="48"/>
  <c r="R304" i="48"/>
  <c r="Q304" i="48"/>
  <c r="P227" i="48"/>
  <c r="S227" i="48"/>
  <c r="O227" i="48"/>
  <c r="Q227" i="48"/>
  <c r="R227" i="48"/>
  <c r="Q552" i="48"/>
  <c r="O552" i="48"/>
  <c r="S552" i="48"/>
  <c r="R552" i="48"/>
  <c r="P552" i="48"/>
  <c r="R323" i="48"/>
  <c r="S323" i="48"/>
  <c r="P323" i="48"/>
  <c r="Q323" i="48"/>
  <c r="O323" i="48"/>
  <c r="Q87" i="48"/>
  <c r="S87" i="48"/>
  <c r="R87" i="48"/>
  <c r="O87" i="48"/>
  <c r="P87" i="48"/>
  <c r="P459" i="48"/>
  <c r="Q459" i="48"/>
  <c r="O459" i="48"/>
  <c r="R459" i="48"/>
  <c r="S459" i="48"/>
  <c r="Q494" i="48"/>
  <c r="S494" i="48"/>
  <c r="R494" i="48"/>
  <c r="P494" i="48"/>
  <c r="O494" i="48"/>
  <c r="S539" i="48"/>
  <c r="P539" i="48"/>
  <c r="O539" i="48"/>
  <c r="Q539" i="48"/>
  <c r="R539" i="48"/>
  <c r="Q472" i="48"/>
  <c r="O472" i="48"/>
  <c r="P472" i="48"/>
  <c r="S472" i="48"/>
  <c r="R472" i="48"/>
  <c r="R287" i="48"/>
  <c r="O287" i="48"/>
  <c r="Q287" i="48"/>
  <c r="P287" i="48"/>
  <c r="S287" i="48"/>
  <c r="R365" i="48"/>
  <c r="S365" i="48"/>
  <c r="Q365" i="48"/>
  <c r="P365" i="48"/>
  <c r="O365" i="48"/>
  <c r="Q189" i="48"/>
  <c r="O189" i="48"/>
  <c r="S189" i="48"/>
  <c r="R189" i="48"/>
  <c r="P189" i="48"/>
  <c r="Q110" i="48"/>
  <c r="O110" i="48"/>
  <c r="R110" i="48"/>
  <c r="P110" i="48"/>
  <c r="S110" i="48"/>
  <c r="P465" i="48"/>
  <c r="O465" i="48"/>
  <c r="Q465" i="48"/>
  <c r="S465" i="48"/>
  <c r="R465" i="48"/>
  <c r="O419" i="48"/>
  <c r="R419" i="48"/>
  <c r="S419" i="48"/>
  <c r="Q419" i="48"/>
  <c r="P419" i="48"/>
  <c r="Q350" i="48"/>
  <c r="R350" i="48"/>
  <c r="P350" i="48"/>
  <c r="S350" i="48"/>
  <c r="O350" i="48"/>
  <c r="R388" i="48"/>
  <c r="Q388" i="48"/>
  <c r="S388" i="48"/>
  <c r="O388" i="48"/>
  <c r="P388" i="48"/>
  <c r="P488" i="48"/>
  <c r="S488" i="48"/>
  <c r="Q488" i="48"/>
  <c r="R488" i="48"/>
  <c r="O488" i="48"/>
  <c r="P277" i="48"/>
  <c r="Q277" i="48"/>
  <c r="S277" i="48"/>
  <c r="R277" i="48"/>
  <c r="O277" i="48"/>
  <c r="O544" i="48"/>
  <c r="R544" i="48"/>
  <c r="S544" i="48"/>
  <c r="P544" i="48"/>
  <c r="Q544" i="48"/>
  <c r="S335" i="48"/>
  <c r="O335" i="48"/>
  <c r="R335" i="48"/>
  <c r="P335" i="48"/>
  <c r="Q335" i="48"/>
  <c r="P454" i="48"/>
  <c r="O454" i="48"/>
  <c r="R454" i="48"/>
  <c r="Q454" i="48"/>
  <c r="S454" i="48"/>
  <c r="Q461" i="48"/>
  <c r="S461" i="48"/>
  <c r="O461" i="48"/>
  <c r="P461" i="48"/>
  <c r="R461" i="48"/>
  <c r="O397" i="48"/>
  <c r="P397" i="48"/>
  <c r="S397" i="48"/>
  <c r="Q397" i="48"/>
  <c r="R397" i="48"/>
  <c r="Q358" i="48"/>
  <c r="P358" i="48"/>
  <c r="O358" i="48"/>
  <c r="R358" i="48"/>
  <c r="S358" i="48"/>
  <c r="O258" i="48"/>
  <c r="R258" i="48"/>
  <c r="Q258" i="48"/>
  <c r="P258" i="48"/>
  <c r="S258" i="48"/>
  <c r="S325" i="48"/>
  <c r="P325" i="48"/>
  <c r="Q325" i="48"/>
  <c r="O325" i="48"/>
  <c r="R325" i="48"/>
  <c r="P324" i="48"/>
  <c r="Q324" i="48"/>
  <c r="R324" i="48"/>
  <c r="O324" i="48"/>
  <c r="S324" i="48"/>
  <c r="S398" i="48"/>
  <c r="O398" i="48"/>
  <c r="P398" i="48"/>
  <c r="R398" i="48"/>
  <c r="Q398" i="48"/>
  <c r="R288" i="48"/>
  <c r="P288" i="48"/>
  <c r="O288" i="48"/>
  <c r="Q288" i="48"/>
  <c r="S288" i="48"/>
  <c r="O375" i="48"/>
  <c r="P375" i="48"/>
  <c r="Q375" i="48"/>
  <c r="S375" i="48"/>
  <c r="R375" i="48"/>
  <c r="P525" i="48"/>
  <c r="S525" i="48"/>
  <c r="Q525" i="48"/>
  <c r="R525" i="48"/>
  <c r="O525" i="48"/>
  <c r="Q101" i="48"/>
  <c r="O101" i="48"/>
  <c r="R101" i="48"/>
  <c r="S101" i="48"/>
  <c r="P101" i="48"/>
  <c r="O462" i="48"/>
  <c r="R462" i="48"/>
  <c r="Q462" i="48"/>
  <c r="P462" i="48"/>
  <c r="S462" i="48"/>
  <c r="R399" i="48"/>
  <c r="O399" i="48"/>
  <c r="Q399" i="48"/>
  <c r="S399" i="48"/>
  <c r="P399" i="48"/>
  <c r="O297" i="48"/>
  <c r="S297" i="48"/>
  <c r="P297" i="48"/>
  <c r="Q297" i="48"/>
  <c r="R297" i="48"/>
  <c r="S265" i="48"/>
  <c r="R265" i="48"/>
  <c r="Q265" i="48"/>
  <c r="P265" i="48"/>
  <c r="O265" i="48"/>
  <c r="R245" i="48"/>
  <c r="P245" i="48"/>
  <c r="Q245" i="48"/>
  <c r="S245" i="48"/>
  <c r="O245" i="48"/>
  <c r="S60" i="48"/>
  <c r="O60" i="48"/>
  <c r="Q60" i="48"/>
  <c r="R60" i="48"/>
  <c r="P60" i="48"/>
  <c r="R430" i="48"/>
  <c r="P430" i="48"/>
  <c r="O430" i="48"/>
  <c r="S430" i="48"/>
  <c r="Q430" i="48"/>
  <c r="S394" i="48"/>
  <c r="O394" i="48"/>
  <c r="P394" i="48"/>
  <c r="Q394" i="48"/>
  <c r="R394" i="48"/>
  <c r="S148" i="48"/>
  <c r="P148" i="48"/>
  <c r="O148" i="48"/>
  <c r="Q148" i="48"/>
  <c r="R148" i="48"/>
  <c r="S384" i="48"/>
  <c r="R384" i="48"/>
  <c r="O384" i="48"/>
  <c r="P384" i="48"/>
  <c r="Q384" i="48"/>
  <c r="P441" i="48"/>
  <c r="R441" i="48"/>
  <c r="O441" i="48"/>
  <c r="Q441" i="48"/>
  <c r="S441" i="48"/>
  <c r="Q268" i="48"/>
  <c r="P268" i="48"/>
  <c r="R268" i="48"/>
  <c r="S268" i="48"/>
  <c r="O268" i="48"/>
  <c r="R152" i="48"/>
  <c r="Q152" i="48"/>
  <c r="O152" i="48"/>
  <c r="P152" i="48"/>
  <c r="S152" i="48"/>
  <c r="R230" i="48"/>
  <c r="P230" i="48"/>
  <c r="O230" i="48"/>
  <c r="Q230" i="48"/>
  <c r="S230" i="48"/>
  <c r="S204" i="48"/>
  <c r="O204" i="48"/>
  <c r="Q204" i="48"/>
  <c r="R204" i="48"/>
  <c r="P204" i="48"/>
  <c r="S280" i="48"/>
  <c r="P280" i="48"/>
  <c r="R280" i="48"/>
  <c r="Q280" i="48"/>
  <c r="O280" i="48"/>
  <c r="R209" i="48"/>
  <c r="O209" i="48"/>
  <c r="P209" i="48"/>
  <c r="S209" i="48"/>
  <c r="Q209" i="48"/>
  <c r="R368" i="48"/>
  <c r="O368" i="48"/>
  <c r="P368" i="48"/>
  <c r="Q368" i="48"/>
  <c r="S368" i="48"/>
  <c r="S327" i="48"/>
  <c r="P327" i="48"/>
  <c r="O327" i="48"/>
  <c r="R327" i="48"/>
  <c r="Q327" i="48"/>
  <c r="P108" i="48"/>
  <c r="Q108" i="48"/>
  <c r="O108" i="48"/>
  <c r="R108" i="48"/>
  <c r="S108" i="48"/>
  <c r="S255" i="48"/>
  <c r="O255" i="48"/>
  <c r="P255" i="48"/>
  <c r="R255" i="48"/>
  <c r="Q255" i="48"/>
  <c r="S464" i="48"/>
  <c r="Q464" i="48"/>
  <c r="O464" i="48"/>
  <c r="R464" i="48"/>
  <c r="P464" i="48"/>
  <c r="Q187" i="48"/>
  <c r="O187" i="48"/>
  <c r="P187" i="48"/>
  <c r="S187" i="48"/>
  <c r="R187" i="48"/>
  <c r="P343" i="48"/>
  <c r="O343" i="48"/>
  <c r="S343" i="48"/>
  <c r="R343" i="48"/>
  <c r="Q343" i="48"/>
  <c r="S466" i="48"/>
  <c r="O466" i="48"/>
  <c r="P466" i="48"/>
  <c r="R466" i="48"/>
  <c r="Q466" i="48"/>
  <c r="Q554" i="48"/>
  <c r="P554" i="48"/>
  <c r="R554" i="48"/>
  <c r="S554" i="48"/>
  <c r="O554" i="48"/>
  <c r="R113" i="48"/>
  <c r="Q113" i="48"/>
  <c r="O113" i="48"/>
  <c r="S113" i="48"/>
  <c r="P113" i="48"/>
  <c r="O516" i="48"/>
  <c r="P516" i="48"/>
  <c r="R516" i="48"/>
  <c r="S516" i="48"/>
  <c r="Q516" i="48"/>
  <c r="Q330" i="48"/>
  <c r="R330" i="48"/>
  <c r="O330" i="48"/>
  <c r="P330" i="48"/>
  <c r="S330" i="48"/>
  <c r="Q159" i="48"/>
  <c r="R159" i="48"/>
  <c r="S159" i="48"/>
  <c r="O159" i="48"/>
  <c r="P159" i="48"/>
  <c r="R484" i="48"/>
  <c r="Q484" i="48"/>
  <c r="O484" i="48"/>
  <c r="S484" i="48"/>
  <c r="P484" i="48"/>
  <c r="R239" i="48"/>
  <c r="Q239" i="48"/>
  <c r="O239" i="48"/>
  <c r="P239" i="48"/>
  <c r="S239" i="48"/>
  <c r="O178" i="48"/>
  <c r="R178" i="48"/>
  <c r="Q178" i="48"/>
  <c r="P178" i="48"/>
  <c r="S178" i="48"/>
  <c r="R296" i="48"/>
  <c r="Q296" i="48"/>
  <c r="O296" i="48"/>
  <c r="S296" i="48"/>
  <c r="P296" i="48"/>
  <c r="S192" i="48"/>
  <c r="Q192" i="48"/>
  <c r="O192" i="48"/>
  <c r="R192" i="48"/>
  <c r="P192" i="48"/>
  <c r="S467" i="48"/>
  <c r="R467" i="48"/>
  <c r="O467" i="48"/>
  <c r="P467" i="48"/>
  <c r="Q467" i="48"/>
  <c r="O506" i="48"/>
  <c r="S506" i="48"/>
  <c r="R506" i="48"/>
  <c r="Q506" i="48"/>
  <c r="P506" i="48"/>
  <c r="S95" i="48"/>
  <c r="Q95" i="48"/>
  <c r="R95" i="48"/>
  <c r="O95" i="48"/>
  <c r="P95" i="48"/>
  <c r="S184" i="48"/>
  <c r="P184" i="48"/>
  <c r="O184" i="48"/>
  <c r="Q184" i="48"/>
  <c r="R184" i="48"/>
  <c r="R279" i="48"/>
  <c r="O279" i="48"/>
  <c r="P279" i="48"/>
  <c r="S279" i="48"/>
  <c r="Q279" i="48"/>
  <c r="O216" i="48"/>
  <c r="S216" i="48"/>
  <c r="P216" i="48"/>
  <c r="R216" i="48"/>
  <c r="Q216" i="48"/>
  <c r="P104" i="48"/>
  <c r="S104" i="48"/>
  <c r="O104" i="48"/>
  <c r="Q104" i="48"/>
  <c r="R104" i="48"/>
  <c r="Q284" i="48"/>
  <c r="S284" i="48"/>
  <c r="O284" i="48"/>
  <c r="R284" i="48"/>
  <c r="P284" i="48"/>
  <c r="Q88" i="48"/>
  <c r="S88" i="48"/>
  <c r="P88" i="48"/>
  <c r="O88" i="48"/>
  <c r="R88" i="48"/>
  <c r="R247" i="48"/>
  <c r="O247" i="48"/>
  <c r="P247" i="48"/>
  <c r="Q247" i="48"/>
  <c r="S247" i="48"/>
  <c r="R435" i="48"/>
  <c r="Q435" i="48"/>
  <c r="O435" i="48"/>
  <c r="P435" i="48"/>
  <c r="S435" i="48"/>
  <c r="S499" i="48"/>
  <c r="R499" i="48"/>
  <c r="O499" i="48"/>
  <c r="Q499" i="48"/>
  <c r="P499" i="48"/>
  <c r="R535" i="48"/>
  <c r="O535" i="48"/>
  <c r="Q535" i="48"/>
  <c r="P535" i="48"/>
  <c r="S535" i="48"/>
  <c r="S58" i="48"/>
  <c r="O58" i="48"/>
  <c r="R58" i="48"/>
  <c r="P58" i="48"/>
  <c r="Q58" i="48"/>
  <c r="S231" i="48"/>
  <c r="P231" i="48"/>
  <c r="Q231" i="48"/>
  <c r="O231" i="48"/>
  <c r="R231" i="48"/>
  <c r="Q234" i="48"/>
  <c r="P234" i="48"/>
  <c r="S234" i="48"/>
  <c r="R234" i="48"/>
  <c r="O234" i="48"/>
  <c r="S341" i="48"/>
  <c r="Q341" i="48"/>
  <c r="P341" i="48"/>
  <c r="R341" i="48"/>
  <c r="O341" i="48"/>
  <c r="Q476" i="48"/>
  <c r="S476" i="48"/>
  <c r="P476" i="48"/>
  <c r="O476" i="48"/>
  <c r="R476" i="48"/>
  <c r="O142" i="48"/>
  <c r="S142" i="48"/>
  <c r="P142" i="48"/>
  <c r="R142" i="48"/>
  <c r="Q142" i="48"/>
  <c r="S328" i="48"/>
  <c r="P328" i="48"/>
  <c r="O328" i="48"/>
  <c r="Q328" i="48"/>
  <c r="R328" i="48"/>
  <c r="P163" i="48"/>
  <c r="R163" i="48"/>
  <c r="O163" i="48"/>
  <c r="Q163" i="48"/>
  <c r="S163" i="48"/>
  <c r="Q157" i="48"/>
  <c r="O157" i="48"/>
  <c r="S157" i="48"/>
  <c r="P157" i="48"/>
  <c r="R157" i="48"/>
  <c r="O118" i="48"/>
  <c r="P118" i="48"/>
  <c r="R118" i="48"/>
  <c r="S118" i="48"/>
  <c r="Q118" i="48"/>
  <c r="S220" i="48"/>
  <c r="O220" i="48"/>
  <c r="P220" i="48"/>
  <c r="R220" i="48"/>
  <c r="Q220" i="48"/>
  <c r="P505" i="48"/>
  <c r="O505" i="48"/>
  <c r="Q505" i="48"/>
  <c r="S505" i="48"/>
  <c r="R505" i="48"/>
  <c r="P73" i="48"/>
  <c r="R73" i="48"/>
  <c r="Q73" i="48"/>
  <c r="O73" i="48"/>
  <c r="S73" i="48"/>
  <c r="R164" i="48"/>
  <c r="O164" i="48"/>
  <c r="Q164" i="48"/>
  <c r="P164" i="48"/>
  <c r="S164" i="48"/>
  <c r="P527" i="48"/>
  <c r="S527" i="48"/>
  <c r="R527" i="48"/>
  <c r="Q527" i="48"/>
  <c r="O527" i="48"/>
  <c r="Q291" i="48"/>
  <c r="P291" i="48"/>
  <c r="R291" i="48"/>
  <c r="O291" i="48"/>
  <c r="S291" i="48"/>
  <c r="R453" i="48"/>
  <c r="Q453" i="48"/>
  <c r="O453" i="48"/>
  <c r="S453" i="48"/>
  <c r="P453" i="48"/>
  <c r="P331" i="48"/>
  <c r="R331" i="48"/>
  <c r="Q331" i="48"/>
  <c r="S331" i="48"/>
  <c r="O331" i="48"/>
  <c r="Q244" i="48"/>
  <c r="P244" i="48"/>
  <c r="R244" i="48"/>
  <c r="O244" i="48"/>
  <c r="S244" i="48"/>
  <c r="S314" i="48"/>
  <c r="R314" i="48"/>
  <c r="P314" i="48"/>
  <c r="O314" i="48"/>
  <c r="Q314" i="48"/>
  <c r="P289" i="48"/>
  <c r="O289" i="48"/>
  <c r="S289" i="48"/>
  <c r="R289" i="48"/>
  <c r="Q289" i="48"/>
  <c r="Q77" i="48"/>
  <c r="S77" i="48"/>
  <c r="P77" i="48"/>
  <c r="R77" i="48"/>
  <c r="O77" i="48"/>
  <c r="Q440" i="48"/>
  <c r="S440" i="48"/>
  <c r="O440" i="48"/>
  <c r="P440" i="48"/>
  <c r="R440" i="48"/>
  <c r="S556" i="48"/>
  <c r="O556" i="48"/>
  <c r="Q556" i="48"/>
  <c r="P556" i="48"/>
  <c r="R556" i="48"/>
  <c r="R389" i="48"/>
  <c r="P389" i="48"/>
  <c r="Q389" i="48"/>
  <c r="S389" i="48"/>
  <c r="O389" i="48"/>
  <c r="Q72" i="48"/>
  <c r="P72" i="48"/>
  <c r="S72" i="48"/>
  <c r="O72" i="48"/>
  <c r="R72" i="48"/>
  <c r="S470" i="48"/>
  <c r="O470" i="48"/>
  <c r="R470" i="48"/>
  <c r="Q470" i="48"/>
  <c r="P470" i="48"/>
  <c r="R531" i="48"/>
  <c r="Q531" i="48"/>
  <c r="S531" i="48"/>
  <c r="P531" i="48"/>
  <c r="O531" i="48"/>
  <c r="O463" i="48"/>
  <c r="P463" i="48"/>
  <c r="S463" i="48"/>
  <c r="R463" i="48"/>
  <c r="Q463" i="48"/>
  <c r="R273" i="48"/>
  <c r="Q273" i="48"/>
  <c r="S273" i="48"/>
  <c r="P273" i="48"/>
  <c r="O273" i="48"/>
  <c r="O149" i="48"/>
  <c r="R149" i="48"/>
  <c r="Q149" i="48"/>
  <c r="P149" i="48"/>
  <c r="S149" i="48"/>
  <c r="R428" i="48"/>
  <c r="S428" i="48"/>
  <c r="Q428" i="48"/>
  <c r="P428" i="48"/>
  <c r="O428" i="48"/>
  <c r="R553" i="48"/>
  <c r="S553" i="48"/>
  <c r="O553" i="48"/>
  <c r="Q553" i="48"/>
  <c r="P553" i="48"/>
  <c r="O259" i="48"/>
  <c r="P259" i="48"/>
  <c r="R259" i="48"/>
  <c r="Q259" i="48"/>
  <c r="S259" i="48"/>
  <c r="S198" i="48"/>
  <c r="P198" i="48"/>
  <c r="R198" i="48"/>
  <c r="O198" i="48"/>
  <c r="Q198" i="48"/>
  <c r="P293" i="48"/>
  <c r="Q293" i="48"/>
  <c r="R293" i="48"/>
  <c r="O293" i="48"/>
  <c r="S293" i="48"/>
  <c r="R76" i="48"/>
  <c r="S76" i="48"/>
  <c r="O76" i="48"/>
  <c r="Q76" i="48"/>
  <c r="P76" i="48"/>
  <c r="O486" i="48"/>
  <c r="S486" i="48"/>
  <c r="Q486" i="48"/>
  <c r="P486" i="48"/>
  <c r="R486" i="48"/>
  <c r="R219" i="48"/>
  <c r="Q219" i="48"/>
  <c r="P219" i="48"/>
  <c r="S219" i="48"/>
  <c r="O219" i="48"/>
  <c r="Q97" i="48"/>
  <c r="O97" i="48"/>
  <c r="S97" i="48"/>
  <c r="P97" i="48"/>
  <c r="R97" i="48"/>
  <c r="O218" i="48"/>
  <c r="S218" i="48"/>
  <c r="Q218" i="48"/>
  <c r="P218" i="48"/>
  <c r="R218" i="48"/>
  <c r="S114" i="48"/>
  <c r="Q114" i="48"/>
  <c r="O114" i="48"/>
  <c r="P114" i="48"/>
  <c r="R114" i="48"/>
  <c r="S100" i="48"/>
  <c r="Q100" i="48"/>
  <c r="O100" i="48"/>
  <c r="R100" i="48"/>
  <c r="P100" i="48"/>
  <c r="R276" i="48"/>
  <c r="O276" i="48"/>
  <c r="P276" i="48"/>
  <c r="Q276" i="48"/>
  <c r="S276" i="48"/>
  <c r="O351" i="48"/>
  <c r="P351" i="48"/>
  <c r="Q351" i="48"/>
  <c r="R351" i="48"/>
  <c r="S351" i="48"/>
  <c r="P67" i="48"/>
  <c r="O67" i="48"/>
  <c r="S67" i="48"/>
  <c r="R67" i="48"/>
  <c r="Q67" i="48"/>
  <c r="S266" i="48"/>
  <c r="R266" i="48"/>
  <c r="P266" i="48"/>
  <c r="O266" i="48"/>
  <c r="Q266" i="48"/>
  <c r="O303" i="48"/>
  <c r="Q303" i="48"/>
  <c r="R303" i="48"/>
  <c r="P303" i="48"/>
  <c r="S303" i="48"/>
  <c r="O367" i="48"/>
  <c r="Q367" i="48"/>
  <c r="R367" i="48"/>
  <c r="P367" i="48"/>
  <c r="S367" i="48"/>
  <c r="O332" i="48"/>
  <c r="R332" i="48"/>
  <c r="Q332" i="48"/>
  <c r="S332" i="48"/>
  <c r="P332" i="48"/>
  <c r="P270" i="48"/>
  <c r="R270" i="48"/>
  <c r="O270" i="48"/>
  <c r="S270" i="48"/>
  <c r="Q270" i="48"/>
  <c r="R137" i="48"/>
  <c r="S137" i="48"/>
  <c r="P137" i="48"/>
  <c r="Q137" i="48"/>
  <c r="O137" i="48"/>
  <c r="O185" i="48"/>
  <c r="R185" i="48"/>
  <c r="S185" i="48"/>
  <c r="Q185" i="48"/>
  <c r="P185" i="48"/>
  <c r="P498" i="48"/>
  <c r="S498" i="48"/>
  <c r="Q498" i="48"/>
  <c r="O498" i="48"/>
  <c r="R498" i="48"/>
  <c r="O512" i="48"/>
  <c r="P512" i="48"/>
  <c r="S512" i="48"/>
  <c r="R512" i="48"/>
  <c r="Q512" i="48"/>
  <c r="R310" i="48"/>
  <c r="P310" i="48"/>
  <c r="S310" i="48"/>
  <c r="O310" i="48"/>
  <c r="Q310" i="48"/>
  <c r="O68" i="48"/>
  <c r="S68" i="48"/>
  <c r="R68" i="48"/>
  <c r="P68" i="48"/>
  <c r="Q68" i="48"/>
  <c r="S248" i="48"/>
  <c r="O248" i="48"/>
  <c r="P248" i="48"/>
  <c r="R248" i="48"/>
  <c r="Q248" i="48"/>
  <c r="O340" i="48"/>
  <c r="Q340" i="48"/>
  <c r="S340" i="48"/>
  <c r="P340" i="48"/>
  <c r="R340" i="48"/>
  <c r="Q80" i="48"/>
  <c r="O80" i="48"/>
  <c r="R80" i="48"/>
  <c r="S80" i="48"/>
  <c r="P80" i="48"/>
  <c r="S380" i="48"/>
  <c r="O380" i="48"/>
  <c r="R380" i="48"/>
  <c r="Q380" i="48"/>
  <c r="P380" i="48"/>
  <c r="Q536" i="48"/>
  <c r="S536" i="48"/>
  <c r="P536" i="48"/>
  <c r="O536" i="48"/>
  <c r="R536" i="48"/>
  <c r="R84" i="48"/>
  <c r="P84" i="48"/>
  <c r="O84" i="48"/>
  <c r="S84" i="48"/>
  <c r="Q84" i="48"/>
  <c r="R548" i="48"/>
  <c r="S548" i="48"/>
  <c r="Q548" i="48"/>
  <c r="O548" i="48"/>
  <c r="P548" i="48"/>
  <c r="O374" i="48"/>
  <c r="P374" i="48"/>
  <c r="R374" i="48"/>
  <c r="S374" i="48"/>
  <c r="Q374" i="48"/>
  <c r="P177" i="48"/>
  <c r="S177" i="48"/>
  <c r="O177" i="48"/>
  <c r="R177" i="48"/>
  <c r="Q177" i="48"/>
  <c r="P437" i="48"/>
  <c r="S437" i="48"/>
  <c r="O437" i="48"/>
  <c r="R437" i="48"/>
  <c r="Q437" i="48"/>
  <c r="P250" i="48"/>
  <c r="S250" i="48"/>
  <c r="O250" i="48"/>
  <c r="R250" i="48"/>
  <c r="Q250" i="48"/>
  <c r="S385" i="48"/>
  <c r="P385" i="48"/>
  <c r="O385" i="48"/>
  <c r="R385" i="48"/>
  <c r="Q385" i="48"/>
  <c r="O175" i="48"/>
  <c r="P175" i="48"/>
  <c r="R175" i="48"/>
  <c r="Q175" i="48"/>
  <c r="S175" i="48"/>
  <c r="S61" i="48"/>
  <c r="O61" i="48"/>
  <c r="R61" i="48"/>
  <c r="Q61" i="48"/>
  <c r="P61" i="48"/>
  <c r="R537" i="48"/>
  <c r="Q537" i="48"/>
  <c r="S537" i="48"/>
  <c r="O537" i="48"/>
  <c r="P537" i="48"/>
  <c r="O66" i="48"/>
  <c r="P66" i="48"/>
  <c r="Q66" i="48"/>
  <c r="R66" i="48"/>
  <c r="S66" i="48"/>
  <c r="R112" i="48"/>
  <c r="S112" i="48"/>
  <c r="Q112" i="48"/>
  <c r="O112" i="48"/>
  <c r="P112" i="48"/>
  <c r="R477" i="48"/>
  <c r="S477" i="48"/>
  <c r="O477" i="48"/>
  <c r="Q477" i="48"/>
  <c r="P477" i="48"/>
  <c r="O160" i="48"/>
  <c r="Q160" i="48"/>
  <c r="S160" i="48"/>
  <c r="R160" i="48"/>
  <c r="P160" i="48"/>
  <c r="O292" i="48"/>
  <c r="R292" i="48"/>
  <c r="Q292" i="48"/>
  <c r="S292" i="48"/>
  <c r="P292" i="48"/>
  <c r="P504" i="48"/>
  <c r="R504" i="48"/>
  <c r="O504" i="48"/>
  <c r="Q504" i="48"/>
  <c r="S504" i="48"/>
  <c r="R349" i="48"/>
  <c r="S349" i="48"/>
  <c r="O349" i="48"/>
  <c r="Q349" i="48"/>
  <c r="P349" i="48"/>
  <c r="Q541" i="48"/>
  <c r="O541" i="48"/>
  <c r="R541" i="48"/>
  <c r="S541" i="48"/>
  <c r="P541" i="48"/>
  <c r="S376" i="48"/>
  <c r="R376" i="48"/>
  <c r="O376" i="48"/>
  <c r="P376" i="48"/>
  <c r="Q376" i="48"/>
  <c r="Q448" i="48"/>
  <c r="P448" i="48"/>
  <c r="R448" i="48"/>
  <c r="O448" i="48"/>
  <c r="S448" i="48"/>
  <c r="R193" i="48"/>
  <c r="Q193" i="48"/>
  <c r="S193" i="48"/>
  <c r="O193" i="48"/>
  <c r="P193" i="48"/>
  <c r="S519" i="48"/>
  <c r="P519" i="48"/>
  <c r="O519" i="48"/>
  <c r="R519" i="48"/>
  <c r="Q519" i="48"/>
  <c r="S551" i="48"/>
  <c r="O551" i="48"/>
  <c r="Q551" i="48"/>
  <c r="R551" i="48"/>
  <c r="P551" i="48"/>
  <c r="Q489" i="48"/>
  <c r="S489" i="48"/>
  <c r="O489" i="48"/>
  <c r="R489" i="48"/>
  <c r="P489" i="48"/>
  <c r="S109" i="48"/>
  <c r="O109" i="48"/>
  <c r="R109" i="48"/>
  <c r="P109" i="48"/>
  <c r="Q109" i="48"/>
  <c r="S362" i="48"/>
  <c r="P362" i="48"/>
  <c r="Q362" i="48"/>
  <c r="O362" i="48"/>
  <c r="R362" i="48"/>
  <c r="Q102" i="48"/>
  <c r="O102" i="48"/>
  <c r="R102" i="48"/>
  <c r="S102" i="48"/>
  <c r="P102" i="48"/>
  <c r="R203" i="48"/>
  <c r="P203" i="48"/>
  <c r="Q203" i="48"/>
  <c r="S203" i="48"/>
  <c r="O203" i="48"/>
  <c r="P329" i="48"/>
  <c r="S329" i="48"/>
  <c r="O329" i="48"/>
  <c r="R329" i="48"/>
  <c r="Q329" i="48"/>
  <c r="S317" i="48"/>
  <c r="P317" i="48"/>
  <c r="R317" i="48"/>
  <c r="O317" i="48"/>
  <c r="Q317" i="48"/>
  <c r="Q542" i="48"/>
  <c r="S542" i="48"/>
  <c r="R542" i="48"/>
  <c r="O542" i="48"/>
  <c r="P542" i="48"/>
  <c r="P166" i="48"/>
  <c r="Q166" i="48"/>
  <c r="S166" i="48"/>
  <c r="O166" i="48"/>
  <c r="R166" i="48"/>
  <c r="R306" i="48"/>
  <c r="Q306" i="48"/>
  <c r="S306" i="48"/>
  <c r="O306" i="48"/>
  <c r="P306" i="48"/>
  <c r="S360" i="48"/>
  <c r="Q360" i="48"/>
  <c r="R360" i="48"/>
  <c r="O360" i="48"/>
  <c r="P360" i="48"/>
  <c r="O413" i="48"/>
  <c r="Q413" i="48"/>
  <c r="R413" i="48"/>
  <c r="P413" i="48"/>
  <c r="S413" i="48"/>
  <c r="O93" i="48"/>
  <c r="S93" i="48"/>
  <c r="R93" i="48"/>
  <c r="Q93" i="48"/>
  <c r="P93" i="48"/>
  <c r="S215" i="48"/>
  <c r="R215" i="48"/>
  <c r="Q215" i="48"/>
  <c r="P215" i="48"/>
  <c r="O215" i="48"/>
  <c r="S238" i="48"/>
  <c r="R238" i="48"/>
  <c r="Q238" i="48"/>
  <c r="P238" i="48"/>
  <c r="O238" i="48"/>
  <c r="O103" i="48"/>
  <c r="P103" i="48"/>
  <c r="R103" i="48"/>
  <c r="Q103" i="48"/>
  <c r="S103" i="48"/>
  <c r="R91" i="48"/>
  <c r="Q91" i="48"/>
  <c r="P91" i="48"/>
  <c r="O91" i="48"/>
  <c r="S91" i="48"/>
  <c r="P262" i="48"/>
  <c r="Q262" i="48"/>
  <c r="S262" i="48"/>
  <c r="O262" i="48"/>
  <c r="R262" i="48"/>
  <c r="O353" i="48"/>
  <c r="S353" i="48"/>
  <c r="R353" i="48"/>
  <c r="P353" i="48"/>
  <c r="Q353" i="48"/>
  <c r="Q217" i="48"/>
  <c r="R217" i="48"/>
  <c r="S217" i="48"/>
  <c r="P217" i="48"/>
  <c r="O217" i="48"/>
  <c r="O443" i="48"/>
  <c r="Q443" i="48"/>
  <c r="R443" i="48"/>
  <c r="P443" i="48"/>
  <c r="S443" i="48"/>
  <c r="P275" i="48"/>
  <c r="S275" i="48"/>
  <c r="Q275" i="48"/>
  <c r="R275" i="48"/>
  <c r="O275" i="48"/>
  <c r="P154" i="48"/>
  <c r="O154" i="48"/>
  <c r="R154" i="48"/>
  <c r="Q154" i="48"/>
  <c r="S154" i="48"/>
  <c r="R272" i="48"/>
  <c r="S272" i="48"/>
  <c r="P272" i="48"/>
  <c r="Q272" i="48"/>
  <c r="O272" i="48"/>
  <c r="O106" i="48"/>
  <c r="P106" i="48"/>
  <c r="S106" i="48"/>
  <c r="Q106" i="48"/>
  <c r="R106" i="48"/>
  <c r="Q194" i="48"/>
  <c r="R194" i="48"/>
  <c r="P194" i="48"/>
  <c r="S194" i="48"/>
  <c r="O194" i="48"/>
  <c r="O386" i="48"/>
  <c r="Q386" i="48"/>
  <c r="P386" i="48"/>
  <c r="S386" i="48"/>
  <c r="R386" i="48"/>
  <c r="R274" i="48"/>
  <c r="O274" i="48"/>
  <c r="P274" i="48"/>
  <c r="S274" i="48"/>
  <c r="Q274" i="48"/>
  <c r="S357" i="48"/>
  <c r="R357" i="48"/>
  <c r="Q357" i="48"/>
  <c r="P357" i="48"/>
  <c r="O357" i="48"/>
  <c r="O206" i="48"/>
  <c r="R206" i="48"/>
  <c r="P206" i="48"/>
  <c r="Q206" i="48"/>
  <c r="S206" i="48"/>
  <c r="P305" i="48"/>
  <c r="R305" i="48"/>
  <c r="S305" i="48"/>
  <c r="Q305" i="48"/>
  <c r="O305" i="48"/>
  <c r="S438" i="48"/>
  <c r="Q438" i="48"/>
  <c r="R438" i="48"/>
  <c r="P438" i="48"/>
  <c r="O438" i="48"/>
  <c r="P140" i="48"/>
  <c r="R140" i="48"/>
  <c r="S140" i="48"/>
  <c r="O140" i="48"/>
  <c r="Q140" i="48"/>
  <c r="S161" i="48"/>
  <c r="P161" i="48"/>
  <c r="Q161" i="48"/>
  <c r="O161" i="48"/>
  <c r="R161" i="48"/>
  <c r="P514" i="48"/>
  <c r="R514" i="48"/>
  <c r="O514" i="48"/>
  <c r="Q514" i="48"/>
  <c r="S514" i="48"/>
  <c r="P444" i="48"/>
  <c r="Q444" i="48"/>
  <c r="O444" i="48"/>
  <c r="R444" i="48"/>
  <c r="S444" i="48"/>
  <c r="Q228" i="48"/>
  <c r="O228" i="48"/>
  <c r="P228" i="48"/>
  <c r="S228" i="48"/>
  <c r="R228" i="48"/>
  <c r="S301" i="48"/>
  <c r="P301" i="48"/>
  <c r="O301" i="48"/>
  <c r="R301" i="48"/>
  <c r="Q301" i="48"/>
  <c r="Q517" i="48"/>
  <c r="S517" i="48"/>
  <c r="R517" i="48"/>
  <c r="O517" i="48"/>
  <c r="P517" i="48"/>
  <c r="P85" i="48"/>
  <c r="O85" i="48"/>
  <c r="Q85" i="48"/>
  <c r="S85" i="48"/>
  <c r="R85" i="48"/>
  <c r="Q403" i="48"/>
  <c r="O403" i="48"/>
  <c r="S403" i="48"/>
  <c r="R403" i="48"/>
  <c r="P403" i="48"/>
  <c r="S130" i="48"/>
  <c r="P130" i="48"/>
  <c r="O130" i="48"/>
  <c r="Q130" i="48"/>
  <c r="R130" i="48"/>
  <c r="R171" i="48"/>
  <c r="S171" i="48"/>
  <c r="Q171" i="48"/>
  <c r="O171" i="48"/>
  <c r="P171" i="48"/>
  <c r="Q411" i="48"/>
  <c r="O411" i="48"/>
  <c r="R411" i="48"/>
  <c r="S411" i="48"/>
  <c r="P411" i="48"/>
  <c r="R144" i="48"/>
  <c r="P144" i="48"/>
  <c r="O144" i="48"/>
  <c r="Q144" i="48"/>
  <c r="S144" i="48"/>
  <c r="S401" i="48"/>
  <c r="P401" i="48"/>
  <c r="R401" i="48"/>
  <c r="Q401" i="48"/>
  <c r="O401" i="48"/>
  <c r="R237" i="48"/>
  <c r="O237" i="48"/>
  <c r="P237" i="48"/>
  <c r="Q237" i="48"/>
  <c r="S237" i="48"/>
  <c r="Q313" i="48"/>
  <c r="S313" i="48"/>
  <c r="O313" i="48"/>
  <c r="R313" i="48"/>
  <c r="P313" i="48"/>
  <c r="S530" i="48"/>
  <c r="Q530" i="48"/>
  <c r="O530" i="48"/>
  <c r="P530" i="48"/>
  <c r="R530" i="48"/>
  <c r="O224" i="48"/>
  <c r="Q224" i="48"/>
  <c r="P224" i="48"/>
  <c r="S224" i="48"/>
  <c r="R224" i="48"/>
  <c r="O352" i="48"/>
  <c r="P352" i="48"/>
  <c r="Q352" i="48"/>
  <c r="S352" i="48"/>
  <c r="R352" i="48"/>
  <c r="O143" i="48"/>
  <c r="R143" i="48"/>
  <c r="P143" i="48"/>
  <c r="S143" i="48"/>
  <c r="Q143" i="48"/>
  <c r="O308" i="48"/>
  <c r="Q308" i="48"/>
  <c r="P308" i="48"/>
  <c r="R308" i="48"/>
  <c r="S308" i="48"/>
  <c r="R65" i="48"/>
  <c r="Q65" i="48"/>
  <c r="S65" i="48"/>
  <c r="O65" i="48"/>
  <c r="P65" i="48"/>
  <c r="Q229" i="48"/>
  <c r="O229" i="48"/>
  <c r="P229" i="48"/>
  <c r="R229" i="48"/>
  <c r="S229" i="48"/>
  <c r="Q347" i="48"/>
  <c r="S347" i="48"/>
  <c r="O347" i="48"/>
  <c r="P347" i="48"/>
  <c r="R347" i="48"/>
  <c r="Q235" i="48"/>
  <c r="R235" i="48"/>
  <c r="S235" i="48"/>
  <c r="O235" i="48"/>
  <c r="P235" i="48"/>
  <c r="P246" i="48"/>
  <c r="S246" i="48"/>
  <c r="R246" i="48"/>
  <c r="O246" i="48"/>
  <c r="Q246" i="48"/>
  <c r="Q492" i="48"/>
  <c r="O492" i="48"/>
  <c r="P492" i="48"/>
  <c r="S492" i="48"/>
  <c r="R492" i="48"/>
  <c r="R511" i="48"/>
  <c r="S511" i="48"/>
  <c r="Q511" i="48"/>
  <c r="O511" i="48"/>
  <c r="P511" i="48"/>
  <c r="S491" i="48"/>
  <c r="R491" i="48"/>
  <c r="P491" i="48"/>
  <c r="O491" i="48"/>
  <c r="Q491" i="48"/>
  <c r="R417" i="48"/>
  <c r="S417" i="48"/>
  <c r="P417" i="48"/>
  <c r="O417" i="48"/>
  <c r="Q417" i="48"/>
  <c r="R133" i="48"/>
  <c r="P133" i="48"/>
  <c r="S133" i="48"/>
  <c r="Q133" i="48"/>
  <c r="O133" i="48"/>
  <c r="O269" i="48"/>
  <c r="P269" i="48"/>
  <c r="Q269" i="48"/>
  <c r="S269" i="48"/>
  <c r="R269" i="48"/>
  <c r="R534" i="48"/>
  <c r="Q534" i="48"/>
  <c r="S534" i="48"/>
  <c r="P534" i="48"/>
  <c r="O534" i="48"/>
  <c r="P254" i="48"/>
  <c r="S254" i="48"/>
  <c r="O254" i="48"/>
  <c r="Q254" i="48"/>
  <c r="R254" i="48"/>
  <c r="S468" i="48"/>
  <c r="O468" i="48"/>
  <c r="Q468" i="48"/>
  <c r="R468" i="48"/>
  <c r="P468" i="48"/>
  <c r="O478" i="48"/>
  <c r="P478" i="48"/>
  <c r="Q478" i="48"/>
  <c r="S478" i="48"/>
  <c r="R478" i="48"/>
  <c r="S493" i="48"/>
  <c r="P493" i="48"/>
  <c r="R493" i="48"/>
  <c r="Q493" i="48"/>
  <c r="O493" i="48"/>
  <c r="S261" i="48"/>
  <c r="O261" i="48"/>
  <c r="Q261" i="48"/>
  <c r="P261" i="48"/>
  <c r="R261" i="48"/>
  <c r="O69" i="48"/>
  <c r="Q69" i="48"/>
  <c r="P69" i="48"/>
  <c r="R69" i="48"/>
  <c r="S69" i="48"/>
  <c r="R550" i="48"/>
  <c r="S550" i="48"/>
  <c r="O550" i="48"/>
  <c r="P550" i="48"/>
  <c r="Q550" i="48"/>
  <c r="P131" i="48"/>
  <c r="S131" i="48"/>
  <c r="O131" i="48"/>
  <c r="Q131" i="48"/>
  <c r="R131" i="48"/>
  <c r="Q342" i="48"/>
  <c r="O342" i="48"/>
  <c r="S342" i="48"/>
  <c r="P342" i="48"/>
  <c r="R342" i="48"/>
  <c r="S434" i="48"/>
  <c r="R434" i="48"/>
  <c r="P434" i="48"/>
  <c r="Q434" i="48"/>
  <c r="O434" i="48"/>
  <c r="R298" i="48"/>
  <c r="S298" i="48"/>
  <c r="Q298" i="48"/>
  <c r="P298" i="48"/>
  <c r="O298" i="48"/>
  <c r="Q370" i="48"/>
  <c r="R370" i="48"/>
  <c r="P370" i="48"/>
  <c r="O370" i="48"/>
  <c r="S370" i="48"/>
  <c r="O212" i="48"/>
  <c r="Q212" i="48"/>
  <c r="S212" i="48"/>
  <c r="R212" i="48"/>
  <c r="P212" i="48"/>
  <c r="S242" i="48"/>
  <c r="P242" i="48"/>
  <c r="Q242" i="48"/>
  <c r="O242" i="48"/>
  <c r="R242" i="48"/>
  <c r="S485" i="48"/>
  <c r="O485" i="48"/>
  <c r="Q485" i="48"/>
  <c r="R485" i="48"/>
  <c r="P485" i="48"/>
  <c r="O253" i="48"/>
  <c r="S253" i="48"/>
  <c r="R253" i="48"/>
  <c r="Q253" i="48"/>
  <c r="P253" i="48"/>
  <c r="Q138" i="48"/>
  <c r="R138" i="48"/>
  <c r="O138" i="48"/>
  <c r="P138" i="48"/>
  <c r="S138" i="48"/>
  <c r="O431" i="48"/>
  <c r="P431" i="48"/>
  <c r="S431" i="48"/>
  <c r="R431" i="48"/>
  <c r="Q431" i="48"/>
  <c r="O390" i="48"/>
  <c r="R390" i="48"/>
  <c r="Q390" i="48"/>
  <c r="S390" i="48"/>
  <c r="P390" i="48"/>
  <c r="O70" i="48"/>
  <c r="P70" i="48"/>
  <c r="S70" i="48"/>
  <c r="Q70" i="48"/>
  <c r="R70" i="48"/>
  <c r="S59" i="48"/>
  <c r="Q59" i="48"/>
  <c r="O59" i="48"/>
  <c r="R59" i="48"/>
  <c r="P59" i="48"/>
  <c r="O295" i="48"/>
  <c r="Q295" i="48"/>
  <c r="R295" i="48"/>
  <c r="P295" i="48"/>
  <c r="S295" i="48"/>
  <c r="Q377" i="48"/>
  <c r="O377" i="48"/>
  <c r="S377" i="48"/>
  <c r="R377" i="48"/>
  <c r="P377" i="48"/>
  <c r="S162" i="48"/>
  <c r="O162" i="48"/>
  <c r="R162" i="48"/>
  <c r="Q162" i="48"/>
  <c r="P162" i="48"/>
  <c r="P533" i="48"/>
  <c r="O533" i="48"/>
  <c r="R533" i="48"/>
  <c r="Q533" i="48"/>
  <c r="S533" i="48"/>
  <c r="S381" i="48"/>
  <c r="Q381" i="48"/>
  <c r="O381" i="48"/>
  <c r="R381" i="48"/>
  <c r="P381" i="48"/>
  <c r="Q205" i="48"/>
  <c r="P205" i="48"/>
  <c r="O205" i="48"/>
  <c r="S205" i="48"/>
  <c r="R205" i="48"/>
  <c r="Q446" i="48"/>
  <c r="R446" i="48"/>
  <c r="P446" i="48"/>
  <c r="S446" i="48"/>
  <c r="O446" i="48"/>
  <c r="O439" i="48"/>
  <c r="Q439" i="48"/>
  <c r="S439" i="48"/>
  <c r="P439" i="48"/>
  <c r="R439" i="48"/>
  <c r="S359" i="48"/>
  <c r="O359" i="48"/>
  <c r="Q359" i="48"/>
  <c r="P359" i="48"/>
  <c r="R359" i="48"/>
  <c r="O366" i="48"/>
  <c r="Q366" i="48"/>
  <c r="S366" i="48"/>
  <c r="R366" i="48"/>
  <c r="P366" i="48"/>
  <c r="Q158" i="48"/>
  <c r="R158" i="48"/>
  <c r="S158" i="48"/>
  <c r="P158" i="48"/>
  <c r="O158" i="48"/>
  <c r="Q191" i="48"/>
  <c r="O191" i="48"/>
  <c r="R191" i="48"/>
  <c r="P191" i="48"/>
  <c r="S191" i="48"/>
  <c r="P322" i="48"/>
  <c r="O322" i="48"/>
  <c r="R322" i="48"/>
  <c r="Q322" i="48"/>
  <c r="S322" i="48"/>
  <c r="O256" i="48"/>
  <c r="R256" i="48"/>
  <c r="Q256" i="48"/>
  <c r="P256" i="48"/>
  <c r="S256" i="48"/>
  <c r="Q311" i="48"/>
  <c r="R311" i="48"/>
  <c r="P311" i="48"/>
  <c r="S311" i="48"/>
  <c r="O311" i="48"/>
  <c r="P167" i="48"/>
  <c r="S167" i="48"/>
  <c r="O167" i="48"/>
  <c r="Q167" i="48"/>
  <c r="R167" i="48"/>
  <c r="R455" i="48"/>
  <c r="S455" i="48"/>
  <c r="P455" i="48"/>
  <c r="O455" i="48"/>
  <c r="Q455" i="48"/>
  <c r="O121" i="48"/>
  <c r="S121" i="48"/>
  <c r="P121" i="48"/>
  <c r="Q121" i="48"/>
  <c r="R121" i="48"/>
  <c r="O105" i="48"/>
  <c r="R105" i="48"/>
  <c r="Q105" i="48"/>
  <c r="S105" i="48"/>
  <c r="P105" i="48"/>
  <c r="Q502" i="48"/>
  <c r="O502" i="48"/>
  <c r="R502" i="48"/>
  <c r="S502" i="48"/>
  <c r="P502" i="48"/>
  <c r="Q480" i="48"/>
  <c r="S480" i="48"/>
  <c r="P480" i="48"/>
  <c r="O480" i="48"/>
  <c r="R480" i="48"/>
  <c r="P500" i="48"/>
  <c r="R500" i="48"/>
  <c r="Q500" i="48"/>
  <c r="O500" i="48"/>
  <c r="S500" i="48"/>
  <c r="P395" i="48"/>
  <c r="Q395" i="48"/>
  <c r="S395" i="48"/>
  <c r="R395" i="48"/>
  <c r="O395" i="48"/>
  <c r="R369" i="48"/>
  <c r="P369" i="48"/>
  <c r="O369" i="48"/>
  <c r="Q369" i="48"/>
  <c r="S369" i="48"/>
  <c r="R382" i="48"/>
  <c r="S382" i="48"/>
  <c r="Q382" i="48"/>
  <c r="O382" i="48"/>
  <c r="P382" i="48"/>
  <c r="O129" i="48"/>
  <c r="Q129" i="48"/>
  <c r="R129" i="48"/>
  <c r="P129" i="48"/>
  <c r="S129" i="48"/>
  <c r="O315" i="48"/>
  <c r="P315" i="48"/>
  <c r="S315" i="48"/>
  <c r="Q315" i="48"/>
  <c r="R315" i="48"/>
  <c r="O90" i="48"/>
  <c r="S90" i="48"/>
  <c r="Q90" i="48"/>
  <c r="P90" i="48"/>
  <c r="R90" i="48"/>
  <c r="S89" i="48"/>
  <c r="R89" i="48"/>
  <c r="Q89" i="48"/>
  <c r="P89" i="48"/>
  <c r="O89" i="48"/>
  <c r="R147" i="48"/>
  <c r="Q147" i="48"/>
  <c r="P147" i="48"/>
  <c r="O147" i="48"/>
  <c r="S147" i="48"/>
  <c r="P92" i="48"/>
  <c r="R92" i="48"/>
  <c r="O92" i="48"/>
  <c r="Q92" i="48"/>
  <c r="S92" i="48"/>
  <c r="R526" i="48"/>
  <c r="S526" i="48"/>
  <c r="P526" i="48"/>
  <c r="O526" i="48"/>
  <c r="Q526" i="48"/>
  <c r="R201" i="48"/>
  <c r="S201" i="48"/>
  <c r="O201" i="48"/>
  <c r="Q201" i="48"/>
  <c r="P201" i="48"/>
  <c r="P257" i="48"/>
  <c r="Q257" i="48"/>
  <c r="S257" i="48"/>
  <c r="R257" i="48"/>
  <c r="O257" i="48"/>
  <c r="S529" i="48"/>
  <c r="P529" i="48"/>
  <c r="O529" i="48"/>
  <c r="R529" i="48"/>
  <c r="Q529" i="48"/>
  <c r="P521" i="48"/>
  <c r="R521" i="48"/>
  <c r="S521" i="48"/>
  <c r="Q521" i="48"/>
  <c r="O521" i="48"/>
  <c r="S307" i="48"/>
  <c r="P307" i="48"/>
  <c r="Q307" i="48"/>
  <c r="O307" i="48"/>
  <c r="R307" i="48"/>
  <c r="R226" i="48"/>
  <c r="O226" i="48"/>
  <c r="S226" i="48"/>
  <c r="Q226" i="48"/>
  <c r="P226" i="48"/>
  <c r="R473" i="48"/>
  <c r="S473" i="48"/>
  <c r="Q473" i="48"/>
  <c r="O473" i="48"/>
  <c r="P473" i="48"/>
  <c r="Q249" i="48"/>
  <c r="O249" i="48"/>
  <c r="P249" i="48"/>
  <c r="R249" i="48"/>
  <c r="S249" i="48"/>
  <c r="S336" i="48"/>
  <c r="Q336" i="48"/>
  <c r="P336" i="48"/>
  <c r="O336" i="48"/>
  <c r="R336" i="48"/>
  <c r="R82" i="48"/>
  <c r="Q82" i="48"/>
  <c r="P82" i="48"/>
  <c r="S82" i="48"/>
  <c r="O82" i="48"/>
  <c r="R404" i="48"/>
  <c r="O404" i="48"/>
  <c r="S404" i="48"/>
  <c r="P404" i="48"/>
  <c r="Q404" i="48"/>
  <c r="Q195" i="48"/>
  <c r="P195" i="48"/>
  <c r="R195" i="48"/>
  <c r="O195" i="48"/>
  <c r="S195" i="48"/>
  <c r="Q432" i="48"/>
  <c r="P432" i="48"/>
  <c r="O432" i="48"/>
  <c r="R432" i="48"/>
  <c r="S432" i="48"/>
  <c r="O482" i="48"/>
  <c r="S482" i="48"/>
  <c r="P482" i="48"/>
  <c r="Q482" i="48"/>
  <c r="R482" i="48"/>
  <c r="P523" i="48"/>
  <c r="R523" i="48"/>
  <c r="S523" i="48"/>
  <c r="O523" i="48"/>
  <c r="Q523" i="48"/>
  <c r="P407" i="48"/>
  <c r="S407" i="48"/>
  <c r="O407" i="48"/>
  <c r="Q407" i="48"/>
  <c r="R407" i="48"/>
  <c r="O183" i="48"/>
  <c r="P183" i="48"/>
  <c r="Q183" i="48"/>
  <c r="S183" i="48"/>
  <c r="R183" i="48"/>
  <c r="R522" i="48"/>
  <c r="S522" i="48"/>
  <c r="Q522" i="48"/>
  <c r="O522" i="48"/>
  <c r="P522" i="48"/>
  <c r="P283" i="48"/>
  <c r="O283" i="48"/>
  <c r="R283" i="48"/>
  <c r="Q283" i="48"/>
  <c r="S283" i="48"/>
  <c r="O132" i="48"/>
  <c r="R132" i="48"/>
  <c r="P132" i="48"/>
  <c r="Q132" i="48"/>
  <c r="S132" i="48"/>
  <c r="O452" i="48"/>
  <c r="P452" i="48"/>
  <c r="S452" i="48"/>
  <c r="R452" i="48"/>
  <c r="Q452" i="48"/>
  <c r="O495" i="48"/>
  <c r="Q495" i="48"/>
  <c r="R495" i="48"/>
  <c r="P495" i="48"/>
  <c r="S495" i="48"/>
  <c r="S240" i="48"/>
  <c r="Q240" i="48"/>
  <c r="O240" i="48"/>
  <c r="P240" i="48"/>
  <c r="R240" i="48"/>
  <c r="O371" i="48"/>
  <c r="S371" i="48"/>
  <c r="R371" i="48"/>
  <c r="Q371" i="48"/>
  <c r="P371" i="48"/>
  <c r="S396" i="48"/>
  <c r="O396" i="48"/>
  <c r="R396" i="48"/>
  <c r="P396" i="48"/>
  <c r="Q396" i="48"/>
  <c r="O96" i="48"/>
  <c r="Q96" i="48"/>
  <c r="S96" i="48"/>
  <c r="P96" i="48"/>
  <c r="R96" i="48"/>
  <c r="O223" i="48"/>
  <c r="Q223" i="48"/>
  <c r="P223" i="48"/>
  <c r="R223" i="48"/>
  <c r="S223" i="48"/>
  <c r="P532" i="48"/>
  <c r="O532" i="48"/>
  <c r="Q532" i="48"/>
  <c r="S532" i="48"/>
  <c r="R532" i="48"/>
  <c r="S300" i="48"/>
  <c r="R300" i="48"/>
  <c r="Q300" i="48"/>
  <c r="O300" i="48"/>
  <c r="P300" i="48"/>
  <c r="S136" i="48"/>
  <c r="Q136" i="48"/>
  <c r="R136" i="48"/>
  <c r="O136" i="48"/>
  <c r="P136" i="48"/>
  <c r="O460" i="48"/>
  <c r="R460" i="48"/>
  <c r="Q460" i="48"/>
  <c r="S460" i="48"/>
  <c r="P460" i="48"/>
  <c r="R339" i="48"/>
  <c r="O339" i="48"/>
  <c r="P339" i="48"/>
  <c r="Q339" i="48"/>
  <c r="S339" i="48"/>
  <c r="R312" i="48"/>
  <c r="S312" i="48"/>
  <c r="P312" i="48"/>
  <c r="Q312" i="48"/>
  <c r="O312" i="48"/>
  <c r="S487" i="48"/>
  <c r="P487" i="48"/>
  <c r="R487" i="48"/>
  <c r="O487" i="48"/>
  <c r="Q487" i="48"/>
  <c r="O445" i="48"/>
  <c r="R445" i="48"/>
  <c r="Q445" i="48"/>
  <c r="P445" i="48"/>
  <c r="S445" i="48"/>
  <c r="S141" i="48"/>
  <c r="R141" i="48"/>
  <c r="Q141" i="48"/>
  <c r="P141" i="48"/>
  <c r="O141" i="48"/>
  <c r="S364" i="48"/>
  <c r="Q364" i="48"/>
  <c r="P364" i="48"/>
  <c r="R364" i="48"/>
  <c r="O364" i="48"/>
  <c r="S169" i="48"/>
  <c r="P169" i="48"/>
  <c r="R169" i="48"/>
  <c r="O169" i="48"/>
  <c r="Q169" i="48"/>
  <c r="Q318" i="48"/>
  <c r="P318" i="48"/>
  <c r="S318" i="48"/>
  <c r="R318" i="48"/>
  <c r="O318" i="48"/>
  <c r="P545" i="48"/>
  <c r="R545" i="48"/>
  <c r="Q545" i="48"/>
  <c r="O545" i="48"/>
  <c r="S545" i="48"/>
  <c r="Q145" i="48"/>
  <c r="P145" i="48"/>
  <c r="R145" i="48"/>
  <c r="S145" i="48"/>
  <c r="O145" i="48"/>
  <c r="P176" i="48"/>
  <c r="R176" i="48"/>
  <c r="S176" i="48"/>
  <c r="Q176" i="48"/>
  <c r="O176" i="48"/>
  <c r="R146" i="48"/>
  <c r="S146" i="48"/>
  <c r="P146" i="48"/>
  <c r="Q146" i="48"/>
  <c r="O146" i="48"/>
  <c r="O497" i="48"/>
  <c r="R497" i="48"/>
  <c r="P497" i="48"/>
  <c r="Q497" i="48"/>
  <c r="S497" i="48"/>
  <c r="R213" i="48"/>
  <c r="S213" i="48"/>
  <c r="O213" i="48"/>
  <c r="P213" i="48"/>
  <c r="Q213" i="48"/>
  <c r="O405" i="48"/>
  <c r="R405" i="48"/>
  <c r="P405" i="48"/>
  <c r="S405" i="48"/>
  <c r="Q405" i="48"/>
  <c r="O337" i="48"/>
  <c r="Q337" i="48"/>
  <c r="R337" i="48"/>
  <c r="P337" i="48"/>
  <c r="S337" i="48"/>
  <c r="S414" i="48"/>
  <c r="R414" i="48"/>
  <c r="Q414" i="48"/>
  <c r="P414" i="48"/>
  <c r="O414" i="48"/>
  <c r="P120" i="48"/>
  <c r="R120" i="48"/>
  <c r="S120" i="48"/>
  <c r="Q120" i="48"/>
  <c r="O120" i="48"/>
  <c r="S409" i="48"/>
  <c r="R409" i="48"/>
  <c r="O409" i="48"/>
  <c r="Q409" i="48"/>
  <c r="P409" i="48"/>
  <c r="S94" i="48"/>
  <c r="R94" i="48"/>
  <c r="P94" i="48"/>
  <c r="Q94" i="48"/>
  <c r="O94" i="48"/>
  <c r="S214" i="48"/>
  <c r="P214" i="48"/>
  <c r="O214" i="48"/>
  <c r="R214" i="48"/>
  <c r="Q214" i="48"/>
  <c r="P285" i="48"/>
  <c r="O285" i="48"/>
  <c r="Q285" i="48"/>
  <c r="S285" i="48"/>
  <c r="R285" i="48"/>
  <c r="R81" i="48"/>
  <c r="S81" i="48"/>
  <c r="O81" i="48"/>
  <c r="Q81" i="48"/>
  <c r="P81" i="48"/>
  <c r="R391" i="48"/>
  <c r="P391" i="48"/>
  <c r="O391" i="48"/>
  <c r="Q391" i="48"/>
  <c r="S391" i="48"/>
  <c r="S263" i="48"/>
  <c r="Q263" i="48"/>
  <c r="O263" i="48"/>
  <c r="R263" i="48"/>
  <c r="P263" i="48"/>
  <c r="P222" i="48"/>
  <c r="Q222" i="48"/>
  <c r="R222" i="48"/>
  <c r="S222" i="48"/>
  <c r="O222" i="48"/>
  <c r="S83" i="48"/>
  <c r="P83" i="48"/>
  <c r="R83" i="48"/>
  <c r="O83" i="48"/>
  <c r="Q83" i="48"/>
  <c r="O79" i="48"/>
  <c r="S79" i="48"/>
  <c r="Q79" i="48"/>
  <c r="R79" i="48"/>
  <c r="P79" i="48"/>
  <c r="S513" i="48"/>
  <c r="P513" i="48"/>
  <c r="O513" i="48"/>
  <c r="Q513" i="48"/>
  <c r="R513" i="48"/>
  <c r="S57" i="48"/>
  <c r="O57" i="48"/>
  <c r="Q57" i="48"/>
  <c r="R57" i="48"/>
  <c r="P57" i="48"/>
  <c r="R117" i="48"/>
  <c r="P117" i="48"/>
  <c r="S117" i="48"/>
  <c r="Q117" i="48"/>
  <c r="O117" i="48"/>
  <c r="S378" i="48"/>
  <c r="R378" i="48"/>
  <c r="O378" i="48"/>
  <c r="P378" i="48"/>
  <c r="Q378" i="48"/>
  <c r="O503" i="48"/>
  <c r="Q503" i="48"/>
  <c r="R503" i="48"/>
  <c r="S503" i="48"/>
  <c r="P503" i="48"/>
  <c r="Q416" i="48"/>
  <c r="R416" i="48"/>
  <c r="O416" i="48"/>
  <c r="P416" i="48"/>
  <c r="S416" i="48"/>
  <c r="O447" i="48"/>
  <c r="P447" i="48"/>
  <c r="Q447" i="48"/>
  <c r="S447" i="48"/>
  <c r="R447" i="48"/>
  <c r="S507" i="48"/>
  <c r="Q507" i="48"/>
  <c r="R507" i="48"/>
  <c r="O507" i="48"/>
  <c r="P507" i="48"/>
  <c r="S475" i="48"/>
  <c r="Q475" i="48"/>
  <c r="R475" i="48"/>
  <c r="O475" i="48"/>
  <c r="P475" i="48"/>
  <c r="P345" i="48"/>
  <c r="Q345" i="48"/>
  <c r="R345" i="48"/>
  <c r="O345" i="48"/>
  <c r="S345" i="48"/>
  <c r="O546" i="48"/>
  <c r="P546" i="48"/>
  <c r="Q546" i="48"/>
  <c r="S546" i="48"/>
  <c r="R546" i="48"/>
  <c r="O181" i="48"/>
  <c r="Q181" i="48"/>
  <c r="R181" i="48"/>
  <c r="S181" i="48"/>
  <c r="P181" i="48"/>
  <c r="R196" i="48"/>
  <c r="S196" i="48"/>
  <c r="P196" i="48"/>
  <c r="O196" i="48"/>
  <c r="Q196" i="48"/>
  <c r="Q62" i="48"/>
  <c r="S62" i="48"/>
  <c r="O62" i="48"/>
  <c r="R62" i="48"/>
  <c r="P62" i="48"/>
  <c r="Q427" i="48"/>
  <c r="S427" i="48"/>
  <c r="P427" i="48"/>
  <c r="R427" i="48"/>
  <c r="O427" i="48"/>
  <c r="P538" i="48"/>
  <c r="R538" i="48"/>
  <c r="Q538" i="48"/>
  <c r="O538" i="48"/>
  <c r="S538" i="48"/>
  <c r="Q429" i="48"/>
  <c r="P429" i="48"/>
  <c r="O429" i="48"/>
  <c r="R429" i="48"/>
  <c r="S429" i="48"/>
  <c r="P221" i="48"/>
  <c r="S221" i="48"/>
  <c r="O221" i="48"/>
  <c r="R221" i="48"/>
  <c r="Q221" i="48"/>
  <c r="O415" i="48"/>
  <c r="S415" i="48"/>
  <c r="Q415" i="48"/>
  <c r="P415" i="48"/>
  <c r="R415" i="48"/>
  <c r="O260" i="48"/>
  <c r="Q260" i="48"/>
  <c r="R260" i="48"/>
  <c r="S260" i="48"/>
  <c r="P260" i="48"/>
  <c r="R128" i="48"/>
  <c r="O128" i="48"/>
  <c r="Q128" i="48"/>
  <c r="S128" i="48"/>
  <c r="P128" i="48"/>
  <c r="R286" i="48"/>
  <c r="O286" i="48"/>
  <c r="Q286" i="48"/>
  <c r="P286" i="48"/>
  <c r="S286" i="48"/>
  <c r="S355" i="48"/>
  <c r="R355" i="48"/>
  <c r="Q355" i="48"/>
  <c r="O355" i="48"/>
  <c r="P355" i="48"/>
  <c r="S387" i="48"/>
  <c r="R387" i="48"/>
  <c r="P387" i="48"/>
  <c r="O387" i="48"/>
  <c r="Q387" i="48"/>
  <c r="S139" i="48"/>
  <c r="O139" i="48"/>
  <c r="P139" i="48"/>
  <c r="R139" i="48"/>
  <c r="Q139" i="48"/>
  <c r="S361" i="48"/>
  <c r="O361" i="48"/>
  <c r="P361" i="48"/>
  <c r="Q361" i="48"/>
  <c r="R361" i="48"/>
  <c r="R354" i="48"/>
  <c r="O354" i="48"/>
  <c r="Q354" i="48"/>
  <c r="S354" i="48"/>
  <c r="P354" i="48"/>
  <c r="S421" i="48"/>
  <c r="P421" i="48"/>
  <c r="Q421" i="48"/>
  <c r="O421" i="48"/>
  <c r="R421" i="48"/>
  <c r="O197" i="48"/>
  <c r="P197" i="48"/>
  <c r="Q197" i="48"/>
  <c r="S197" i="48"/>
  <c r="R197" i="48"/>
  <c r="Q406" i="48"/>
  <c r="S406" i="48"/>
  <c r="P406" i="48"/>
  <c r="O406" i="48"/>
  <c r="R406" i="48"/>
  <c r="O490" i="48"/>
  <c r="S490" i="48"/>
  <c r="R490" i="48"/>
  <c r="Q490" i="48"/>
  <c r="P490" i="48"/>
  <c r="O326" i="48"/>
  <c r="R326" i="48"/>
  <c r="P326" i="48"/>
  <c r="Q326" i="48"/>
  <c r="S326" i="48"/>
  <c r="R543" i="48"/>
  <c r="P543" i="48"/>
  <c r="S543" i="48"/>
  <c r="O543" i="48"/>
  <c r="Q543" i="48"/>
  <c r="P449" i="48"/>
  <c r="O449" i="48"/>
  <c r="Q449" i="48"/>
  <c r="R449" i="48"/>
  <c r="S449" i="48"/>
  <c r="Q458" i="48"/>
  <c r="S458" i="48"/>
  <c r="O458" i="48"/>
  <c r="R458" i="48"/>
  <c r="P458" i="48"/>
  <c r="R267" i="48"/>
  <c r="Q267" i="48"/>
  <c r="O267" i="48"/>
  <c r="S267" i="48"/>
  <c r="P267" i="48"/>
  <c r="R134" i="48"/>
  <c r="P134" i="48"/>
  <c r="O134" i="48"/>
  <c r="Q134" i="48"/>
  <c r="S134" i="48"/>
  <c r="P501" i="48"/>
  <c r="O501" i="48"/>
  <c r="Q501" i="48"/>
  <c r="R501" i="48"/>
  <c r="S501" i="48"/>
  <c r="S333" i="48"/>
  <c r="P333" i="48"/>
  <c r="O333" i="48"/>
  <c r="Q333" i="48"/>
  <c r="R333" i="48"/>
  <c r="P173" i="48"/>
  <c r="S173" i="48"/>
  <c r="R173" i="48"/>
  <c r="O173" i="48"/>
  <c r="Q173" i="48"/>
  <c r="O424" i="48"/>
  <c r="R424" i="48"/>
  <c r="S424" i="48"/>
  <c r="P424" i="48"/>
  <c r="Q424" i="48"/>
  <c r="S316" i="48"/>
  <c r="P316" i="48"/>
  <c r="R316" i="48"/>
  <c r="O316" i="48"/>
  <c r="Q316" i="48"/>
  <c r="O199" i="48"/>
  <c r="P199" i="48"/>
  <c r="Q199" i="48"/>
  <c r="R199" i="48"/>
  <c r="S199" i="48"/>
  <c r="P334" i="48"/>
  <c r="S334" i="48"/>
  <c r="Q334" i="48"/>
  <c r="O334" i="48"/>
  <c r="R334" i="48"/>
  <c r="S86" i="48"/>
  <c r="P86" i="48"/>
  <c r="Q86" i="48"/>
  <c r="O86" i="48"/>
  <c r="R86" i="48"/>
  <c r="P210" i="48"/>
  <c r="S210" i="48"/>
  <c r="Q210" i="48"/>
  <c r="O210" i="48"/>
  <c r="R210" i="48"/>
  <c r="P170" i="48"/>
  <c r="O170" i="48"/>
  <c r="Q170" i="48"/>
  <c r="S170" i="48"/>
  <c r="R170" i="48"/>
  <c r="Q344" i="48"/>
  <c r="S344" i="48"/>
  <c r="R344" i="48"/>
  <c r="O344" i="48"/>
  <c r="P344" i="48"/>
  <c r="S211" i="48"/>
  <c r="P211" i="48"/>
  <c r="R211" i="48"/>
  <c r="O211" i="48"/>
  <c r="Q211" i="48"/>
  <c r="Q436" i="48"/>
  <c r="P436" i="48"/>
  <c r="O436" i="48"/>
  <c r="R436" i="48"/>
  <c r="S436" i="48"/>
  <c r="R547" i="48"/>
  <c r="O547" i="48"/>
  <c r="S547" i="48"/>
  <c r="P547" i="48"/>
  <c r="Q547" i="48"/>
  <c r="Q402" i="48"/>
  <c r="P402" i="48"/>
  <c r="R402" i="48"/>
  <c r="S402" i="48"/>
  <c r="O402" i="48"/>
  <c r="P264" i="48"/>
  <c r="O264" i="48"/>
  <c r="Q264" i="48"/>
  <c r="R264" i="48"/>
  <c r="S264" i="48"/>
  <c r="Q508" i="48"/>
  <c r="P508" i="48"/>
  <c r="O508" i="48"/>
  <c r="R508" i="48"/>
  <c r="S508" i="48"/>
  <c r="P290" i="48"/>
  <c r="O290" i="48"/>
  <c r="S290" i="48"/>
  <c r="Q290" i="48"/>
  <c r="R290" i="48"/>
  <c r="S153" i="48"/>
  <c r="R153" i="48"/>
  <c r="O153" i="48"/>
  <c r="P153" i="48"/>
  <c r="Q153" i="48"/>
  <c r="O123" i="48"/>
  <c r="R123" i="48"/>
  <c r="P123" i="48"/>
  <c r="S123" i="48"/>
  <c r="Q123" i="48"/>
  <c r="Q182" i="48"/>
  <c r="R182" i="48"/>
  <c r="P182" i="48"/>
  <c r="S182" i="48"/>
  <c r="O182" i="48"/>
  <c r="O155" i="48"/>
  <c r="P155" i="48"/>
  <c r="Q155" i="48"/>
  <c r="S155" i="48"/>
  <c r="R155" i="48"/>
  <c r="R172" i="48"/>
  <c r="O172" i="48"/>
  <c r="Q172" i="48"/>
  <c r="P172" i="48"/>
  <c r="S172" i="48"/>
  <c r="S518" i="48"/>
  <c r="R518" i="48"/>
  <c r="Q518" i="48"/>
  <c r="O518" i="48"/>
  <c r="P518" i="48"/>
  <c r="S481" i="48"/>
  <c r="R481" i="48"/>
  <c r="Q481" i="48"/>
  <c r="O481" i="48"/>
  <c r="P481" i="48"/>
  <c r="Q241" i="48"/>
  <c r="S241" i="48"/>
  <c r="O241" i="48"/>
  <c r="R241" i="48"/>
  <c r="P241" i="48"/>
  <c r="P450" i="48"/>
  <c r="Q450" i="48"/>
  <c r="S450" i="48"/>
  <c r="R450" i="48"/>
  <c r="O450" i="48"/>
  <c r="S107" i="48"/>
  <c r="P107" i="48"/>
  <c r="O107" i="48"/>
  <c r="Q107" i="48"/>
  <c r="R107" i="48"/>
  <c r="Q127" i="48"/>
  <c r="R127" i="48"/>
  <c r="P127" i="48"/>
  <c r="S127" i="48"/>
  <c r="O127" i="48"/>
  <c r="S71" i="48"/>
  <c r="Q71" i="48"/>
  <c r="O71" i="48"/>
  <c r="R71" i="48"/>
  <c r="P71" i="48"/>
  <c r="Q180" i="48"/>
  <c r="R180" i="48"/>
  <c r="O180" i="48"/>
  <c r="S180" i="48"/>
  <c r="P180" i="48"/>
  <c r="O474" i="48"/>
  <c r="S474" i="48"/>
  <c r="Q474" i="48"/>
  <c r="P474" i="48"/>
  <c r="R474" i="48"/>
  <c r="O232" i="48"/>
  <c r="P232" i="48"/>
  <c r="R232" i="48"/>
  <c r="S232" i="48"/>
  <c r="Q232" i="48"/>
  <c r="S433" i="48"/>
  <c r="Q433" i="48"/>
  <c r="R433" i="48"/>
  <c r="O433" i="48"/>
  <c r="P433" i="48"/>
  <c r="P122" i="48"/>
  <c r="O122" i="48"/>
  <c r="Q122" i="48"/>
  <c r="S122" i="48"/>
  <c r="R122" i="48"/>
  <c r="S281" i="48"/>
  <c r="R281" i="48"/>
  <c r="Q281" i="48"/>
  <c r="O281" i="48"/>
  <c r="P281" i="48"/>
  <c r="R202" i="48"/>
  <c r="O202" i="48"/>
  <c r="P202" i="48"/>
  <c r="Q202" i="48"/>
  <c r="S202" i="48"/>
  <c r="R282" i="48"/>
  <c r="P282" i="48"/>
  <c r="Q282" i="48"/>
  <c r="O282" i="48"/>
  <c r="S282" i="48"/>
  <c r="O426" i="48"/>
  <c r="P426" i="48"/>
  <c r="Q426" i="48"/>
  <c r="R426" i="48"/>
  <c r="S426" i="48"/>
  <c r="S363" i="48"/>
  <c r="O363" i="48"/>
  <c r="P363" i="48"/>
  <c r="Q363" i="48"/>
  <c r="R363" i="48"/>
  <c r="S208" i="48"/>
  <c r="O208" i="48"/>
  <c r="P208" i="48"/>
  <c r="Q208" i="48"/>
  <c r="R208" i="48"/>
  <c r="R156" i="48"/>
  <c r="Q156" i="48"/>
  <c r="O156" i="48"/>
  <c r="S156" i="48"/>
  <c r="P156" i="48"/>
  <c r="S151" i="48"/>
  <c r="R151" i="48"/>
  <c r="P151" i="48"/>
  <c r="O151" i="48"/>
  <c r="Q151" i="48"/>
  <c r="P456" i="48"/>
  <c r="O456" i="48"/>
  <c r="R456" i="48"/>
  <c r="Q456" i="48"/>
  <c r="S456" i="48"/>
  <c r="R555" i="48"/>
  <c r="S555" i="48"/>
  <c r="P555" i="48"/>
  <c r="O555" i="48"/>
  <c r="Q555" i="48"/>
  <c r="R236" i="48"/>
  <c r="Q236" i="48"/>
  <c r="S236" i="48"/>
  <c r="P236" i="48"/>
  <c r="O236" i="48"/>
  <c r="R75" i="48"/>
  <c r="O75" i="48"/>
  <c r="S75" i="48"/>
  <c r="P75" i="48"/>
  <c r="Q75" i="48"/>
  <c r="O520" i="48"/>
  <c r="R520" i="48"/>
  <c r="P520" i="48"/>
  <c r="Q520" i="48"/>
  <c r="S520" i="48"/>
  <c r="P540" i="48"/>
  <c r="S540" i="48"/>
  <c r="Q540" i="48"/>
  <c r="O540" i="48"/>
  <c r="R540" i="48"/>
  <c r="O251" i="48"/>
  <c r="P251" i="48"/>
  <c r="R251" i="48"/>
  <c r="Q251" i="48"/>
  <c r="S251" i="48"/>
  <c r="R168" i="48"/>
  <c r="O168" i="48"/>
  <c r="Q168" i="48"/>
  <c r="S168" i="48"/>
  <c r="P168" i="48"/>
  <c r="O348" i="48"/>
  <c r="Q348" i="48"/>
  <c r="S348" i="48"/>
  <c r="P348" i="48"/>
  <c r="R348" i="48"/>
  <c r="S98" i="48"/>
  <c r="Q98" i="48"/>
  <c r="R98" i="48"/>
  <c r="O98" i="48"/>
  <c r="P98" i="48"/>
  <c r="R252" i="48"/>
  <c r="S252" i="48"/>
  <c r="P252" i="48"/>
  <c r="O252" i="48"/>
  <c r="Q252" i="48"/>
  <c r="O115" i="48"/>
  <c r="R115" i="48"/>
  <c r="S115" i="48"/>
  <c r="Q115" i="48"/>
  <c r="P115" i="48"/>
  <c r="Q346" i="48"/>
  <c r="S346" i="48"/>
  <c r="O346" i="48"/>
  <c r="R346" i="48"/>
  <c r="P346" i="48"/>
  <c r="Q319" i="48"/>
  <c r="S319" i="48"/>
  <c r="P319" i="48"/>
  <c r="O319" i="48"/>
  <c r="R319" i="48"/>
  <c r="R116" i="48"/>
  <c r="S116" i="48"/>
  <c r="Q116" i="48"/>
  <c r="O116" i="48"/>
  <c r="P116" i="48"/>
  <c r="S111" i="48"/>
  <c r="R111" i="48"/>
  <c r="O111" i="48"/>
  <c r="Q111" i="48"/>
  <c r="P111" i="48"/>
  <c r="R124" i="48"/>
  <c r="O124" i="48"/>
  <c r="S124" i="48"/>
  <c r="P124" i="48"/>
  <c r="Q124" i="48"/>
  <c r="R320" i="48"/>
  <c r="O320" i="48"/>
  <c r="S320" i="48"/>
  <c r="Q320" i="48"/>
  <c r="P320" i="48"/>
  <c r="T57" i="48" l="1"/>
  <c r="T408" i="48"/>
  <c r="T470" i="48"/>
  <c r="T294" i="48"/>
  <c r="T389" i="48"/>
  <c r="T289" i="48"/>
  <c r="T102" i="48"/>
  <c r="T225" i="48"/>
  <c r="T418" i="48"/>
  <c r="T509" i="48"/>
  <c r="T532" i="48"/>
  <c r="T499" i="48"/>
  <c r="T189" i="48"/>
  <c r="T524" i="48"/>
  <c r="T483" i="48"/>
  <c r="T442" i="48"/>
  <c r="T451" i="48"/>
  <c r="T423" i="48"/>
  <c r="T233" i="48"/>
  <c r="T431" i="48"/>
  <c r="T530" i="48"/>
  <c r="T114" i="48"/>
  <c r="T341" i="48"/>
  <c r="T93" i="48"/>
  <c r="T226" i="48"/>
  <c r="T256" i="48"/>
  <c r="T138" i="48"/>
  <c r="T254" i="48"/>
  <c r="T491" i="48"/>
  <c r="T492" i="48"/>
  <c r="T235" i="48"/>
  <c r="T229" i="48"/>
  <c r="T398" i="48"/>
  <c r="T452" i="48"/>
  <c r="T430" i="48"/>
  <c r="T142" i="48"/>
  <c r="T476" i="48"/>
  <c r="T535" i="48"/>
  <c r="T435" i="48"/>
  <c r="T368" i="48"/>
  <c r="T413" i="48"/>
  <c r="T548" i="48"/>
  <c r="T115" i="48"/>
  <c r="T252" i="48"/>
  <c r="T426" i="48"/>
  <c r="T202" i="48"/>
  <c r="T543" i="48"/>
  <c r="T406" i="48"/>
  <c r="T139" i="48"/>
  <c r="T300" i="48"/>
  <c r="T183" i="48"/>
  <c r="T523" i="48"/>
  <c r="T482" i="48"/>
  <c r="T249" i="48"/>
  <c r="T473" i="48"/>
  <c r="T201" i="48"/>
  <c r="T91" i="48"/>
  <c r="T536" i="48"/>
  <c r="T332" i="48"/>
  <c r="T198" i="48"/>
  <c r="T77" i="48"/>
  <c r="T296" i="48"/>
  <c r="T554" i="48"/>
  <c r="T108" i="48"/>
  <c r="T288" i="48"/>
  <c r="T324" i="48"/>
  <c r="T325" i="48"/>
  <c r="T392" i="48"/>
  <c r="T186" i="48"/>
  <c r="T469" i="48"/>
  <c r="T457" i="48"/>
  <c r="T111" i="48"/>
  <c r="T122" i="48"/>
  <c r="T180" i="48"/>
  <c r="T508" i="48"/>
  <c r="T547" i="48"/>
  <c r="T322" i="48"/>
  <c r="T130" i="48"/>
  <c r="T140" i="48"/>
  <c r="T217" i="48"/>
  <c r="T262" i="48"/>
  <c r="T504" i="48"/>
  <c r="T537" i="48"/>
  <c r="T61" i="48"/>
  <c r="T250" i="48"/>
  <c r="T553" i="48"/>
  <c r="T247" i="48"/>
  <c r="T184" i="48"/>
  <c r="T63" i="48"/>
  <c r="T489" i="48"/>
  <c r="T160" i="48"/>
  <c r="T340" i="48"/>
  <c r="T556" i="48"/>
  <c r="T220" i="48"/>
  <c r="T87" i="48"/>
  <c r="T420" i="48"/>
  <c r="T302" i="48"/>
  <c r="T156" i="48"/>
  <c r="T363" i="48"/>
  <c r="T481" i="48"/>
  <c r="T94" i="48"/>
  <c r="T337" i="48"/>
  <c r="T213" i="48"/>
  <c r="T146" i="48"/>
  <c r="T545" i="48"/>
  <c r="T318" i="48"/>
  <c r="T460" i="48"/>
  <c r="T371" i="48"/>
  <c r="T283" i="48"/>
  <c r="T336" i="48"/>
  <c r="T129" i="48"/>
  <c r="T369" i="48"/>
  <c r="T167" i="48"/>
  <c r="T359" i="48"/>
  <c r="AF359" i="48" s="1"/>
  <c r="T205" i="48"/>
  <c r="T59" i="48"/>
  <c r="T261" i="48"/>
  <c r="T403" i="48"/>
  <c r="T85" i="48"/>
  <c r="T514" i="48"/>
  <c r="T272" i="48"/>
  <c r="T360" i="48"/>
  <c r="AF360" i="48" s="1"/>
  <c r="T306" i="48"/>
  <c r="T551" i="48"/>
  <c r="T66" i="48"/>
  <c r="T351" i="48"/>
  <c r="T100" i="48"/>
  <c r="T76" i="48"/>
  <c r="T293" i="48"/>
  <c r="T531" i="48"/>
  <c r="T440" i="48"/>
  <c r="T527" i="48"/>
  <c r="T164" i="48"/>
  <c r="T234" i="48"/>
  <c r="T95" i="48"/>
  <c r="T192" i="48"/>
  <c r="T484" i="48"/>
  <c r="T159" i="48"/>
  <c r="T113" i="48"/>
  <c r="T255" i="48"/>
  <c r="T394" i="48"/>
  <c r="T60" i="48"/>
  <c r="T399" i="48"/>
  <c r="T375" i="48"/>
  <c r="T461" i="48"/>
  <c r="T459" i="48"/>
  <c r="T552" i="48"/>
  <c r="T299" i="48"/>
  <c r="T125" i="48"/>
  <c r="T190" i="48"/>
  <c r="T64" i="48"/>
  <c r="T319" i="48"/>
  <c r="T251" i="48"/>
  <c r="T236" i="48"/>
  <c r="T151" i="48"/>
  <c r="T281" i="48"/>
  <c r="T182" i="48"/>
  <c r="T134" i="48"/>
  <c r="T458" i="48"/>
  <c r="T538" i="48"/>
  <c r="T427" i="48"/>
  <c r="T507" i="48"/>
  <c r="T447" i="48"/>
  <c r="T117" i="48"/>
  <c r="T513" i="48"/>
  <c r="T263" i="48"/>
  <c r="T285" i="48"/>
  <c r="T214" i="48"/>
  <c r="T136" i="48"/>
  <c r="T96" i="48"/>
  <c r="T404" i="48"/>
  <c r="T89" i="48"/>
  <c r="T502" i="48"/>
  <c r="T70" i="48"/>
  <c r="T154" i="48"/>
  <c r="T112" i="48"/>
  <c r="T498" i="48"/>
  <c r="T185" i="48"/>
  <c r="T273" i="48"/>
  <c r="T505" i="48"/>
  <c r="T328" i="48"/>
  <c r="T88" i="48"/>
  <c r="T216" i="48"/>
  <c r="T343" i="48"/>
  <c r="T464" i="48"/>
  <c r="T265" i="48"/>
  <c r="T258" i="48"/>
  <c r="T277" i="48"/>
  <c r="T488" i="48"/>
  <c r="T350" i="48"/>
  <c r="T110" i="48"/>
  <c r="T287" i="48"/>
  <c r="T383" i="48"/>
  <c r="T99" i="48"/>
  <c r="T356" i="48"/>
  <c r="T496" i="48"/>
  <c r="T282" i="48"/>
  <c r="T232" i="48"/>
  <c r="T71" i="48"/>
  <c r="T402" i="48"/>
  <c r="T210" i="48"/>
  <c r="T449" i="48"/>
  <c r="T195" i="48"/>
  <c r="T526" i="48"/>
  <c r="T480" i="48"/>
  <c r="T313" i="48"/>
  <c r="T401" i="48"/>
  <c r="T171" i="48"/>
  <c r="T305" i="48"/>
  <c r="T275" i="48"/>
  <c r="T542" i="48"/>
  <c r="T193" i="48"/>
  <c r="T477" i="48"/>
  <c r="T437" i="48"/>
  <c r="T68" i="48"/>
  <c r="T512" i="48"/>
  <c r="T219" i="48"/>
  <c r="T314" i="48"/>
  <c r="T244" i="48"/>
  <c r="T330" i="48"/>
  <c r="T280" i="48"/>
  <c r="T245" i="48"/>
  <c r="T335" i="48"/>
  <c r="T135" i="48"/>
  <c r="T515" i="48"/>
  <c r="T188" i="48"/>
  <c r="T372" i="48"/>
  <c r="T278" i="48"/>
  <c r="T510" i="48"/>
  <c r="T150" i="48"/>
  <c r="T126" i="48"/>
  <c r="T207" i="48"/>
  <c r="T410" i="48"/>
  <c r="T174" i="48"/>
  <c r="T339" i="48"/>
  <c r="T443" i="48"/>
  <c r="T175" i="48"/>
  <c r="T303" i="48"/>
  <c r="T400" i="48"/>
  <c r="T290" i="48"/>
  <c r="T436" i="48"/>
  <c r="T445" i="48"/>
  <c r="T121" i="48"/>
  <c r="T69" i="48"/>
  <c r="T143" i="48"/>
  <c r="T525" i="48"/>
  <c r="T358" i="48"/>
  <c r="T98" i="48"/>
  <c r="T348" i="48"/>
  <c r="T208" i="48"/>
  <c r="T241" i="48"/>
  <c r="T405" i="48"/>
  <c r="T132" i="48"/>
  <c r="T212" i="48"/>
  <c r="T206" i="48"/>
  <c r="T194" i="48"/>
  <c r="T238" i="48"/>
  <c r="T177" i="48"/>
  <c r="T310" i="48"/>
  <c r="T67" i="48"/>
  <c r="T453" i="48"/>
  <c r="T291" i="48"/>
  <c r="T157" i="48"/>
  <c r="T231" i="48"/>
  <c r="T516" i="48"/>
  <c r="T441" i="48"/>
  <c r="T544" i="48"/>
  <c r="T388" i="48"/>
  <c r="T471" i="48"/>
  <c r="T78" i="48"/>
  <c r="T116" i="48"/>
  <c r="T346" i="48"/>
  <c r="T168" i="48"/>
  <c r="T540" i="48"/>
  <c r="T433" i="48"/>
  <c r="T450" i="48"/>
  <c r="T123" i="48"/>
  <c r="T354" i="48"/>
  <c r="T355" i="48"/>
  <c r="T128" i="48"/>
  <c r="T378" i="48"/>
  <c r="T83" i="48"/>
  <c r="T222" i="48"/>
  <c r="T391" i="48"/>
  <c r="T495" i="48"/>
  <c r="T82" i="48"/>
  <c r="T307" i="48"/>
  <c r="T521" i="48"/>
  <c r="T92" i="48"/>
  <c r="T147" i="48"/>
  <c r="T395" i="48"/>
  <c r="T390" i="48"/>
  <c r="T253" i="48"/>
  <c r="T485" i="48"/>
  <c r="T144" i="48"/>
  <c r="T301" i="48"/>
  <c r="T106" i="48"/>
  <c r="T215" i="48"/>
  <c r="T166" i="48"/>
  <c r="T203" i="48"/>
  <c r="T109" i="48"/>
  <c r="T541" i="48"/>
  <c r="T292" i="48"/>
  <c r="T248" i="48"/>
  <c r="T367" i="48"/>
  <c r="T276" i="48"/>
  <c r="T72" i="48"/>
  <c r="T331" i="48"/>
  <c r="T239" i="48"/>
  <c r="T230" i="48"/>
  <c r="T152" i="48"/>
  <c r="T419" i="48"/>
  <c r="T412" i="48"/>
  <c r="T179" i="48"/>
  <c r="T309" i="48"/>
  <c r="T549" i="48"/>
  <c r="T269" i="48"/>
  <c r="T386" i="48"/>
  <c r="T103" i="48"/>
  <c r="T297" i="48"/>
  <c r="T200" i="48"/>
  <c r="T320" i="48"/>
  <c r="T546" i="48"/>
  <c r="T176" i="48"/>
  <c r="T455" i="48"/>
  <c r="T158" i="48"/>
  <c r="T550" i="48"/>
  <c r="T161" i="48"/>
  <c r="T448" i="48"/>
  <c r="T374" i="48"/>
  <c r="T84" i="48"/>
  <c r="T124" i="48"/>
  <c r="T518" i="48"/>
  <c r="T155" i="48"/>
  <c r="T344" i="48"/>
  <c r="T334" i="48"/>
  <c r="T199" i="48"/>
  <c r="T173" i="48"/>
  <c r="T501" i="48"/>
  <c r="T197" i="48"/>
  <c r="T141" i="48"/>
  <c r="T223" i="48"/>
  <c r="T396" i="48"/>
  <c r="T533" i="48"/>
  <c r="T295" i="48"/>
  <c r="T534" i="48"/>
  <c r="T417" i="48"/>
  <c r="T246" i="48"/>
  <c r="T65" i="48"/>
  <c r="T308" i="48"/>
  <c r="T80" i="48"/>
  <c r="T486" i="48"/>
  <c r="T149" i="48"/>
  <c r="T118" i="48"/>
  <c r="T393" i="48"/>
  <c r="T425" i="48"/>
  <c r="T259" i="48"/>
  <c r="T58" i="48"/>
  <c r="T279" i="48"/>
  <c r="T506" i="48"/>
  <c r="T204" i="48"/>
  <c r="T268" i="48"/>
  <c r="T323" i="48"/>
  <c r="T304" i="48"/>
  <c r="T119" i="48"/>
  <c r="T165" i="48"/>
  <c r="T75" i="48"/>
  <c r="T555" i="48"/>
  <c r="T107" i="48"/>
  <c r="T264" i="48"/>
  <c r="T211" i="48"/>
  <c r="T316" i="48"/>
  <c r="T424" i="48"/>
  <c r="T333" i="48"/>
  <c r="T267" i="48"/>
  <c r="T326" i="48"/>
  <c r="T260" i="48"/>
  <c r="T221" i="48"/>
  <c r="T345" i="48"/>
  <c r="T503" i="48"/>
  <c r="T81" i="48"/>
  <c r="T409" i="48"/>
  <c r="T120" i="48"/>
  <c r="T145" i="48"/>
  <c r="T90" i="48"/>
  <c r="T500" i="48"/>
  <c r="T105" i="48"/>
  <c r="T366" i="48"/>
  <c r="T446" i="48"/>
  <c r="T381" i="48"/>
  <c r="T162" i="48"/>
  <c r="T242" i="48"/>
  <c r="T370" i="48"/>
  <c r="T298" i="48"/>
  <c r="T131" i="48"/>
  <c r="T493" i="48"/>
  <c r="T133" i="48"/>
  <c r="T511" i="48"/>
  <c r="T352" i="48"/>
  <c r="T411" i="48"/>
  <c r="T357" i="48"/>
  <c r="T274" i="48"/>
  <c r="T519" i="48"/>
  <c r="T349" i="48"/>
  <c r="T380" i="48"/>
  <c r="T270" i="48"/>
  <c r="T428" i="48"/>
  <c r="T463" i="48"/>
  <c r="T73" i="48"/>
  <c r="T467" i="48"/>
  <c r="T101" i="48"/>
  <c r="T365" i="48"/>
  <c r="T539" i="48"/>
  <c r="T494" i="48"/>
  <c r="T379" i="48"/>
  <c r="T271" i="48"/>
  <c r="T243" i="48"/>
  <c r="T321" i="48"/>
  <c r="T74" i="48"/>
  <c r="T479" i="48"/>
  <c r="T466" i="48"/>
  <c r="T327" i="48"/>
  <c r="T384" i="48"/>
  <c r="T397" i="48"/>
  <c r="T465" i="48"/>
  <c r="T227" i="48"/>
  <c r="T373" i="48"/>
  <c r="T520" i="48"/>
  <c r="T456" i="48"/>
  <c r="T474" i="48"/>
  <c r="T127" i="48"/>
  <c r="T172" i="48"/>
  <c r="T153" i="48"/>
  <c r="T170" i="48"/>
  <c r="T86" i="48"/>
  <c r="T490" i="48"/>
  <c r="T421" i="48"/>
  <c r="T361" i="48"/>
  <c r="T387" i="48"/>
  <c r="T286" i="48"/>
  <c r="T415" i="48"/>
  <c r="T429" i="48"/>
  <c r="T62" i="48"/>
  <c r="T196" i="48"/>
  <c r="T181" i="48"/>
  <c r="T475" i="48"/>
  <c r="T416" i="48"/>
  <c r="T79" i="48"/>
  <c r="T414" i="48"/>
  <c r="T497" i="48"/>
  <c r="T169" i="48"/>
  <c r="T364" i="48"/>
  <c r="T487" i="48"/>
  <c r="T312" i="48"/>
  <c r="T240" i="48"/>
  <c r="T522" i="48"/>
  <c r="T407" i="48"/>
  <c r="T432" i="48"/>
  <c r="T529" i="48"/>
  <c r="T257" i="48"/>
  <c r="T315" i="48"/>
  <c r="T382" i="48"/>
  <c r="T311" i="48"/>
  <c r="T191" i="48"/>
  <c r="T439" i="48"/>
  <c r="T377" i="48"/>
  <c r="T434" i="48"/>
  <c r="T342" i="48"/>
  <c r="T478" i="48"/>
  <c r="T468" i="48"/>
  <c r="T347" i="48"/>
  <c r="T224" i="48"/>
  <c r="T237" i="48"/>
  <c r="T517" i="48"/>
  <c r="T228" i="48"/>
  <c r="T444" i="48"/>
  <c r="T438" i="48"/>
  <c r="T353" i="48"/>
  <c r="T317" i="48"/>
  <c r="T329" i="48"/>
  <c r="T362" i="48"/>
  <c r="T376" i="48"/>
  <c r="T385" i="48"/>
  <c r="T137" i="48"/>
  <c r="T266" i="48"/>
  <c r="T218" i="48"/>
  <c r="T97" i="48"/>
  <c r="T163" i="48"/>
  <c r="T284" i="48"/>
  <c r="T104" i="48"/>
  <c r="T178" i="48"/>
  <c r="T187" i="48"/>
  <c r="T209" i="48"/>
  <c r="T148" i="48"/>
  <c r="T462" i="48"/>
  <c r="T454" i="48"/>
  <c r="T472" i="48"/>
  <c r="T528" i="48"/>
  <c r="T422" i="48"/>
  <c r="T338" i="48"/>
  <c r="AA49" i="48" l="1"/>
  <c r="AA50" i="48"/>
  <c r="AA48" i="48"/>
  <c r="AO462" i="48"/>
  <c r="AO528" i="48"/>
  <c r="AO376" i="48"/>
  <c r="AO353" i="48"/>
  <c r="AO517" i="48"/>
  <c r="AO468" i="48"/>
  <c r="AO377" i="48"/>
  <c r="AO382" i="48"/>
  <c r="AO432" i="48"/>
  <c r="AO312" i="48"/>
  <c r="AO497" i="48"/>
  <c r="AO475" i="48"/>
  <c r="AO429" i="48"/>
  <c r="AO361" i="48"/>
  <c r="AO474" i="48"/>
  <c r="AO327" i="48"/>
  <c r="AO321" i="48"/>
  <c r="AO494" i="48"/>
  <c r="AO467" i="48"/>
  <c r="AO511" i="48"/>
  <c r="AO381" i="48"/>
  <c r="AO500" i="48"/>
  <c r="AO409" i="48"/>
  <c r="AO333" i="48"/>
  <c r="AO417" i="48"/>
  <c r="AO396" i="48"/>
  <c r="AO501" i="48"/>
  <c r="AO344" i="48"/>
  <c r="AO550" i="48"/>
  <c r="AO546" i="48"/>
  <c r="AO549" i="48"/>
  <c r="AO419" i="48"/>
  <c r="AO331" i="48"/>
  <c r="AO301" i="48"/>
  <c r="AO390" i="48"/>
  <c r="AO521" i="48"/>
  <c r="AO391" i="48"/>
  <c r="AO450" i="48"/>
  <c r="AO346" i="48"/>
  <c r="AO388" i="48"/>
  <c r="AO405" i="48"/>
  <c r="AO443" i="48"/>
  <c r="AG278" i="48"/>
  <c r="AF135" i="48"/>
  <c r="AH135" i="48" s="1"/>
  <c r="AO330" i="48"/>
  <c r="AO496" i="48"/>
  <c r="AO343" i="48"/>
  <c r="AO505" i="48"/>
  <c r="AG89" i="48"/>
  <c r="AO538" i="48"/>
  <c r="AO299" i="48"/>
  <c r="AF375" i="48"/>
  <c r="AC375" i="48" s="1"/>
  <c r="AP375" i="48" s="1"/>
  <c r="AF527" i="48"/>
  <c r="AC527" i="48" s="1"/>
  <c r="AP527" i="48" s="1"/>
  <c r="AO551" i="48"/>
  <c r="AO514" i="48"/>
  <c r="AO369" i="48"/>
  <c r="AG146" i="48"/>
  <c r="AG481" i="48"/>
  <c r="AS481" i="48" s="1"/>
  <c r="AO420" i="48"/>
  <c r="AO340" i="48"/>
  <c r="AF61" i="48"/>
  <c r="AK61" i="48" s="1"/>
  <c r="AO547" i="48"/>
  <c r="AO392" i="48"/>
  <c r="AO523" i="48"/>
  <c r="AO368" i="48"/>
  <c r="AF93" i="48"/>
  <c r="AI93" i="48" s="1"/>
  <c r="AO431" i="48"/>
  <c r="AO442" i="48"/>
  <c r="AO499" i="48"/>
  <c r="AG225" i="48"/>
  <c r="AO422" i="48"/>
  <c r="AO472" i="48"/>
  <c r="AO362" i="48"/>
  <c r="AO438" i="48"/>
  <c r="AO478" i="48"/>
  <c r="AO439" i="48"/>
  <c r="AO315" i="48"/>
  <c r="AO407" i="48"/>
  <c r="AO487" i="48"/>
  <c r="AO414" i="48"/>
  <c r="AO415" i="48"/>
  <c r="AO421" i="48"/>
  <c r="AO456" i="48"/>
  <c r="AO465" i="48"/>
  <c r="AO466" i="48"/>
  <c r="AO539" i="48"/>
  <c r="AO380" i="48"/>
  <c r="AO357" i="48"/>
  <c r="AO370" i="48"/>
  <c r="AO446" i="48"/>
  <c r="AO424" i="48"/>
  <c r="AO308" i="48"/>
  <c r="AO534" i="48"/>
  <c r="AO374" i="48"/>
  <c r="AO320" i="48"/>
  <c r="AO386" i="48"/>
  <c r="AO309" i="48"/>
  <c r="AO395" i="48"/>
  <c r="AO307" i="48"/>
  <c r="AO355" i="48"/>
  <c r="AO433" i="48"/>
  <c r="AO544" i="48"/>
  <c r="AO310" i="48"/>
  <c r="AO358" i="48"/>
  <c r="AO372" i="48"/>
  <c r="AO401" i="48"/>
  <c r="AO356" i="48"/>
  <c r="AG258" i="48"/>
  <c r="AO447" i="48"/>
  <c r="AO458" i="48"/>
  <c r="AO440" i="48"/>
  <c r="AO306" i="48"/>
  <c r="AF85" i="48"/>
  <c r="AH85" i="48" s="1"/>
  <c r="AG87" i="48"/>
  <c r="AO508" i="48"/>
  <c r="AO554" i="48"/>
  <c r="AG543" i="48"/>
  <c r="AQ543" i="48" s="1"/>
  <c r="AO435" i="48"/>
  <c r="AG430" i="48"/>
  <c r="AQ430" i="48" s="1"/>
  <c r="AG138" i="48"/>
  <c r="AG341" i="48"/>
  <c r="AQ341" i="48" s="1"/>
  <c r="AO483" i="48"/>
  <c r="AO532" i="48"/>
  <c r="AO454" i="48"/>
  <c r="AO329" i="48"/>
  <c r="AO444" i="48"/>
  <c r="AO342" i="48"/>
  <c r="AO522" i="48"/>
  <c r="AO364" i="48"/>
  <c r="AO490" i="48"/>
  <c r="AO520" i="48"/>
  <c r="AO397" i="48"/>
  <c r="AO479" i="48"/>
  <c r="AO365" i="48"/>
  <c r="AO463" i="48"/>
  <c r="AO349" i="48"/>
  <c r="AO411" i="48"/>
  <c r="AO493" i="48"/>
  <c r="AO366" i="48"/>
  <c r="AO503" i="48"/>
  <c r="AO326" i="48"/>
  <c r="AO316" i="48"/>
  <c r="AO555" i="48"/>
  <c r="AO304" i="48"/>
  <c r="AO506" i="48"/>
  <c r="AO425" i="48"/>
  <c r="AO486" i="48"/>
  <c r="AO518" i="48"/>
  <c r="AO448" i="48"/>
  <c r="AO455" i="48"/>
  <c r="AO541" i="48"/>
  <c r="AO485" i="48"/>
  <c r="AO354" i="48"/>
  <c r="AO540" i="48"/>
  <c r="AO441" i="48"/>
  <c r="AO525" i="48"/>
  <c r="AO445" i="48"/>
  <c r="AO449" i="48"/>
  <c r="AG507" i="48"/>
  <c r="AQ507" i="48" s="1"/>
  <c r="AO459" i="48"/>
  <c r="AF159" i="48"/>
  <c r="AH159" i="48" s="1"/>
  <c r="AG234" i="48"/>
  <c r="AO531" i="48"/>
  <c r="AO360" i="48"/>
  <c r="AO403" i="48"/>
  <c r="AO359" i="48"/>
  <c r="AO336" i="48"/>
  <c r="AO318" i="48"/>
  <c r="AO337" i="48"/>
  <c r="AF156" i="48"/>
  <c r="AH156" i="48" s="1"/>
  <c r="AO489" i="48"/>
  <c r="AO553" i="48"/>
  <c r="AO504" i="48"/>
  <c r="AO469" i="48"/>
  <c r="AO324" i="48"/>
  <c r="AO536" i="48"/>
  <c r="AO300" i="48"/>
  <c r="AO548" i="48"/>
  <c r="AO535" i="48"/>
  <c r="AO452" i="48"/>
  <c r="AO492" i="48"/>
  <c r="AO423" i="48"/>
  <c r="AO524" i="48"/>
  <c r="AO509" i="48"/>
  <c r="AG289" i="48"/>
  <c r="AO408" i="48"/>
  <c r="AO338" i="48"/>
  <c r="AO385" i="48"/>
  <c r="AO317" i="48"/>
  <c r="AO347" i="48"/>
  <c r="AO434" i="48"/>
  <c r="AO311" i="48"/>
  <c r="AO529" i="48"/>
  <c r="AO416" i="48"/>
  <c r="AO387" i="48"/>
  <c r="AO373" i="48"/>
  <c r="AO384" i="48"/>
  <c r="AO379" i="48"/>
  <c r="AO428" i="48"/>
  <c r="AO519" i="48"/>
  <c r="AO352" i="48"/>
  <c r="AO345" i="48"/>
  <c r="AO323" i="48"/>
  <c r="AO393" i="48"/>
  <c r="AO533" i="48"/>
  <c r="AO334" i="48"/>
  <c r="AO412" i="48"/>
  <c r="AO367" i="48"/>
  <c r="AO495" i="48"/>
  <c r="AO378" i="48"/>
  <c r="AO471" i="48"/>
  <c r="AO516" i="48"/>
  <c r="AO453" i="48"/>
  <c r="AO348" i="48"/>
  <c r="AO436" i="48"/>
  <c r="AO410" i="48"/>
  <c r="AF510" i="48"/>
  <c r="AI510" i="48" s="1"/>
  <c r="AO515" i="48"/>
  <c r="AO477" i="48"/>
  <c r="AG305" i="48"/>
  <c r="AQ305" i="48" s="1"/>
  <c r="AO480" i="48"/>
  <c r="AO383" i="48"/>
  <c r="AO488" i="48"/>
  <c r="AO464" i="48"/>
  <c r="AF328" i="48"/>
  <c r="AB328" i="48" s="1"/>
  <c r="AF498" i="48"/>
  <c r="AN498" i="48" s="1"/>
  <c r="AG513" i="48"/>
  <c r="AS513" i="48" s="1"/>
  <c r="AG427" i="48"/>
  <c r="AS427" i="48" s="1"/>
  <c r="AG182" i="48"/>
  <c r="AO461" i="48"/>
  <c r="AO394" i="48"/>
  <c r="AO484" i="48"/>
  <c r="AG293" i="48"/>
  <c r="AO545" i="48"/>
  <c r="AO302" i="48"/>
  <c r="AO556" i="48"/>
  <c r="AF63" i="48"/>
  <c r="AK63" i="48" s="1"/>
  <c r="AO322" i="48"/>
  <c r="AF77" i="48"/>
  <c r="AM77" i="48" s="1"/>
  <c r="AO482" i="48"/>
  <c r="AO426" i="48"/>
  <c r="AO413" i="48"/>
  <c r="AO476" i="48"/>
  <c r="AO530" i="48"/>
  <c r="AO451" i="48"/>
  <c r="AO418" i="48"/>
  <c r="AO389" i="48"/>
  <c r="AF356" i="48"/>
  <c r="AB356" i="48" s="1"/>
  <c r="AF180" i="48"/>
  <c r="AF336" i="48"/>
  <c r="AI336" i="48" s="1"/>
  <c r="AG504" i="48"/>
  <c r="AQ504" i="48" s="1"/>
  <c r="AF423" i="48"/>
  <c r="AN423" i="48" s="1"/>
  <c r="AG509" i="48"/>
  <c r="AS509" i="48" s="1"/>
  <c r="AG515" i="48"/>
  <c r="AQ515" i="48" s="1"/>
  <c r="AF236" i="48"/>
  <c r="AG548" i="48"/>
  <c r="AQ548" i="48" s="1"/>
  <c r="AG318" i="48"/>
  <c r="AS318" i="48" s="1"/>
  <c r="AF524" i="48"/>
  <c r="AC524" i="48" s="1"/>
  <c r="AP524" i="48" s="1"/>
  <c r="AG220" i="48"/>
  <c r="AG202" i="48"/>
  <c r="AG488" i="48"/>
  <c r="AQ488" i="48" s="1"/>
  <c r="AF130" i="48"/>
  <c r="AI130" i="48" s="1"/>
  <c r="AF477" i="48"/>
  <c r="AK477" i="48" s="1"/>
  <c r="AF553" i="48"/>
  <c r="AN553" i="48" s="1"/>
  <c r="AG296" i="48"/>
  <c r="AG464" i="48"/>
  <c r="AS464" i="48" s="1"/>
  <c r="AG249" i="48"/>
  <c r="AG337" i="48"/>
  <c r="AQ337" i="48" s="1"/>
  <c r="AG114" i="48"/>
  <c r="AG324" i="48"/>
  <c r="AS324" i="48" s="1"/>
  <c r="AF535" i="48"/>
  <c r="AN535" i="48" s="1"/>
  <c r="AG360" i="48"/>
  <c r="AQ360" i="48" s="1"/>
  <c r="AG477" i="48"/>
  <c r="AG469" i="48"/>
  <c r="AS469" i="48" s="1"/>
  <c r="AF459" i="48"/>
  <c r="AN459" i="48" s="1"/>
  <c r="AF383" i="48"/>
  <c r="AN383" i="48" s="1"/>
  <c r="AF220" i="48"/>
  <c r="AJ220" i="48" s="1"/>
  <c r="AF548" i="48"/>
  <c r="AI548" i="48" s="1"/>
  <c r="AG536" i="48"/>
  <c r="AS536" i="48" s="1"/>
  <c r="AF489" i="48"/>
  <c r="AB489" i="48" s="1"/>
  <c r="AF324" i="48"/>
  <c r="AM324" i="48" s="1"/>
  <c r="AG535" i="48"/>
  <c r="AQ535" i="48" s="1"/>
  <c r="AG452" i="48"/>
  <c r="AQ452" i="48" s="1"/>
  <c r="AF282" i="48"/>
  <c r="AF469" i="48"/>
  <c r="AI469" i="48" s="1"/>
  <c r="AG459" i="48"/>
  <c r="AS459" i="48" s="1"/>
  <c r="AG256" i="48"/>
  <c r="AG210" i="48"/>
  <c r="AG383" i="48"/>
  <c r="AS383" i="48" s="1"/>
  <c r="AF403" i="48"/>
  <c r="AN403" i="48" s="1"/>
  <c r="AF300" i="48"/>
  <c r="AT300" i="48" s="1"/>
  <c r="AF536" i="48"/>
  <c r="AT536" i="48" s="1"/>
  <c r="AF492" i="48"/>
  <c r="AL492" i="48" s="1"/>
  <c r="AG489" i="48"/>
  <c r="AQ489" i="48" s="1"/>
  <c r="AF249" i="48"/>
  <c r="AG282" i="48"/>
  <c r="AF256" i="48"/>
  <c r="AT256" i="48" s="1"/>
  <c r="AF210" i="48"/>
  <c r="AJ210" i="48" s="1"/>
  <c r="AF509" i="48"/>
  <c r="AN509" i="48" s="1"/>
  <c r="AG524" i="48"/>
  <c r="AQ524" i="48" s="1"/>
  <c r="AG553" i="48"/>
  <c r="AQ553" i="48" s="1"/>
  <c r="AG180" i="48"/>
  <c r="AF515" i="48"/>
  <c r="AM515" i="48" s="1"/>
  <c r="AF296" i="48"/>
  <c r="AG130" i="48"/>
  <c r="AF452" i="48"/>
  <c r="AL452" i="48" s="1"/>
  <c r="AF202" i="48"/>
  <c r="AL202" i="48" s="1"/>
  <c r="AF175" i="48"/>
  <c r="AG480" i="48"/>
  <c r="AG410" i="48"/>
  <c r="AS410" i="48" s="1"/>
  <c r="AG423" i="48"/>
  <c r="AQ423" i="48" s="1"/>
  <c r="AG359" i="48"/>
  <c r="AQ359" i="48" s="1"/>
  <c r="AF337" i="48"/>
  <c r="AC337" i="48" s="1"/>
  <c r="AP337" i="48" s="1"/>
  <c r="AG236" i="48"/>
  <c r="AF280" i="48"/>
  <c r="AF219" i="48"/>
  <c r="AJ219" i="48" s="1"/>
  <c r="AF488" i="48"/>
  <c r="AT488" i="48" s="1"/>
  <c r="AG403" i="48"/>
  <c r="AS403" i="48" s="1"/>
  <c r="AG300" i="48"/>
  <c r="AQ300" i="48" s="1"/>
  <c r="AF504" i="48"/>
  <c r="AB504" i="48" s="1"/>
  <c r="AG492" i="48"/>
  <c r="AF318" i="48"/>
  <c r="AL318" i="48" s="1"/>
  <c r="AF114" i="48"/>
  <c r="AJ114" i="48" s="1"/>
  <c r="AG336" i="48"/>
  <c r="AS336" i="48" s="1"/>
  <c r="AF556" i="48"/>
  <c r="AJ556" i="48" s="1"/>
  <c r="AF389" i="48"/>
  <c r="AB389" i="48" s="1"/>
  <c r="AF461" i="48"/>
  <c r="AM461" i="48" s="1"/>
  <c r="AG343" i="48"/>
  <c r="AS343" i="48" s="1"/>
  <c r="AG483" i="48"/>
  <c r="AS483" i="48" s="1"/>
  <c r="AG484" i="48"/>
  <c r="AS484" i="48" s="1"/>
  <c r="AG175" i="48"/>
  <c r="AF480" i="48"/>
  <c r="AN480" i="48" s="1"/>
  <c r="AG214" i="48"/>
  <c r="AF410" i="48"/>
  <c r="AK410" i="48" s="1"/>
  <c r="AG280" i="48"/>
  <c r="AF464" i="48"/>
  <c r="AF426" i="48"/>
  <c r="AN426" i="48" s="1"/>
  <c r="AF554" i="48"/>
  <c r="AK554" i="48" s="1"/>
  <c r="AG160" i="48"/>
  <c r="AG250" i="48"/>
  <c r="AF532" i="48"/>
  <c r="AC532" i="48" s="1"/>
  <c r="AP532" i="48" s="1"/>
  <c r="AG167" i="48"/>
  <c r="AF261" i="48"/>
  <c r="AM261" i="48" s="1"/>
  <c r="AF233" i="48"/>
  <c r="AF139" i="48"/>
  <c r="AG322" i="48"/>
  <c r="AF476" i="48"/>
  <c r="AM476" i="48" s="1"/>
  <c r="AF302" i="48"/>
  <c r="AN302" i="48" s="1"/>
  <c r="AF482" i="48"/>
  <c r="AF505" i="48"/>
  <c r="AF122" i="48"/>
  <c r="AF91" i="48"/>
  <c r="AM91" i="48" s="1"/>
  <c r="AF252" i="48"/>
  <c r="AG207" i="48"/>
  <c r="AG443" i="48"/>
  <c r="AQ443" i="48" s="1"/>
  <c r="AF330" i="48"/>
  <c r="AG125" i="48"/>
  <c r="AG261" i="48"/>
  <c r="AF186" i="48"/>
  <c r="AF496" i="48"/>
  <c r="AF288" i="48"/>
  <c r="AG164" i="48"/>
  <c r="AG154" i="48"/>
  <c r="AG394" i="48"/>
  <c r="AS394" i="48" s="1"/>
  <c r="AG413" i="48"/>
  <c r="AS413" i="48" s="1"/>
  <c r="AG94" i="48"/>
  <c r="AG418" i="48"/>
  <c r="AG545" i="48"/>
  <c r="AQ545" i="48" s="1"/>
  <c r="AF262" i="48"/>
  <c r="AK262" i="48" s="1"/>
  <c r="AG496" i="48"/>
  <c r="AG99" i="48"/>
  <c r="AG288" i="48"/>
  <c r="AF435" i="48"/>
  <c r="AT435" i="48" s="1"/>
  <c r="AG556" i="48"/>
  <c r="AS556" i="48" s="1"/>
  <c r="AG122" i="48"/>
  <c r="AF250" i="48"/>
  <c r="AG91" i="48"/>
  <c r="AG532" i="48"/>
  <c r="AQ532" i="48" s="1"/>
  <c r="AF214" i="48"/>
  <c r="AL214" i="48" s="1"/>
  <c r="AF207" i="48"/>
  <c r="AK207" i="48" s="1"/>
  <c r="AF484" i="48"/>
  <c r="AC484" i="48" s="1"/>
  <c r="AP484" i="48" s="1"/>
  <c r="AF413" i="48"/>
  <c r="AT413" i="48" s="1"/>
  <c r="AF322" i="48"/>
  <c r="AC322" i="48" s="1"/>
  <c r="AP322" i="48" s="1"/>
  <c r="AF167" i="48"/>
  <c r="AF94" i="48"/>
  <c r="AT94" i="48" s="1"/>
  <c r="AF64" i="48"/>
  <c r="AG186" i="48"/>
  <c r="AG247" i="48"/>
  <c r="AF408" i="48"/>
  <c r="AL408" i="48" s="1"/>
  <c r="AG302" i="48"/>
  <c r="AS302" i="48" s="1"/>
  <c r="AF287" i="48"/>
  <c r="AK287" i="48" s="1"/>
  <c r="AG482" i="48"/>
  <c r="AQ482" i="48" s="1"/>
  <c r="AF418" i="48"/>
  <c r="AC418" i="48" s="1"/>
  <c r="AP418" i="48" s="1"/>
  <c r="AG461" i="48"/>
  <c r="AS461" i="48" s="1"/>
  <c r="AF530" i="48"/>
  <c r="AT530" i="48" s="1"/>
  <c r="AF306" i="48"/>
  <c r="AB306" i="48" s="1"/>
  <c r="AG408" i="48"/>
  <c r="AQ408" i="48" s="1"/>
  <c r="AF164" i="48"/>
  <c r="AG139" i="48"/>
  <c r="AF394" i="48"/>
  <c r="AC394" i="48" s="1"/>
  <c r="AF443" i="48"/>
  <c r="AC443" i="48" s="1"/>
  <c r="AG330" i="48"/>
  <c r="AQ330" i="48" s="1"/>
  <c r="AG476" i="48"/>
  <c r="AF343" i="48"/>
  <c r="AN343" i="48" s="1"/>
  <c r="AG451" i="48"/>
  <c r="AQ451" i="48" s="1"/>
  <c r="AG505" i="48"/>
  <c r="AF545" i="48"/>
  <c r="AT545" i="48" s="1"/>
  <c r="AG262" i="48"/>
  <c r="AG426" i="48"/>
  <c r="AS426" i="48" s="1"/>
  <c r="AG201" i="48"/>
  <c r="AG392" i="48"/>
  <c r="AQ392" i="48" s="1"/>
  <c r="AG440" i="48"/>
  <c r="AG431" i="48"/>
  <c r="AQ431" i="48" s="1"/>
  <c r="AG235" i="48"/>
  <c r="AF294" i="48"/>
  <c r="AF340" i="48"/>
  <c r="AM340" i="48" s="1"/>
  <c r="AG499" i="48"/>
  <c r="AS499" i="48" s="1"/>
  <c r="AF142" i="48"/>
  <c r="AJ142" i="48" s="1"/>
  <c r="AG547" i="48"/>
  <c r="AG435" i="48"/>
  <c r="AQ435" i="48" s="1"/>
  <c r="AF401" i="48"/>
  <c r="AG449" i="48"/>
  <c r="AS449" i="48" s="1"/>
  <c r="AF442" i="48"/>
  <c r="AI442" i="48" s="1"/>
  <c r="AF235" i="48"/>
  <c r="AG294" i="48"/>
  <c r="AG184" i="48"/>
  <c r="AG233" i="48"/>
  <c r="AF213" i="48"/>
  <c r="AJ213" i="48" s="1"/>
  <c r="AF483" i="48"/>
  <c r="AM483" i="48" s="1"/>
  <c r="AF254" i="48"/>
  <c r="AH254" i="48" s="1"/>
  <c r="AB359" i="48"/>
  <c r="AC359" i="48"/>
  <c r="AP359" i="48" s="1"/>
  <c r="AN359" i="48"/>
  <c r="AG339" i="48"/>
  <c r="AQ339" i="48" s="1"/>
  <c r="AO339" i="48"/>
  <c r="AG542" i="48"/>
  <c r="AQ542" i="48" s="1"/>
  <c r="AO542" i="48"/>
  <c r="AG195" i="48"/>
  <c r="AF273" i="48"/>
  <c r="AK273" i="48" s="1"/>
  <c r="AF404" i="48"/>
  <c r="AJ404" i="48" s="1"/>
  <c r="AO404" i="48"/>
  <c r="AG192" i="48"/>
  <c r="AF371" i="48"/>
  <c r="AO371" i="48"/>
  <c r="AG111" i="48"/>
  <c r="AG108" i="48"/>
  <c r="AG93" i="48"/>
  <c r="AG356" i="48"/>
  <c r="AF108" i="48"/>
  <c r="AK108" i="48" s="1"/>
  <c r="AF154" i="48"/>
  <c r="AM154" i="48" s="1"/>
  <c r="AG523" i="48"/>
  <c r="AG442" i="48"/>
  <c r="AQ442" i="48" s="1"/>
  <c r="AF392" i="48"/>
  <c r="AH392" i="48" s="1"/>
  <c r="AF76" i="48"/>
  <c r="AL76" i="48" s="1"/>
  <c r="AF420" i="48"/>
  <c r="AJ420" i="48" s="1"/>
  <c r="AF216" i="48"/>
  <c r="AG514" i="48"/>
  <c r="AQ514" i="48" s="1"/>
  <c r="AG117" i="48"/>
  <c r="AF192" i="48"/>
  <c r="AJ192" i="48" s="1"/>
  <c r="AG219" i="48"/>
  <c r="AG254" i="48"/>
  <c r="AF111" i="48"/>
  <c r="AJ111" i="48" s="1"/>
  <c r="AG303" i="48"/>
  <c r="AS303" i="48" s="1"/>
  <c r="AO303" i="48"/>
  <c r="AG188" i="48"/>
  <c r="AF314" i="48"/>
  <c r="AL314" i="48" s="1"/>
  <c r="AO314" i="48"/>
  <c r="AG437" i="48"/>
  <c r="AS437" i="48" s="1"/>
  <c r="AO437" i="48"/>
  <c r="AG275" i="48"/>
  <c r="AF313" i="48"/>
  <c r="AJ313" i="48" s="1"/>
  <c r="AO313" i="48"/>
  <c r="AG232" i="48"/>
  <c r="AG350" i="48"/>
  <c r="AQ350" i="48" s="1"/>
  <c r="AO350" i="48"/>
  <c r="AG265" i="48"/>
  <c r="AG185" i="48"/>
  <c r="AF70" i="48"/>
  <c r="AT70" i="48" s="1"/>
  <c r="AG96" i="48"/>
  <c r="AF263" i="48"/>
  <c r="AJ263" i="48" s="1"/>
  <c r="AF151" i="48"/>
  <c r="AT151" i="48" s="1"/>
  <c r="AG552" i="48"/>
  <c r="AS552" i="48" s="1"/>
  <c r="AO552" i="48"/>
  <c r="AG399" i="48"/>
  <c r="AO399" i="48"/>
  <c r="AG100" i="48"/>
  <c r="AG85" i="48"/>
  <c r="AG205" i="48"/>
  <c r="AF129" i="48"/>
  <c r="AK129" i="48" s="1"/>
  <c r="AG460" i="48"/>
  <c r="AQ460" i="48" s="1"/>
  <c r="AO460" i="48"/>
  <c r="AF363" i="48"/>
  <c r="AJ363" i="48" s="1"/>
  <c r="AO363" i="48"/>
  <c r="AF87" i="48"/>
  <c r="AM87" i="48" s="1"/>
  <c r="AG537" i="48"/>
  <c r="AO537" i="48"/>
  <c r="AF140" i="48"/>
  <c r="AI140" i="48" s="1"/>
  <c r="AG457" i="48"/>
  <c r="AO457" i="48"/>
  <c r="AG325" i="48"/>
  <c r="AS325" i="48" s="1"/>
  <c r="AO325" i="48"/>
  <c r="AF332" i="48"/>
  <c r="AJ332" i="48" s="1"/>
  <c r="AO332" i="48"/>
  <c r="AG473" i="48"/>
  <c r="AQ473" i="48" s="1"/>
  <c r="AO473" i="48"/>
  <c r="AG183" i="48"/>
  <c r="AF543" i="48"/>
  <c r="AJ543" i="48" s="1"/>
  <c r="AO543" i="48"/>
  <c r="AF115" i="48"/>
  <c r="AK115" i="48" s="1"/>
  <c r="AF430" i="48"/>
  <c r="AO430" i="48"/>
  <c r="AF138" i="48"/>
  <c r="AF341" i="48"/>
  <c r="AM341" i="48" s="1"/>
  <c r="AO341" i="48"/>
  <c r="AF225" i="48"/>
  <c r="AF400" i="48"/>
  <c r="AM400" i="48" s="1"/>
  <c r="AO400" i="48"/>
  <c r="AF258" i="48"/>
  <c r="AG319" i="48"/>
  <c r="AS319" i="48" s="1"/>
  <c r="AO319" i="48"/>
  <c r="AG375" i="48"/>
  <c r="AQ375" i="48" s="1"/>
  <c r="AO375" i="48"/>
  <c r="AG527" i="48"/>
  <c r="AQ527" i="48" s="1"/>
  <c r="AO527" i="48"/>
  <c r="AF146" i="48"/>
  <c r="AB360" i="48"/>
  <c r="AN360" i="48"/>
  <c r="AC360" i="48"/>
  <c r="AP360" i="48" s="1"/>
  <c r="AF285" i="48"/>
  <c r="AT285" i="48" s="1"/>
  <c r="AF523" i="48"/>
  <c r="AK523" i="48" s="1"/>
  <c r="AF126" i="48"/>
  <c r="AG198" i="48"/>
  <c r="AG76" i="48"/>
  <c r="AG420" i="48"/>
  <c r="AF299" i="48"/>
  <c r="AH299" i="48" s="1"/>
  <c r="AG216" i="48"/>
  <c r="AF514" i="48"/>
  <c r="AM514" i="48" s="1"/>
  <c r="AG255" i="48"/>
  <c r="AG217" i="48"/>
  <c r="AG510" i="48"/>
  <c r="AO510" i="48"/>
  <c r="AF305" i="48"/>
  <c r="AO305" i="48"/>
  <c r="AG328" i="48"/>
  <c r="AS328" i="48" s="1"/>
  <c r="AO328" i="48"/>
  <c r="AG498" i="48"/>
  <c r="AS498" i="48" s="1"/>
  <c r="AO498" i="48"/>
  <c r="AG502" i="48"/>
  <c r="AO502" i="48"/>
  <c r="AF136" i="48"/>
  <c r="AL136" i="48" s="1"/>
  <c r="AF513" i="48"/>
  <c r="AT513" i="48" s="1"/>
  <c r="AO513" i="48"/>
  <c r="AF507" i="48"/>
  <c r="AM507" i="48" s="1"/>
  <c r="AO507" i="48"/>
  <c r="AG134" i="48"/>
  <c r="AG159" i="48"/>
  <c r="AF234" i="48"/>
  <c r="AG351" i="48"/>
  <c r="AO351" i="48"/>
  <c r="AG156" i="48"/>
  <c r="AG102" i="48"/>
  <c r="AG470" i="48"/>
  <c r="AQ470" i="48" s="1"/>
  <c r="AO470" i="48"/>
  <c r="AG335" i="48"/>
  <c r="AQ335" i="48" s="1"/>
  <c r="AO335" i="48"/>
  <c r="AF481" i="48"/>
  <c r="AI481" i="48" s="1"/>
  <c r="AO481" i="48"/>
  <c r="AG406" i="48"/>
  <c r="AO406" i="48"/>
  <c r="AF499" i="48"/>
  <c r="AJ499" i="48" s="1"/>
  <c r="AG389" i="48"/>
  <c r="AQ389" i="48" s="1"/>
  <c r="AG401" i="48"/>
  <c r="AQ401" i="48" s="1"/>
  <c r="AF431" i="48"/>
  <c r="AL431" i="48" s="1"/>
  <c r="AF201" i="48"/>
  <c r="AI201" i="48" s="1"/>
  <c r="AF406" i="48"/>
  <c r="AF110" i="48"/>
  <c r="AL110" i="48" s="1"/>
  <c r="AG252" i="48"/>
  <c r="AF198" i="48"/>
  <c r="AK198" i="48" s="1"/>
  <c r="AG299" i="48"/>
  <c r="AS299" i="48" s="1"/>
  <c r="AF184" i="48"/>
  <c r="AK184" i="48" s="1"/>
  <c r="AG538" i="48"/>
  <c r="AQ538" i="48" s="1"/>
  <c r="AF255" i="48"/>
  <c r="AK255" i="48" s="1"/>
  <c r="AG340" i="48"/>
  <c r="AF547" i="48"/>
  <c r="AK547" i="48" s="1"/>
  <c r="AF217" i="48"/>
  <c r="AH217" i="48" s="1"/>
  <c r="AF278" i="48"/>
  <c r="AG135" i="48"/>
  <c r="AG512" i="48"/>
  <c r="AQ512" i="48" s="1"/>
  <c r="AO512" i="48"/>
  <c r="AF526" i="48"/>
  <c r="AK526" i="48" s="1"/>
  <c r="AO526" i="48"/>
  <c r="AG402" i="48"/>
  <c r="AQ402" i="48" s="1"/>
  <c r="AO402" i="48"/>
  <c r="AG112" i="48"/>
  <c r="AF89" i="48"/>
  <c r="AF427" i="48"/>
  <c r="AO427" i="48"/>
  <c r="AF182" i="48"/>
  <c r="AG251" i="48"/>
  <c r="AF293" i="48"/>
  <c r="AF66" i="48"/>
  <c r="AL66" i="48" s="1"/>
  <c r="AF272" i="48"/>
  <c r="AI272" i="48" s="1"/>
  <c r="AG283" i="48"/>
  <c r="AG77" i="48"/>
  <c r="AG398" i="48"/>
  <c r="AS398" i="48" s="1"/>
  <c r="AO398" i="48"/>
  <c r="AG491" i="48"/>
  <c r="AS491" i="48" s="1"/>
  <c r="AO491" i="48"/>
  <c r="AF226" i="48"/>
  <c r="AI226" i="48" s="1"/>
  <c r="AG189" i="48"/>
  <c r="AF289" i="48"/>
  <c r="AF59" i="48"/>
  <c r="AH59" i="48" s="1"/>
  <c r="AG61" i="48"/>
  <c r="AF57" i="48"/>
  <c r="AG63" i="48"/>
  <c r="AF251" i="48"/>
  <c r="AL251" i="48" s="1"/>
  <c r="AF100" i="48"/>
  <c r="AH100" i="48" s="1"/>
  <c r="AG66" i="48"/>
  <c r="AF502" i="48"/>
  <c r="AL502" i="48" s="1"/>
  <c r="AG59" i="48"/>
  <c r="AG57" i="48"/>
  <c r="AF335" i="48"/>
  <c r="AT335" i="48" s="1"/>
  <c r="AG110" i="48"/>
  <c r="AG400" i="48"/>
  <c r="AG287" i="48"/>
  <c r="AG70" i="48"/>
  <c r="AF117" i="48"/>
  <c r="AM117" i="48" s="1"/>
  <c r="AF283" i="48"/>
  <c r="AG285" i="48"/>
  <c r="AF538" i="48"/>
  <c r="AK538" i="48" s="1"/>
  <c r="AG551" i="48"/>
  <c r="AF281" i="48"/>
  <c r="AK281" i="48" s="1"/>
  <c r="AG281" i="48"/>
  <c r="AG272" i="48"/>
  <c r="AF470" i="48"/>
  <c r="AF195" i="48"/>
  <c r="AK195" i="48" s="1"/>
  <c r="AG136" i="48"/>
  <c r="AF551" i="48"/>
  <c r="AL551" i="48" s="1"/>
  <c r="AF351" i="48"/>
  <c r="AJ351" i="48" s="1"/>
  <c r="AG244" i="48"/>
  <c r="AG273" i="48"/>
  <c r="AF102" i="48"/>
  <c r="AG245" i="48"/>
  <c r="AG88" i="48"/>
  <c r="AF68" i="48"/>
  <c r="AK68" i="48" s="1"/>
  <c r="AF319" i="48"/>
  <c r="AJ319" i="48" s="1"/>
  <c r="AG371" i="48"/>
  <c r="AQ371" i="48" s="1"/>
  <c r="AF193" i="48"/>
  <c r="AG372" i="48"/>
  <c r="AF512" i="48"/>
  <c r="AJ512" i="48" s="1"/>
  <c r="AF277" i="48"/>
  <c r="AT277" i="48" s="1"/>
  <c r="AG314" i="48"/>
  <c r="AF542" i="48"/>
  <c r="AF112" i="48"/>
  <c r="AJ112" i="48" s="1"/>
  <c r="AG193" i="48"/>
  <c r="AG526" i="48"/>
  <c r="AQ526" i="48" s="1"/>
  <c r="AF232" i="48"/>
  <c r="AM232" i="48" s="1"/>
  <c r="AF99" i="48"/>
  <c r="AF325" i="48"/>
  <c r="AF368" i="48"/>
  <c r="AL368" i="48" s="1"/>
  <c r="AG554" i="48"/>
  <c r="AS554" i="48" s="1"/>
  <c r="AG142" i="48"/>
  <c r="AF160" i="48"/>
  <c r="AG226" i="48"/>
  <c r="AF473" i="48"/>
  <c r="AF460" i="48"/>
  <c r="AF449" i="48"/>
  <c r="AH449" i="48" s="1"/>
  <c r="AG113" i="48"/>
  <c r="AF185" i="48"/>
  <c r="AL185" i="48" s="1"/>
  <c r="AG458" i="48"/>
  <c r="AS458" i="48" s="1"/>
  <c r="AG64" i="48"/>
  <c r="AF189" i="48"/>
  <c r="AJ189" i="48" s="1"/>
  <c r="AF350" i="48"/>
  <c r="AF265" i="48"/>
  <c r="AH265" i="48" s="1"/>
  <c r="AF88" i="48"/>
  <c r="AG115" i="48"/>
  <c r="AF451" i="48"/>
  <c r="AM451" i="48" s="1"/>
  <c r="AF552" i="48"/>
  <c r="AJ552" i="48" s="1"/>
  <c r="AF399" i="48"/>
  <c r="AG95" i="48"/>
  <c r="AF437" i="48"/>
  <c r="AJ437" i="48" s="1"/>
  <c r="AG530" i="48"/>
  <c r="AF491" i="48"/>
  <c r="AI491" i="48" s="1"/>
  <c r="AG213" i="48"/>
  <c r="AG363" i="48"/>
  <c r="AG151" i="48"/>
  <c r="AF183" i="48"/>
  <c r="AF508" i="48"/>
  <c r="AG129" i="48"/>
  <c r="AG306" i="48"/>
  <c r="AF398" i="48"/>
  <c r="AJ398" i="48" s="1"/>
  <c r="AG368" i="48"/>
  <c r="AS368" i="48" s="1"/>
  <c r="AF440" i="48"/>
  <c r="AK440" i="48" s="1"/>
  <c r="AG332" i="48"/>
  <c r="AQ332" i="48" s="1"/>
  <c r="AG313" i="48"/>
  <c r="AG447" i="48"/>
  <c r="AG174" i="48"/>
  <c r="AF113" i="48"/>
  <c r="AJ113" i="48" s="1"/>
  <c r="AF458" i="48"/>
  <c r="AM458" i="48" s="1"/>
  <c r="AF245" i="48"/>
  <c r="AK245" i="48" s="1"/>
  <c r="AF247" i="48"/>
  <c r="AM247" i="48" s="1"/>
  <c r="AF457" i="48"/>
  <c r="AL457" i="48" s="1"/>
  <c r="AG263" i="48"/>
  <c r="AF95" i="48"/>
  <c r="AH95" i="48" s="1"/>
  <c r="AF537" i="48"/>
  <c r="AI537" i="48" s="1"/>
  <c r="AG140" i="48"/>
  <c r="AG508" i="48"/>
  <c r="AS508" i="48" s="1"/>
  <c r="AF188" i="48"/>
  <c r="AJ188" i="48" s="1"/>
  <c r="AF447" i="48"/>
  <c r="AF174" i="48"/>
  <c r="AL174" i="48" s="1"/>
  <c r="AF205" i="48"/>
  <c r="AF275" i="48"/>
  <c r="AG68" i="48"/>
  <c r="AF339" i="48"/>
  <c r="AI339" i="48" s="1"/>
  <c r="AF134" i="48"/>
  <c r="AT134" i="48" s="1"/>
  <c r="AF372" i="48"/>
  <c r="AK372" i="48" s="1"/>
  <c r="AF402" i="48"/>
  <c r="AG277" i="48"/>
  <c r="AG404" i="48"/>
  <c r="AS404" i="48" s="1"/>
  <c r="AG150" i="48"/>
  <c r="AF244" i="48"/>
  <c r="AL244" i="48" s="1"/>
  <c r="AF229" i="48"/>
  <c r="AG229" i="48"/>
  <c r="AF303" i="48"/>
  <c r="AF96" i="48"/>
  <c r="AF150" i="48"/>
  <c r="AG171" i="48"/>
  <c r="AF171" i="48"/>
  <c r="AF125" i="48"/>
  <c r="AG126" i="48"/>
  <c r="AG71" i="48"/>
  <c r="AF71" i="48"/>
  <c r="AG369" i="48"/>
  <c r="AF369" i="48"/>
  <c r="AG190" i="48"/>
  <c r="AF190" i="48"/>
  <c r="AF60" i="48"/>
  <c r="AG60" i="48"/>
  <c r="AF531" i="48"/>
  <c r="AG531" i="48"/>
  <c r="AF320" i="48"/>
  <c r="AG320" i="48"/>
  <c r="AF549" i="48"/>
  <c r="AG549" i="48"/>
  <c r="AG230" i="48"/>
  <c r="AF230" i="48"/>
  <c r="AG248" i="48"/>
  <c r="AF248" i="48"/>
  <c r="AF203" i="48"/>
  <c r="AG203" i="48"/>
  <c r="AG301" i="48"/>
  <c r="AF301" i="48"/>
  <c r="AF390" i="48"/>
  <c r="AG390" i="48"/>
  <c r="AF521" i="48"/>
  <c r="AG521" i="48"/>
  <c r="AG391" i="48"/>
  <c r="AF391" i="48"/>
  <c r="AG128" i="48"/>
  <c r="AF128" i="48"/>
  <c r="AG450" i="48"/>
  <c r="AF450" i="48"/>
  <c r="AG346" i="48"/>
  <c r="AF346" i="48"/>
  <c r="AG157" i="48"/>
  <c r="AF157" i="48"/>
  <c r="AF291" i="48"/>
  <c r="AG291" i="48"/>
  <c r="AG206" i="48"/>
  <c r="AF206" i="48"/>
  <c r="AG348" i="48"/>
  <c r="AF348" i="48"/>
  <c r="AG528" i="48"/>
  <c r="AF528" i="48"/>
  <c r="AG148" i="48"/>
  <c r="AF148" i="48"/>
  <c r="AG104" i="48"/>
  <c r="AF104" i="48"/>
  <c r="AF218" i="48"/>
  <c r="AG218" i="48"/>
  <c r="AF376" i="48"/>
  <c r="AG376" i="48"/>
  <c r="AG353" i="48"/>
  <c r="AF353" i="48"/>
  <c r="AG517" i="48"/>
  <c r="AF517" i="48"/>
  <c r="AF468" i="48"/>
  <c r="AG468" i="48"/>
  <c r="AF377" i="48"/>
  <c r="AG377" i="48"/>
  <c r="AF382" i="48"/>
  <c r="AG382" i="48"/>
  <c r="AF432" i="48"/>
  <c r="AG432" i="48"/>
  <c r="AG312" i="48"/>
  <c r="AF312" i="48"/>
  <c r="AG497" i="48"/>
  <c r="AF497" i="48"/>
  <c r="AF475" i="48"/>
  <c r="AG475" i="48"/>
  <c r="AF429" i="48"/>
  <c r="AG429" i="48"/>
  <c r="AF361" i="48"/>
  <c r="AG361" i="48"/>
  <c r="AF170" i="48"/>
  <c r="AG170" i="48"/>
  <c r="AF474" i="48"/>
  <c r="AG474" i="48"/>
  <c r="AF227" i="48"/>
  <c r="AG227" i="48"/>
  <c r="AF327" i="48"/>
  <c r="AG327" i="48"/>
  <c r="AG321" i="48"/>
  <c r="AF321" i="48"/>
  <c r="AG494" i="48"/>
  <c r="AF494" i="48"/>
  <c r="AG467" i="48"/>
  <c r="AF467" i="48"/>
  <c r="AG270" i="48"/>
  <c r="AF270" i="48"/>
  <c r="AF274" i="48"/>
  <c r="AG274" i="48"/>
  <c r="AF511" i="48"/>
  <c r="AG511" i="48"/>
  <c r="AF298" i="48"/>
  <c r="AG298" i="48"/>
  <c r="AF381" i="48"/>
  <c r="AG381" i="48"/>
  <c r="AF500" i="48"/>
  <c r="AG500" i="48"/>
  <c r="AF409" i="48"/>
  <c r="AG409" i="48"/>
  <c r="AF221" i="48"/>
  <c r="AG221" i="48"/>
  <c r="AG333" i="48"/>
  <c r="AF333" i="48"/>
  <c r="AF264" i="48"/>
  <c r="AG264" i="48"/>
  <c r="AG165" i="48"/>
  <c r="AF165" i="48"/>
  <c r="AG268" i="48"/>
  <c r="AF268" i="48"/>
  <c r="AG58" i="48"/>
  <c r="AF58" i="48"/>
  <c r="AF393" i="48"/>
  <c r="AG393" i="48"/>
  <c r="AH360" i="48"/>
  <c r="AM360" i="48"/>
  <c r="AJ360" i="48"/>
  <c r="AL360" i="48"/>
  <c r="AI360" i="48"/>
  <c r="AT360" i="48"/>
  <c r="AK360" i="48"/>
  <c r="AG246" i="48"/>
  <c r="AF246" i="48"/>
  <c r="AF295" i="48"/>
  <c r="AG295" i="48"/>
  <c r="AF199" i="48"/>
  <c r="AG199" i="48"/>
  <c r="AF518" i="48"/>
  <c r="AG518" i="48"/>
  <c r="AG84" i="48"/>
  <c r="AF84" i="48"/>
  <c r="AF550" i="48"/>
  <c r="AG550" i="48"/>
  <c r="AG472" i="48"/>
  <c r="AF472" i="48"/>
  <c r="AF209" i="48"/>
  <c r="AG209" i="48"/>
  <c r="AG284" i="48"/>
  <c r="AF284" i="48"/>
  <c r="AF266" i="48"/>
  <c r="AG266" i="48"/>
  <c r="AF362" i="48"/>
  <c r="AG362" i="48"/>
  <c r="AF438" i="48"/>
  <c r="AG438" i="48"/>
  <c r="AF237" i="48"/>
  <c r="AG237" i="48"/>
  <c r="AG478" i="48"/>
  <c r="AF478" i="48"/>
  <c r="AG439" i="48"/>
  <c r="AF439" i="48"/>
  <c r="AF315" i="48"/>
  <c r="AG315" i="48"/>
  <c r="AF407" i="48"/>
  <c r="AG407" i="48"/>
  <c r="AG487" i="48"/>
  <c r="AF487" i="48"/>
  <c r="AG414" i="48"/>
  <c r="AF414" i="48"/>
  <c r="AG181" i="48"/>
  <c r="AF181" i="48"/>
  <c r="AG415" i="48"/>
  <c r="AF415" i="48"/>
  <c r="AG421" i="48"/>
  <c r="AF421" i="48"/>
  <c r="AF153" i="48"/>
  <c r="AG153" i="48"/>
  <c r="AF456" i="48"/>
  <c r="AG456" i="48"/>
  <c r="AF465" i="48"/>
  <c r="AG465" i="48"/>
  <c r="AF466" i="48"/>
  <c r="AG466" i="48"/>
  <c r="AG243" i="48"/>
  <c r="AF243" i="48"/>
  <c r="AG539" i="48"/>
  <c r="AF539" i="48"/>
  <c r="AF73" i="48"/>
  <c r="AG73" i="48"/>
  <c r="AF380" i="48"/>
  <c r="AG380" i="48"/>
  <c r="AG357" i="48"/>
  <c r="AF357" i="48"/>
  <c r="AG133" i="48"/>
  <c r="AF133" i="48"/>
  <c r="AG370" i="48"/>
  <c r="AF370" i="48"/>
  <c r="AG446" i="48"/>
  <c r="AF446" i="48"/>
  <c r="AF90" i="48"/>
  <c r="AG90" i="48"/>
  <c r="AG81" i="48"/>
  <c r="AF81" i="48"/>
  <c r="AF260" i="48"/>
  <c r="AG260" i="48"/>
  <c r="AF424" i="48"/>
  <c r="AG424" i="48"/>
  <c r="AF107" i="48"/>
  <c r="AG107" i="48"/>
  <c r="AF119" i="48"/>
  <c r="AG119" i="48"/>
  <c r="AF204" i="48"/>
  <c r="AG204" i="48"/>
  <c r="AF259" i="48"/>
  <c r="AG259" i="48"/>
  <c r="AG425" i="48"/>
  <c r="AF425" i="48"/>
  <c r="AF118" i="48"/>
  <c r="AG118" i="48"/>
  <c r="AL527" i="48"/>
  <c r="AF149" i="48"/>
  <c r="AG149" i="48"/>
  <c r="AG417" i="48"/>
  <c r="AF417" i="48"/>
  <c r="AF533" i="48"/>
  <c r="AG533" i="48"/>
  <c r="AG396" i="48"/>
  <c r="AF396" i="48"/>
  <c r="AF334" i="48"/>
  <c r="AG334" i="48"/>
  <c r="AF374" i="48"/>
  <c r="AG374" i="48"/>
  <c r="AF161" i="48"/>
  <c r="AG161" i="48"/>
  <c r="AG158" i="48"/>
  <c r="AF158" i="48"/>
  <c r="AF386" i="48"/>
  <c r="AG386" i="48"/>
  <c r="AJ359" i="48"/>
  <c r="AM359" i="48"/>
  <c r="AI359" i="48"/>
  <c r="AK359" i="48"/>
  <c r="AT359" i="48"/>
  <c r="AL359" i="48"/>
  <c r="AH359" i="48"/>
  <c r="AF309" i="48"/>
  <c r="AG309" i="48"/>
  <c r="AF412" i="48"/>
  <c r="AG412" i="48"/>
  <c r="AF419" i="48"/>
  <c r="AG419" i="48"/>
  <c r="AF72" i="48"/>
  <c r="AG72" i="48"/>
  <c r="AG292" i="48"/>
  <c r="AF292" i="48"/>
  <c r="AG166" i="48"/>
  <c r="AF166" i="48"/>
  <c r="AG144" i="48"/>
  <c r="AF144" i="48"/>
  <c r="AG395" i="48"/>
  <c r="AF395" i="48"/>
  <c r="AG307" i="48"/>
  <c r="AF307" i="48"/>
  <c r="AG222" i="48"/>
  <c r="AF222" i="48"/>
  <c r="AG355" i="48"/>
  <c r="AF355" i="48"/>
  <c r="AF433" i="48"/>
  <c r="AG433" i="48"/>
  <c r="AF116" i="48"/>
  <c r="AG116" i="48"/>
  <c r="AF441" i="48"/>
  <c r="AG441" i="48"/>
  <c r="AF231" i="48"/>
  <c r="AG231" i="48"/>
  <c r="AG453" i="48"/>
  <c r="AF453" i="48"/>
  <c r="AF98" i="48"/>
  <c r="AG98" i="48"/>
  <c r="AI156" i="48"/>
  <c r="AF338" i="48"/>
  <c r="AG338" i="48"/>
  <c r="AG454" i="48"/>
  <c r="AF454" i="48"/>
  <c r="AF187" i="48"/>
  <c r="AG187" i="48"/>
  <c r="AG163" i="48"/>
  <c r="AF163" i="48"/>
  <c r="AG137" i="48"/>
  <c r="AF137" i="48"/>
  <c r="AG329" i="48"/>
  <c r="AF329" i="48"/>
  <c r="AF444" i="48"/>
  <c r="AG444" i="48"/>
  <c r="AG224" i="48"/>
  <c r="AF224" i="48"/>
  <c r="AG342" i="48"/>
  <c r="AF342" i="48"/>
  <c r="AG191" i="48"/>
  <c r="AF191" i="48"/>
  <c r="AF257" i="48"/>
  <c r="AG257" i="48"/>
  <c r="AF522" i="48"/>
  <c r="AG522" i="48"/>
  <c r="AF364" i="48"/>
  <c r="AG364" i="48"/>
  <c r="AF79" i="48"/>
  <c r="AG79" i="48"/>
  <c r="AF196" i="48"/>
  <c r="AG196" i="48"/>
  <c r="AG286" i="48"/>
  <c r="AF286" i="48"/>
  <c r="AG490" i="48"/>
  <c r="AF490" i="48"/>
  <c r="AG172" i="48"/>
  <c r="AF172" i="48"/>
  <c r="AG520" i="48"/>
  <c r="AF520" i="48"/>
  <c r="AG397" i="48"/>
  <c r="AF397" i="48"/>
  <c r="AF479" i="48"/>
  <c r="AG479" i="48"/>
  <c r="AG271" i="48"/>
  <c r="AF271" i="48"/>
  <c r="AF365" i="48"/>
  <c r="AG365" i="48"/>
  <c r="AF463" i="48"/>
  <c r="AG463" i="48"/>
  <c r="AF349" i="48"/>
  <c r="AG349" i="48"/>
  <c r="AG411" i="48"/>
  <c r="AF411" i="48"/>
  <c r="AG493" i="48"/>
  <c r="AF493" i="48"/>
  <c r="AF242" i="48"/>
  <c r="AG242" i="48"/>
  <c r="AG366" i="48"/>
  <c r="AF366" i="48"/>
  <c r="AF145" i="48"/>
  <c r="AG145" i="48"/>
  <c r="AG503" i="48"/>
  <c r="AF503" i="48"/>
  <c r="AF326" i="48"/>
  <c r="AG326" i="48"/>
  <c r="AG316" i="48"/>
  <c r="AF316" i="48"/>
  <c r="AF555" i="48"/>
  <c r="AG555" i="48"/>
  <c r="AG304" i="48"/>
  <c r="AF304" i="48"/>
  <c r="AF506" i="48"/>
  <c r="AG506" i="48"/>
  <c r="AG486" i="48"/>
  <c r="AF486" i="48"/>
  <c r="AG80" i="48"/>
  <c r="AF80" i="48"/>
  <c r="AF308" i="48"/>
  <c r="AG308" i="48"/>
  <c r="AF534" i="48"/>
  <c r="AG534" i="48"/>
  <c r="AG223" i="48"/>
  <c r="AF223" i="48"/>
  <c r="AG501" i="48"/>
  <c r="AF501" i="48"/>
  <c r="AG344" i="48"/>
  <c r="AF344" i="48"/>
  <c r="AF124" i="48"/>
  <c r="AG124" i="48"/>
  <c r="AF448" i="48"/>
  <c r="AG448" i="48"/>
  <c r="AG455" i="48"/>
  <c r="AF455" i="48"/>
  <c r="AG200" i="48"/>
  <c r="AF200" i="48"/>
  <c r="AG297" i="48"/>
  <c r="AF297" i="48"/>
  <c r="AG179" i="48"/>
  <c r="AF179" i="48"/>
  <c r="AF331" i="48"/>
  <c r="AG331" i="48"/>
  <c r="AG276" i="48"/>
  <c r="AF276" i="48"/>
  <c r="AF541" i="48"/>
  <c r="AG541" i="48"/>
  <c r="AF215" i="48"/>
  <c r="AG215" i="48"/>
  <c r="AF485" i="48"/>
  <c r="AG485" i="48"/>
  <c r="AF147" i="48"/>
  <c r="AG147" i="48"/>
  <c r="AF82" i="48"/>
  <c r="AG82" i="48"/>
  <c r="AF83" i="48"/>
  <c r="AG83" i="48"/>
  <c r="AF354" i="48"/>
  <c r="AG354" i="48"/>
  <c r="AG540" i="48"/>
  <c r="AF540" i="48"/>
  <c r="AF67" i="48"/>
  <c r="AG67" i="48"/>
  <c r="AF238" i="48"/>
  <c r="AG238" i="48"/>
  <c r="AG132" i="48"/>
  <c r="AF132" i="48"/>
  <c r="AG405" i="48"/>
  <c r="AF405" i="48"/>
  <c r="AF358" i="48"/>
  <c r="AG358" i="48"/>
  <c r="AG525" i="48"/>
  <c r="AF525" i="48"/>
  <c r="AF69" i="48"/>
  <c r="AG69" i="48"/>
  <c r="AF422" i="48"/>
  <c r="AG422" i="48"/>
  <c r="AG462" i="48"/>
  <c r="AF462" i="48"/>
  <c r="AG178" i="48"/>
  <c r="AF178" i="48"/>
  <c r="AF97" i="48"/>
  <c r="AG97" i="48"/>
  <c r="AF385" i="48"/>
  <c r="AG385" i="48"/>
  <c r="AF317" i="48"/>
  <c r="AG317" i="48"/>
  <c r="AF228" i="48"/>
  <c r="AG228" i="48"/>
  <c r="AF347" i="48"/>
  <c r="AG347" i="48"/>
  <c r="AG434" i="48"/>
  <c r="AF434" i="48"/>
  <c r="AF311" i="48"/>
  <c r="AG311" i="48"/>
  <c r="AF529" i="48"/>
  <c r="AG529" i="48"/>
  <c r="AG240" i="48"/>
  <c r="AF240" i="48"/>
  <c r="AG169" i="48"/>
  <c r="AF169" i="48"/>
  <c r="AG416" i="48"/>
  <c r="AF416" i="48"/>
  <c r="AG62" i="48"/>
  <c r="AF62" i="48"/>
  <c r="AG387" i="48"/>
  <c r="AF387" i="48"/>
  <c r="AG86" i="48"/>
  <c r="AF86" i="48"/>
  <c r="AF127" i="48"/>
  <c r="AG127" i="48"/>
  <c r="AF373" i="48"/>
  <c r="AG373" i="48"/>
  <c r="AF384" i="48"/>
  <c r="AG384" i="48"/>
  <c r="AF74" i="48"/>
  <c r="AG74" i="48"/>
  <c r="AF379" i="48"/>
  <c r="AG379" i="48"/>
  <c r="AF101" i="48"/>
  <c r="AG101" i="48"/>
  <c r="AF428" i="48"/>
  <c r="AG428" i="48"/>
  <c r="AG519" i="48"/>
  <c r="AF519" i="48"/>
  <c r="AG352" i="48"/>
  <c r="AF352" i="48"/>
  <c r="AF131" i="48"/>
  <c r="AG131" i="48"/>
  <c r="AG162" i="48"/>
  <c r="AF162" i="48"/>
  <c r="AF105" i="48"/>
  <c r="AG105" i="48"/>
  <c r="AG120" i="48"/>
  <c r="AF120" i="48"/>
  <c r="AF345" i="48"/>
  <c r="AG345" i="48"/>
  <c r="AF267" i="48"/>
  <c r="AG267" i="48"/>
  <c r="AF211" i="48"/>
  <c r="AG211" i="48"/>
  <c r="AF75" i="48"/>
  <c r="AG75" i="48"/>
  <c r="AF323" i="48"/>
  <c r="AG323" i="48"/>
  <c r="AF279" i="48"/>
  <c r="AG279" i="48"/>
  <c r="AG65" i="48"/>
  <c r="AF65" i="48"/>
  <c r="AF141" i="48"/>
  <c r="AG141" i="48"/>
  <c r="AG197" i="48"/>
  <c r="AF197" i="48"/>
  <c r="AG173" i="48"/>
  <c r="AF173" i="48"/>
  <c r="AF155" i="48"/>
  <c r="AG155" i="48"/>
  <c r="AF176" i="48"/>
  <c r="AG176" i="48"/>
  <c r="AF546" i="48"/>
  <c r="AG546" i="48"/>
  <c r="AG103" i="48"/>
  <c r="AF103" i="48"/>
  <c r="AF269" i="48"/>
  <c r="AG269" i="48"/>
  <c r="AF152" i="48"/>
  <c r="AG152" i="48"/>
  <c r="AF239" i="48"/>
  <c r="AG239" i="48"/>
  <c r="AF367" i="48"/>
  <c r="AG367" i="48"/>
  <c r="AG109" i="48"/>
  <c r="AF109" i="48"/>
  <c r="AG106" i="48"/>
  <c r="AF106" i="48"/>
  <c r="AG253" i="48"/>
  <c r="AF253" i="48"/>
  <c r="AF92" i="48"/>
  <c r="AG92" i="48"/>
  <c r="AF495" i="48"/>
  <c r="AG495" i="48"/>
  <c r="AF378" i="48"/>
  <c r="AG378" i="48"/>
  <c r="AF123" i="48"/>
  <c r="AG123" i="48"/>
  <c r="AG168" i="48"/>
  <c r="AF168" i="48"/>
  <c r="AG78" i="48"/>
  <c r="AF78" i="48"/>
  <c r="AG471" i="48"/>
  <c r="AF471" i="48"/>
  <c r="AF388" i="48"/>
  <c r="AG388" i="48"/>
  <c r="AG544" i="48"/>
  <c r="AF544" i="48"/>
  <c r="AF516" i="48"/>
  <c r="AG516" i="48"/>
  <c r="AF310" i="48"/>
  <c r="AG310" i="48"/>
  <c r="AF177" i="48"/>
  <c r="AG177" i="48"/>
  <c r="AF194" i="48"/>
  <c r="AG194" i="48"/>
  <c r="AF212" i="48"/>
  <c r="AG212" i="48"/>
  <c r="AF241" i="48"/>
  <c r="AG241" i="48"/>
  <c r="AF208" i="48"/>
  <c r="AG208" i="48"/>
  <c r="AF143" i="48"/>
  <c r="AG143" i="48"/>
  <c r="AF121" i="48"/>
  <c r="AG121" i="48"/>
  <c r="AF445" i="48"/>
  <c r="AG445" i="48"/>
  <c r="AG436" i="48"/>
  <c r="AF436" i="48"/>
  <c r="AF290" i="48"/>
  <c r="AG290" i="48"/>
  <c r="AH61" i="48" l="1"/>
  <c r="AI61" i="48"/>
  <c r="AJ61" i="48"/>
  <c r="AL61" i="48"/>
  <c r="AT61" i="48"/>
  <c r="AM61" i="48"/>
  <c r="AG55" i="48"/>
  <c r="AI375" i="48"/>
  <c r="AT57" i="48"/>
  <c r="AF55" i="48"/>
  <c r="AS232" i="48"/>
  <c r="AS305" i="48"/>
  <c r="AK498" i="48"/>
  <c r="AT498" i="48"/>
  <c r="AI498" i="48"/>
  <c r="AJ498" i="48"/>
  <c r="AK85" i="48"/>
  <c r="AL498" i="48"/>
  <c r="AH498" i="48"/>
  <c r="AM498" i="48"/>
  <c r="AQ481" i="48"/>
  <c r="AC498" i="48"/>
  <c r="AP498" i="48" s="1"/>
  <c r="AB498" i="48"/>
  <c r="AH77" i="48"/>
  <c r="AK156" i="48"/>
  <c r="AL156" i="48"/>
  <c r="AJ156" i="48"/>
  <c r="AT156" i="48"/>
  <c r="AM156" i="48"/>
  <c r="AR156" i="48" s="1"/>
  <c r="AS87" i="48"/>
  <c r="AJ77" i="48"/>
  <c r="AT77" i="48"/>
  <c r="AI77" i="48"/>
  <c r="AL77" i="48"/>
  <c r="AT328" i="48"/>
  <c r="AT527" i="48"/>
  <c r="AM159" i="48"/>
  <c r="AR159" i="48" s="1"/>
  <c r="AB375" i="48"/>
  <c r="AI85" i="48"/>
  <c r="AJ159" i="48"/>
  <c r="AB527" i="48"/>
  <c r="AT63" i="48"/>
  <c r="AL336" i="48"/>
  <c r="AT336" i="48"/>
  <c r="AH93" i="48"/>
  <c r="AK135" i="48"/>
  <c r="AM63" i="48"/>
  <c r="AS430" i="48"/>
  <c r="AS341" i="48"/>
  <c r="AL63" i="48"/>
  <c r="AS543" i="48"/>
  <c r="AQ427" i="48"/>
  <c r="AI63" i="48"/>
  <c r="AJ63" i="48"/>
  <c r="AK180" i="48"/>
  <c r="AI159" i="48"/>
  <c r="AH375" i="48"/>
  <c r="AJ375" i="48"/>
  <c r="AH527" i="48"/>
  <c r="AK527" i="48"/>
  <c r="AS507" i="48"/>
  <c r="AJ85" i="48"/>
  <c r="AT85" i="48"/>
  <c r="AL159" i="48"/>
  <c r="AT159" i="48"/>
  <c r="AL375" i="48"/>
  <c r="AM375" i="48"/>
  <c r="AJ527" i="48"/>
  <c r="AN527" i="48"/>
  <c r="AN375" i="48"/>
  <c r="AM85" i="48"/>
  <c r="AL85" i="48"/>
  <c r="AK159" i="48"/>
  <c r="AT375" i="48"/>
  <c r="AK375" i="48"/>
  <c r="AI527" i="48"/>
  <c r="AM527" i="48"/>
  <c r="AQ513" i="48"/>
  <c r="AK77" i="48"/>
  <c r="AH63" i="48"/>
  <c r="AH180" i="48"/>
  <c r="AH356" i="48"/>
  <c r="AN328" i="48"/>
  <c r="AL510" i="48"/>
  <c r="AL356" i="48"/>
  <c r="AT93" i="48"/>
  <c r="AB510" i="48"/>
  <c r="AC509" i="48"/>
  <c r="AP509" i="48" s="1"/>
  <c r="AI180" i="48"/>
  <c r="AL180" i="48"/>
  <c r="AJ180" i="48"/>
  <c r="AT180" i="48"/>
  <c r="AM180" i="48"/>
  <c r="AJ93" i="48"/>
  <c r="AL93" i="48"/>
  <c r="AI356" i="48"/>
  <c r="AK510" i="48"/>
  <c r="AJ328" i="48"/>
  <c r="AH328" i="48"/>
  <c r="AL135" i="48"/>
  <c r="AT135" i="48"/>
  <c r="AH510" i="48"/>
  <c r="AB524" i="48"/>
  <c r="AJ135" i="48"/>
  <c r="AK93" i="48"/>
  <c r="AM93" i="48"/>
  <c r="AT356" i="48"/>
  <c r="AM356" i="48"/>
  <c r="AM510" i="48"/>
  <c r="AM135" i="48"/>
  <c r="AI135" i="48"/>
  <c r="AI328" i="48"/>
  <c r="AM328" i="48"/>
  <c r="AN510" i="48"/>
  <c r="AI273" i="48"/>
  <c r="AJ356" i="48"/>
  <c r="AK356" i="48"/>
  <c r="AH336" i="48"/>
  <c r="AK328" i="48"/>
  <c r="AL328" i="48"/>
  <c r="AT510" i="48"/>
  <c r="AC510" i="48"/>
  <c r="AP510" i="48" s="1"/>
  <c r="AN336" i="48"/>
  <c r="AC328" i="48"/>
  <c r="AP328" i="48" s="1"/>
  <c r="AJ510" i="48"/>
  <c r="AS91" i="48"/>
  <c r="AN356" i="48"/>
  <c r="AC356" i="48"/>
  <c r="AP356" i="48" s="1"/>
  <c r="AJ509" i="48"/>
  <c r="AI254" i="48"/>
  <c r="AR515" i="48"/>
  <c r="AI300" i="48"/>
  <c r="AK114" i="48"/>
  <c r="AH236" i="48"/>
  <c r="AL280" i="48"/>
  <c r="AK459" i="48"/>
  <c r="AN515" i="48"/>
  <c r="AC535" i="48"/>
  <c r="AP535" i="48" s="1"/>
  <c r="AL300" i="48"/>
  <c r="AK236" i="48"/>
  <c r="AI459" i="48"/>
  <c r="AS504" i="48"/>
  <c r="AK509" i="48"/>
  <c r="AL477" i="48"/>
  <c r="AT535" i="48"/>
  <c r="AI249" i="48"/>
  <c r="AI202" i="48"/>
  <c r="AI236" i="48"/>
  <c r="AH459" i="48"/>
  <c r="AM509" i="48"/>
  <c r="AR509" i="48" s="1"/>
  <c r="AK280" i="48"/>
  <c r="AL535" i="48"/>
  <c r="AL249" i="48"/>
  <c r="AH461" i="48"/>
  <c r="AT477" i="48"/>
  <c r="AM254" i="48"/>
  <c r="AI535" i="48"/>
  <c r="AH114" i="48"/>
  <c r="AK249" i="48"/>
  <c r="AK202" i="48"/>
  <c r="AT236" i="48"/>
  <c r="AL236" i="48"/>
  <c r="AM236" i="48"/>
  <c r="AR236" i="48" s="1"/>
  <c r="AJ236" i="48"/>
  <c r="AB509" i="48"/>
  <c r="AH423" i="48"/>
  <c r="AI233" i="48"/>
  <c r="AK140" i="48"/>
  <c r="AS548" i="48"/>
  <c r="AM423" i="48"/>
  <c r="AH536" i="48"/>
  <c r="AC423" i="48"/>
  <c r="AP423" i="48" s="1"/>
  <c r="AJ76" i="48"/>
  <c r="AQ76" i="48" s="1"/>
  <c r="AT423" i="48"/>
  <c r="AI198" i="48"/>
  <c r="AL423" i="48"/>
  <c r="AJ423" i="48"/>
  <c r="AB515" i="48"/>
  <c r="AH418" i="48"/>
  <c r="AK423" i="48"/>
  <c r="AI423" i="48"/>
  <c r="AQ449" i="48"/>
  <c r="AT383" i="48"/>
  <c r="AB423" i="48"/>
  <c r="AH383" i="48"/>
  <c r="AM95" i="48"/>
  <c r="AR95" i="48" s="1"/>
  <c r="AL189" i="48"/>
  <c r="AQ189" i="48" s="1"/>
  <c r="AQ509" i="48"/>
  <c r="AJ336" i="48"/>
  <c r="AM336" i="48"/>
  <c r="AC336" i="48"/>
  <c r="AP336" i="48" s="1"/>
  <c r="AS515" i="48"/>
  <c r="AB336" i="48"/>
  <c r="AM410" i="48"/>
  <c r="AK336" i="48"/>
  <c r="AM524" i="48"/>
  <c r="AM389" i="48"/>
  <c r="AQ318" i="48"/>
  <c r="AT302" i="48"/>
  <c r="AI302" i="48"/>
  <c r="AH548" i="48"/>
  <c r="AJ548" i="48"/>
  <c r="AJ335" i="48"/>
  <c r="AJ410" i="48"/>
  <c r="AK524" i="48"/>
  <c r="AL335" i="48"/>
  <c r="AM130" i="48"/>
  <c r="AS130" i="48" s="1"/>
  <c r="AK192" i="48"/>
  <c r="AQ459" i="48"/>
  <c r="AI389" i="48"/>
  <c r="AI136" i="48"/>
  <c r="AQ403" i="48"/>
  <c r="AK548" i="48"/>
  <c r="AL130" i="48"/>
  <c r="AQ324" i="48"/>
  <c r="AL192" i="48"/>
  <c r="AQ192" i="48" s="1"/>
  <c r="AH524" i="48"/>
  <c r="AH262" i="48"/>
  <c r="AH287" i="48"/>
  <c r="AL548" i="48"/>
  <c r="AK130" i="48"/>
  <c r="AI524" i="48"/>
  <c r="AN548" i="48"/>
  <c r="AK210" i="48"/>
  <c r="AQ410" i="48"/>
  <c r="AM273" i="48"/>
  <c r="AS273" i="48" s="1"/>
  <c r="AM262" i="48"/>
  <c r="AS262" i="48" s="1"/>
  <c r="AQ464" i="48"/>
  <c r="AL514" i="48"/>
  <c r="AT548" i="48"/>
  <c r="AM548" i="48"/>
  <c r="AJ130" i="48"/>
  <c r="AJ524" i="48"/>
  <c r="AT524" i="48"/>
  <c r="AH389" i="48"/>
  <c r="AL389" i="48"/>
  <c r="AT288" i="48"/>
  <c r="AC548" i="48"/>
  <c r="AP548" i="48" s="1"/>
  <c r="AN389" i="48"/>
  <c r="AS489" i="48"/>
  <c r="AB548" i="48"/>
  <c r="AC389" i="48"/>
  <c r="AP389" i="48" s="1"/>
  <c r="AN524" i="48"/>
  <c r="AK389" i="48"/>
  <c r="AT389" i="48"/>
  <c r="AQ469" i="48"/>
  <c r="AT130" i="48"/>
  <c r="AH130" i="48"/>
  <c r="AL524" i="48"/>
  <c r="AJ389" i="48"/>
  <c r="AH198" i="48"/>
  <c r="AM477" i="48"/>
  <c r="AH535" i="48"/>
  <c r="AL538" i="48"/>
  <c r="AH249" i="48"/>
  <c r="AJ435" i="48"/>
  <c r="AM553" i="48"/>
  <c r="AH477" i="48"/>
  <c r="AS423" i="48"/>
  <c r="AS488" i="48"/>
  <c r="AL198" i="48"/>
  <c r="AT515" i="48"/>
  <c r="AN477" i="48"/>
  <c r="AK543" i="48"/>
  <c r="AI76" i="48"/>
  <c r="AL337" i="48"/>
  <c r="AI174" i="48"/>
  <c r="AJ477" i="48"/>
  <c r="AI504" i="48"/>
  <c r="AL263" i="48"/>
  <c r="AK296" i="48"/>
  <c r="AS300" i="48"/>
  <c r="AH515" i="48"/>
  <c r="AB477" i="48"/>
  <c r="AC553" i="48"/>
  <c r="AP553" i="48" s="1"/>
  <c r="AQ343" i="48"/>
  <c r="AM504" i="48"/>
  <c r="AR504" i="48" s="1"/>
  <c r="AL553" i="48"/>
  <c r="AT249" i="48"/>
  <c r="AT296" i="48"/>
  <c r="AJ443" i="48"/>
  <c r="AI515" i="48"/>
  <c r="AC515" i="48"/>
  <c r="AP515" i="48" s="1"/>
  <c r="AB553" i="48"/>
  <c r="AB535" i="48"/>
  <c r="AI477" i="48"/>
  <c r="AJ489" i="48"/>
  <c r="AK535" i="48"/>
  <c r="AS514" i="48"/>
  <c r="AM249" i="48"/>
  <c r="AR249" i="48" s="1"/>
  <c r="AQ413" i="48"/>
  <c r="AL515" i="48"/>
  <c r="AC477" i="48"/>
  <c r="AP477" i="48" s="1"/>
  <c r="AN489" i="48"/>
  <c r="AB469" i="48"/>
  <c r="AH136" i="48"/>
  <c r="AQ536" i="48"/>
  <c r="AS360" i="48"/>
  <c r="AH553" i="48"/>
  <c r="AJ515" i="48"/>
  <c r="AK515" i="48"/>
  <c r="AK489" i="48"/>
  <c r="AK502" i="48"/>
  <c r="AT553" i="48"/>
  <c r="AN504" i="48"/>
  <c r="AJ535" i="48"/>
  <c r="AJ554" i="48"/>
  <c r="AM535" i="48"/>
  <c r="AJ553" i="48"/>
  <c r="AH476" i="48"/>
  <c r="AJ249" i="48"/>
  <c r="AQ249" i="48" s="1"/>
  <c r="AI318" i="48"/>
  <c r="AI219" i="48"/>
  <c r="AS473" i="48"/>
  <c r="AT202" i="48"/>
  <c r="AL459" i="48"/>
  <c r="AQ491" i="48"/>
  <c r="AL509" i="48"/>
  <c r="AM339" i="48"/>
  <c r="AR339" i="48" s="1"/>
  <c r="AH280" i="48"/>
  <c r="AS452" i="48"/>
  <c r="AM282" i="48"/>
  <c r="AS282" i="48" s="1"/>
  <c r="AK288" i="48"/>
  <c r="AS337" i="48"/>
  <c r="AQ302" i="48"/>
  <c r="AS389" i="48"/>
  <c r="AI280" i="48"/>
  <c r="AK282" i="48"/>
  <c r="AI154" i="48"/>
  <c r="AM202" i="48"/>
  <c r="AS202" i="48" s="1"/>
  <c r="AJ459" i="48"/>
  <c r="AC459" i="48"/>
  <c r="AP459" i="48" s="1"/>
  <c r="AC300" i="48"/>
  <c r="AP300" i="48" s="1"/>
  <c r="AJ262" i="48"/>
  <c r="AQ262" i="48" s="1"/>
  <c r="AH545" i="48"/>
  <c r="AK300" i="48"/>
  <c r="AI509" i="48"/>
  <c r="AT174" i="48"/>
  <c r="AS535" i="48"/>
  <c r="AJ504" i="48"/>
  <c r="AM280" i="48"/>
  <c r="AR280" i="48" s="1"/>
  <c r="AI553" i="48"/>
  <c r="AH87" i="48"/>
  <c r="AJ175" i="48"/>
  <c r="AJ202" i="48"/>
  <c r="AQ202" i="48" s="1"/>
  <c r="AI452" i="48"/>
  <c r="AJ296" i="48"/>
  <c r="AQ336" i="48"/>
  <c r="AS359" i="48"/>
  <c r="AT459" i="48"/>
  <c r="AM314" i="48"/>
  <c r="AB459" i="48"/>
  <c r="AB300" i="48"/>
  <c r="AN452" i="48"/>
  <c r="AL507" i="48"/>
  <c r="AJ523" i="48"/>
  <c r="AI285" i="48"/>
  <c r="AL523" i="48"/>
  <c r="AH288" i="48"/>
  <c r="AB492" i="48"/>
  <c r="AT219" i="48"/>
  <c r="AH300" i="48"/>
  <c r="AH509" i="48"/>
  <c r="AJ280" i="48"/>
  <c r="AQ280" i="48" s="1"/>
  <c r="AT114" i="48"/>
  <c r="AM288" i="48"/>
  <c r="AM300" i="48"/>
  <c r="AS451" i="48"/>
  <c r="AM186" i="48"/>
  <c r="AH202" i="48"/>
  <c r="AM459" i="48"/>
  <c r="AN300" i="48"/>
  <c r="AJ300" i="48"/>
  <c r="AH174" i="48"/>
  <c r="AT426" i="48"/>
  <c r="AT452" i="48"/>
  <c r="AH314" i="48"/>
  <c r="AL273" i="48"/>
  <c r="AI262" i="48"/>
  <c r="AT509" i="48"/>
  <c r="AM174" i="48"/>
  <c r="AS174" i="48" s="1"/>
  <c r="AH489" i="48"/>
  <c r="AK504" i="48"/>
  <c r="AL70" i="48"/>
  <c r="AT280" i="48"/>
  <c r="AK553" i="48"/>
  <c r="AH296" i="48"/>
  <c r="AC383" i="48"/>
  <c r="AP383" i="48" s="1"/>
  <c r="AJ458" i="48"/>
  <c r="AJ318" i="48"/>
  <c r="AI403" i="48"/>
  <c r="AT210" i="48"/>
  <c r="AC403" i="48"/>
  <c r="AP403" i="48" s="1"/>
  <c r="AJ273" i="48"/>
  <c r="AQ273" i="48" s="1"/>
  <c r="AT232" i="48"/>
  <c r="AT514" i="48"/>
  <c r="AS524" i="48"/>
  <c r="AH154" i="48"/>
  <c r="AH452" i="48"/>
  <c r="AT318" i="48"/>
  <c r="AT403" i="48"/>
  <c r="AI383" i="48"/>
  <c r="AI210" i="48"/>
  <c r="AB403" i="48"/>
  <c r="AK219" i="48"/>
  <c r="AM403" i="48"/>
  <c r="AC452" i="48"/>
  <c r="AP452" i="48" s="1"/>
  <c r="AQ303" i="48"/>
  <c r="AK536" i="48"/>
  <c r="AQ484" i="48"/>
  <c r="AH318" i="48"/>
  <c r="AI175" i="48"/>
  <c r="AM318" i="48"/>
  <c r="AK403" i="48"/>
  <c r="AN318" i="48"/>
  <c r="AB383" i="48"/>
  <c r="AB452" i="48"/>
  <c r="AK452" i="48"/>
  <c r="AM210" i="48"/>
  <c r="AQ483" i="48"/>
  <c r="AI536" i="48"/>
  <c r="AM175" i="48"/>
  <c r="AS175" i="48" s="1"/>
  <c r="AJ452" i="48"/>
  <c r="AL403" i="48"/>
  <c r="AH210" i="48"/>
  <c r="AC318" i="48"/>
  <c r="AP318" i="48" s="1"/>
  <c r="AK318" i="48"/>
  <c r="AT175" i="48"/>
  <c r="AM452" i="48"/>
  <c r="AJ403" i="48"/>
  <c r="AL210" i="48"/>
  <c r="AQ210" i="48" s="1"/>
  <c r="AB318" i="48"/>
  <c r="AN536" i="48"/>
  <c r="AT339" i="48"/>
  <c r="AT142" i="48"/>
  <c r="AQ498" i="48"/>
  <c r="AM142" i="48"/>
  <c r="AR142" i="48" s="1"/>
  <c r="AM536" i="48"/>
  <c r="AR536" i="48" s="1"/>
  <c r="AI282" i="48"/>
  <c r="AH403" i="48"/>
  <c r="AC536" i="48"/>
  <c r="AP536" i="48" s="1"/>
  <c r="AK95" i="48"/>
  <c r="AL114" i="48"/>
  <c r="AJ91" i="48"/>
  <c r="AM114" i="48"/>
  <c r="AL117" i="48"/>
  <c r="AT68" i="48"/>
  <c r="AM70" i="48"/>
  <c r="AI114" i="48"/>
  <c r="AI457" i="48"/>
  <c r="AK457" i="48"/>
  <c r="AJ457" i="48"/>
  <c r="AM113" i="48"/>
  <c r="AI113" i="48"/>
  <c r="AT113" i="48"/>
  <c r="AK113" i="48"/>
  <c r="AK88" i="48"/>
  <c r="AH88" i="48"/>
  <c r="AL325" i="48"/>
  <c r="AH325" i="48"/>
  <c r="AN556" i="48"/>
  <c r="AL556" i="48"/>
  <c r="AI556" i="48"/>
  <c r="AH556" i="48"/>
  <c r="AM556" i="48"/>
  <c r="AB556" i="48"/>
  <c r="AB488" i="48"/>
  <c r="AJ488" i="48"/>
  <c r="AC488" i="48"/>
  <c r="AP488" i="48" s="1"/>
  <c r="AM488" i="48"/>
  <c r="AR488" i="48" s="1"/>
  <c r="AL488" i="48"/>
  <c r="AN488" i="48"/>
  <c r="AS480" i="48"/>
  <c r="AQ480" i="48"/>
  <c r="AI256" i="48"/>
  <c r="AM256" i="48"/>
  <c r="AS256" i="48" s="1"/>
  <c r="AL256" i="48"/>
  <c r="AC492" i="48"/>
  <c r="AP492" i="48" s="1"/>
  <c r="AH492" i="48"/>
  <c r="AN492" i="48"/>
  <c r="AK492" i="48"/>
  <c r="AM492" i="48"/>
  <c r="AC469" i="48"/>
  <c r="AP469" i="48" s="1"/>
  <c r="AL469" i="48"/>
  <c r="AM469" i="48"/>
  <c r="AN469" i="48"/>
  <c r="AK469" i="48"/>
  <c r="AH469" i="48"/>
  <c r="AB324" i="48"/>
  <c r="AJ324" i="48"/>
  <c r="AC324" i="48"/>
  <c r="AP324" i="48" s="1"/>
  <c r="AK324" i="48"/>
  <c r="AL324" i="48"/>
  <c r="AN324" i="48"/>
  <c r="AL220" i="48"/>
  <c r="AQ220" i="48" s="1"/>
  <c r="AH220" i="48"/>
  <c r="AI220" i="48"/>
  <c r="AI337" i="48"/>
  <c r="AI324" i="48"/>
  <c r="AT220" i="48"/>
  <c r="AJ256" i="48"/>
  <c r="AQ256" i="48" s="1"/>
  <c r="AH113" i="48"/>
  <c r="AJ492" i="48"/>
  <c r="AI488" i="48"/>
  <c r="AH457" i="48"/>
  <c r="AJ469" i="48"/>
  <c r="AI64" i="48"/>
  <c r="AB413" i="48"/>
  <c r="AC413" i="48"/>
  <c r="AP413" i="48" s="1"/>
  <c r="AQ496" i="48"/>
  <c r="AS496" i="48"/>
  <c r="AI496" i="48"/>
  <c r="AT496" i="48"/>
  <c r="AC496" i="48"/>
  <c r="AP496" i="48" s="1"/>
  <c r="AC302" i="48"/>
  <c r="AP302" i="48" s="1"/>
  <c r="AJ302" i="48"/>
  <c r="AL302" i="48"/>
  <c r="AB302" i="48"/>
  <c r="AM302" i="48"/>
  <c r="AK302" i="48"/>
  <c r="AN554" i="48"/>
  <c r="AC554" i="48"/>
  <c r="AP554" i="48" s="1"/>
  <c r="AI554" i="48"/>
  <c r="AT554" i="48"/>
  <c r="AH554" i="48"/>
  <c r="AL554" i="48"/>
  <c r="AN410" i="48"/>
  <c r="AH410" i="48"/>
  <c r="AL410" i="48"/>
  <c r="AT410" i="48"/>
  <c r="AB410" i="48"/>
  <c r="AH337" i="48"/>
  <c r="AM554" i="48"/>
  <c r="AT324" i="48"/>
  <c r="AS553" i="48"/>
  <c r="AM220" i="48"/>
  <c r="AS220" i="48" s="1"/>
  <c r="AK256" i="48"/>
  <c r="AI410" i="48"/>
  <c r="AT492" i="48"/>
  <c r="AQ383" i="48"/>
  <c r="AS532" i="48"/>
  <c r="AS332" i="48"/>
  <c r="AQ461" i="48"/>
  <c r="AH488" i="48"/>
  <c r="AT457" i="48"/>
  <c r="AH302" i="48"/>
  <c r="AJ64" i="48"/>
  <c r="AT469" i="48"/>
  <c r="AH182" i="48"/>
  <c r="AJ182" i="48"/>
  <c r="AC556" i="48"/>
  <c r="AP556" i="48" s="1"/>
  <c r="AC410" i="48"/>
  <c r="AP410" i="48" s="1"/>
  <c r="AH216" i="48"/>
  <c r="AL216" i="48"/>
  <c r="AI216" i="48"/>
  <c r="AM112" i="48"/>
  <c r="AI112" i="48"/>
  <c r="AS492" i="48"/>
  <c r="AQ492" i="48"/>
  <c r="AN337" i="48"/>
  <c r="AM337" i="48"/>
  <c r="AT337" i="48"/>
  <c r="AB337" i="48"/>
  <c r="AK337" i="48"/>
  <c r="AQ477" i="48"/>
  <c r="AS477" i="48"/>
  <c r="AT556" i="48"/>
  <c r="AJ337" i="48"/>
  <c r="AH324" i="48"/>
  <c r="AK220" i="48"/>
  <c r="AH256" i="48"/>
  <c r="AL113" i="48"/>
  <c r="AK556" i="48"/>
  <c r="AI492" i="48"/>
  <c r="AH184" i="48"/>
  <c r="AQ556" i="48"/>
  <c r="AK488" i="48"/>
  <c r="AM457" i="48"/>
  <c r="AM64" i="48"/>
  <c r="AK508" i="48"/>
  <c r="AH508" i="48"/>
  <c r="AK189" i="48"/>
  <c r="AH189" i="48"/>
  <c r="AI189" i="48"/>
  <c r="AT406" i="48"/>
  <c r="AJ406" i="48"/>
  <c r="AB554" i="48"/>
  <c r="AM401" i="48"/>
  <c r="AK401" i="48"/>
  <c r="AH94" i="48"/>
  <c r="AS442" i="48"/>
  <c r="AJ122" i="48"/>
  <c r="AT489" i="48"/>
  <c r="AI489" i="48"/>
  <c r="AL504" i="48"/>
  <c r="AT504" i="48"/>
  <c r="AK532" i="48"/>
  <c r="AH201" i="48"/>
  <c r="AL536" i="48"/>
  <c r="AH192" i="48"/>
  <c r="AT282" i="48"/>
  <c r="AJ282" i="48"/>
  <c r="AQ282" i="48" s="1"/>
  <c r="AL175" i="48"/>
  <c r="AH175" i="48"/>
  <c r="AM296" i="48"/>
  <c r="AS296" i="48" s="1"/>
  <c r="AI296" i="48"/>
  <c r="AJ383" i="48"/>
  <c r="AK383" i="48"/>
  <c r="AC504" i="48"/>
  <c r="AP504" i="48" s="1"/>
  <c r="AC489" i="48"/>
  <c r="AP489" i="48" s="1"/>
  <c r="AB536" i="48"/>
  <c r="AN476" i="48"/>
  <c r="AB443" i="48"/>
  <c r="AB435" i="48"/>
  <c r="AB532" i="48"/>
  <c r="AN461" i="48"/>
  <c r="AH219" i="48"/>
  <c r="AL219" i="48"/>
  <c r="AQ219" i="48" s="1"/>
  <c r="AQ426" i="48"/>
  <c r="AL489" i="48"/>
  <c r="AM489" i="48"/>
  <c r="AH504" i="48"/>
  <c r="AJ514" i="48"/>
  <c r="AJ536" i="48"/>
  <c r="AM192" i="48"/>
  <c r="AS192" i="48" s="1"/>
  <c r="AL282" i="48"/>
  <c r="AH282" i="48"/>
  <c r="AK175" i="48"/>
  <c r="AL296" i="48"/>
  <c r="AL383" i="48"/>
  <c r="AM383" i="48"/>
  <c r="AR383" i="48" s="1"/>
  <c r="AM219" i="48"/>
  <c r="AS219" i="48" s="1"/>
  <c r="AJ216" i="48"/>
  <c r="AK216" i="48"/>
  <c r="AL484" i="48"/>
  <c r="AK122" i="48"/>
  <c r="AL142" i="48"/>
  <c r="AM68" i="48"/>
  <c r="AI335" i="48"/>
  <c r="AL186" i="48"/>
  <c r="AS443" i="48"/>
  <c r="AL532" i="48"/>
  <c r="AJ277" i="48"/>
  <c r="AK426" i="48"/>
  <c r="AI538" i="48"/>
  <c r="AL299" i="48"/>
  <c r="AJ476" i="48"/>
  <c r="AJ442" i="48"/>
  <c r="AI435" i="48"/>
  <c r="AI406" i="48"/>
  <c r="AI408" i="48"/>
  <c r="AS527" i="48"/>
  <c r="AT400" i="48"/>
  <c r="AB476" i="48"/>
  <c r="AC461" i="48"/>
  <c r="AP461" i="48" s="1"/>
  <c r="AN484" i="48"/>
  <c r="AI480" i="48"/>
  <c r="AS154" i="48"/>
  <c r="AJ254" i="48"/>
  <c r="AQ254" i="48" s="1"/>
  <c r="AI263" i="48"/>
  <c r="AQ299" i="48"/>
  <c r="AK335" i="48"/>
  <c r="AJ186" i="48"/>
  <c r="AI532" i="48"/>
  <c r="AK66" i="48"/>
  <c r="AL426" i="48"/>
  <c r="AJ140" i="48"/>
  <c r="AM538" i="48"/>
  <c r="AL476" i="48"/>
  <c r="AT394" i="48"/>
  <c r="AT87" i="48"/>
  <c r="AK406" i="48"/>
  <c r="AL351" i="48"/>
  <c r="AL134" i="48"/>
  <c r="AK443" i="48"/>
  <c r="AM443" i="48"/>
  <c r="AC426" i="48"/>
  <c r="AP426" i="48" s="1"/>
  <c r="AS408" i="48"/>
  <c r="AB461" i="48"/>
  <c r="AK404" i="48"/>
  <c r="AJ461" i="48"/>
  <c r="AT461" i="48"/>
  <c r="AM418" i="48"/>
  <c r="AK94" i="48"/>
  <c r="AK142" i="48"/>
  <c r="AI372" i="48"/>
  <c r="AT443" i="48"/>
  <c r="AN408" i="48"/>
  <c r="AL543" i="48"/>
  <c r="AL461" i="48"/>
  <c r="AI461" i="48"/>
  <c r="AT216" i="48"/>
  <c r="AM216" i="48"/>
  <c r="AS216" i="48" s="1"/>
  <c r="AQ458" i="48"/>
  <c r="AT484" i="48"/>
  <c r="AL122" i="48"/>
  <c r="AH142" i="48"/>
  <c r="AI142" i="48"/>
  <c r="AL68" i="48"/>
  <c r="AK70" i="48"/>
  <c r="AM335" i="48"/>
  <c r="AL526" i="48"/>
  <c r="AM543" i="48"/>
  <c r="AK461" i="48"/>
  <c r="AT418" i="48"/>
  <c r="AS538" i="48"/>
  <c r="AT392" i="48"/>
  <c r="AJ484" i="48"/>
  <c r="AM122" i="48"/>
  <c r="AL254" i="48"/>
  <c r="AK263" i="48"/>
  <c r="AH70" i="48"/>
  <c r="AH335" i="48"/>
  <c r="AH186" i="48"/>
  <c r="AH532" i="48"/>
  <c r="AH538" i="48"/>
  <c r="AI476" i="48"/>
  <c r="AT245" i="48"/>
  <c r="AL188" i="48"/>
  <c r="AQ325" i="48"/>
  <c r="AQ404" i="48"/>
  <c r="AI443" i="48"/>
  <c r="AH443" i="48"/>
  <c r="AJ108" i="48"/>
  <c r="AN443" i="48"/>
  <c r="AN532" i="48"/>
  <c r="AS261" i="48"/>
  <c r="AL112" i="48"/>
  <c r="AK136" i="48"/>
  <c r="AT262" i="48"/>
  <c r="AL262" i="48"/>
  <c r="AL95" i="48"/>
  <c r="AL392" i="48"/>
  <c r="AH122" i="48"/>
  <c r="AI122" i="48"/>
  <c r="AI306" i="48"/>
  <c r="AT254" i="48"/>
  <c r="AH514" i="48"/>
  <c r="AK514" i="48"/>
  <c r="AK186" i="48"/>
  <c r="AI186" i="48"/>
  <c r="AJ532" i="48"/>
  <c r="AI426" i="48"/>
  <c r="AJ426" i="48"/>
  <c r="AI192" i="48"/>
  <c r="AI451" i="48"/>
  <c r="AT476" i="48"/>
  <c r="AK476" i="48"/>
  <c r="AL394" i="48"/>
  <c r="AM188" i="48"/>
  <c r="AS188" i="48" s="1"/>
  <c r="AL288" i="48"/>
  <c r="AI288" i="48"/>
  <c r="AL491" i="48"/>
  <c r="AK64" i="48"/>
  <c r="AH64" i="48"/>
  <c r="AB426" i="48"/>
  <c r="AC476" i="48"/>
  <c r="AP476" i="48" s="1"/>
  <c r="AN413" i="48"/>
  <c r="AQ319" i="48"/>
  <c r="AJ136" i="48"/>
  <c r="AQ136" i="48" s="1"/>
  <c r="AT95" i="48"/>
  <c r="AT122" i="48"/>
  <c r="AK254" i="48"/>
  <c r="AI514" i="48"/>
  <c r="AT186" i="48"/>
  <c r="AT532" i="48"/>
  <c r="AM532" i="48"/>
  <c r="AM426" i="48"/>
  <c r="AH426" i="48"/>
  <c r="AT192" i="48"/>
  <c r="AH394" i="48"/>
  <c r="AJ288" i="48"/>
  <c r="AL64" i="48"/>
  <c r="AT64" i="48"/>
  <c r="AH413" i="48"/>
  <c r="AK413" i="48"/>
  <c r="AT512" i="48"/>
  <c r="AM512" i="48"/>
  <c r="AL100" i="48"/>
  <c r="AT100" i="48"/>
  <c r="AQ502" i="48"/>
  <c r="AS502" i="48"/>
  <c r="AS547" i="48"/>
  <c r="AQ547" i="48"/>
  <c r="AQ505" i="48"/>
  <c r="AS505" i="48"/>
  <c r="AN464" i="48"/>
  <c r="AI464" i="48"/>
  <c r="AL464" i="48"/>
  <c r="AM464" i="48"/>
  <c r="AJ464" i="48"/>
  <c r="AK217" i="48"/>
  <c r="AM59" i="48"/>
  <c r="AL233" i="48"/>
  <c r="AK96" i="48"/>
  <c r="AH96" i="48"/>
  <c r="AI402" i="48"/>
  <c r="AL402" i="48"/>
  <c r="AT183" i="48"/>
  <c r="AL183" i="48"/>
  <c r="AI399" i="48"/>
  <c r="AK399" i="48"/>
  <c r="AJ399" i="48"/>
  <c r="AJ283" i="48"/>
  <c r="AI283" i="48"/>
  <c r="AJ201" i="48"/>
  <c r="AM201" i="48"/>
  <c r="AS201" i="48" s="1"/>
  <c r="AT201" i="48"/>
  <c r="AK201" i="48"/>
  <c r="AK499" i="48"/>
  <c r="AH499" i="48"/>
  <c r="AT499" i="48"/>
  <c r="AM499" i="48"/>
  <c r="AS356" i="48"/>
  <c r="AQ356" i="48"/>
  <c r="AH371" i="48"/>
  <c r="AI371" i="48"/>
  <c r="AR261" i="48"/>
  <c r="AK252" i="48"/>
  <c r="AM252" i="48"/>
  <c r="AS252" i="48" s="1"/>
  <c r="AK482" i="48"/>
  <c r="AT482" i="48"/>
  <c r="AK139" i="48"/>
  <c r="AJ139" i="48"/>
  <c r="AT261" i="48"/>
  <c r="AL261" i="48"/>
  <c r="AI261" i="48"/>
  <c r="AK261" i="48"/>
  <c r="AJ261" i="48"/>
  <c r="AQ261" i="48" s="1"/>
  <c r="AM371" i="48"/>
  <c r="AJ95" i="48"/>
  <c r="AK100" i="48"/>
  <c r="AK449" i="48"/>
  <c r="AT480" i="48"/>
  <c r="AI499" i="48"/>
  <c r="AS526" i="48"/>
  <c r="AJ59" i="48"/>
  <c r="AL201" i="48"/>
  <c r="AS339" i="48"/>
  <c r="AJ491" i="48"/>
  <c r="AK464" i="48"/>
  <c r="AC464" i="48"/>
  <c r="AP464" i="48" s="1"/>
  <c r="AT198" i="48"/>
  <c r="AJ198" i="48"/>
  <c r="AM198" i="48"/>
  <c r="AS117" i="48"/>
  <c r="AJ154" i="48"/>
  <c r="AL154" i="48"/>
  <c r="AJ167" i="48"/>
  <c r="AH167" i="48"/>
  <c r="AQ418" i="48"/>
  <c r="AS418" i="48"/>
  <c r="AH261" i="48"/>
  <c r="AC330" i="48"/>
  <c r="AP330" i="48" s="1"/>
  <c r="AL330" i="48"/>
  <c r="AK91" i="48"/>
  <c r="AL91" i="48"/>
  <c r="AI91" i="48"/>
  <c r="AQ314" i="48"/>
  <c r="AS314" i="48"/>
  <c r="AM217" i="48"/>
  <c r="AT217" i="48"/>
  <c r="AQ340" i="48"/>
  <c r="AS340" i="48"/>
  <c r="AT234" i="48"/>
  <c r="AM234" i="48"/>
  <c r="AS234" i="48" s="1"/>
  <c r="AK513" i="48"/>
  <c r="AI513" i="48"/>
  <c r="AH513" i="48"/>
  <c r="AQ322" i="48"/>
  <c r="AS322" i="48"/>
  <c r="AJ233" i="48"/>
  <c r="AQ233" i="48" s="1"/>
  <c r="AK233" i="48"/>
  <c r="AM233" i="48"/>
  <c r="AS233" i="48" s="1"/>
  <c r="AT233" i="48"/>
  <c r="AH480" i="48"/>
  <c r="AK480" i="48"/>
  <c r="AM480" i="48"/>
  <c r="AB480" i="48"/>
  <c r="AJ100" i="48"/>
  <c r="AI100" i="48"/>
  <c r="AJ480" i="48"/>
  <c r="AM513" i="48"/>
  <c r="AT464" i="48"/>
  <c r="AK325" i="48"/>
  <c r="AM325" i="48"/>
  <c r="AI325" i="48"/>
  <c r="AJ325" i="48"/>
  <c r="AM281" i="48"/>
  <c r="AS281" i="48" s="1"/>
  <c r="AH281" i="48"/>
  <c r="AI281" i="48"/>
  <c r="AI95" i="48"/>
  <c r="AM100" i="48"/>
  <c r="AL480" i="48"/>
  <c r="AL499" i="48"/>
  <c r="AL281" i="48"/>
  <c r="AQ328" i="48"/>
  <c r="AT325" i="48"/>
  <c r="AL512" i="48"/>
  <c r="AM251" i="48"/>
  <c r="AS251" i="48" s="1"/>
  <c r="AH233" i="48"/>
  <c r="AH464" i="48"/>
  <c r="AQ283" i="48"/>
  <c r="AN482" i="48"/>
  <c r="AB464" i="48"/>
  <c r="AC480" i="48"/>
  <c r="AP480" i="48" s="1"/>
  <c r="AM299" i="48"/>
  <c r="AI299" i="48"/>
  <c r="AK299" i="48"/>
  <c r="AJ299" i="48"/>
  <c r="AT299" i="48"/>
  <c r="AM285" i="48"/>
  <c r="AS285" i="48" s="1"/>
  <c r="AJ285" i="48"/>
  <c r="AQ285" i="48" s="1"/>
  <c r="AH285" i="48"/>
  <c r="AQ440" i="48"/>
  <c r="AS440" i="48"/>
  <c r="AH322" i="48"/>
  <c r="AM322" i="48"/>
  <c r="AL443" i="48"/>
  <c r="AP443" i="48"/>
  <c r="AI413" i="48"/>
  <c r="AT244" i="48"/>
  <c r="AI244" i="48"/>
  <c r="AJ244" i="48"/>
  <c r="AQ244" i="48" s="1"/>
  <c r="AH272" i="48"/>
  <c r="AK272" i="48"/>
  <c r="AI89" i="48"/>
  <c r="AM89" i="48"/>
  <c r="AT89" i="48"/>
  <c r="AJ278" i="48"/>
  <c r="AQ278" i="48" s="1"/>
  <c r="AK278" i="48"/>
  <c r="AM278" i="48"/>
  <c r="AS278" i="48" s="1"/>
  <c r="AM547" i="48"/>
  <c r="AJ547" i="48"/>
  <c r="AH111" i="48"/>
  <c r="AL111" i="48"/>
  <c r="AM111" i="48"/>
  <c r="AB545" i="48"/>
  <c r="AN545" i="48"/>
  <c r="AM207" i="48"/>
  <c r="AS207" i="48" s="1"/>
  <c r="AL207" i="48"/>
  <c r="AJ207" i="48"/>
  <c r="AI207" i="48"/>
  <c r="AS288" i="48"/>
  <c r="AQ288" i="48"/>
  <c r="AM505" i="48"/>
  <c r="AJ505" i="48"/>
  <c r="AB505" i="48"/>
  <c r="AI505" i="48"/>
  <c r="AH505" i="48"/>
  <c r="AM545" i="48"/>
  <c r="AK545" i="48"/>
  <c r="AK392" i="48"/>
  <c r="AI392" i="48"/>
  <c r="AH252" i="48"/>
  <c r="AL252" i="48"/>
  <c r="AK244" i="48"/>
  <c r="AK483" i="48"/>
  <c r="AL401" i="48"/>
  <c r="AT96" i="48"/>
  <c r="AK111" i="48"/>
  <c r="AI547" i="48"/>
  <c r="AH496" i="48"/>
  <c r="AT207" i="48"/>
  <c r="AM552" i="48"/>
  <c r="AL552" i="48"/>
  <c r="AL460" i="48"/>
  <c r="AT460" i="48"/>
  <c r="AI99" i="48"/>
  <c r="AL99" i="48"/>
  <c r="AQ400" i="48"/>
  <c r="AS400" i="48"/>
  <c r="AC545" i="48"/>
  <c r="AP545" i="48" s="1"/>
  <c r="AN505" i="48"/>
  <c r="AH481" i="48"/>
  <c r="AL481" i="48"/>
  <c r="AT481" i="48"/>
  <c r="AB496" i="48"/>
  <c r="AK146" i="48"/>
  <c r="AL146" i="48"/>
  <c r="AQ523" i="48"/>
  <c r="AS523" i="48"/>
  <c r="AH213" i="48"/>
  <c r="AL213" i="48"/>
  <c r="AK164" i="48"/>
  <c r="AI164" i="48"/>
  <c r="AJ164" i="48"/>
  <c r="AC530" i="48"/>
  <c r="AP530" i="48" s="1"/>
  <c r="AK530" i="48"/>
  <c r="AM214" i="48"/>
  <c r="AS214" i="48" s="1"/>
  <c r="AH214" i="48"/>
  <c r="AI214" i="48"/>
  <c r="AH330" i="48"/>
  <c r="AI330" i="48"/>
  <c r="AB330" i="48"/>
  <c r="AJ330" i="48"/>
  <c r="AT330" i="48"/>
  <c r="AB482" i="48"/>
  <c r="AI482" i="48"/>
  <c r="AJ482" i="48"/>
  <c r="AC482" i="48"/>
  <c r="AP482" i="48" s="1"/>
  <c r="AL482" i="48"/>
  <c r="AM139" i="48"/>
  <c r="AS139" i="48" s="1"/>
  <c r="AH139" i="48"/>
  <c r="AT139" i="48"/>
  <c r="AS402" i="48"/>
  <c r="AH151" i="48"/>
  <c r="AL545" i="48"/>
  <c r="AI545" i="48"/>
  <c r="AS375" i="48"/>
  <c r="AS482" i="48"/>
  <c r="AJ287" i="48"/>
  <c r="AQ287" i="48" s="1"/>
  <c r="AJ392" i="48"/>
  <c r="AI252" i="48"/>
  <c r="AT91" i="48"/>
  <c r="AH91" i="48"/>
  <c r="AK285" i="48"/>
  <c r="AL285" i="48"/>
  <c r="AS435" i="48"/>
  <c r="AK306" i="48"/>
  <c r="AL306" i="48"/>
  <c r="AT281" i="48"/>
  <c r="AJ281" i="48"/>
  <c r="AQ281" i="48" s="1"/>
  <c r="AS512" i="48"/>
  <c r="AM244" i="48"/>
  <c r="AS244" i="48" s="1"/>
  <c r="AI146" i="48"/>
  <c r="AL265" i="48"/>
  <c r="AI139" i="48"/>
  <c r="AH99" i="48"/>
  <c r="AJ89" i="48"/>
  <c r="AT111" i="48"/>
  <c r="AK505" i="48"/>
  <c r="AM482" i="48"/>
  <c r="AS247" i="48"/>
  <c r="AM330" i="48"/>
  <c r="AR330" i="48" s="1"/>
  <c r="AH207" i="48"/>
  <c r="AH188" i="48"/>
  <c r="AK188" i="48"/>
  <c r="AI188" i="48"/>
  <c r="AT188" i="48"/>
  <c r="AQ263" i="48"/>
  <c r="AI458" i="48"/>
  <c r="AH458" i="48"/>
  <c r="AL458" i="48"/>
  <c r="AQ313" i="48"/>
  <c r="AS313" i="48"/>
  <c r="AL398" i="48"/>
  <c r="AH398" i="48"/>
  <c r="AI398" i="48"/>
  <c r="AQ363" i="48"/>
  <c r="AS363" i="48"/>
  <c r="AM350" i="48"/>
  <c r="AK350" i="48"/>
  <c r="AL473" i="48"/>
  <c r="AH473" i="48"/>
  <c r="AH193" i="48"/>
  <c r="AT193" i="48"/>
  <c r="AC505" i="48"/>
  <c r="AP505" i="48" s="1"/>
  <c r="AS198" i="48"/>
  <c r="AQ198" i="48"/>
  <c r="AN306" i="48"/>
  <c r="AI96" i="48"/>
  <c r="AL96" i="48"/>
  <c r="AM96" i="48"/>
  <c r="AJ402" i="48"/>
  <c r="AK402" i="48"/>
  <c r="AM402" i="48"/>
  <c r="AC483" i="48"/>
  <c r="AP483" i="48" s="1"/>
  <c r="AN483" i="48"/>
  <c r="AH483" i="48"/>
  <c r="AT483" i="48"/>
  <c r="AI483" i="48"/>
  <c r="AL483" i="48"/>
  <c r="AC401" i="48"/>
  <c r="AP401" i="48" s="1"/>
  <c r="AB401" i="48"/>
  <c r="AT401" i="48"/>
  <c r="AN401" i="48"/>
  <c r="AH401" i="48"/>
  <c r="AI401" i="48"/>
  <c r="AC340" i="48"/>
  <c r="AP340" i="48" s="1"/>
  <c r="AH340" i="48"/>
  <c r="AS476" i="48"/>
  <c r="AQ476" i="48"/>
  <c r="AM167" i="48"/>
  <c r="AS167" i="48" s="1"/>
  <c r="AL167" i="48"/>
  <c r="AI167" i="48"/>
  <c r="AT167" i="48"/>
  <c r="AL250" i="48"/>
  <c r="AI250" i="48"/>
  <c r="AN496" i="48"/>
  <c r="AK496" i="48"/>
  <c r="AL496" i="48"/>
  <c r="AJ496" i="48"/>
  <c r="AM496" i="48"/>
  <c r="AM306" i="48"/>
  <c r="AH306" i="48"/>
  <c r="AK89" i="48"/>
  <c r="AH402" i="48"/>
  <c r="AT505" i="48"/>
  <c r="AI275" i="48"/>
  <c r="AJ275" i="48"/>
  <c r="AQ275" i="48" s="1"/>
  <c r="AQ372" i="48"/>
  <c r="AS372" i="48"/>
  <c r="AH283" i="48"/>
  <c r="AM283" i="48"/>
  <c r="AS283" i="48" s="1"/>
  <c r="AK283" i="48"/>
  <c r="AJ545" i="48"/>
  <c r="AM392" i="48"/>
  <c r="AT252" i="48"/>
  <c r="AJ252" i="48"/>
  <c r="AQ252" i="48" s="1"/>
  <c r="AI278" i="48"/>
  <c r="AJ306" i="48"/>
  <c r="AT306" i="48"/>
  <c r="AH244" i="48"/>
  <c r="AK481" i="48"/>
  <c r="AJ483" i="48"/>
  <c r="AS545" i="48"/>
  <c r="AK340" i="48"/>
  <c r="AI265" i="48"/>
  <c r="AK167" i="48"/>
  <c r="AI460" i="48"/>
  <c r="AL139" i="48"/>
  <c r="AJ401" i="48"/>
  <c r="AJ96" i="48"/>
  <c r="AT402" i="48"/>
  <c r="AI111" i="48"/>
  <c r="AT547" i="48"/>
  <c r="AM530" i="48"/>
  <c r="AR530" i="48" s="1"/>
  <c r="AL505" i="48"/>
  <c r="AH482" i="48"/>
  <c r="AJ431" i="48"/>
  <c r="AL182" i="48"/>
  <c r="AK330" i="48"/>
  <c r="AQ394" i="48"/>
  <c r="AH150" i="48"/>
  <c r="AM150" i="48"/>
  <c r="AH250" i="48"/>
  <c r="AT250" i="48"/>
  <c r="AI59" i="48"/>
  <c r="AL59" i="48"/>
  <c r="AT59" i="48"/>
  <c r="AK59" i="48"/>
  <c r="AL217" i="48"/>
  <c r="AI217" i="48"/>
  <c r="AJ217" i="48"/>
  <c r="AI184" i="48"/>
  <c r="AJ184" i="48"/>
  <c r="AQ184" i="48" s="1"/>
  <c r="AL184" i="48"/>
  <c r="AK507" i="48"/>
  <c r="AJ507" i="48"/>
  <c r="AN330" i="48"/>
  <c r="AM523" i="48"/>
  <c r="AT523" i="48"/>
  <c r="AI523" i="48"/>
  <c r="AH523" i="48"/>
  <c r="AC306" i="48"/>
  <c r="AP306" i="48" s="1"/>
  <c r="AM537" i="48"/>
  <c r="AJ537" i="48"/>
  <c r="AT537" i="48"/>
  <c r="AT508" i="48"/>
  <c r="AJ508" i="48"/>
  <c r="AL508" i="48"/>
  <c r="AJ251" i="48"/>
  <c r="AQ251" i="48" s="1"/>
  <c r="AT251" i="48"/>
  <c r="AK343" i="48"/>
  <c r="AM343" i="48"/>
  <c r="AT343" i="48"/>
  <c r="AL343" i="48"/>
  <c r="AJ343" i="48"/>
  <c r="AC343" i="48"/>
  <c r="AP343" i="48" s="1"/>
  <c r="AB394" i="48"/>
  <c r="AI394" i="48"/>
  <c r="AM394" i="48"/>
  <c r="AN394" i="48"/>
  <c r="AB418" i="48"/>
  <c r="AN418" i="48"/>
  <c r="AC408" i="48"/>
  <c r="AP408" i="48" s="1"/>
  <c r="AH408" i="48"/>
  <c r="AK408" i="48"/>
  <c r="AJ408" i="48"/>
  <c r="AL435" i="48"/>
  <c r="AM435" i="48"/>
  <c r="AC435" i="48"/>
  <c r="AP435" i="48" s="1"/>
  <c r="AM136" i="48"/>
  <c r="AT543" i="48"/>
  <c r="AI543" i="48"/>
  <c r="AK418" i="48"/>
  <c r="AJ418" i="48"/>
  <c r="AL94" i="48"/>
  <c r="AJ94" i="48"/>
  <c r="AH484" i="48"/>
  <c r="AI484" i="48"/>
  <c r="AJ174" i="48"/>
  <c r="AQ174" i="48" s="1"/>
  <c r="AK174" i="48"/>
  <c r="AS371" i="48"/>
  <c r="AJ481" i="48"/>
  <c r="AM481" i="48"/>
  <c r="AH146" i="48"/>
  <c r="AI68" i="48"/>
  <c r="AH68" i="48"/>
  <c r="AT507" i="48"/>
  <c r="AH507" i="48"/>
  <c r="AL513" i="48"/>
  <c r="AH263" i="48"/>
  <c r="AM263" i="48"/>
  <c r="AJ70" i="48"/>
  <c r="AI70" i="48"/>
  <c r="AM265" i="48"/>
  <c r="AS265" i="48" s="1"/>
  <c r="AM189" i="48"/>
  <c r="AK214" i="48"/>
  <c r="AK460" i="48"/>
  <c r="AM99" i="48"/>
  <c r="AL277" i="48"/>
  <c r="AH251" i="48"/>
  <c r="AK251" i="48"/>
  <c r="AI530" i="48"/>
  <c r="AT552" i="48"/>
  <c r="AS330" i="48"/>
  <c r="AJ394" i="48"/>
  <c r="AK394" i="48"/>
  <c r="AH435" i="48"/>
  <c r="AJ87" i="48"/>
  <c r="AI508" i="48"/>
  <c r="AH537" i="48"/>
  <c r="AT408" i="48"/>
  <c r="AK57" i="48"/>
  <c r="AJ57" i="48"/>
  <c r="AK289" i="48"/>
  <c r="AM289" i="48"/>
  <c r="AS289" i="48" s="1"/>
  <c r="AB483" i="48"/>
  <c r="AB343" i="48"/>
  <c r="AB484" i="48"/>
  <c r="AH343" i="48"/>
  <c r="AS530" i="48"/>
  <c r="AQ530" i="48"/>
  <c r="AQ351" i="48"/>
  <c r="AS351" i="48"/>
  <c r="AL305" i="48"/>
  <c r="AK305" i="48"/>
  <c r="AL140" i="48"/>
  <c r="AT140" i="48"/>
  <c r="AL87" i="48"/>
  <c r="AI87" i="48"/>
  <c r="AK314" i="48"/>
  <c r="AI314" i="48"/>
  <c r="AJ314" i="48"/>
  <c r="AT314" i="48"/>
  <c r="AL164" i="48"/>
  <c r="AM164" i="48"/>
  <c r="AS164" i="48" s="1"/>
  <c r="AT164" i="48"/>
  <c r="AN530" i="48"/>
  <c r="AJ530" i="48"/>
  <c r="AH530" i="48"/>
  <c r="AB530" i="48"/>
  <c r="AL287" i="48"/>
  <c r="AT287" i="48"/>
  <c r="AI287" i="48"/>
  <c r="AN322" i="48"/>
  <c r="AJ322" i="48"/>
  <c r="AK322" i="48"/>
  <c r="AB322" i="48"/>
  <c r="AL322" i="48"/>
  <c r="AI322" i="48"/>
  <c r="AT136" i="48"/>
  <c r="AH543" i="48"/>
  <c r="AI418" i="48"/>
  <c r="AL418" i="48"/>
  <c r="AM287" i="48"/>
  <c r="AI94" i="48"/>
  <c r="AM94" i="48"/>
  <c r="AK484" i="48"/>
  <c r="AM484" i="48"/>
  <c r="AI232" i="48"/>
  <c r="AJ146" i="48"/>
  <c r="AJ68" i="48"/>
  <c r="AI507" i="48"/>
  <c r="AJ513" i="48"/>
  <c r="AT263" i="48"/>
  <c r="AT189" i="48"/>
  <c r="AJ214" i="48"/>
  <c r="AQ214" i="48" s="1"/>
  <c r="AT214" i="48"/>
  <c r="AQ142" i="48"/>
  <c r="AH368" i="48"/>
  <c r="AM277" i="48"/>
  <c r="AI251" i="48"/>
  <c r="AH140" i="48"/>
  <c r="AM140" i="48"/>
  <c r="AS140" i="48" s="1"/>
  <c r="AL530" i="48"/>
  <c r="AS350" i="48"/>
  <c r="AP394" i="48"/>
  <c r="AS460" i="48"/>
  <c r="AK435" i="48"/>
  <c r="AK87" i="48"/>
  <c r="AK351" i="48"/>
  <c r="AH164" i="48"/>
  <c r="AM508" i="48"/>
  <c r="AK537" i="48"/>
  <c r="AQ552" i="48"/>
  <c r="AM408" i="48"/>
  <c r="AT322" i="48"/>
  <c r="AJ234" i="48"/>
  <c r="AL372" i="48"/>
  <c r="AH372" i="48"/>
  <c r="AK458" i="48"/>
  <c r="AT458" i="48"/>
  <c r="AM398" i="48"/>
  <c r="AT398" i="48"/>
  <c r="AK398" i="48"/>
  <c r="AS470" i="48"/>
  <c r="AT538" i="48"/>
  <c r="AJ538" i="48"/>
  <c r="AM272" i="48"/>
  <c r="AS272" i="48" s="1"/>
  <c r="AJ272" i="48"/>
  <c r="AQ272" i="48" s="1"/>
  <c r="AL272" i="48"/>
  <c r="AT272" i="48"/>
  <c r="AM182" i="48"/>
  <c r="AI182" i="48"/>
  <c r="AT182" i="48"/>
  <c r="AK182" i="48"/>
  <c r="AL89" i="48"/>
  <c r="AH89" i="48"/>
  <c r="AL278" i="48"/>
  <c r="AH278" i="48"/>
  <c r="AT278" i="48"/>
  <c r="AH547" i="48"/>
  <c r="AL547" i="48"/>
  <c r="AM184" i="48"/>
  <c r="AS184" i="48" s="1"/>
  <c r="AT184" i="48"/>
  <c r="AB408" i="48"/>
  <c r="AN435" i="48"/>
  <c r="AT154" i="48"/>
  <c r="AK154" i="48"/>
  <c r="AI343" i="48"/>
  <c r="AK250" i="48"/>
  <c r="AJ250" i="48"/>
  <c r="AQ250" i="48" s="1"/>
  <c r="AM250" i="48"/>
  <c r="AS250" i="48" s="1"/>
  <c r="AM413" i="48"/>
  <c r="AL413" i="48"/>
  <c r="AJ413" i="48"/>
  <c r="AT437" i="48"/>
  <c r="AK437" i="48"/>
  <c r="AI437" i="48"/>
  <c r="AT226" i="48"/>
  <c r="AM226" i="48"/>
  <c r="AS226" i="48" s="1"/>
  <c r="AK226" i="48"/>
  <c r="AT255" i="48"/>
  <c r="AI255" i="48"/>
  <c r="AJ255" i="48"/>
  <c r="AQ255" i="48" s="1"/>
  <c r="AM110" i="48"/>
  <c r="AS110" i="48" s="1"/>
  <c r="AH110" i="48"/>
  <c r="AT110" i="48"/>
  <c r="AS537" i="48"/>
  <c r="AQ537" i="48"/>
  <c r="AQ399" i="48"/>
  <c r="AS399" i="48"/>
  <c r="AM420" i="48"/>
  <c r="AI420" i="48"/>
  <c r="AK420" i="48"/>
  <c r="AH420" i="48"/>
  <c r="AK371" i="48"/>
  <c r="AH526" i="48"/>
  <c r="AK151" i="48"/>
  <c r="AQ437" i="48"/>
  <c r="AT76" i="48"/>
  <c r="AH76" i="48"/>
  <c r="AJ115" i="48"/>
  <c r="AJ350" i="48"/>
  <c r="AJ473" i="48"/>
  <c r="AT213" i="48"/>
  <c r="AL226" i="48"/>
  <c r="AQ398" i="48"/>
  <c r="AJ110" i="48"/>
  <c r="AH437" i="48"/>
  <c r="AL255" i="48"/>
  <c r="AS335" i="48"/>
  <c r="AM319" i="48"/>
  <c r="AI319" i="48"/>
  <c r="AL319" i="48"/>
  <c r="AT319" i="48"/>
  <c r="AB442" i="48"/>
  <c r="AL442" i="48"/>
  <c r="AT442" i="48"/>
  <c r="AC442" i="48"/>
  <c r="AP442" i="48" s="1"/>
  <c r="AK442" i="48"/>
  <c r="AH442" i="48"/>
  <c r="AT340" i="48"/>
  <c r="AB340" i="48"/>
  <c r="AJ371" i="48"/>
  <c r="AT371" i="48"/>
  <c r="AT404" i="48"/>
  <c r="AM404" i="48"/>
  <c r="AJ526" i="48"/>
  <c r="AM526" i="48"/>
  <c r="AL151" i="48"/>
  <c r="AM76" i="48"/>
  <c r="AK76" i="48"/>
  <c r="AS431" i="48"/>
  <c r="AT551" i="48"/>
  <c r="AQ508" i="48"/>
  <c r="AJ340" i="48"/>
  <c r="AL420" i="48"/>
  <c r="AS392" i="48"/>
  <c r="AQ554" i="48"/>
  <c r="AJ247" i="48"/>
  <c r="AQ247" i="48" s="1"/>
  <c r="AH226" i="48"/>
  <c r="AS401" i="48"/>
  <c r="AK110" i="48"/>
  <c r="AQ499" i="48"/>
  <c r="AH319" i="48"/>
  <c r="AL437" i="48"/>
  <c r="AH255" i="48"/>
  <c r="AM57" i="48"/>
  <c r="AJ372" i="48"/>
  <c r="AM372" i="48"/>
  <c r="AT372" i="48"/>
  <c r="AI277" i="48"/>
  <c r="AK277" i="48"/>
  <c r="AH277" i="48"/>
  <c r="AS420" i="48"/>
  <c r="AQ420" i="48"/>
  <c r="AK451" i="48"/>
  <c r="AL451" i="48"/>
  <c r="AT451" i="48"/>
  <c r="AT350" i="48"/>
  <c r="AH350" i="48"/>
  <c r="AL350" i="48"/>
  <c r="AI350" i="48"/>
  <c r="AK473" i="48"/>
  <c r="AT473" i="48"/>
  <c r="AM473" i="48"/>
  <c r="AI57" i="48"/>
  <c r="AL57" i="48"/>
  <c r="AI289" i="48"/>
  <c r="AL289" i="48"/>
  <c r="AH289" i="48"/>
  <c r="AT66" i="48"/>
  <c r="AM66" i="48"/>
  <c r="AI66" i="48"/>
  <c r="AH66" i="48"/>
  <c r="AQ457" i="48"/>
  <c r="AS457" i="48"/>
  <c r="AQ188" i="48"/>
  <c r="AM213" i="48"/>
  <c r="AS213" i="48" s="1"/>
  <c r="AK213" i="48"/>
  <c r="AI213" i="48"/>
  <c r="AI235" i="48"/>
  <c r="AH235" i="48"/>
  <c r="AJ235" i="48"/>
  <c r="AQ235" i="48" s="1"/>
  <c r="AL235" i="48"/>
  <c r="AI404" i="48"/>
  <c r="AL404" i="48"/>
  <c r="AI526" i="48"/>
  <c r="AT129" i="48"/>
  <c r="AT420" i="48"/>
  <c r="AH451" i="48"/>
  <c r="AM313" i="48"/>
  <c r="AI332" i="48"/>
  <c r="AH245" i="48"/>
  <c r="AM245" i="48"/>
  <c r="AS245" i="48" s="1"/>
  <c r="AL245" i="48"/>
  <c r="AJ245" i="48"/>
  <c r="AK235" i="48"/>
  <c r="AH57" i="48"/>
  <c r="AT289" i="48"/>
  <c r="AL371" i="48"/>
  <c r="AH404" i="48"/>
  <c r="AT526" i="48"/>
  <c r="AQ112" i="48"/>
  <c r="AI340" i="48"/>
  <c r="AL340" i="48"/>
  <c r="AM235" i="48"/>
  <c r="AS235" i="48" s="1"/>
  <c r="AI473" i="48"/>
  <c r="AJ66" i="48"/>
  <c r="AJ451" i="48"/>
  <c r="AI245" i="48"/>
  <c r="AM442" i="48"/>
  <c r="AJ226" i="48"/>
  <c r="AQ226" i="48" s="1"/>
  <c r="AI110" i="48"/>
  <c r="AI440" i="48"/>
  <c r="AQ368" i="48"/>
  <c r="AK319" i="48"/>
  <c r="AM437" i="48"/>
  <c r="AM255" i="48"/>
  <c r="AS255" i="48" s="1"/>
  <c r="AL150" i="48"/>
  <c r="AJ150" i="48"/>
  <c r="AI150" i="48"/>
  <c r="AM134" i="48"/>
  <c r="AS134" i="48" s="1"/>
  <c r="AH134" i="48"/>
  <c r="AI134" i="48"/>
  <c r="AJ134" i="48"/>
  <c r="AL447" i="48"/>
  <c r="AI447" i="48"/>
  <c r="AQ306" i="48"/>
  <c r="AS306" i="48"/>
  <c r="AK552" i="48"/>
  <c r="AI552" i="48"/>
  <c r="AH552" i="48"/>
  <c r="AK265" i="48"/>
  <c r="AJ265" i="48"/>
  <c r="AQ265" i="48" s="1"/>
  <c r="AT265" i="48"/>
  <c r="AH460" i="48"/>
  <c r="AJ460" i="48"/>
  <c r="AM460" i="48"/>
  <c r="AJ99" i="48"/>
  <c r="AQ99" i="48" s="1"/>
  <c r="AT99" i="48"/>
  <c r="AK99" i="48"/>
  <c r="AT235" i="48"/>
  <c r="AH512" i="48"/>
  <c r="AI512" i="48"/>
  <c r="AK512" i="48"/>
  <c r="AL283" i="48"/>
  <c r="AT283" i="48"/>
  <c r="AJ289" i="48"/>
  <c r="AQ289" i="48" s="1"/>
  <c r="AQ61" i="48"/>
  <c r="AS61" i="48"/>
  <c r="AN340" i="48"/>
  <c r="AM146" i="48"/>
  <c r="AT146" i="48"/>
  <c r="AN442" i="48"/>
  <c r="AT294" i="48"/>
  <c r="AI294" i="48"/>
  <c r="AH294" i="48"/>
  <c r="AK294" i="48"/>
  <c r="AM294" i="48"/>
  <c r="AS294" i="48" s="1"/>
  <c r="AL294" i="48"/>
  <c r="AJ294" i="48"/>
  <c r="AB352" i="48"/>
  <c r="AC352" i="48"/>
  <c r="AP352" i="48" s="1"/>
  <c r="AN352" i="48"/>
  <c r="AB416" i="48"/>
  <c r="AC416" i="48"/>
  <c r="AP416" i="48" s="1"/>
  <c r="AN416" i="48"/>
  <c r="AB540" i="48"/>
  <c r="AC540" i="48"/>
  <c r="AP540" i="48" s="1"/>
  <c r="AN540" i="48"/>
  <c r="AB304" i="48"/>
  <c r="AC304" i="48"/>
  <c r="AP304" i="48" s="1"/>
  <c r="AN304" i="48"/>
  <c r="AB503" i="48"/>
  <c r="AC503" i="48"/>
  <c r="AP503" i="48" s="1"/>
  <c r="AN503" i="48"/>
  <c r="AC493" i="48"/>
  <c r="AP493" i="48" s="1"/>
  <c r="AB493" i="48"/>
  <c r="AN493" i="48"/>
  <c r="AB520" i="48"/>
  <c r="AC520" i="48"/>
  <c r="AP520" i="48" s="1"/>
  <c r="AN520" i="48"/>
  <c r="AB453" i="48"/>
  <c r="AC453" i="48"/>
  <c r="AP453" i="48" s="1"/>
  <c r="AN453" i="48"/>
  <c r="AB395" i="48"/>
  <c r="AC395" i="48"/>
  <c r="AP395" i="48" s="1"/>
  <c r="AN395" i="48"/>
  <c r="AB396" i="48"/>
  <c r="AC396" i="48"/>
  <c r="AP396" i="48" s="1"/>
  <c r="AN396" i="48"/>
  <c r="AB446" i="48"/>
  <c r="AC446" i="48"/>
  <c r="AP446" i="48" s="1"/>
  <c r="AN446" i="48"/>
  <c r="AB421" i="48"/>
  <c r="AC421" i="48"/>
  <c r="AP421" i="48" s="1"/>
  <c r="AN421" i="48"/>
  <c r="AB487" i="48"/>
  <c r="AC487" i="48"/>
  <c r="AP487" i="48" s="1"/>
  <c r="AN487" i="48"/>
  <c r="AB478" i="48"/>
  <c r="AC478" i="48"/>
  <c r="AP478" i="48" s="1"/>
  <c r="AN478" i="48"/>
  <c r="AB550" i="48"/>
  <c r="AC550" i="48"/>
  <c r="AP550" i="48" s="1"/>
  <c r="AN550" i="48"/>
  <c r="AB377" i="48"/>
  <c r="AC377" i="48"/>
  <c r="AP377" i="48" s="1"/>
  <c r="AN377" i="48"/>
  <c r="AB303" i="48"/>
  <c r="AC303" i="48"/>
  <c r="AP303" i="48" s="1"/>
  <c r="AN303" i="48"/>
  <c r="AB440" i="48"/>
  <c r="AC440" i="48"/>
  <c r="AP440" i="48" s="1"/>
  <c r="AN440" i="48"/>
  <c r="AB449" i="48"/>
  <c r="AC449" i="48"/>
  <c r="AP449" i="48" s="1"/>
  <c r="AN449" i="48"/>
  <c r="AB542" i="48"/>
  <c r="AC542" i="48"/>
  <c r="AP542" i="48" s="1"/>
  <c r="AN542" i="48"/>
  <c r="AB502" i="48"/>
  <c r="AC502" i="48"/>
  <c r="AP502" i="48" s="1"/>
  <c r="AN502" i="48"/>
  <c r="AI225" i="48"/>
  <c r="AJ225" i="48"/>
  <c r="AL225" i="48"/>
  <c r="AM225" i="48"/>
  <c r="AS225" i="48" s="1"/>
  <c r="AH225" i="48"/>
  <c r="AT225" i="48"/>
  <c r="AK225" i="48"/>
  <c r="AT138" i="48"/>
  <c r="AJ138" i="48"/>
  <c r="AI138" i="48"/>
  <c r="AK138" i="48"/>
  <c r="AM138" i="48"/>
  <c r="AL138" i="48"/>
  <c r="AH138" i="48"/>
  <c r="AB332" i="48"/>
  <c r="AC332" i="48"/>
  <c r="AP332" i="48" s="1"/>
  <c r="AN332" i="48"/>
  <c r="AB363" i="48"/>
  <c r="AC363" i="48"/>
  <c r="AP363" i="48" s="1"/>
  <c r="AN363" i="48"/>
  <c r="AB313" i="48"/>
  <c r="AC313" i="48"/>
  <c r="AP313" i="48" s="1"/>
  <c r="AN313" i="48"/>
  <c r="AQ93" i="48"/>
  <c r="AT273" i="48"/>
  <c r="AH273" i="48"/>
  <c r="AI151" i="48"/>
  <c r="AM151" i="48"/>
  <c r="AB445" i="48"/>
  <c r="AC445" i="48"/>
  <c r="AP445" i="48" s="1"/>
  <c r="AN445" i="48"/>
  <c r="AB310" i="48"/>
  <c r="AC310" i="48"/>
  <c r="AP310" i="48" s="1"/>
  <c r="AN310" i="48"/>
  <c r="AB388" i="48"/>
  <c r="AC388" i="48"/>
  <c r="AP388" i="48" s="1"/>
  <c r="AN388" i="48"/>
  <c r="AI449" i="48"/>
  <c r="AB428" i="48"/>
  <c r="AC428" i="48"/>
  <c r="AP428" i="48" s="1"/>
  <c r="AN428" i="48"/>
  <c r="AB379" i="48"/>
  <c r="AC379" i="48"/>
  <c r="AP379" i="48" s="1"/>
  <c r="AN379" i="48"/>
  <c r="AB384" i="48"/>
  <c r="AC384" i="48"/>
  <c r="AP384" i="48" s="1"/>
  <c r="AN384" i="48"/>
  <c r="AB311" i="48"/>
  <c r="AC311" i="48"/>
  <c r="AP311" i="48" s="1"/>
  <c r="AN311" i="48"/>
  <c r="AB347" i="48"/>
  <c r="AC347" i="48"/>
  <c r="AP347" i="48" s="1"/>
  <c r="AN347" i="48"/>
  <c r="AB317" i="48"/>
  <c r="AC317" i="48"/>
  <c r="AP317" i="48" s="1"/>
  <c r="AN317" i="48"/>
  <c r="AK232" i="48"/>
  <c r="AL129" i="48"/>
  <c r="AI129" i="48"/>
  <c r="AL339" i="48"/>
  <c r="AI183" i="48"/>
  <c r="AJ183" i="48"/>
  <c r="AQ183" i="48" s="1"/>
  <c r="AM363" i="48"/>
  <c r="AL363" i="48"/>
  <c r="AI115" i="48"/>
  <c r="AB405" i="48"/>
  <c r="AC405" i="48"/>
  <c r="AP405" i="48" s="1"/>
  <c r="AN405" i="48"/>
  <c r="AJ88" i="48"/>
  <c r="AI88" i="48"/>
  <c r="AJ447" i="48"/>
  <c r="AB308" i="48"/>
  <c r="AC308" i="48"/>
  <c r="AP308" i="48" s="1"/>
  <c r="AN308" i="48"/>
  <c r="AM368" i="48"/>
  <c r="AB349" i="48"/>
  <c r="AC349" i="48"/>
  <c r="AP349" i="48" s="1"/>
  <c r="AN349" i="48"/>
  <c r="AC365" i="48"/>
  <c r="AP365" i="48" s="1"/>
  <c r="AB365" i="48"/>
  <c r="AN365" i="48"/>
  <c r="AB479" i="48"/>
  <c r="AC479" i="48"/>
  <c r="AP479" i="48" s="1"/>
  <c r="AN479" i="48"/>
  <c r="AB364" i="48"/>
  <c r="AC364" i="48"/>
  <c r="AP364" i="48" s="1"/>
  <c r="AN364" i="48"/>
  <c r="AB444" i="48"/>
  <c r="AC444" i="48"/>
  <c r="AP444" i="48" s="1"/>
  <c r="AN444" i="48"/>
  <c r="AB338" i="48"/>
  <c r="AC338" i="48"/>
  <c r="AP338" i="48" s="1"/>
  <c r="AN338" i="48"/>
  <c r="AH502" i="48"/>
  <c r="AT502" i="48"/>
  <c r="AK193" i="48"/>
  <c r="AI195" i="48"/>
  <c r="AJ195" i="48"/>
  <c r="AM399" i="48"/>
  <c r="AJ117" i="48"/>
  <c r="AK117" i="48"/>
  <c r="AB441" i="48"/>
  <c r="AC441" i="48"/>
  <c r="AP441" i="48" s="1"/>
  <c r="AN441" i="48"/>
  <c r="AB433" i="48"/>
  <c r="AC433" i="48"/>
  <c r="AP433" i="48" s="1"/>
  <c r="AN433" i="48"/>
  <c r="AT247" i="48"/>
  <c r="AL247" i="48"/>
  <c r="AB309" i="48"/>
  <c r="AC309" i="48"/>
  <c r="AP309" i="48" s="1"/>
  <c r="AN309" i="48"/>
  <c r="AB386" i="48"/>
  <c r="AC386" i="48"/>
  <c r="AP386" i="48" s="1"/>
  <c r="AN386" i="48"/>
  <c r="AB334" i="48"/>
  <c r="AC334" i="48"/>
  <c r="AP334" i="48" s="1"/>
  <c r="AN334" i="48"/>
  <c r="AC533" i="48"/>
  <c r="AP533" i="48" s="1"/>
  <c r="AB533" i="48"/>
  <c r="AN533" i="48"/>
  <c r="AI431" i="48"/>
  <c r="AT313" i="48"/>
  <c r="AI313" i="48"/>
  <c r="AH332" i="48"/>
  <c r="AT332" i="48"/>
  <c r="AB424" i="48"/>
  <c r="AN424" i="48"/>
  <c r="AC424" i="48"/>
  <c r="AP424" i="48" s="1"/>
  <c r="AB380" i="48"/>
  <c r="AC380" i="48"/>
  <c r="AP380" i="48" s="1"/>
  <c r="AN380" i="48"/>
  <c r="AB466" i="48"/>
  <c r="AC466" i="48"/>
  <c r="AP466" i="48" s="1"/>
  <c r="AN466" i="48"/>
  <c r="AB456" i="48"/>
  <c r="AN456" i="48"/>
  <c r="AC456" i="48"/>
  <c r="AP456" i="48" s="1"/>
  <c r="AB315" i="48"/>
  <c r="AC315" i="48"/>
  <c r="AP315" i="48" s="1"/>
  <c r="AN315" i="48"/>
  <c r="AB438" i="48"/>
  <c r="AC438" i="48"/>
  <c r="AP438" i="48" s="1"/>
  <c r="AN438" i="48"/>
  <c r="AM440" i="48"/>
  <c r="AH440" i="48"/>
  <c r="AB333" i="48"/>
  <c r="AC333" i="48"/>
  <c r="AP333" i="48" s="1"/>
  <c r="AN333" i="48"/>
  <c r="AB494" i="48"/>
  <c r="AC494" i="48"/>
  <c r="AP494" i="48" s="1"/>
  <c r="AN494" i="48"/>
  <c r="AB312" i="48"/>
  <c r="AC312" i="48"/>
  <c r="AP312" i="48" s="1"/>
  <c r="AN312" i="48"/>
  <c r="AB353" i="48"/>
  <c r="AC353" i="48"/>
  <c r="AP353" i="48" s="1"/>
  <c r="AN353" i="48"/>
  <c r="AH351" i="48"/>
  <c r="AT303" i="48"/>
  <c r="AT491" i="48"/>
  <c r="AH491" i="48"/>
  <c r="AB348" i="48"/>
  <c r="AC348" i="48"/>
  <c r="AP348" i="48" s="1"/>
  <c r="AN348" i="48"/>
  <c r="AB521" i="48"/>
  <c r="AC521" i="48"/>
  <c r="AP521" i="48" s="1"/>
  <c r="AN521" i="48"/>
  <c r="AB320" i="48"/>
  <c r="AC320" i="48"/>
  <c r="AP320" i="48" s="1"/>
  <c r="AN320" i="48"/>
  <c r="AB531" i="48"/>
  <c r="AC531" i="48"/>
  <c r="AP531" i="48" s="1"/>
  <c r="AN531" i="48"/>
  <c r="AB402" i="48"/>
  <c r="AC402" i="48"/>
  <c r="AP402" i="48" s="1"/>
  <c r="AN402" i="48"/>
  <c r="AI108" i="48"/>
  <c r="AB552" i="48"/>
  <c r="AC552" i="48"/>
  <c r="AP552" i="48" s="1"/>
  <c r="AN552" i="48"/>
  <c r="AB460" i="48"/>
  <c r="AC460" i="48"/>
  <c r="AP460" i="48" s="1"/>
  <c r="AN460" i="48"/>
  <c r="AB325" i="48"/>
  <c r="AC325" i="48"/>
  <c r="AP325" i="48" s="1"/>
  <c r="AN325" i="48"/>
  <c r="AB319" i="48"/>
  <c r="AC319" i="48"/>
  <c r="AP319" i="48" s="1"/>
  <c r="AN319" i="48"/>
  <c r="AB538" i="48"/>
  <c r="AC538" i="48"/>
  <c r="AP538" i="48" s="1"/>
  <c r="AN538" i="48"/>
  <c r="AB335" i="48"/>
  <c r="AC335" i="48"/>
  <c r="AP335" i="48" s="1"/>
  <c r="AN335" i="48"/>
  <c r="AB427" i="48"/>
  <c r="AC427" i="48"/>
  <c r="AP427" i="48" s="1"/>
  <c r="AN427" i="48"/>
  <c r="AT427" i="48"/>
  <c r="AM427" i="48"/>
  <c r="AI427" i="48"/>
  <c r="AJ427" i="48"/>
  <c r="AK427" i="48"/>
  <c r="AL427" i="48"/>
  <c r="AH427" i="48"/>
  <c r="AB526" i="48"/>
  <c r="AC526" i="48"/>
  <c r="AP526" i="48" s="1"/>
  <c r="AN526" i="48"/>
  <c r="AS406" i="48"/>
  <c r="AQ406" i="48"/>
  <c r="AB507" i="48"/>
  <c r="AC507" i="48"/>
  <c r="AP507" i="48" s="1"/>
  <c r="AN507" i="48"/>
  <c r="AB305" i="48"/>
  <c r="AC305" i="48"/>
  <c r="AP305" i="48" s="1"/>
  <c r="AN305" i="48"/>
  <c r="AH305" i="48"/>
  <c r="AM305" i="48"/>
  <c r="AJ305" i="48"/>
  <c r="AI305" i="48"/>
  <c r="AT305" i="48"/>
  <c r="AI126" i="48"/>
  <c r="AK126" i="48"/>
  <c r="AJ126" i="48"/>
  <c r="AL126" i="48"/>
  <c r="AH126" i="48"/>
  <c r="AM126" i="48"/>
  <c r="AS126" i="48" s="1"/>
  <c r="AT126" i="48"/>
  <c r="AM258" i="48"/>
  <c r="AS258" i="48" s="1"/>
  <c r="AJ258" i="48"/>
  <c r="AQ258" i="48" s="1"/>
  <c r="AH258" i="48"/>
  <c r="AK258" i="48"/>
  <c r="AI258" i="48"/>
  <c r="AL258" i="48"/>
  <c r="AT258" i="48"/>
  <c r="AB420" i="48"/>
  <c r="AC420" i="48"/>
  <c r="AP420" i="48" s="1"/>
  <c r="AN420" i="48"/>
  <c r="AB462" i="48"/>
  <c r="AC462" i="48"/>
  <c r="AP462" i="48" s="1"/>
  <c r="AN462" i="48"/>
  <c r="AB500" i="48"/>
  <c r="AC500" i="48"/>
  <c r="AP500" i="48" s="1"/>
  <c r="AN500" i="48"/>
  <c r="AB432" i="48"/>
  <c r="AC432" i="48"/>
  <c r="AP432" i="48" s="1"/>
  <c r="AN432" i="48"/>
  <c r="AB346" i="48"/>
  <c r="AC346" i="48"/>
  <c r="AP346" i="48" s="1"/>
  <c r="AN346" i="48"/>
  <c r="AC301" i="48"/>
  <c r="AP301" i="48" s="1"/>
  <c r="AB301" i="48"/>
  <c r="AN301" i="48"/>
  <c r="AC549" i="48"/>
  <c r="AP549" i="48" s="1"/>
  <c r="AB549" i="48"/>
  <c r="AN549" i="48"/>
  <c r="AB339" i="48"/>
  <c r="AC339" i="48"/>
  <c r="AP339" i="48" s="1"/>
  <c r="AN339" i="48"/>
  <c r="AB447" i="48"/>
  <c r="AC447" i="48"/>
  <c r="AP447" i="48" s="1"/>
  <c r="AN447" i="48"/>
  <c r="AB399" i="48"/>
  <c r="AC399" i="48"/>
  <c r="AP399" i="48" s="1"/>
  <c r="AN399" i="48"/>
  <c r="AB368" i="48"/>
  <c r="AC368" i="48"/>
  <c r="AP368" i="48" s="1"/>
  <c r="AN368" i="48"/>
  <c r="AB351" i="48"/>
  <c r="AC351" i="48"/>
  <c r="AP351" i="48" s="1"/>
  <c r="AN351" i="48"/>
  <c r="AB431" i="48"/>
  <c r="AC431" i="48"/>
  <c r="AP431" i="48" s="1"/>
  <c r="AN431" i="48"/>
  <c r="AJ151" i="48"/>
  <c r="AB436" i="48"/>
  <c r="AC436" i="48"/>
  <c r="AP436" i="48" s="1"/>
  <c r="AN436" i="48"/>
  <c r="AB544" i="48"/>
  <c r="AC544" i="48"/>
  <c r="AP544" i="48" s="1"/>
  <c r="AN544" i="48"/>
  <c r="AB378" i="48"/>
  <c r="AC378" i="48"/>
  <c r="AP378" i="48" s="1"/>
  <c r="AN378" i="48"/>
  <c r="AB367" i="48"/>
  <c r="AC367" i="48"/>
  <c r="AP367" i="48" s="1"/>
  <c r="AN367" i="48"/>
  <c r="AJ449" i="48"/>
  <c r="AL449" i="48"/>
  <c r="AB519" i="48"/>
  <c r="AC519" i="48"/>
  <c r="AP519" i="48" s="1"/>
  <c r="AN519" i="48"/>
  <c r="AB434" i="48"/>
  <c r="AC434" i="48"/>
  <c r="AP434" i="48" s="1"/>
  <c r="AN434" i="48"/>
  <c r="AL232" i="48"/>
  <c r="AJ232" i="48"/>
  <c r="AH129" i="48"/>
  <c r="AJ339" i="48"/>
  <c r="AH183" i="48"/>
  <c r="AK183" i="48"/>
  <c r="AT363" i="48"/>
  <c r="AK363" i="48"/>
  <c r="AB358" i="48"/>
  <c r="AC358" i="48"/>
  <c r="AP358" i="48" s="1"/>
  <c r="AN358" i="48"/>
  <c r="AM115" i="48"/>
  <c r="AT115" i="48"/>
  <c r="AM88" i="48"/>
  <c r="AT88" i="48"/>
  <c r="AM447" i="48"/>
  <c r="AH447" i="48"/>
  <c r="AC501" i="48"/>
  <c r="AP501" i="48" s="1"/>
  <c r="AB501" i="48"/>
  <c r="AN501" i="48"/>
  <c r="AB486" i="48"/>
  <c r="AC486" i="48"/>
  <c r="AP486" i="48" s="1"/>
  <c r="AN486" i="48"/>
  <c r="AT368" i="48"/>
  <c r="AK368" i="48"/>
  <c r="AB411" i="48"/>
  <c r="AC411" i="48"/>
  <c r="AP411" i="48" s="1"/>
  <c r="AN411" i="48"/>
  <c r="AB397" i="48"/>
  <c r="AC397" i="48"/>
  <c r="AP397" i="48" s="1"/>
  <c r="AN397" i="48"/>
  <c r="AB329" i="48"/>
  <c r="AC329" i="48"/>
  <c r="AP329" i="48" s="1"/>
  <c r="AN329" i="48"/>
  <c r="AB454" i="48"/>
  <c r="AC454" i="48"/>
  <c r="AP454" i="48" s="1"/>
  <c r="AN454" i="48"/>
  <c r="AJ502" i="48"/>
  <c r="AM502" i="48"/>
  <c r="AM193" i="48"/>
  <c r="AJ193" i="48"/>
  <c r="AT195" i="48"/>
  <c r="AM195" i="48"/>
  <c r="AS195" i="48" s="1"/>
  <c r="AL399" i="48"/>
  <c r="AH117" i="48"/>
  <c r="AI117" i="48"/>
  <c r="AB355" i="48"/>
  <c r="AC355" i="48"/>
  <c r="AP355" i="48" s="1"/>
  <c r="AN355" i="48"/>
  <c r="AB307" i="48"/>
  <c r="AC307" i="48"/>
  <c r="AP307" i="48" s="1"/>
  <c r="AN307" i="48"/>
  <c r="AK247" i="48"/>
  <c r="AI247" i="48"/>
  <c r="AK431" i="48"/>
  <c r="AM431" i="48"/>
  <c r="AB417" i="48"/>
  <c r="AC417" i="48"/>
  <c r="AP417" i="48" s="1"/>
  <c r="AN417" i="48"/>
  <c r="AH313" i="48"/>
  <c r="AK313" i="48"/>
  <c r="AK332" i="48"/>
  <c r="AB425" i="48"/>
  <c r="AC425" i="48"/>
  <c r="AP425" i="48" s="1"/>
  <c r="AN425" i="48"/>
  <c r="AB370" i="48"/>
  <c r="AC370" i="48"/>
  <c r="AP370" i="48" s="1"/>
  <c r="AN370" i="48"/>
  <c r="AB357" i="48"/>
  <c r="AC357" i="48"/>
  <c r="AP357" i="48" s="1"/>
  <c r="AN357" i="48"/>
  <c r="AB415" i="48"/>
  <c r="AC415" i="48"/>
  <c r="AP415" i="48" s="1"/>
  <c r="AN415" i="48"/>
  <c r="AB414" i="48"/>
  <c r="AC414" i="48"/>
  <c r="AP414" i="48" s="1"/>
  <c r="AN414" i="48"/>
  <c r="AB439" i="48"/>
  <c r="AC439" i="48"/>
  <c r="AP439" i="48" s="1"/>
  <c r="AN439" i="48"/>
  <c r="AB472" i="48"/>
  <c r="AC472" i="48"/>
  <c r="AP472" i="48" s="1"/>
  <c r="AN472" i="48"/>
  <c r="AT440" i="48"/>
  <c r="AB393" i="48"/>
  <c r="AC393" i="48"/>
  <c r="AP393" i="48" s="1"/>
  <c r="AN393" i="48"/>
  <c r="AB409" i="48"/>
  <c r="AC409" i="48"/>
  <c r="AP409" i="48" s="1"/>
  <c r="AN409" i="48"/>
  <c r="AB381" i="48"/>
  <c r="AC381" i="48"/>
  <c r="AP381" i="48" s="1"/>
  <c r="AN381" i="48"/>
  <c r="AB511" i="48"/>
  <c r="AC511" i="48"/>
  <c r="AP511" i="48" s="1"/>
  <c r="AN511" i="48"/>
  <c r="AB327" i="48"/>
  <c r="AC327" i="48"/>
  <c r="AP327" i="48" s="1"/>
  <c r="AN327" i="48"/>
  <c r="AB474" i="48"/>
  <c r="AC474" i="48"/>
  <c r="AP474" i="48" s="1"/>
  <c r="AN474" i="48"/>
  <c r="AB361" i="48"/>
  <c r="AC361" i="48"/>
  <c r="AP361" i="48" s="1"/>
  <c r="AN361" i="48"/>
  <c r="AB475" i="48"/>
  <c r="AC475" i="48"/>
  <c r="AP475" i="48" s="1"/>
  <c r="AN475" i="48"/>
  <c r="AB382" i="48"/>
  <c r="AC382" i="48"/>
  <c r="AP382" i="48" s="1"/>
  <c r="AN382" i="48"/>
  <c r="AB468" i="48"/>
  <c r="AC468" i="48"/>
  <c r="AP468" i="48" s="1"/>
  <c r="AN468" i="48"/>
  <c r="AI351" i="48"/>
  <c r="AM351" i="48"/>
  <c r="AI303" i="48"/>
  <c r="AM491" i="48"/>
  <c r="AB450" i="48"/>
  <c r="AC450" i="48"/>
  <c r="AP450" i="48" s="1"/>
  <c r="AN450" i="48"/>
  <c r="AB391" i="48"/>
  <c r="AC391" i="48"/>
  <c r="AP391" i="48" s="1"/>
  <c r="AN391" i="48"/>
  <c r="AL108" i="48"/>
  <c r="AS542" i="48"/>
  <c r="AB372" i="48"/>
  <c r="AC372" i="48"/>
  <c r="AP372" i="48" s="1"/>
  <c r="AN372" i="48"/>
  <c r="AB537" i="48"/>
  <c r="AC537" i="48"/>
  <c r="AP537" i="48" s="1"/>
  <c r="AN537" i="48"/>
  <c r="AB458" i="48"/>
  <c r="AC458" i="48"/>
  <c r="AP458" i="48" s="1"/>
  <c r="AN458" i="48"/>
  <c r="AB398" i="48"/>
  <c r="AC398" i="48"/>
  <c r="AP398" i="48" s="1"/>
  <c r="AN398" i="48"/>
  <c r="AB437" i="48"/>
  <c r="AC437" i="48"/>
  <c r="AP437" i="48" s="1"/>
  <c r="AN437" i="48"/>
  <c r="AB451" i="48"/>
  <c r="AC451" i="48"/>
  <c r="AP451" i="48" s="1"/>
  <c r="AN451" i="48"/>
  <c r="AB350" i="48"/>
  <c r="AC350" i="48"/>
  <c r="AP350" i="48" s="1"/>
  <c r="AN350" i="48"/>
  <c r="AT108" i="48"/>
  <c r="AB512" i="48"/>
  <c r="AC512" i="48"/>
  <c r="AP512" i="48" s="1"/>
  <c r="AN512" i="48"/>
  <c r="AB551" i="48"/>
  <c r="AC551" i="48"/>
  <c r="AP551" i="48" s="1"/>
  <c r="AN551" i="48"/>
  <c r="AB470" i="48"/>
  <c r="AC470" i="48"/>
  <c r="AP470" i="48" s="1"/>
  <c r="AN470" i="48"/>
  <c r="AB406" i="48"/>
  <c r="AC406" i="48"/>
  <c r="AP406" i="48" s="1"/>
  <c r="AN406" i="48"/>
  <c r="AL406" i="48"/>
  <c r="AM406" i="48"/>
  <c r="AH406" i="48"/>
  <c r="AB499" i="48"/>
  <c r="AC499" i="48"/>
  <c r="AP499" i="48" s="1"/>
  <c r="AN499" i="48"/>
  <c r="AB514" i="48"/>
  <c r="AC514" i="48"/>
  <c r="AP514" i="48" s="1"/>
  <c r="AN514" i="48"/>
  <c r="AB523" i="48"/>
  <c r="AC523" i="48"/>
  <c r="AP523" i="48" s="1"/>
  <c r="AN523" i="48"/>
  <c r="AB341" i="48"/>
  <c r="AC341" i="48"/>
  <c r="AP341" i="48" s="1"/>
  <c r="AN341" i="48"/>
  <c r="AI341" i="48"/>
  <c r="AH341" i="48"/>
  <c r="AT341" i="48"/>
  <c r="AJ341" i="48"/>
  <c r="AL341" i="48"/>
  <c r="AK341" i="48"/>
  <c r="AB430" i="48"/>
  <c r="AC430" i="48"/>
  <c r="AP430" i="48" s="1"/>
  <c r="AN430" i="48"/>
  <c r="AJ430" i="48"/>
  <c r="AT430" i="48"/>
  <c r="AM430" i="48"/>
  <c r="AK430" i="48"/>
  <c r="AH430" i="48"/>
  <c r="AL430" i="48"/>
  <c r="AI430" i="48"/>
  <c r="AB543" i="48"/>
  <c r="AC543" i="48"/>
  <c r="AP543" i="48" s="1"/>
  <c r="AN543" i="48"/>
  <c r="AB314" i="48"/>
  <c r="AC314" i="48"/>
  <c r="AP314" i="48" s="1"/>
  <c r="AN314" i="48"/>
  <c r="AB392" i="48"/>
  <c r="AN392" i="48"/>
  <c r="AC392" i="48"/>
  <c r="AP392" i="48" s="1"/>
  <c r="AB371" i="48"/>
  <c r="AC371" i="48"/>
  <c r="AP371" i="48" s="1"/>
  <c r="AN371" i="48"/>
  <c r="AB404" i="48"/>
  <c r="AC404" i="48"/>
  <c r="AP404" i="48" s="1"/>
  <c r="AN404" i="48"/>
  <c r="AB495" i="48"/>
  <c r="AC495" i="48"/>
  <c r="AP495" i="48" s="1"/>
  <c r="AN495" i="48"/>
  <c r="AB387" i="48"/>
  <c r="AC387" i="48"/>
  <c r="AP387" i="48" s="1"/>
  <c r="AN387" i="48"/>
  <c r="AB455" i="48"/>
  <c r="AC455" i="48"/>
  <c r="AP455" i="48" s="1"/>
  <c r="AN455" i="48"/>
  <c r="AB344" i="48"/>
  <c r="AC344" i="48"/>
  <c r="AP344" i="48" s="1"/>
  <c r="AN344" i="48"/>
  <c r="AB316" i="48"/>
  <c r="AC316" i="48"/>
  <c r="AP316" i="48" s="1"/>
  <c r="AN316" i="48"/>
  <c r="AB366" i="48"/>
  <c r="AC366" i="48"/>
  <c r="AP366" i="48" s="1"/>
  <c r="AN366" i="48"/>
  <c r="AB490" i="48"/>
  <c r="AC490" i="48"/>
  <c r="AP490" i="48" s="1"/>
  <c r="AN490" i="48"/>
  <c r="AB342" i="48"/>
  <c r="AC342" i="48"/>
  <c r="AP342" i="48" s="1"/>
  <c r="AN342" i="48"/>
  <c r="AB539" i="48"/>
  <c r="AC539" i="48"/>
  <c r="AP539" i="48" s="1"/>
  <c r="AN539" i="48"/>
  <c r="AC429" i="48"/>
  <c r="AP429" i="48" s="1"/>
  <c r="AB429" i="48"/>
  <c r="AN429" i="48"/>
  <c r="AB376" i="48"/>
  <c r="AC376" i="48"/>
  <c r="AP376" i="48" s="1"/>
  <c r="AN376" i="48"/>
  <c r="AB491" i="48"/>
  <c r="AC491" i="48"/>
  <c r="AP491" i="48" s="1"/>
  <c r="AN491" i="48"/>
  <c r="AB516" i="48"/>
  <c r="AC516" i="48"/>
  <c r="AP516" i="48" s="1"/>
  <c r="AN516" i="48"/>
  <c r="AB471" i="48"/>
  <c r="AC471" i="48"/>
  <c r="AP471" i="48" s="1"/>
  <c r="AN471" i="48"/>
  <c r="AT449" i="48"/>
  <c r="AM449" i="48"/>
  <c r="AB546" i="48"/>
  <c r="AN546" i="48"/>
  <c r="AC546" i="48"/>
  <c r="AP546" i="48" s="1"/>
  <c r="AB323" i="48"/>
  <c r="AC323" i="48"/>
  <c r="AP323" i="48" s="1"/>
  <c r="AN323" i="48"/>
  <c r="AB345" i="48"/>
  <c r="AC345" i="48"/>
  <c r="AP345" i="48" s="1"/>
  <c r="AN345" i="48"/>
  <c r="AB373" i="48"/>
  <c r="AC373" i="48"/>
  <c r="AP373" i="48" s="1"/>
  <c r="AN373" i="48"/>
  <c r="AC529" i="48"/>
  <c r="AP529" i="48" s="1"/>
  <c r="AB529" i="48"/>
  <c r="AN529" i="48"/>
  <c r="AB385" i="48"/>
  <c r="AC385" i="48"/>
  <c r="AP385" i="48" s="1"/>
  <c r="AN385" i="48"/>
  <c r="AB422" i="48"/>
  <c r="AC422" i="48"/>
  <c r="AP422" i="48" s="1"/>
  <c r="AN422" i="48"/>
  <c r="AH232" i="48"/>
  <c r="AJ129" i="48"/>
  <c r="AM129" i="48"/>
  <c r="AK339" i="48"/>
  <c r="AH339" i="48"/>
  <c r="AM183" i="48"/>
  <c r="AH363" i="48"/>
  <c r="AI363" i="48"/>
  <c r="AC525" i="48"/>
  <c r="AP525" i="48" s="1"/>
  <c r="AB525" i="48"/>
  <c r="AN525" i="48"/>
  <c r="AH115" i="48"/>
  <c r="AL115" i="48"/>
  <c r="AL88" i="48"/>
  <c r="AB354" i="48"/>
  <c r="AC354" i="48"/>
  <c r="AP354" i="48" s="1"/>
  <c r="AN354" i="48"/>
  <c r="AC485" i="48"/>
  <c r="AP485" i="48" s="1"/>
  <c r="AB485" i="48"/>
  <c r="AN485" i="48"/>
  <c r="AC541" i="48"/>
  <c r="AP541" i="48" s="1"/>
  <c r="AB541" i="48"/>
  <c r="AN541" i="48"/>
  <c r="AB331" i="48"/>
  <c r="AC331" i="48"/>
  <c r="AP331" i="48" s="1"/>
  <c r="AN331" i="48"/>
  <c r="AK447" i="48"/>
  <c r="AT447" i="48"/>
  <c r="AB448" i="48"/>
  <c r="AC448" i="48"/>
  <c r="AP448" i="48" s="1"/>
  <c r="AN448" i="48"/>
  <c r="AB534" i="48"/>
  <c r="AC534" i="48"/>
  <c r="AP534" i="48" s="1"/>
  <c r="AN534" i="48"/>
  <c r="AJ368" i="48"/>
  <c r="AI368" i="48"/>
  <c r="AB506" i="48"/>
  <c r="AC506" i="48"/>
  <c r="AP506" i="48" s="1"/>
  <c r="AN506" i="48"/>
  <c r="AB555" i="48"/>
  <c r="AC555" i="48"/>
  <c r="AP555" i="48" s="1"/>
  <c r="AN555" i="48"/>
  <c r="AB326" i="48"/>
  <c r="AC326" i="48"/>
  <c r="AP326" i="48" s="1"/>
  <c r="AN326" i="48"/>
  <c r="AB463" i="48"/>
  <c r="AC463" i="48"/>
  <c r="AP463" i="48" s="1"/>
  <c r="AN463" i="48"/>
  <c r="AB522" i="48"/>
  <c r="AC522" i="48"/>
  <c r="AP522" i="48" s="1"/>
  <c r="AN522" i="48"/>
  <c r="AI502" i="48"/>
  <c r="AI193" i="48"/>
  <c r="AL193" i="48"/>
  <c r="AH195" i="48"/>
  <c r="AL195" i="48"/>
  <c r="AT399" i="48"/>
  <c r="AH399" i="48"/>
  <c r="AT117" i="48"/>
  <c r="AH247" i="48"/>
  <c r="AB419" i="48"/>
  <c r="AC419" i="48"/>
  <c r="AP419" i="48" s="1"/>
  <c r="AN419" i="48"/>
  <c r="AB412" i="48"/>
  <c r="AC412" i="48"/>
  <c r="AP412" i="48" s="1"/>
  <c r="AN412" i="48"/>
  <c r="AB374" i="48"/>
  <c r="AC374" i="48"/>
  <c r="AP374" i="48" s="1"/>
  <c r="AN374" i="48"/>
  <c r="AH431" i="48"/>
  <c r="AT431" i="48"/>
  <c r="AL313" i="48"/>
  <c r="AL332" i="48"/>
  <c r="AM332" i="48"/>
  <c r="AB465" i="48"/>
  <c r="AN465" i="48"/>
  <c r="AC465" i="48"/>
  <c r="AP465" i="48" s="1"/>
  <c r="AB407" i="48"/>
  <c r="AC407" i="48"/>
  <c r="AP407" i="48" s="1"/>
  <c r="AN407" i="48"/>
  <c r="AB362" i="48"/>
  <c r="AC362" i="48"/>
  <c r="AP362" i="48" s="1"/>
  <c r="AN362" i="48"/>
  <c r="AB518" i="48"/>
  <c r="AC518" i="48"/>
  <c r="AP518" i="48" s="1"/>
  <c r="AN518" i="48"/>
  <c r="AJ440" i="48"/>
  <c r="AL440" i="48"/>
  <c r="AB467" i="48"/>
  <c r="AC467" i="48"/>
  <c r="AP467" i="48" s="1"/>
  <c r="AN467" i="48"/>
  <c r="AB321" i="48"/>
  <c r="AC321" i="48"/>
  <c r="AP321" i="48" s="1"/>
  <c r="AN321" i="48"/>
  <c r="AC497" i="48"/>
  <c r="AP497" i="48" s="1"/>
  <c r="AB497" i="48"/>
  <c r="AN497" i="48"/>
  <c r="AC517" i="48"/>
  <c r="AP517" i="48" s="1"/>
  <c r="AB517" i="48"/>
  <c r="AN517" i="48"/>
  <c r="AB528" i="48"/>
  <c r="AC528" i="48"/>
  <c r="AP528" i="48" s="1"/>
  <c r="AN528" i="48"/>
  <c r="AT351" i="48"/>
  <c r="AK303" i="48"/>
  <c r="AK491" i="48"/>
  <c r="AB390" i="48"/>
  <c r="AC390" i="48"/>
  <c r="AP390" i="48" s="1"/>
  <c r="AN390" i="48"/>
  <c r="AB369" i="48"/>
  <c r="AC369" i="48"/>
  <c r="AP369" i="48" s="1"/>
  <c r="AN369" i="48"/>
  <c r="AM108" i="48"/>
  <c r="AB457" i="48"/>
  <c r="AC457" i="48"/>
  <c r="AP457" i="48" s="1"/>
  <c r="AN457" i="48"/>
  <c r="AB508" i="48"/>
  <c r="AC508" i="48"/>
  <c r="AP508" i="48" s="1"/>
  <c r="AN508" i="48"/>
  <c r="AB473" i="48"/>
  <c r="AC473" i="48"/>
  <c r="AP473" i="48" s="1"/>
  <c r="AN473" i="48"/>
  <c r="AH108" i="48"/>
  <c r="AS77" i="48"/>
  <c r="AL293" i="48"/>
  <c r="AT293" i="48"/>
  <c r="AK293" i="48"/>
  <c r="AJ293" i="48"/>
  <c r="AI293" i="48"/>
  <c r="AH293" i="48"/>
  <c r="AM293" i="48"/>
  <c r="AS293" i="48" s="1"/>
  <c r="AB547" i="48"/>
  <c r="AC547" i="48"/>
  <c r="AP547" i="48" s="1"/>
  <c r="AN547" i="48"/>
  <c r="AC481" i="48"/>
  <c r="AP481" i="48" s="1"/>
  <c r="AB481" i="48"/>
  <c r="AN481" i="48"/>
  <c r="AH234" i="48"/>
  <c r="AI234" i="48"/>
  <c r="AK234" i="48"/>
  <c r="AL234" i="48"/>
  <c r="AC513" i="48"/>
  <c r="AP513" i="48" s="1"/>
  <c r="AB513" i="48"/>
  <c r="AN513" i="48"/>
  <c r="AS510" i="48"/>
  <c r="AQ510" i="48"/>
  <c r="AB299" i="48"/>
  <c r="AC299" i="48"/>
  <c r="AP299" i="48" s="1"/>
  <c r="AN299" i="48"/>
  <c r="AB400" i="48"/>
  <c r="AC400" i="48"/>
  <c r="AP400" i="48" s="1"/>
  <c r="AN400" i="48"/>
  <c r="AL400" i="48"/>
  <c r="AH400" i="48"/>
  <c r="AI400" i="48"/>
  <c r="AK400" i="48"/>
  <c r="AJ400" i="48"/>
  <c r="AT150" i="48"/>
  <c r="AL537" i="48"/>
  <c r="AI185" i="48"/>
  <c r="AR341" i="48"/>
  <c r="AK134" i="48"/>
  <c r="AJ303" i="48"/>
  <c r="AQ110" i="48"/>
  <c r="AQ113" i="48"/>
  <c r="AS551" i="48"/>
  <c r="AQ551" i="48"/>
  <c r="AH185" i="48"/>
  <c r="AM470" i="48"/>
  <c r="AJ470" i="48"/>
  <c r="AT470" i="48"/>
  <c r="AH470" i="48"/>
  <c r="AI470" i="48"/>
  <c r="AL470" i="48"/>
  <c r="AK470" i="48"/>
  <c r="AH303" i="48"/>
  <c r="AM303" i="48"/>
  <c r="AM185" i="48"/>
  <c r="AM551" i="48"/>
  <c r="AJ551" i="48"/>
  <c r="AK551" i="48"/>
  <c r="AH551" i="48"/>
  <c r="AI551" i="48"/>
  <c r="AK150" i="48"/>
  <c r="AL303" i="48"/>
  <c r="AJ185" i="48"/>
  <c r="AQ185" i="48" s="1"/>
  <c r="AK185" i="48"/>
  <c r="AL102" i="48"/>
  <c r="AT102" i="48"/>
  <c r="AI102" i="48"/>
  <c r="AM102" i="48"/>
  <c r="AK102" i="48"/>
  <c r="AH102" i="48"/>
  <c r="AJ102" i="48"/>
  <c r="AT185" i="48"/>
  <c r="AK112" i="48"/>
  <c r="AH112" i="48"/>
  <c r="AT112" i="48"/>
  <c r="AM542" i="48"/>
  <c r="AK542" i="48"/>
  <c r="AJ542" i="48"/>
  <c r="AL542" i="48"/>
  <c r="AT542" i="48"/>
  <c r="AI542" i="48"/>
  <c r="AH542" i="48"/>
  <c r="AH205" i="48"/>
  <c r="AJ205" i="48"/>
  <c r="AQ205" i="48" s="1"/>
  <c r="AT205" i="48"/>
  <c r="AI205" i="48"/>
  <c r="AM205" i="48"/>
  <c r="AK205" i="48"/>
  <c r="AL205" i="48"/>
  <c r="AQ447" i="48"/>
  <c r="AS447" i="48"/>
  <c r="AK160" i="48"/>
  <c r="AH160" i="48"/>
  <c r="AT160" i="48"/>
  <c r="AI160" i="48"/>
  <c r="AM160" i="48"/>
  <c r="AJ160" i="48"/>
  <c r="AL160" i="48"/>
  <c r="AH275" i="48"/>
  <c r="AL275" i="48"/>
  <c r="AT275" i="48"/>
  <c r="AK275" i="48"/>
  <c r="AM275" i="48"/>
  <c r="AQ277" i="48"/>
  <c r="AT229" i="48"/>
  <c r="AL229" i="48"/>
  <c r="AJ229" i="48"/>
  <c r="AM229" i="48"/>
  <c r="AH229" i="48"/>
  <c r="AK229" i="48"/>
  <c r="AI229" i="48"/>
  <c r="AQ531" i="48"/>
  <c r="AS531" i="48"/>
  <c r="AT190" i="48"/>
  <c r="AH190" i="48"/>
  <c r="AM190" i="48"/>
  <c r="AI190" i="48"/>
  <c r="AL190" i="48"/>
  <c r="AJ190" i="48"/>
  <c r="AQ190" i="48" s="1"/>
  <c r="AK190" i="48"/>
  <c r="AM531" i="48"/>
  <c r="AK531" i="48"/>
  <c r="AH531" i="48"/>
  <c r="AT531" i="48"/>
  <c r="AL531" i="48"/>
  <c r="AI531" i="48"/>
  <c r="AJ531" i="48"/>
  <c r="AJ125" i="48"/>
  <c r="AT125" i="48"/>
  <c r="AH125" i="48"/>
  <c r="AM125" i="48"/>
  <c r="AL125" i="48"/>
  <c r="AI125" i="48"/>
  <c r="AK125" i="48"/>
  <c r="AH369" i="48"/>
  <c r="AT369" i="48"/>
  <c r="AM369" i="48"/>
  <c r="AJ369" i="48"/>
  <c r="AK369" i="48"/>
  <c r="AL369" i="48"/>
  <c r="AI369" i="48"/>
  <c r="AL60" i="48"/>
  <c r="AT60" i="48"/>
  <c r="AM60" i="48"/>
  <c r="AJ60" i="48"/>
  <c r="AK60" i="48"/>
  <c r="AH60" i="48"/>
  <c r="AI60" i="48"/>
  <c r="AS369" i="48"/>
  <c r="AQ369" i="48"/>
  <c r="AJ71" i="48"/>
  <c r="AH71" i="48"/>
  <c r="AI71" i="48"/>
  <c r="AK71" i="48"/>
  <c r="AL71" i="48"/>
  <c r="AT71" i="48"/>
  <c r="AM71" i="48"/>
  <c r="AR400" i="48"/>
  <c r="AK171" i="48"/>
  <c r="AL171" i="48"/>
  <c r="AT171" i="48"/>
  <c r="AJ171" i="48"/>
  <c r="AH171" i="48"/>
  <c r="AM171" i="48"/>
  <c r="AI171" i="48"/>
  <c r="AH290" i="48"/>
  <c r="AJ290" i="48"/>
  <c r="AQ290" i="48" s="1"/>
  <c r="AK290" i="48"/>
  <c r="AM290" i="48"/>
  <c r="AT290" i="48"/>
  <c r="AI290" i="48"/>
  <c r="AL290" i="48"/>
  <c r="AM445" i="48"/>
  <c r="AK445" i="48"/>
  <c r="AJ445" i="48"/>
  <c r="AL445" i="48"/>
  <c r="AH445" i="48"/>
  <c r="AI445" i="48"/>
  <c r="AT445" i="48"/>
  <c r="AJ143" i="48"/>
  <c r="AK143" i="48"/>
  <c r="AL143" i="48"/>
  <c r="AM143" i="48"/>
  <c r="AS143" i="48" s="1"/>
  <c r="AI143" i="48"/>
  <c r="AH143" i="48"/>
  <c r="AT143" i="48"/>
  <c r="AK241" i="48"/>
  <c r="AH241" i="48"/>
  <c r="AI241" i="48"/>
  <c r="AM241" i="48"/>
  <c r="AT241" i="48"/>
  <c r="AJ241" i="48"/>
  <c r="AL241" i="48"/>
  <c r="AM177" i="48"/>
  <c r="AT177" i="48"/>
  <c r="AJ177" i="48"/>
  <c r="AI177" i="48"/>
  <c r="AL177" i="48"/>
  <c r="AH177" i="48"/>
  <c r="AK177" i="48"/>
  <c r="AM310" i="48"/>
  <c r="AJ310" i="48"/>
  <c r="AK310" i="48"/>
  <c r="AI310" i="48"/>
  <c r="AL310" i="48"/>
  <c r="AH310" i="48"/>
  <c r="AT310" i="48"/>
  <c r="AQ544" i="48"/>
  <c r="AS544" i="48"/>
  <c r="AS471" i="48"/>
  <c r="AQ471" i="48"/>
  <c r="AT168" i="48"/>
  <c r="AH168" i="48"/>
  <c r="AJ168" i="48"/>
  <c r="AL168" i="48"/>
  <c r="AI168" i="48"/>
  <c r="AK168" i="48"/>
  <c r="AM168" i="48"/>
  <c r="AI378" i="48"/>
  <c r="AH378" i="48"/>
  <c r="AJ378" i="48"/>
  <c r="AK378" i="48"/>
  <c r="AT378" i="48"/>
  <c r="AL378" i="48"/>
  <c r="AM378" i="48"/>
  <c r="AJ253" i="48"/>
  <c r="AQ253" i="48" s="1"/>
  <c r="AH253" i="48"/>
  <c r="AL253" i="48"/>
  <c r="AT253" i="48"/>
  <c r="AI253" i="48"/>
  <c r="AM253" i="48"/>
  <c r="AS253" i="48" s="1"/>
  <c r="AK253" i="48"/>
  <c r="AS367" i="48"/>
  <c r="AQ367" i="48"/>
  <c r="AR77" i="48"/>
  <c r="AI152" i="48"/>
  <c r="AL152" i="48"/>
  <c r="AH152" i="48"/>
  <c r="AM152" i="48"/>
  <c r="AS152" i="48" s="1"/>
  <c r="AJ152" i="48"/>
  <c r="AK152" i="48"/>
  <c r="AT152" i="48"/>
  <c r="AR91" i="48"/>
  <c r="AT173" i="48"/>
  <c r="AH173" i="48"/>
  <c r="AJ173" i="48"/>
  <c r="AI173" i="48"/>
  <c r="AL173" i="48"/>
  <c r="AK173" i="48"/>
  <c r="AM173" i="48"/>
  <c r="AL323" i="48"/>
  <c r="AI323" i="48"/>
  <c r="AT323" i="48"/>
  <c r="AK323" i="48"/>
  <c r="AM323" i="48"/>
  <c r="AJ323" i="48"/>
  <c r="AH323" i="48"/>
  <c r="AT75" i="48"/>
  <c r="AL75" i="48"/>
  <c r="AK75" i="48"/>
  <c r="AI75" i="48"/>
  <c r="AJ75" i="48"/>
  <c r="AM75" i="48"/>
  <c r="AS75" i="48" s="1"/>
  <c r="AH75" i="48"/>
  <c r="AS345" i="48"/>
  <c r="AQ345" i="48"/>
  <c r="AS428" i="48"/>
  <c r="AQ428" i="48"/>
  <c r="AI379" i="48"/>
  <c r="AM379" i="48"/>
  <c r="AJ379" i="48"/>
  <c r="AT379" i="48"/>
  <c r="AK379" i="48"/>
  <c r="AL379" i="48"/>
  <c r="AH379" i="48"/>
  <c r="AQ384" i="48"/>
  <c r="AS384" i="48"/>
  <c r="AS373" i="48"/>
  <c r="AQ373" i="48"/>
  <c r="AK127" i="48"/>
  <c r="AL127" i="48"/>
  <c r="AT127" i="48"/>
  <c r="AI127" i="48"/>
  <c r="AJ127" i="48"/>
  <c r="AQ127" i="48" s="1"/>
  <c r="AH127" i="48"/>
  <c r="AM127" i="48"/>
  <c r="AS127" i="48" s="1"/>
  <c r="AH387" i="48"/>
  <c r="AK387" i="48"/>
  <c r="AT387" i="48"/>
  <c r="AI387" i="48"/>
  <c r="AJ387" i="48"/>
  <c r="AM387" i="48"/>
  <c r="AL387" i="48"/>
  <c r="AQ416" i="48"/>
  <c r="AS416" i="48"/>
  <c r="AJ240" i="48"/>
  <c r="AM240" i="48"/>
  <c r="AL240" i="48"/>
  <c r="AT240" i="48"/>
  <c r="AI240" i="48"/>
  <c r="AH240" i="48"/>
  <c r="AK240" i="48"/>
  <c r="AQ529" i="48"/>
  <c r="AS529" i="48"/>
  <c r="AJ311" i="48"/>
  <c r="AK311" i="48"/>
  <c r="AL311" i="48"/>
  <c r="AM311" i="48"/>
  <c r="AT311" i="48"/>
  <c r="AH311" i="48"/>
  <c r="AI311" i="48"/>
  <c r="AI317" i="48"/>
  <c r="AK317" i="48"/>
  <c r="AJ317" i="48"/>
  <c r="AM317" i="48"/>
  <c r="AT317" i="48"/>
  <c r="AL317" i="48"/>
  <c r="AH317" i="48"/>
  <c r="AK178" i="48"/>
  <c r="AT178" i="48"/>
  <c r="AM178" i="48"/>
  <c r="AH178" i="48"/>
  <c r="AI178" i="48"/>
  <c r="AJ178" i="48"/>
  <c r="AL178" i="48"/>
  <c r="AS462" i="48"/>
  <c r="AQ462" i="48"/>
  <c r="AR232" i="48"/>
  <c r="AR483" i="48"/>
  <c r="AQ405" i="48"/>
  <c r="AS405" i="48"/>
  <c r="AS354" i="48"/>
  <c r="AQ354" i="48"/>
  <c r="AT83" i="48"/>
  <c r="AH83" i="48"/>
  <c r="AK83" i="48"/>
  <c r="AJ83" i="48"/>
  <c r="AI83" i="48"/>
  <c r="AL83" i="48"/>
  <c r="AM83" i="48"/>
  <c r="AL485" i="48"/>
  <c r="AH485" i="48"/>
  <c r="AT485" i="48"/>
  <c r="AM485" i="48"/>
  <c r="AJ485" i="48"/>
  <c r="AK485" i="48"/>
  <c r="AI485" i="48"/>
  <c r="AK276" i="48"/>
  <c r="AJ276" i="48"/>
  <c r="AQ276" i="48" s="1"/>
  <c r="AM276" i="48"/>
  <c r="AS276" i="48" s="1"/>
  <c r="AL276" i="48"/>
  <c r="AI276" i="48"/>
  <c r="AH276" i="48"/>
  <c r="AT276" i="48"/>
  <c r="AQ331" i="48"/>
  <c r="AS331" i="48"/>
  <c r="AS455" i="48"/>
  <c r="AQ455" i="48"/>
  <c r="AM501" i="48"/>
  <c r="AL501" i="48"/>
  <c r="AK501" i="48"/>
  <c r="AI501" i="48"/>
  <c r="AH501" i="48"/>
  <c r="AT501" i="48"/>
  <c r="AJ501" i="48"/>
  <c r="AS308" i="48"/>
  <c r="AQ308" i="48"/>
  <c r="AL80" i="48"/>
  <c r="AH80" i="48"/>
  <c r="AI80" i="48"/>
  <c r="AK80" i="48"/>
  <c r="AJ80" i="48"/>
  <c r="AT80" i="48"/>
  <c r="AM80" i="48"/>
  <c r="AT503" i="48"/>
  <c r="AM503" i="48"/>
  <c r="AL503" i="48"/>
  <c r="AI503" i="48"/>
  <c r="AH503" i="48"/>
  <c r="AK503" i="48"/>
  <c r="AJ503" i="48"/>
  <c r="AS411" i="48"/>
  <c r="AQ411" i="48"/>
  <c r="AH365" i="48"/>
  <c r="AT365" i="48"/>
  <c r="AI365" i="48"/>
  <c r="AL365" i="48"/>
  <c r="AJ365" i="48"/>
  <c r="AK365" i="48"/>
  <c r="AM365" i="48"/>
  <c r="AI397" i="48"/>
  <c r="AM397" i="48"/>
  <c r="AK397" i="48"/>
  <c r="AT397" i="48"/>
  <c r="AL397" i="48"/>
  <c r="AH397" i="48"/>
  <c r="AJ397" i="48"/>
  <c r="AM286" i="48"/>
  <c r="AT286" i="48"/>
  <c r="AL286" i="48"/>
  <c r="AI286" i="48"/>
  <c r="AK286" i="48"/>
  <c r="AH286" i="48"/>
  <c r="AJ286" i="48"/>
  <c r="AQ286" i="48" s="1"/>
  <c r="AJ79" i="48"/>
  <c r="AH79" i="48"/>
  <c r="AK79" i="48"/>
  <c r="AM79" i="48"/>
  <c r="AT79" i="48"/>
  <c r="AL79" i="48"/>
  <c r="AI79" i="48"/>
  <c r="AH224" i="48"/>
  <c r="AK224" i="48"/>
  <c r="AI224" i="48"/>
  <c r="AJ224" i="48"/>
  <c r="AM224" i="48"/>
  <c r="AT224" i="48"/>
  <c r="AL224" i="48"/>
  <c r="AQ444" i="48"/>
  <c r="AS444" i="48"/>
  <c r="AI163" i="48"/>
  <c r="AT163" i="48"/>
  <c r="AM163" i="48"/>
  <c r="AS163" i="48" s="1"/>
  <c r="AL163" i="48"/>
  <c r="AJ163" i="48"/>
  <c r="AH163" i="48"/>
  <c r="AK163" i="48"/>
  <c r="AQ454" i="48"/>
  <c r="AS454" i="48"/>
  <c r="AK441" i="48"/>
  <c r="AT441" i="48"/>
  <c r="AJ441" i="48"/>
  <c r="AM441" i="48"/>
  <c r="AL441" i="48"/>
  <c r="AH441" i="48"/>
  <c r="AI441" i="48"/>
  <c r="AT395" i="48"/>
  <c r="AH395" i="48"/>
  <c r="AI395" i="48"/>
  <c r="AL395" i="48"/>
  <c r="AK395" i="48"/>
  <c r="AM395" i="48"/>
  <c r="AJ395" i="48"/>
  <c r="AT72" i="48"/>
  <c r="AJ72" i="48"/>
  <c r="AI72" i="48"/>
  <c r="AK72" i="48"/>
  <c r="AM72" i="48"/>
  <c r="AL72" i="48"/>
  <c r="AH72" i="48"/>
  <c r="AR247" i="48"/>
  <c r="AT412" i="48"/>
  <c r="AK412" i="48"/>
  <c r="AL412" i="48"/>
  <c r="AJ412" i="48"/>
  <c r="AI412" i="48"/>
  <c r="AM412" i="48"/>
  <c r="AH412" i="48"/>
  <c r="AM386" i="48"/>
  <c r="AI386" i="48"/>
  <c r="AK386" i="48"/>
  <c r="AT386" i="48"/>
  <c r="AJ386" i="48"/>
  <c r="AL386" i="48"/>
  <c r="AH386" i="48"/>
  <c r="AQ374" i="48"/>
  <c r="AS374" i="48"/>
  <c r="AS334" i="48"/>
  <c r="AQ334" i="48"/>
  <c r="AT533" i="48"/>
  <c r="AJ533" i="48"/>
  <c r="AI533" i="48"/>
  <c r="AH533" i="48"/>
  <c r="AK533" i="48"/>
  <c r="AM533" i="48"/>
  <c r="AL533" i="48"/>
  <c r="AH149" i="48"/>
  <c r="AJ149" i="48"/>
  <c r="AK149" i="48"/>
  <c r="AI149" i="48"/>
  <c r="AT149" i="48"/>
  <c r="AL149" i="48"/>
  <c r="AM149" i="48"/>
  <c r="AS149" i="48" s="1"/>
  <c r="AS425" i="48"/>
  <c r="AQ425" i="48"/>
  <c r="AL107" i="48"/>
  <c r="AJ107" i="48"/>
  <c r="AK107" i="48"/>
  <c r="AT107" i="48"/>
  <c r="AM107" i="48"/>
  <c r="AS107" i="48" s="1"/>
  <c r="AH107" i="48"/>
  <c r="AI107" i="48"/>
  <c r="AI81" i="48"/>
  <c r="AK81" i="48"/>
  <c r="AM81" i="48"/>
  <c r="AJ81" i="48"/>
  <c r="AT81" i="48"/>
  <c r="AL81" i="48"/>
  <c r="AH81" i="48"/>
  <c r="AI370" i="48"/>
  <c r="AM370" i="48"/>
  <c r="AH370" i="48"/>
  <c r="AL370" i="48"/>
  <c r="AT370" i="48"/>
  <c r="AK370" i="48"/>
  <c r="AJ370" i="48"/>
  <c r="AJ133" i="48"/>
  <c r="AM133" i="48"/>
  <c r="AS133" i="48" s="1"/>
  <c r="AT133" i="48"/>
  <c r="AI133" i="48"/>
  <c r="AK133" i="48"/>
  <c r="AL133" i="48"/>
  <c r="AH133" i="48"/>
  <c r="AH539" i="48"/>
  <c r="AL539" i="48"/>
  <c r="AM539" i="48"/>
  <c r="AI539" i="48"/>
  <c r="AJ539" i="48"/>
  <c r="AK539" i="48"/>
  <c r="AT539" i="48"/>
  <c r="AQ465" i="48"/>
  <c r="AS465" i="48"/>
  <c r="AS456" i="48"/>
  <c r="AQ456" i="48"/>
  <c r="AK153" i="48"/>
  <c r="AJ153" i="48"/>
  <c r="AI153" i="48"/>
  <c r="AL153" i="48"/>
  <c r="AM153" i="48"/>
  <c r="AS153" i="48" s="1"/>
  <c r="AH153" i="48"/>
  <c r="AT153" i="48"/>
  <c r="AM181" i="48"/>
  <c r="AI181" i="48"/>
  <c r="AJ181" i="48"/>
  <c r="AH181" i="48"/>
  <c r="AT181" i="48"/>
  <c r="AL181" i="48"/>
  <c r="AK181" i="48"/>
  <c r="AQ315" i="48"/>
  <c r="AS315" i="48"/>
  <c r="AS439" i="48"/>
  <c r="AQ439" i="48"/>
  <c r="AQ438" i="48"/>
  <c r="AS438" i="48"/>
  <c r="AK362" i="48"/>
  <c r="AT362" i="48"/>
  <c r="AL362" i="48"/>
  <c r="AH362" i="48"/>
  <c r="AJ362" i="48"/>
  <c r="AM362" i="48"/>
  <c r="AI362" i="48"/>
  <c r="AJ284" i="48"/>
  <c r="AT284" i="48"/>
  <c r="AK284" i="48"/>
  <c r="AL284" i="48"/>
  <c r="AM284" i="48"/>
  <c r="AH284" i="48"/>
  <c r="AI284" i="48"/>
  <c r="AJ209" i="48"/>
  <c r="AQ209" i="48" s="1"/>
  <c r="AL209" i="48"/>
  <c r="AI209" i="48"/>
  <c r="AT209" i="48"/>
  <c r="AH209" i="48"/>
  <c r="AM209" i="48"/>
  <c r="AK209" i="48"/>
  <c r="AJ550" i="48"/>
  <c r="AM550" i="48"/>
  <c r="AT550" i="48"/>
  <c r="AK550" i="48"/>
  <c r="AL550" i="48"/>
  <c r="AH550" i="48"/>
  <c r="AI550" i="48"/>
  <c r="AK246" i="48"/>
  <c r="AL246" i="48"/>
  <c r="AJ246" i="48"/>
  <c r="AQ246" i="48" s="1"/>
  <c r="AT246" i="48"/>
  <c r="AH246" i="48"/>
  <c r="AI246" i="48"/>
  <c r="AM246" i="48"/>
  <c r="AJ58" i="48"/>
  <c r="AI58" i="48"/>
  <c r="AT58" i="48"/>
  <c r="AK58" i="48"/>
  <c r="AM58" i="48"/>
  <c r="AL58" i="48"/>
  <c r="AH58" i="48"/>
  <c r="AJ298" i="48"/>
  <c r="AI298" i="48"/>
  <c r="AM298" i="48"/>
  <c r="AH298" i="48"/>
  <c r="AK298" i="48"/>
  <c r="AT298" i="48"/>
  <c r="AL298" i="48"/>
  <c r="AL511" i="48"/>
  <c r="AT511" i="48"/>
  <c r="AJ511" i="48"/>
  <c r="AI511" i="48"/>
  <c r="AM511" i="48"/>
  <c r="AK511" i="48"/>
  <c r="AH511" i="48"/>
  <c r="AQ494" i="48"/>
  <c r="AS494" i="48"/>
  <c r="AQ327" i="48"/>
  <c r="AS327" i="48"/>
  <c r="AQ429" i="48"/>
  <c r="AS429" i="48"/>
  <c r="AH312" i="48"/>
  <c r="AT312" i="48"/>
  <c r="AL312" i="48"/>
  <c r="AM312" i="48"/>
  <c r="AI312" i="48"/>
  <c r="AK312" i="48"/>
  <c r="AJ312" i="48"/>
  <c r="AM432" i="48"/>
  <c r="AT432" i="48"/>
  <c r="AJ432" i="48"/>
  <c r="AH432" i="48"/>
  <c r="AL432" i="48"/>
  <c r="AI432" i="48"/>
  <c r="AK432" i="48"/>
  <c r="AQ353" i="48"/>
  <c r="AS353" i="48"/>
  <c r="AI104" i="48"/>
  <c r="AL104" i="48"/>
  <c r="AH104" i="48"/>
  <c r="AM104" i="48"/>
  <c r="AJ104" i="48"/>
  <c r="AT104" i="48"/>
  <c r="AK104" i="48"/>
  <c r="AJ348" i="48"/>
  <c r="AI348" i="48"/>
  <c r="AT348" i="48"/>
  <c r="AK348" i="48"/>
  <c r="AH348" i="48"/>
  <c r="AL348" i="48"/>
  <c r="AM348" i="48"/>
  <c r="AK450" i="48"/>
  <c r="AL450" i="48"/>
  <c r="AM450" i="48"/>
  <c r="AT450" i="48"/>
  <c r="AH450" i="48"/>
  <c r="AJ450" i="48"/>
  <c r="AI450" i="48"/>
  <c r="AS391" i="48"/>
  <c r="AQ391" i="48"/>
  <c r="AQ301" i="48"/>
  <c r="AS301" i="48"/>
  <c r="AT203" i="48"/>
  <c r="AM203" i="48"/>
  <c r="AJ203" i="48"/>
  <c r="AH203" i="48"/>
  <c r="AI203" i="48"/>
  <c r="AL203" i="48"/>
  <c r="AK203" i="48"/>
  <c r="AQ320" i="48"/>
  <c r="AS320" i="48"/>
  <c r="AH436" i="48"/>
  <c r="AL436" i="48"/>
  <c r="AK436" i="48"/>
  <c r="AT436" i="48"/>
  <c r="AI436" i="48"/>
  <c r="AM436" i="48"/>
  <c r="AJ436" i="48"/>
  <c r="AR461" i="48"/>
  <c r="AJ208" i="48"/>
  <c r="AT208" i="48"/>
  <c r="AH208" i="48"/>
  <c r="AK208" i="48"/>
  <c r="AM208" i="48"/>
  <c r="AS208" i="48" s="1"/>
  <c r="AI208" i="48"/>
  <c r="AL208" i="48"/>
  <c r="AJ123" i="48"/>
  <c r="AM123" i="48"/>
  <c r="AS123" i="48" s="1"/>
  <c r="AH123" i="48"/>
  <c r="AK123" i="48"/>
  <c r="AL123" i="48"/>
  <c r="AT123" i="48"/>
  <c r="AI123" i="48"/>
  <c r="AK109" i="48"/>
  <c r="AM109" i="48"/>
  <c r="AS109" i="48" s="1"/>
  <c r="AH109" i="48"/>
  <c r="AL109" i="48"/>
  <c r="AT109" i="48"/>
  <c r="AI109" i="48"/>
  <c r="AJ109" i="48"/>
  <c r="AL367" i="48"/>
  <c r="AT367" i="48"/>
  <c r="AK367" i="48"/>
  <c r="AI367" i="48"/>
  <c r="AH367" i="48"/>
  <c r="AM367" i="48"/>
  <c r="AJ367" i="48"/>
  <c r="AS546" i="48"/>
  <c r="AQ546" i="48"/>
  <c r="AH65" i="48"/>
  <c r="AM65" i="48"/>
  <c r="AL65" i="48"/>
  <c r="AI65" i="48"/>
  <c r="AJ65" i="48"/>
  <c r="AK65" i="48"/>
  <c r="AT65" i="48"/>
  <c r="AR324" i="48"/>
  <c r="AK345" i="48"/>
  <c r="AL345" i="48"/>
  <c r="AJ345" i="48"/>
  <c r="AI345" i="48"/>
  <c r="AT345" i="48"/>
  <c r="AH345" i="48"/>
  <c r="AM345" i="48"/>
  <c r="AT162" i="48"/>
  <c r="AM162" i="48"/>
  <c r="AS162" i="48" s="1"/>
  <c r="AH162" i="48"/>
  <c r="AL162" i="48"/>
  <c r="AI162" i="48"/>
  <c r="AK162" i="48"/>
  <c r="AJ162" i="48"/>
  <c r="AI131" i="48"/>
  <c r="AT131" i="48"/>
  <c r="AJ131" i="48"/>
  <c r="AH131" i="48"/>
  <c r="AM131" i="48"/>
  <c r="AS131" i="48" s="1"/>
  <c r="AK131" i="48"/>
  <c r="AL131" i="48"/>
  <c r="AM519" i="48"/>
  <c r="AJ519" i="48"/>
  <c r="AT519" i="48"/>
  <c r="AL519" i="48"/>
  <c r="AK519" i="48"/>
  <c r="AI519" i="48"/>
  <c r="AH519" i="48"/>
  <c r="AL101" i="48"/>
  <c r="AI101" i="48"/>
  <c r="AT101" i="48"/>
  <c r="AH101" i="48"/>
  <c r="AK101" i="48"/>
  <c r="AM101" i="48"/>
  <c r="AS101" i="48" s="1"/>
  <c r="AJ101" i="48"/>
  <c r="AH384" i="48"/>
  <c r="AI384" i="48"/>
  <c r="AL384" i="48"/>
  <c r="AJ384" i="48"/>
  <c r="AT384" i="48"/>
  <c r="AM384" i="48"/>
  <c r="AK384" i="48"/>
  <c r="AM373" i="48"/>
  <c r="AI373" i="48"/>
  <c r="AL373" i="48"/>
  <c r="AH373" i="48"/>
  <c r="AK373" i="48"/>
  <c r="AJ373" i="48"/>
  <c r="AT373" i="48"/>
  <c r="AS387" i="48"/>
  <c r="AQ387" i="48"/>
  <c r="AL169" i="48"/>
  <c r="AT169" i="48"/>
  <c r="AM169" i="48"/>
  <c r="AS169" i="48" s="1"/>
  <c r="AI169" i="48"/>
  <c r="AJ169" i="48"/>
  <c r="AK169" i="48"/>
  <c r="AH169" i="48"/>
  <c r="AS240" i="48"/>
  <c r="AM529" i="48"/>
  <c r="AL529" i="48"/>
  <c r="AK529" i="48"/>
  <c r="AH529" i="48"/>
  <c r="AT529" i="48"/>
  <c r="AI529" i="48"/>
  <c r="AJ529" i="48"/>
  <c r="AQ347" i="48"/>
  <c r="AS347" i="48"/>
  <c r="AI228" i="48"/>
  <c r="AT228" i="48"/>
  <c r="AJ228" i="48"/>
  <c r="AL228" i="48"/>
  <c r="AK228" i="48"/>
  <c r="AM228" i="48"/>
  <c r="AH228" i="48"/>
  <c r="AS385" i="48"/>
  <c r="AQ385" i="48"/>
  <c r="AT97" i="48"/>
  <c r="AJ97" i="48"/>
  <c r="AK97" i="48"/>
  <c r="AH97" i="48"/>
  <c r="AL97" i="48"/>
  <c r="AM97" i="48"/>
  <c r="AI97" i="48"/>
  <c r="AL69" i="48"/>
  <c r="AT69" i="48"/>
  <c r="AM69" i="48"/>
  <c r="AS69" i="48" s="1"/>
  <c r="AK69" i="48"/>
  <c r="AJ69" i="48"/>
  <c r="AI69" i="48"/>
  <c r="AH69" i="48"/>
  <c r="AR340" i="48"/>
  <c r="AS358" i="48"/>
  <c r="AQ358" i="48"/>
  <c r="AH67" i="48"/>
  <c r="AI67" i="48"/>
  <c r="AL67" i="48"/>
  <c r="AM67" i="48"/>
  <c r="AK67" i="48"/>
  <c r="AJ67" i="48"/>
  <c r="AT67" i="48"/>
  <c r="AJ540" i="48"/>
  <c r="AH540" i="48"/>
  <c r="AT540" i="48"/>
  <c r="AI540" i="48"/>
  <c r="AM540" i="48"/>
  <c r="AL540" i="48"/>
  <c r="AK540" i="48"/>
  <c r="AT354" i="48"/>
  <c r="AJ354" i="48"/>
  <c r="AM354" i="48"/>
  <c r="AK354" i="48"/>
  <c r="AL354" i="48"/>
  <c r="AI354" i="48"/>
  <c r="AH354" i="48"/>
  <c r="AS541" i="48"/>
  <c r="AQ541" i="48"/>
  <c r="AL331" i="48"/>
  <c r="AM331" i="48"/>
  <c r="AK331" i="48"/>
  <c r="AH331" i="48"/>
  <c r="AJ331" i="48"/>
  <c r="AT331" i="48"/>
  <c r="AI331" i="48"/>
  <c r="AI344" i="48"/>
  <c r="AK344" i="48"/>
  <c r="AT344" i="48"/>
  <c r="AM344" i="48"/>
  <c r="AL344" i="48"/>
  <c r="AJ344" i="48"/>
  <c r="AH344" i="48"/>
  <c r="AS501" i="48"/>
  <c r="AQ501" i="48"/>
  <c r="AS534" i="48"/>
  <c r="AQ534" i="48"/>
  <c r="AH308" i="48"/>
  <c r="AI308" i="48"/>
  <c r="AT308" i="48"/>
  <c r="AM308" i="48"/>
  <c r="AL308" i="48"/>
  <c r="AK308" i="48"/>
  <c r="AJ308" i="48"/>
  <c r="AQ486" i="48"/>
  <c r="AS486" i="48"/>
  <c r="AS506" i="48"/>
  <c r="AQ506" i="48"/>
  <c r="AQ304" i="48"/>
  <c r="AS304" i="48"/>
  <c r="AS326" i="48"/>
  <c r="AQ326" i="48"/>
  <c r="AS503" i="48"/>
  <c r="AQ503" i="48"/>
  <c r="AJ366" i="48"/>
  <c r="AH366" i="48"/>
  <c r="AI366" i="48"/>
  <c r="AK366" i="48"/>
  <c r="AT366" i="48"/>
  <c r="AM366" i="48"/>
  <c r="AL366" i="48"/>
  <c r="AQ493" i="48"/>
  <c r="AS493" i="48"/>
  <c r="AS463" i="48"/>
  <c r="AQ463" i="48"/>
  <c r="AQ479" i="48"/>
  <c r="AS479" i="48"/>
  <c r="AS397" i="48"/>
  <c r="AQ397" i="48"/>
  <c r="AQ520" i="48"/>
  <c r="AS520" i="48"/>
  <c r="AT490" i="48"/>
  <c r="AL490" i="48"/>
  <c r="AJ490" i="48"/>
  <c r="AH490" i="48"/>
  <c r="AI490" i="48"/>
  <c r="AM490" i="48"/>
  <c r="AK490" i="48"/>
  <c r="AH196" i="48"/>
  <c r="AT196" i="48"/>
  <c r="AL196" i="48"/>
  <c r="AM196" i="48"/>
  <c r="AK196" i="48"/>
  <c r="AI196" i="48"/>
  <c r="AJ196" i="48"/>
  <c r="AS364" i="48"/>
  <c r="AQ364" i="48"/>
  <c r="AS522" i="48"/>
  <c r="AQ522" i="48"/>
  <c r="AM257" i="48"/>
  <c r="AS257" i="48" s="1"/>
  <c r="AH257" i="48"/>
  <c r="AL257" i="48"/>
  <c r="AT257" i="48"/>
  <c r="AK257" i="48"/>
  <c r="AI257" i="48"/>
  <c r="AJ257" i="48"/>
  <c r="AQ257" i="48" s="1"/>
  <c r="AT342" i="48"/>
  <c r="AL342" i="48"/>
  <c r="AI342" i="48"/>
  <c r="AK342" i="48"/>
  <c r="AJ342" i="48"/>
  <c r="AH342" i="48"/>
  <c r="AM342" i="48"/>
  <c r="AM444" i="48"/>
  <c r="AI444" i="48"/>
  <c r="AJ444" i="48"/>
  <c r="AT444" i="48"/>
  <c r="AL444" i="48"/>
  <c r="AH444" i="48"/>
  <c r="AK444" i="48"/>
  <c r="AL187" i="48"/>
  <c r="AH187" i="48"/>
  <c r="AI187" i="48"/>
  <c r="AT187" i="48"/>
  <c r="AK187" i="48"/>
  <c r="AJ187" i="48"/>
  <c r="AM187" i="48"/>
  <c r="AL98" i="48"/>
  <c r="AK98" i="48"/>
  <c r="AT98" i="48"/>
  <c r="AM98" i="48"/>
  <c r="AJ98" i="48"/>
  <c r="AI98" i="48"/>
  <c r="AH98" i="48"/>
  <c r="AR117" i="48"/>
  <c r="AT231" i="48"/>
  <c r="AL231" i="48"/>
  <c r="AI231" i="48"/>
  <c r="AK231" i="48"/>
  <c r="AM231" i="48"/>
  <c r="AJ231" i="48"/>
  <c r="AH231" i="48"/>
  <c r="AQ433" i="48"/>
  <c r="AS433" i="48"/>
  <c r="AS355" i="48"/>
  <c r="AQ355" i="48"/>
  <c r="AK307" i="48"/>
  <c r="AJ307" i="48"/>
  <c r="AI307" i="48"/>
  <c r="AT307" i="48"/>
  <c r="AM307" i="48"/>
  <c r="AL307" i="48"/>
  <c r="AH307" i="48"/>
  <c r="AR476" i="48"/>
  <c r="AQ309" i="48"/>
  <c r="AS309" i="48"/>
  <c r="AK158" i="48"/>
  <c r="AH158" i="48"/>
  <c r="AM158" i="48"/>
  <c r="AS158" i="48" s="1"/>
  <c r="AT158" i="48"/>
  <c r="AJ158" i="48"/>
  <c r="AL158" i="48"/>
  <c r="AI158" i="48"/>
  <c r="AL374" i="48"/>
  <c r="AJ374" i="48"/>
  <c r="AT374" i="48"/>
  <c r="AH374" i="48"/>
  <c r="AI374" i="48"/>
  <c r="AM374" i="48"/>
  <c r="AK374" i="48"/>
  <c r="AM334" i="48"/>
  <c r="AT334" i="48"/>
  <c r="AJ334" i="48"/>
  <c r="AK334" i="48"/>
  <c r="AI334" i="48"/>
  <c r="AH334" i="48"/>
  <c r="AL334" i="48"/>
  <c r="AQ417" i="48"/>
  <c r="AS417" i="48"/>
  <c r="AI118" i="48"/>
  <c r="AH118" i="48"/>
  <c r="AT118" i="48"/>
  <c r="AK118" i="48"/>
  <c r="AJ118" i="48"/>
  <c r="AM118" i="48"/>
  <c r="AL118" i="48"/>
  <c r="AJ119" i="48"/>
  <c r="AI119" i="48"/>
  <c r="AL119" i="48"/>
  <c r="AH119" i="48"/>
  <c r="AM119" i="48"/>
  <c r="AK119" i="48"/>
  <c r="AT119" i="48"/>
  <c r="AQ424" i="48"/>
  <c r="AS424" i="48"/>
  <c r="AI446" i="48"/>
  <c r="AH446" i="48"/>
  <c r="AK446" i="48"/>
  <c r="AJ446" i="48"/>
  <c r="AT446" i="48"/>
  <c r="AL446" i="48"/>
  <c r="AM446" i="48"/>
  <c r="AQ380" i="48"/>
  <c r="AS380" i="48"/>
  <c r="AS539" i="48"/>
  <c r="AQ539" i="48"/>
  <c r="AQ466" i="48"/>
  <c r="AS466" i="48"/>
  <c r="AL456" i="48"/>
  <c r="AH456" i="48"/>
  <c r="AK456" i="48"/>
  <c r="AT456" i="48"/>
  <c r="AJ456" i="48"/>
  <c r="AM456" i="48"/>
  <c r="AI456" i="48"/>
  <c r="AT421" i="48"/>
  <c r="AL421" i="48"/>
  <c r="AM421" i="48"/>
  <c r="AH421" i="48"/>
  <c r="AI421" i="48"/>
  <c r="AJ421" i="48"/>
  <c r="AK421" i="48"/>
  <c r="AI415" i="48"/>
  <c r="AK415" i="48"/>
  <c r="AM415" i="48"/>
  <c r="AJ415" i="48"/>
  <c r="AH415" i="48"/>
  <c r="AL415" i="48"/>
  <c r="AT415" i="48"/>
  <c r="AM487" i="48"/>
  <c r="AJ487" i="48"/>
  <c r="AH487" i="48"/>
  <c r="AK487" i="48"/>
  <c r="AT487" i="48"/>
  <c r="AL487" i="48"/>
  <c r="AI487" i="48"/>
  <c r="AS407" i="48"/>
  <c r="AQ407" i="48"/>
  <c r="AT315" i="48"/>
  <c r="AM315" i="48"/>
  <c r="AH315" i="48"/>
  <c r="AI315" i="48"/>
  <c r="AL315" i="48"/>
  <c r="AJ315" i="48"/>
  <c r="AK315" i="48"/>
  <c r="AH438" i="48"/>
  <c r="AL438" i="48"/>
  <c r="AI438" i="48"/>
  <c r="AT438" i="48"/>
  <c r="AM438" i="48"/>
  <c r="AJ438" i="48"/>
  <c r="AK438" i="48"/>
  <c r="AR154" i="48"/>
  <c r="AS518" i="48"/>
  <c r="AQ518" i="48"/>
  <c r="AL199" i="48"/>
  <c r="AJ199" i="48"/>
  <c r="AT199" i="48"/>
  <c r="AM199" i="48"/>
  <c r="AI199" i="48"/>
  <c r="AH199" i="48"/>
  <c r="AK199" i="48"/>
  <c r="AS246" i="48"/>
  <c r="AR360" i="48"/>
  <c r="AI333" i="48"/>
  <c r="AK333" i="48"/>
  <c r="AM333" i="48"/>
  <c r="AT333" i="48"/>
  <c r="AH333" i="48"/>
  <c r="AJ333" i="48"/>
  <c r="AL333" i="48"/>
  <c r="AH221" i="48"/>
  <c r="AI221" i="48"/>
  <c r="AL221" i="48"/>
  <c r="AM221" i="48"/>
  <c r="AS221" i="48" s="1"/>
  <c r="AJ221" i="48"/>
  <c r="AQ221" i="48" s="1"/>
  <c r="AT221" i="48"/>
  <c r="AK221" i="48"/>
  <c r="AS500" i="48"/>
  <c r="AQ500" i="48"/>
  <c r="AS381" i="48"/>
  <c r="AQ381" i="48"/>
  <c r="AK270" i="48"/>
  <c r="AJ270" i="48"/>
  <c r="AQ270" i="48" s="1"/>
  <c r="AH270" i="48"/>
  <c r="AI270" i="48"/>
  <c r="AL270" i="48"/>
  <c r="AM270" i="48"/>
  <c r="AT270" i="48"/>
  <c r="AQ467" i="48"/>
  <c r="AS467" i="48"/>
  <c r="AJ227" i="48"/>
  <c r="AI227" i="48"/>
  <c r="AM227" i="48"/>
  <c r="AL227" i="48"/>
  <c r="AH227" i="48"/>
  <c r="AK227" i="48"/>
  <c r="AT227" i="48"/>
  <c r="AS361" i="48"/>
  <c r="AQ361" i="48"/>
  <c r="AJ429" i="48"/>
  <c r="AL429" i="48"/>
  <c r="AT429" i="48"/>
  <c r="AH429" i="48"/>
  <c r="AI429" i="48"/>
  <c r="AM429" i="48"/>
  <c r="AK429" i="48"/>
  <c r="AI497" i="48"/>
  <c r="AL497" i="48"/>
  <c r="AT497" i="48"/>
  <c r="AH497" i="48"/>
  <c r="AJ497" i="48"/>
  <c r="AM497" i="48"/>
  <c r="AK497" i="48"/>
  <c r="AS312" i="48"/>
  <c r="AQ312" i="48"/>
  <c r="AS468" i="48"/>
  <c r="AQ468" i="48"/>
  <c r="AQ517" i="48"/>
  <c r="AS517" i="48"/>
  <c r="AK218" i="48"/>
  <c r="AH218" i="48"/>
  <c r="AT218" i="48"/>
  <c r="AL218" i="48"/>
  <c r="AI218" i="48"/>
  <c r="AJ218" i="48"/>
  <c r="AM218" i="48"/>
  <c r="AS218" i="48" s="1"/>
  <c r="AK528" i="48"/>
  <c r="AM528" i="48"/>
  <c r="AH528" i="48"/>
  <c r="AT528" i="48"/>
  <c r="AJ528" i="48"/>
  <c r="AI528" i="48"/>
  <c r="AL528" i="48"/>
  <c r="AS348" i="48"/>
  <c r="AQ348" i="48"/>
  <c r="AJ157" i="48"/>
  <c r="AM157" i="48"/>
  <c r="AK157" i="48"/>
  <c r="AL157" i="48"/>
  <c r="AI157" i="48"/>
  <c r="AH157" i="48"/>
  <c r="AT157" i="48"/>
  <c r="AJ346" i="48"/>
  <c r="AI346" i="48"/>
  <c r="AT346" i="48"/>
  <c r="AM346" i="48"/>
  <c r="AK346" i="48"/>
  <c r="AL346" i="48"/>
  <c r="AH346" i="48"/>
  <c r="AQ450" i="48"/>
  <c r="AS450" i="48"/>
  <c r="AS521" i="48"/>
  <c r="AQ521" i="48"/>
  <c r="AS390" i="48"/>
  <c r="AQ390" i="48"/>
  <c r="AT248" i="48"/>
  <c r="AH248" i="48"/>
  <c r="AJ248" i="48"/>
  <c r="AL248" i="48"/>
  <c r="AM248" i="48"/>
  <c r="AI248" i="48"/>
  <c r="AK248" i="48"/>
  <c r="AQ549" i="48"/>
  <c r="AS549" i="48"/>
  <c r="AL320" i="48"/>
  <c r="AM320" i="48"/>
  <c r="AK320" i="48"/>
  <c r="AJ320" i="48"/>
  <c r="AH320" i="48"/>
  <c r="AT320" i="48"/>
  <c r="AI320" i="48"/>
  <c r="AS290" i="48"/>
  <c r="AS436" i="48"/>
  <c r="AQ436" i="48"/>
  <c r="AT121" i="48"/>
  <c r="AH121" i="48"/>
  <c r="AJ121" i="48"/>
  <c r="AK121" i="48"/>
  <c r="AM121" i="48"/>
  <c r="AI121" i="48"/>
  <c r="AL121" i="48"/>
  <c r="AI212" i="48"/>
  <c r="AM212" i="48"/>
  <c r="AS212" i="48" s="1"/>
  <c r="AL212" i="48"/>
  <c r="AJ212" i="48"/>
  <c r="AT212" i="48"/>
  <c r="AK212" i="48"/>
  <c r="AH212" i="48"/>
  <c r="AL194" i="48"/>
  <c r="AK194" i="48"/>
  <c r="AM194" i="48"/>
  <c r="AS194" i="48" s="1"/>
  <c r="AJ194" i="48"/>
  <c r="AT194" i="48"/>
  <c r="AI194" i="48"/>
  <c r="AH194" i="48"/>
  <c r="AS516" i="48"/>
  <c r="AQ516" i="48"/>
  <c r="AS388" i="48"/>
  <c r="AQ388" i="48"/>
  <c r="AH471" i="48"/>
  <c r="AK471" i="48"/>
  <c r="AJ471" i="48"/>
  <c r="AT471" i="48"/>
  <c r="AM471" i="48"/>
  <c r="AI471" i="48"/>
  <c r="AL471" i="48"/>
  <c r="AI78" i="48"/>
  <c r="AT78" i="48"/>
  <c r="AH78" i="48"/>
  <c r="AJ78" i="48"/>
  <c r="AL78" i="48"/>
  <c r="AK78" i="48"/>
  <c r="AM78" i="48"/>
  <c r="AS78" i="48" s="1"/>
  <c r="AQ495" i="48"/>
  <c r="AS495" i="48"/>
  <c r="AT92" i="48"/>
  <c r="AH92" i="48"/>
  <c r="AI92" i="48"/>
  <c r="AJ92" i="48"/>
  <c r="AM92" i="48"/>
  <c r="AL92" i="48"/>
  <c r="AK92" i="48"/>
  <c r="AH106" i="48"/>
  <c r="AJ106" i="48"/>
  <c r="AM106" i="48"/>
  <c r="AI106" i="48"/>
  <c r="AL106" i="48"/>
  <c r="AT106" i="48"/>
  <c r="AK106" i="48"/>
  <c r="AL176" i="48"/>
  <c r="AM176" i="48"/>
  <c r="AS176" i="48" s="1"/>
  <c r="AJ176" i="48"/>
  <c r="AI176" i="48"/>
  <c r="AH176" i="48"/>
  <c r="AK176" i="48"/>
  <c r="AT176" i="48"/>
  <c r="AT279" i="48"/>
  <c r="AJ279" i="48"/>
  <c r="AQ279" i="48" s="1"/>
  <c r="AL279" i="48"/>
  <c r="AK279" i="48"/>
  <c r="AM279" i="48"/>
  <c r="AI279" i="48"/>
  <c r="AH279" i="48"/>
  <c r="AI267" i="48"/>
  <c r="AL267" i="48"/>
  <c r="AK267" i="48"/>
  <c r="AH267" i="48"/>
  <c r="AJ267" i="48"/>
  <c r="AQ267" i="48" s="1"/>
  <c r="AM267" i="48"/>
  <c r="AS267" i="48" s="1"/>
  <c r="AT267" i="48"/>
  <c r="AI120" i="48"/>
  <c r="AT120" i="48"/>
  <c r="AJ120" i="48"/>
  <c r="AL120" i="48"/>
  <c r="AM120" i="48"/>
  <c r="AK120" i="48"/>
  <c r="AH120" i="48"/>
  <c r="AI105" i="48"/>
  <c r="AL105" i="48"/>
  <c r="AK105" i="48"/>
  <c r="AJ105" i="48"/>
  <c r="AM105" i="48"/>
  <c r="AH105" i="48"/>
  <c r="AT105" i="48"/>
  <c r="AM352" i="48"/>
  <c r="AI352" i="48"/>
  <c r="AK352" i="48"/>
  <c r="AJ352" i="48"/>
  <c r="AT352" i="48"/>
  <c r="AH352" i="48"/>
  <c r="AL352" i="48"/>
  <c r="AH428" i="48"/>
  <c r="AJ428" i="48"/>
  <c r="AL428" i="48"/>
  <c r="AI428" i="48"/>
  <c r="AM428" i="48"/>
  <c r="AT428" i="48"/>
  <c r="AK428" i="48"/>
  <c r="AT86" i="48"/>
  <c r="AM86" i="48"/>
  <c r="AI86" i="48"/>
  <c r="AK86" i="48"/>
  <c r="AH86" i="48"/>
  <c r="AJ86" i="48"/>
  <c r="AL86" i="48"/>
  <c r="AJ434" i="48"/>
  <c r="AK434" i="48"/>
  <c r="AL434" i="48"/>
  <c r="AT434" i="48"/>
  <c r="AH434" i="48"/>
  <c r="AM434" i="48"/>
  <c r="AI434" i="48"/>
  <c r="AL347" i="48"/>
  <c r="AK347" i="48"/>
  <c r="AT347" i="48"/>
  <c r="AM347" i="48"/>
  <c r="AH347" i="48"/>
  <c r="AJ347" i="48"/>
  <c r="AI347" i="48"/>
  <c r="AQ317" i="48"/>
  <c r="AS317" i="48"/>
  <c r="AH462" i="48"/>
  <c r="AL462" i="48"/>
  <c r="AT462" i="48"/>
  <c r="AI462" i="48"/>
  <c r="AJ462" i="48"/>
  <c r="AM462" i="48"/>
  <c r="AK462" i="48"/>
  <c r="AS422" i="48"/>
  <c r="AQ422" i="48"/>
  <c r="AR498" i="48"/>
  <c r="AI525" i="48"/>
  <c r="AJ525" i="48"/>
  <c r="AL525" i="48"/>
  <c r="AH525" i="48"/>
  <c r="AT525" i="48"/>
  <c r="AM525" i="48"/>
  <c r="AK525" i="48"/>
  <c r="AR507" i="48"/>
  <c r="AM405" i="48"/>
  <c r="AI405" i="48"/>
  <c r="AK405" i="48"/>
  <c r="AL405" i="48"/>
  <c r="AH405" i="48"/>
  <c r="AT405" i="48"/>
  <c r="AJ405" i="48"/>
  <c r="AH132" i="48"/>
  <c r="AK132" i="48"/>
  <c r="AL132" i="48"/>
  <c r="AJ132" i="48"/>
  <c r="AI132" i="48"/>
  <c r="AM132" i="48"/>
  <c r="AS132" i="48" s="1"/>
  <c r="AT132" i="48"/>
  <c r="AR514" i="48"/>
  <c r="AQ540" i="48"/>
  <c r="AS540" i="48"/>
  <c r="AM147" i="48"/>
  <c r="AS147" i="48" s="1"/>
  <c r="AK147" i="48"/>
  <c r="AH147" i="48"/>
  <c r="AL147" i="48"/>
  <c r="AJ147" i="48"/>
  <c r="AT147" i="48"/>
  <c r="AI147" i="48"/>
  <c r="AT179" i="48"/>
  <c r="AI179" i="48"/>
  <c r="AL179" i="48"/>
  <c r="AH179" i="48"/>
  <c r="AM179" i="48"/>
  <c r="AK179" i="48"/>
  <c r="AJ179" i="48"/>
  <c r="AT297" i="48"/>
  <c r="AL297" i="48"/>
  <c r="AJ297" i="48"/>
  <c r="AQ297" i="48" s="1"/>
  <c r="AH297" i="48"/>
  <c r="AM297" i="48"/>
  <c r="AS297" i="48" s="1"/>
  <c r="AK297" i="48"/>
  <c r="AI297" i="48"/>
  <c r="AJ455" i="48"/>
  <c r="AI455" i="48"/>
  <c r="AM455" i="48"/>
  <c r="AK455" i="48"/>
  <c r="AH455" i="48"/>
  <c r="AT455" i="48"/>
  <c r="AL455" i="48"/>
  <c r="AQ448" i="48"/>
  <c r="AS448" i="48"/>
  <c r="AQ344" i="48"/>
  <c r="AS344" i="48"/>
  <c r="AT223" i="48"/>
  <c r="AK223" i="48"/>
  <c r="AJ223" i="48"/>
  <c r="AH223" i="48"/>
  <c r="AM223" i="48"/>
  <c r="AI223" i="48"/>
  <c r="AL223" i="48"/>
  <c r="AI534" i="48"/>
  <c r="AL534" i="48"/>
  <c r="AH534" i="48"/>
  <c r="AJ534" i="48"/>
  <c r="AM534" i="48"/>
  <c r="AK534" i="48"/>
  <c r="AT534" i="48"/>
  <c r="AM506" i="48"/>
  <c r="AL506" i="48"/>
  <c r="AJ506" i="48"/>
  <c r="AH506" i="48"/>
  <c r="AT506" i="48"/>
  <c r="AK506" i="48"/>
  <c r="AI506" i="48"/>
  <c r="AS555" i="48"/>
  <c r="AQ555" i="48"/>
  <c r="AM316" i="48"/>
  <c r="AT316" i="48"/>
  <c r="AJ316" i="48"/>
  <c r="AH316" i="48"/>
  <c r="AK316" i="48"/>
  <c r="AI316" i="48"/>
  <c r="AL316" i="48"/>
  <c r="AJ326" i="48"/>
  <c r="AM326" i="48"/>
  <c r="AL326" i="48"/>
  <c r="AT326" i="48"/>
  <c r="AI326" i="48"/>
  <c r="AK326" i="48"/>
  <c r="AH326" i="48"/>
  <c r="AL242" i="48"/>
  <c r="AM242" i="48"/>
  <c r="AS242" i="48" s="1"/>
  <c r="AJ242" i="48"/>
  <c r="AH242" i="48"/>
  <c r="AK242" i="48"/>
  <c r="AT242" i="48"/>
  <c r="AI242" i="48"/>
  <c r="AT411" i="48"/>
  <c r="AI411" i="48"/>
  <c r="AH411" i="48"/>
  <c r="AJ411" i="48"/>
  <c r="AM411" i="48"/>
  <c r="AK411" i="48"/>
  <c r="AL411" i="48"/>
  <c r="AS349" i="48"/>
  <c r="AQ349" i="48"/>
  <c r="AJ463" i="48"/>
  <c r="AK463" i="48"/>
  <c r="AM463" i="48"/>
  <c r="AL463" i="48"/>
  <c r="AT463" i="48"/>
  <c r="AI463" i="48"/>
  <c r="AH463" i="48"/>
  <c r="AI271" i="48"/>
  <c r="AH271" i="48"/>
  <c r="AL271" i="48"/>
  <c r="AT271" i="48"/>
  <c r="AK271" i="48"/>
  <c r="AJ271" i="48"/>
  <c r="AQ271" i="48" s="1"/>
  <c r="AM271" i="48"/>
  <c r="AS490" i="48"/>
  <c r="AQ490" i="48"/>
  <c r="AS286" i="48"/>
  <c r="AT364" i="48"/>
  <c r="AH364" i="48"/>
  <c r="AI364" i="48"/>
  <c r="AK364" i="48"/>
  <c r="AL364" i="48"/>
  <c r="AJ364" i="48"/>
  <c r="AM364" i="48"/>
  <c r="AH522" i="48"/>
  <c r="AT522" i="48"/>
  <c r="AI522" i="48"/>
  <c r="AK522" i="48"/>
  <c r="AM522" i="48"/>
  <c r="AL522" i="48"/>
  <c r="AJ522" i="48"/>
  <c r="AJ191" i="48"/>
  <c r="AK191" i="48"/>
  <c r="AT191" i="48"/>
  <c r="AI191" i="48"/>
  <c r="AM191" i="48"/>
  <c r="AS191" i="48" s="1"/>
  <c r="AL191" i="48"/>
  <c r="AH191" i="48"/>
  <c r="AS342" i="48"/>
  <c r="AQ342" i="48"/>
  <c r="AS224" i="48"/>
  <c r="AK329" i="48"/>
  <c r="AI329" i="48"/>
  <c r="AL329" i="48"/>
  <c r="AT329" i="48"/>
  <c r="AJ329" i="48"/>
  <c r="AM329" i="48"/>
  <c r="AH329" i="48"/>
  <c r="AI137" i="48"/>
  <c r="AH137" i="48"/>
  <c r="AL137" i="48"/>
  <c r="AK137" i="48"/>
  <c r="AJ137" i="48"/>
  <c r="AT137" i="48"/>
  <c r="AM137" i="48"/>
  <c r="AS137" i="48" s="1"/>
  <c r="AQ338" i="48"/>
  <c r="AS338" i="48"/>
  <c r="AH453" i="48"/>
  <c r="AT453" i="48"/>
  <c r="AM453" i="48"/>
  <c r="AI453" i="48"/>
  <c r="AK453" i="48"/>
  <c r="AL453" i="48"/>
  <c r="AJ453" i="48"/>
  <c r="AQ441" i="48"/>
  <c r="AS441" i="48"/>
  <c r="AT433" i="48"/>
  <c r="AI433" i="48"/>
  <c r="AH433" i="48"/>
  <c r="AJ433" i="48"/>
  <c r="AL433" i="48"/>
  <c r="AK433" i="48"/>
  <c r="AM433" i="48"/>
  <c r="AH222" i="48"/>
  <c r="AT222" i="48"/>
  <c r="AK222" i="48"/>
  <c r="AI222" i="48"/>
  <c r="AM222" i="48"/>
  <c r="AS222" i="48" s="1"/>
  <c r="AJ222" i="48"/>
  <c r="AQ222" i="48" s="1"/>
  <c r="AL222" i="48"/>
  <c r="AS307" i="48"/>
  <c r="AQ307" i="48"/>
  <c r="AS395" i="48"/>
  <c r="AQ395" i="48"/>
  <c r="AM292" i="48"/>
  <c r="AK292" i="48"/>
  <c r="AL292" i="48"/>
  <c r="AH292" i="48"/>
  <c r="AI292" i="48"/>
  <c r="AJ292" i="48"/>
  <c r="AQ292" i="48" s="1"/>
  <c r="AT292" i="48"/>
  <c r="AQ419" i="48"/>
  <c r="AS419" i="48"/>
  <c r="AQ412" i="48"/>
  <c r="AS412" i="48"/>
  <c r="AI309" i="48"/>
  <c r="AK309" i="48"/>
  <c r="AT309" i="48"/>
  <c r="AM309" i="48"/>
  <c r="AL309" i="48"/>
  <c r="AJ309" i="48"/>
  <c r="AH309" i="48"/>
  <c r="AR359" i="48"/>
  <c r="AT161" i="48"/>
  <c r="AK161" i="48"/>
  <c r="AJ161" i="48"/>
  <c r="AH161" i="48"/>
  <c r="AL161" i="48"/>
  <c r="AM161" i="48"/>
  <c r="AI161" i="48"/>
  <c r="AL396" i="48"/>
  <c r="AJ396" i="48"/>
  <c r="AK396" i="48"/>
  <c r="AH396" i="48"/>
  <c r="AT396" i="48"/>
  <c r="AI396" i="48"/>
  <c r="AM396" i="48"/>
  <c r="AR87" i="48"/>
  <c r="AM204" i="48"/>
  <c r="AS204" i="48" s="1"/>
  <c r="AJ204" i="48"/>
  <c r="AT204" i="48"/>
  <c r="AI204" i="48"/>
  <c r="AK204" i="48"/>
  <c r="AL204" i="48"/>
  <c r="AH204" i="48"/>
  <c r="AT260" i="48"/>
  <c r="AI260" i="48"/>
  <c r="AK260" i="48"/>
  <c r="AJ260" i="48"/>
  <c r="AQ260" i="48" s="1"/>
  <c r="AL260" i="48"/>
  <c r="AH260" i="48"/>
  <c r="AM260" i="48"/>
  <c r="AS260" i="48" s="1"/>
  <c r="AS370" i="48"/>
  <c r="AQ370" i="48"/>
  <c r="AH357" i="48"/>
  <c r="AI357" i="48"/>
  <c r="AL357" i="48"/>
  <c r="AK357" i="48"/>
  <c r="AJ357" i="48"/>
  <c r="AT357" i="48"/>
  <c r="AM357" i="48"/>
  <c r="AJ380" i="48"/>
  <c r="AM380" i="48"/>
  <c r="AL380" i="48"/>
  <c r="AT380" i="48"/>
  <c r="AH380" i="48"/>
  <c r="AK380" i="48"/>
  <c r="AI380" i="48"/>
  <c r="AK73" i="48"/>
  <c r="AL73" i="48"/>
  <c r="AM73" i="48"/>
  <c r="AT73" i="48"/>
  <c r="AJ73" i="48"/>
  <c r="AI73" i="48"/>
  <c r="AH73" i="48"/>
  <c r="AH466" i="48"/>
  <c r="AL466" i="48"/>
  <c r="AJ466" i="48"/>
  <c r="AI466" i="48"/>
  <c r="AM466" i="48"/>
  <c r="AK466" i="48"/>
  <c r="AT466" i="48"/>
  <c r="AL465" i="48"/>
  <c r="AK465" i="48"/>
  <c r="AI465" i="48"/>
  <c r="AJ465" i="48"/>
  <c r="AH465" i="48"/>
  <c r="AT465" i="48"/>
  <c r="AM465" i="48"/>
  <c r="AS421" i="48"/>
  <c r="AQ421" i="48"/>
  <c r="AS415" i="48"/>
  <c r="AQ415" i="48"/>
  <c r="AI414" i="48"/>
  <c r="AM414" i="48"/>
  <c r="AH414" i="48"/>
  <c r="AK414" i="48"/>
  <c r="AJ414" i="48"/>
  <c r="AT414" i="48"/>
  <c r="AL414" i="48"/>
  <c r="AL407" i="48"/>
  <c r="AI407" i="48"/>
  <c r="AJ407" i="48"/>
  <c r="AH407" i="48"/>
  <c r="AM407" i="48"/>
  <c r="AK407" i="48"/>
  <c r="AT407" i="48"/>
  <c r="AK439" i="48"/>
  <c r="AL439" i="48"/>
  <c r="AJ439" i="48"/>
  <c r="AI439" i="48"/>
  <c r="AT439" i="48"/>
  <c r="AH439" i="48"/>
  <c r="AM439" i="48"/>
  <c r="AJ478" i="48"/>
  <c r="AK478" i="48"/>
  <c r="AM478" i="48"/>
  <c r="AI478" i="48"/>
  <c r="AH478" i="48"/>
  <c r="AT478" i="48"/>
  <c r="AL478" i="48"/>
  <c r="AI237" i="48"/>
  <c r="AT237" i="48"/>
  <c r="AL237" i="48"/>
  <c r="AJ237" i="48"/>
  <c r="AH237" i="48"/>
  <c r="AM237" i="48"/>
  <c r="AK237" i="48"/>
  <c r="AQ284" i="48"/>
  <c r="AH472" i="48"/>
  <c r="AM472" i="48"/>
  <c r="AJ472" i="48"/>
  <c r="AI472" i="48"/>
  <c r="AK472" i="48"/>
  <c r="AL472" i="48"/>
  <c r="AT472" i="48"/>
  <c r="AT84" i="48"/>
  <c r="AL84" i="48"/>
  <c r="AJ84" i="48"/>
  <c r="AM84" i="48"/>
  <c r="AK84" i="48"/>
  <c r="AH84" i="48"/>
  <c r="AI84" i="48"/>
  <c r="AK518" i="48"/>
  <c r="AT518" i="48"/>
  <c r="AH518" i="48"/>
  <c r="AM518" i="48"/>
  <c r="AI518" i="48"/>
  <c r="AL518" i="48"/>
  <c r="AJ518" i="48"/>
  <c r="AL295" i="48"/>
  <c r="AT295" i="48"/>
  <c r="AM295" i="48"/>
  <c r="AK295" i="48"/>
  <c r="AI295" i="48"/>
  <c r="AJ295" i="48"/>
  <c r="AH295" i="48"/>
  <c r="AS393" i="48"/>
  <c r="AQ393" i="48"/>
  <c r="AQ333" i="48"/>
  <c r="AS333" i="48"/>
  <c r="AQ409" i="48"/>
  <c r="AS409" i="48"/>
  <c r="AM500" i="48"/>
  <c r="AH500" i="48"/>
  <c r="AJ500" i="48"/>
  <c r="AK500" i="48"/>
  <c r="AL500" i="48"/>
  <c r="AT500" i="48"/>
  <c r="AI500" i="48"/>
  <c r="AH381" i="48"/>
  <c r="AK381" i="48"/>
  <c r="AM381" i="48"/>
  <c r="AT381" i="48"/>
  <c r="AI381" i="48"/>
  <c r="AL381" i="48"/>
  <c r="AJ381" i="48"/>
  <c r="AS511" i="48"/>
  <c r="AQ511" i="48"/>
  <c r="AI274" i="48"/>
  <c r="AH274" i="48"/>
  <c r="AT274" i="48"/>
  <c r="AM274" i="48"/>
  <c r="AS274" i="48" s="1"/>
  <c r="AJ274" i="48"/>
  <c r="AQ274" i="48" s="1"/>
  <c r="AK274" i="48"/>
  <c r="AL274" i="48"/>
  <c r="AS270" i="48"/>
  <c r="AL494" i="48"/>
  <c r="AI494" i="48"/>
  <c r="AM494" i="48"/>
  <c r="AT494" i="48"/>
  <c r="AK494" i="48"/>
  <c r="AH494" i="48"/>
  <c r="AJ494" i="48"/>
  <c r="AK321" i="48"/>
  <c r="AM321" i="48"/>
  <c r="AJ321" i="48"/>
  <c r="AL321" i="48"/>
  <c r="AT321" i="48"/>
  <c r="AI321" i="48"/>
  <c r="AH321" i="48"/>
  <c r="AT327" i="48"/>
  <c r="AH327" i="48"/>
  <c r="AM327" i="48"/>
  <c r="AI327" i="48"/>
  <c r="AJ327" i="48"/>
  <c r="AK327" i="48"/>
  <c r="AL327" i="48"/>
  <c r="AS474" i="48"/>
  <c r="AQ474" i="48"/>
  <c r="AT170" i="48"/>
  <c r="AH170" i="48"/>
  <c r="AL170" i="48"/>
  <c r="AK170" i="48"/>
  <c r="AM170" i="48"/>
  <c r="AS170" i="48" s="1"/>
  <c r="AI170" i="48"/>
  <c r="AJ170" i="48"/>
  <c r="AI361" i="48"/>
  <c r="AM361" i="48"/>
  <c r="AH361" i="48"/>
  <c r="AT361" i="48"/>
  <c r="AK361" i="48"/>
  <c r="AL361" i="48"/>
  <c r="AJ361" i="48"/>
  <c r="AS475" i="48"/>
  <c r="AQ475" i="48"/>
  <c r="AS382" i="48"/>
  <c r="AQ382" i="48"/>
  <c r="AS377" i="48"/>
  <c r="AQ377" i="48"/>
  <c r="AM468" i="48"/>
  <c r="AI468" i="48"/>
  <c r="AK468" i="48"/>
  <c r="AH468" i="48"/>
  <c r="AT468" i="48"/>
  <c r="AJ468" i="48"/>
  <c r="AL468" i="48"/>
  <c r="AM353" i="48"/>
  <c r="AJ353" i="48"/>
  <c r="AK353" i="48"/>
  <c r="AH353" i="48"/>
  <c r="AT353" i="48"/>
  <c r="AI353" i="48"/>
  <c r="AL353" i="48"/>
  <c r="AQ376" i="48"/>
  <c r="AS376" i="48"/>
  <c r="AI148" i="48"/>
  <c r="AJ148" i="48"/>
  <c r="AQ148" i="48" s="1"/>
  <c r="AM148" i="48"/>
  <c r="AS148" i="48" s="1"/>
  <c r="AK148" i="48"/>
  <c r="AL148" i="48"/>
  <c r="AT148" i="48"/>
  <c r="AH148" i="48"/>
  <c r="AM521" i="48"/>
  <c r="AJ521" i="48"/>
  <c r="AK521" i="48"/>
  <c r="AL521" i="48"/>
  <c r="AH521" i="48"/>
  <c r="AI521" i="48"/>
  <c r="AT521" i="48"/>
  <c r="AM390" i="48"/>
  <c r="AK390" i="48"/>
  <c r="AT390" i="48"/>
  <c r="AH390" i="48"/>
  <c r="AL390" i="48"/>
  <c r="AI390" i="48"/>
  <c r="AJ390" i="48"/>
  <c r="AS248" i="48"/>
  <c r="AQ248" i="48"/>
  <c r="AL230" i="48"/>
  <c r="AM230" i="48"/>
  <c r="AJ230" i="48"/>
  <c r="AK230" i="48"/>
  <c r="AT230" i="48"/>
  <c r="AI230" i="48"/>
  <c r="AH230" i="48"/>
  <c r="AT549" i="48"/>
  <c r="AK549" i="48"/>
  <c r="AI549" i="48"/>
  <c r="AH549" i="48"/>
  <c r="AM549" i="48"/>
  <c r="AJ549" i="48"/>
  <c r="AL549" i="48"/>
  <c r="AQ445" i="48"/>
  <c r="AS445" i="48"/>
  <c r="AQ241" i="48"/>
  <c r="AS241" i="48"/>
  <c r="AQ310" i="48"/>
  <c r="AS310" i="48"/>
  <c r="AI516" i="48"/>
  <c r="AL516" i="48"/>
  <c r="AT516" i="48"/>
  <c r="AK516" i="48"/>
  <c r="AJ516" i="48"/>
  <c r="AH516" i="48"/>
  <c r="AM516" i="48"/>
  <c r="AM544" i="48"/>
  <c r="AH544" i="48"/>
  <c r="AK544" i="48"/>
  <c r="AT544" i="48"/>
  <c r="AJ544" i="48"/>
  <c r="AI544" i="48"/>
  <c r="AL544" i="48"/>
  <c r="AH388" i="48"/>
  <c r="AM388" i="48"/>
  <c r="AI388" i="48"/>
  <c r="AT388" i="48"/>
  <c r="AJ388" i="48"/>
  <c r="AK388" i="48"/>
  <c r="AL388" i="48"/>
  <c r="AS378" i="48"/>
  <c r="AQ378" i="48"/>
  <c r="AK495" i="48"/>
  <c r="AJ495" i="48"/>
  <c r="AM495" i="48"/>
  <c r="AT495" i="48"/>
  <c r="AL495" i="48"/>
  <c r="AI495" i="48"/>
  <c r="AH495" i="48"/>
  <c r="AL239" i="48"/>
  <c r="AK239" i="48"/>
  <c r="AJ239" i="48"/>
  <c r="AI239" i="48"/>
  <c r="AM239" i="48"/>
  <c r="AS239" i="48" s="1"/>
  <c r="AH239" i="48"/>
  <c r="AT239" i="48"/>
  <c r="AH269" i="48"/>
  <c r="AJ269" i="48"/>
  <c r="AQ269" i="48" s="1"/>
  <c r="AL269" i="48"/>
  <c r="AI269" i="48"/>
  <c r="AK269" i="48"/>
  <c r="AT269" i="48"/>
  <c r="AM269" i="48"/>
  <c r="AK103" i="48"/>
  <c r="AM103" i="48"/>
  <c r="AH103" i="48"/>
  <c r="AJ103" i="48"/>
  <c r="AI103" i="48"/>
  <c r="AT103" i="48"/>
  <c r="AL103" i="48"/>
  <c r="AT546" i="48"/>
  <c r="AL546" i="48"/>
  <c r="AJ546" i="48"/>
  <c r="AK546" i="48"/>
  <c r="AH546" i="48"/>
  <c r="AM546" i="48"/>
  <c r="AI546" i="48"/>
  <c r="AL155" i="48"/>
  <c r="AH155" i="48"/>
  <c r="AJ155" i="48"/>
  <c r="AT155" i="48"/>
  <c r="AM155" i="48"/>
  <c r="AS155" i="48" s="1"/>
  <c r="AK155" i="48"/>
  <c r="AI155" i="48"/>
  <c r="AT197" i="48"/>
  <c r="AL197" i="48"/>
  <c r="AM197" i="48"/>
  <c r="AS197" i="48" s="1"/>
  <c r="AK197" i="48"/>
  <c r="AH197" i="48"/>
  <c r="AI197" i="48"/>
  <c r="AJ197" i="48"/>
  <c r="AT141" i="48"/>
  <c r="AH141" i="48"/>
  <c r="AJ141" i="48"/>
  <c r="AK141" i="48"/>
  <c r="AI141" i="48"/>
  <c r="AM141" i="48"/>
  <c r="AL141" i="48"/>
  <c r="AS323" i="48"/>
  <c r="AQ323" i="48"/>
  <c r="AL211" i="48"/>
  <c r="AK211" i="48"/>
  <c r="AI211" i="48"/>
  <c r="AM211" i="48"/>
  <c r="AS211" i="48" s="1"/>
  <c r="AT211" i="48"/>
  <c r="AH211" i="48"/>
  <c r="AJ211" i="48"/>
  <c r="AQ352" i="48"/>
  <c r="AS352" i="48"/>
  <c r="AQ519" i="48"/>
  <c r="AS519" i="48"/>
  <c r="AQ379" i="48"/>
  <c r="AS379" i="48"/>
  <c r="AM74" i="48"/>
  <c r="AJ74" i="48"/>
  <c r="AK74" i="48"/>
  <c r="AH74" i="48"/>
  <c r="AL74" i="48"/>
  <c r="AT74" i="48"/>
  <c r="AI74" i="48"/>
  <c r="AH62" i="48"/>
  <c r="AL62" i="48"/>
  <c r="AK62" i="48"/>
  <c r="AT62" i="48"/>
  <c r="AI62" i="48"/>
  <c r="AM62" i="48"/>
  <c r="AJ62" i="48"/>
  <c r="AT416" i="48"/>
  <c r="AJ416" i="48"/>
  <c r="AL416" i="48"/>
  <c r="AI416" i="48"/>
  <c r="AK416" i="48"/>
  <c r="AH416" i="48"/>
  <c r="AM416" i="48"/>
  <c r="AQ311" i="48"/>
  <c r="AS311" i="48"/>
  <c r="AQ434" i="48"/>
  <c r="AS434" i="48"/>
  <c r="AQ228" i="48"/>
  <c r="AM385" i="48"/>
  <c r="AT385" i="48"/>
  <c r="AK385" i="48"/>
  <c r="AL385" i="48"/>
  <c r="AJ385" i="48"/>
  <c r="AI385" i="48"/>
  <c r="AH385" i="48"/>
  <c r="AK422" i="48"/>
  <c r="AI422" i="48"/>
  <c r="AH422" i="48"/>
  <c r="AT422" i="48"/>
  <c r="AL422" i="48"/>
  <c r="AM422" i="48"/>
  <c r="AJ422" i="48"/>
  <c r="AS525" i="48"/>
  <c r="AQ525" i="48"/>
  <c r="AL358" i="48"/>
  <c r="AI358" i="48"/>
  <c r="AJ358" i="48"/>
  <c r="AH358" i="48"/>
  <c r="AM358" i="48"/>
  <c r="AK358" i="48"/>
  <c r="AT358" i="48"/>
  <c r="AT238" i="48"/>
  <c r="AJ238" i="48"/>
  <c r="AI238" i="48"/>
  <c r="AL238" i="48"/>
  <c r="AH238" i="48"/>
  <c r="AK238" i="48"/>
  <c r="AM238" i="48"/>
  <c r="AM82" i="48"/>
  <c r="AS82" i="48" s="1"/>
  <c r="AJ82" i="48"/>
  <c r="AH82" i="48"/>
  <c r="AT82" i="48"/>
  <c r="AK82" i="48"/>
  <c r="AI82" i="48"/>
  <c r="AL82" i="48"/>
  <c r="AS485" i="48"/>
  <c r="AQ485" i="48"/>
  <c r="AK215" i="48"/>
  <c r="AH215" i="48"/>
  <c r="AJ215" i="48"/>
  <c r="AL215" i="48"/>
  <c r="AI215" i="48"/>
  <c r="AM215" i="48"/>
  <c r="AS215" i="48" s="1"/>
  <c r="AT215" i="48"/>
  <c r="AT541" i="48"/>
  <c r="AL541" i="48"/>
  <c r="AK541" i="48"/>
  <c r="AH541" i="48"/>
  <c r="AJ541" i="48"/>
  <c r="AI541" i="48"/>
  <c r="AM541" i="48"/>
  <c r="AT200" i="48"/>
  <c r="AM200" i="48"/>
  <c r="AS200" i="48" s="1"/>
  <c r="AJ200" i="48"/>
  <c r="AI200" i="48"/>
  <c r="AK200" i="48"/>
  <c r="AL200" i="48"/>
  <c r="AH200" i="48"/>
  <c r="AL448" i="48"/>
  <c r="AM448" i="48"/>
  <c r="AT448" i="48"/>
  <c r="AH448" i="48"/>
  <c r="AJ448" i="48"/>
  <c r="AK448" i="48"/>
  <c r="AI448" i="48"/>
  <c r="AK124" i="48"/>
  <c r="AI124" i="48"/>
  <c r="AM124" i="48"/>
  <c r="AS124" i="48" s="1"/>
  <c r="AJ124" i="48"/>
  <c r="AT124" i="48"/>
  <c r="AL124" i="48"/>
  <c r="AH124" i="48"/>
  <c r="AS223" i="48"/>
  <c r="AL486" i="48"/>
  <c r="AI486" i="48"/>
  <c r="AM486" i="48"/>
  <c r="AT486" i="48"/>
  <c r="AJ486" i="48"/>
  <c r="AH486" i="48"/>
  <c r="AK486" i="48"/>
  <c r="AL304" i="48"/>
  <c r="AT304" i="48"/>
  <c r="AK304" i="48"/>
  <c r="AI304" i="48"/>
  <c r="AJ304" i="48"/>
  <c r="AM304" i="48"/>
  <c r="AH304" i="48"/>
  <c r="AJ555" i="48"/>
  <c r="AH555" i="48"/>
  <c r="AK555" i="48"/>
  <c r="AM555" i="48"/>
  <c r="AT555" i="48"/>
  <c r="AL555" i="48"/>
  <c r="AI555" i="48"/>
  <c r="AS316" i="48"/>
  <c r="AQ316" i="48"/>
  <c r="AH145" i="48"/>
  <c r="AK145" i="48"/>
  <c r="AJ145" i="48"/>
  <c r="AL145" i="48"/>
  <c r="AT145" i="48"/>
  <c r="AI145" i="48"/>
  <c r="AM145" i="48"/>
  <c r="AQ366" i="48"/>
  <c r="AS366" i="48"/>
  <c r="AM493" i="48"/>
  <c r="AL493" i="48"/>
  <c r="AH493" i="48"/>
  <c r="AT493" i="48"/>
  <c r="AK493" i="48"/>
  <c r="AJ493" i="48"/>
  <c r="AI493" i="48"/>
  <c r="AJ349" i="48"/>
  <c r="AM349" i="48"/>
  <c r="AI349" i="48"/>
  <c r="AL349" i="48"/>
  <c r="AT349" i="48"/>
  <c r="AK349" i="48"/>
  <c r="AH349" i="48"/>
  <c r="AS365" i="48"/>
  <c r="AQ365" i="48"/>
  <c r="AM479" i="48"/>
  <c r="AK479" i="48"/>
  <c r="AT479" i="48"/>
  <c r="AJ479" i="48"/>
  <c r="AL479" i="48"/>
  <c r="AI479" i="48"/>
  <c r="AH479" i="48"/>
  <c r="AH520" i="48"/>
  <c r="AI520" i="48"/>
  <c r="AJ520" i="48"/>
  <c r="AT520" i="48"/>
  <c r="AM520" i="48"/>
  <c r="AK520" i="48"/>
  <c r="AL520" i="48"/>
  <c r="AK172" i="48"/>
  <c r="AI172" i="48"/>
  <c r="AT172" i="48"/>
  <c r="AL172" i="48"/>
  <c r="AH172" i="48"/>
  <c r="AJ172" i="48"/>
  <c r="AM172" i="48"/>
  <c r="AS172" i="48" s="1"/>
  <c r="AS329" i="48"/>
  <c r="AQ329" i="48"/>
  <c r="AS187" i="48"/>
  <c r="AI454" i="48"/>
  <c r="AT454" i="48"/>
  <c r="AK454" i="48"/>
  <c r="AM454" i="48"/>
  <c r="AL454" i="48"/>
  <c r="AH454" i="48"/>
  <c r="AJ454" i="48"/>
  <c r="AL338" i="48"/>
  <c r="AJ338" i="48"/>
  <c r="AI338" i="48"/>
  <c r="AT338" i="48"/>
  <c r="AH338" i="48"/>
  <c r="AK338" i="48"/>
  <c r="AM338" i="48"/>
  <c r="AR451" i="48"/>
  <c r="AQ453" i="48"/>
  <c r="AS453" i="48"/>
  <c r="AT116" i="48"/>
  <c r="AK116" i="48"/>
  <c r="AJ116" i="48"/>
  <c r="AI116" i="48"/>
  <c r="AL116" i="48"/>
  <c r="AM116" i="48"/>
  <c r="AH116" i="48"/>
  <c r="AT355" i="48"/>
  <c r="AK355" i="48"/>
  <c r="AL355" i="48"/>
  <c r="AI355" i="48"/>
  <c r="AJ355" i="48"/>
  <c r="AM355" i="48"/>
  <c r="AH355" i="48"/>
  <c r="AI144" i="48"/>
  <c r="AL144" i="48"/>
  <c r="AK144" i="48"/>
  <c r="AT144" i="48"/>
  <c r="AH144" i="48"/>
  <c r="AM144" i="48"/>
  <c r="AS144" i="48" s="1"/>
  <c r="AJ144" i="48"/>
  <c r="AT166" i="48"/>
  <c r="AM166" i="48"/>
  <c r="AS166" i="48" s="1"/>
  <c r="AH166" i="48"/>
  <c r="AL166" i="48"/>
  <c r="AK166" i="48"/>
  <c r="AJ166" i="48"/>
  <c r="AI166" i="48"/>
  <c r="AK419" i="48"/>
  <c r="AM419" i="48"/>
  <c r="AT419" i="48"/>
  <c r="AJ419" i="48"/>
  <c r="AH419" i="48"/>
  <c r="AI419" i="48"/>
  <c r="AL419" i="48"/>
  <c r="AR458" i="48"/>
  <c r="AQ386" i="48"/>
  <c r="AS386" i="48"/>
  <c r="AQ396" i="48"/>
  <c r="AS396" i="48"/>
  <c r="AS533" i="48"/>
  <c r="AQ533" i="48"/>
  <c r="AT417" i="48"/>
  <c r="AI417" i="48"/>
  <c r="AK417" i="48"/>
  <c r="AM417" i="48"/>
  <c r="AL417" i="48"/>
  <c r="AH417" i="48"/>
  <c r="AJ417" i="48"/>
  <c r="AL425" i="48"/>
  <c r="AT425" i="48"/>
  <c r="AI425" i="48"/>
  <c r="AJ425" i="48"/>
  <c r="AK425" i="48"/>
  <c r="AM425" i="48"/>
  <c r="AH425" i="48"/>
  <c r="AK259" i="48"/>
  <c r="AH259" i="48"/>
  <c r="AT259" i="48"/>
  <c r="AM259" i="48"/>
  <c r="AJ259" i="48"/>
  <c r="AQ259" i="48" s="1"/>
  <c r="AI259" i="48"/>
  <c r="AL259" i="48"/>
  <c r="AK424" i="48"/>
  <c r="AT424" i="48"/>
  <c r="AI424" i="48"/>
  <c r="AL424" i="48"/>
  <c r="AJ424" i="48"/>
  <c r="AH424" i="48"/>
  <c r="AM424" i="48"/>
  <c r="AK90" i="48"/>
  <c r="AT90" i="48"/>
  <c r="AI90" i="48"/>
  <c r="AL90" i="48"/>
  <c r="AM90" i="48"/>
  <c r="AJ90" i="48"/>
  <c r="AH90" i="48"/>
  <c r="AQ446" i="48"/>
  <c r="AS446" i="48"/>
  <c r="AS357" i="48"/>
  <c r="AQ357" i="48"/>
  <c r="AI243" i="48"/>
  <c r="AJ243" i="48"/>
  <c r="AH243" i="48"/>
  <c r="AL243" i="48"/>
  <c r="AM243" i="48"/>
  <c r="AK243" i="48"/>
  <c r="AT243" i="48"/>
  <c r="AQ414" i="48"/>
  <c r="AS414" i="48"/>
  <c r="AS487" i="48"/>
  <c r="AQ487" i="48"/>
  <c r="AQ478" i="48"/>
  <c r="AS478" i="48"/>
  <c r="AQ362" i="48"/>
  <c r="AS362" i="48"/>
  <c r="AL266" i="48"/>
  <c r="AI266" i="48"/>
  <c r="AJ266" i="48"/>
  <c r="AQ266" i="48" s="1"/>
  <c r="AH266" i="48"/>
  <c r="AM266" i="48"/>
  <c r="AS266" i="48" s="1"/>
  <c r="AT266" i="48"/>
  <c r="AK266" i="48"/>
  <c r="AS472" i="48"/>
  <c r="AQ472" i="48"/>
  <c r="AQ550" i="48"/>
  <c r="AS550" i="48"/>
  <c r="AK393" i="48"/>
  <c r="AL393" i="48"/>
  <c r="AH393" i="48"/>
  <c r="AI393" i="48"/>
  <c r="AM393" i="48"/>
  <c r="AT393" i="48"/>
  <c r="AJ393" i="48"/>
  <c r="AL268" i="48"/>
  <c r="AT268" i="48"/>
  <c r="AI268" i="48"/>
  <c r="AK268" i="48"/>
  <c r="AM268" i="48"/>
  <c r="AS268" i="48" s="1"/>
  <c r="AJ268" i="48"/>
  <c r="AQ268" i="48" s="1"/>
  <c r="AH268" i="48"/>
  <c r="AH165" i="48"/>
  <c r="AK165" i="48"/>
  <c r="AL165" i="48"/>
  <c r="AM165" i="48"/>
  <c r="AI165" i="48"/>
  <c r="AJ165" i="48"/>
  <c r="AT165" i="48"/>
  <c r="AI264" i="48"/>
  <c r="AT264" i="48"/>
  <c r="AJ264" i="48"/>
  <c r="AQ264" i="48" s="1"/>
  <c r="AK264" i="48"/>
  <c r="AL264" i="48"/>
  <c r="AH264" i="48"/>
  <c r="AM264" i="48"/>
  <c r="AS264" i="48" s="1"/>
  <c r="AL409" i="48"/>
  <c r="AT409" i="48"/>
  <c r="AK409" i="48"/>
  <c r="AH409" i="48"/>
  <c r="AI409" i="48"/>
  <c r="AM409" i="48"/>
  <c r="AJ409" i="48"/>
  <c r="AQ298" i="48"/>
  <c r="AS298" i="48"/>
  <c r="AJ467" i="48"/>
  <c r="AT467" i="48"/>
  <c r="AH467" i="48"/>
  <c r="AL467" i="48"/>
  <c r="AI467" i="48"/>
  <c r="AM467" i="48"/>
  <c r="AK467" i="48"/>
  <c r="AQ321" i="48"/>
  <c r="AS321" i="48"/>
  <c r="AK474" i="48"/>
  <c r="AT474" i="48"/>
  <c r="AM474" i="48"/>
  <c r="AJ474" i="48"/>
  <c r="AI474" i="48"/>
  <c r="AH474" i="48"/>
  <c r="AL474" i="48"/>
  <c r="AJ475" i="48"/>
  <c r="AT475" i="48"/>
  <c r="AK475" i="48"/>
  <c r="AM475" i="48"/>
  <c r="AI475" i="48"/>
  <c r="AH475" i="48"/>
  <c r="AL475" i="48"/>
  <c r="AS497" i="48"/>
  <c r="AQ497" i="48"/>
  <c r="AS432" i="48"/>
  <c r="AQ432" i="48"/>
  <c r="AT382" i="48"/>
  <c r="AJ382" i="48"/>
  <c r="AM382" i="48"/>
  <c r="AK382" i="48"/>
  <c r="AH382" i="48"/>
  <c r="AL382" i="48"/>
  <c r="AI382" i="48"/>
  <c r="AL377" i="48"/>
  <c r="AI377" i="48"/>
  <c r="AM377" i="48"/>
  <c r="AK377" i="48"/>
  <c r="AH377" i="48"/>
  <c r="AJ377" i="48"/>
  <c r="AT377" i="48"/>
  <c r="AK517" i="48"/>
  <c r="AT517" i="48"/>
  <c r="AH517" i="48"/>
  <c r="AM517" i="48"/>
  <c r="AJ517" i="48"/>
  <c r="AL517" i="48"/>
  <c r="AI517" i="48"/>
  <c r="AL376" i="48"/>
  <c r="AK376" i="48"/>
  <c r="AT376" i="48"/>
  <c r="AM376" i="48"/>
  <c r="AI376" i="48"/>
  <c r="AH376" i="48"/>
  <c r="AJ376" i="48"/>
  <c r="AQ528" i="48"/>
  <c r="AS528" i="48"/>
  <c r="AH206" i="48"/>
  <c r="AI206" i="48"/>
  <c r="AJ206" i="48"/>
  <c r="AT206" i="48"/>
  <c r="AK206" i="48"/>
  <c r="AM206" i="48"/>
  <c r="AL206" i="48"/>
  <c r="AR61" i="48"/>
  <c r="AN61" i="48" s="1"/>
  <c r="AM291" i="48"/>
  <c r="AS291" i="48" s="1"/>
  <c r="AT291" i="48"/>
  <c r="AI291" i="48"/>
  <c r="AH291" i="48"/>
  <c r="AJ291" i="48"/>
  <c r="AQ291" i="48" s="1"/>
  <c r="AL291" i="48"/>
  <c r="AK291" i="48"/>
  <c r="AQ346" i="48"/>
  <c r="AS346" i="48"/>
  <c r="AL128" i="48"/>
  <c r="AK128" i="48"/>
  <c r="AH128" i="48"/>
  <c r="AM128" i="48"/>
  <c r="AT128" i="48"/>
  <c r="AI128" i="48"/>
  <c r="AJ128" i="48"/>
  <c r="AM391" i="48"/>
  <c r="AH391" i="48"/>
  <c r="AL391" i="48"/>
  <c r="AI391" i="48"/>
  <c r="AJ391" i="48"/>
  <c r="AT391" i="48"/>
  <c r="AK391" i="48"/>
  <c r="AK301" i="48"/>
  <c r="AH301" i="48"/>
  <c r="AJ301" i="48"/>
  <c r="AT301" i="48"/>
  <c r="AI301" i="48"/>
  <c r="AL301" i="48"/>
  <c r="AM301" i="48"/>
  <c r="AQ203" i="48"/>
  <c r="AS203" i="48"/>
  <c r="AQ191" i="48" l="1"/>
  <c r="AQ236" i="48"/>
  <c r="AQ217" i="48"/>
  <c r="AQ161" i="48"/>
  <c r="AQ169" i="48"/>
  <c r="AQ225" i="48"/>
  <c r="AQ294" i="48"/>
  <c r="AQ111" i="48"/>
  <c r="AQ231" i="48"/>
  <c r="AQ194" i="48"/>
  <c r="AQ293" i="48"/>
  <c r="AQ197" i="48"/>
  <c r="AQ206" i="48"/>
  <c r="AQ218" i="48"/>
  <c r="AR192" i="48"/>
  <c r="AQ232" i="48"/>
  <c r="AQ180" i="48"/>
  <c r="AQ165" i="48"/>
  <c r="AQ199" i="48"/>
  <c r="AQ154" i="48"/>
  <c r="AQ162" i="48"/>
  <c r="AQ152" i="48"/>
  <c r="AN236" i="48"/>
  <c r="AQ239" i="48"/>
  <c r="AQ242" i="48"/>
  <c r="AQ176" i="48"/>
  <c r="AQ223" i="48"/>
  <c r="AQ168" i="48"/>
  <c r="AQ116" i="48"/>
  <c r="AQ295" i="48"/>
  <c r="AQ212" i="48"/>
  <c r="AQ245" i="48"/>
  <c r="AQ159" i="48"/>
  <c r="AQ234" i="48"/>
  <c r="AQ230" i="48"/>
  <c r="AQ179" i="48"/>
  <c r="AQ229" i="48"/>
  <c r="AQ88" i="48"/>
  <c r="AQ216" i="48"/>
  <c r="AQ114" i="48"/>
  <c r="AQ85" i="48"/>
  <c r="AQ224" i="48"/>
  <c r="AQ240" i="48"/>
  <c r="AQ96" i="48"/>
  <c r="AQ181" i="48"/>
  <c r="AQ149" i="48"/>
  <c r="AQ160" i="48"/>
  <c r="AQ131" i="48"/>
  <c r="AQ75" i="48"/>
  <c r="AQ125" i="48"/>
  <c r="AQ195" i="48"/>
  <c r="AQ201" i="48"/>
  <c r="AQ238" i="48"/>
  <c r="AQ137" i="48"/>
  <c r="AO261" i="48"/>
  <c r="AQ166" i="48"/>
  <c r="AQ215" i="48"/>
  <c r="AS259" i="48"/>
  <c r="AS238" i="48"/>
  <c r="AQ106" i="48"/>
  <c r="AQ227" i="48"/>
  <c r="AQ158" i="48"/>
  <c r="AQ171" i="48"/>
  <c r="AQ167" i="48"/>
  <c r="AQ135" i="48"/>
  <c r="AQ213" i="48"/>
  <c r="AQ237" i="48"/>
  <c r="AQ157" i="48"/>
  <c r="AQ173" i="48"/>
  <c r="AQ139" i="48"/>
  <c r="AQ182" i="48"/>
  <c r="AO280" i="48"/>
  <c r="AO236" i="48"/>
  <c r="AS228" i="48"/>
  <c r="AQ211" i="48"/>
  <c r="AQ86" i="48"/>
  <c r="AS206" i="48"/>
  <c r="AQ196" i="48"/>
  <c r="AQ178" i="48"/>
  <c r="AQ177" i="48"/>
  <c r="AS190" i="48"/>
  <c r="AO247" i="48"/>
  <c r="AB247" i="48" s="1"/>
  <c r="AQ151" i="48"/>
  <c r="AQ150" i="48"/>
  <c r="AQ207" i="48"/>
  <c r="AS217" i="48"/>
  <c r="AQ296" i="48"/>
  <c r="AO249" i="48"/>
  <c r="AO232" i="48"/>
  <c r="AB232" i="48" s="1"/>
  <c r="AQ187" i="48"/>
  <c r="AQ104" i="48"/>
  <c r="AS243" i="48"/>
  <c r="AS229" i="48"/>
  <c r="AQ193" i="48"/>
  <c r="AS263" i="48"/>
  <c r="AQ164" i="48"/>
  <c r="AQ100" i="48"/>
  <c r="AS210" i="48"/>
  <c r="AQ200" i="48"/>
  <c r="AQ90" i="48"/>
  <c r="AS292" i="48"/>
  <c r="AS284" i="48"/>
  <c r="AQ208" i="48"/>
  <c r="AS237" i="48"/>
  <c r="AQ163" i="48"/>
  <c r="AS189" i="48"/>
  <c r="AO192" i="48"/>
  <c r="AB192" i="48" s="1"/>
  <c r="AQ243" i="48"/>
  <c r="AQ155" i="48"/>
  <c r="AQ204" i="48"/>
  <c r="AQ107" i="48"/>
  <c r="AQ83" i="48"/>
  <c r="AQ143" i="48"/>
  <c r="AQ102" i="48"/>
  <c r="AQ146" i="48"/>
  <c r="AQ186" i="48"/>
  <c r="AQ175" i="48"/>
  <c r="AS231" i="48"/>
  <c r="AS277" i="48"/>
  <c r="AN232" i="48"/>
  <c r="AS254" i="48"/>
  <c r="AS280" i="48"/>
  <c r="AN261" i="48"/>
  <c r="AS249" i="48"/>
  <c r="AS236" i="48"/>
  <c r="AS295" i="48"/>
  <c r="AN192" i="48"/>
  <c r="AB268" i="48"/>
  <c r="AS193" i="48"/>
  <c r="AS227" i="48"/>
  <c r="AS287" i="48"/>
  <c r="AN280" i="48"/>
  <c r="AC280" i="48" s="1"/>
  <c r="AP280" i="48" s="1"/>
  <c r="AS199" i="48"/>
  <c r="AS269" i="48"/>
  <c r="AN249" i="48"/>
  <c r="AC249" i="48" s="1"/>
  <c r="AP249" i="48" s="1"/>
  <c r="AS275" i="48"/>
  <c r="AS209" i="48"/>
  <c r="AS279" i="48"/>
  <c r="AS230" i="48"/>
  <c r="AS196" i="48"/>
  <c r="AS271" i="48"/>
  <c r="AS205" i="48"/>
  <c r="AN247" i="48"/>
  <c r="AC247" i="48" s="1"/>
  <c r="AP247" i="48" s="1"/>
  <c r="AS186" i="48"/>
  <c r="AQ172" i="48"/>
  <c r="AS177" i="48"/>
  <c r="AS185" i="48"/>
  <c r="AS171" i="48"/>
  <c r="AS181" i="48"/>
  <c r="AS173" i="48"/>
  <c r="AS183" i="48"/>
  <c r="AS178" i="48"/>
  <c r="AS182" i="48"/>
  <c r="AS180" i="48"/>
  <c r="AS179" i="48"/>
  <c r="AR180" i="48"/>
  <c r="AN180" i="48" s="1"/>
  <c r="AR356" i="48"/>
  <c r="AN156" i="48"/>
  <c r="AR167" i="48"/>
  <c r="AN167" i="48" s="1"/>
  <c r="AQ156" i="48"/>
  <c r="AR375" i="48"/>
  <c r="AS156" i="48"/>
  <c r="AQ153" i="48"/>
  <c r="AR130" i="48"/>
  <c r="AO130" i="48" s="1"/>
  <c r="AR328" i="48"/>
  <c r="AQ77" i="48"/>
  <c r="AQ170" i="48"/>
  <c r="AS168" i="48"/>
  <c r="AS165" i="48"/>
  <c r="AS85" i="48"/>
  <c r="AO77" i="48"/>
  <c r="AQ95" i="48"/>
  <c r="AO156" i="48"/>
  <c r="AN154" i="48"/>
  <c r="AQ132" i="48"/>
  <c r="AN95" i="48"/>
  <c r="AN159" i="48"/>
  <c r="AS95" i="48"/>
  <c r="AO95" i="48"/>
  <c r="AQ78" i="48"/>
  <c r="AR85" i="48"/>
  <c r="AO85" i="48" s="1"/>
  <c r="AS93" i="48"/>
  <c r="AO159" i="48"/>
  <c r="AS157" i="48"/>
  <c r="AS160" i="48"/>
  <c r="AS161" i="48"/>
  <c r="AR63" i="48"/>
  <c r="AO63" i="48" s="1"/>
  <c r="AO154" i="48"/>
  <c r="AS150" i="48"/>
  <c r="AN87" i="48"/>
  <c r="AQ126" i="48"/>
  <c r="AS63" i="48"/>
  <c r="AS151" i="48"/>
  <c r="AS159" i="48"/>
  <c r="AS135" i="48"/>
  <c r="AQ130" i="48"/>
  <c r="AQ63" i="48"/>
  <c r="AQ65" i="48"/>
  <c r="AQ57" i="48"/>
  <c r="AR186" i="48"/>
  <c r="AN186" i="48" s="1"/>
  <c r="AR524" i="48"/>
  <c r="AR527" i="48"/>
  <c r="AR510" i="48"/>
  <c r="AR254" i="48"/>
  <c r="AN254" i="48" s="1"/>
  <c r="AS57" i="48"/>
  <c r="AQ67" i="48"/>
  <c r="AR93" i="48"/>
  <c r="AN93" i="48" s="1"/>
  <c r="AR135" i="48"/>
  <c r="AO135" i="48" s="1"/>
  <c r="AB135" i="48" s="1"/>
  <c r="AR337" i="48"/>
  <c r="AQ58" i="48"/>
  <c r="AR442" i="48"/>
  <c r="AR523" i="48"/>
  <c r="AR285" i="48"/>
  <c r="AN285" i="48" s="1"/>
  <c r="AR371" i="48"/>
  <c r="AR452" i="48"/>
  <c r="AR262" i="48"/>
  <c r="AN262" i="48" s="1"/>
  <c r="AR491" i="48"/>
  <c r="AR437" i="48"/>
  <c r="AR256" i="48"/>
  <c r="AN256" i="48" s="1"/>
  <c r="AR314" i="48"/>
  <c r="AR502" i="48"/>
  <c r="AR272" i="48"/>
  <c r="AN272" i="48" s="1"/>
  <c r="AR277" i="48"/>
  <c r="AN277" i="48" s="1"/>
  <c r="AB277" i="48" s="1"/>
  <c r="AR265" i="48"/>
  <c r="AN265" i="48" s="1"/>
  <c r="AR496" i="48"/>
  <c r="AR477" i="48"/>
  <c r="AR300" i="48"/>
  <c r="AR189" i="48"/>
  <c r="AN189" i="48" s="1"/>
  <c r="AR174" i="48"/>
  <c r="AN174" i="48" s="1"/>
  <c r="AR210" i="48"/>
  <c r="AO210" i="48" s="1"/>
  <c r="AB210" i="48" s="1"/>
  <c r="AR182" i="48"/>
  <c r="AN182" i="48" s="1"/>
  <c r="AR201" i="48"/>
  <c r="AO201" i="48" s="1"/>
  <c r="AB201" i="48" s="1"/>
  <c r="AR220" i="48"/>
  <c r="AO220" i="48" s="1"/>
  <c r="AB220" i="48" s="1"/>
  <c r="AR150" i="48"/>
  <c r="AQ128" i="48"/>
  <c r="AQ145" i="48"/>
  <c r="AQ119" i="48"/>
  <c r="AQ70" i="48"/>
  <c r="AQ140" i="48"/>
  <c r="AQ122" i="48"/>
  <c r="AQ144" i="48"/>
  <c r="AQ103" i="48"/>
  <c r="AQ84" i="48"/>
  <c r="AQ147" i="48"/>
  <c r="AQ92" i="48"/>
  <c r="AQ121" i="48"/>
  <c r="AQ101" i="48"/>
  <c r="AQ133" i="48"/>
  <c r="AQ72" i="48"/>
  <c r="AQ66" i="48"/>
  <c r="AQ94" i="48"/>
  <c r="AQ108" i="48"/>
  <c r="AQ141" i="48"/>
  <c r="AQ123" i="48"/>
  <c r="AQ117" i="48"/>
  <c r="AQ138" i="48"/>
  <c r="AQ134" i="48"/>
  <c r="AO87" i="48"/>
  <c r="AO142" i="48"/>
  <c r="AS106" i="48"/>
  <c r="AS118" i="48"/>
  <c r="AS97" i="48"/>
  <c r="AS80" i="48"/>
  <c r="AS71" i="48"/>
  <c r="AS108" i="48"/>
  <c r="AS64" i="48"/>
  <c r="AR57" i="48"/>
  <c r="AO57" i="48" s="1"/>
  <c r="AN142" i="48"/>
  <c r="AS112" i="48"/>
  <c r="AS113" i="48"/>
  <c r="AS66" i="48"/>
  <c r="AS116" i="48"/>
  <c r="AS62" i="48"/>
  <c r="AS86" i="48"/>
  <c r="AS92" i="48"/>
  <c r="AQ81" i="48"/>
  <c r="AS60" i="48"/>
  <c r="AS68" i="48"/>
  <c r="AS70" i="48"/>
  <c r="AS90" i="48"/>
  <c r="AS145" i="48"/>
  <c r="AS141" i="48"/>
  <c r="AS81" i="48"/>
  <c r="AS136" i="48"/>
  <c r="AS74" i="48"/>
  <c r="AS73" i="48"/>
  <c r="AS98" i="48"/>
  <c r="AS121" i="48"/>
  <c r="AR115" i="48"/>
  <c r="AO115" i="48" s="1"/>
  <c r="AQ129" i="48"/>
  <c r="AS138" i="48"/>
  <c r="AS146" i="48"/>
  <c r="AS102" i="48"/>
  <c r="AS100" i="48"/>
  <c r="AQ91" i="48"/>
  <c r="AS114" i="48"/>
  <c r="AS142" i="48"/>
  <c r="AR423" i="48"/>
  <c r="AR459" i="48"/>
  <c r="AR389" i="48"/>
  <c r="AR273" i="48"/>
  <c r="AO273" i="48" s="1"/>
  <c r="AR255" i="48"/>
  <c r="AO255" i="48" s="1"/>
  <c r="AR535" i="48"/>
  <c r="AR548" i="48"/>
  <c r="AR336" i="48"/>
  <c r="AR410" i="48"/>
  <c r="AR184" i="48"/>
  <c r="AN184" i="48" s="1"/>
  <c r="AR318" i="48"/>
  <c r="AR219" i="48"/>
  <c r="AN219" i="48" s="1"/>
  <c r="AR251" i="48"/>
  <c r="AN251" i="48" s="1"/>
  <c r="AC251" i="48" s="1"/>
  <c r="AP251" i="48" s="1"/>
  <c r="AR288" i="48"/>
  <c r="AO288" i="48" s="1"/>
  <c r="AR553" i="48"/>
  <c r="AR282" i="48"/>
  <c r="AO282" i="48" s="1"/>
  <c r="AR447" i="48"/>
  <c r="AR175" i="48"/>
  <c r="AO175" i="48" s="1"/>
  <c r="AR207" i="48"/>
  <c r="AO207" i="48" s="1"/>
  <c r="AB207" i="48" s="1"/>
  <c r="AR302" i="48"/>
  <c r="AR402" i="48"/>
  <c r="AR139" i="48"/>
  <c r="AO139" i="48" s="1"/>
  <c r="AR202" i="48"/>
  <c r="AN202" i="48" s="1"/>
  <c r="AR418" i="48"/>
  <c r="AR547" i="48"/>
  <c r="AR538" i="48"/>
  <c r="AR198" i="48"/>
  <c r="AO198" i="48" s="1"/>
  <c r="AB198" i="48" s="1"/>
  <c r="AR492" i="48"/>
  <c r="AR489" i="48"/>
  <c r="AR216" i="48"/>
  <c r="AN216" i="48" s="1"/>
  <c r="AR469" i="48"/>
  <c r="AR512" i="48"/>
  <c r="AR289" i="48"/>
  <c r="AO289" i="48" s="1"/>
  <c r="AR403" i="48"/>
  <c r="AR513" i="48"/>
  <c r="AR64" i="48"/>
  <c r="AO64" i="48" s="1"/>
  <c r="AR100" i="48"/>
  <c r="AN100" i="48" s="1"/>
  <c r="AB95" i="48"/>
  <c r="AQ124" i="48"/>
  <c r="AQ82" i="48"/>
  <c r="AS72" i="48"/>
  <c r="AQ105" i="48"/>
  <c r="AQ120" i="48"/>
  <c r="AS65" i="48"/>
  <c r="AS99" i="48"/>
  <c r="AN77" i="48"/>
  <c r="AQ62" i="48"/>
  <c r="AQ74" i="48"/>
  <c r="AS128" i="48"/>
  <c r="AQ80" i="48"/>
  <c r="AS76" i="48"/>
  <c r="AQ87" i="48"/>
  <c r="AQ59" i="48"/>
  <c r="AQ79" i="48"/>
  <c r="AQ73" i="48"/>
  <c r="AQ98" i="48"/>
  <c r="AQ109" i="48"/>
  <c r="AQ71" i="48"/>
  <c r="AQ115" i="48"/>
  <c r="AQ68" i="48"/>
  <c r="AO61" i="48"/>
  <c r="AB61" i="48" s="1"/>
  <c r="AS88" i="48"/>
  <c r="AQ89" i="48"/>
  <c r="AS129" i="48"/>
  <c r="AS67" i="48"/>
  <c r="AQ69" i="48"/>
  <c r="AQ97" i="48"/>
  <c r="AS79" i="48"/>
  <c r="AS104" i="48"/>
  <c r="AS58" i="48"/>
  <c r="AQ118" i="48"/>
  <c r="AS105" i="48"/>
  <c r="AS119" i="48"/>
  <c r="AO117" i="48"/>
  <c r="AS125" i="48"/>
  <c r="AR59" i="48"/>
  <c r="AN59" i="48" s="1"/>
  <c r="AS96" i="48"/>
  <c r="AQ64" i="48"/>
  <c r="AR89" i="48"/>
  <c r="AN89" i="48" s="1"/>
  <c r="AS89" i="48"/>
  <c r="AS111" i="48"/>
  <c r="AR114" i="48"/>
  <c r="AO114" i="48" s="1"/>
  <c r="AN117" i="48"/>
  <c r="AS94" i="48"/>
  <c r="AS122" i="48"/>
  <c r="AR70" i="48"/>
  <c r="AS115" i="48"/>
  <c r="AS83" i="48"/>
  <c r="AS120" i="48"/>
  <c r="AS59" i="48"/>
  <c r="AR111" i="48"/>
  <c r="AN111" i="48" s="1"/>
  <c r="AS84" i="48"/>
  <c r="AS103" i="48"/>
  <c r="AR122" i="48"/>
  <c r="AO122" i="48" s="1"/>
  <c r="AO91" i="48"/>
  <c r="AN91" i="48"/>
  <c r="AR457" i="48"/>
  <c r="AR112" i="48"/>
  <c r="AR554" i="48"/>
  <c r="AR113" i="48"/>
  <c r="AN113" i="48" s="1"/>
  <c r="AR532" i="48"/>
  <c r="AR335" i="48"/>
  <c r="AR401" i="48"/>
  <c r="AR68" i="48"/>
  <c r="AN68" i="48" s="1"/>
  <c r="AR505" i="48"/>
  <c r="AR556" i="48"/>
  <c r="AR499" i="48"/>
  <c r="AR296" i="48"/>
  <c r="AN296" i="48" s="1"/>
  <c r="AR543" i="48"/>
  <c r="AR213" i="48"/>
  <c r="AN213" i="48" s="1"/>
  <c r="AR313" i="48"/>
  <c r="AR281" i="48"/>
  <c r="AN281" i="48" s="1"/>
  <c r="AR480" i="48"/>
  <c r="AR263" i="48"/>
  <c r="AN263" i="48" s="1"/>
  <c r="AR443" i="48"/>
  <c r="AR394" i="48"/>
  <c r="AR464" i="48"/>
  <c r="AR188" i="48"/>
  <c r="AN188" i="48" s="1"/>
  <c r="AR96" i="48"/>
  <c r="AR140" i="48"/>
  <c r="AO140" i="48" s="1"/>
  <c r="AR426" i="48"/>
  <c r="AR537" i="48"/>
  <c r="AR440" i="48"/>
  <c r="AR217" i="48"/>
  <c r="AN217" i="48" s="1"/>
  <c r="AR398" i="48"/>
  <c r="AR545" i="48"/>
  <c r="AR299" i="48"/>
  <c r="AR363" i="48"/>
  <c r="AR233" i="48"/>
  <c r="AO233" i="48" s="1"/>
  <c r="AB233" i="48" s="1"/>
  <c r="AR306" i="48"/>
  <c r="AR252" i="48"/>
  <c r="AN252" i="48" s="1"/>
  <c r="AR319" i="48"/>
  <c r="AR482" i="48"/>
  <c r="AR193" i="48"/>
  <c r="AO193" i="48" s="1"/>
  <c r="AB193" i="48" s="1"/>
  <c r="AR214" i="48"/>
  <c r="AN214" i="48" s="1"/>
  <c r="AR244" i="48"/>
  <c r="AN244" i="48" s="1"/>
  <c r="AC244" i="48" s="1"/>
  <c r="AP244" i="48" s="1"/>
  <c r="AR234" i="48"/>
  <c r="AO234" i="48" s="1"/>
  <c r="AB234" i="48" s="1"/>
  <c r="AR325" i="48"/>
  <c r="AR88" i="48"/>
  <c r="AN88" i="48" s="1"/>
  <c r="AR322" i="48"/>
  <c r="AR94" i="48"/>
  <c r="AO94" i="48" s="1"/>
  <c r="AR350" i="48"/>
  <c r="AR332" i="48"/>
  <c r="AR235" i="48"/>
  <c r="AO235" i="48" s="1"/>
  <c r="AB235" i="48" s="1"/>
  <c r="AR473" i="48"/>
  <c r="AR372" i="48"/>
  <c r="AR76" i="48"/>
  <c r="AR431" i="48"/>
  <c r="AR110" i="48"/>
  <c r="AR552" i="48"/>
  <c r="AR134" i="48"/>
  <c r="AN134" i="48" s="1"/>
  <c r="AR283" i="48"/>
  <c r="AN283" i="48" s="1"/>
  <c r="AR392" i="48"/>
  <c r="AR136" i="48"/>
  <c r="AN136" i="48" s="1"/>
  <c r="AR449" i="48"/>
  <c r="AR278" i="48"/>
  <c r="AN278" i="48" s="1"/>
  <c r="AR435" i="48"/>
  <c r="AR245" i="48"/>
  <c r="AO245" i="48" s="1"/>
  <c r="AB245" i="48" s="1"/>
  <c r="AR420" i="48"/>
  <c r="AR508" i="48"/>
  <c r="AR481" i="48"/>
  <c r="AR146" i="48"/>
  <c r="AN146" i="48" s="1"/>
  <c r="AR226" i="48"/>
  <c r="AO226" i="48" s="1"/>
  <c r="AB226" i="48" s="1"/>
  <c r="AR250" i="48"/>
  <c r="AN250" i="48" s="1"/>
  <c r="AR99" i="48"/>
  <c r="AR404" i="48"/>
  <c r="AR66" i="48"/>
  <c r="AN66" i="48" s="1"/>
  <c r="AR399" i="48"/>
  <c r="AR164" i="48"/>
  <c r="AN164" i="48" s="1"/>
  <c r="AR287" i="48"/>
  <c r="AN287" i="48" s="1"/>
  <c r="AB287" i="48" s="1"/>
  <c r="AR484" i="48"/>
  <c r="AR343" i="48"/>
  <c r="AR303" i="48"/>
  <c r="AR151" i="48"/>
  <c r="AN151" i="48" s="1"/>
  <c r="AR408" i="48"/>
  <c r="AR413" i="48"/>
  <c r="AR294" i="48"/>
  <c r="AN294" i="48" s="1"/>
  <c r="AR460" i="48"/>
  <c r="AR183" i="48"/>
  <c r="AO183" i="48" s="1"/>
  <c r="AR129" i="48"/>
  <c r="AO129" i="48" s="1"/>
  <c r="AR195" i="48"/>
  <c r="AO195" i="48" s="1"/>
  <c r="AB195" i="48" s="1"/>
  <c r="AR526" i="48"/>
  <c r="AR258" i="48"/>
  <c r="AO258" i="48" s="1"/>
  <c r="AR126" i="48"/>
  <c r="AN126" i="48" s="1"/>
  <c r="AR427" i="48"/>
  <c r="AR430" i="48"/>
  <c r="AR351" i="48"/>
  <c r="AR368" i="48"/>
  <c r="AR293" i="48"/>
  <c r="AN293" i="48" s="1"/>
  <c r="AR406" i="48"/>
  <c r="AR305" i="48"/>
  <c r="AR185" i="48"/>
  <c r="AO185" i="48" s="1"/>
  <c r="AR108" i="48"/>
  <c r="AN108" i="48" s="1"/>
  <c r="AR138" i="48"/>
  <c r="AN138" i="48" s="1"/>
  <c r="AR225" i="48"/>
  <c r="AN225" i="48" s="1"/>
  <c r="AQ60" i="48"/>
  <c r="X20" i="46"/>
  <c r="Y20" i="46"/>
  <c r="Y19" i="46"/>
  <c r="X19" i="46"/>
  <c r="X21" i="46"/>
  <c r="X8" i="46"/>
  <c r="Y8" i="46"/>
  <c r="Y9" i="46"/>
  <c r="X7" i="46"/>
  <c r="Y7" i="46"/>
  <c r="X9" i="46"/>
  <c r="Y21" i="46"/>
  <c r="U7" i="72" a="1"/>
  <c r="U7" i="72" s="1"/>
  <c r="AR470" i="48"/>
  <c r="AR551" i="48"/>
  <c r="AR102" i="48"/>
  <c r="AN102" i="48" s="1"/>
  <c r="AR542" i="48"/>
  <c r="AR160" i="48"/>
  <c r="AR275" i="48"/>
  <c r="AN275" i="48" s="1"/>
  <c r="AR205" i="48"/>
  <c r="AN205" i="48" s="1"/>
  <c r="AR229" i="48"/>
  <c r="AN229" i="48" s="1"/>
  <c r="AR190" i="48"/>
  <c r="AO190" i="48" s="1"/>
  <c r="AB190" i="48" s="1"/>
  <c r="AR71" i="48"/>
  <c r="AR125" i="48"/>
  <c r="AN125" i="48" s="1"/>
  <c r="AR171" i="48"/>
  <c r="AR60" i="48"/>
  <c r="AR369" i="48"/>
  <c r="AR531" i="48"/>
  <c r="AR165" i="48"/>
  <c r="AO165" i="48" s="1"/>
  <c r="AR493" i="48"/>
  <c r="AR541" i="48"/>
  <c r="AR238" i="48"/>
  <c r="AO238" i="48" s="1"/>
  <c r="AB238" i="48" s="1"/>
  <c r="AR62" i="48"/>
  <c r="AR239" i="48"/>
  <c r="AO239" i="48" s="1"/>
  <c r="AB239" i="48" s="1"/>
  <c r="AR544" i="48"/>
  <c r="AR390" i="48"/>
  <c r="AR353" i="48"/>
  <c r="AR407" i="48"/>
  <c r="AR73" i="48"/>
  <c r="AR309" i="48"/>
  <c r="AR292" i="48"/>
  <c r="AN292" i="48" s="1"/>
  <c r="AR271" i="48"/>
  <c r="AO271" i="48" s="1"/>
  <c r="AR462" i="48"/>
  <c r="AR120" i="48"/>
  <c r="AR92" i="48"/>
  <c r="AN92" i="48" s="1"/>
  <c r="AR471" i="48"/>
  <c r="AR474" i="48"/>
  <c r="AR243" i="48"/>
  <c r="AO243" i="48" s="1"/>
  <c r="AR425" i="48"/>
  <c r="AR166" i="48"/>
  <c r="AO166" i="48" s="1"/>
  <c r="AR144" i="48"/>
  <c r="AR124" i="48"/>
  <c r="AR215" i="48"/>
  <c r="AN215" i="48" s="1"/>
  <c r="AR388" i="48"/>
  <c r="AR327" i="48"/>
  <c r="AR321" i="48"/>
  <c r="AR274" i="48"/>
  <c r="AO274" i="48" s="1"/>
  <c r="AR381" i="48"/>
  <c r="AR414" i="48"/>
  <c r="AR161" i="48"/>
  <c r="AN161" i="48" s="1"/>
  <c r="AR522" i="48"/>
  <c r="AR212" i="48"/>
  <c r="AN212" i="48" s="1"/>
  <c r="AR248" i="48"/>
  <c r="AN248" i="48" s="1"/>
  <c r="AR221" i="48"/>
  <c r="AO221" i="48" s="1"/>
  <c r="AB221" i="48" s="1"/>
  <c r="AR199" i="48"/>
  <c r="AO199" i="48" s="1"/>
  <c r="AB199" i="48" s="1"/>
  <c r="AR342" i="48"/>
  <c r="AR490" i="48"/>
  <c r="AR344" i="48"/>
  <c r="AR540" i="48"/>
  <c r="AR67" i="48"/>
  <c r="AN67" i="48" s="1"/>
  <c r="AR65" i="48"/>
  <c r="AR109" i="48"/>
  <c r="AR208" i="48"/>
  <c r="AN208" i="48" s="1"/>
  <c r="AR104" i="48"/>
  <c r="AR209" i="48"/>
  <c r="AO209" i="48" s="1"/>
  <c r="AR386" i="48"/>
  <c r="AR79" i="48"/>
  <c r="AR397" i="48"/>
  <c r="AR501" i="48"/>
  <c r="AR83" i="48"/>
  <c r="AR178" i="48"/>
  <c r="AO178" i="48" s="1"/>
  <c r="AB178" i="48" s="1"/>
  <c r="AR311" i="48"/>
  <c r="AR379" i="48"/>
  <c r="AR323" i="48"/>
  <c r="AR290" i="48"/>
  <c r="AN290" i="48" s="1"/>
  <c r="AR320" i="48"/>
  <c r="AR218" i="48"/>
  <c r="AO218" i="48" s="1"/>
  <c r="AB218" i="48" s="1"/>
  <c r="AR270" i="48"/>
  <c r="AN270" i="48" s="1"/>
  <c r="AR333" i="48"/>
  <c r="AR119" i="48"/>
  <c r="AR334" i="48"/>
  <c r="AR374" i="48"/>
  <c r="AR158" i="48"/>
  <c r="AO158" i="48" s="1"/>
  <c r="AR98" i="48"/>
  <c r="AR187" i="48"/>
  <c r="AN187" i="48" s="1"/>
  <c r="AR308" i="48"/>
  <c r="AR69" i="48"/>
  <c r="AR228" i="48"/>
  <c r="AO228" i="48" s="1"/>
  <c r="AB228" i="48" s="1"/>
  <c r="AR529" i="48"/>
  <c r="AR373" i="48"/>
  <c r="AR162" i="48"/>
  <c r="AR345" i="48"/>
  <c r="AR436" i="48"/>
  <c r="AR450" i="48"/>
  <c r="AR511" i="48"/>
  <c r="AR58" i="48"/>
  <c r="AN58" i="48" s="1"/>
  <c r="U8" i="72" a="1"/>
  <c r="U8" i="72" s="1"/>
  <c r="U9" i="72" a="1"/>
  <c r="U9" i="72" s="1"/>
  <c r="U19" i="72" a="1"/>
  <c r="U19" i="72" s="1"/>
  <c r="U21" i="72" a="1"/>
  <c r="U21" i="72" s="1"/>
  <c r="U20" i="72" a="1"/>
  <c r="U20" i="72" s="1"/>
  <c r="AR246" i="48"/>
  <c r="AO246" i="48" s="1"/>
  <c r="AB246" i="48" s="1"/>
  <c r="AR362" i="48"/>
  <c r="AR539" i="48"/>
  <c r="AR133" i="48"/>
  <c r="AN133" i="48" s="1"/>
  <c r="AR81" i="48"/>
  <c r="AR149" i="48"/>
  <c r="AN149" i="48" s="1"/>
  <c r="AR224" i="48"/>
  <c r="AO224" i="48" s="1"/>
  <c r="AB224" i="48" s="1"/>
  <c r="AR365" i="48"/>
  <c r="AR503" i="48"/>
  <c r="AR276" i="48"/>
  <c r="AN276" i="48" s="1"/>
  <c r="AR485" i="48"/>
  <c r="AR317" i="48"/>
  <c r="AR173" i="48"/>
  <c r="AO173" i="48" s="1"/>
  <c r="AR152" i="48"/>
  <c r="AO152" i="48" s="1"/>
  <c r="AR253" i="48"/>
  <c r="AO253" i="48" s="1"/>
  <c r="AR177" i="48"/>
  <c r="AR391" i="48"/>
  <c r="AR291" i="48"/>
  <c r="AN291" i="48" s="1"/>
  <c r="AR517" i="48"/>
  <c r="AR382" i="48"/>
  <c r="AR467" i="48"/>
  <c r="AR409" i="48"/>
  <c r="AR90" i="48"/>
  <c r="AO90" i="48" s="1"/>
  <c r="AR355" i="48"/>
  <c r="AR520" i="48"/>
  <c r="AR479" i="48"/>
  <c r="AR304" i="48"/>
  <c r="AR486" i="48"/>
  <c r="AR448" i="48"/>
  <c r="AR82" i="48"/>
  <c r="AR385" i="48"/>
  <c r="AR74" i="48"/>
  <c r="AN74" i="48" s="1"/>
  <c r="AR141" i="48"/>
  <c r="AO141" i="48" s="1"/>
  <c r="AR230" i="48"/>
  <c r="AN230" i="48" s="1"/>
  <c r="AR521" i="48"/>
  <c r="AR170" i="48"/>
  <c r="AO170" i="48" s="1"/>
  <c r="AR500" i="48"/>
  <c r="AR295" i="48"/>
  <c r="AN295" i="48" s="1"/>
  <c r="AR84" i="48"/>
  <c r="AR237" i="48"/>
  <c r="AN237" i="48" s="1"/>
  <c r="AR478" i="48"/>
  <c r="AR380" i="48"/>
  <c r="AR204" i="48"/>
  <c r="AO204" i="48" s="1"/>
  <c r="AB204" i="48" s="1"/>
  <c r="AR329" i="48"/>
  <c r="AR191" i="48"/>
  <c r="AO191" i="48" s="1"/>
  <c r="AB191" i="48" s="1"/>
  <c r="AR316" i="48"/>
  <c r="AR506" i="48"/>
  <c r="AR297" i="48"/>
  <c r="AO297" i="48" s="1"/>
  <c r="AB297" i="48" s="1"/>
  <c r="AR179" i="48"/>
  <c r="AR147" i="48"/>
  <c r="AO147" i="48" s="1"/>
  <c r="AR132" i="48"/>
  <c r="AN132" i="48" s="1"/>
  <c r="AR525" i="48"/>
  <c r="AR194" i="48"/>
  <c r="AO194" i="48" s="1"/>
  <c r="AB194" i="48" s="1"/>
  <c r="AR157" i="48"/>
  <c r="AO157" i="48" s="1"/>
  <c r="AR497" i="48"/>
  <c r="AR227" i="48"/>
  <c r="AN227" i="48" s="1"/>
  <c r="AR315" i="48"/>
  <c r="AR421" i="48"/>
  <c r="AR446" i="48"/>
  <c r="AR231" i="48"/>
  <c r="AN231" i="48" s="1"/>
  <c r="AR196" i="48"/>
  <c r="AO196" i="48" s="1"/>
  <c r="AB196" i="48" s="1"/>
  <c r="AR366" i="48"/>
  <c r="AR101" i="48"/>
  <c r="AR131" i="48"/>
  <c r="AN131" i="48" s="1"/>
  <c r="AR367" i="48"/>
  <c r="AR123" i="48"/>
  <c r="AR348" i="48"/>
  <c r="AR432" i="48"/>
  <c r="AR550" i="48"/>
  <c r="AR284" i="48"/>
  <c r="AO284" i="48" s="1"/>
  <c r="AR181" i="48"/>
  <c r="AN181" i="48" s="1"/>
  <c r="AR153" i="48"/>
  <c r="AR107" i="48"/>
  <c r="AR533" i="48"/>
  <c r="AR412" i="48"/>
  <c r="AR395" i="48"/>
  <c r="AR441" i="48"/>
  <c r="AR286" i="48"/>
  <c r="AN286" i="48" s="1"/>
  <c r="AR240" i="48"/>
  <c r="AN240" i="48" s="1"/>
  <c r="AR387" i="48"/>
  <c r="AR75" i="48"/>
  <c r="AR445" i="48"/>
  <c r="AR128" i="48"/>
  <c r="AR206" i="48"/>
  <c r="AN206" i="48" s="1"/>
  <c r="AR377" i="48"/>
  <c r="AR268" i="48"/>
  <c r="AN268" i="48" s="1"/>
  <c r="AC268" i="48" s="1"/>
  <c r="AP268" i="48" s="1"/>
  <c r="AR424" i="48"/>
  <c r="AR259" i="48"/>
  <c r="AN259" i="48" s="1"/>
  <c r="AR116" i="48"/>
  <c r="AO116" i="48" s="1"/>
  <c r="AR338" i="48"/>
  <c r="AR454" i="48"/>
  <c r="AR172" i="48"/>
  <c r="AR349" i="48"/>
  <c r="AR200" i="48"/>
  <c r="AO200" i="48" s="1"/>
  <c r="AB200" i="48" s="1"/>
  <c r="AR422" i="48"/>
  <c r="AR211" i="48"/>
  <c r="AN211" i="48" s="1"/>
  <c r="AR197" i="48"/>
  <c r="AO197" i="48" s="1"/>
  <c r="AB197" i="48" s="1"/>
  <c r="AR155" i="48"/>
  <c r="AN155" i="48" s="1"/>
  <c r="AR546" i="48"/>
  <c r="AR495" i="48"/>
  <c r="AR516" i="48"/>
  <c r="AR148" i="48"/>
  <c r="AO148" i="48" s="1"/>
  <c r="AR468" i="48"/>
  <c r="AR361" i="48"/>
  <c r="AR494" i="48"/>
  <c r="AR465" i="48"/>
  <c r="AR357" i="48"/>
  <c r="AR453" i="48"/>
  <c r="AR242" i="48"/>
  <c r="AN242" i="48" s="1"/>
  <c r="AR534" i="48"/>
  <c r="AR223" i="48"/>
  <c r="AN223" i="48" s="1"/>
  <c r="AR405" i="48"/>
  <c r="AR434" i="48"/>
  <c r="AR86" i="48"/>
  <c r="AR428" i="48"/>
  <c r="AR105" i="48"/>
  <c r="AR267" i="48"/>
  <c r="AO267" i="48" s="1"/>
  <c r="AR176" i="48"/>
  <c r="AO176" i="48" s="1"/>
  <c r="AR121" i="48"/>
  <c r="AR301" i="48"/>
  <c r="AR376" i="48"/>
  <c r="AR475" i="48"/>
  <c r="AR264" i="48"/>
  <c r="AO264" i="48" s="1"/>
  <c r="AR393" i="48"/>
  <c r="AR266" i="48"/>
  <c r="AN266" i="48" s="1"/>
  <c r="AR417" i="48"/>
  <c r="AR419" i="48"/>
  <c r="AR145" i="48"/>
  <c r="AN145" i="48" s="1"/>
  <c r="AR555" i="48"/>
  <c r="AR358" i="48"/>
  <c r="AR416" i="48"/>
  <c r="AR103" i="48"/>
  <c r="AR269" i="48"/>
  <c r="AO269" i="48" s="1"/>
  <c r="AR549" i="48"/>
  <c r="AR518" i="48"/>
  <c r="AR472" i="48"/>
  <c r="AR439" i="48"/>
  <c r="AR466" i="48"/>
  <c r="AR260" i="48"/>
  <c r="AN260" i="48" s="1"/>
  <c r="AR396" i="48"/>
  <c r="AR222" i="48"/>
  <c r="AO222" i="48" s="1"/>
  <c r="AB222" i="48" s="1"/>
  <c r="AR433" i="48"/>
  <c r="AR137" i="48"/>
  <c r="AO137" i="48" s="1"/>
  <c r="AR364" i="48"/>
  <c r="AR463" i="48"/>
  <c r="AR411" i="48"/>
  <c r="AR326" i="48"/>
  <c r="AR455" i="48"/>
  <c r="AR347" i="48"/>
  <c r="AR352" i="48"/>
  <c r="AR279" i="48"/>
  <c r="AO279" i="48" s="1"/>
  <c r="AR106" i="48"/>
  <c r="AN106" i="48" s="1"/>
  <c r="AR78" i="48"/>
  <c r="AR346" i="48"/>
  <c r="AR528" i="48"/>
  <c r="AR429" i="48"/>
  <c r="AR438" i="48"/>
  <c r="AR487" i="48"/>
  <c r="AR415" i="48"/>
  <c r="AR456" i="48"/>
  <c r="AR118" i="48"/>
  <c r="AR307" i="48"/>
  <c r="AR444" i="48"/>
  <c r="AR257" i="48"/>
  <c r="AO257" i="48" s="1"/>
  <c r="AR331" i="48"/>
  <c r="AR354" i="48"/>
  <c r="AR97" i="48"/>
  <c r="AR169" i="48"/>
  <c r="AO169" i="48" s="1"/>
  <c r="AR384" i="48"/>
  <c r="AR519" i="48"/>
  <c r="AR203" i="48"/>
  <c r="AN203" i="48" s="1"/>
  <c r="AR312" i="48"/>
  <c r="AR298" i="48"/>
  <c r="AN298" i="48" s="1"/>
  <c r="AR370" i="48"/>
  <c r="AR72" i="48"/>
  <c r="AR163" i="48"/>
  <c r="AO163" i="48" s="1"/>
  <c r="AR80" i="48"/>
  <c r="AR127" i="48"/>
  <c r="AR378" i="48"/>
  <c r="AR168" i="48"/>
  <c r="AO168" i="48" s="1"/>
  <c r="AB168" i="48" s="1"/>
  <c r="AR310" i="48"/>
  <c r="AR241" i="48"/>
  <c r="AN241" i="48" s="1"/>
  <c r="AR143" i="48"/>
  <c r="AC236" i="48" l="1"/>
  <c r="AP236" i="48" s="1"/>
  <c r="AB87" i="48"/>
  <c r="AO254" i="48"/>
  <c r="AB254" i="48" s="1"/>
  <c r="AO293" i="48"/>
  <c r="AB293" i="48" s="1"/>
  <c r="AO237" i="48"/>
  <c r="AB237" i="48" s="1"/>
  <c r="AB249" i="48"/>
  <c r="AN228" i="48"/>
  <c r="AC228" i="48" s="1"/>
  <c r="AP228" i="48" s="1"/>
  <c r="AN207" i="48"/>
  <c r="AB154" i="48"/>
  <c r="AN239" i="48"/>
  <c r="AC239" i="48" s="1"/>
  <c r="AP239" i="48" s="1"/>
  <c r="AO227" i="48"/>
  <c r="AB227" i="48" s="1"/>
  <c r="AN221" i="48"/>
  <c r="AC221" i="48" s="1"/>
  <c r="AP221" i="48" s="1"/>
  <c r="AN274" i="48"/>
  <c r="AC274" i="48" s="1"/>
  <c r="AP274" i="48" s="1"/>
  <c r="AO291" i="48"/>
  <c r="AC291" i="48" s="1"/>
  <c r="AP291" i="48" s="1"/>
  <c r="AO296" i="48"/>
  <c r="AB296" i="48" s="1"/>
  <c r="AN255" i="48"/>
  <c r="AC232" i="48"/>
  <c r="AP232" i="48" s="1"/>
  <c r="AB236" i="48"/>
  <c r="AN264" i="48"/>
  <c r="AB264" i="48" s="1"/>
  <c r="AO225" i="48"/>
  <c r="AB225" i="48" s="1"/>
  <c r="AC159" i="48"/>
  <c r="AP159" i="48" s="1"/>
  <c r="AO276" i="48"/>
  <c r="AO292" i="48"/>
  <c r="AN209" i="48"/>
  <c r="AC209" i="48" s="1"/>
  <c r="AP209" i="48" s="1"/>
  <c r="AB260" i="48"/>
  <c r="AB291" i="48"/>
  <c r="AC276" i="48"/>
  <c r="AP276" i="48" s="1"/>
  <c r="AB276" i="48"/>
  <c r="AC292" i="48"/>
  <c r="AP292" i="48" s="1"/>
  <c r="AB292" i="48"/>
  <c r="AB272" i="48"/>
  <c r="AB275" i="48"/>
  <c r="AB262" i="48"/>
  <c r="AB270" i="48"/>
  <c r="AB250" i="48"/>
  <c r="AB278" i="48"/>
  <c r="AB285" i="48"/>
  <c r="AB259" i="48"/>
  <c r="AB248" i="48"/>
  <c r="AB252" i="48"/>
  <c r="AC263" i="48"/>
  <c r="AP263" i="48" s="1"/>
  <c r="AB263" i="48"/>
  <c r="AB256" i="48"/>
  <c r="AB286" i="48"/>
  <c r="AB290" i="48"/>
  <c r="AB266" i="48"/>
  <c r="AN279" i="48"/>
  <c r="AN224" i="48"/>
  <c r="AC224" i="48" s="1"/>
  <c r="AP224" i="48" s="1"/>
  <c r="AO286" i="48"/>
  <c r="AC286" i="48" s="1"/>
  <c r="AP286" i="48" s="1"/>
  <c r="AC95" i="48"/>
  <c r="AP95" i="48" s="1"/>
  <c r="AN271" i="48"/>
  <c r="AN253" i="48"/>
  <c r="AN196" i="48"/>
  <c r="AC196" i="48" s="1"/>
  <c r="AP196" i="48" s="1"/>
  <c r="AN204" i="48"/>
  <c r="AC204" i="48" s="1"/>
  <c r="AP204" i="48" s="1"/>
  <c r="AN267" i="48"/>
  <c r="AC261" i="48"/>
  <c r="AP261" i="48" s="1"/>
  <c r="AB261" i="48"/>
  <c r="AN282" i="48"/>
  <c r="AO278" i="48"/>
  <c r="AC278" i="48" s="1"/>
  <c r="AP278" i="48" s="1"/>
  <c r="AO241" i="48"/>
  <c r="AB241" i="48" s="1"/>
  <c r="AO202" i="48"/>
  <c r="AB202" i="48" s="1"/>
  <c r="AO290" i="48"/>
  <c r="AC290" i="48" s="1"/>
  <c r="AP290" i="48" s="1"/>
  <c r="AO248" i="48"/>
  <c r="AC248" i="48" s="1"/>
  <c r="AP248" i="48" s="1"/>
  <c r="AO298" i="48"/>
  <c r="AB298" i="48" s="1"/>
  <c r="AB209" i="48"/>
  <c r="AO188" i="48"/>
  <c r="AB188" i="48" s="1"/>
  <c r="AO215" i="48"/>
  <c r="AB215" i="48" s="1"/>
  <c r="AO259" i="48"/>
  <c r="AC259" i="48" s="1"/>
  <c r="AP259" i="48" s="1"/>
  <c r="AO285" i="48"/>
  <c r="AC285" i="48" s="1"/>
  <c r="AP285" i="48" s="1"/>
  <c r="AO187" i="48"/>
  <c r="AB187" i="48" s="1"/>
  <c r="AO295" i="48"/>
  <c r="AB295" i="48" s="1"/>
  <c r="AO217" i="48"/>
  <c r="AB217" i="48" s="1"/>
  <c r="AB283" i="48"/>
  <c r="AO283" i="48"/>
  <c r="AC283" i="48" s="1"/>
  <c r="AP283" i="48" s="1"/>
  <c r="AN297" i="48"/>
  <c r="AC297" i="48" s="1"/>
  <c r="AP297" i="48" s="1"/>
  <c r="AN194" i="48"/>
  <c r="AC194" i="48" s="1"/>
  <c r="AP194" i="48" s="1"/>
  <c r="AN238" i="48"/>
  <c r="AC238" i="48" s="1"/>
  <c r="AP238" i="48" s="1"/>
  <c r="AN243" i="48"/>
  <c r="AN199" i="48"/>
  <c r="AC199" i="48" s="1"/>
  <c r="AP199" i="48" s="1"/>
  <c r="AN234" i="48"/>
  <c r="AC234" i="48" s="1"/>
  <c r="AP234" i="48" s="1"/>
  <c r="AO216" i="48"/>
  <c r="AB216" i="48" s="1"/>
  <c r="AO229" i="48"/>
  <c r="AB229" i="48" s="1"/>
  <c r="AB274" i="48"/>
  <c r="AN235" i="48"/>
  <c r="AC235" i="48" s="1"/>
  <c r="AP235" i="48" s="1"/>
  <c r="AO256" i="48"/>
  <c r="AC256" i="48" s="1"/>
  <c r="AP256" i="48" s="1"/>
  <c r="AO212" i="48"/>
  <c r="AB212" i="48" s="1"/>
  <c r="AO244" i="48"/>
  <c r="AO208" i="48"/>
  <c r="AB208" i="48" s="1"/>
  <c r="AO270" i="48"/>
  <c r="AC270" i="48" s="1"/>
  <c r="AP270" i="48" s="1"/>
  <c r="AO205" i="48"/>
  <c r="AB205" i="48" s="1"/>
  <c r="AB280" i="48"/>
  <c r="AN273" i="48"/>
  <c r="AO213" i="48"/>
  <c r="AB213" i="48" s="1"/>
  <c r="AB251" i="48"/>
  <c r="AN198" i="48"/>
  <c r="AC198" i="48" s="1"/>
  <c r="AP198" i="48" s="1"/>
  <c r="AB281" i="48"/>
  <c r="AC281" i="48"/>
  <c r="AP281" i="48" s="1"/>
  <c r="AC207" i="48"/>
  <c r="AP207" i="48" s="1"/>
  <c r="AO281" i="48"/>
  <c r="AN200" i="48"/>
  <c r="AC200" i="48" s="1"/>
  <c r="AP200" i="48" s="1"/>
  <c r="AN222" i="48"/>
  <c r="AC222" i="48" s="1"/>
  <c r="AP222" i="48" s="1"/>
  <c r="AN246" i="48"/>
  <c r="AC246" i="48" s="1"/>
  <c r="AP246" i="48" s="1"/>
  <c r="AN284" i="48"/>
  <c r="AN220" i="48"/>
  <c r="AC220" i="48" s="1"/>
  <c r="AP220" i="48" s="1"/>
  <c r="AN245" i="48"/>
  <c r="AC245" i="48" s="1"/>
  <c r="AP245" i="48" s="1"/>
  <c r="AO294" i="48"/>
  <c r="AB294" i="48" s="1"/>
  <c r="AO266" i="48"/>
  <c r="AC266" i="48" s="1"/>
  <c r="AP266" i="48" s="1"/>
  <c r="AO219" i="48"/>
  <c r="AB219" i="48" s="1"/>
  <c r="AN289" i="48"/>
  <c r="AO250" i="48"/>
  <c r="AC250" i="48" s="1"/>
  <c r="AP250" i="48" s="1"/>
  <c r="AO260" i="48"/>
  <c r="AC260" i="48" s="1"/>
  <c r="AP260" i="48" s="1"/>
  <c r="AO275" i="48"/>
  <c r="AC275" i="48" s="1"/>
  <c r="AP275" i="48" s="1"/>
  <c r="AO262" i="48"/>
  <c r="AC262" i="48" s="1"/>
  <c r="AP262" i="48" s="1"/>
  <c r="AN226" i="48"/>
  <c r="AC226" i="48" s="1"/>
  <c r="AP226" i="48" s="1"/>
  <c r="AO287" i="48"/>
  <c r="AO214" i="48"/>
  <c r="AB214" i="48" s="1"/>
  <c r="AO230" i="48"/>
  <c r="AB230" i="48" s="1"/>
  <c r="AN233" i="48"/>
  <c r="AC233" i="48" s="1"/>
  <c r="AP233" i="48" s="1"/>
  <c r="AO265" i="48"/>
  <c r="AB265" i="48" s="1"/>
  <c r="AC264" i="48"/>
  <c r="AP264" i="48" s="1"/>
  <c r="AB255" i="48"/>
  <c r="AC255" i="48"/>
  <c r="AP255" i="48" s="1"/>
  <c r="AN195" i="48"/>
  <c r="AC195" i="48" s="1"/>
  <c r="AP195" i="48" s="1"/>
  <c r="AN190" i="48"/>
  <c r="AC190" i="48" s="1"/>
  <c r="AP190" i="48" s="1"/>
  <c r="AN288" i="48"/>
  <c r="AB244" i="48"/>
  <c r="AN269" i="48"/>
  <c r="AO206" i="48"/>
  <c r="AB206" i="48" s="1"/>
  <c r="AN258" i="48"/>
  <c r="AO242" i="48"/>
  <c r="AB242" i="48" s="1"/>
  <c r="AO240" i="48"/>
  <c r="AB240" i="48" s="1"/>
  <c r="AO263" i="48"/>
  <c r="AN191" i="48"/>
  <c r="AC191" i="48" s="1"/>
  <c r="AP191" i="48" s="1"/>
  <c r="AO272" i="48"/>
  <c r="AC272" i="48" s="1"/>
  <c r="AP272" i="48" s="1"/>
  <c r="AO203" i="48"/>
  <c r="AB203" i="48" s="1"/>
  <c r="AO277" i="48"/>
  <c r="AC277" i="48" s="1"/>
  <c r="AP277" i="48" s="1"/>
  <c r="AO231" i="48"/>
  <c r="AB231" i="48" s="1"/>
  <c r="AO223" i="48"/>
  <c r="AB223" i="48" s="1"/>
  <c r="AC287" i="48"/>
  <c r="AP287" i="48" s="1"/>
  <c r="AN257" i="48"/>
  <c r="AN218" i="48"/>
  <c r="AC218" i="48" s="1"/>
  <c r="AP218" i="48" s="1"/>
  <c r="AO252" i="48"/>
  <c r="AC252" i="48" s="1"/>
  <c r="AP252" i="48" s="1"/>
  <c r="AN201" i="48"/>
  <c r="AC201" i="48" s="1"/>
  <c r="AP201" i="48" s="1"/>
  <c r="AN197" i="48"/>
  <c r="AC197" i="48" s="1"/>
  <c r="AP197" i="48" s="1"/>
  <c r="AO211" i="48"/>
  <c r="AB211" i="48" s="1"/>
  <c r="AN210" i="48"/>
  <c r="AC210" i="48" s="1"/>
  <c r="AP210" i="48" s="1"/>
  <c r="AC192" i="48"/>
  <c r="AP192" i="48" s="1"/>
  <c r="AN193" i="48"/>
  <c r="AC193" i="48" s="1"/>
  <c r="AP193" i="48" s="1"/>
  <c r="AO251" i="48"/>
  <c r="AO268" i="48"/>
  <c r="AO189" i="48"/>
  <c r="AB189" i="48" s="1"/>
  <c r="AC156" i="48"/>
  <c r="AP156" i="48" s="1"/>
  <c r="AB142" i="48"/>
  <c r="AN178" i="48"/>
  <c r="AC178" i="48" s="1"/>
  <c r="AP178" i="48" s="1"/>
  <c r="AN173" i="48"/>
  <c r="AO174" i="48"/>
  <c r="AC174" i="48" s="1"/>
  <c r="AP174" i="48" s="1"/>
  <c r="AO184" i="48"/>
  <c r="AC184" i="48" s="1"/>
  <c r="AP184" i="48" s="1"/>
  <c r="AO186" i="48"/>
  <c r="AC186" i="48" s="1"/>
  <c r="AP186" i="48" s="1"/>
  <c r="AN185" i="48"/>
  <c r="AO180" i="48"/>
  <c r="AC180" i="48" s="1"/>
  <c r="AP180" i="48" s="1"/>
  <c r="AO171" i="48"/>
  <c r="AB171" i="48" s="1"/>
  <c r="AN177" i="48"/>
  <c r="AO182" i="48"/>
  <c r="AC182" i="48" s="1"/>
  <c r="AP182" i="48" s="1"/>
  <c r="AO179" i="48"/>
  <c r="AB179" i="48" s="1"/>
  <c r="AN176" i="48"/>
  <c r="AN172" i="48"/>
  <c r="AO181" i="48"/>
  <c r="AC181" i="48" s="1"/>
  <c r="AP181" i="48" s="1"/>
  <c r="AO172" i="48"/>
  <c r="AN171" i="48"/>
  <c r="AN179" i="48"/>
  <c r="AO177" i="48"/>
  <c r="AN175" i="48"/>
  <c r="AB175" i="48" s="1"/>
  <c r="AN183" i="48"/>
  <c r="AC77" i="48"/>
  <c r="AP77" i="48" s="1"/>
  <c r="AN130" i="48"/>
  <c r="AB130" i="48" s="1"/>
  <c r="AO167" i="48"/>
  <c r="AB156" i="48"/>
  <c r="AO93" i="48"/>
  <c r="AC93" i="48" s="1"/>
  <c r="AP93" i="48" s="1"/>
  <c r="AC87" i="48"/>
  <c r="AP87" i="48" s="1"/>
  <c r="AN64" i="48"/>
  <c r="AC64" i="48" s="1"/>
  <c r="AP64" i="48" s="1"/>
  <c r="AN170" i="48"/>
  <c r="AC170" i="48" s="1"/>
  <c r="AP170" i="48" s="1"/>
  <c r="AN169" i="48"/>
  <c r="AN168" i="48"/>
  <c r="AC168" i="48" s="1"/>
  <c r="AP168" i="48" s="1"/>
  <c r="AN166" i="48"/>
  <c r="AN165" i="48"/>
  <c r="AO164" i="48"/>
  <c r="AC164" i="48" s="1"/>
  <c r="AP164" i="48" s="1"/>
  <c r="AC154" i="48"/>
  <c r="AP154" i="48" s="1"/>
  <c r="AN163" i="48"/>
  <c r="AB159" i="48"/>
  <c r="AN63" i="48"/>
  <c r="AC63" i="48" s="1"/>
  <c r="AP63" i="48" s="1"/>
  <c r="AN85" i="48"/>
  <c r="AN160" i="48"/>
  <c r="AN157" i="48"/>
  <c r="AO160" i="48"/>
  <c r="AO155" i="48"/>
  <c r="AC155" i="48" s="1"/>
  <c r="AP155" i="48" s="1"/>
  <c r="AN153" i="48"/>
  <c r="AN115" i="48"/>
  <c r="AC115" i="48" s="1"/>
  <c r="AP115" i="48" s="1"/>
  <c r="AN162" i="48"/>
  <c r="AN150" i="48"/>
  <c r="AO153" i="48"/>
  <c r="AO149" i="48"/>
  <c r="AC149" i="48" s="1"/>
  <c r="AP149" i="48" s="1"/>
  <c r="AO100" i="48"/>
  <c r="BI24" i="12"/>
  <c r="AN158" i="48"/>
  <c r="AO99" i="48"/>
  <c r="AN152" i="48"/>
  <c r="AO162" i="48"/>
  <c r="AN135" i="48"/>
  <c r="AC135" i="48" s="1"/>
  <c r="AP135" i="48" s="1"/>
  <c r="AO151" i="48"/>
  <c r="AC151" i="48" s="1"/>
  <c r="AP151" i="48" s="1"/>
  <c r="AO150" i="48"/>
  <c r="AO161" i="48"/>
  <c r="AO26" i="12"/>
  <c r="EK13" i="12"/>
  <c r="BO12" i="12"/>
  <c r="CF12" i="12"/>
  <c r="AX15" i="12"/>
  <c r="ER14" i="12"/>
  <c r="BM15" i="12"/>
  <c r="X23" i="12"/>
  <c r="I14" i="12"/>
  <c r="CF18" i="12"/>
  <c r="AN18" i="12"/>
  <c r="AN26" i="12"/>
  <c r="AM11" i="12"/>
  <c r="AK18" i="12"/>
  <c r="DC23" i="12"/>
  <c r="CA16" i="12"/>
  <c r="CQ21" i="12"/>
  <c r="CQ14" i="12"/>
  <c r="E17" i="12"/>
  <c r="BV28" i="12"/>
  <c r="M14" i="12"/>
  <c r="AM23" i="12"/>
  <c r="CW15" i="12"/>
  <c r="BG26" i="12"/>
  <c r="CK23" i="12"/>
  <c r="CY21" i="12"/>
  <c r="CZ13" i="12"/>
  <c r="BR22" i="12"/>
  <c r="BS14" i="12"/>
  <c r="DM12" i="12"/>
  <c r="DU17" i="12"/>
  <c r="AX18" i="12"/>
  <c r="DB25" i="12"/>
  <c r="BI10" i="12"/>
  <c r="AM21" i="12"/>
  <c r="ER10" i="12"/>
  <c r="EF30" i="12"/>
  <c r="DF11" i="12"/>
  <c r="CD27" i="12"/>
  <c r="DR14" i="12"/>
  <c r="AJ13" i="12"/>
  <c r="AI10" i="12"/>
  <c r="EQ15" i="12"/>
  <c r="DR24" i="12"/>
  <c r="AT24" i="12"/>
  <c r="ET11" i="12"/>
  <c r="DI19" i="12"/>
  <c r="AJ14" i="12"/>
  <c r="DL28" i="12"/>
  <c r="EW23" i="12"/>
  <c r="AH10" i="12"/>
  <c r="DI25" i="12"/>
  <c r="AU27" i="12"/>
  <c r="AP28" i="12"/>
  <c r="CJ20" i="12"/>
  <c r="EH13" i="12"/>
  <c r="CP17" i="12"/>
  <c r="AV19" i="12"/>
  <c r="EE28" i="12"/>
  <c r="BF30" i="12"/>
  <c r="BQ24" i="12"/>
  <c r="BO22" i="12"/>
  <c r="DD10" i="12"/>
  <c r="DV22" i="12"/>
  <c r="AU16" i="12"/>
  <c r="DR28" i="12"/>
  <c r="EU15" i="12"/>
  <c r="BT29" i="12"/>
  <c r="P18" i="12"/>
  <c r="DO20" i="12"/>
  <c r="AE16" i="12"/>
  <c r="CM30" i="12"/>
  <c r="DW15" i="12"/>
  <c r="AF18" i="12"/>
  <c r="BG13" i="12"/>
  <c r="EO10" i="12"/>
  <c r="BN22" i="12"/>
  <c r="EG13" i="12"/>
  <c r="N30" i="12"/>
  <c r="V11" i="12"/>
  <c r="CG13" i="12"/>
  <c r="ED20" i="12"/>
  <c r="DE17" i="12"/>
  <c r="CT21" i="12"/>
  <c r="CK21" i="12"/>
  <c r="AI12" i="12"/>
  <c r="DY30" i="12"/>
  <c r="DR29" i="12"/>
  <c r="AS27" i="12"/>
  <c r="BX25" i="12"/>
  <c r="DL20" i="12"/>
  <c r="BO20" i="12"/>
  <c r="DK15" i="12"/>
  <c r="I28" i="12"/>
  <c r="BZ23" i="12"/>
  <c r="DX15" i="12"/>
  <c r="P14" i="12"/>
  <c r="W30" i="12"/>
  <c r="EN29" i="12"/>
  <c r="CR19" i="12"/>
  <c r="AW12" i="12"/>
  <c r="BE12" i="12"/>
  <c r="BW22" i="12"/>
  <c r="BP21" i="12"/>
  <c r="DV17" i="12"/>
  <c r="DQ28" i="12"/>
  <c r="CC29" i="12"/>
  <c r="Q17" i="12"/>
  <c r="AQ29" i="12"/>
  <c r="DX24" i="12"/>
  <c r="EJ24" i="12"/>
  <c r="CR23" i="12"/>
  <c r="AT30" i="12"/>
  <c r="DY28" i="12"/>
  <c r="F17" i="12"/>
  <c r="BH17" i="12"/>
  <c r="BY22" i="12"/>
  <c r="BD15" i="12"/>
  <c r="ED12" i="12"/>
  <c r="DH20" i="12"/>
  <c r="CF11" i="12"/>
  <c r="AT13" i="12"/>
  <c r="BP12" i="12"/>
  <c r="CN11" i="12"/>
  <c r="DV10" i="12"/>
  <c r="DZ20" i="12"/>
  <c r="CR13" i="12"/>
  <c r="BM17" i="12"/>
  <c r="BR15" i="12"/>
  <c r="AM10" i="12"/>
  <c r="BX22" i="12"/>
  <c r="BS24" i="12"/>
  <c r="BZ21" i="12"/>
  <c r="BY28" i="12"/>
  <c r="CE15" i="12"/>
  <c r="BG15" i="12"/>
  <c r="EA13" i="12"/>
  <c r="DU25" i="12"/>
  <c r="AV21" i="12"/>
  <c r="CN28" i="12"/>
  <c r="EH21" i="12"/>
  <c r="CR22" i="12"/>
  <c r="EJ19" i="12"/>
  <c r="EG27" i="12"/>
  <c r="AB17" i="12"/>
  <c r="BE15" i="12"/>
  <c r="EG17" i="12"/>
  <c r="AJ23" i="12"/>
  <c r="O10" i="12"/>
  <c r="O24" i="12"/>
  <c r="DE28" i="12"/>
  <c r="BA16" i="12"/>
  <c r="CP14" i="12"/>
  <c r="EH16" i="12"/>
  <c r="DP14" i="12"/>
  <c r="DP15" i="12"/>
  <c r="BK13" i="12"/>
  <c r="CX26" i="12"/>
  <c r="ES26" i="12"/>
  <c r="BF26" i="12"/>
  <c r="CO20" i="12"/>
  <c r="BD20" i="12"/>
  <c r="EK14" i="12"/>
  <c r="ET21" i="12"/>
  <c r="BQ14" i="12"/>
  <c r="DE19" i="12"/>
  <c r="AD29" i="12"/>
  <c r="F25" i="12"/>
  <c r="ED26" i="12"/>
  <c r="E27" i="12"/>
  <c r="AW16" i="12"/>
  <c r="EA24" i="12"/>
  <c r="CT24" i="12"/>
  <c r="AL10" i="12"/>
  <c r="CJ10" i="12"/>
  <c r="CR12" i="12"/>
  <c r="AV17" i="12"/>
  <c r="AY30" i="12"/>
  <c r="CE17" i="12"/>
  <c r="EN19" i="12"/>
  <c r="EG16" i="12"/>
  <c r="CZ23" i="12"/>
  <c r="EP15" i="12"/>
  <c r="EA15" i="12"/>
  <c r="DT24" i="12"/>
  <c r="AL22" i="12"/>
  <c r="EB13" i="12"/>
  <c r="AD20" i="12"/>
  <c r="ED18" i="12"/>
  <c r="D11" i="12"/>
  <c r="AB10" i="12"/>
  <c r="BD30" i="12"/>
  <c r="ED21" i="12"/>
  <c r="AC25" i="12"/>
  <c r="AF14" i="12"/>
  <c r="R15" i="12"/>
  <c r="CN30" i="12"/>
  <c r="CI14" i="12"/>
  <c r="DX18" i="12"/>
  <c r="DQ23" i="12"/>
  <c r="DI12" i="12"/>
  <c r="BH15" i="12"/>
  <c r="DQ30" i="12"/>
  <c r="ER30" i="12"/>
  <c r="X15" i="12"/>
  <c r="AF17" i="12"/>
  <c r="BJ17" i="12"/>
  <c r="BT14" i="12"/>
  <c r="EF11" i="12"/>
  <c r="DN17" i="12"/>
  <c r="O15" i="12"/>
  <c r="AF15" i="12"/>
  <c r="CJ14" i="12"/>
  <c r="CB28" i="12"/>
  <c r="BN27" i="12"/>
  <c r="DK11" i="12"/>
  <c r="CL17" i="12"/>
  <c r="P27" i="12"/>
  <c r="CH29" i="12"/>
  <c r="EJ20" i="12"/>
  <c r="CQ19" i="12"/>
  <c r="AG10" i="12"/>
  <c r="EE18" i="12"/>
  <c r="DF19" i="12"/>
  <c r="DF13" i="12"/>
  <c r="AE19" i="12"/>
  <c r="AN16" i="12"/>
  <c r="P26" i="12"/>
  <c r="AF29" i="12"/>
  <c r="R11" i="12"/>
  <c r="CD13" i="12"/>
  <c r="CB23" i="12"/>
  <c r="R28" i="12"/>
  <c r="EB23" i="12"/>
  <c r="BD29" i="12"/>
  <c r="EP19" i="12"/>
  <c r="ES16" i="12"/>
  <c r="DG20" i="12"/>
  <c r="EE12" i="12"/>
  <c r="CO24" i="12"/>
  <c r="CD22" i="12"/>
  <c r="CT15" i="12"/>
  <c r="BG21" i="12"/>
  <c r="DS24" i="12"/>
  <c r="BW16" i="12"/>
  <c r="BU17" i="12"/>
  <c r="W10" i="12"/>
  <c r="DG30" i="12"/>
  <c r="BV27" i="12"/>
  <c r="X18" i="12"/>
  <c r="BG16" i="12"/>
  <c r="ET15" i="12"/>
  <c r="EU10" i="12"/>
  <c r="L18" i="12"/>
  <c r="AU11" i="12"/>
  <c r="ET13" i="12"/>
  <c r="AC11" i="12"/>
  <c r="DS10" i="12"/>
  <c r="EI17" i="12"/>
  <c r="DA17" i="12"/>
  <c r="CW25" i="12"/>
  <c r="DF30" i="12"/>
  <c r="EV17" i="12"/>
  <c r="DJ11" i="12"/>
  <c r="AS13" i="12"/>
  <c r="AH13" i="12"/>
  <c r="DC19" i="12"/>
  <c r="DE15" i="12"/>
  <c r="DL23" i="12"/>
  <c r="BC10" i="12"/>
  <c r="DZ30" i="12"/>
  <c r="Y27" i="12"/>
  <c r="BE25" i="12"/>
  <c r="Q15" i="12"/>
  <c r="EJ12" i="12"/>
  <c r="AB23" i="12"/>
  <c r="AH21" i="12"/>
  <c r="CH19" i="12"/>
  <c r="EH17" i="12"/>
  <c r="P23" i="12"/>
  <c r="BB19" i="12"/>
  <c r="CV12" i="12"/>
  <c r="D25" i="12"/>
  <c r="W11" i="12"/>
  <c r="EM10" i="12"/>
  <c r="DF17" i="12"/>
  <c r="BI18" i="12"/>
  <c r="EP20" i="12"/>
  <c r="AQ27" i="12"/>
  <c r="BV13" i="12"/>
  <c r="M23" i="12"/>
  <c r="CN23" i="12"/>
  <c r="CP25" i="12"/>
  <c r="AQ18" i="12"/>
  <c r="BA13" i="12"/>
  <c r="BJ28" i="12"/>
  <c r="EI12" i="12"/>
  <c r="CW20" i="12"/>
  <c r="U12" i="12"/>
  <c r="BP23" i="12"/>
  <c r="M10" i="12"/>
  <c r="BP19" i="12"/>
  <c r="BT22" i="12"/>
  <c r="DC17" i="12"/>
  <c r="DJ26" i="12"/>
  <c r="BJ27" i="12"/>
  <c r="X11" i="12"/>
  <c r="CB15" i="12"/>
  <c r="EG30" i="12"/>
  <c r="EW20" i="12"/>
  <c r="BQ21" i="12"/>
  <c r="CJ27" i="12"/>
  <c r="DD13" i="12"/>
  <c r="EU11" i="12"/>
  <c r="EQ30" i="12"/>
  <c r="EJ22" i="12"/>
  <c r="CO26" i="12"/>
  <c r="BX15" i="12"/>
  <c r="AT23" i="12"/>
  <c r="EP11" i="12"/>
  <c r="CA27" i="12"/>
  <c r="ES19" i="12"/>
  <c r="CQ25" i="12"/>
  <c r="CA22" i="12"/>
  <c r="BK19" i="12"/>
  <c r="H13" i="12"/>
  <c r="BH23" i="12"/>
  <c r="EA28" i="12"/>
  <c r="AC19" i="12"/>
  <c r="EB10" i="12"/>
  <c r="D26" i="12"/>
  <c r="CN27" i="12"/>
  <c r="CZ21" i="12"/>
  <c r="DN15" i="12"/>
  <c r="BF11" i="12"/>
  <c r="H11" i="12"/>
  <c r="DB14" i="12"/>
  <c r="BS26" i="12"/>
  <c r="BJ12" i="12"/>
  <c r="EL12" i="12"/>
  <c r="DM20" i="12"/>
  <c r="DN27" i="12"/>
  <c r="T28" i="12"/>
  <c r="X20" i="12"/>
  <c r="CC11" i="12"/>
  <c r="EF21" i="12"/>
  <c r="BI20" i="12"/>
  <c r="ER20" i="12"/>
  <c r="AB29" i="12"/>
  <c r="BN30" i="12"/>
  <c r="EF20" i="12"/>
  <c r="W21" i="12"/>
  <c r="T14" i="12"/>
  <c r="BL26" i="12"/>
  <c r="AI23" i="12"/>
  <c r="CI30" i="12"/>
  <c r="BY12" i="12"/>
  <c r="DB21" i="12"/>
  <c r="EJ17" i="12"/>
  <c r="DR26" i="12"/>
  <c r="Z29" i="12"/>
  <c r="AV11" i="12"/>
  <c r="DP13" i="12"/>
  <c r="AM13" i="12"/>
  <c r="K26" i="12"/>
  <c r="CI10" i="12"/>
  <c r="CU21" i="12"/>
  <c r="Q11" i="12"/>
  <c r="G18" i="12"/>
  <c r="CO30" i="12"/>
  <c r="DI24" i="12"/>
  <c r="EO25" i="12"/>
  <c r="BC28" i="12"/>
  <c r="CU30" i="12"/>
  <c r="EU30" i="12"/>
  <c r="AO10" i="12"/>
  <c r="AB20" i="12"/>
  <c r="EQ18" i="12"/>
  <c r="EL15" i="12"/>
  <c r="CM10" i="12"/>
  <c r="BE13" i="12"/>
  <c r="EN17" i="12"/>
  <c r="AD14" i="12"/>
  <c r="K11" i="12"/>
  <c r="CX24" i="12"/>
  <c r="AC16" i="12"/>
  <c r="BA15" i="12"/>
  <c r="DU18" i="12"/>
  <c r="DK26" i="12"/>
  <c r="DH28" i="12"/>
  <c r="AE11" i="12"/>
  <c r="AB22" i="12"/>
  <c r="DC14" i="12"/>
  <c r="CI19" i="12"/>
  <c r="CG14" i="12"/>
  <c r="BH11" i="12"/>
  <c r="AH19" i="12"/>
  <c r="CX30" i="12"/>
  <c r="CT30" i="12"/>
  <c r="ED29" i="12"/>
  <c r="EV15" i="12"/>
  <c r="CH22" i="12"/>
  <c r="EC30" i="12"/>
  <c r="AJ30" i="12"/>
  <c r="EA23" i="12"/>
  <c r="CY27" i="12"/>
  <c r="H30" i="12"/>
  <c r="BK30" i="12"/>
  <c r="BK28" i="12"/>
  <c r="EO17" i="12"/>
  <c r="DB27" i="12"/>
  <c r="AG16" i="12"/>
  <c r="AB24" i="12"/>
  <c r="CN14" i="12"/>
  <c r="L25" i="12"/>
  <c r="BY20" i="12"/>
  <c r="AC21" i="12"/>
  <c r="DL19" i="12"/>
  <c r="EV13" i="12"/>
  <c r="G16" i="12"/>
  <c r="DS25" i="12"/>
  <c r="DL25" i="12"/>
  <c r="BD25" i="12"/>
  <c r="BW30" i="12"/>
  <c r="D13" i="12"/>
  <c r="AN12" i="12"/>
  <c r="BH26" i="12"/>
  <c r="DM16" i="12"/>
  <c r="DS26" i="12"/>
  <c r="EJ16" i="12"/>
  <c r="AC27" i="12"/>
  <c r="CH20" i="12"/>
  <c r="EQ23" i="12"/>
  <c r="DK25" i="12"/>
  <c r="T13" i="12"/>
  <c r="AJ18" i="12"/>
  <c r="AY26" i="12"/>
  <c r="EA30" i="12"/>
  <c r="DZ19" i="12"/>
  <c r="CQ15" i="12"/>
  <c r="BH19" i="12"/>
  <c r="EC12" i="12"/>
  <c r="Y26" i="12"/>
  <c r="DB13" i="12"/>
  <c r="BO27" i="12"/>
  <c r="E14" i="12"/>
  <c r="EO13" i="12"/>
  <c r="BZ29" i="12"/>
  <c r="K12" i="12"/>
  <c r="DT25" i="12"/>
  <c r="AR16" i="12"/>
  <c r="DX12" i="12"/>
  <c r="BU15" i="12"/>
  <c r="AP21" i="12"/>
  <c r="BW17" i="12"/>
  <c r="DS14" i="12"/>
  <c r="CH28" i="12"/>
  <c r="CL13" i="12"/>
  <c r="N21" i="12"/>
  <c r="DY25" i="12"/>
  <c r="DC16" i="12"/>
  <c r="U30" i="12"/>
  <c r="EE13" i="12"/>
  <c r="Z16" i="12"/>
  <c r="L22" i="12"/>
  <c r="AI16" i="12"/>
  <c r="AB27" i="12"/>
  <c r="DK17" i="12"/>
  <c r="ES28" i="12"/>
  <c r="P17" i="12"/>
  <c r="CX18" i="12"/>
  <c r="EJ21" i="12"/>
  <c r="BE29" i="12"/>
  <c r="Q18" i="12"/>
  <c r="CO23" i="12"/>
  <c r="EB25" i="12"/>
  <c r="AP19" i="12"/>
  <c r="DQ15" i="12"/>
  <c r="DI11" i="12"/>
  <c r="CN25" i="12"/>
  <c r="DG22" i="12"/>
  <c r="BL27" i="12"/>
  <c r="BA26" i="12"/>
  <c r="E12" i="12"/>
  <c r="CN29" i="12"/>
  <c r="DZ11" i="12"/>
  <c r="AZ18" i="12"/>
  <c r="AK23" i="12"/>
  <c r="CJ21" i="12"/>
  <c r="BL16" i="12"/>
  <c r="E25" i="12"/>
  <c r="ER11" i="12"/>
  <c r="CY24" i="12"/>
  <c r="BB16" i="12"/>
  <c r="DV29" i="12"/>
  <c r="BA17" i="12"/>
  <c r="CZ17" i="12"/>
  <c r="K25" i="12"/>
  <c r="AA16" i="12"/>
  <c r="S15" i="12"/>
  <c r="AM17" i="12"/>
  <c r="BT30" i="12"/>
  <c r="ES23" i="12"/>
  <c r="BH30" i="12"/>
  <c r="D12" i="12"/>
  <c r="AN27" i="12"/>
  <c r="EN11" i="12"/>
  <c r="EF18" i="12"/>
  <c r="DK24" i="12"/>
  <c r="EK10" i="12"/>
  <c r="EH28" i="12"/>
  <c r="EW17" i="12"/>
  <c r="W20" i="12"/>
  <c r="BK18" i="12"/>
  <c r="DA12" i="12"/>
  <c r="DU26" i="12"/>
  <c r="EK11" i="12"/>
  <c r="G25" i="12"/>
  <c r="AJ29" i="12"/>
  <c r="DT13" i="12"/>
  <c r="BN14" i="12"/>
  <c r="AX14" i="12"/>
  <c r="CY18" i="12"/>
  <c r="K22" i="12"/>
  <c r="AU19" i="12"/>
  <c r="AB14" i="12"/>
  <c r="BA28" i="12"/>
  <c r="EB24" i="12"/>
  <c r="CD10" i="12"/>
  <c r="Z15" i="12"/>
  <c r="ED23" i="12"/>
  <c r="J16" i="12"/>
  <c r="DL26" i="12"/>
  <c r="EU17" i="12"/>
  <c r="J11" i="12"/>
  <c r="EK16" i="12"/>
  <c r="AZ13" i="12"/>
  <c r="BR25" i="12"/>
  <c r="CX20" i="12"/>
  <c r="D15" i="12"/>
  <c r="AG21" i="12"/>
  <c r="X22" i="12"/>
  <c r="P11" i="12"/>
  <c r="AF19" i="12"/>
  <c r="S19" i="12"/>
  <c r="DS29" i="12"/>
  <c r="BG12" i="12"/>
  <c r="DC27" i="12"/>
  <c r="AX20" i="12"/>
  <c r="EU22" i="12"/>
  <c r="CI11" i="12"/>
  <c r="N13" i="12"/>
  <c r="Z23" i="12"/>
  <c r="CI12" i="12"/>
  <c r="CA28" i="12"/>
  <c r="BQ11" i="12"/>
  <c r="BM30" i="12"/>
  <c r="EA26" i="12"/>
  <c r="L13" i="12"/>
  <c r="DY21" i="12"/>
  <c r="J26" i="12"/>
  <c r="EN28" i="12"/>
  <c r="CP23" i="12"/>
  <c r="BX30" i="12"/>
  <c r="AL24" i="12"/>
  <c r="DV16" i="12"/>
  <c r="BC22" i="12"/>
  <c r="BW10" i="12"/>
  <c r="CX28" i="12"/>
  <c r="I25" i="12"/>
  <c r="AH15" i="12"/>
  <c r="CE10" i="12"/>
  <c r="V27" i="12"/>
  <c r="L30" i="12"/>
  <c r="DX11" i="12"/>
  <c r="EQ11" i="12"/>
  <c r="EG11" i="12"/>
  <c r="AM15" i="12"/>
  <c r="DQ14" i="12"/>
  <c r="BU12" i="12"/>
  <c r="BN21" i="12"/>
  <c r="AU14" i="12"/>
  <c r="AE26" i="12"/>
  <c r="CT10" i="12"/>
  <c r="T20" i="12"/>
  <c r="AR12" i="12"/>
  <c r="DQ16" i="12"/>
  <c r="DG17" i="12"/>
  <c r="DJ24" i="12"/>
  <c r="BF12" i="12"/>
  <c r="CY13" i="12"/>
  <c r="BE24" i="12"/>
  <c r="BV18" i="12"/>
  <c r="BN26" i="12"/>
  <c r="AV18" i="12"/>
  <c r="J23" i="12"/>
  <c r="EG21" i="12"/>
  <c r="DN12" i="12"/>
  <c r="DG16" i="12"/>
  <c r="CB30" i="12"/>
  <c r="CL24" i="12"/>
  <c r="CF27" i="12"/>
  <c r="DW10" i="12"/>
  <c r="L23" i="12"/>
  <c r="AN24" i="12"/>
  <c r="BK14" i="12"/>
  <c r="AG22" i="12"/>
  <c r="BG19" i="12"/>
  <c r="AA29" i="12"/>
  <c r="DL27" i="12"/>
  <c r="ET29" i="12"/>
  <c r="S14" i="12"/>
  <c r="T11" i="12"/>
  <c r="CV25" i="12"/>
  <c r="CD12" i="12"/>
  <c r="CH12" i="12"/>
  <c r="AS20" i="12"/>
  <c r="EA17" i="12"/>
  <c r="DG28" i="12"/>
  <c r="Z28" i="12"/>
  <c r="BL17" i="12"/>
  <c r="CV16" i="12"/>
  <c r="CI21" i="12"/>
  <c r="DH11" i="12"/>
  <c r="CQ11" i="12"/>
  <c r="U19" i="12"/>
  <c r="AH25" i="12"/>
  <c r="AF24" i="12"/>
  <c r="L24" i="12"/>
  <c r="CS12" i="12"/>
  <c r="DP10" i="12"/>
  <c r="I17" i="12"/>
  <c r="AP11" i="12"/>
  <c r="CC12" i="12"/>
  <c r="DS15" i="12"/>
  <c r="EB11" i="12"/>
  <c r="EV14" i="12"/>
  <c r="DV27" i="12"/>
  <c r="CW22" i="12"/>
  <c r="L15" i="12"/>
  <c r="Y21" i="12"/>
  <c r="DO24" i="12"/>
  <c r="EP28" i="12"/>
  <c r="AZ12" i="12"/>
  <c r="DT27" i="12"/>
  <c r="DF21" i="12"/>
  <c r="AA25" i="12"/>
  <c r="V19" i="12"/>
  <c r="DS13" i="12"/>
  <c r="DT26" i="12"/>
  <c r="DB29" i="12"/>
  <c r="AL21" i="12"/>
  <c r="X24" i="12"/>
  <c r="BG22" i="12"/>
  <c r="EC18" i="12"/>
  <c r="CS28" i="12"/>
  <c r="BQ16" i="12"/>
  <c r="DJ28" i="12"/>
  <c r="AE13" i="12"/>
  <c r="AL25" i="12"/>
  <c r="DJ23" i="12"/>
  <c r="AS25" i="12"/>
  <c r="T23" i="12"/>
  <c r="EL24" i="12"/>
  <c r="BI28" i="12"/>
  <c r="EV19" i="12"/>
  <c r="BQ15" i="12"/>
  <c r="AH16" i="12"/>
  <c r="DH27" i="12"/>
  <c r="CN24" i="12"/>
  <c r="EO27" i="12"/>
  <c r="CU22" i="12"/>
  <c r="M17" i="12"/>
  <c r="DU24" i="12"/>
  <c r="J22" i="12"/>
  <c r="BX17" i="12"/>
  <c r="BO25" i="12"/>
  <c r="DM27" i="12"/>
  <c r="M28" i="12"/>
  <c r="DL14" i="12"/>
  <c r="AB30" i="12"/>
  <c r="BD13" i="12"/>
  <c r="CG20" i="12"/>
  <c r="CW28" i="12"/>
  <c r="CZ29" i="12"/>
  <c r="O30" i="12"/>
  <c r="BK22" i="12"/>
  <c r="DJ12" i="12"/>
  <c r="N16" i="12"/>
  <c r="DA23" i="12"/>
  <c r="U20" i="12"/>
  <c r="EK19" i="12"/>
  <c r="BK15" i="12"/>
  <c r="BT16" i="12"/>
  <c r="EK23" i="12"/>
  <c r="M30" i="12"/>
  <c r="CS19" i="12"/>
  <c r="EW21" i="12"/>
  <c r="DY26" i="12"/>
  <c r="DX27" i="12"/>
  <c r="DR27" i="12"/>
  <c r="DP11" i="12"/>
  <c r="AH24" i="12"/>
  <c r="CK28" i="12"/>
  <c r="CY15" i="12"/>
  <c r="BJ24" i="12"/>
  <c r="BI22" i="12"/>
  <c r="AV27" i="12"/>
  <c r="DI14" i="12"/>
  <c r="AB11" i="12"/>
  <c r="CG28" i="12"/>
  <c r="R14" i="12"/>
  <c r="CO15" i="12"/>
  <c r="DR17" i="12"/>
  <c r="BY18" i="12"/>
  <c r="AQ20" i="12"/>
  <c r="CI17" i="12"/>
  <c r="CJ22" i="12"/>
  <c r="EP14" i="12"/>
  <c r="AP30" i="12"/>
  <c r="D18" i="12"/>
  <c r="CC19" i="12"/>
  <c r="P29" i="12"/>
  <c r="CZ15" i="12"/>
  <c r="BV24" i="12"/>
  <c r="EG20" i="12"/>
  <c r="CC20" i="12"/>
  <c r="D24" i="12"/>
  <c r="AS30" i="12"/>
  <c r="U14" i="12"/>
  <c r="AF25" i="12"/>
  <c r="CO19" i="12"/>
  <c r="AD28" i="12"/>
  <c r="EM26" i="12"/>
  <c r="N19" i="12"/>
  <c r="BY15" i="12"/>
  <c r="R24" i="12"/>
  <c r="CR29" i="12"/>
  <c r="O27" i="12"/>
  <c r="AQ13" i="12"/>
  <c r="BC17" i="12"/>
  <c r="DY16" i="12"/>
  <c r="AN20" i="12"/>
  <c r="EG22" i="12"/>
  <c r="CM17" i="12"/>
  <c r="BL11" i="12"/>
  <c r="N27" i="12"/>
  <c r="AX29" i="12"/>
  <c r="R16" i="12"/>
  <c r="EN13" i="12"/>
  <c r="DJ17" i="12"/>
  <c r="DO28" i="12"/>
  <c r="BF18" i="12"/>
  <c r="AJ25" i="12"/>
  <c r="EB21" i="12"/>
  <c r="DV13" i="12"/>
  <c r="N11" i="12"/>
  <c r="AJ17" i="12"/>
  <c r="EN18" i="12"/>
  <c r="X25" i="12"/>
  <c r="AS10" i="12"/>
  <c r="CV23" i="12"/>
  <c r="BB18" i="12"/>
  <c r="AJ27" i="12"/>
  <c r="CE22" i="12"/>
  <c r="BX11" i="12"/>
  <c r="BR26" i="12"/>
  <c r="N10" i="12"/>
  <c r="EJ27" i="12"/>
  <c r="AO30" i="12"/>
  <c r="AT14" i="12"/>
  <c r="AU29" i="12"/>
  <c r="V14" i="12"/>
  <c r="AS19" i="12"/>
  <c r="BL25" i="12"/>
  <c r="CH26" i="12"/>
  <c r="T21" i="12"/>
  <c r="K21" i="12"/>
  <c r="AZ22" i="12"/>
  <c r="CC30" i="12"/>
  <c r="AM30" i="12"/>
  <c r="N28" i="12"/>
  <c r="CH27" i="12"/>
  <c r="EQ10" i="12"/>
  <c r="EQ16" i="12"/>
  <c r="CJ11" i="12"/>
  <c r="BA10" i="12"/>
  <c r="CQ26" i="12"/>
  <c r="DM14" i="12"/>
  <c r="DX21" i="12"/>
  <c r="DS12" i="12"/>
  <c r="DL12" i="12"/>
  <c r="ET20" i="12"/>
  <c r="Z22" i="12"/>
  <c r="CR27" i="12"/>
  <c r="CR17" i="12"/>
  <c r="BF28" i="12"/>
  <c r="AS16" i="12"/>
  <c r="CE27" i="12"/>
  <c r="EK18" i="12"/>
  <c r="BG14" i="12"/>
  <c r="DB11" i="12"/>
  <c r="J20" i="12"/>
  <c r="AP13" i="12"/>
  <c r="AY24" i="12"/>
  <c r="DY12" i="12"/>
  <c r="DJ25" i="12"/>
  <c r="CB27" i="12"/>
  <c r="DT18" i="12"/>
  <c r="EF10" i="12"/>
  <c r="EW27" i="12"/>
  <c r="AQ25" i="12"/>
  <c r="AW29" i="12"/>
  <c r="CS18" i="12"/>
  <c r="DJ20" i="12"/>
  <c r="AU18" i="12"/>
  <c r="DO15" i="12"/>
  <c r="ET17" i="12"/>
  <c r="AM24" i="12"/>
  <c r="M24" i="12"/>
  <c r="CW19" i="12"/>
  <c r="BT12" i="12"/>
  <c r="BU28" i="12"/>
  <c r="ES29" i="12"/>
  <c r="CM11" i="12"/>
  <c r="DD29" i="12"/>
  <c r="CU27" i="12"/>
  <c r="CK24" i="12"/>
  <c r="K17" i="12"/>
  <c r="EN22" i="12"/>
  <c r="DD30" i="12"/>
  <c r="AX16" i="12"/>
  <c r="EQ17" i="12"/>
  <c r="Z20" i="12"/>
  <c r="CW23" i="12"/>
  <c r="BW19" i="12"/>
  <c r="BJ15" i="12"/>
  <c r="DV23" i="12"/>
  <c r="EB15" i="12"/>
  <c r="BQ12" i="12"/>
  <c r="AB19" i="12"/>
  <c r="EE23" i="12"/>
  <c r="CX10" i="12"/>
  <c r="DY13" i="12"/>
  <c r="CC23" i="12"/>
  <c r="AE14" i="12"/>
  <c r="BQ18" i="12"/>
  <c r="AD13" i="12"/>
  <c r="EL30" i="12"/>
  <c r="BP18" i="12"/>
  <c r="EQ14" i="12"/>
  <c r="U21" i="12"/>
  <c r="DG12" i="12"/>
  <c r="AS18" i="12"/>
  <c r="AI17" i="12"/>
  <c r="F16" i="12"/>
  <c r="EA22" i="12"/>
  <c r="BF22" i="12"/>
  <c r="BB11" i="12"/>
  <c r="BK27" i="12"/>
  <c r="DJ10" i="12"/>
  <c r="BD11" i="12"/>
  <c r="D30" i="12"/>
  <c r="DR15" i="12"/>
  <c r="EV27" i="12"/>
  <c r="DX26" i="12"/>
  <c r="BM27" i="12"/>
  <c r="CZ24" i="12"/>
  <c r="E22" i="12"/>
  <c r="AJ22" i="12"/>
  <c r="EI18" i="12"/>
  <c r="Z26" i="12"/>
  <c r="EW11" i="12"/>
  <c r="CU15" i="12"/>
  <c r="AZ25" i="12"/>
  <c r="BH25" i="12"/>
  <c r="O23" i="12"/>
  <c r="K20" i="12"/>
  <c r="U18" i="12"/>
  <c r="N24" i="12"/>
  <c r="AD15" i="12"/>
  <c r="AA12" i="12"/>
  <c r="DK23" i="12"/>
  <c r="DE22" i="12"/>
  <c r="CJ24" i="12"/>
  <c r="DS21" i="12"/>
  <c r="BU23" i="12"/>
  <c r="BO29" i="12"/>
  <c r="EP29" i="12"/>
  <c r="EN23" i="12"/>
  <c r="Z30" i="12"/>
  <c r="CO17" i="12"/>
  <c r="AI28" i="12"/>
  <c r="DD20" i="12"/>
  <c r="BY30" i="12"/>
  <c r="CC22" i="12"/>
  <c r="EO23" i="12"/>
  <c r="I18" i="12"/>
  <c r="AA18" i="12"/>
  <c r="DM30" i="12"/>
  <c r="DU19" i="12"/>
  <c r="BD22" i="12"/>
  <c r="AL14" i="12"/>
  <c r="U11" i="12"/>
  <c r="DD24" i="12"/>
  <c r="BA14" i="12"/>
  <c r="CB17" i="12"/>
  <c r="EA16" i="12"/>
  <c r="BJ19" i="12"/>
  <c r="AE12" i="12"/>
  <c r="EW19" i="12"/>
  <c r="P10" i="12"/>
  <c r="N12" i="12"/>
  <c r="AT19" i="12"/>
  <c r="AZ28" i="12"/>
  <c r="CO12" i="12"/>
  <c r="AU20" i="12"/>
  <c r="EG28" i="12"/>
  <c r="DB16" i="12"/>
  <c r="EM17" i="12"/>
  <c r="AH11" i="12"/>
  <c r="EQ22" i="12"/>
  <c r="AB28" i="12"/>
  <c r="BT20" i="12"/>
  <c r="BJ13" i="12"/>
  <c r="S27" i="12"/>
  <c r="S20" i="12"/>
  <c r="AN11" i="12"/>
  <c r="U28" i="12"/>
  <c r="AO27" i="12"/>
  <c r="DD11" i="12"/>
  <c r="DX29" i="12"/>
  <c r="CS17" i="12"/>
  <c r="DD25" i="12"/>
  <c r="AR18" i="12"/>
  <c r="S26" i="12"/>
  <c r="CQ20" i="12"/>
  <c r="BL30" i="12"/>
  <c r="AI25" i="12"/>
  <c r="DH23" i="12"/>
  <c r="V25" i="12"/>
  <c r="CK14" i="12"/>
  <c r="ES25" i="12"/>
  <c r="CI27" i="12"/>
  <c r="CY26" i="12"/>
  <c r="BL28" i="12"/>
  <c r="DV28" i="12"/>
  <c r="E30" i="12"/>
  <c r="BL22" i="12"/>
  <c r="EI27" i="12"/>
  <c r="ES11" i="12"/>
  <c r="M12" i="12"/>
  <c r="CL30" i="12"/>
  <c r="EF14" i="12"/>
  <c r="DC26" i="12"/>
  <c r="CU25" i="12"/>
  <c r="M13" i="12"/>
  <c r="ED24" i="12"/>
  <c r="AN29" i="12"/>
  <c r="BO24" i="12"/>
  <c r="DX13" i="12"/>
  <c r="DF14" i="12"/>
  <c r="ED25" i="12"/>
  <c r="BO17" i="12"/>
  <c r="EB27" i="12"/>
  <c r="EJ15" i="12"/>
  <c r="CM26" i="12"/>
  <c r="AT10" i="12"/>
  <c r="EA27" i="12"/>
  <c r="R26" i="12"/>
  <c r="EO16" i="12"/>
  <c r="DO30" i="12"/>
  <c r="DI30" i="12"/>
  <c r="BN17" i="12"/>
  <c r="AD25" i="12"/>
  <c r="CD17" i="12"/>
  <c r="DS16" i="12"/>
  <c r="AH28" i="12"/>
  <c r="AJ16" i="12"/>
  <c r="DN22" i="12"/>
  <c r="DN25" i="12"/>
  <c r="BP11" i="12"/>
  <c r="AZ26" i="12"/>
  <c r="AF30" i="12"/>
  <c r="AZ17" i="12"/>
  <c r="DQ18" i="12"/>
  <c r="O20" i="12"/>
  <c r="AO20" i="12"/>
  <c r="Q10" i="12"/>
  <c r="CP27" i="12"/>
  <c r="Z21" i="12"/>
  <c r="CW29" i="12"/>
  <c r="AL29" i="12"/>
  <c r="DK29" i="12"/>
  <c r="BI21" i="12"/>
  <c r="BS11" i="12"/>
  <c r="G21" i="12"/>
  <c r="BQ20" i="12"/>
  <c r="AF23" i="12"/>
  <c r="BP17" i="12"/>
  <c r="S17" i="12"/>
  <c r="BT17" i="12"/>
  <c r="H24" i="12"/>
  <c r="DI29" i="12"/>
  <c r="DC10" i="12"/>
  <c r="CD24" i="12"/>
  <c r="F18" i="12"/>
  <c r="ER13" i="12"/>
  <c r="AQ15" i="12"/>
  <c r="Q16" i="12"/>
  <c r="BX20" i="12"/>
  <c r="BT11" i="12"/>
  <c r="U27" i="12"/>
  <c r="AT16" i="12"/>
  <c r="CJ28" i="12"/>
  <c r="DA10" i="12"/>
  <c r="DB28" i="12"/>
  <c r="CO13" i="12"/>
  <c r="DJ18" i="12"/>
  <c r="EJ11" i="12"/>
  <c r="CR30" i="12"/>
  <c r="AN21" i="12"/>
  <c r="AD16" i="12"/>
  <c r="DM11" i="12"/>
  <c r="CW16" i="12"/>
  <c r="DD26" i="12"/>
  <c r="AG19" i="12"/>
  <c r="BY21" i="12"/>
  <c r="F15" i="12"/>
  <c r="DY11" i="12"/>
  <c r="AG24" i="12"/>
  <c r="EA29" i="12"/>
  <c r="AU24" i="12"/>
  <c r="DB10" i="12"/>
  <c r="CU13" i="12"/>
  <c r="CP29" i="12"/>
  <c r="AW23" i="12"/>
  <c r="DO25" i="12"/>
  <c r="AM14" i="12"/>
  <c r="CQ24" i="12"/>
  <c r="EE17" i="12"/>
  <c r="EV24" i="12"/>
  <c r="BC26" i="12"/>
  <c r="L28" i="12"/>
  <c r="DK12" i="12"/>
  <c r="DL10" i="12"/>
  <c r="ES17" i="12"/>
  <c r="BZ16" i="12"/>
  <c r="T12" i="12"/>
  <c r="X29" i="12"/>
  <c r="CL26" i="12"/>
  <c r="BD16" i="12"/>
  <c r="CS29" i="12"/>
  <c r="BP16" i="12"/>
  <c r="DL13" i="12"/>
  <c r="AL23" i="12"/>
  <c r="DF27" i="12"/>
  <c r="CA20" i="12"/>
  <c r="BH12" i="12"/>
  <c r="W22" i="12"/>
  <c r="ER21" i="12"/>
  <c r="G15" i="12"/>
  <c r="EE10" i="12"/>
  <c r="CK19" i="12"/>
  <c r="BD12" i="12"/>
  <c r="BX14" i="12"/>
  <c r="BP27" i="12"/>
  <c r="BJ25" i="12"/>
  <c r="EG24" i="12"/>
  <c r="DV12" i="12"/>
  <c r="BT27" i="12"/>
  <c r="X27" i="12"/>
  <c r="BT23" i="12"/>
  <c r="G20" i="12"/>
  <c r="DP12" i="12"/>
  <c r="AO22" i="12"/>
  <c r="AC23" i="12"/>
  <c r="DD16" i="12"/>
  <c r="CL14" i="12"/>
  <c r="BW25" i="12"/>
  <c r="CM16" i="12"/>
  <c r="DG27" i="12"/>
  <c r="EN20" i="12"/>
  <c r="G24" i="12"/>
  <c r="AV26" i="12"/>
  <c r="AG27" i="12"/>
  <c r="BT25" i="12"/>
  <c r="DY17" i="12"/>
  <c r="G29" i="12"/>
  <c r="CH13" i="12"/>
  <c r="CW11" i="12"/>
  <c r="AP17" i="12"/>
  <c r="DV24" i="12"/>
  <c r="AY18" i="12"/>
  <c r="DE14" i="12"/>
  <c r="I20" i="12"/>
  <c r="AM22" i="12"/>
  <c r="EW10" i="12"/>
  <c r="E26" i="12"/>
  <c r="EQ29" i="12"/>
  <c r="BD17" i="12"/>
  <c r="AA28" i="12"/>
  <c r="EH26" i="12"/>
  <c r="Y28" i="12"/>
  <c r="CX23" i="12"/>
  <c r="ET14" i="12"/>
  <c r="CH16" i="12"/>
  <c r="BM19" i="12"/>
  <c r="BW13" i="12"/>
  <c r="DH17" i="12"/>
  <c r="AW22" i="12"/>
  <c r="CK18" i="12"/>
  <c r="CV29" i="12"/>
  <c r="DY20" i="12"/>
  <c r="AA22" i="12"/>
  <c r="CL29" i="12"/>
  <c r="EE30" i="12"/>
  <c r="DF12" i="12"/>
  <c r="EC20" i="12"/>
  <c r="V18" i="12"/>
  <c r="BI25" i="12"/>
  <c r="EA11" i="12"/>
  <c r="AD23" i="12"/>
  <c r="S30" i="12"/>
  <c r="EG18" i="12"/>
  <c r="DW22" i="12"/>
  <c r="DH18" i="12"/>
  <c r="N23" i="12"/>
  <c r="BJ26" i="12"/>
  <c r="AY28" i="12"/>
  <c r="DP18" i="12"/>
  <c r="EB17" i="12"/>
  <c r="BG24" i="12"/>
  <c r="J13" i="12"/>
  <c r="BS30" i="12"/>
  <c r="CT26" i="12"/>
  <c r="CX25" i="12"/>
  <c r="CI26" i="12"/>
  <c r="CE12" i="12"/>
  <c r="DK13" i="12"/>
  <c r="BZ17" i="12"/>
  <c r="AN15" i="12"/>
  <c r="T17" i="12"/>
  <c r="EL23" i="12"/>
  <c r="U25" i="12"/>
  <c r="EE19" i="12"/>
  <c r="O18" i="12"/>
  <c r="AB25" i="12"/>
  <c r="DR18" i="12"/>
  <c r="CK26" i="12"/>
  <c r="EF23" i="12"/>
  <c r="AI22" i="12"/>
  <c r="F11" i="12"/>
  <c r="AX27" i="12"/>
  <c r="BH21" i="12"/>
  <c r="AX12" i="12"/>
  <c r="AW13" i="12"/>
  <c r="EM22" i="12"/>
  <c r="BZ10" i="12"/>
  <c r="BI11" i="12"/>
  <c r="EF17" i="12"/>
  <c r="Y29" i="12"/>
  <c r="DY15" i="12"/>
  <c r="Z18" i="12"/>
  <c r="DY10" i="12"/>
  <c r="BU30" i="12"/>
  <c r="DU23" i="12"/>
  <c r="AQ24" i="12"/>
  <c r="DA24" i="12"/>
  <c r="AR26" i="12"/>
  <c r="V22" i="12"/>
  <c r="CL22" i="12"/>
  <c r="BN20" i="12"/>
  <c r="AU30" i="12"/>
  <c r="AA15" i="12"/>
  <c r="ET16" i="12"/>
  <c r="U24" i="12"/>
  <c r="CD16" i="12"/>
  <c r="AG15" i="12"/>
  <c r="CV26" i="12"/>
  <c r="I24" i="12"/>
  <c r="CS27" i="12"/>
  <c r="EL18" i="12"/>
  <c r="EH29" i="12"/>
  <c r="CF22" i="12"/>
  <c r="AC10" i="12"/>
  <c r="EM23" i="12"/>
  <c r="O21" i="12"/>
  <c r="DK14" i="12"/>
  <c r="P28" i="12"/>
  <c r="EV23" i="12"/>
  <c r="CU18" i="12"/>
  <c r="BV20" i="12"/>
  <c r="DW29" i="12"/>
  <c r="CP15" i="12"/>
  <c r="DS18" i="12"/>
  <c r="M26" i="12"/>
  <c r="DG25" i="12"/>
  <c r="BD24" i="12"/>
  <c r="AW20" i="12"/>
  <c r="AE17" i="12"/>
  <c r="T18" i="12"/>
  <c r="DB23" i="12"/>
  <c r="N15" i="12"/>
  <c r="DQ19" i="12"/>
  <c r="I27" i="12"/>
  <c r="CF10" i="12"/>
  <c r="AV16" i="12"/>
  <c r="DA19" i="12"/>
  <c r="CL19" i="12"/>
  <c r="AB12" i="12"/>
  <c r="EP27" i="12"/>
  <c r="O14" i="12"/>
  <c r="EL17" i="12"/>
  <c r="DR10" i="12"/>
  <c r="BM12" i="12"/>
  <c r="DT11" i="12"/>
  <c r="BK11" i="12"/>
  <c r="DM17" i="12"/>
  <c r="DU11" i="12"/>
  <c r="D23" i="12"/>
  <c r="CN22" i="12"/>
  <c r="CS25" i="12"/>
  <c r="V10" i="12"/>
  <c r="K18" i="12"/>
  <c r="AY10" i="12"/>
  <c r="CX16" i="12"/>
  <c r="DE21" i="12"/>
  <c r="CM14" i="12"/>
  <c r="AO23" i="12"/>
  <c r="EK21" i="12"/>
  <c r="AM16" i="12"/>
  <c r="S28" i="12"/>
  <c r="CR10" i="12"/>
  <c r="AF28" i="12"/>
  <c r="DC22" i="12"/>
  <c r="CF24" i="12"/>
  <c r="DJ19" i="12"/>
  <c r="DC21" i="12"/>
  <c r="EH24" i="12"/>
  <c r="BC13" i="12"/>
  <c r="CO11" i="12"/>
  <c r="AQ19" i="12"/>
  <c r="ED16" i="12"/>
  <c r="AC26" i="12"/>
  <c r="AC30" i="12"/>
  <c r="AY16" i="12"/>
  <c r="EU24" i="12"/>
  <c r="CG22" i="12"/>
  <c r="EI10" i="12"/>
  <c r="E18" i="12"/>
  <c r="DW14" i="12"/>
  <c r="AO68" i="48"/>
  <c r="AB68" i="48" s="1"/>
  <c r="AC61" i="48"/>
  <c r="AP61" i="48" s="1"/>
  <c r="BG20" i="12"/>
  <c r="DS17" i="12"/>
  <c r="BC30" i="12"/>
  <c r="ER28" i="12"/>
  <c r="BC29" i="12"/>
  <c r="CY23" i="12"/>
  <c r="DZ12" i="12"/>
  <c r="BN16" i="12"/>
  <c r="E21" i="12"/>
  <c r="EL10" i="12"/>
  <c r="CH14" i="12"/>
  <c r="AS23" i="12"/>
  <c r="DF28" i="12"/>
  <c r="EF29" i="12"/>
  <c r="DQ11" i="12"/>
  <c r="AY29" i="12"/>
  <c r="CX11" i="12"/>
  <c r="AU22" i="12"/>
  <c r="CR24" i="12"/>
  <c r="U26" i="12"/>
  <c r="AJ26" i="12"/>
  <c r="EM28" i="12"/>
  <c r="BH28" i="12"/>
  <c r="BF15" i="12"/>
  <c r="AD24" i="12"/>
  <c r="DW20" i="12"/>
  <c r="DZ21" i="12"/>
  <c r="BA19" i="12"/>
  <c r="I21" i="12"/>
  <c r="CH11" i="12"/>
  <c r="DX10" i="12"/>
  <c r="J30" i="12"/>
  <c r="CO14" i="12"/>
  <c r="DD17" i="12"/>
  <c r="Q27" i="12"/>
  <c r="CF25" i="12"/>
  <c r="AC28" i="12"/>
  <c r="BS16" i="12"/>
  <c r="AT25" i="12"/>
  <c r="L12" i="12"/>
  <c r="AN23" i="12"/>
  <c r="D14" i="12"/>
  <c r="BK29" i="12"/>
  <c r="AK21" i="12"/>
  <c r="CC21" i="12"/>
  <c r="S29" i="12"/>
  <c r="ER26" i="12"/>
  <c r="DM13" i="12"/>
  <c r="CH24" i="12"/>
  <c r="AG28" i="12"/>
  <c r="CF26" i="12"/>
  <c r="CG10" i="12"/>
  <c r="DZ17" i="12"/>
  <c r="DN28" i="12"/>
  <c r="ES12" i="12"/>
  <c r="AW21" i="12"/>
  <c r="CJ16" i="12"/>
  <c r="BU24" i="12"/>
  <c r="W29" i="12"/>
  <c r="CI20" i="12"/>
  <c r="DO17" i="12"/>
  <c r="AL18" i="12"/>
  <c r="BM18" i="12"/>
  <c r="CO27" i="12"/>
  <c r="DU21" i="12"/>
  <c r="U22" i="12"/>
  <c r="AC24" i="12"/>
  <c r="CG29" i="12"/>
  <c r="EL19" i="12"/>
  <c r="N29" i="12"/>
  <c r="CB26" i="12"/>
  <c r="J10" i="12"/>
  <c r="BV17" i="12"/>
  <c r="E20" i="12"/>
  <c r="CV17" i="12"/>
  <c r="DP24" i="12"/>
  <c r="AZ27" i="12"/>
  <c r="S13" i="12"/>
  <c r="ET19" i="12"/>
  <c r="CC15" i="12"/>
  <c r="BV25" i="12"/>
  <c r="T27" i="12"/>
  <c r="W27" i="12"/>
  <c r="AC22" i="12"/>
  <c r="DE23" i="12"/>
  <c r="CD23" i="12"/>
  <c r="EM25" i="12"/>
  <c r="CW26" i="12"/>
  <c r="N17" i="12"/>
  <c r="CT18" i="12"/>
  <c r="CI23" i="12"/>
  <c r="DZ13" i="12"/>
  <c r="J25" i="12"/>
  <c r="AO28" i="12"/>
  <c r="BL12" i="12"/>
  <c r="AW30" i="12"/>
  <c r="H16" i="12"/>
  <c r="AR30" i="12"/>
  <c r="ET30" i="12"/>
  <c r="BB10" i="12"/>
  <c r="BU10" i="12"/>
  <c r="ED22" i="12"/>
  <c r="BF25" i="12"/>
  <c r="CO16" i="12"/>
  <c r="ET25" i="12"/>
  <c r="CC24" i="12"/>
  <c r="CM25" i="12"/>
  <c r="CE21" i="12"/>
  <c r="EP26" i="12"/>
  <c r="K24" i="12"/>
  <c r="AX28" i="12"/>
  <c r="DS11" i="12"/>
  <c r="Z17" i="12"/>
  <c r="S25" i="12"/>
  <c r="I11" i="12"/>
  <c r="ES15" i="12"/>
  <c r="AH22" i="12"/>
  <c r="Z10" i="12"/>
  <c r="V29" i="12"/>
  <c r="DT17" i="12"/>
  <c r="DG24" i="12"/>
  <c r="N18" i="12"/>
  <c r="BM23" i="12"/>
  <c r="BD23" i="12"/>
  <c r="AU15" i="12"/>
  <c r="BS20" i="12"/>
  <c r="AA13" i="12"/>
  <c r="DZ15" i="12"/>
  <c r="AN10" i="12"/>
  <c r="DY24" i="12"/>
  <c r="AK12" i="12"/>
  <c r="V24" i="12"/>
  <c r="CP11" i="12"/>
  <c r="CB11" i="12"/>
  <c r="AD12" i="12"/>
  <c r="DZ22" i="12"/>
  <c r="DU13" i="12"/>
  <c r="M15" i="12"/>
  <c r="M21" i="12"/>
  <c r="AN25" i="12"/>
  <c r="CN13" i="12"/>
  <c r="I10" i="12"/>
  <c r="DF18" i="12"/>
  <c r="N22" i="12"/>
  <c r="DB12" i="12"/>
  <c r="DA20" i="12"/>
  <c r="BV19" i="12"/>
  <c r="AT11" i="12"/>
  <c r="EI25" i="12"/>
  <c r="DH30" i="12"/>
  <c r="AF16" i="12"/>
  <c r="Q29" i="12"/>
  <c r="BC19" i="12"/>
  <c r="EH15" i="12"/>
  <c r="O26" i="12"/>
  <c r="CQ27" i="12"/>
  <c r="BV21" i="12"/>
  <c r="CS13" i="12"/>
  <c r="T10" i="12"/>
  <c r="BZ27" i="12"/>
  <c r="AW10" i="12"/>
  <c r="AI14" i="12"/>
  <c r="T29" i="12"/>
  <c r="DW12" i="12"/>
  <c r="EQ24" i="12"/>
  <c r="CH17" i="12"/>
  <c r="CQ29" i="12"/>
  <c r="CC26" i="12"/>
  <c r="CA11" i="12"/>
  <c r="M16" i="12"/>
  <c r="EF15" i="12"/>
  <c r="S23" i="12"/>
  <c r="DN21" i="12"/>
  <c r="M18" i="12"/>
  <c r="CZ16" i="12"/>
  <c r="AI13" i="12"/>
  <c r="CP21" i="12"/>
  <c r="CJ29" i="12"/>
  <c r="EM29" i="12"/>
  <c r="AH14" i="12"/>
  <c r="V20" i="12"/>
  <c r="CG19" i="12"/>
  <c r="AU25" i="12"/>
  <c r="CT23" i="12"/>
  <c r="BK25" i="12"/>
  <c r="W24" i="12"/>
  <c r="CC14" i="12"/>
  <c r="BX28" i="12"/>
  <c r="DO19" i="12"/>
  <c r="DE13" i="12"/>
  <c r="EC25" i="12"/>
  <c r="AU12" i="12"/>
  <c r="EW26" i="12"/>
  <c r="BK20" i="12"/>
  <c r="BH24" i="12"/>
  <c r="BZ20" i="12"/>
  <c r="AW17" i="12"/>
  <c r="W13" i="12"/>
  <c r="W15" i="12"/>
  <c r="DW27" i="12"/>
  <c r="EM19" i="12"/>
  <c r="CY28" i="12"/>
  <c r="DP16" i="12"/>
  <c r="AR21" i="12"/>
  <c r="BO21" i="12"/>
  <c r="EF25" i="12"/>
  <c r="AO15" i="12"/>
  <c r="AP23" i="12"/>
  <c r="AU28" i="12"/>
  <c r="BR30" i="12"/>
  <c r="CW17" i="12"/>
  <c r="Y12" i="12"/>
  <c r="BM26" i="12"/>
  <c r="R12" i="12"/>
  <c r="DU10" i="12"/>
  <c r="BQ13" i="12"/>
  <c r="CQ17" i="12"/>
  <c r="EI24" i="12"/>
  <c r="S16" i="12"/>
  <c r="BB28" i="12"/>
  <c r="ER18" i="12"/>
  <c r="BZ15" i="12"/>
  <c r="E29" i="12"/>
  <c r="CS30" i="12"/>
  <c r="AL19" i="12"/>
  <c r="BH22" i="12"/>
  <c r="BH18" i="12"/>
  <c r="ET10" i="12"/>
  <c r="BH13" i="12"/>
  <c r="S18" i="12"/>
  <c r="AN22" i="12"/>
  <c r="EN27" i="12"/>
  <c r="AS21" i="12"/>
  <c r="Q28" i="12"/>
  <c r="BX13" i="12"/>
  <c r="DN20" i="12"/>
  <c r="AS29" i="12"/>
  <c r="BV26" i="12"/>
  <c r="CM12" i="12"/>
  <c r="BS15" i="12"/>
  <c r="CA29" i="12"/>
  <c r="EQ19" i="12"/>
  <c r="BR17" i="12"/>
  <c r="DG18" i="12"/>
  <c r="CQ22" i="12"/>
  <c r="BQ27" i="12"/>
  <c r="DR22" i="12"/>
  <c r="BF16" i="12"/>
  <c r="DA21" i="12"/>
  <c r="BF14" i="12"/>
  <c r="AP29" i="12"/>
  <c r="L14" i="12"/>
  <c r="Q23" i="12"/>
  <c r="Z13" i="12"/>
  <c r="CW12" i="12"/>
  <c r="AV28" i="12"/>
  <c r="BC16" i="12"/>
  <c r="CP13" i="12"/>
  <c r="AU17" i="12"/>
  <c r="CK13" i="12"/>
  <c r="CX14" i="12"/>
  <c r="EO12" i="12"/>
  <c r="DD27" i="12"/>
  <c r="AZ23" i="12"/>
  <c r="DA11" i="12"/>
  <c r="AT28" i="12"/>
  <c r="AY19" i="12"/>
  <c r="AF27" i="12"/>
  <c r="AW27" i="12"/>
  <c r="CN17" i="12"/>
  <c r="CK22" i="12"/>
  <c r="CJ13" i="12"/>
  <c r="DC18" i="12"/>
  <c r="CZ27" i="12"/>
  <c r="BW24" i="12"/>
  <c r="AE25" i="12"/>
  <c r="DI28" i="12"/>
  <c r="AM25" i="12"/>
  <c r="BU26" i="12"/>
  <c r="CM18" i="12"/>
  <c r="K27" i="12"/>
  <c r="DF26" i="12"/>
  <c r="EE22" i="12"/>
  <c r="CC17" i="12"/>
  <c r="CF17" i="12"/>
  <c r="Z11" i="12"/>
  <c r="EU12" i="12"/>
  <c r="AG25" i="12"/>
  <c r="CE26" i="12"/>
  <c r="CQ13" i="12"/>
  <c r="CL21" i="12"/>
  <c r="K29" i="12"/>
  <c r="EV10" i="12"/>
  <c r="EO30" i="12"/>
  <c r="CT19" i="12"/>
  <c r="EH23" i="12"/>
  <c r="ES13" i="12"/>
  <c r="AS24" i="12"/>
  <c r="DG13" i="12"/>
  <c r="AD19" i="12"/>
  <c r="BB23" i="12"/>
  <c r="CI24" i="12"/>
  <c r="BW26" i="12"/>
  <c r="EQ20" i="12"/>
  <c r="D22" i="12"/>
  <c r="CO22" i="12"/>
  <c r="BA22" i="12"/>
  <c r="CP16" i="12"/>
  <c r="Y14" i="12"/>
  <c r="E24" i="12"/>
  <c r="CC25" i="12"/>
  <c r="BN10" i="12"/>
  <c r="EC28" i="12"/>
  <c r="DS20" i="12"/>
  <c r="DI27" i="12"/>
  <c r="BG10" i="12"/>
  <c r="P20" i="12"/>
  <c r="AN19" i="12"/>
  <c r="EP13" i="12"/>
  <c r="BH20" i="12"/>
  <c r="AC12" i="12"/>
  <c r="CI29" i="12"/>
  <c r="CI15" i="12"/>
  <c r="BO13" i="12"/>
  <c r="AQ22" i="12"/>
  <c r="CE11" i="12"/>
  <c r="AP14" i="12"/>
  <c r="AD30" i="12"/>
  <c r="CM29" i="12"/>
  <c r="EP25" i="12"/>
  <c r="DO29" i="12"/>
  <c r="EI30" i="12"/>
  <c r="CR21" i="12"/>
  <c r="EH14" i="12"/>
  <c r="BN11" i="12"/>
  <c r="AX10" i="12"/>
  <c r="DK20" i="12"/>
  <c r="AA17" i="12"/>
  <c r="AE27" i="12"/>
  <c r="CS11" i="12"/>
  <c r="EK24" i="12"/>
  <c r="DG19" i="12"/>
  <c r="CJ25" i="12"/>
  <c r="Z14" i="12"/>
  <c r="BM14" i="12"/>
  <c r="EG10" i="12"/>
  <c r="CW30" i="12"/>
  <c r="EI20" i="12"/>
  <c r="BL19" i="12"/>
  <c r="EH22" i="12"/>
  <c r="AR22" i="12"/>
  <c r="EV28" i="12"/>
  <c r="AH26" i="12"/>
  <c r="W23" i="12"/>
  <c r="AD17" i="12"/>
  <c r="D10" i="12"/>
  <c r="AV29" i="12"/>
  <c r="G26" i="12"/>
  <c r="BQ26" i="12"/>
  <c r="BJ20" i="12"/>
  <c r="BC23" i="12"/>
  <c r="BP29" i="12"/>
  <c r="BC12" i="12"/>
  <c r="W16" i="12"/>
  <c r="BX23" i="12"/>
  <c r="AZ21" i="12"/>
  <c r="DX22" i="12"/>
  <c r="CU23" i="12"/>
  <c r="AY14" i="12"/>
  <c r="DA26" i="12"/>
  <c r="BM10" i="12"/>
  <c r="AI29" i="12"/>
  <c r="BU22" i="12"/>
  <c r="CB20" i="12"/>
  <c r="CO18" i="12"/>
  <c r="CJ30" i="12"/>
  <c r="BK10" i="12"/>
  <c r="BZ18" i="12"/>
  <c r="BV30" i="12"/>
  <c r="AD18" i="12"/>
  <c r="CX29" i="12"/>
  <c r="EV18" i="12"/>
  <c r="AV22" i="12"/>
  <c r="DC29" i="12"/>
  <c r="CZ11" i="12"/>
  <c r="BE16" i="12"/>
  <c r="DZ27" i="12"/>
  <c r="EC19" i="12"/>
  <c r="BN23" i="12"/>
  <c r="DJ14" i="12"/>
  <c r="EE20" i="12"/>
  <c r="BM22" i="12"/>
  <c r="I16" i="12"/>
  <c r="CP20" i="12"/>
  <c r="CT20" i="12"/>
  <c r="EJ23" i="12"/>
  <c r="AK29" i="12"/>
  <c r="DK30" i="12"/>
  <c r="AJ11" i="12"/>
  <c r="AI21" i="12"/>
  <c r="BM13" i="12"/>
  <c r="AU10" i="12"/>
  <c r="EI13" i="12"/>
  <c r="BE30" i="12"/>
  <c r="ET12" i="12"/>
  <c r="BR16" i="12"/>
  <c r="EV21" i="12"/>
  <c r="Z25" i="12"/>
  <c r="EI29" i="12"/>
  <c r="BR21" i="12"/>
  <c r="CF16" i="12"/>
  <c r="EB26" i="12"/>
  <c r="DD23" i="12"/>
  <c r="CP24" i="12"/>
  <c r="CV27" i="12"/>
  <c r="BR27" i="12"/>
  <c r="CN20" i="12"/>
  <c r="H15" i="12"/>
  <c r="DT19" i="12"/>
  <c r="V21" i="12"/>
  <c r="AN13" i="12"/>
  <c r="EW12" i="12"/>
  <c r="DO21" i="12"/>
  <c r="DG23" i="12"/>
  <c r="EM12" i="12"/>
  <c r="BY27" i="12"/>
  <c r="AA27" i="12"/>
  <c r="BD26" i="12"/>
  <c r="EC23" i="12"/>
  <c r="AT18" i="12"/>
  <c r="DM15" i="12"/>
  <c r="BH16" i="12"/>
  <c r="AR23" i="12"/>
  <c r="AZ30" i="12"/>
  <c r="DN14" i="12"/>
  <c r="E15" i="12"/>
  <c r="M22" i="12"/>
  <c r="W26" i="12"/>
  <c r="BF29" i="12"/>
  <c r="CX17" i="12"/>
  <c r="CP18" i="12"/>
  <c r="DM28" i="12"/>
  <c r="BF21" i="12"/>
  <c r="J17" i="12"/>
  <c r="AR19" i="12"/>
  <c r="CP22" i="12"/>
  <c r="X21" i="12"/>
  <c r="DW11" i="12"/>
  <c r="CA15" i="12"/>
  <c r="BE20" i="12"/>
  <c r="CV20" i="12"/>
  <c r="EP21" i="12"/>
  <c r="ER22" i="12"/>
  <c r="DN13" i="12"/>
  <c r="EP23" i="12"/>
  <c r="EK17" i="12"/>
  <c r="BB13" i="12"/>
  <c r="BC11" i="12"/>
  <c r="AX24" i="12"/>
  <c r="AK27" i="12"/>
  <c r="AY13" i="12"/>
  <c r="X17" i="12"/>
  <c r="CQ10" i="12"/>
  <c r="AD11" i="12"/>
  <c r="AL20" i="12"/>
  <c r="CE20" i="12"/>
  <c r="DO27" i="12"/>
  <c r="BM29" i="12"/>
  <c r="CK12" i="12"/>
  <c r="AJ28" i="12"/>
  <c r="EJ18" i="12"/>
  <c r="DH19" i="12"/>
  <c r="DL29" i="12"/>
  <c r="BJ30" i="12"/>
  <c r="DW16" i="12"/>
  <c r="CW27" i="12"/>
  <c r="AL12" i="12"/>
  <c r="CZ28" i="12"/>
  <c r="BH14" i="12"/>
  <c r="DU15" i="12"/>
  <c r="DR20" i="12"/>
  <c r="H22" i="12"/>
  <c r="DL17" i="12"/>
  <c r="EK12" i="12"/>
  <c r="AW19" i="12"/>
  <c r="DE10" i="12"/>
  <c r="DJ16" i="12"/>
  <c r="BY10" i="12"/>
  <c r="DZ24" i="12"/>
  <c r="DE30" i="12"/>
  <c r="CY30" i="12"/>
  <c r="BD14" i="12"/>
  <c r="DZ16" i="12"/>
  <c r="BI27" i="12"/>
  <c r="DE24" i="12"/>
  <c r="AE24" i="12"/>
  <c r="EL14" i="12"/>
  <c r="CE18" i="12"/>
  <c r="BK12" i="12"/>
  <c r="G11" i="12"/>
  <c r="CT16" i="12"/>
  <c r="CI13" i="12"/>
  <c r="EW15" i="12"/>
  <c r="EH25" i="12"/>
  <c r="U10" i="12"/>
  <c r="DX17" i="12"/>
  <c r="V26" i="12"/>
  <c r="AM12" i="12"/>
  <c r="CF13" i="12"/>
  <c r="CF20" i="12"/>
  <c r="DM18" i="12"/>
  <c r="BQ29" i="12"/>
  <c r="AI19" i="12"/>
  <c r="S12" i="12"/>
  <c r="EJ25" i="12"/>
  <c r="DR23" i="12"/>
  <c r="K30" i="12"/>
  <c r="AD21" i="12"/>
  <c r="EC15" i="12"/>
  <c r="D17" i="12"/>
  <c r="CF21" i="12"/>
  <c r="AY15" i="12"/>
  <c r="AA20" i="12"/>
  <c r="CK15" i="12"/>
  <c r="AE23" i="12"/>
  <c r="Q24" i="12"/>
  <c r="F12" i="12"/>
  <c r="EF19" i="12"/>
  <c r="EA10" i="12"/>
  <c r="DA22" i="12"/>
  <c r="CK11" i="12"/>
  <c r="EP18" i="12"/>
  <c r="DV19" i="12"/>
  <c r="EU27" i="12"/>
  <c r="BB25" i="12"/>
  <c r="CD19" i="12"/>
  <c r="AV30" i="12"/>
  <c r="O25" i="12"/>
  <c r="AU21" i="12"/>
  <c r="DR19" i="12"/>
  <c r="CF23" i="12"/>
  <c r="EJ10" i="12"/>
  <c r="DW30" i="12"/>
  <c r="BV11" i="12"/>
  <c r="BI26" i="12"/>
  <c r="EC26" i="12"/>
  <c r="BB27" i="12"/>
  <c r="CC13" i="12"/>
  <c r="DK28" i="12"/>
  <c r="CI16" i="12"/>
  <c r="DH22" i="12"/>
  <c r="AJ12" i="12"/>
  <c r="D16" i="12"/>
  <c r="CO10" i="12"/>
  <c r="EQ28" i="12"/>
  <c r="EI11" i="12"/>
  <c r="DL11" i="12"/>
  <c r="BR12" i="12"/>
  <c r="BS27" i="12"/>
  <c r="EG19" i="12"/>
  <c r="EH18" i="12"/>
  <c r="AY21" i="12"/>
  <c r="AL30" i="12"/>
  <c r="BZ30" i="12"/>
  <c r="CL25" i="12"/>
  <c r="V16" i="12"/>
  <c r="EQ27" i="12"/>
  <c r="EG23" i="12"/>
  <c r="CU19" i="12"/>
  <c r="EB12" i="12"/>
  <c r="EH12" i="12"/>
  <c r="Y13" i="12"/>
  <c r="AW11" i="12"/>
  <c r="AC29" i="12"/>
  <c r="CA19" i="12"/>
  <c r="AK10" i="12"/>
  <c r="J19" i="12"/>
  <c r="DX28" i="12"/>
  <c r="EK15" i="12"/>
  <c r="CZ18" i="12"/>
  <c r="DT21" i="12"/>
  <c r="AR28" i="12"/>
  <c r="CN15" i="12"/>
  <c r="AP26" i="12"/>
  <c r="Q20" i="12"/>
  <c r="DA30" i="12"/>
  <c r="DL15" i="12"/>
  <c r="CR14" i="12"/>
  <c r="EK25" i="12"/>
  <c r="BJ22" i="12"/>
  <c r="CX15" i="12"/>
  <c r="AY25" i="12"/>
  <c r="R22" i="12"/>
  <c r="BS21" i="12"/>
  <c r="CM22" i="12"/>
  <c r="CA14" i="12"/>
  <c r="BO11" i="12"/>
  <c r="BJ11" i="12"/>
  <c r="CO28" i="12"/>
  <c r="E16" i="12"/>
  <c r="DB15" i="12"/>
  <c r="EM15" i="12"/>
  <c r="EV12" i="12"/>
  <c r="DA25" i="12"/>
  <c r="BM11" i="12"/>
  <c r="BJ14" i="12"/>
  <c r="DU14" i="12"/>
  <c r="AZ19" i="12"/>
  <c r="ED27" i="12"/>
  <c r="CS24" i="12"/>
  <c r="DB19" i="12"/>
  <c r="CZ30" i="12"/>
  <c r="S22" i="12"/>
  <c r="DF25" i="12"/>
  <c r="DV21" i="12"/>
  <c r="H27" i="12"/>
  <c r="AQ11" i="12"/>
  <c r="CN18" i="12"/>
  <c r="BB21" i="12"/>
  <c r="CW21" i="12"/>
  <c r="BC20" i="12"/>
  <c r="CN10" i="12"/>
  <c r="BE10" i="12"/>
  <c r="AD10" i="12"/>
  <c r="AX22" i="12"/>
  <c r="AK15" i="12"/>
  <c r="P16" i="12"/>
  <c r="Y22" i="12"/>
  <c r="DF10" i="12"/>
  <c r="EQ25" i="12"/>
  <c r="DX14" i="12"/>
  <c r="CG11" i="12"/>
  <c r="O12" i="12"/>
  <c r="EE27" i="12"/>
  <c r="BY16" i="12"/>
  <c r="DH14" i="12"/>
  <c r="AR25" i="12"/>
  <c r="DM25" i="12"/>
  <c r="AV14" i="12"/>
  <c r="DO16" i="12"/>
  <c r="CT27" i="12"/>
  <c r="BO10" i="12"/>
  <c r="DS27" i="12"/>
  <c r="EM30" i="12"/>
  <c r="BP30" i="12"/>
  <c r="K13" i="12"/>
  <c r="ET23" i="12"/>
  <c r="EN21" i="12"/>
  <c r="CR15" i="12"/>
  <c r="CP28" i="12"/>
  <c r="EO19" i="12"/>
  <c r="DO26" i="12"/>
  <c r="AH30" i="12"/>
  <c r="D27" i="12"/>
  <c r="BN28" i="12"/>
  <c r="P19" i="12"/>
  <c r="X12" i="12"/>
  <c r="R30" i="12"/>
  <c r="CR16" i="12"/>
  <c r="CG12" i="12"/>
  <c r="AT26" i="12"/>
  <c r="BE14" i="12"/>
  <c r="CD11" i="12"/>
  <c r="J21" i="12"/>
  <c r="BM16" i="12"/>
  <c r="ED17" i="12"/>
  <c r="N26" i="12"/>
  <c r="Q25" i="12"/>
  <c r="BE28" i="12"/>
  <c r="DX30" i="12"/>
  <c r="Q26" i="12"/>
  <c r="AU13" i="12"/>
  <c r="CY25" i="12"/>
  <c r="DG15" i="12"/>
  <c r="EF28" i="12"/>
  <c r="BM28" i="12"/>
  <c r="T19" i="12"/>
  <c r="BC27" i="12"/>
  <c r="Q13" i="12"/>
  <c r="EV16" i="12"/>
  <c r="L17" i="12"/>
  <c r="I13" i="12"/>
  <c r="CV24" i="12"/>
  <c r="F21" i="12"/>
  <c r="CY19" i="12"/>
  <c r="CB24" i="12"/>
  <c r="AG18" i="12"/>
  <c r="BG11" i="12"/>
  <c r="G10" i="12"/>
  <c r="AR17" i="12"/>
  <c r="AH17" i="12"/>
  <c r="EQ13" i="12"/>
  <c r="DU20" i="12"/>
  <c r="DB24" i="12"/>
  <c r="AI20" i="12"/>
  <c r="EM18" i="12"/>
  <c r="EA20" i="12"/>
  <c r="CT11" i="12"/>
  <c r="EP17" i="12"/>
  <c r="DV14" i="12"/>
  <c r="DU28" i="12"/>
  <c r="DK19" i="12"/>
  <c r="CK16" i="12"/>
  <c r="AX13" i="12"/>
  <c r="AG13" i="12"/>
  <c r="BP14" i="12"/>
  <c r="ED14" i="12"/>
  <c r="BT24" i="12"/>
  <c r="DT29" i="12"/>
  <c r="BP10" i="12"/>
  <c r="DM19" i="12"/>
  <c r="CV13" i="12"/>
  <c r="BS19" i="12"/>
  <c r="DF20" i="12"/>
  <c r="EG25" i="12"/>
  <c r="DI20" i="12"/>
  <c r="EU29" i="12"/>
  <c r="CD20" i="12"/>
  <c r="I22" i="12"/>
  <c r="BF27" i="12"/>
  <c r="CN21" i="12"/>
  <c r="DK16" i="12"/>
  <c r="BS12" i="12"/>
  <c r="DT14" i="12"/>
  <c r="AD22" i="12"/>
  <c r="ET26" i="12"/>
  <c r="CY12" i="12"/>
  <c r="EV11" i="12"/>
  <c r="AW25" i="12"/>
  <c r="W17" i="12"/>
  <c r="BS23" i="12"/>
  <c r="DB20" i="12"/>
  <c r="F10" i="12"/>
  <c r="CA30" i="12"/>
  <c r="DK27" i="12"/>
  <c r="CZ19" i="12"/>
  <c r="AG11" i="12"/>
  <c r="DZ26" i="12"/>
  <c r="BQ17" i="12"/>
  <c r="X13" i="12"/>
  <c r="AK22" i="12"/>
  <c r="DR16" i="12"/>
  <c r="ET22" i="12"/>
  <c r="AF11" i="12"/>
  <c r="CZ25" i="12"/>
  <c r="DW17" i="12"/>
  <c r="AX30" i="12"/>
  <c r="AX11" i="12"/>
  <c r="DY23" i="12"/>
  <c r="AW28" i="12"/>
  <c r="BL24" i="12"/>
  <c r="Y25" i="12"/>
  <c r="BK26" i="12"/>
  <c r="CU12" i="12"/>
  <c r="AX19" i="12"/>
  <c r="BO30" i="12"/>
  <c r="CA25" i="12"/>
  <c r="BR10" i="12"/>
  <c r="BI12" i="12"/>
  <c r="CD14" i="12"/>
  <c r="DZ23" i="12"/>
  <c r="EC13" i="12"/>
  <c r="EU25" i="12"/>
  <c r="BU13" i="12"/>
  <c r="AM27" i="12"/>
  <c r="V23" i="12"/>
  <c r="CO25" i="12"/>
  <c r="DC30" i="12"/>
  <c r="Z27" i="12"/>
  <c r="EV29" i="12"/>
  <c r="DY18" i="12"/>
  <c r="EC17" i="12"/>
  <c r="V12" i="12"/>
  <c r="H18" i="12"/>
  <c r="CR26" i="12"/>
  <c r="AI26" i="12"/>
  <c r="BR28" i="12"/>
  <c r="BZ11" i="12"/>
  <c r="CF29" i="12"/>
  <c r="CS21" i="12"/>
  <c r="CN16" i="12"/>
  <c r="CH10" i="12"/>
  <c r="DQ10" i="12"/>
  <c r="DJ22" i="12"/>
  <c r="CW10" i="12"/>
  <c r="EC14" i="12"/>
  <c r="BX19" i="12"/>
  <c r="DV11" i="12"/>
  <c r="AZ16" i="12"/>
  <c r="V28" i="12"/>
  <c r="CW13" i="12"/>
  <c r="CS15" i="12"/>
  <c r="EG14" i="12"/>
  <c r="BR19" i="12"/>
  <c r="DP20" i="12"/>
  <c r="BB24" i="12"/>
  <c r="CR20" i="12"/>
  <c r="DT22" i="12"/>
  <c r="L29" i="12"/>
  <c r="AL16" i="12"/>
  <c r="DQ24" i="12"/>
  <c r="BL15" i="12"/>
  <c r="EL21" i="12"/>
  <c r="CO21" i="12"/>
  <c r="EC11" i="12"/>
  <c r="CK29" i="12"/>
  <c r="CC10" i="12"/>
  <c r="DE11" i="12"/>
  <c r="BA11" i="12"/>
  <c r="CL23" i="12"/>
  <c r="DW23" i="12"/>
  <c r="DH12" i="12"/>
  <c r="EL28" i="12"/>
  <c r="Y17" i="12"/>
  <c r="DM26" i="12"/>
  <c r="DY29" i="12"/>
  <c r="H19" i="12"/>
  <c r="EQ21" i="12"/>
  <c r="EI15" i="12"/>
  <c r="BW27" i="12"/>
  <c r="AW26" i="12"/>
  <c r="Y11" i="12"/>
  <c r="AC13" i="12"/>
  <c r="BB26" i="12"/>
  <c r="DT10" i="12"/>
  <c r="EI19" i="12"/>
  <c r="ES18" i="12"/>
  <c r="AE10" i="12"/>
  <c r="H28" i="12"/>
  <c r="T25" i="12"/>
  <c r="G28" i="12"/>
  <c r="BR24" i="12"/>
  <c r="EL22" i="12"/>
  <c r="H12" i="12"/>
  <c r="F14" i="12"/>
  <c r="BT13" i="12"/>
  <c r="DU12" i="12"/>
  <c r="EO14" i="12"/>
  <c r="W12" i="12"/>
  <c r="M20" i="12"/>
  <c r="BC25" i="12"/>
  <c r="DH15" i="12"/>
  <c r="DK22" i="12"/>
  <c r="EE15" i="12"/>
  <c r="CK27" i="12"/>
  <c r="AG26" i="12"/>
  <c r="DR21" i="12"/>
  <c r="W14" i="12"/>
  <c r="EC16" i="12"/>
  <c r="EG12" i="12"/>
  <c r="L21" i="12"/>
  <c r="CV10" i="12"/>
  <c r="Y19" i="12"/>
  <c r="G30" i="12"/>
  <c r="BU21" i="12"/>
  <c r="AV20" i="12"/>
  <c r="BV29" i="12"/>
  <c r="BR11" i="12"/>
  <c r="ET27" i="12"/>
  <c r="AK30" i="12"/>
  <c r="AE28" i="12"/>
  <c r="DV30" i="12"/>
  <c r="CB12" i="12"/>
  <c r="EC27" i="12"/>
  <c r="EU18" i="12"/>
  <c r="CX19" i="12"/>
  <c r="BR14" i="12"/>
  <c r="EN15" i="12"/>
  <c r="AP16" i="12"/>
  <c r="AA26" i="12"/>
  <c r="DU27" i="12"/>
  <c r="AL15" i="12"/>
  <c r="P13" i="12"/>
  <c r="I12" i="12"/>
  <c r="T26" i="12"/>
  <c r="DT28" i="12"/>
  <c r="CT28" i="12"/>
  <c r="BN25" i="12"/>
  <c r="AC20" i="12"/>
  <c r="EU28" i="12"/>
  <c r="BW28" i="12"/>
  <c r="DD21" i="12"/>
  <c r="BI19" i="12"/>
  <c r="EW22" i="12"/>
  <c r="CO29" i="12"/>
  <c r="AQ28" i="12"/>
  <c r="F19" i="12"/>
  <c r="EW25" i="12"/>
  <c r="AL26" i="12"/>
  <c r="CQ18" i="12"/>
  <c r="BS18" i="12"/>
  <c r="DQ27" i="12"/>
  <c r="AE21" i="12"/>
  <c r="BR18" i="12"/>
  <c r="AA14" i="12"/>
  <c r="AB13" i="12"/>
  <c r="BO14" i="12"/>
  <c r="L16" i="12"/>
  <c r="CW18" i="12"/>
  <c r="U17" i="12"/>
  <c r="AP25" i="12"/>
  <c r="CI25" i="12"/>
  <c r="BV14" i="12"/>
  <c r="CU26" i="12"/>
  <c r="BJ21" i="12"/>
  <c r="X26" i="12"/>
  <c r="I26" i="12"/>
  <c r="BA24" i="12"/>
  <c r="BX24" i="12"/>
  <c r="EQ26" i="12"/>
  <c r="BB15" i="12"/>
  <c r="CG21" i="12"/>
  <c r="P12" i="12"/>
  <c r="CD26" i="12"/>
  <c r="CM23" i="12"/>
  <c r="AJ24" i="12"/>
  <c r="CH15" i="12"/>
  <c r="EL16" i="12"/>
  <c r="BA29" i="12"/>
  <c r="CR11" i="12"/>
  <c r="CA10" i="12"/>
  <c r="P30" i="12"/>
  <c r="DM10" i="12"/>
  <c r="EN26" i="12"/>
  <c r="CY10" i="12"/>
  <c r="AT21" i="12"/>
  <c r="EL29" i="12"/>
  <c r="CA13" i="12"/>
  <c r="R10" i="12"/>
  <c r="AP27" i="12"/>
  <c r="EB18" i="12"/>
  <c r="AR20" i="12"/>
  <c r="AN17" i="12"/>
  <c r="DA29" i="12"/>
  <c r="BY17" i="12"/>
  <c r="AP10" i="12"/>
  <c r="AO13" i="12"/>
  <c r="L20" i="12"/>
  <c r="BA20" i="12"/>
  <c r="DS30" i="12"/>
  <c r="BV10" i="12"/>
  <c r="BD10" i="12"/>
  <c r="AB16" i="12"/>
  <c r="CL27" i="12"/>
  <c r="W19" i="12"/>
  <c r="Z24" i="12"/>
  <c r="DO12" i="12"/>
  <c r="K19" i="12"/>
  <c r="CJ12" i="12"/>
  <c r="AL11" i="12"/>
  <c r="J12" i="12"/>
  <c r="EB29" i="12"/>
  <c r="CS23" i="12"/>
  <c r="H17" i="12"/>
  <c r="CM13" i="12"/>
  <c r="G27" i="12"/>
  <c r="Y20" i="12"/>
  <c r="BW21" i="12"/>
  <c r="BP22" i="12"/>
  <c r="DO18" i="12"/>
  <c r="DM21" i="12"/>
  <c r="AP15" i="12"/>
  <c r="DG21" i="12"/>
  <c r="BU20" i="12"/>
  <c r="CU24" i="12"/>
  <c r="BG30" i="12"/>
  <c r="D21" i="12"/>
  <c r="EA14" i="12"/>
  <c r="EU16" i="12"/>
  <c r="DK18" i="12"/>
  <c r="AJ20" i="12"/>
  <c r="DQ22" i="12"/>
  <c r="EU23" i="12"/>
  <c r="BB20" i="12"/>
  <c r="V17" i="12"/>
  <c r="DH29" i="12"/>
  <c r="BW20" i="12"/>
  <c r="J27" i="12"/>
  <c r="BF24" i="12"/>
  <c r="DQ29" i="12"/>
  <c r="H23" i="12"/>
  <c r="AO14" i="12"/>
  <c r="EN16" i="12"/>
  <c r="AU23" i="12"/>
  <c r="BI13" i="12"/>
  <c r="DZ18" i="12"/>
  <c r="EW13" i="12"/>
  <c r="CN12" i="12"/>
  <c r="DV26" i="12"/>
  <c r="BW29" i="12"/>
  <c r="EO22" i="12"/>
  <c r="EE14" i="12"/>
  <c r="AK13" i="12"/>
  <c r="EU21" i="12"/>
  <c r="DF15" i="12"/>
  <c r="T16" i="12"/>
  <c r="O11" i="12"/>
  <c r="AH20" i="12"/>
  <c r="DR30" i="12"/>
  <c r="EP10" i="12"/>
  <c r="AS14" i="12"/>
  <c r="CQ16" i="12"/>
  <c r="AE29" i="12"/>
  <c r="EC10" i="12"/>
  <c r="Y23" i="12"/>
  <c r="CN19" i="12"/>
  <c r="BB17" i="12"/>
  <c r="EP24" i="12"/>
  <c r="CC16" i="12"/>
  <c r="BC18" i="12"/>
  <c r="BZ22" i="12"/>
  <c r="BR20" i="12"/>
  <c r="DW18" i="12"/>
  <c r="CS22" i="12"/>
  <c r="CR18" i="12"/>
  <c r="EP12" i="12"/>
  <c r="DE20" i="12"/>
  <c r="CY22" i="12"/>
  <c r="AT22" i="12"/>
  <c r="BD21" i="12"/>
  <c r="CH21" i="12"/>
  <c r="K23" i="12"/>
  <c r="ED28" i="12"/>
  <c r="CG15" i="12"/>
  <c r="AN30" i="12"/>
  <c r="CY11" i="12"/>
  <c r="BZ12" i="12"/>
  <c r="CU14" i="12"/>
  <c r="DP17" i="12"/>
  <c r="AZ10" i="12"/>
  <c r="EI21" i="12"/>
  <c r="DZ29" i="12"/>
  <c r="DE27" i="12"/>
  <c r="EA12" i="12"/>
  <c r="BY26" i="12"/>
  <c r="DN19" i="12"/>
  <c r="EK30" i="12"/>
  <c r="EV25" i="12"/>
  <c r="M25" i="12"/>
  <c r="BG18" i="12"/>
  <c r="CA12" i="12"/>
  <c r="AE30" i="12"/>
  <c r="BX29" i="12"/>
  <c r="EJ29" i="12"/>
  <c r="AK14" i="12"/>
  <c r="T22" i="12"/>
  <c r="BC24" i="12"/>
  <c r="CK20" i="12"/>
  <c r="BP26" i="12"/>
  <c r="CL16" i="12"/>
  <c r="CA24" i="12"/>
  <c r="AY20" i="12"/>
  <c r="BX10" i="12"/>
  <c r="EL25" i="12"/>
  <c r="L26" i="12"/>
  <c r="F23" i="12"/>
  <c r="DW24" i="12"/>
  <c r="BG29" i="12"/>
  <c r="CG23" i="12"/>
  <c r="AT15" i="12"/>
  <c r="CE25" i="12"/>
  <c r="CJ26" i="12"/>
  <c r="S10" i="12"/>
  <c r="BE17" i="12"/>
  <c r="AN57" i="48"/>
  <c r="AC57" i="48" s="1"/>
  <c r="AP57" i="48" s="1"/>
  <c r="AO102" i="48"/>
  <c r="AC102" i="48" s="1"/>
  <c r="AP102" i="48" s="1"/>
  <c r="EU26" i="12"/>
  <c r="AN137" i="48"/>
  <c r="AN139" i="48"/>
  <c r="AO146" i="48"/>
  <c r="AO136" i="48"/>
  <c r="AC136" i="48" s="1"/>
  <c r="AP136" i="48" s="1"/>
  <c r="AB77" i="48"/>
  <c r="AO131" i="48"/>
  <c r="AC131" i="48" s="1"/>
  <c r="AP131" i="48" s="1"/>
  <c r="AO132" i="48"/>
  <c r="AC132" i="48" s="1"/>
  <c r="AP132" i="48" s="1"/>
  <c r="AN144" i="48"/>
  <c r="AN141" i="48"/>
  <c r="AC141" i="48" s="1"/>
  <c r="AP141" i="48" s="1"/>
  <c r="AO133" i="48"/>
  <c r="AC133" i="48" s="1"/>
  <c r="AP133" i="48" s="1"/>
  <c r="AO145" i="48"/>
  <c r="AB145" i="48" s="1"/>
  <c r="AO138" i="48"/>
  <c r="AC138" i="48" s="1"/>
  <c r="AP138" i="48" s="1"/>
  <c r="AO144" i="48"/>
  <c r="AO126" i="48"/>
  <c r="AC126" i="48" s="1"/>
  <c r="AP126" i="48" s="1"/>
  <c r="AO113" i="48"/>
  <c r="AO134" i="48"/>
  <c r="AN147" i="48"/>
  <c r="AC147" i="48" s="1"/>
  <c r="AP147" i="48" s="1"/>
  <c r="AN143" i="48"/>
  <c r="AO143" i="48"/>
  <c r="AO66" i="48"/>
  <c r="AO111" i="48"/>
  <c r="AC111" i="48" s="1"/>
  <c r="AP111" i="48" s="1"/>
  <c r="AO59" i="48"/>
  <c r="AC59" i="48" s="1"/>
  <c r="AP59" i="48" s="1"/>
  <c r="AO108" i="48"/>
  <c r="AN148" i="48"/>
  <c r="AC148" i="48" s="1"/>
  <c r="AP148" i="48" s="1"/>
  <c r="AN140" i="48"/>
  <c r="DQ21" i="12"/>
  <c r="I15" i="12"/>
  <c r="BD27" i="12"/>
  <c r="AK24" i="12"/>
  <c r="EU13" i="12"/>
  <c r="CS16" i="12"/>
  <c r="AS17" i="12"/>
  <c r="BP24" i="12"/>
  <c r="DY19" i="12"/>
  <c r="DJ30" i="12"/>
  <c r="EC21" i="12"/>
  <c r="X19" i="12"/>
  <c r="DO22" i="12"/>
  <c r="BW11" i="12"/>
  <c r="AQ14" i="12"/>
  <c r="CF14" i="12"/>
  <c r="CP12" i="12"/>
  <c r="CT14" i="12"/>
  <c r="AQ10" i="12"/>
  <c r="ED13" i="12"/>
  <c r="BW18" i="12"/>
  <c r="AY17" i="12"/>
  <c r="DT16" i="12"/>
  <c r="DO23" i="12"/>
  <c r="G13" i="12"/>
  <c r="EE11" i="12"/>
  <c r="AI27" i="12"/>
  <c r="AZ14" i="12"/>
  <c r="CK30" i="12"/>
  <c r="CV30" i="12"/>
  <c r="EF22" i="12"/>
  <c r="DD12" i="12"/>
  <c r="F24" i="12"/>
  <c r="BG28" i="12"/>
  <c r="AV15" i="12"/>
  <c r="DS22" i="12"/>
  <c r="BF17" i="12"/>
  <c r="AI15" i="12"/>
  <c r="BO26" i="12"/>
  <c r="AH18" i="12"/>
  <c r="CT13" i="12"/>
  <c r="CC27" i="12"/>
  <c r="DP26" i="12"/>
  <c r="AK16" i="12"/>
  <c r="DQ13" i="12"/>
  <c r="EL13" i="12"/>
  <c r="ET28" i="12"/>
  <c r="Y10" i="12"/>
  <c r="DP28" i="12"/>
  <c r="BF10" i="12"/>
  <c r="BS25" i="12"/>
  <c r="CL11" i="12"/>
  <c r="DM23" i="12"/>
  <c r="BT28" i="12"/>
  <c r="R29" i="12"/>
  <c r="BC15" i="12"/>
  <c r="D20" i="12"/>
  <c r="AO25" i="12"/>
  <c r="CW24" i="12"/>
  <c r="R18" i="12"/>
  <c r="CJ17" i="12"/>
  <c r="R19" i="12"/>
  <c r="N25" i="12"/>
  <c r="BF13" i="12"/>
  <c r="CI18" i="12"/>
  <c r="AM20" i="12"/>
  <c r="BN18" i="12"/>
  <c r="J18" i="12"/>
  <c r="AR15" i="12"/>
  <c r="CA21" i="12"/>
  <c r="AT29" i="12"/>
  <c r="DF24" i="12"/>
  <c r="CV14" i="12"/>
  <c r="CU11" i="12"/>
  <c r="CM24" i="12"/>
  <c r="AY22" i="12"/>
  <c r="BI14" i="12"/>
  <c r="CM19" i="12"/>
  <c r="EB20" i="12"/>
  <c r="BQ23" i="12"/>
  <c r="DN18" i="12"/>
  <c r="M19" i="12"/>
  <c r="DF22" i="12"/>
  <c r="G23" i="12"/>
  <c r="CE24" i="12"/>
  <c r="CJ19" i="12"/>
  <c r="ED30" i="12"/>
  <c r="EW24" i="12"/>
  <c r="ES20" i="12"/>
  <c r="AW15" i="12"/>
  <c r="DD18" i="12"/>
  <c r="W28" i="12"/>
  <c r="BN12" i="12"/>
  <c r="AY27" i="12"/>
  <c r="ER25" i="12"/>
  <c r="BG23" i="12"/>
  <c r="BZ25" i="12"/>
  <c r="DM24" i="12"/>
  <c r="BV12" i="12"/>
  <c r="EK20" i="12"/>
  <c r="EG26" i="12"/>
  <c r="D29" i="12"/>
  <c r="EH20" i="12"/>
  <c r="CB14" i="12"/>
  <c r="DB18" i="12"/>
  <c r="EV20" i="12"/>
  <c r="CS14" i="12"/>
  <c r="K14" i="12"/>
  <c r="X28" i="12"/>
  <c r="BO19" i="12"/>
  <c r="DN16" i="12"/>
  <c r="EO15" i="12"/>
  <c r="BU29" i="12"/>
  <c r="V15" i="12"/>
  <c r="BQ10" i="12"/>
  <c r="EK29" i="12"/>
  <c r="DV25" i="12"/>
  <c r="D28" i="12"/>
  <c r="BP28" i="12"/>
  <c r="AZ24" i="12"/>
  <c r="AK26" i="12"/>
  <c r="BU18" i="12"/>
  <c r="BX16" i="12"/>
  <c r="CG17" i="12"/>
  <c r="EF16" i="12"/>
  <c r="EM13" i="12"/>
  <c r="CR25" i="12"/>
  <c r="DC11" i="12"/>
  <c r="AX26" i="12"/>
  <c r="AH12" i="12"/>
  <c r="BK23" i="12"/>
  <c r="CU29" i="12"/>
  <c r="CY17" i="12"/>
  <c r="Q12" i="12"/>
  <c r="CF19" i="12"/>
  <c r="CE13" i="12"/>
  <c r="X30" i="12"/>
  <c r="BT26" i="12"/>
  <c r="CF28" i="12"/>
  <c r="EE21" i="12"/>
  <c r="CU10" i="12"/>
  <c r="AN28" i="12"/>
  <c r="CE19" i="12"/>
  <c r="AE15" i="12"/>
  <c r="J24" i="12"/>
  <c r="AQ17" i="12"/>
  <c r="DM29" i="12"/>
  <c r="BD28" i="12"/>
  <c r="DO13" i="12"/>
  <c r="EP22" i="12"/>
  <c r="CX27" i="12"/>
  <c r="DL16" i="12"/>
  <c r="DU30" i="12"/>
  <c r="CR28" i="12"/>
  <c r="AW24" i="12"/>
  <c r="F29" i="12"/>
  <c r="CU28" i="12"/>
  <c r="AT27" i="12"/>
  <c r="EO24" i="12"/>
  <c r="EA19" i="12"/>
  <c r="BH29" i="12"/>
  <c r="ES14" i="12"/>
  <c r="CE16" i="12"/>
  <c r="AM18" i="12"/>
  <c r="CY29" i="12"/>
  <c r="AK20" i="12"/>
  <c r="CC18" i="12"/>
  <c r="AA24" i="12"/>
  <c r="CA18" i="12"/>
  <c r="BT21" i="12"/>
  <c r="DV18" i="12"/>
  <c r="EF12" i="12"/>
  <c r="DK21" i="12"/>
  <c r="AP22" i="12"/>
  <c r="DC15" i="12"/>
  <c r="AB26" i="12"/>
  <c r="AA10" i="12"/>
  <c r="DW28" i="12"/>
  <c r="BT19" i="12"/>
  <c r="CZ12" i="12"/>
  <c r="DG11" i="12"/>
  <c r="EB22" i="12"/>
  <c r="EK26" i="12"/>
  <c r="BZ19" i="12"/>
  <c r="CT22" i="12"/>
  <c r="O19" i="12"/>
  <c r="CH30" i="12"/>
  <c r="CP10" i="12"/>
  <c r="E28" i="12"/>
  <c r="DX16" i="12"/>
  <c r="DV20" i="12"/>
  <c r="BC21" i="12"/>
  <c r="CJ15" i="12"/>
  <c r="P15" i="12"/>
  <c r="BL14" i="12"/>
  <c r="BL29" i="12"/>
  <c r="BY19" i="12"/>
  <c r="BV22" i="12"/>
  <c r="BI30" i="12"/>
  <c r="BK24" i="12"/>
  <c r="BI16" i="12"/>
  <c r="AP20" i="12"/>
  <c r="EJ13" i="12"/>
  <c r="BE11" i="12"/>
  <c r="EN12" i="12"/>
  <c r="AO16" i="12"/>
  <c r="CV21" i="12"/>
  <c r="AG23" i="12"/>
  <c r="AA23" i="12"/>
  <c r="DG10" i="12"/>
  <c r="Y18" i="12"/>
  <c r="AJ21" i="12"/>
  <c r="AX17" i="12"/>
  <c r="EV22" i="12"/>
  <c r="CJ18" i="12"/>
  <c r="DY22" i="12"/>
  <c r="BS28" i="12"/>
  <c r="CD29" i="12"/>
  <c r="AK28" i="12"/>
  <c r="EH30" i="12"/>
  <c r="N14" i="12"/>
  <c r="O29" i="12"/>
  <c r="AP24" i="12"/>
  <c r="DQ12" i="12"/>
  <c r="EI23" i="12"/>
  <c r="EO21" i="12"/>
  <c r="CB22" i="12"/>
  <c r="BF19" i="12"/>
  <c r="DE29" i="12"/>
  <c r="EN10" i="12"/>
  <c r="DN26" i="12"/>
  <c r="AC142" i="48"/>
  <c r="AP142" i="48" s="1"/>
  <c r="DE38" i="12"/>
  <c r="AQ36" i="12"/>
  <c r="AS45" i="12"/>
  <c r="EW39" i="12"/>
  <c r="DJ37" i="12"/>
  <c r="BY45" i="12"/>
  <c r="DJ36" i="12"/>
  <c r="BC45" i="12"/>
  <c r="BT35" i="12"/>
  <c r="E41" i="12"/>
  <c r="DO36" i="12"/>
  <c r="AI40" i="12"/>
  <c r="DT37" i="12"/>
  <c r="BD40" i="12"/>
  <c r="BE45" i="12"/>
  <c r="DW44" i="12"/>
  <c r="DU39" i="12"/>
  <c r="AO37" i="12"/>
  <c r="EN44" i="12"/>
  <c r="AA40" i="12"/>
  <c r="ES37" i="12"/>
  <c r="BB38" i="12"/>
  <c r="CV42" i="12"/>
  <c r="CK45" i="12"/>
  <c r="V38" i="12"/>
  <c r="AO39" i="12"/>
  <c r="CN39" i="12"/>
  <c r="AW43" i="12"/>
  <c r="DD35" i="12"/>
  <c r="AN39" i="12"/>
  <c r="CI45" i="12"/>
  <c r="BI41" i="12"/>
  <c r="BB35" i="12"/>
  <c r="DT41" i="12"/>
  <c r="DK41" i="12"/>
  <c r="AM43" i="12"/>
  <c r="DI44" i="12"/>
  <c r="EF38" i="12"/>
  <c r="AS38" i="12"/>
  <c r="X35" i="12"/>
  <c r="I40" i="12"/>
  <c r="EK45" i="12"/>
  <c r="EW42" i="12"/>
  <c r="AO38" i="12"/>
  <c r="BY40" i="12"/>
  <c r="CL39" i="12"/>
  <c r="CF35" i="12"/>
  <c r="BQ44" i="12"/>
  <c r="CV37" i="12"/>
  <c r="DV43" i="12"/>
  <c r="EW40" i="12"/>
  <c r="CI43" i="12"/>
  <c r="EU45" i="12"/>
  <c r="EU41" i="12"/>
  <c r="BR40" i="12"/>
  <c r="CT45" i="12"/>
  <c r="EU39" i="12"/>
  <c r="ED35" i="12"/>
  <c r="I43" i="12"/>
  <c r="AA42" i="12"/>
  <c r="BQ38" i="12"/>
  <c r="AN36" i="12"/>
  <c r="EQ38" i="12"/>
  <c r="DD38" i="12"/>
  <c r="N41" i="12"/>
  <c r="AH42" i="12"/>
  <c r="CF38" i="12"/>
  <c r="F40" i="12"/>
  <c r="DY37" i="12"/>
  <c r="AD38" i="12"/>
  <c r="DR44" i="12"/>
  <c r="AR35" i="12"/>
  <c r="DP44" i="12"/>
  <c r="Y45" i="12"/>
  <c r="CD42" i="12"/>
  <c r="D44" i="12"/>
  <c r="DL38" i="12"/>
  <c r="EE40" i="12"/>
  <c r="U37" i="12"/>
  <c r="EG35" i="12"/>
  <c r="CK40" i="12"/>
  <c r="CV40" i="12"/>
  <c r="AL43" i="12"/>
  <c r="ES40" i="12"/>
  <c r="EI41" i="12"/>
  <c r="ER44" i="12"/>
  <c r="BF45" i="12"/>
  <c r="EN35" i="12"/>
  <c r="BP40" i="12"/>
  <c r="DK40" i="12"/>
  <c r="CU44" i="12"/>
  <c r="CA40" i="12"/>
  <c r="BP38" i="12"/>
  <c r="DV37" i="12"/>
  <c r="AO43" i="12"/>
  <c r="CS42" i="12"/>
  <c r="BL45" i="12"/>
  <c r="AL38" i="12"/>
  <c r="DF43" i="12"/>
  <c r="DT43" i="12"/>
  <c r="AF36" i="12"/>
  <c r="EC41" i="12"/>
  <c r="CR38" i="12"/>
  <c r="K41" i="12"/>
  <c r="AP36" i="12"/>
  <c r="DT38" i="12"/>
  <c r="I36" i="12"/>
  <c r="BL36" i="12"/>
  <c r="AM38" i="12"/>
  <c r="EO41" i="12"/>
  <c r="CX40" i="12"/>
  <c r="EH36" i="12"/>
  <c r="CF37" i="12"/>
  <c r="AE35" i="12"/>
  <c r="AV45" i="12"/>
  <c r="W45" i="12"/>
  <c r="U44" i="12"/>
  <c r="AS44" i="12"/>
  <c r="DH38" i="12"/>
  <c r="DY41" i="12"/>
  <c r="AV39" i="12"/>
  <c r="BN39" i="12"/>
  <c r="CF42" i="12"/>
  <c r="CV44" i="12"/>
  <c r="CH38" i="12"/>
  <c r="J42" i="12"/>
  <c r="BF35" i="12"/>
  <c r="BG41" i="12"/>
  <c r="CR44" i="12"/>
  <c r="BR35" i="12"/>
  <c r="BN43" i="12"/>
  <c r="EK36" i="12"/>
  <c r="BX38" i="12"/>
  <c r="H35" i="12"/>
  <c r="O41" i="12"/>
  <c r="EC45" i="12"/>
  <c r="AW38" i="12"/>
  <c r="DN44" i="12"/>
  <c r="R39" i="12"/>
  <c r="ER35" i="12"/>
  <c r="DB40" i="12"/>
  <c r="CA37" i="12"/>
  <c r="CO35" i="12"/>
  <c r="AI41" i="12"/>
  <c r="CZ35" i="12"/>
  <c r="CP40" i="12"/>
  <c r="CT42" i="12"/>
  <c r="CR40" i="12"/>
  <c r="V44" i="12"/>
  <c r="DJ38" i="12"/>
  <c r="DO43" i="12"/>
  <c r="DB39" i="12"/>
  <c r="DC37" i="12"/>
  <c r="AL39" i="12"/>
  <c r="AE45" i="12"/>
  <c r="U35" i="12"/>
  <c r="AD44" i="12"/>
  <c r="U38" i="12"/>
  <c r="CU41" i="12"/>
  <c r="AZ40" i="12"/>
  <c r="BK45" i="12"/>
  <c r="EI44" i="12"/>
  <c r="AY45" i="12"/>
  <c r="DP45" i="12"/>
  <c r="BJ37" i="12"/>
  <c r="CZ39" i="12"/>
  <c r="DX42" i="12"/>
  <c r="CA42" i="12"/>
  <c r="CG40" i="12"/>
  <c r="DW40" i="12"/>
  <c r="M36" i="12"/>
  <c r="AU43" i="12"/>
  <c r="CD39" i="12"/>
  <c r="BX39" i="12"/>
  <c r="H37" i="12"/>
  <c r="EM45" i="12"/>
  <c r="AZ38" i="12"/>
  <c r="BO42" i="12"/>
  <c r="ED41" i="12"/>
  <c r="DP35" i="12"/>
  <c r="CR43" i="12"/>
  <c r="EP38" i="12"/>
  <c r="AM39" i="12"/>
  <c r="DC35" i="12"/>
  <c r="AJ35" i="12"/>
  <c r="G45" i="12"/>
  <c r="CH40" i="12"/>
  <c r="CS39" i="12"/>
  <c r="EK39" i="12"/>
  <c r="DD45" i="12"/>
  <c r="BU38" i="12"/>
  <c r="EM42" i="12"/>
  <c r="BJ41" i="12"/>
  <c r="ES45" i="12"/>
  <c r="BA41" i="12"/>
  <c r="AK42" i="12"/>
  <c r="ED42" i="12"/>
  <c r="DH42" i="12"/>
  <c r="CV43" i="12"/>
  <c r="DB42" i="12"/>
  <c r="X40" i="12"/>
  <c r="BD35" i="12"/>
  <c r="DN39" i="12"/>
  <c r="DR45" i="12"/>
  <c r="EP40" i="12"/>
  <c r="CK39" i="12"/>
  <c r="DK42" i="12"/>
  <c r="N38" i="12"/>
  <c r="CE41" i="12"/>
  <c r="BR37" i="12"/>
  <c r="DI39" i="12"/>
  <c r="CH35" i="12"/>
  <c r="DL45" i="12"/>
  <c r="BG43" i="12"/>
  <c r="O43" i="12"/>
  <c r="EB38" i="12"/>
  <c r="CJ39" i="12"/>
  <c r="G35" i="12"/>
  <c r="DX40" i="12"/>
  <c r="AP40" i="12"/>
  <c r="DZ35" i="12"/>
  <c r="AV37" i="12"/>
  <c r="EW36" i="12"/>
  <c r="EQ35" i="12"/>
  <c r="AR45" i="12"/>
  <c r="BU42" i="12"/>
  <c r="BV45" i="12"/>
  <c r="M39" i="12"/>
  <c r="CT40" i="12"/>
  <c r="BW39" i="12"/>
  <c r="BD36" i="12"/>
  <c r="BV41" i="12"/>
  <c r="DB43" i="12"/>
  <c r="DV36" i="12"/>
  <c r="EC38" i="12"/>
  <c r="EB40" i="12"/>
  <c r="L44" i="12"/>
  <c r="DQ43" i="12"/>
  <c r="S37" i="12"/>
  <c r="AN40" i="12"/>
  <c r="CY36" i="12"/>
  <c r="BZ45" i="12"/>
  <c r="DW37" i="12"/>
  <c r="CN43" i="12"/>
  <c r="AA37" i="12"/>
  <c r="CP41" i="12"/>
  <c r="AX38" i="12"/>
  <c r="CC41" i="12"/>
  <c r="Q44" i="12"/>
  <c r="CB39" i="12"/>
  <c r="EF37" i="12"/>
  <c r="AR40" i="12"/>
  <c r="DJ43" i="12"/>
  <c r="CQ40" i="12"/>
  <c r="AS41" i="12"/>
  <c r="AO42" i="12"/>
  <c r="AG40" i="12"/>
  <c r="BH40" i="12"/>
  <c r="D40" i="12"/>
  <c r="AP39" i="12"/>
  <c r="AL37" i="12"/>
  <c r="E38" i="12"/>
  <c r="DY36" i="12"/>
  <c r="CU35" i="12"/>
  <c r="DF37" i="12"/>
  <c r="EN41" i="12"/>
  <c r="AN41" i="12"/>
  <c r="DF44" i="12"/>
  <c r="AX44" i="12"/>
  <c r="BW44" i="12"/>
  <c r="DX43" i="12"/>
  <c r="EV39" i="12"/>
  <c r="EW38" i="12"/>
  <c r="CL41" i="12"/>
  <c r="AS35" i="12"/>
  <c r="AW40" i="12"/>
  <c r="AJ38" i="12"/>
  <c r="E40" i="12"/>
  <c r="AH37" i="12"/>
  <c r="BI35" i="12"/>
  <c r="CN44" i="12"/>
  <c r="DW43" i="12"/>
  <c r="CC37" i="12"/>
  <c r="DA36" i="12"/>
  <c r="AB35" i="12"/>
  <c r="AW41" i="12"/>
  <c r="K42" i="12"/>
  <c r="L35" i="12"/>
  <c r="DE35" i="12"/>
  <c r="BY36" i="12"/>
  <c r="CY42" i="12"/>
  <c r="AU45" i="12"/>
  <c r="CR35" i="12"/>
  <c r="DX38" i="12"/>
  <c r="BW40" i="12"/>
  <c r="BH42" i="12"/>
  <c r="BQ43" i="12"/>
  <c r="T43" i="12"/>
  <c r="BR39" i="12"/>
  <c r="BS35" i="12"/>
  <c r="BX35" i="12"/>
  <c r="BR36" i="12"/>
  <c r="EJ41" i="12"/>
  <c r="DF42" i="12"/>
  <c r="S42" i="12"/>
  <c r="ES38" i="12"/>
  <c r="AG42" i="12"/>
  <c r="DC36" i="12"/>
  <c r="BN36" i="12"/>
  <c r="BS44" i="12"/>
  <c r="BW38" i="12"/>
  <c r="BM44" i="12"/>
  <c r="CV35" i="12"/>
  <c r="EF44" i="12"/>
  <c r="AS37" i="12"/>
  <c r="BO40" i="12"/>
  <c r="BZ44" i="12"/>
  <c r="CJ37" i="12"/>
  <c r="ER38" i="12"/>
  <c r="DW41" i="12"/>
  <c r="CF45" i="12"/>
  <c r="CE45" i="12"/>
  <c r="BT40" i="12"/>
  <c r="CE38" i="12"/>
  <c r="BP39" i="12"/>
  <c r="EV40" i="12"/>
  <c r="CS36" i="12"/>
  <c r="BM43" i="12"/>
  <c r="DL43" i="12"/>
  <c r="CM37" i="12"/>
  <c r="AJ44" i="12"/>
  <c r="BB43" i="12"/>
  <c r="BO43" i="12"/>
  <c r="BX41" i="12"/>
  <c r="DB37" i="12"/>
  <c r="AW35" i="12"/>
  <c r="BU41" i="12"/>
  <c r="DD42" i="12"/>
  <c r="CB36" i="12"/>
  <c r="BD42" i="12"/>
  <c r="CP36" i="12"/>
  <c r="CB42" i="12"/>
  <c r="AT37" i="12"/>
  <c r="AK39" i="12"/>
  <c r="DC43" i="12"/>
  <c r="AZ45" i="12"/>
  <c r="AL41" i="12"/>
  <c r="BZ42" i="12"/>
  <c r="CZ45" i="12"/>
  <c r="CQ39" i="12"/>
  <c r="ER41" i="12"/>
  <c r="AE36" i="12"/>
  <c r="N37" i="12"/>
  <c r="AV38" i="12"/>
  <c r="CC43" i="12"/>
  <c r="CW41" i="12"/>
  <c r="BH35" i="12"/>
  <c r="ES39" i="12"/>
  <c r="O39" i="12"/>
  <c r="Z39" i="12"/>
  <c r="DJ40" i="12"/>
  <c r="AS36" i="12"/>
  <c r="CY37" i="12"/>
  <c r="AE41" i="12"/>
  <c r="Y35" i="12"/>
  <c r="EV37" i="12"/>
  <c r="S35" i="12"/>
  <c r="ED37" i="12"/>
  <c r="EM39" i="12"/>
  <c r="CS45" i="12"/>
  <c r="EJ45" i="12"/>
  <c r="EB42" i="12"/>
  <c r="M41" i="12"/>
  <c r="AG37" i="12"/>
  <c r="EL45" i="12"/>
  <c r="AG44" i="12"/>
  <c r="BF39" i="12"/>
  <c r="DG45" i="12"/>
  <c r="EO36" i="12"/>
  <c r="AG38" i="12"/>
  <c r="DH36" i="12"/>
  <c r="DY35" i="12"/>
  <c r="AJ39" i="12"/>
  <c r="DF35" i="12"/>
  <c r="EE37" i="12"/>
  <c r="AG39" i="12"/>
  <c r="DT40" i="12"/>
  <c r="X37" i="12"/>
  <c r="AM36" i="12"/>
  <c r="CR42" i="12"/>
  <c r="CN37" i="12"/>
  <c r="DH45" i="12"/>
  <c r="AY39" i="12"/>
  <c r="CF43" i="12"/>
  <c r="CN41" i="12"/>
  <c r="R43" i="12"/>
  <c r="BD39" i="12"/>
  <c r="BM35" i="12"/>
  <c r="F36" i="12"/>
  <c r="DW45" i="12"/>
  <c r="BE39" i="12"/>
  <c r="CJ45" i="12"/>
  <c r="BB44" i="12"/>
  <c r="CR37" i="12"/>
  <c r="EJ35" i="12"/>
  <c r="BN40" i="12"/>
  <c r="BV44" i="12"/>
  <c r="P43" i="12"/>
  <c r="ED45" i="12"/>
  <c r="EB44" i="12"/>
  <c r="U45" i="12"/>
  <c r="CD36" i="12"/>
  <c r="AW44" i="12"/>
  <c r="AB40" i="12"/>
  <c r="H41" i="12"/>
  <c r="EE41" i="12"/>
  <c r="BL37" i="12"/>
  <c r="D42" i="12"/>
  <c r="CA45" i="12"/>
  <c r="DI41" i="12"/>
  <c r="DU35" i="12"/>
  <c r="Z41" i="12"/>
  <c r="AA36" i="12"/>
  <c r="BX42" i="12"/>
  <c r="DT36" i="12"/>
  <c r="BO41" i="12"/>
  <c r="DZ40" i="12"/>
  <c r="EG45" i="12"/>
  <c r="DO37" i="12"/>
  <c r="R41" i="12"/>
  <c r="EM35" i="12"/>
  <c r="BV42" i="12"/>
  <c r="AY41" i="12"/>
  <c r="ET40" i="12"/>
  <c r="BB45" i="12"/>
  <c r="AI43" i="12"/>
  <c r="CG35" i="12"/>
  <c r="BB37" i="12"/>
  <c r="Q41" i="12"/>
  <c r="ED39" i="12"/>
  <c r="BS45" i="12"/>
  <c r="DA45" i="12"/>
  <c r="BC44" i="12"/>
  <c r="BN38" i="12"/>
  <c r="DS36" i="12"/>
  <c r="Q45" i="12"/>
  <c r="BH44" i="12"/>
  <c r="AL45" i="12"/>
  <c r="BH43" i="12"/>
  <c r="AU35" i="12"/>
  <c r="CV45" i="12"/>
  <c r="BY44" i="12"/>
  <c r="EA38" i="12"/>
  <c r="AD41" i="12"/>
  <c r="BK42" i="12"/>
  <c r="BN41" i="12"/>
  <c r="BH41" i="12"/>
  <c r="BU35" i="12"/>
  <c r="DK35" i="12"/>
  <c r="K35" i="12"/>
  <c r="BT39" i="12"/>
  <c r="CF40" i="12"/>
  <c r="EA41" i="12"/>
  <c r="BN45" i="12"/>
  <c r="AZ36" i="12"/>
  <c r="CS35" i="12"/>
  <c r="DH37" i="12"/>
  <c r="CW36" i="12"/>
  <c r="EJ39" i="12"/>
  <c r="DL39" i="12"/>
  <c r="BG36" i="12"/>
  <c r="CL38" i="12"/>
  <c r="G41" i="12"/>
  <c r="EE35" i="12"/>
  <c r="EN40" i="12"/>
  <c r="DR43" i="12"/>
  <c r="BW45" i="12"/>
  <c r="AN42" i="12"/>
  <c r="V37" i="12"/>
  <c r="AT36" i="12"/>
  <c r="EL37" i="12"/>
  <c r="AC45" i="12"/>
  <c r="DU42" i="12"/>
  <c r="BQ45" i="12"/>
  <c r="BP43" i="12"/>
  <c r="DC45" i="12"/>
  <c r="BI36" i="12"/>
  <c r="V45" i="12"/>
  <c r="EQ40" i="12"/>
  <c r="EK41" i="12"/>
  <c r="T45" i="12"/>
  <c r="DZ36" i="12"/>
  <c r="BL42" i="12"/>
  <c r="AM35" i="12"/>
  <c r="BQ41" i="12"/>
  <c r="DW39" i="12"/>
  <c r="CY43" i="12"/>
  <c r="T39" i="12"/>
  <c r="R35" i="12"/>
  <c r="DP39" i="12"/>
  <c r="CF44" i="12"/>
  <c r="EW41" i="12"/>
  <c r="EB36" i="12"/>
  <c r="DH44" i="12"/>
  <c r="BF37" i="12"/>
  <c r="BA43" i="12"/>
  <c r="L36" i="12"/>
  <c r="DS45" i="12"/>
  <c r="AT40" i="12"/>
  <c r="J40" i="12"/>
  <c r="CQ41" i="12"/>
  <c r="AE37" i="12"/>
  <c r="DY39" i="12"/>
  <c r="AU42" i="12"/>
  <c r="J41" i="12"/>
  <c r="X44" i="12"/>
  <c r="EV44" i="12"/>
  <c r="BE44" i="12"/>
  <c r="AD40" i="12"/>
  <c r="BC36" i="12"/>
  <c r="AC38" i="12"/>
  <c r="CB38" i="12"/>
  <c r="DU40" i="12"/>
  <c r="AY40" i="12"/>
  <c r="CP43" i="12"/>
  <c r="CY38" i="12"/>
  <c r="BO39" i="12"/>
  <c r="ET44" i="12"/>
  <c r="CK36" i="12"/>
  <c r="BO36" i="12"/>
  <c r="AT39" i="12"/>
  <c r="EM36" i="12"/>
  <c r="AM40" i="12"/>
  <c r="DA44" i="12"/>
  <c r="BZ40" i="12"/>
  <c r="CF41" i="12"/>
  <c r="BP35" i="12"/>
  <c r="CV39" i="12"/>
  <c r="AN43" i="12"/>
  <c r="AF38" i="12"/>
  <c r="AB41" i="12"/>
  <c r="DA42" i="12"/>
  <c r="P35" i="12"/>
  <c r="K39" i="12"/>
  <c r="BX40" i="12"/>
  <c r="H38" i="12"/>
  <c r="CC38" i="12"/>
  <c r="EF35" i="12"/>
  <c r="DR38" i="12"/>
  <c r="G39" i="12"/>
  <c r="G40" i="12"/>
  <c r="DJ35" i="12"/>
  <c r="DY44" i="12"/>
  <c r="F44" i="12"/>
  <c r="CW35" i="12"/>
  <c r="CK35" i="12"/>
  <c r="ER36" i="12"/>
  <c r="J35" i="12"/>
  <c r="CU39" i="12"/>
  <c r="EA44" i="12"/>
  <c r="CW45" i="12"/>
  <c r="CM44" i="12"/>
  <c r="AQ35" i="12"/>
  <c r="DU44" i="12"/>
  <c r="CC39" i="12"/>
  <c r="AF40" i="12"/>
  <c r="ER39" i="12"/>
  <c r="BO44" i="12"/>
  <c r="T44" i="12"/>
  <c r="CO41" i="12"/>
  <c r="CZ38" i="12"/>
  <c r="BV38" i="12"/>
  <c r="ER37" i="12"/>
  <c r="DQ37" i="12"/>
  <c r="Y36" i="12"/>
  <c r="EV45" i="12"/>
  <c r="E44" i="12"/>
  <c r="AN37" i="12"/>
  <c r="DS35" i="12"/>
  <c r="L38" i="12"/>
  <c r="EM38" i="12"/>
  <c r="AX41" i="12"/>
  <c r="EU35" i="12"/>
  <c r="AU41" i="12"/>
  <c r="CR41" i="12"/>
  <c r="BF42" i="12"/>
  <c r="EC39" i="12"/>
  <c r="Z45" i="12"/>
  <c r="CB40" i="12"/>
  <c r="AH40" i="12"/>
  <c r="BO38" i="12"/>
  <c r="BD41" i="12"/>
  <c r="BB36" i="12"/>
  <c r="P39" i="12"/>
  <c r="BV43" i="12"/>
  <c r="EO35" i="12"/>
  <c r="BZ43" i="12"/>
  <c r="ER42" i="12"/>
  <c r="CH41" i="12"/>
  <c r="EE43" i="12"/>
  <c r="DP41" i="12"/>
  <c r="ED38" i="12"/>
  <c r="AF35" i="12"/>
  <c r="K40" i="12"/>
  <c r="DI42" i="12"/>
  <c r="EL39" i="12"/>
  <c r="CS43" i="12"/>
  <c r="BV39" i="12"/>
  <c r="CI41" i="12"/>
  <c r="DV42" i="12"/>
  <c r="AP37" i="12"/>
  <c r="CD41" i="12"/>
  <c r="BF43" i="12"/>
  <c r="BX45" i="12"/>
  <c r="AS39" i="12"/>
  <c r="BS37" i="12"/>
  <c r="CA38" i="12"/>
  <c r="AB39" i="12"/>
  <c r="AG41" i="12"/>
  <c r="AW36" i="12"/>
  <c r="BF41" i="12"/>
  <c r="CB43" i="12"/>
  <c r="CT44" i="12"/>
  <c r="BB42" i="12"/>
  <c r="DN38" i="12"/>
  <c r="CA44" i="12"/>
  <c r="F45" i="12"/>
  <c r="DO38" i="12"/>
  <c r="BL41" i="12"/>
  <c r="AV40" i="12"/>
  <c r="BA37" i="12"/>
  <c r="AX36" i="12"/>
  <c r="EG40" i="12"/>
  <c r="EL44" i="12"/>
  <c r="AC40" i="12"/>
  <c r="N45" i="12"/>
  <c r="T41" i="12"/>
  <c r="BY42" i="12"/>
  <c r="BX36" i="12"/>
  <c r="AX40" i="12"/>
  <c r="EB45" i="12"/>
  <c r="AI39" i="12"/>
  <c r="AA38" i="12"/>
  <c r="BQ36" i="12"/>
  <c r="V35" i="12"/>
  <c r="BZ41" i="12"/>
  <c r="BD44" i="12"/>
  <c r="T36" i="12"/>
  <c r="AU44" i="12"/>
  <c r="EU40" i="12"/>
  <c r="AT45" i="12"/>
  <c r="AT43" i="12"/>
  <c r="DI43" i="12"/>
  <c r="DS39" i="12"/>
  <c r="EE44" i="12"/>
  <c r="EV41" i="12"/>
  <c r="EV36" i="12"/>
  <c r="CW44" i="12"/>
  <c r="CA43" i="12"/>
  <c r="EN45" i="12"/>
  <c r="D43" i="12"/>
  <c r="BP45" i="12"/>
  <c r="DL35" i="12"/>
  <c r="DE39" i="12"/>
  <c r="CI39" i="12"/>
  <c r="BT37" i="12"/>
  <c r="T35" i="12"/>
  <c r="DM37" i="12"/>
  <c r="EU43" i="12"/>
  <c r="EV42" i="12"/>
  <c r="DK44" i="12"/>
  <c r="DD37" i="12"/>
  <c r="N42" i="12"/>
  <c r="W42" i="12"/>
  <c r="AK41" i="12"/>
  <c r="CG39" i="12"/>
  <c r="DQ41" i="12"/>
  <c r="AS43" i="12"/>
  <c r="EF45" i="12"/>
  <c r="AX37" i="12"/>
  <c r="BK44" i="12"/>
  <c r="EO38" i="12"/>
  <c r="AU40" i="12"/>
  <c r="Y37" i="12"/>
  <c r="EK42" i="12"/>
  <c r="DK37" i="12"/>
  <c r="BP41" i="12"/>
  <c r="V39" i="12"/>
  <c r="EJ40" i="12"/>
  <c r="AP44" i="12"/>
  <c r="DN42" i="12"/>
  <c r="CH45" i="12"/>
  <c r="N36" i="12"/>
  <c r="BI43" i="12"/>
  <c r="AL36" i="12"/>
  <c r="EI40" i="12"/>
  <c r="EG44" i="12"/>
  <c r="DC39" i="12"/>
  <c r="BY38" i="12"/>
  <c r="BJ40" i="12"/>
  <c r="AM45" i="12"/>
  <c r="AR42" i="12"/>
  <c r="EI45" i="12"/>
  <c r="BH37" i="12"/>
  <c r="BP37" i="12"/>
  <c r="AJ43" i="12"/>
  <c r="BF40" i="12"/>
  <c r="AH38" i="12"/>
  <c r="E37" i="12"/>
  <c r="BY37" i="12"/>
  <c r="DJ44" i="12"/>
  <c r="EC42" i="12"/>
  <c r="EH45" i="12"/>
  <c r="O45" i="12"/>
  <c r="N44" i="12"/>
  <c r="CY44" i="12"/>
  <c r="EW44" i="12"/>
  <c r="BD38" i="12"/>
  <c r="DJ45" i="12"/>
  <c r="DO42" i="12"/>
  <c r="BU40" i="12"/>
  <c r="AH45" i="12"/>
  <c r="F38" i="12"/>
  <c r="DM42" i="12"/>
  <c r="AT41" i="12"/>
  <c r="DG40" i="12"/>
  <c r="DF38" i="12"/>
  <c r="DS42" i="12"/>
  <c r="Q35" i="12"/>
  <c r="AQ38" i="12"/>
  <c r="BM40" i="12"/>
  <c r="BA42" i="12"/>
  <c r="CC36" i="12"/>
  <c r="BU43" i="12"/>
  <c r="T37" i="12"/>
  <c r="BI38" i="12"/>
  <c r="AA43" i="12"/>
  <c r="EA43" i="12"/>
  <c r="CJ35" i="12"/>
  <c r="Y42" i="12"/>
  <c r="EA45" i="12"/>
  <c r="BU44" i="12"/>
  <c r="EI38" i="12"/>
  <c r="CR36" i="12"/>
  <c r="AY35" i="12"/>
  <c r="J45" i="12"/>
  <c r="M44" i="12"/>
  <c r="I37" i="12"/>
  <c r="ER45" i="12"/>
  <c r="S39" i="12"/>
  <c r="AB38" i="12"/>
  <c r="DF45" i="12"/>
  <c r="CU37" i="12"/>
  <c r="DH43" i="12"/>
  <c r="CU43" i="12"/>
  <c r="AB44" i="12"/>
  <c r="V43" i="12"/>
  <c r="D35" i="12"/>
  <c r="CU42" i="12"/>
  <c r="EB39" i="12"/>
  <c r="DE40" i="12"/>
  <c r="DG38" i="12"/>
  <c r="DG44" i="12"/>
  <c r="CH37" i="12"/>
  <c r="BQ39" i="12"/>
  <c r="CE36" i="12"/>
  <c r="CA35" i="12"/>
  <c r="BT41" i="12"/>
  <c r="S44" i="12"/>
  <c r="EF41" i="12"/>
  <c r="DB44" i="12"/>
  <c r="DG36" i="12"/>
  <c r="F35" i="12"/>
  <c r="BB39" i="12"/>
  <c r="CZ42" i="12"/>
  <c r="DE41" i="12"/>
  <c r="BU36" i="12"/>
  <c r="AG35" i="12"/>
  <c r="CG42" i="12"/>
  <c r="V36" i="12"/>
  <c r="BK35" i="12"/>
  <c r="CK44" i="12"/>
  <c r="ES41" i="12"/>
  <c r="EL43" i="12"/>
  <c r="DZ45" i="12"/>
  <c r="DJ39" i="12"/>
  <c r="BX44" i="12"/>
  <c r="CN38" i="12"/>
  <c r="AN35" i="12"/>
  <c r="F43" i="12"/>
  <c r="CG41" i="12"/>
  <c r="DK39" i="12"/>
  <c r="I38" i="12"/>
  <c r="DB38" i="12"/>
  <c r="DM40" i="12"/>
  <c r="BK39" i="12"/>
  <c r="DR35" i="12"/>
  <c r="DA35" i="12"/>
  <c r="AM44" i="12"/>
  <c r="DJ42" i="12"/>
  <c r="CP44" i="12"/>
  <c r="BN37" i="12"/>
  <c r="E39" i="12"/>
  <c r="DC38" i="12"/>
  <c r="N35" i="12"/>
  <c r="DP40" i="12"/>
  <c r="EA42" i="12"/>
  <c r="ED43" i="12"/>
  <c r="EE39" i="12"/>
  <c r="EW37" i="12"/>
  <c r="CM45" i="12"/>
  <c r="AZ42" i="12"/>
  <c r="T42" i="12"/>
  <c r="CE44" i="12"/>
  <c r="CP39" i="12"/>
  <c r="DX36" i="12"/>
  <c r="AF43" i="12"/>
  <c r="BT44" i="12"/>
  <c r="EL41" i="12"/>
  <c r="AQ37" i="12"/>
  <c r="AF45" i="12"/>
  <c r="BS39" i="12"/>
  <c r="ES42" i="12"/>
  <c r="DS38" i="12"/>
  <c r="BO35" i="12"/>
  <c r="EP35" i="12"/>
  <c r="I42" i="12"/>
  <c r="BC37" i="12"/>
  <c r="S43" i="12"/>
  <c r="R37" i="12"/>
  <c r="EI43" i="12"/>
  <c r="AW39" i="12"/>
  <c r="CD44" i="12"/>
  <c r="M35" i="12"/>
  <c r="BS36" i="12"/>
  <c r="AV41" i="12"/>
  <c r="AC41" i="12"/>
  <c r="F39" i="12"/>
  <c r="EN43" i="12"/>
  <c r="DN37" i="12"/>
  <c r="H40" i="12"/>
  <c r="EH41" i="12"/>
  <c r="EW35" i="12"/>
  <c r="ET39" i="12"/>
  <c r="CC40" i="12"/>
  <c r="AO40" i="12"/>
  <c r="AC43" i="12"/>
  <c r="V40" i="12"/>
  <c r="X42" i="12"/>
  <c r="L40" i="12"/>
  <c r="AO45" i="12"/>
  <c r="ET37" i="12"/>
  <c r="AK37" i="12"/>
  <c r="CO38" i="12"/>
  <c r="O36" i="12"/>
  <c r="AB36" i="12"/>
  <c r="BI37" i="12"/>
  <c r="CU38" i="12"/>
  <c r="U39" i="12"/>
  <c r="DI36" i="12"/>
  <c r="AQ44" i="12"/>
  <c r="CB35" i="12"/>
  <c r="CH44" i="12"/>
  <c r="DH40" i="12"/>
  <c r="EL35" i="12"/>
  <c r="AC42" i="12"/>
  <c r="L45" i="12"/>
  <c r="BV40" i="12"/>
  <c r="CA36" i="12"/>
  <c r="AH36" i="12"/>
  <c r="CY35" i="12"/>
  <c r="L41" i="12"/>
  <c r="BW41" i="12"/>
  <c r="W37" i="12"/>
  <c r="AE39" i="12"/>
  <c r="CQ36" i="12"/>
  <c r="CU45" i="12"/>
  <c r="EI35" i="12"/>
  <c r="CI40" i="12"/>
  <c r="DV40" i="12"/>
  <c r="DU36" i="12"/>
  <c r="M42" i="12"/>
  <c r="EQ45" i="12"/>
  <c r="AE43" i="12"/>
  <c r="ED44" i="12"/>
  <c r="AL35" i="12"/>
  <c r="T40" i="12"/>
  <c r="DX35" i="12"/>
  <c r="AZ39" i="12"/>
  <c r="BW43" i="12"/>
  <c r="EH44" i="12"/>
  <c r="U40" i="12"/>
  <c r="BK36" i="12"/>
  <c r="AX43" i="12"/>
  <c r="AC35" i="12"/>
  <c r="EC37" i="12"/>
  <c r="EL36" i="12"/>
  <c r="DL42" i="12"/>
  <c r="AD35" i="12"/>
  <c r="BQ40" i="12"/>
  <c r="BL40" i="12"/>
  <c r="DT45" i="12"/>
  <c r="BC41" i="12"/>
  <c r="CI42" i="12"/>
  <c r="CL37" i="12"/>
  <c r="CX39" i="12"/>
  <c r="AC36" i="12"/>
  <c r="X41" i="12"/>
  <c r="AF42" i="12"/>
  <c r="AO36" i="12"/>
  <c r="BH36" i="12"/>
  <c r="DG39" i="12"/>
  <c r="DS40" i="12"/>
  <c r="BU37" i="12"/>
  <c r="CM40" i="12"/>
  <c r="V42" i="12"/>
  <c r="DN41" i="12"/>
  <c r="Y40" i="12"/>
  <c r="F42" i="12"/>
  <c r="AC44" i="12"/>
  <c r="EH43" i="12"/>
  <c r="BU45" i="12"/>
  <c r="EF40" i="12"/>
  <c r="CB41" i="12"/>
  <c r="AZ35" i="12"/>
  <c r="AM41" i="12"/>
  <c r="BQ37" i="12"/>
  <c r="AF41" i="12"/>
  <c r="DF39" i="12"/>
  <c r="R45" i="12"/>
  <c r="DM38" i="12"/>
  <c r="CC42" i="12"/>
  <c r="CH39" i="12"/>
  <c r="DH41" i="12"/>
  <c r="EK35" i="12"/>
  <c r="DG43" i="12"/>
  <c r="DF41" i="12"/>
  <c r="U36" i="12"/>
  <c r="DA41" i="12"/>
  <c r="EL42" i="12"/>
  <c r="DX37" i="12"/>
  <c r="AU39" i="12"/>
  <c r="CC35" i="12"/>
  <c r="DZ44" i="12"/>
  <c r="DI35" i="12"/>
  <c r="DR39" i="12"/>
  <c r="DK38" i="12"/>
  <c r="AR39" i="12"/>
  <c r="AC37" i="12"/>
  <c r="BD43" i="12"/>
  <c r="EN38" i="12"/>
  <c r="DX41" i="12"/>
  <c r="Z40" i="12"/>
  <c r="AN38" i="12"/>
  <c r="I45" i="12"/>
  <c r="EQ43" i="12"/>
  <c r="AK45" i="12"/>
  <c r="DT44" i="12"/>
  <c r="AM42" i="12"/>
  <c r="DP43" i="12"/>
  <c r="CE43" i="12"/>
  <c r="DO44" i="12"/>
  <c r="BZ39" i="12"/>
  <c r="AV42" i="12"/>
  <c r="CX44" i="12"/>
  <c r="DS37" i="12"/>
  <c r="BP42" i="12"/>
  <c r="EL40" i="12"/>
  <c r="AD39" i="12"/>
  <c r="BM37" i="12"/>
  <c r="EJ44" i="12"/>
  <c r="CL43" i="12"/>
  <c r="AR37" i="12"/>
  <c r="AQ39" i="12"/>
  <c r="Q43" i="12"/>
  <c r="DN43" i="12"/>
  <c r="DR37" i="12"/>
  <c r="EP37" i="12"/>
  <c r="CY41" i="12"/>
  <c r="BK43" i="12"/>
  <c r="CX41" i="12"/>
  <c r="ET42" i="12"/>
  <c r="P40" i="12"/>
  <c r="EH39" i="12"/>
  <c r="DR40" i="12"/>
  <c r="M43" i="12"/>
  <c r="BX37" i="12"/>
  <c r="AO41" i="12"/>
  <c r="EJ43" i="12"/>
  <c r="BQ42" i="12"/>
  <c r="CF39" i="12"/>
  <c r="T38" i="12"/>
  <c r="CZ44" i="12"/>
  <c r="DL40" i="12"/>
  <c r="CN36" i="12"/>
  <c r="CE42" i="12"/>
  <c r="CN40" i="12"/>
  <c r="EV38" i="12"/>
  <c r="X43" i="12"/>
  <c r="CC45" i="12"/>
  <c r="F41" i="12"/>
  <c r="CY39" i="12"/>
  <c r="J43" i="12"/>
  <c r="CM42" i="12"/>
  <c r="F37" i="12"/>
  <c r="DE45" i="12"/>
  <c r="J37" i="12"/>
  <c r="DM35" i="12"/>
  <c r="AB45" i="12"/>
  <c r="EH42" i="12"/>
  <c r="BS40" i="12"/>
  <c r="CX43" i="12"/>
  <c r="AU36" i="12"/>
  <c r="ES36" i="12"/>
  <c r="CL36" i="12"/>
  <c r="S38" i="12"/>
  <c r="G37" i="12"/>
  <c r="DY40" i="12"/>
  <c r="Q40" i="12"/>
  <c r="AP42" i="12"/>
  <c r="DC40" i="12"/>
  <c r="Z42" i="12"/>
  <c r="AE40" i="12"/>
  <c r="DO45" i="12"/>
  <c r="BV36" i="12"/>
  <c r="CN35" i="12"/>
  <c r="DW42" i="12"/>
  <c r="BN42" i="12"/>
  <c r="Z44" i="12"/>
  <c r="AM37" i="12"/>
  <c r="AB43" i="12"/>
  <c r="DB45" i="12"/>
  <c r="AH41" i="12"/>
  <c r="DU45" i="12"/>
  <c r="DQ40" i="12"/>
  <c r="BE42" i="12"/>
  <c r="CT41" i="12"/>
  <c r="DD43" i="12"/>
  <c r="DJ41" i="12"/>
  <c r="DC44" i="12"/>
  <c r="W40" i="12"/>
  <c r="DM41" i="12"/>
  <c r="CL40" i="12"/>
  <c r="DA39" i="12"/>
  <c r="AH43" i="12"/>
  <c r="CV36" i="12"/>
  <c r="AW42" i="12"/>
  <c r="S41" i="12"/>
  <c r="BA38" i="12"/>
  <c r="R40" i="12"/>
  <c r="AE38" i="12"/>
  <c r="W35" i="12"/>
  <c r="CM38" i="12"/>
  <c r="AI36" i="12"/>
  <c r="D38" i="12"/>
  <c r="V41" i="12"/>
  <c r="AO44" i="12"/>
  <c r="BJ35" i="12"/>
  <c r="X36" i="12"/>
  <c r="ES43" i="12"/>
  <c r="AS42" i="12"/>
  <c r="BF38" i="12"/>
  <c r="EJ42" i="12"/>
  <c r="EU44" i="12"/>
  <c r="K36" i="12"/>
  <c r="AX35" i="12"/>
  <c r="DI38" i="12"/>
  <c r="D36" i="12"/>
  <c r="BA39" i="12"/>
  <c r="BJ42" i="12"/>
  <c r="CK38" i="12"/>
  <c r="AN45" i="12"/>
  <c r="H45" i="12"/>
  <c r="G43" i="12"/>
  <c r="CE37" i="12"/>
  <c r="I39" i="12"/>
  <c r="AR43" i="12"/>
  <c r="EI42" i="12"/>
  <c r="AR41" i="12"/>
  <c r="AR38" i="12"/>
  <c r="CK43" i="12"/>
  <c r="CZ40" i="12"/>
  <c r="AY43" i="12"/>
  <c r="AB37" i="12"/>
  <c r="CZ36" i="12"/>
  <c r="E36" i="12"/>
  <c r="EM37" i="12"/>
  <c r="BA44" i="12"/>
  <c r="CI44" i="12"/>
  <c r="CT36" i="12"/>
  <c r="CG37" i="12"/>
  <c r="DZ37" i="12"/>
  <c r="CO42" i="12"/>
  <c r="CL44" i="12"/>
  <c r="EO37" i="12"/>
  <c r="EJ37" i="12"/>
  <c r="EA40" i="12"/>
  <c r="ET36" i="12"/>
  <c r="EE38" i="12"/>
  <c r="CR39" i="12"/>
  <c r="AD45" i="12"/>
  <c r="BE37" i="12"/>
  <c r="P38" i="12"/>
  <c r="AY38" i="12"/>
  <c r="DO39" i="12"/>
  <c r="BY43" i="12"/>
  <c r="CZ37" i="12"/>
  <c r="BS38" i="12"/>
  <c r="AU38" i="12"/>
  <c r="BG37" i="12"/>
  <c r="BD45" i="12"/>
  <c r="H39" i="12"/>
  <c r="CD40" i="12"/>
  <c r="AP41" i="12"/>
  <c r="BI42" i="12"/>
  <c r="EH37" i="12"/>
  <c r="CS38" i="12"/>
  <c r="BG39" i="12"/>
  <c r="AA35" i="12"/>
  <c r="M45" i="12"/>
  <c r="AJ36" i="12"/>
  <c r="G42" i="12"/>
  <c r="DG42" i="12"/>
  <c r="DU43" i="12"/>
  <c r="CL42" i="12"/>
  <c r="DE37" i="12"/>
  <c r="EG37" i="12"/>
  <c r="CP42" i="12"/>
  <c r="DS44" i="12"/>
  <c r="AK36" i="12"/>
  <c r="BP44" i="12"/>
  <c r="CT37" i="12"/>
  <c r="AE44" i="12"/>
  <c r="DG41" i="12"/>
  <c r="BC35" i="12"/>
  <c r="CX45" i="12"/>
  <c r="AD36" i="12"/>
  <c r="BL44" i="12"/>
  <c r="BU39" i="12"/>
  <c r="EB35" i="12"/>
  <c r="BO45" i="12"/>
  <c r="AW37" i="12"/>
  <c r="DQ44" i="12"/>
  <c r="BE36" i="12"/>
  <c r="AG36" i="12"/>
  <c r="CO40" i="12"/>
  <c r="Q42" i="12"/>
  <c r="ES35" i="12"/>
  <c r="EK37" i="12"/>
  <c r="EL38" i="12"/>
  <c r="DR42" i="12"/>
  <c r="BS41" i="12"/>
  <c r="R44" i="12"/>
  <c r="AY42" i="12"/>
  <c r="I41" i="12"/>
  <c r="I35" i="12"/>
  <c r="K43" i="12"/>
  <c r="EE45" i="12"/>
  <c r="BZ36" i="12"/>
  <c r="CQ35" i="12"/>
  <c r="EH35" i="12"/>
  <c r="BL38" i="12"/>
  <c r="L43" i="12"/>
  <c r="DN40" i="12"/>
  <c r="S36" i="12"/>
  <c r="DZ41" i="12"/>
  <c r="EC44" i="12"/>
  <c r="CE39" i="12"/>
  <c r="DP37" i="12"/>
  <c r="BC38" i="12"/>
  <c r="R38" i="12"/>
  <c r="CS37" i="12"/>
  <c r="CX37" i="12"/>
  <c r="S45" i="12"/>
  <c r="CD45" i="12"/>
  <c r="ET45" i="12"/>
  <c r="EO44" i="12"/>
  <c r="BE43" i="12"/>
  <c r="AH35" i="12"/>
  <c r="DU37" i="12"/>
  <c r="K38" i="12"/>
  <c r="BR44" i="12"/>
  <c r="BE41" i="12"/>
  <c r="DA37" i="12"/>
  <c r="CO44" i="12"/>
  <c r="AR44" i="12"/>
  <c r="Z43" i="12"/>
  <c r="DX44" i="12"/>
  <c r="CA41" i="12"/>
  <c r="E35" i="12"/>
  <c r="DV45" i="12"/>
  <c r="AI45" i="12"/>
  <c r="ER43" i="12"/>
  <c r="AY44" i="12"/>
  <c r="DS43" i="12"/>
  <c r="CG45" i="12"/>
  <c r="CM41" i="12"/>
  <c r="EG39" i="12"/>
  <c r="EK38" i="12"/>
  <c r="D41" i="12"/>
  <c r="DY45" i="12"/>
  <c r="BG38" i="12"/>
  <c r="BG35" i="12"/>
  <c r="EF42" i="12"/>
  <c r="EV43" i="12"/>
  <c r="CM36" i="12"/>
  <c r="R36" i="12"/>
  <c r="EH38" i="12"/>
  <c r="L39" i="12"/>
  <c r="W36" i="12"/>
  <c r="P42" i="12"/>
  <c r="DV35" i="12"/>
  <c r="DH39" i="12"/>
  <c r="BL35" i="12"/>
  <c r="DM43" i="12"/>
  <c r="EW45" i="12"/>
  <c r="BL39" i="12"/>
  <c r="EO45" i="12"/>
  <c r="AG43" i="12"/>
  <c r="P37" i="12"/>
  <c r="EP43" i="12"/>
  <c r="EF36" i="12"/>
  <c r="CE35" i="12"/>
  <c r="DF40" i="12"/>
  <c r="CW37" i="12"/>
  <c r="BM39" i="12"/>
  <c r="ET35" i="12"/>
  <c r="CX36" i="12"/>
  <c r="BR43" i="12"/>
  <c r="EM41" i="12"/>
  <c r="EP42" i="12"/>
  <c r="CY40" i="12"/>
  <c r="AW45" i="12"/>
  <c r="AA39" i="12"/>
  <c r="AD43" i="12"/>
  <c r="DD40" i="12"/>
  <c r="AK43" i="12"/>
  <c r="EA37" i="12"/>
  <c r="CD38" i="12"/>
  <c r="EG43" i="12"/>
  <c r="L42" i="12"/>
  <c r="DM44" i="12"/>
  <c r="EC35" i="12"/>
  <c r="P44" i="12"/>
  <c r="EC43" i="12"/>
  <c r="I44" i="12"/>
  <c r="AS40" i="12"/>
  <c r="DL44" i="12"/>
  <c r="CJ38" i="12"/>
  <c r="AQ41" i="12"/>
  <c r="AF44" i="12"/>
  <c r="CG43" i="12"/>
  <c r="EQ39" i="12"/>
  <c r="H43" i="12"/>
  <c r="BY41" i="12"/>
  <c r="BR42" i="12"/>
  <c r="CJ36" i="12"/>
  <c r="ES44" i="12"/>
  <c r="BM45" i="12"/>
  <c r="DT39" i="12"/>
  <c r="Y44" i="12"/>
  <c r="DS41" i="12"/>
  <c r="G38" i="12"/>
  <c r="CT43" i="12"/>
  <c r="BF36" i="12"/>
  <c r="EO39" i="12"/>
  <c r="CW42" i="12"/>
  <c r="BG45" i="12"/>
  <c r="EC40" i="12"/>
  <c r="DD44" i="12"/>
  <c r="AJ45" i="12"/>
  <c r="BM41" i="12"/>
  <c r="DL36" i="12"/>
  <c r="EB37" i="12"/>
  <c r="CW40" i="12"/>
  <c r="CV38" i="12"/>
  <c r="BT38" i="12"/>
  <c r="CK37" i="12"/>
  <c r="DD41" i="12"/>
  <c r="AK44" i="12"/>
  <c r="BV37" i="12"/>
  <c r="AJ42" i="12"/>
  <c r="U43" i="12"/>
  <c r="BT36" i="12"/>
  <c r="DV39" i="12"/>
  <c r="N43" i="12"/>
  <c r="Q38" i="12"/>
  <c r="CH43" i="12"/>
  <c r="BC40" i="12"/>
  <c r="BG40" i="12"/>
  <c r="BW37" i="12"/>
  <c r="ET38" i="12"/>
  <c r="BF44" i="12"/>
  <c r="AV36" i="12"/>
  <c r="AT35" i="12"/>
  <c r="Z36" i="12"/>
  <c r="M38" i="12"/>
  <c r="CE40" i="12"/>
  <c r="M40" i="12"/>
  <c r="CV41" i="12"/>
  <c r="BG44" i="12"/>
  <c r="AA45" i="12"/>
  <c r="DT35" i="12"/>
  <c r="EK43" i="12"/>
  <c r="BM36" i="12"/>
  <c r="EG41" i="12"/>
  <c r="DZ38" i="12"/>
  <c r="BZ35" i="12"/>
  <c r="AD37" i="12"/>
  <c r="AT38" i="12"/>
  <c r="L37" i="12"/>
  <c r="DE42" i="12"/>
  <c r="DL41" i="12"/>
  <c r="AZ41" i="12"/>
  <c r="N39" i="12"/>
  <c r="CG36" i="12"/>
  <c r="X45" i="12"/>
  <c r="EH40" i="12"/>
  <c r="BE40" i="12"/>
  <c r="CS44" i="12"/>
  <c r="U41" i="12"/>
  <c r="H44" i="12"/>
  <c r="ET43" i="12"/>
  <c r="DM45" i="12"/>
  <c r="DI40" i="12"/>
  <c r="AT42" i="12"/>
  <c r="EK40" i="12"/>
  <c r="CI38" i="12"/>
  <c r="EW43" i="12"/>
  <c r="EU42" i="12"/>
  <c r="EB43" i="12"/>
  <c r="CM39" i="12"/>
  <c r="P36" i="12"/>
  <c r="CA39" i="12"/>
  <c r="EG42" i="12"/>
  <c r="AQ40" i="12"/>
  <c r="Z35" i="12"/>
  <c r="EA36" i="12"/>
  <c r="DT42" i="12"/>
  <c r="DQ35" i="12"/>
  <c r="H42" i="12"/>
  <c r="BQ35" i="12"/>
  <c r="BR45" i="12"/>
  <c r="CP37" i="12"/>
  <c r="Y41" i="12"/>
  <c r="DQ38" i="12"/>
  <c r="CZ41" i="12"/>
  <c r="DV38" i="12"/>
  <c r="CQ37" i="12"/>
  <c r="AI44" i="12"/>
  <c r="BY35" i="12"/>
  <c r="AA41" i="12"/>
  <c r="DO40" i="12"/>
  <c r="BX43" i="12"/>
  <c r="DA38" i="12"/>
  <c r="U42" i="12"/>
  <c r="DK36" i="12"/>
  <c r="K45" i="12"/>
  <c r="DZ42" i="12"/>
  <c r="CH36" i="12"/>
  <c r="AH44" i="12"/>
  <c r="AX45" i="12"/>
  <c r="CJ42" i="12"/>
  <c r="CO37" i="12"/>
  <c r="G44" i="12"/>
  <c r="AF37" i="12"/>
  <c r="BZ37" i="12"/>
  <c r="X38" i="12"/>
  <c r="AY37" i="12"/>
  <c r="BM42" i="12"/>
  <c r="BV35" i="12"/>
  <c r="DB35" i="12"/>
  <c r="Y38" i="12"/>
  <c r="CX38" i="12"/>
  <c r="BJ39" i="12"/>
  <c r="DP36" i="12"/>
  <c r="CR45" i="12"/>
  <c r="J44" i="12"/>
  <c r="AH39" i="12"/>
  <c r="EE36" i="12"/>
  <c r="AK38" i="12"/>
  <c r="AI42" i="12"/>
  <c r="DF36" i="12"/>
  <c r="CU36" i="12"/>
  <c r="BE35" i="12"/>
  <c r="Q36" i="12"/>
  <c r="BA36" i="12"/>
  <c r="AQ43" i="12"/>
  <c r="BR41" i="12"/>
  <c r="AB92" i="48"/>
  <c r="AO121" i="48"/>
  <c r="AN121" i="48"/>
  <c r="AO123" i="48"/>
  <c r="AN123" i="48"/>
  <c r="AO101" i="48"/>
  <c r="AN101" i="48"/>
  <c r="AO84" i="48"/>
  <c r="AN84" i="48"/>
  <c r="AN73" i="48"/>
  <c r="AC73" i="48" s="1"/>
  <c r="AP73" i="48" s="1"/>
  <c r="AO73" i="48"/>
  <c r="AO106" i="48"/>
  <c r="AC106" i="48" s="1"/>
  <c r="AP106" i="48" s="1"/>
  <c r="AO109" i="48"/>
  <c r="AN109" i="48"/>
  <c r="AO60" i="48"/>
  <c r="AN60" i="48"/>
  <c r="AN69" i="48"/>
  <c r="AO69" i="48"/>
  <c r="AB69" i="48" s="1"/>
  <c r="AN116" i="48"/>
  <c r="AO80" i="48"/>
  <c r="AN80" i="48"/>
  <c r="AO107" i="48"/>
  <c r="AN107" i="48"/>
  <c r="AN83" i="48"/>
  <c r="AO83" i="48"/>
  <c r="AN104" i="48"/>
  <c r="AO104" i="48"/>
  <c r="AO125" i="48"/>
  <c r="AC125" i="48" s="1"/>
  <c r="AP125" i="48" s="1"/>
  <c r="AO58" i="48"/>
  <c r="AC58" i="48" s="1"/>
  <c r="AN90" i="48"/>
  <c r="AN86" i="48"/>
  <c r="AO86" i="48"/>
  <c r="AN75" i="48"/>
  <c r="AO75" i="48"/>
  <c r="AO124" i="48"/>
  <c r="AN124" i="48"/>
  <c r="AB124" i="48" s="1"/>
  <c r="AO74" i="48"/>
  <c r="AB74" i="48" s="1"/>
  <c r="AO78" i="48"/>
  <c r="AN78" i="48"/>
  <c r="AN82" i="48"/>
  <c r="AO82" i="48"/>
  <c r="AB82" i="48" s="1"/>
  <c r="AO120" i="48"/>
  <c r="AN120" i="48"/>
  <c r="AN62" i="48"/>
  <c r="AO62" i="48"/>
  <c r="AN76" i="48"/>
  <c r="AO76" i="48"/>
  <c r="AB113" i="48"/>
  <c r="AC113" i="48"/>
  <c r="AP113" i="48" s="1"/>
  <c r="AB115" i="48"/>
  <c r="AO92" i="48"/>
  <c r="AC92" i="48" s="1"/>
  <c r="AP92" i="48" s="1"/>
  <c r="AO67" i="48"/>
  <c r="AB67" i="48" s="1"/>
  <c r="AN127" i="48"/>
  <c r="AO127" i="48"/>
  <c r="AO97" i="48"/>
  <c r="AN97" i="48"/>
  <c r="AN103" i="48"/>
  <c r="AO103" i="48"/>
  <c r="AN128" i="48"/>
  <c r="AO128" i="48"/>
  <c r="AO119" i="48"/>
  <c r="AN119" i="48"/>
  <c r="CK17" i="12"/>
  <c r="DW25" i="12"/>
  <c r="BV23" i="12"/>
  <c r="DP30" i="12"/>
  <c r="ER16" i="12"/>
  <c r="BB14" i="12"/>
  <c r="V13" i="12"/>
  <c r="DP21" i="12"/>
  <c r="BZ13" i="12"/>
  <c r="BA30" i="12"/>
  <c r="CI28" i="12"/>
  <c r="BY24" i="12"/>
  <c r="EI26" i="12"/>
  <c r="CM21" i="12"/>
  <c r="BE27" i="12"/>
  <c r="M29" i="12"/>
  <c r="Y30" i="12"/>
  <c r="DF16" i="12"/>
  <c r="BN13" i="12"/>
  <c r="H26" i="12"/>
  <c r="CM28" i="12"/>
  <c r="EL20" i="12"/>
  <c r="F27" i="12"/>
  <c r="CT25" i="12"/>
  <c r="BX26" i="12"/>
  <c r="DG26" i="12"/>
  <c r="EW16" i="12"/>
  <c r="BN24" i="12"/>
  <c r="CH23" i="12"/>
  <c r="BX27" i="12"/>
  <c r="ER17" i="12"/>
  <c r="BX21" i="12"/>
  <c r="AO24" i="12"/>
  <c r="DC13" i="12"/>
  <c r="AR29" i="12"/>
  <c r="DF29" i="12"/>
  <c r="BY25" i="12"/>
  <c r="BQ30" i="12"/>
  <c r="DL18" i="12"/>
  <c r="CY16" i="12"/>
  <c r="BJ18" i="12"/>
  <c r="E23" i="12"/>
  <c r="CV19" i="12"/>
  <c r="BU11" i="12"/>
  <c r="CD15" i="12"/>
  <c r="DL21" i="12"/>
  <c r="DR25" i="12"/>
  <c r="CG25" i="12"/>
  <c r="DS23" i="12"/>
  <c r="AG17" i="12"/>
  <c r="DA14" i="12"/>
  <c r="ED19" i="12"/>
  <c r="CG30" i="12"/>
  <c r="DJ15" i="12"/>
  <c r="AO29" i="12"/>
  <c r="EH19" i="12"/>
  <c r="Q14" i="12"/>
  <c r="BH10" i="12"/>
  <c r="AD27" i="12"/>
  <c r="EI14" i="12"/>
  <c r="CG27" i="12"/>
  <c r="J15" i="12"/>
  <c r="E11" i="12"/>
  <c r="AL27" i="12"/>
  <c r="G22" i="12"/>
  <c r="AY23" i="12"/>
  <c r="AG30" i="12"/>
  <c r="BE19" i="12"/>
  <c r="ET18" i="12"/>
  <c r="ER24" i="12"/>
  <c r="EJ14" i="12"/>
  <c r="DH10" i="12"/>
  <c r="BD19" i="12"/>
  <c r="O28" i="12"/>
  <c r="BG25" i="12"/>
  <c r="BA25" i="12"/>
  <c r="EM20" i="12"/>
  <c r="AX21" i="12"/>
  <c r="EO20" i="12"/>
  <c r="EA21" i="12"/>
  <c r="F30" i="12"/>
  <c r="DA27" i="12"/>
  <c r="DW19" i="12"/>
  <c r="AR11" i="12"/>
  <c r="AZ15" i="12"/>
  <c r="AI11" i="12"/>
  <c r="DB22" i="12"/>
  <c r="H29" i="12"/>
  <c r="BE21" i="12"/>
  <c r="BM20" i="12"/>
  <c r="CP30" i="12"/>
  <c r="BU19" i="12"/>
  <c r="AW18" i="12"/>
  <c r="EU19" i="12"/>
  <c r="BQ19" i="12"/>
  <c r="CD18" i="12"/>
  <c r="L10" i="12"/>
  <c r="CB16" i="12"/>
  <c r="CN26" i="12"/>
  <c r="DE12" i="12"/>
  <c r="AF20" i="12"/>
  <c r="BN19" i="12"/>
  <c r="AZ20" i="12"/>
  <c r="BO15" i="12"/>
  <c r="BM21" i="12"/>
  <c r="L11" i="12"/>
  <c r="AH29" i="12"/>
  <c r="DD22" i="12"/>
  <c r="AR24" i="12"/>
  <c r="BS17" i="12"/>
  <c r="BI29" i="12"/>
  <c r="X10" i="12"/>
  <c r="F26" i="12"/>
  <c r="BW23" i="12"/>
  <c r="ED10" i="12"/>
  <c r="BJ29" i="12"/>
  <c r="M27" i="12"/>
  <c r="ES21" i="12"/>
  <c r="ES24" i="12"/>
  <c r="DZ10" i="12"/>
  <c r="AF12" i="12"/>
  <c r="X16" i="12"/>
  <c r="DX25" i="12"/>
  <c r="EI22" i="12"/>
  <c r="I29" i="12"/>
  <c r="BB12" i="12"/>
  <c r="CG16" i="12"/>
  <c r="BR23" i="12"/>
  <c r="EO29" i="12"/>
  <c r="AO21" i="12"/>
  <c r="AX23" i="12"/>
  <c r="W18" i="12"/>
  <c r="T30" i="12"/>
  <c r="CL28" i="12"/>
  <c r="BZ26" i="12"/>
  <c r="AV13" i="12"/>
  <c r="EF13" i="12"/>
  <c r="AJ19" i="12"/>
  <c r="R13" i="12"/>
  <c r="CG18" i="12"/>
  <c r="CD28" i="12"/>
  <c r="O22" i="12"/>
  <c r="BM25" i="12"/>
  <c r="DX20" i="12"/>
  <c r="AN14" i="12"/>
  <c r="BY29" i="12"/>
  <c r="CK10" i="12"/>
  <c r="BQ28" i="12"/>
  <c r="AF10" i="12"/>
  <c r="Q21" i="12"/>
  <c r="BW15" i="12"/>
  <c r="EM11" i="12"/>
  <c r="EB14" i="12"/>
  <c r="L19" i="12"/>
  <c r="BV16" i="12"/>
  <c r="AQ21" i="12"/>
  <c r="BJ10" i="12"/>
  <c r="EO18" i="12"/>
  <c r="BT10" i="12"/>
  <c r="DO14" i="12"/>
  <c r="AQ12" i="12"/>
  <c r="EH11" i="12"/>
  <c r="R25" i="12"/>
  <c r="DC12" i="12"/>
  <c r="AG20" i="12"/>
  <c r="AO17" i="12"/>
  <c r="DC24" i="12"/>
  <c r="CD30" i="12"/>
  <c r="T24" i="12"/>
  <c r="EH27" i="12"/>
  <c r="ER19" i="12"/>
  <c r="G14" i="12"/>
  <c r="EF24" i="12"/>
  <c r="BU27" i="12"/>
  <c r="EO26" i="12"/>
  <c r="DN23" i="12"/>
  <c r="O16" i="12"/>
  <c r="CV11" i="12"/>
  <c r="DW13" i="12"/>
  <c r="BX18" i="12"/>
  <c r="R27" i="12"/>
  <c r="CZ10" i="12"/>
  <c r="BP25" i="12"/>
  <c r="CY20" i="12"/>
  <c r="CT12" i="12"/>
  <c r="EK28" i="12"/>
  <c r="EI16" i="12"/>
  <c r="AV25" i="12"/>
  <c r="DE18" i="12"/>
  <c r="AL13" i="12"/>
  <c r="DB26" i="12"/>
  <c r="BG27" i="12"/>
  <c r="AQ30" i="12"/>
  <c r="EJ30" i="12"/>
  <c r="AZ29" i="12"/>
  <c r="EI28" i="12"/>
  <c r="AP18" i="12"/>
  <c r="I30" i="12"/>
  <c r="AC17" i="12"/>
  <c r="EN14" i="12"/>
  <c r="CF15" i="12"/>
  <c r="ER27" i="12"/>
  <c r="CX12" i="12"/>
  <c r="DZ14" i="12"/>
  <c r="AG14" i="12"/>
  <c r="DQ17" i="12"/>
  <c r="CV22" i="12"/>
  <c r="P22" i="12"/>
  <c r="AF21" i="12"/>
  <c r="AO11" i="12"/>
  <c r="EJ28" i="12"/>
  <c r="I23" i="12"/>
  <c r="BM24" i="12"/>
  <c r="BE18" i="12"/>
  <c r="H14" i="12"/>
  <c r="DC28" i="12"/>
  <c r="BL18" i="12"/>
  <c r="EU14" i="12"/>
  <c r="EP30" i="12"/>
  <c r="CU20" i="12"/>
  <c r="AO12" i="12"/>
  <c r="CQ28" i="12"/>
  <c r="DG29" i="12"/>
  <c r="ER15" i="12"/>
  <c r="J29" i="12"/>
  <c r="Y24" i="12"/>
  <c r="AO18" i="12"/>
  <c r="EW28" i="12"/>
  <c r="Q19" i="12"/>
  <c r="K15" i="12"/>
  <c r="CI22" i="12"/>
  <c r="CE23" i="12"/>
  <c r="AS12" i="12"/>
  <c r="CH25" i="12"/>
  <c r="Q30" i="12"/>
  <c r="CQ30" i="12"/>
  <c r="M11" i="12"/>
  <c r="BG17" i="12"/>
  <c r="DI17" i="12"/>
  <c r="AY12" i="12"/>
  <c r="N20" i="12"/>
  <c r="EE25" i="12"/>
  <c r="CB18" i="12"/>
  <c r="BO18" i="12"/>
  <c r="DA18" i="12"/>
  <c r="DX19" i="12"/>
  <c r="BT18" i="12"/>
  <c r="DH13" i="12"/>
  <c r="E19" i="12"/>
  <c r="H21" i="12"/>
  <c r="BA12" i="12"/>
  <c r="F22" i="12"/>
  <c r="S21" i="12"/>
  <c r="H10" i="12"/>
  <c r="BI15" i="12"/>
  <c r="AZ11" i="12"/>
  <c r="ES22" i="12"/>
  <c r="DO11" i="12"/>
  <c r="AD26" i="12"/>
  <c r="DV15" i="12"/>
  <c r="DH16" i="12"/>
  <c r="CP19" i="12"/>
  <c r="DS19" i="12"/>
  <c r="EW14" i="12"/>
  <c r="CS10" i="12"/>
  <c r="BO23" i="12"/>
  <c r="DU29" i="12"/>
  <c r="AM29" i="12"/>
  <c r="EW29" i="12"/>
  <c r="AV23" i="12"/>
  <c r="CS20" i="12"/>
  <c r="DD19" i="12"/>
  <c r="EB28" i="12"/>
  <c r="EM21" i="12"/>
  <c r="D19" i="12"/>
  <c r="BP13" i="12"/>
  <c r="BC14" i="12"/>
  <c r="ED11" i="12"/>
  <c r="AW14" i="12"/>
  <c r="AT12" i="12"/>
  <c r="DZ25" i="12"/>
  <c r="EQ12" i="12"/>
  <c r="ES10" i="12"/>
  <c r="BL13" i="12"/>
  <c r="BA18" i="12"/>
  <c r="AS26" i="12"/>
  <c r="AO19" i="12"/>
  <c r="AE20" i="12"/>
  <c r="CU17" i="12"/>
  <c r="CZ22" i="12"/>
  <c r="DN10" i="12"/>
  <c r="CX22" i="12"/>
  <c r="EV26" i="12"/>
  <c r="DI15" i="12"/>
  <c r="BY14" i="12"/>
  <c r="AF26" i="12"/>
  <c r="BN29" i="12"/>
  <c r="DT20" i="12"/>
  <c r="BY11" i="12"/>
  <c r="AP12" i="12"/>
  <c r="AU26" i="12"/>
  <c r="U13" i="12"/>
  <c r="CL20" i="12"/>
  <c r="EL26" i="12"/>
  <c r="BI17" i="12"/>
  <c r="DL30" i="12"/>
  <c r="AY11" i="12"/>
  <c r="Y15" i="12"/>
  <c r="AM19" i="12"/>
  <c r="DN30" i="12"/>
  <c r="CB25" i="12"/>
  <c r="AQ26" i="12"/>
  <c r="AE18" i="12"/>
  <c r="H20" i="12"/>
  <c r="AG29" i="12"/>
  <c r="CM15" i="12"/>
  <c r="EE29" i="12"/>
  <c r="AL17" i="12"/>
  <c r="AB21" i="12"/>
  <c r="DN29" i="12"/>
  <c r="CM20" i="12"/>
  <c r="BF23" i="12"/>
  <c r="EE16" i="12"/>
  <c r="AC18" i="12"/>
  <c r="F20" i="12"/>
  <c r="EM14" i="12"/>
  <c r="BO16" i="12"/>
  <c r="DH25" i="12"/>
  <c r="CF30" i="12"/>
  <c r="K16" i="12"/>
  <c r="DY27" i="12"/>
  <c r="DT23" i="12"/>
  <c r="BY23" i="12"/>
  <c r="CE29" i="12"/>
  <c r="DQ20" i="12"/>
  <c r="ER23" i="12"/>
  <c r="U16" i="12"/>
  <c r="CE28" i="12"/>
  <c r="DD14" i="12"/>
  <c r="ED15" i="12"/>
  <c r="BA21" i="12"/>
  <c r="DQ25" i="12"/>
  <c r="CK25" i="12"/>
  <c r="DP19" i="12"/>
  <c r="BL20" i="12"/>
  <c r="O13" i="12"/>
  <c r="CT29" i="12"/>
  <c r="CZ14" i="12"/>
  <c r="EF27" i="12"/>
  <c r="DU16" i="12"/>
  <c r="J14" i="12"/>
  <c r="CE30" i="12"/>
  <c r="DB17" i="12"/>
  <c r="EP16" i="12"/>
  <c r="AT20" i="12"/>
  <c r="CL12" i="12"/>
  <c r="DW21" i="12"/>
  <c r="BB29" i="12"/>
  <c r="AM28" i="12"/>
  <c r="EO28" i="12"/>
  <c r="DA28" i="12"/>
  <c r="BE22" i="12"/>
  <c r="BQ22" i="12"/>
  <c r="CL15" i="12"/>
  <c r="DJ21" i="12"/>
  <c r="EK22" i="12"/>
  <c r="P25" i="12"/>
  <c r="EC29" i="12"/>
  <c r="R20" i="12"/>
  <c r="CX13" i="12"/>
  <c r="DW26" i="12"/>
  <c r="EM24" i="12"/>
  <c r="AA30" i="12"/>
  <c r="EV30" i="12"/>
  <c r="W25" i="12"/>
  <c r="EA18" i="12"/>
  <c r="BU25" i="12"/>
  <c r="AC14" i="12"/>
  <c r="AC15" i="12"/>
  <c r="BZ24" i="12"/>
  <c r="CY14" i="12"/>
  <c r="AI24" i="12"/>
  <c r="DP23" i="12"/>
  <c r="EH10" i="12"/>
  <c r="DA16" i="12"/>
  <c r="U29" i="12"/>
  <c r="BF20" i="12"/>
  <c r="AB18" i="12"/>
  <c r="CQ23" i="12"/>
  <c r="BO28" i="12"/>
  <c r="EG15" i="12"/>
  <c r="DH21" i="12"/>
  <c r="EE24" i="12"/>
  <c r="AV12" i="12"/>
  <c r="CX21" i="12"/>
  <c r="DJ29" i="12"/>
  <c r="EE26" i="12"/>
  <c r="AI30" i="12"/>
  <c r="H25" i="12"/>
  <c r="DI21" i="12"/>
  <c r="EN25" i="12"/>
  <c r="AX25" i="12"/>
  <c r="EW18" i="12"/>
  <c r="F13" i="12"/>
  <c r="AK11" i="12"/>
  <c r="ES27" i="12"/>
  <c r="BR13" i="12"/>
  <c r="CP26" i="12"/>
  <c r="AE22" i="12"/>
  <c r="BX12" i="12"/>
  <c r="EC22" i="12"/>
  <c r="DD15" i="12"/>
  <c r="DY14" i="12"/>
  <c r="BU14" i="12"/>
  <c r="EB30" i="12"/>
  <c r="AS22" i="12"/>
  <c r="AS11" i="12"/>
  <c r="ER12" i="12"/>
  <c r="AR13" i="12"/>
  <c r="DZ28" i="12"/>
  <c r="I19" i="12"/>
  <c r="CE14" i="12"/>
  <c r="DI18" i="12"/>
  <c r="CA23" i="12"/>
  <c r="DT30" i="12"/>
  <c r="DE16" i="12"/>
  <c r="CB21" i="12"/>
  <c r="CL18" i="12"/>
  <c r="K10" i="12"/>
  <c r="BS10" i="12"/>
  <c r="BA23" i="12"/>
  <c r="DG14" i="12"/>
  <c r="DQ26" i="12"/>
  <c r="BD18" i="12"/>
  <c r="BK16" i="12"/>
  <c r="S24" i="12"/>
  <c r="BA27" i="12"/>
  <c r="DR11" i="12"/>
  <c r="Y16" i="12"/>
  <c r="G12" i="12"/>
  <c r="DL24" i="12"/>
  <c r="DP29" i="12"/>
  <c r="EL11" i="12"/>
  <c r="EL27" i="12"/>
  <c r="AH27" i="12"/>
  <c r="DM22" i="12"/>
  <c r="AS15" i="12"/>
  <c r="AO118" i="48"/>
  <c r="AN118" i="48"/>
  <c r="AO72" i="48"/>
  <c r="AN72" i="48"/>
  <c r="AO81" i="48"/>
  <c r="AN81" i="48"/>
  <c r="AN105" i="48"/>
  <c r="AO105" i="48"/>
  <c r="AO98" i="48"/>
  <c r="AN98" i="48"/>
  <c r="AN79" i="48"/>
  <c r="AO79" i="48"/>
  <c r="AN65" i="48"/>
  <c r="AO65" i="48"/>
  <c r="AO71" i="48"/>
  <c r="AN71" i="48"/>
  <c r="AB88" i="48"/>
  <c r="AN114" i="48"/>
  <c r="AN110" i="48"/>
  <c r="AO110" i="48"/>
  <c r="ES30" i="12"/>
  <c r="AN112" i="48"/>
  <c r="AO112" i="48"/>
  <c r="AC66" i="48"/>
  <c r="AP66" i="48" s="1"/>
  <c r="AB66" i="48"/>
  <c r="EO11" i="12"/>
  <c r="CD25" i="12"/>
  <c r="Z12" i="12"/>
  <c r="G17" i="12"/>
  <c r="DU22" i="12"/>
  <c r="CB13" i="12"/>
  <c r="AI18" i="12"/>
  <c r="DS28" i="12"/>
  <c r="L27" i="12"/>
  <c r="F28" i="12"/>
  <c r="DI10" i="12"/>
  <c r="G19" i="12"/>
  <c r="BH27" i="12"/>
  <c r="T15" i="12"/>
  <c r="AC108" i="48"/>
  <c r="AP108" i="48" s="1"/>
  <c r="AB108" i="48"/>
  <c r="AC91" i="48"/>
  <c r="AP91" i="48" s="1"/>
  <c r="AB91" i="48"/>
  <c r="AB102" i="48"/>
  <c r="AN122" i="48"/>
  <c r="AO96" i="48"/>
  <c r="AN96" i="48"/>
  <c r="AO70" i="48"/>
  <c r="AN70" i="48"/>
  <c r="AC117" i="48"/>
  <c r="AP117" i="48" s="1"/>
  <c r="AB117" i="48"/>
  <c r="CU16" i="12"/>
  <c r="BJ23" i="12"/>
  <c r="DJ13" i="12"/>
  <c r="CM27" i="12"/>
  <c r="CW14" i="12"/>
  <c r="AG12" i="12"/>
  <c r="BY13" i="12"/>
  <c r="DP25" i="12"/>
  <c r="BL10" i="12"/>
  <c r="DL22" i="12"/>
  <c r="EB16" i="12"/>
  <c r="BV15" i="12"/>
  <c r="DR12" i="12"/>
  <c r="DI23" i="12"/>
  <c r="BZ28" i="12"/>
  <c r="AK25" i="12"/>
  <c r="ET24" i="12"/>
  <c r="EM16" i="12"/>
  <c r="X14" i="12"/>
  <c r="DJ27" i="12"/>
  <c r="U23" i="12"/>
  <c r="E13" i="12"/>
  <c r="AN129" i="48"/>
  <c r="AC85" i="48"/>
  <c r="AP85" i="48" s="1"/>
  <c r="AB85" i="48"/>
  <c r="DK10" i="12"/>
  <c r="AV10" i="12"/>
  <c r="AA11" i="12"/>
  <c r="DC25" i="12"/>
  <c r="BI23" i="12"/>
  <c r="AL28" i="12"/>
  <c r="AV24" i="12"/>
  <c r="AT17" i="12"/>
  <c r="P24" i="12"/>
  <c r="AH23" i="12"/>
  <c r="BE23" i="12"/>
  <c r="CA17" i="12"/>
  <c r="CH18" i="12"/>
  <c r="DT12" i="12"/>
  <c r="CT17" i="12"/>
  <c r="DI22" i="12"/>
  <c r="BB30" i="12"/>
  <c r="DA13" i="12"/>
  <c r="AQ16" i="12"/>
  <c r="EB19" i="12"/>
  <c r="CZ20" i="12"/>
  <c r="DC20" i="12"/>
  <c r="DE25" i="12"/>
  <c r="O17" i="12"/>
  <c r="BK17" i="12"/>
  <c r="DO10" i="12"/>
  <c r="EA25" i="12"/>
  <c r="CV28" i="12"/>
  <c r="BP15" i="12"/>
  <c r="DH24" i="12"/>
  <c r="DP22" i="12"/>
  <c r="AK17" i="12"/>
  <c r="Q22" i="12"/>
  <c r="CQ12" i="12"/>
  <c r="AK19" i="12"/>
  <c r="BS22" i="12"/>
  <c r="DN11" i="12"/>
  <c r="BE26" i="12"/>
  <c r="CD21" i="12"/>
  <c r="EF26" i="12"/>
  <c r="BS29" i="12"/>
  <c r="AF13" i="12"/>
  <c r="Z19" i="12"/>
  <c r="CV18" i="12"/>
  <c r="AA19" i="12"/>
  <c r="S11" i="12"/>
  <c r="DT15" i="12"/>
  <c r="DI16" i="12"/>
  <c r="DE26" i="12"/>
  <c r="DI26" i="12"/>
  <c r="BS13" i="12"/>
  <c r="BL23" i="12"/>
  <c r="CB29" i="12"/>
  <c r="R21" i="12"/>
  <c r="EJ26" i="12"/>
  <c r="AA21" i="12"/>
  <c r="CZ26" i="12"/>
  <c r="EG29" i="12"/>
  <c r="DB30" i="12"/>
  <c r="CL10" i="12"/>
  <c r="BW12" i="12"/>
  <c r="AR10" i="12"/>
  <c r="BZ14" i="12"/>
  <c r="CJ23" i="12"/>
  <c r="DX23" i="12"/>
  <c r="CB10" i="12"/>
  <c r="CC28" i="12"/>
  <c r="DF23" i="12"/>
  <c r="DI13" i="12"/>
  <c r="CA26" i="12"/>
  <c r="BB22" i="12"/>
  <c r="BT15" i="12"/>
  <c r="EU20" i="12"/>
  <c r="BR29" i="12"/>
  <c r="R23" i="12"/>
  <c r="BL21" i="12"/>
  <c r="BU16" i="12"/>
  <c r="K28" i="12"/>
  <c r="J28" i="12"/>
  <c r="AQ23" i="12"/>
  <c r="CB19" i="12"/>
  <c r="EC24" i="12"/>
  <c r="V30" i="12"/>
  <c r="AJ15" i="12"/>
  <c r="BW14" i="12"/>
  <c r="AR27" i="12"/>
  <c r="CG24" i="12"/>
  <c r="AF22" i="12"/>
  <c r="EN24" i="12"/>
  <c r="DP27" i="12"/>
  <c r="BQ25" i="12"/>
  <c r="DN24" i="12"/>
  <c r="CS26" i="12"/>
  <c r="DD28" i="12"/>
  <c r="EN30" i="12"/>
  <c r="EK27" i="12"/>
  <c r="BP20" i="12"/>
  <c r="ER29" i="12"/>
  <c r="CV15" i="12"/>
  <c r="P21" i="12"/>
  <c r="AJ10" i="12"/>
  <c r="E10" i="12"/>
  <c r="DR13" i="12"/>
  <c r="U15" i="12"/>
  <c r="BK21" i="12"/>
  <c r="R17" i="12"/>
  <c r="AR14" i="12"/>
  <c r="DH26" i="12"/>
  <c r="EM27" i="12"/>
  <c r="CG26" i="12"/>
  <c r="AM26" i="12"/>
  <c r="BN15" i="12"/>
  <c r="AB15" i="12"/>
  <c r="DA15" i="12"/>
  <c r="AS28" i="12"/>
  <c r="EW30" i="12"/>
  <c r="BJ16" i="12"/>
  <c r="AN99" i="48"/>
  <c r="AO88" i="48"/>
  <c r="AC88" i="48" s="1"/>
  <c r="AP88" i="48" s="1"/>
  <c r="AN94" i="48"/>
  <c r="AO89" i="48"/>
  <c r="AC89" i="48" s="1"/>
  <c r="AP89" i="48" s="1"/>
  <c r="AC100" i="48"/>
  <c r="AP100" i="48" s="1"/>
  <c r="AB100" i="48"/>
  <c r="EP41" i="12"/>
  <c r="M37" i="12"/>
  <c r="DQ36" i="12"/>
  <c r="CI35" i="12"/>
  <c r="AO35" i="12"/>
  <c r="BZ38" i="12"/>
  <c r="D39" i="12"/>
  <c r="BA40" i="12"/>
  <c r="AN44" i="12"/>
  <c r="DP42" i="12"/>
  <c r="CZ43" i="12"/>
  <c r="CK42" i="12"/>
  <c r="AT44" i="12"/>
  <c r="Z37" i="12"/>
  <c r="CJ41" i="12"/>
  <c r="EU37" i="12"/>
  <c r="AX39" i="12"/>
  <c r="AK40" i="12"/>
  <c r="AI35" i="12"/>
  <c r="DN35" i="12"/>
  <c r="CW39" i="12"/>
  <c r="DD39" i="12"/>
  <c r="CQ45" i="12"/>
  <c r="ER40" i="12"/>
  <c r="DZ39" i="12"/>
  <c r="AP38" i="12"/>
  <c r="DP38" i="12"/>
  <c r="EM40" i="12"/>
  <c r="BA45" i="12"/>
  <c r="BK41" i="12"/>
  <c r="DR36" i="12"/>
  <c r="BT45" i="12"/>
  <c r="BW36" i="12"/>
  <c r="Q37" i="12"/>
  <c r="AQ42" i="12"/>
  <c r="BJ44" i="12"/>
  <c r="E45" i="12"/>
  <c r="BM38" i="12"/>
  <c r="EO43" i="12"/>
  <c r="R42" i="12"/>
  <c r="DY38" i="12"/>
  <c r="EU36" i="12"/>
  <c r="W43" i="12"/>
  <c r="BW42" i="12"/>
  <c r="CW38" i="12"/>
  <c r="BT43" i="12"/>
  <c r="EN36" i="12"/>
  <c r="DR41" i="12"/>
  <c r="CB45" i="12"/>
  <c r="CQ43" i="12"/>
  <c r="K44" i="12"/>
  <c r="CT35" i="12"/>
  <c r="DE36" i="12"/>
  <c r="EK44" i="12"/>
  <c r="DU38" i="12"/>
  <c r="EI39" i="12"/>
  <c r="EA39" i="12"/>
  <c r="AI38" i="12"/>
  <c r="CU40" i="12"/>
  <c r="J39" i="12"/>
  <c r="DD36" i="12"/>
  <c r="EM43" i="12"/>
  <c r="CO39" i="12"/>
  <c r="DZ43" i="12"/>
  <c r="DY43" i="12"/>
  <c r="DW35" i="12"/>
  <c r="DM36" i="12"/>
  <c r="EI37" i="12"/>
  <c r="BC42" i="12"/>
  <c r="H36" i="12"/>
  <c r="Y43" i="12"/>
  <c r="AV35" i="12"/>
  <c r="D45" i="12"/>
  <c r="AU37" i="12"/>
  <c r="EG38" i="12"/>
  <c r="DU41" i="12"/>
  <c r="CM43" i="12"/>
  <c r="DH35" i="12"/>
  <c r="EG36" i="12"/>
  <c r="DV44" i="12"/>
  <c r="AL40" i="12"/>
  <c r="CY45" i="12"/>
  <c r="K37" i="12"/>
  <c r="AJ37" i="12"/>
  <c r="EN39" i="12"/>
  <c r="AZ44" i="12"/>
  <c r="BK38" i="12"/>
  <c r="CO45" i="12"/>
  <c r="Y39" i="12"/>
  <c r="E43" i="12"/>
  <c r="BS42" i="12"/>
  <c r="BK40" i="12"/>
  <c r="EP39" i="12"/>
  <c r="EV35" i="12"/>
  <c r="BH38" i="12"/>
  <c r="BC43" i="12"/>
  <c r="DN45" i="12"/>
  <c r="DO41" i="12"/>
  <c r="CD43" i="12"/>
  <c r="BL43" i="12"/>
  <c r="AX42" i="12"/>
  <c r="CS41" i="12"/>
  <c r="BJ45" i="12"/>
  <c r="CO36" i="12"/>
  <c r="BI40" i="12"/>
  <c r="O42" i="12"/>
  <c r="W38" i="12"/>
  <c r="BB40" i="12"/>
  <c r="CK41" i="12"/>
  <c r="AJ40" i="12"/>
  <c r="AI37" i="12"/>
  <c r="DI37" i="12"/>
  <c r="CT38" i="12"/>
  <c r="CP45" i="12"/>
  <c r="ET41" i="12"/>
  <c r="AL42" i="12"/>
  <c r="CM35" i="12"/>
  <c r="DC42" i="12"/>
  <c r="BG42" i="12"/>
  <c r="AA44" i="12"/>
  <c r="AR36" i="12"/>
  <c r="BC39" i="12"/>
  <c r="BD37" i="12"/>
  <c r="BE38" i="12"/>
  <c r="EJ36" i="12"/>
  <c r="AG45" i="12"/>
  <c r="EU38" i="12"/>
  <c r="EJ38" i="12"/>
  <c r="EA35" i="12"/>
  <c r="P45" i="12"/>
  <c r="CN42" i="12"/>
  <c r="EQ36" i="12"/>
  <c r="DC41" i="12"/>
  <c r="CF36" i="12"/>
  <c r="CB44" i="12"/>
  <c r="EN37" i="12"/>
  <c r="O44" i="12"/>
  <c r="Q39" i="12"/>
  <c r="DX45" i="12"/>
  <c r="DG37" i="12"/>
  <c r="EQ37" i="12"/>
  <c r="AQ45" i="12"/>
  <c r="BT42" i="12"/>
  <c r="CQ38" i="12"/>
  <c r="DI45" i="12"/>
  <c r="AF39" i="12"/>
  <c r="AE42" i="12"/>
  <c r="CG38" i="12"/>
  <c r="BB41" i="12"/>
  <c r="CL35" i="12"/>
  <c r="EB41" i="12"/>
  <c r="DE43" i="12"/>
  <c r="AZ37" i="12"/>
  <c r="EM44" i="12"/>
  <c r="BO37" i="12"/>
  <c r="E42" i="12"/>
  <c r="DQ42" i="12"/>
  <c r="BI45" i="12"/>
  <c r="J36" i="12"/>
  <c r="DY42" i="12"/>
  <c r="DO35" i="12"/>
  <c r="AP35" i="12"/>
  <c r="DG35" i="12"/>
  <c r="ED36" i="12"/>
  <c r="CJ43" i="12"/>
  <c r="CH42" i="12"/>
  <c r="BW35" i="12"/>
  <c r="BN44" i="12"/>
  <c r="EF39" i="12"/>
  <c r="EF43" i="12"/>
  <c r="Z38" i="12"/>
  <c r="CT39" i="12"/>
  <c r="DX39" i="12"/>
  <c r="DN36" i="12"/>
  <c r="BJ36" i="12"/>
  <c r="DW38" i="12"/>
  <c r="BA35" i="12"/>
  <c r="BI39" i="12"/>
  <c r="EQ41" i="12"/>
  <c r="DQ39" i="12"/>
  <c r="EQ44" i="12"/>
  <c r="DQ45" i="12"/>
  <c r="AD42" i="12"/>
  <c r="EI36" i="12"/>
  <c r="AY36" i="12"/>
  <c r="P41" i="12"/>
  <c r="CS40" i="12"/>
  <c r="DK43" i="12"/>
  <c r="AJ41" i="12"/>
  <c r="DL37" i="12"/>
  <c r="G36" i="12"/>
  <c r="J38" i="12"/>
  <c r="EQ42" i="12"/>
  <c r="DE44" i="12"/>
  <c r="AV44" i="12"/>
  <c r="EP44" i="12"/>
  <c r="CQ42" i="12"/>
  <c r="BY39" i="12"/>
  <c r="EP36" i="12"/>
  <c r="ED40" i="12"/>
  <c r="X39" i="12"/>
  <c r="CD37" i="12"/>
  <c r="AK35" i="12"/>
  <c r="AB42" i="12"/>
  <c r="CJ44" i="12"/>
  <c r="AP45" i="12"/>
  <c r="DB36" i="12"/>
  <c r="CX35" i="12"/>
  <c r="W39" i="12"/>
  <c r="CN45" i="12"/>
  <c r="EC36" i="12"/>
  <c r="W41" i="12"/>
  <c r="EE42" i="12"/>
  <c r="O40" i="12"/>
  <c r="EN42" i="12"/>
  <c r="CJ40" i="12"/>
  <c r="BH39" i="12"/>
  <c r="CD35" i="12"/>
  <c r="EO40" i="12"/>
  <c r="BP36" i="12"/>
  <c r="BS43" i="12"/>
  <c r="DA43" i="12"/>
  <c r="BN35" i="12"/>
  <c r="D37" i="12"/>
  <c r="W44" i="12"/>
  <c r="CL45" i="12"/>
  <c r="DK45" i="12"/>
  <c r="BR38" i="12"/>
  <c r="CP35" i="12"/>
  <c r="AC39" i="12"/>
  <c r="CG44" i="12"/>
  <c r="BJ38" i="12"/>
  <c r="DW36" i="12"/>
  <c r="DV41" i="12"/>
  <c r="AL44" i="12"/>
  <c r="AP43" i="12"/>
  <c r="CW43" i="12"/>
  <c r="CI36" i="12"/>
  <c r="CC44" i="12"/>
  <c r="CO43" i="12"/>
  <c r="DA40" i="12"/>
  <c r="AV43" i="12"/>
  <c r="CX42" i="12"/>
  <c r="BI44" i="12"/>
  <c r="CB37" i="12"/>
  <c r="O37" i="12"/>
  <c r="O35" i="12"/>
  <c r="CP38" i="12"/>
  <c r="EO42" i="12"/>
  <c r="EP45" i="12"/>
  <c r="O38" i="12"/>
  <c r="BK37" i="12"/>
  <c r="BJ43" i="12"/>
  <c r="DM39" i="12"/>
  <c r="CQ44" i="12"/>
  <c r="BH45" i="12"/>
  <c r="S40" i="12"/>
  <c r="AZ43" i="12"/>
  <c r="N40" i="12"/>
  <c r="DB41" i="12"/>
  <c r="CI37" i="12"/>
  <c r="AC68" i="48" l="1"/>
  <c r="AP68" i="48" s="1"/>
  <c r="AB126" i="48"/>
  <c r="AC217" i="48"/>
  <c r="AP217" i="48" s="1"/>
  <c r="AC254" i="48"/>
  <c r="AP254" i="48" s="1"/>
  <c r="AB155" i="48"/>
  <c r="AB110" i="48"/>
  <c r="AC293" i="48"/>
  <c r="AP293" i="48" s="1"/>
  <c r="AB83" i="48"/>
  <c r="AC225" i="48"/>
  <c r="AP225" i="48" s="1"/>
  <c r="AC240" i="48"/>
  <c r="AP240" i="48" s="1"/>
  <c r="AC237" i="48"/>
  <c r="AP237" i="48" s="1"/>
  <c r="AB149" i="48"/>
  <c r="AB186" i="48"/>
  <c r="AC227" i="48"/>
  <c r="AP227" i="48" s="1"/>
  <c r="AB78" i="48"/>
  <c r="AB138" i="48"/>
  <c r="AB133" i="48"/>
  <c r="AC296" i="48"/>
  <c r="AP296" i="48" s="1"/>
  <c r="AB180" i="48"/>
  <c r="AC267" i="48"/>
  <c r="AP267" i="48" s="1"/>
  <c r="AB267" i="48"/>
  <c r="AB181" i="48"/>
  <c r="AB164" i="48"/>
  <c r="AB136" i="48"/>
  <c r="AC189" i="48"/>
  <c r="AP189" i="48" s="1"/>
  <c r="AC269" i="48"/>
  <c r="AP269" i="48" s="1"/>
  <c r="AB269" i="48"/>
  <c r="AB182" i="48"/>
  <c r="AC298" i="48"/>
  <c r="AP298" i="48" s="1"/>
  <c r="AC223" i="48"/>
  <c r="AP223" i="48" s="1"/>
  <c r="AC230" i="48"/>
  <c r="AP230" i="48" s="1"/>
  <c r="AB111" i="48"/>
  <c r="AC216" i="48"/>
  <c r="AP216" i="48" s="1"/>
  <c r="AC294" i="48"/>
  <c r="AP294" i="48" s="1"/>
  <c r="AC241" i="48"/>
  <c r="AP241" i="48" s="1"/>
  <c r="AC206" i="48"/>
  <c r="AP206" i="48" s="1"/>
  <c r="AC231" i="48"/>
  <c r="AP231" i="48" s="1"/>
  <c r="AC202" i="48"/>
  <c r="AP202" i="48" s="1"/>
  <c r="AC211" i="48"/>
  <c r="AP211" i="48" s="1"/>
  <c r="AC288" i="48"/>
  <c r="AP288" i="48" s="1"/>
  <c r="AB288" i="48"/>
  <c r="AC284" i="48"/>
  <c r="AP284" i="48" s="1"/>
  <c r="AB284" i="48"/>
  <c r="AB151" i="48"/>
  <c r="AC253" i="48"/>
  <c r="AP253" i="48" s="1"/>
  <c r="AB253" i="48"/>
  <c r="AC279" i="48"/>
  <c r="AP279" i="48" s="1"/>
  <c r="AB279" i="48"/>
  <c r="AC229" i="48"/>
  <c r="AP229" i="48" s="1"/>
  <c r="AC213" i="48"/>
  <c r="AP213" i="48" s="1"/>
  <c r="AB96" i="48"/>
  <c r="AB106" i="48"/>
  <c r="AB131" i="48"/>
  <c r="AB93" i="48"/>
  <c r="AC243" i="48"/>
  <c r="AP243" i="48" s="1"/>
  <c r="AB243" i="48"/>
  <c r="AC271" i="48"/>
  <c r="AP271" i="48" s="1"/>
  <c r="AB271" i="48"/>
  <c r="AC215" i="48"/>
  <c r="AP215" i="48" s="1"/>
  <c r="AC208" i="48"/>
  <c r="AP208" i="48" s="1"/>
  <c r="AC188" i="48"/>
  <c r="AP188" i="48" s="1"/>
  <c r="AC179" i="48"/>
  <c r="AP179" i="48" s="1"/>
  <c r="AB289" i="48"/>
  <c r="AC289" i="48"/>
  <c r="AP289" i="48" s="1"/>
  <c r="AC282" i="48"/>
  <c r="AP282" i="48" s="1"/>
  <c r="AB282" i="48"/>
  <c r="AC205" i="48"/>
  <c r="AP205" i="48" s="1"/>
  <c r="AC219" i="48"/>
  <c r="AP219" i="48" s="1"/>
  <c r="AB89" i="48"/>
  <c r="AB128" i="48"/>
  <c r="AC167" i="48"/>
  <c r="AP167" i="48" s="1"/>
  <c r="AB167" i="48"/>
  <c r="AB273" i="48"/>
  <c r="AC273" i="48"/>
  <c r="AP273" i="48" s="1"/>
  <c r="AC265" i="48"/>
  <c r="AP265" i="48" s="1"/>
  <c r="AC242" i="48"/>
  <c r="AP242" i="48" s="1"/>
  <c r="AB132" i="48"/>
  <c r="AC161" i="48"/>
  <c r="AP161" i="48" s="1"/>
  <c r="AB161" i="48"/>
  <c r="AB174" i="48"/>
  <c r="AB184" i="48"/>
  <c r="AC257" i="48"/>
  <c r="AP257" i="48" s="1"/>
  <c r="AB257" i="48"/>
  <c r="AC258" i="48"/>
  <c r="AP258" i="48" s="1"/>
  <c r="AB258" i="48"/>
  <c r="AB125" i="48"/>
  <c r="AC214" i="48"/>
  <c r="AP214" i="48" s="1"/>
  <c r="AC295" i="48"/>
  <c r="AP295" i="48" s="1"/>
  <c r="AC212" i="48"/>
  <c r="AP212" i="48" s="1"/>
  <c r="AC187" i="48"/>
  <c r="AP187" i="48" s="1"/>
  <c r="AC203" i="48"/>
  <c r="AP203" i="48" s="1"/>
  <c r="AC171" i="48"/>
  <c r="AP171" i="48" s="1"/>
  <c r="AC144" i="48"/>
  <c r="AP144" i="48" s="1"/>
  <c r="AC80" i="48"/>
  <c r="AP80" i="48" s="1"/>
  <c r="AC173" i="48"/>
  <c r="AP173" i="48" s="1"/>
  <c r="AB173" i="48"/>
  <c r="AC176" i="48"/>
  <c r="AP176" i="48" s="1"/>
  <c r="AB176" i="48"/>
  <c r="AC165" i="48"/>
  <c r="AP165" i="48" s="1"/>
  <c r="AB165" i="48"/>
  <c r="AB170" i="48"/>
  <c r="AC177" i="48"/>
  <c r="AP177" i="48" s="1"/>
  <c r="AB177" i="48"/>
  <c r="AB141" i="48"/>
  <c r="AB64" i="48"/>
  <c r="AB57" i="48"/>
  <c r="AC185" i="48"/>
  <c r="AP185" i="48" s="1"/>
  <c r="AB185" i="48"/>
  <c r="EQ31" i="12"/>
  <c r="AC172" i="48"/>
  <c r="AP172" i="48" s="1"/>
  <c r="AB172" i="48"/>
  <c r="CR31" i="12"/>
  <c r="AC183" i="48"/>
  <c r="AP183" i="48" s="1"/>
  <c r="AB183" i="48"/>
  <c r="AC175" i="48"/>
  <c r="AP175" i="48" s="1"/>
  <c r="CO31" i="12"/>
  <c r="AN31" i="12"/>
  <c r="DM31" i="12"/>
  <c r="CC31" i="12"/>
  <c r="AU31" i="12"/>
  <c r="DK31" i="12"/>
  <c r="CW31" i="12"/>
  <c r="D31" i="12"/>
  <c r="AD31" i="12"/>
  <c r="CN31" i="12"/>
  <c r="AB63" i="48"/>
  <c r="AC130" i="48"/>
  <c r="AP130" i="48" s="1"/>
  <c r="AC169" i="48"/>
  <c r="AP169" i="48" s="1"/>
  <c r="AB169" i="48"/>
  <c r="AC166" i="48"/>
  <c r="AP166" i="48" s="1"/>
  <c r="AB166" i="48"/>
  <c r="AC163" i="48"/>
  <c r="AP163" i="48" s="1"/>
  <c r="AB163" i="48"/>
  <c r="AB79" i="48"/>
  <c r="AB73" i="48"/>
  <c r="CI31" i="12"/>
  <c r="AB143" i="48"/>
  <c r="AB71" i="48"/>
  <c r="AB72" i="48"/>
  <c r="AB144" i="48"/>
  <c r="AC152" i="48"/>
  <c r="AP152" i="48" s="1"/>
  <c r="AB152" i="48"/>
  <c r="AC150" i="48"/>
  <c r="AP150" i="48" s="1"/>
  <c r="AB150" i="48"/>
  <c r="AC153" i="48"/>
  <c r="AP153" i="48" s="1"/>
  <c r="AB153" i="48"/>
  <c r="AB147" i="48"/>
  <c r="AC162" i="48"/>
  <c r="AP162" i="48" s="1"/>
  <c r="AB162" i="48"/>
  <c r="AB127" i="48"/>
  <c r="AB75" i="48"/>
  <c r="AC158" i="48"/>
  <c r="AP158" i="48" s="1"/>
  <c r="AB158" i="48"/>
  <c r="AC157" i="48"/>
  <c r="AP157" i="48" s="1"/>
  <c r="AB157" i="48"/>
  <c r="EU31" i="12"/>
  <c r="AC160" i="48"/>
  <c r="AP160" i="48" s="1"/>
  <c r="AB160" i="48"/>
  <c r="AB148" i="48"/>
  <c r="AC110" i="48"/>
  <c r="AP110" i="48" s="1"/>
  <c r="AC96" i="48"/>
  <c r="AP96" i="48" s="1"/>
  <c r="AC81" i="48"/>
  <c r="AP81" i="48" s="1"/>
  <c r="CJ31" i="12"/>
  <c r="BC31" i="12"/>
  <c r="N31" i="12"/>
  <c r="DV31" i="12"/>
  <c r="AB62" i="48"/>
  <c r="AB59" i="48"/>
  <c r="AC69" i="48"/>
  <c r="AP69" i="48" s="1"/>
  <c r="AQ31" i="12"/>
  <c r="AC31" i="12"/>
  <c r="DY31" i="12"/>
  <c r="BO31" i="12"/>
  <c r="BQ31" i="12"/>
  <c r="CE31" i="12"/>
  <c r="BV31" i="12"/>
  <c r="EV31" i="12"/>
  <c r="BG31" i="12"/>
  <c r="EH31" i="12"/>
  <c r="BT31" i="12"/>
  <c r="EP31" i="12"/>
  <c r="AI31" i="12"/>
  <c r="ED31" i="12"/>
  <c r="CZ31" i="12"/>
  <c r="AF31" i="12"/>
  <c r="DH31" i="12"/>
  <c r="BH31" i="12"/>
  <c r="BF31" i="12"/>
  <c r="CX31" i="12"/>
  <c r="AZ31" i="12"/>
  <c r="BP31" i="12"/>
  <c r="AX31" i="12"/>
  <c r="DX31" i="12"/>
  <c r="EK31" i="12"/>
  <c r="AL31" i="12"/>
  <c r="X31" i="12"/>
  <c r="CM31" i="12"/>
  <c r="Q31" i="12"/>
  <c r="CT31" i="12"/>
  <c r="CV31" i="12"/>
  <c r="V31" i="12"/>
  <c r="J31" i="12"/>
  <c r="EJ31" i="12"/>
  <c r="DG31" i="12"/>
  <c r="AY31" i="12"/>
  <c r="EI31" i="12"/>
  <c r="AV31" i="12"/>
  <c r="BX31" i="12"/>
  <c r="AC129" i="48"/>
  <c r="AP129" i="48" s="1"/>
  <c r="AB129" i="48"/>
  <c r="AC122" i="48"/>
  <c r="AP122" i="48" s="1"/>
  <c r="AB122" i="48"/>
  <c r="AB65" i="48"/>
  <c r="AC137" i="48"/>
  <c r="AP137" i="48" s="1"/>
  <c r="AB137" i="48"/>
  <c r="AC60" i="48"/>
  <c r="AP60" i="48" s="1"/>
  <c r="AB60" i="48"/>
  <c r="AC123" i="48"/>
  <c r="AP123" i="48" s="1"/>
  <c r="AB123" i="48"/>
  <c r="AC134" i="48"/>
  <c r="AP134" i="48" s="1"/>
  <c r="AB134" i="48"/>
  <c r="AC145" i="48"/>
  <c r="AP145" i="48" s="1"/>
  <c r="AC146" i="48"/>
  <c r="AP146" i="48" s="1"/>
  <c r="AB146" i="48"/>
  <c r="ER31" i="12"/>
  <c r="DD31" i="12"/>
  <c r="BR31" i="12"/>
  <c r="C13" i="12"/>
  <c r="DO31" i="12"/>
  <c r="DC31" i="12"/>
  <c r="CU31" i="12"/>
  <c r="AB70" i="48"/>
  <c r="L31" i="12"/>
  <c r="AB81" i="48"/>
  <c r="AB80" i="48"/>
  <c r="AC140" i="48"/>
  <c r="AP140" i="48" s="1"/>
  <c r="AB140" i="48"/>
  <c r="AC143" i="48"/>
  <c r="AP143" i="48" s="1"/>
  <c r="AC139" i="48"/>
  <c r="AP139" i="48" s="1"/>
  <c r="AB139" i="48"/>
  <c r="DF31" i="12"/>
  <c r="CL31" i="12"/>
  <c r="AK31" i="12"/>
  <c r="AC128" i="48"/>
  <c r="AP128" i="48" s="1"/>
  <c r="AC82" i="48"/>
  <c r="AP82" i="48" s="1"/>
  <c r="AC75" i="48"/>
  <c r="AP75" i="48" s="1"/>
  <c r="AC83" i="48"/>
  <c r="AP83" i="48" s="1"/>
  <c r="AC70" i="48"/>
  <c r="AP70" i="48" s="1"/>
  <c r="AC78" i="48"/>
  <c r="AP78" i="48" s="1"/>
  <c r="AC124" i="48"/>
  <c r="AP124" i="48" s="1"/>
  <c r="AC79" i="48"/>
  <c r="AP79" i="48" s="1"/>
  <c r="AC127" i="48"/>
  <c r="AP127" i="48" s="1"/>
  <c r="AC62" i="48"/>
  <c r="AP62" i="48" s="1"/>
  <c r="AC67" i="48"/>
  <c r="AP67" i="48" s="1"/>
  <c r="AB58" i="48"/>
  <c r="C11" i="12"/>
  <c r="DA31" i="12"/>
  <c r="CA31" i="12"/>
  <c r="C25" i="12"/>
  <c r="C23" i="12"/>
  <c r="AB31" i="12"/>
  <c r="Y31" i="12"/>
  <c r="H31" i="12"/>
  <c r="W31" i="12"/>
  <c r="DR31" i="12"/>
  <c r="CG31" i="12"/>
  <c r="R31" i="12"/>
  <c r="BZ31" i="12"/>
  <c r="DT31" i="12"/>
  <c r="Z31" i="12"/>
  <c r="EA31" i="12"/>
  <c r="CH31" i="12"/>
  <c r="DL31" i="12"/>
  <c r="I31" i="12"/>
  <c r="CY31" i="12"/>
  <c r="M31" i="12"/>
  <c r="BM31" i="12"/>
  <c r="BS31" i="12"/>
  <c r="C10" i="12"/>
  <c r="DE31" i="12"/>
  <c r="E31" i="12"/>
  <c r="AH31" i="12"/>
  <c r="K31" i="12"/>
  <c r="EF31" i="12"/>
  <c r="BN31" i="12"/>
  <c r="DZ31" i="12"/>
  <c r="CS31" i="12"/>
  <c r="S31" i="12"/>
  <c r="AO31" i="12"/>
  <c r="AP31" i="12"/>
  <c r="O31" i="12"/>
  <c r="BJ31" i="12"/>
  <c r="EO31" i="12"/>
  <c r="BD31" i="12"/>
  <c r="ET31" i="12"/>
  <c r="BW31" i="12"/>
  <c r="DN31" i="12"/>
  <c r="C24" i="12"/>
  <c r="BK31" i="12"/>
  <c r="AR31" i="12"/>
  <c r="EC31" i="12"/>
  <c r="EG31" i="12"/>
  <c r="AT31" i="12"/>
  <c r="DU31" i="12"/>
  <c r="DP31" i="12"/>
  <c r="DI31" i="12"/>
  <c r="C12" i="12"/>
  <c r="C15" i="12"/>
  <c r="C28" i="12"/>
  <c r="CB31" i="12"/>
  <c r="C22" i="12"/>
  <c r="DJ31" i="12"/>
  <c r="BY31" i="12"/>
  <c r="C20" i="12"/>
  <c r="AE31" i="12"/>
  <c r="EW31" i="12"/>
  <c r="ES31" i="12"/>
  <c r="C19" i="12"/>
  <c r="CF31" i="12"/>
  <c r="C30" i="12"/>
  <c r="C54" i="12" s="1"/>
  <c r="C29" i="12"/>
  <c r="AW31" i="12"/>
  <c r="BE31" i="12"/>
  <c r="DS31" i="12"/>
  <c r="CD31" i="12"/>
  <c r="CK31" i="12"/>
  <c r="BB31" i="12"/>
  <c r="P31" i="12"/>
  <c r="EM31" i="12"/>
  <c r="DQ31" i="12"/>
  <c r="AS31" i="12"/>
  <c r="EN31" i="12"/>
  <c r="EE31" i="12"/>
  <c r="BU31" i="12"/>
  <c r="AA31" i="12"/>
  <c r="DW31" i="12"/>
  <c r="DB31" i="12"/>
  <c r="C16" i="12"/>
  <c r="AM31" i="12"/>
  <c r="BI31" i="12"/>
  <c r="BA31" i="12"/>
  <c r="C14" i="12"/>
  <c r="EB31" i="12"/>
  <c r="C26" i="12"/>
  <c r="F31" i="12"/>
  <c r="T31" i="12"/>
  <c r="CQ31" i="12"/>
  <c r="BL31" i="12"/>
  <c r="EL31" i="12"/>
  <c r="G31" i="12"/>
  <c r="CP31" i="12"/>
  <c r="AJ31" i="12"/>
  <c r="U31" i="12"/>
  <c r="C21" i="12"/>
  <c r="C18" i="12"/>
  <c r="C17" i="12"/>
  <c r="AG31" i="12"/>
  <c r="C27" i="12"/>
  <c r="BU46" i="12"/>
  <c r="EE46" i="12"/>
  <c r="ER46" i="12"/>
  <c r="BZ46" i="12"/>
  <c r="EW46" i="12"/>
  <c r="U46" i="12"/>
  <c r="Q46" i="12"/>
  <c r="AU46" i="12"/>
  <c r="BX46" i="12"/>
  <c r="BV46" i="12"/>
  <c r="AR46" i="12"/>
  <c r="DY46" i="12"/>
  <c r="BF46" i="12"/>
  <c r="G46" i="12"/>
  <c r="DR46" i="12"/>
  <c r="DP46" i="12"/>
  <c r="T46" i="12"/>
  <c r="CY46" i="12"/>
  <c r="AC46" i="12"/>
  <c r="CF46" i="12"/>
  <c r="DF46" i="12"/>
  <c r="BY46" i="12"/>
  <c r="L46" i="12"/>
  <c r="CE46" i="12"/>
  <c r="BD46" i="12"/>
  <c r="EO46" i="12"/>
  <c r="DJ46" i="12"/>
  <c r="CC46" i="12"/>
  <c r="F46" i="12"/>
  <c r="D46" i="12"/>
  <c r="EB46" i="12"/>
  <c r="AN46" i="12"/>
  <c r="V46" i="12"/>
  <c r="CW46" i="12"/>
  <c r="CM46" i="12"/>
  <c r="AF46" i="12"/>
  <c r="CA46" i="12"/>
  <c r="AW46" i="12"/>
  <c r="ED46" i="12"/>
  <c r="BO46" i="12"/>
  <c r="CN46" i="12"/>
  <c r="ES46" i="12"/>
  <c r="CR46" i="12"/>
  <c r="X46" i="12"/>
  <c r="AY46" i="12"/>
  <c r="BA46" i="12"/>
  <c r="DO46" i="12"/>
  <c r="AX46" i="12"/>
  <c r="AO46" i="12"/>
  <c r="CS46" i="12"/>
  <c r="EA46" i="12"/>
  <c r="AL46" i="12"/>
  <c r="DZ46" i="12"/>
  <c r="R46" i="12"/>
  <c r="BM46" i="12"/>
  <c r="AD46" i="12"/>
  <c r="AH46" i="12"/>
  <c r="EJ46" i="12"/>
  <c r="EH46" i="12"/>
  <c r="AT46" i="12"/>
  <c r="EL46" i="12"/>
  <c r="BG46" i="12"/>
  <c r="CV46" i="12"/>
  <c r="AM46" i="12"/>
  <c r="DS46" i="12"/>
  <c r="EG46" i="12"/>
  <c r="DB46" i="12"/>
  <c r="BK46" i="12"/>
  <c r="BI46" i="12"/>
  <c r="AP46" i="12"/>
  <c r="BR46" i="12"/>
  <c r="BP46" i="12"/>
  <c r="AB46" i="12"/>
  <c r="DK46" i="12"/>
  <c r="EQ46" i="12"/>
  <c r="BE46" i="12"/>
  <c r="DU46" i="12"/>
  <c r="EI46" i="12"/>
  <c r="Y46" i="12"/>
  <c r="DI46" i="12"/>
  <c r="CO46" i="12"/>
  <c r="AS46" i="12"/>
  <c r="CH46" i="12"/>
  <c r="CB46" i="12"/>
  <c r="DC46" i="12"/>
  <c r="ET46" i="12"/>
  <c r="EN46" i="12"/>
  <c r="BQ46" i="12"/>
  <c r="CU46" i="12"/>
  <c r="AQ46" i="12"/>
  <c r="DT46" i="12"/>
  <c r="I46" i="12"/>
  <c r="BL46" i="12"/>
  <c r="N46" i="12"/>
  <c r="CX46" i="12"/>
  <c r="EC46" i="12"/>
  <c r="AE46" i="12"/>
  <c r="DX46" i="12"/>
  <c r="K46" i="12"/>
  <c r="AI46" i="12"/>
  <c r="CZ46" i="12"/>
  <c r="DV46" i="12"/>
  <c r="P46" i="12"/>
  <c r="EF46" i="12"/>
  <c r="BC46" i="12"/>
  <c r="CP46" i="12"/>
  <c r="M46" i="12"/>
  <c r="S46" i="12"/>
  <c r="E46" i="12"/>
  <c r="AK46" i="12"/>
  <c r="AA46" i="12"/>
  <c r="DM46" i="12"/>
  <c r="DA46" i="12"/>
  <c r="DL46" i="12"/>
  <c r="AG46" i="12"/>
  <c r="EV46" i="12"/>
  <c r="DH46" i="12"/>
  <c r="H46" i="12"/>
  <c r="EK46" i="12"/>
  <c r="BT46" i="12"/>
  <c r="DD46" i="12"/>
  <c r="Z46" i="12"/>
  <c r="BJ46" i="12"/>
  <c r="BS46" i="12"/>
  <c r="CD46" i="12"/>
  <c r="DW46" i="12"/>
  <c r="CL46" i="12"/>
  <c r="AZ46" i="12"/>
  <c r="CQ46" i="12"/>
  <c r="CG46" i="12"/>
  <c r="AB99" i="48"/>
  <c r="AC99" i="48"/>
  <c r="AP99" i="48" s="1"/>
  <c r="AC112" i="48"/>
  <c r="AP112" i="48" s="1"/>
  <c r="AB112" i="48"/>
  <c r="AC116" i="48"/>
  <c r="AP116" i="48" s="1"/>
  <c r="AB116" i="48"/>
  <c r="AC109" i="48"/>
  <c r="AP109" i="48" s="1"/>
  <c r="AB109" i="48"/>
  <c r="AC101" i="48"/>
  <c r="AP101" i="48" s="1"/>
  <c r="AB101" i="48"/>
  <c r="EP46" i="12"/>
  <c r="DQ46" i="12"/>
  <c r="DG46" i="12"/>
  <c r="BB46" i="12"/>
  <c r="AJ46" i="12"/>
  <c r="J46" i="12"/>
  <c r="CT46" i="12"/>
  <c r="BW46" i="12"/>
  <c r="EM46" i="12"/>
  <c r="DN46" i="12"/>
  <c r="CK46" i="12"/>
  <c r="CI46" i="12"/>
  <c r="AC71" i="48"/>
  <c r="AP71" i="48" s="1"/>
  <c r="AC98" i="48"/>
  <c r="AP98" i="48" s="1"/>
  <c r="AB98" i="48"/>
  <c r="AC72" i="48"/>
  <c r="AP72" i="48" s="1"/>
  <c r="AC76" i="48"/>
  <c r="AP76" i="48" s="1"/>
  <c r="AB76" i="48"/>
  <c r="AC107" i="48"/>
  <c r="AP107" i="48" s="1"/>
  <c r="AB107" i="48"/>
  <c r="AC94" i="48"/>
  <c r="AP94" i="48" s="1"/>
  <c r="AB94" i="48"/>
  <c r="AC118" i="48"/>
  <c r="AP118" i="48" s="1"/>
  <c r="AB118" i="48"/>
  <c r="BH46" i="12"/>
  <c r="W46" i="12"/>
  <c r="AC103" i="48"/>
  <c r="AP103" i="48" s="1"/>
  <c r="AB103" i="48"/>
  <c r="AC86" i="48"/>
  <c r="AP86" i="48" s="1"/>
  <c r="AB86" i="48"/>
  <c r="AC104" i="48"/>
  <c r="AP104" i="48" s="1"/>
  <c r="AB104" i="48"/>
  <c r="AC121" i="48"/>
  <c r="AP121" i="48" s="1"/>
  <c r="AB121" i="48"/>
  <c r="CJ46" i="12"/>
  <c r="BN46" i="12"/>
  <c r="DE46" i="12"/>
  <c r="AV46" i="12"/>
  <c r="EU46" i="12"/>
  <c r="AC114" i="48"/>
  <c r="AP114" i="48" s="1"/>
  <c r="AB114" i="48"/>
  <c r="AC65" i="48"/>
  <c r="AP65" i="48" s="1"/>
  <c r="AC105" i="48"/>
  <c r="AP105" i="48" s="1"/>
  <c r="AB105" i="48"/>
  <c r="AC97" i="48"/>
  <c r="AP97" i="48" s="1"/>
  <c r="U18" i="72" s="1" a="1"/>
  <c r="AB97" i="48"/>
  <c r="AC120" i="48"/>
  <c r="AP120" i="48" s="1"/>
  <c r="AB120" i="48"/>
  <c r="AC90" i="48"/>
  <c r="AP90" i="48" s="1"/>
  <c r="AB90" i="48"/>
  <c r="AC74" i="48"/>
  <c r="AP74" i="48" s="1"/>
  <c r="O46" i="12"/>
  <c r="AC84" i="48"/>
  <c r="AP84" i="48" s="1"/>
  <c r="AB84" i="48"/>
  <c r="AC119" i="48"/>
  <c r="AP119" i="48" s="1"/>
  <c r="AB119" i="48"/>
  <c r="AP58" i="48"/>
  <c r="X11" i="46" l="1"/>
  <c r="C31" i="12"/>
  <c r="J41" i="49" s="1"/>
  <c r="C50" i="12"/>
  <c r="C53" i="12"/>
  <c r="C52" i="12"/>
  <c r="U12" i="72"/>
  <c r="C49" i="12"/>
  <c r="Y11" i="46"/>
  <c r="C51" i="12"/>
  <c r="X10" i="46"/>
  <c r="Y10" i="46"/>
  <c r="Y17" i="46"/>
  <c r="B46" i="12"/>
  <c r="U10" i="72" a="1"/>
  <c r="U10" i="72" s="1"/>
  <c r="Y13" i="46"/>
  <c r="U16" i="72" a="1"/>
  <c r="U16" i="72" s="1"/>
  <c r="U15" i="72" a="1"/>
  <c r="U15" i="72" s="1"/>
  <c r="Y12" i="46"/>
  <c r="X12" i="46"/>
  <c r="U18" i="72"/>
  <c r="U13" i="72"/>
  <c r="X13" i="46"/>
  <c r="Y15" i="46"/>
  <c r="Y14" i="46"/>
  <c r="Y16" i="46"/>
  <c r="U17" i="72"/>
  <c r="X16" i="46"/>
  <c r="X15" i="46"/>
  <c r="X17" i="46"/>
  <c r="X14" i="46"/>
  <c r="Y18" i="46"/>
  <c r="X18" i="46"/>
  <c r="U11" i="72" a="1"/>
  <c r="U11" i="72" s="1"/>
  <c r="U14" i="72" a="1"/>
  <c r="U14" i="72" s="1"/>
  <c r="U31" i="72" l="1"/>
  <c r="X27" i="46"/>
  <c r="Y27" i="46"/>
</calcChain>
</file>

<file path=xl/comments1.xml><?xml version="1.0" encoding="utf-8"?>
<comments xmlns="http://schemas.openxmlformats.org/spreadsheetml/2006/main">
  <authors>
    <author>企画部情報システム課</author>
    <author>moomin</author>
  </authors>
  <commentList>
    <comment ref="N25" authorId="0" shapeId="0">
      <text>
        <r>
          <rPr>
            <sz val="9"/>
            <color indexed="81"/>
            <rFont val="ＭＳ Ｐゴシック"/>
            <family val="3"/>
            <charset val="128"/>
          </rPr>
          <t>郵便番号を記載</t>
        </r>
      </text>
    </comment>
    <comment ref="N26" authorId="0" shapeId="0">
      <text>
        <r>
          <rPr>
            <sz val="9"/>
            <color indexed="81"/>
            <rFont val="ＭＳ Ｐゴシック"/>
            <family val="3"/>
            <charset val="128"/>
          </rPr>
          <t>住所を記載</t>
        </r>
      </text>
    </comment>
    <comment ref="N28" authorId="0" shapeId="0">
      <text>
        <r>
          <rPr>
            <sz val="9"/>
            <color indexed="81"/>
            <rFont val="ＭＳ Ｐゴシック"/>
            <family val="3"/>
            <charset val="128"/>
          </rPr>
          <t>名称のフリガナを記載</t>
        </r>
      </text>
    </comment>
    <comment ref="N29" authorId="1" shapeId="0">
      <text>
        <r>
          <rPr>
            <sz val="9"/>
            <color indexed="81"/>
            <rFont val="ＭＳ Ｐゴシック"/>
            <family val="3"/>
            <charset val="128"/>
          </rPr>
          <t>会社等の名称</t>
        </r>
      </text>
    </comment>
    <comment ref="N30" authorId="1" shapeId="0">
      <text>
        <r>
          <rPr>
            <sz val="9"/>
            <color indexed="81"/>
            <rFont val="ＭＳ Ｐゴシック"/>
            <family val="3"/>
            <charset val="128"/>
          </rPr>
          <t>代表者氏名（押印不要）</t>
        </r>
      </text>
    </comment>
    <comment ref="U43" authorId="1" shapeId="0">
      <text>
        <r>
          <rPr>
            <sz val="9"/>
            <color indexed="81"/>
            <rFont val="ＭＳ Ｐゴシック"/>
            <family val="3"/>
            <charset val="128"/>
          </rPr>
          <t>「【参考】産業分類」のシート『日本標準産業分類』から、該当の業種・番号を記載。
２つ以上の業種に該当する場合は、最も主となる業種１つを記載。</t>
        </r>
      </text>
    </comment>
    <comment ref="N45" authorId="0" shapeId="0">
      <text>
        <r>
          <rPr>
            <sz val="9"/>
            <color indexed="81"/>
            <rFont val="ＭＳ Ｐゴシック"/>
            <family val="3"/>
            <charset val="128"/>
          </rPr>
          <t>記載した担当者の所属、氏名を記載</t>
        </r>
      </text>
    </comment>
    <comment ref="N46" authorId="0" shapeId="0">
      <text>
        <r>
          <rPr>
            <sz val="9"/>
            <color indexed="81"/>
            <rFont val="ＭＳ Ｐゴシック"/>
            <family val="3"/>
            <charset val="128"/>
          </rPr>
          <t>電話番号を記載
内線がある場合は、内線番号を（　）で記載</t>
        </r>
      </text>
    </comment>
    <comment ref="N47" authorId="0" shapeId="0">
      <text>
        <r>
          <rPr>
            <sz val="9"/>
            <color indexed="81"/>
            <rFont val="ＭＳ Ｐゴシック"/>
            <family val="3"/>
            <charset val="128"/>
          </rPr>
          <t>FAX番号を記載</t>
        </r>
      </text>
    </comment>
    <comment ref="N48" authorId="0" shapeId="0">
      <text>
        <r>
          <rPr>
            <sz val="9"/>
            <color indexed="81"/>
            <rFont val="ＭＳ Ｐゴシック"/>
            <family val="3"/>
            <charset val="128"/>
          </rPr>
          <t>担当者のE-mailアドレスを記載</t>
        </r>
      </text>
    </comment>
  </commentList>
</comments>
</file>

<file path=xl/comments2.xml><?xml version="1.0" encoding="utf-8"?>
<comments xmlns="http://schemas.openxmlformats.org/spreadsheetml/2006/main">
  <authors>
    <author>企画部情報システム課</author>
    <author>moomin</author>
  </authors>
  <commentList>
    <comment ref="A3" authorId="0" shapeId="0">
      <text>
        <r>
          <rPr>
            <sz val="9"/>
            <color indexed="81"/>
            <rFont val="ＭＳ Ｐゴシック"/>
            <family val="3"/>
            <charset val="128"/>
          </rPr>
          <t>番号は変えないでください。</t>
        </r>
      </text>
    </comment>
    <comment ref="B3" authorId="1" shapeId="0">
      <text>
        <r>
          <rPr>
            <sz val="9"/>
            <color indexed="81"/>
            <rFont val="ＭＳ Ｐゴシック"/>
            <family val="3"/>
            <charset val="128"/>
          </rPr>
          <t>NOx・PM対策地域内のすべての事業所を記入してください。</t>
        </r>
      </text>
    </comment>
  </commentList>
</comments>
</file>

<file path=xl/comments3.xml><?xml version="1.0" encoding="utf-8"?>
<comments xmlns="http://schemas.openxmlformats.org/spreadsheetml/2006/main">
  <authors>
    <author>企画部情報システム課</author>
    <author>kamata</author>
    <author>user</author>
    <author>moomin</author>
    <author>情報システム課契約リース物品</author>
  </authors>
  <commentList>
    <comment ref="BH1" authorId="0" shapeId="0">
      <text>
        <r>
          <rPr>
            <sz val="9"/>
            <color indexed="81"/>
            <rFont val="ＭＳ Ｐゴシック"/>
            <family val="3"/>
            <charset val="128"/>
          </rPr>
          <t>番号が昇順ではないのは、後から気づいて追加したためです。（すみません）</t>
        </r>
      </text>
    </comment>
    <comment ref="G53" authorId="1" shapeId="0">
      <text>
        <r>
          <rPr>
            <b/>
            <sz val="9"/>
            <color indexed="81"/>
            <rFont val="ＭＳ Ｐゴシック"/>
            <family val="3"/>
            <charset val="128"/>
          </rPr>
          <t xml:space="preserve">車両の使用を開始した年月が不明の場合は、報告年度の４月
</t>
        </r>
      </text>
    </comment>
    <comment ref="I53" authorId="2" shapeId="0">
      <text>
        <r>
          <rPr>
            <b/>
            <sz val="9"/>
            <color indexed="81"/>
            <rFont val="MS P ゴシック"/>
            <family val="3"/>
            <charset val="128"/>
          </rPr>
          <t>前年度報告を忘れた場合は、報告年度の４月</t>
        </r>
      </text>
    </comment>
    <comment ref="U56" authorId="0" shapeId="0">
      <text>
        <r>
          <rPr>
            <sz val="9"/>
            <color indexed="81"/>
            <rFont val="ＭＳ Ｐゴシック"/>
            <family val="3"/>
            <charset val="128"/>
          </rPr>
          <t>参考：例えば初度登録年月が平成30年３月の場合、半角で「h30.3.1」又は「2018/3/1」と入力しても、「平成30年３月」と表示されます。</t>
        </r>
      </text>
    </comment>
    <comment ref="W56" authorId="0" shapeId="0">
      <text>
        <r>
          <rPr>
            <sz val="9"/>
            <color indexed="81"/>
            <rFont val="ＭＳ Ｐゴシック"/>
            <family val="3"/>
            <charset val="128"/>
          </rPr>
          <t>用途が「特種」の場合は、（　）でベース車両の種類を記入。
　例　特種（貨物ベース）
※ベース車両とは、特種自動車に改造する前の車両のことで、それが何ベースであるかは車検証の型式で判断してください。</t>
        </r>
      </text>
    </comment>
    <comment ref="X56" authorId="3" shapeId="0">
      <text>
        <r>
          <rPr>
            <sz val="9"/>
            <color indexed="81"/>
            <rFont val="ＭＳ Ｐゴシック"/>
            <family val="3"/>
            <charset val="128"/>
          </rPr>
          <t xml:space="preserve">車検証の型式欄に記載されたアルファベット記号を記入
例　3AA－××××　→　3AA　と記入
※必ず半角大文字で記入
※空白（スペース）は記入しないこと
※型式の記載のない車両については、「-（半角）」を記入
</t>
        </r>
      </text>
    </comment>
    <comment ref="Z56" authorId="3" shapeId="0">
      <text>
        <r>
          <rPr>
            <sz val="9"/>
            <color indexed="81"/>
            <rFont val="ＭＳ Ｐゴシック"/>
            <family val="3"/>
            <charset val="128"/>
          </rPr>
          <t>車検証の車両総重量欄に２とおりの記載があるときは、大きい方を記入。
例　2715［2730］ｋｇ→2730kg</t>
        </r>
      </text>
    </comment>
    <comment ref="AA56" authorId="2" shapeId="0">
      <text>
        <r>
          <rPr>
            <sz val="9"/>
            <color indexed="81"/>
            <rFont val="MS P ゴシック"/>
            <family val="3"/>
            <charset val="128"/>
          </rPr>
          <t>ピンク場合は、
ハイブリッド（ガソリン）に変更</t>
        </r>
      </text>
    </comment>
    <comment ref="AI56" authorId="3" shapeId="0">
      <text>
        <r>
          <rPr>
            <sz val="9"/>
            <color indexed="81"/>
            <rFont val="ＭＳ Ｐゴシック"/>
            <family val="3"/>
            <charset val="128"/>
          </rPr>
          <t>普通→１
小型→２</t>
        </r>
      </text>
    </comment>
    <comment ref="AJ56" authorId="3" shapeId="0">
      <text>
        <r>
          <rPr>
            <sz val="9"/>
            <color indexed="81"/>
            <rFont val="ＭＳ Ｐゴシック"/>
            <family val="3"/>
            <charset val="128"/>
          </rPr>
          <t>乗用→１
特種（乗用）→２
乗合→３
特種（乗合）→４
貨物→５
特種（貨物）→６</t>
        </r>
      </text>
    </comment>
    <comment ref="AK56" authorId="3" shapeId="0">
      <text>
        <r>
          <rPr>
            <sz val="9"/>
            <color indexed="81"/>
            <rFont val="ＭＳ Ｐゴシック"/>
            <family val="3"/>
            <charset val="128"/>
          </rPr>
          <t>10人以下→１
11～29人→２
30人以上→３</t>
        </r>
      </text>
    </comment>
    <comment ref="AL56" authorId="3" shapeId="0">
      <text>
        <r>
          <rPr>
            <sz val="9"/>
            <color indexed="81"/>
            <rFont val="ＭＳ Ｐゴシック"/>
            <family val="3"/>
            <charset val="128"/>
          </rPr>
          <t>1.7以下→１
1.7超～2.5→２
2.5超～3.5→３
3.5超～8未満→４
8以上→５</t>
        </r>
      </text>
    </comment>
    <comment ref="AM56" authorId="3" shapeId="0">
      <text>
        <r>
          <rPr>
            <sz val="9"/>
            <color indexed="81"/>
            <rFont val="ＭＳ Ｐゴシック"/>
            <family val="3"/>
            <charset val="128"/>
          </rPr>
          <t>ガソリン→1
ガソリン(ハイブリッド)→2
LPG→3
軽油→4
軽油（ハイブリッド)→5
ＣＮＧ→6
メタノール→7
電気→8
燃料電池→9
プラグインハイブリッド（軽油）→10
プラグインハイブリッド（ガソリン）→11</t>
        </r>
      </text>
    </comment>
    <comment ref="AP56" authorId="3" shapeId="0">
      <text>
        <r>
          <rPr>
            <sz val="9"/>
            <color indexed="81"/>
            <rFont val="ＭＳ Ｐゴシック"/>
            <family val="3"/>
            <charset val="128"/>
          </rPr>
          <t xml:space="preserve">－ 0
☆ 1
☆☆ 2
☆☆☆ 9
新☆☆☆ 3
新☆☆☆☆ 4
新長期 6
PM☆☆☆ 7
PM☆☆☆☆ 8
新☆（新長期） 11
ポスト新長期 10
</t>
        </r>
      </text>
    </comment>
    <comment ref="AQ56" authorId="3" shapeId="0">
      <text>
        <r>
          <rPr>
            <sz val="9"/>
            <color indexed="81"/>
            <rFont val="ＭＳ Ｐゴシック"/>
            <family val="3"/>
            <charset val="128"/>
          </rPr>
          <t xml:space="preserve">普通貨物○-511～○-515
小型貨物○-521～○-525
大型バス○-331～○-335
小型バス○-312～○-325
特種○-10～○-50
乗用○-1
※○は事業所番号
</t>
        </r>
      </text>
    </comment>
    <comment ref="AR56" authorId="4" shapeId="0">
      <text>
        <r>
          <rPr>
            <sz val="9"/>
            <color indexed="81"/>
            <rFont val="ＭＳ Ｐゴシック"/>
            <family val="3"/>
            <charset val="128"/>
          </rPr>
          <t xml:space="preserve">ガソリン→１
ＣＮＧ→２
軽油→３
メタノール→４
LPG→５
電気・燃料電池→６
</t>
        </r>
      </text>
    </comment>
    <comment ref="AS56" authorId="0" shapeId="0">
      <text>
        <r>
          <rPr>
            <sz val="9"/>
            <color indexed="81"/>
            <rFont val="ＭＳ Ｐゴシック"/>
            <family val="3"/>
            <charset val="128"/>
          </rPr>
          <t>事業場番号＆燃料区分１
○は事業場番号
ガソリン→○-1
ガソリン(ハイブリッド)→○-2
LPG→○-3
軽油→○-4
軽油（ハイブリッド)→○-5
ＣＮＧ→○-6
メタノール→○-7
電気→○-8
燃料電池→○-9
プラグインハイブリッド（軽油）→10
プラグインハイブリッド（ガソリン）→11</t>
        </r>
      </text>
    </comment>
    <comment ref="AT56" authorId="0" shapeId="0">
      <text>
        <r>
          <rPr>
            <sz val="9"/>
            <color indexed="81"/>
            <rFont val="ＭＳ Ｐゴシック"/>
            <family val="3"/>
            <charset val="128"/>
          </rPr>
          <t>車両の増減
 継続 1 
 新規 2 
 減車 3
 一時使用 4
( 減車済)  5</t>
        </r>
      </text>
    </comment>
  </commentList>
</comments>
</file>

<file path=xl/comments4.xml><?xml version="1.0" encoding="utf-8"?>
<comments xmlns="http://schemas.openxmlformats.org/spreadsheetml/2006/main">
  <authors>
    <author>企画部情報システム課</author>
    <author>user</author>
    <author>moomin</author>
    <author>情報システム課契約リース物品</author>
  </authors>
  <commentList>
    <comment ref="BH1" authorId="0" shapeId="0">
      <text>
        <r>
          <rPr>
            <sz val="9"/>
            <color indexed="81"/>
            <rFont val="ＭＳ Ｐゴシック"/>
            <family val="3"/>
            <charset val="128"/>
          </rPr>
          <t>番号が昇順ではないのは、後から気づいて追加したためです。（すみません）</t>
        </r>
      </text>
    </comment>
    <comment ref="AA57" authorId="1" shapeId="0">
      <text>
        <r>
          <rPr>
            <sz val="9"/>
            <color indexed="81"/>
            <rFont val="MS P ゴシック"/>
            <family val="3"/>
            <charset val="128"/>
          </rPr>
          <t>排出ガス（型式）記号（こ）が３ケタで、○A○と２ケタ目がＡの場合はハイブリッド（ガソリン）となりますので、ピンク色で表示されているガソリン表記のデータは、ハイブリッド（ガソリン）に修正しています</t>
        </r>
      </text>
    </comment>
    <comment ref="AI57" authorId="2" shapeId="0">
      <text>
        <r>
          <rPr>
            <sz val="9"/>
            <color indexed="81"/>
            <rFont val="ＭＳ Ｐゴシック"/>
            <family val="3"/>
            <charset val="128"/>
          </rPr>
          <t>普通→１
小型→２</t>
        </r>
      </text>
    </comment>
    <comment ref="AJ57" authorId="2" shapeId="0">
      <text>
        <r>
          <rPr>
            <sz val="9"/>
            <color indexed="81"/>
            <rFont val="ＭＳ Ｐゴシック"/>
            <family val="3"/>
            <charset val="128"/>
          </rPr>
          <t>乗用→１
特種（乗用）→２
乗合→３
特種（乗合）→４
貨物→５
特種（貨物）→６</t>
        </r>
      </text>
    </comment>
    <comment ref="AK57" authorId="2" shapeId="0">
      <text>
        <r>
          <rPr>
            <sz val="9"/>
            <color indexed="81"/>
            <rFont val="ＭＳ Ｐゴシック"/>
            <family val="3"/>
            <charset val="128"/>
          </rPr>
          <t>10人以下→１
11～29人→２
30人以上→３</t>
        </r>
      </text>
    </comment>
    <comment ref="AL57" authorId="2" shapeId="0">
      <text>
        <r>
          <rPr>
            <sz val="9"/>
            <color indexed="81"/>
            <rFont val="ＭＳ Ｐゴシック"/>
            <family val="3"/>
            <charset val="128"/>
          </rPr>
          <t>1.7以下→１
1.7超～2.5→２
2.5超～3.5→３
3.5超～8未満→４
8以上→５</t>
        </r>
      </text>
    </comment>
    <comment ref="AM57" authorId="2" shapeId="0">
      <text>
        <r>
          <rPr>
            <sz val="9"/>
            <color indexed="81"/>
            <rFont val="ＭＳ Ｐゴシック"/>
            <family val="3"/>
            <charset val="128"/>
          </rPr>
          <t>ガソリン→1
ガソリン(ハイブリッド)→2
LPG→3
軽油→4
軽油（ハイブリッド)→5
ＣＮＧ→6
メタノール→7
電気→8
燃料電池→9
プラグインハイブリッド（軽油）→10
プラグインハイブリッド（ガソリン）→11</t>
        </r>
      </text>
    </comment>
    <comment ref="AP57" authorId="2" shapeId="0">
      <text>
        <r>
          <rPr>
            <sz val="9"/>
            <color indexed="81"/>
            <rFont val="ＭＳ Ｐゴシック"/>
            <family val="3"/>
            <charset val="128"/>
          </rPr>
          <t xml:space="preserve">－ 0
☆ 1
☆☆ 2
☆☆☆ 9
新☆☆☆ 3
新☆☆☆☆ 4
新長期 6
PM☆☆☆ 7
PM☆☆☆☆ 8
新☆（新長期） 11
ポスト新長期 10
</t>
        </r>
      </text>
    </comment>
    <comment ref="AQ57" authorId="2" shapeId="0">
      <text>
        <r>
          <rPr>
            <sz val="9"/>
            <color indexed="81"/>
            <rFont val="ＭＳ Ｐゴシック"/>
            <family val="3"/>
            <charset val="128"/>
          </rPr>
          <t xml:space="preserve">普通貨物○-511～○-515
小型貨物○-521～○-525
大型バス○-331～○-335
小型バス○-312～○-325
特種○-10～○-50
乗用○-1
※○は事業所番号
</t>
        </r>
      </text>
    </comment>
    <comment ref="AR57" authorId="3" shapeId="0">
      <text>
        <r>
          <rPr>
            <sz val="9"/>
            <color indexed="81"/>
            <rFont val="ＭＳ Ｐゴシック"/>
            <family val="3"/>
            <charset val="128"/>
          </rPr>
          <t xml:space="preserve">ガソリン→１
ＣＮＧ→２
軽油→３
メタノール→４
LPG→５
電気・燃料電池→６
</t>
        </r>
      </text>
    </comment>
    <comment ref="AS57" authorId="0" shapeId="0">
      <text>
        <r>
          <rPr>
            <sz val="9"/>
            <color indexed="81"/>
            <rFont val="ＭＳ Ｐゴシック"/>
            <family val="3"/>
            <charset val="128"/>
          </rPr>
          <t>事業場番号＆燃料区分１
○は事業場番号
ガソリン→○-1
ガソリン(ハイブリッド)→○-2
LPG→○-3
軽油→○-4
軽油（ハイブリッド)→○-5
ＣＮＧ→○-6
メタノール→○-7
電気→○-8
燃料電池→○-9
プラグインハイブリッド（軽油）→10
プラグインハイブリッド（ガソリン）→11</t>
        </r>
      </text>
    </comment>
    <comment ref="AT57" authorId="0" shapeId="0">
      <text>
        <r>
          <rPr>
            <sz val="9"/>
            <color indexed="81"/>
            <rFont val="ＭＳ Ｐゴシック"/>
            <family val="3"/>
            <charset val="128"/>
          </rPr>
          <t>車両の増減
 継続 1 
 新規 2 
 減車 3
 一時使用 4
( 減車済)  5</t>
        </r>
      </text>
    </comment>
  </commentList>
</comments>
</file>

<file path=xl/comments5.xml><?xml version="1.0" encoding="utf-8"?>
<comments xmlns="http://schemas.openxmlformats.org/spreadsheetml/2006/main">
  <authors>
    <author>作成者</author>
  </authors>
  <commentList>
    <comment ref="D3" authorId="0" shapeId="0">
      <text>
        <r>
          <rPr>
            <sz val="9"/>
            <color indexed="81"/>
            <rFont val="ＭＳ Ｐゴシック"/>
            <family val="3"/>
            <charset val="128"/>
          </rPr>
          <t>計画がある場合に該当する内容の項目分だけ○をつけてください。その他にある場合はその他にそれを記載してください。</t>
        </r>
      </text>
    </comment>
  </commentList>
</comments>
</file>

<file path=xl/comments6.xml><?xml version="1.0" encoding="utf-8"?>
<comments xmlns="http://schemas.openxmlformats.org/spreadsheetml/2006/main">
  <authors>
    <author>作成者</author>
  </authors>
  <commentList>
    <comment ref="S5"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7.xml><?xml version="1.0" encoding="utf-8"?>
<comments xmlns="http://schemas.openxmlformats.org/spreadsheetml/2006/main">
  <authors>
    <author>作成者</author>
  </authors>
  <commentList>
    <comment ref="D3" authorId="0" shapeId="0">
      <text>
        <r>
          <rPr>
            <sz val="9"/>
            <color indexed="81"/>
            <rFont val="ＭＳ Ｐゴシック"/>
            <family val="3"/>
            <charset val="128"/>
          </rPr>
          <t>実施した場合に該当する内容の項目分だけ○をつけてください。その他にある場合はその他にそれを記載してください。</t>
        </r>
      </text>
    </comment>
  </commentList>
</comments>
</file>

<file path=xl/comments8.xml><?xml version="1.0" encoding="utf-8"?>
<comments xmlns="http://schemas.openxmlformats.org/spreadsheetml/2006/main">
  <authors>
    <author>作成者</author>
  </authors>
  <commentList>
    <comment ref="U5"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9.xml><?xml version="1.0" encoding="utf-8"?>
<comments xmlns="http://schemas.openxmlformats.org/spreadsheetml/2006/main">
  <authors>
    <author>企画部情報システム課</author>
  </authors>
  <commentList>
    <comment ref="AI489" authorId="0" shapeId="0">
      <text>
        <r>
          <rPr>
            <sz val="9"/>
            <color indexed="81"/>
            <rFont val="ＭＳ Ｐゴシック"/>
            <family val="3"/>
            <charset val="128"/>
          </rPr>
          <t>8ｔ以上なので、3.5t以上と同じデータを記載している</t>
        </r>
      </text>
    </comment>
  </commentList>
</comments>
</file>

<file path=xl/sharedStrings.xml><?xml version="1.0" encoding="utf-8"?>
<sst xmlns="http://schemas.openxmlformats.org/spreadsheetml/2006/main" count="17280" uniqueCount="4475">
  <si>
    <t>保有台数</t>
    <rPh sb="0" eb="2">
      <t>ホユウ</t>
    </rPh>
    <rPh sb="2" eb="4">
      <t>ダイスウ</t>
    </rPh>
    <phoneticPr fontId="2"/>
  </si>
  <si>
    <t>計画事項</t>
    <rPh sb="0" eb="2">
      <t>ケイカク</t>
    </rPh>
    <rPh sb="2" eb="4">
      <t>ジコウ</t>
    </rPh>
    <phoneticPr fontId="2"/>
  </si>
  <si>
    <t>計画の有無</t>
    <rPh sb="0" eb="2">
      <t>ケイカク</t>
    </rPh>
    <rPh sb="3" eb="5">
      <t>ウム</t>
    </rPh>
    <phoneticPr fontId="2"/>
  </si>
  <si>
    <t>計画項目</t>
    <rPh sb="0" eb="2">
      <t>ケイカク</t>
    </rPh>
    <rPh sb="2" eb="4">
      <t>コウモク</t>
    </rPh>
    <phoneticPr fontId="2"/>
  </si>
  <si>
    <t>車両の有効利用の促進</t>
    <rPh sb="0" eb="2">
      <t>シャリョウ</t>
    </rPh>
    <rPh sb="3" eb="5">
      <t>ユウコウ</t>
    </rPh>
    <rPh sb="5" eb="7">
      <t>リヨウ</t>
    </rPh>
    <rPh sb="8" eb="10">
      <t>ソクシン</t>
    </rPh>
    <phoneticPr fontId="2"/>
  </si>
  <si>
    <t>適正運転の実施</t>
  </si>
  <si>
    <t>エコドライブマニュアルの作成、配布</t>
    <rPh sb="12" eb="14">
      <t>サクセイ</t>
    </rPh>
    <rPh sb="15" eb="17">
      <t>ハイフ</t>
    </rPh>
    <phoneticPr fontId="2"/>
  </si>
  <si>
    <t>エコドライブに関する教育、訓練の実施</t>
    <rPh sb="7" eb="8">
      <t>カン</t>
    </rPh>
    <rPh sb="10" eb="12">
      <t>キョウイク</t>
    </rPh>
    <rPh sb="13" eb="15">
      <t>クンレン</t>
    </rPh>
    <rPh sb="16" eb="18">
      <t>ジッシ</t>
    </rPh>
    <phoneticPr fontId="2"/>
  </si>
  <si>
    <t>エコドライブの実施(空ぶかし、急発進・急加速運転等の削減等)</t>
    <rPh sb="7" eb="9">
      <t>ジッシ</t>
    </rPh>
    <rPh sb="10" eb="11">
      <t>カラ</t>
    </rPh>
    <rPh sb="15" eb="18">
      <t>キュウハッシン</t>
    </rPh>
    <rPh sb="19" eb="22">
      <t>キュウカソク</t>
    </rPh>
    <rPh sb="22" eb="24">
      <t>ウンテン</t>
    </rPh>
    <rPh sb="24" eb="25">
      <t>トウ</t>
    </rPh>
    <rPh sb="26" eb="28">
      <t>サクゲン</t>
    </rPh>
    <rPh sb="28" eb="29">
      <t>トウ</t>
    </rPh>
    <phoneticPr fontId="2"/>
  </si>
  <si>
    <t>アイドリングストップの徹底</t>
    <phoneticPr fontId="2"/>
  </si>
  <si>
    <t>デジタル式運行記録計等の活用</t>
    <rPh sb="4" eb="5">
      <t>シキ</t>
    </rPh>
    <rPh sb="5" eb="7">
      <t>ウンコウ</t>
    </rPh>
    <rPh sb="7" eb="9">
      <t>キロク</t>
    </rPh>
    <rPh sb="9" eb="10">
      <t>ケイ</t>
    </rPh>
    <rPh sb="10" eb="11">
      <t>トウ</t>
    </rPh>
    <rPh sb="12" eb="14">
      <t>カツヨウ</t>
    </rPh>
    <phoneticPr fontId="2"/>
  </si>
  <si>
    <t>優良ドライバーの表彰</t>
    <rPh sb="0" eb="2">
      <t>ユウリョウ</t>
    </rPh>
    <rPh sb="8" eb="10">
      <t>ヒョウショウ</t>
    </rPh>
    <phoneticPr fontId="2"/>
  </si>
  <si>
    <t>その他（　　　　　　　　　　　　　　　　　　　　　　　　　　　　　　　　　　　　　）</t>
    <rPh sb="2" eb="3">
      <t>タ</t>
    </rPh>
    <phoneticPr fontId="2"/>
  </si>
  <si>
    <t>情報化の推進</t>
    <rPh sb="0" eb="3">
      <t>ジョウホウカ</t>
    </rPh>
    <rPh sb="4" eb="6">
      <t>スイシン</t>
    </rPh>
    <phoneticPr fontId="2"/>
  </si>
  <si>
    <t>車載端末、パソコンによる配車システムの導入・拡大</t>
    <rPh sb="0" eb="2">
      <t>シャサイ</t>
    </rPh>
    <rPh sb="2" eb="4">
      <t>タンマツ</t>
    </rPh>
    <rPh sb="12" eb="14">
      <t>ハイシャ</t>
    </rPh>
    <rPh sb="19" eb="21">
      <t>ドウニュウ</t>
    </rPh>
    <rPh sb="22" eb="24">
      <t>カクダイ</t>
    </rPh>
    <phoneticPr fontId="2"/>
  </si>
  <si>
    <t>燃費等の記録管理</t>
    <rPh sb="0" eb="2">
      <t>ネンピ</t>
    </rPh>
    <rPh sb="2" eb="3">
      <t>トウ</t>
    </rPh>
    <rPh sb="4" eb="6">
      <t>キロク</t>
    </rPh>
    <rPh sb="6" eb="8">
      <t>カンリ</t>
    </rPh>
    <phoneticPr fontId="2"/>
  </si>
  <si>
    <t>ＶＩＣＳ搭載カーナビゲーションシステム等による渋滞回避</t>
    <rPh sb="4" eb="6">
      <t>トウサイ</t>
    </rPh>
    <rPh sb="19" eb="20">
      <t>トウ</t>
    </rPh>
    <rPh sb="23" eb="25">
      <t>ジュウタイ</t>
    </rPh>
    <rPh sb="25" eb="27">
      <t>カイヒ</t>
    </rPh>
    <phoneticPr fontId="2"/>
  </si>
  <si>
    <t>ＥＴＣの導入　</t>
  </si>
  <si>
    <t>上記についての特記事項（独自の取組について記載してください）</t>
    <rPh sb="0" eb="2">
      <t>ジョウキ</t>
    </rPh>
    <rPh sb="7" eb="9">
      <t>トッキ</t>
    </rPh>
    <rPh sb="9" eb="11">
      <t>ジコウ</t>
    </rPh>
    <rPh sb="12" eb="14">
      <t>ドクジ</t>
    </rPh>
    <rPh sb="15" eb="17">
      <t>トリクミ</t>
    </rPh>
    <rPh sb="21" eb="23">
      <t>キサイ</t>
    </rPh>
    <phoneticPr fontId="2"/>
  </si>
  <si>
    <t>実施項目</t>
    <rPh sb="0" eb="2">
      <t>ジッシ</t>
    </rPh>
    <rPh sb="2" eb="4">
      <t>コウモク</t>
    </rPh>
    <phoneticPr fontId="2"/>
  </si>
  <si>
    <t>LPG</t>
    <phoneticPr fontId="2"/>
  </si>
  <si>
    <t>車両総重量区分</t>
    <rPh sb="0" eb="2">
      <t>シャリョウ</t>
    </rPh>
    <rPh sb="2" eb="3">
      <t>ソウ</t>
    </rPh>
    <rPh sb="3" eb="5">
      <t>ジュウリョウ</t>
    </rPh>
    <rPh sb="5" eb="7">
      <t>クブン</t>
    </rPh>
    <phoneticPr fontId="2"/>
  </si>
  <si>
    <t>プラグインハイブリッド（ガソリン）</t>
    <phoneticPr fontId="2"/>
  </si>
  <si>
    <t>新☆（新長期）</t>
    <rPh sb="0" eb="1">
      <t>シン</t>
    </rPh>
    <rPh sb="3" eb="4">
      <t>シン</t>
    </rPh>
    <rPh sb="4" eb="6">
      <t>チョウキ</t>
    </rPh>
    <phoneticPr fontId="2"/>
  </si>
  <si>
    <t>CNG</t>
    <phoneticPr fontId="2"/>
  </si>
  <si>
    <t>〒</t>
    <phoneticPr fontId="2"/>
  </si>
  <si>
    <t>住　所</t>
    <rPh sb="0" eb="3">
      <t>ジュウショ</t>
    </rPh>
    <phoneticPr fontId="2"/>
  </si>
  <si>
    <t>フリガナ</t>
    <phoneticPr fontId="2"/>
  </si>
  <si>
    <t>台</t>
    <rPh sb="0" eb="1">
      <t>ダイ</t>
    </rPh>
    <phoneticPr fontId="2"/>
  </si>
  <si>
    <t>業　種　名</t>
    <phoneticPr fontId="2"/>
  </si>
  <si>
    <t>番　号</t>
    <phoneticPr fontId="2"/>
  </si>
  <si>
    <t>従　業　員　数</t>
    <phoneticPr fontId="2"/>
  </si>
  <si>
    <t>担当者氏名及び連絡先</t>
    <phoneticPr fontId="2"/>
  </si>
  <si>
    <t xml:space="preserve">  ＦＡＸ</t>
    <phoneticPr fontId="2"/>
  </si>
  <si>
    <t xml:space="preserve">  Ｅメール</t>
    <phoneticPr fontId="2"/>
  </si>
  <si>
    <t>H12</t>
  </si>
  <si>
    <t>台数</t>
    <rPh sb="0" eb="2">
      <t>ダイスウ</t>
    </rPh>
    <phoneticPr fontId="2"/>
  </si>
  <si>
    <t>3.5t超</t>
    <rPh sb="4" eb="5">
      <t>チョウ</t>
    </rPh>
    <phoneticPr fontId="2"/>
  </si>
  <si>
    <t>1.7t以下</t>
    <rPh sb="4" eb="6">
      <t>イカ</t>
    </rPh>
    <phoneticPr fontId="2"/>
  </si>
  <si>
    <t>従業員数</t>
    <rPh sb="0" eb="2">
      <t>ジュウギョウ</t>
    </rPh>
    <rPh sb="2" eb="4">
      <t>インスウ</t>
    </rPh>
    <phoneticPr fontId="2"/>
  </si>
  <si>
    <t>車種</t>
    <rPh sb="0" eb="2">
      <t>シャシュ</t>
    </rPh>
    <phoneticPr fontId="2"/>
  </si>
  <si>
    <t>車両総重量</t>
    <rPh sb="0" eb="2">
      <t>シャリョウ</t>
    </rPh>
    <rPh sb="2" eb="5">
      <t>ソウジュウリョウ</t>
    </rPh>
    <phoneticPr fontId="2"/>
  </si>
  <si>
    <t>普通貨物自動車</t>
    <phoneticPr fontId="2"/>
  </si>
  <si>
    <t>1.7t以下</t>
    <rPh sb="4" eb="6">
      <t>イカ</t>
    </rPh>
    <phoneticPr fontId="2"/>
  </si>
  <si>
    <t>1.7t超～2.5t以下</t>
    <rPh sb="4" eb="5">
      <t>チョウ</t>
    </rPh>
    <rPh sb="10" eb="12">
      <t>イカ</t>
    </rPh>
    <phoneticPr fontId="2"/>
  </si>
  <si>
    <t>2.5t超～3.5t以下</t>
    <rPh sb="4" eb="5">
      <t>チョウ</t>
    </rPh>
    <rPh sb="10" eb="12">
      <t>イカ</t>
    </rPh>
    <phoneticPr fontId="2"/>
  </si>
  <si>
    <t>小型貨物自動車</t>
    <phoneticPr fontId="2"/>
  </si>
  <si>
    <t>大型バス</t>
    <phoneticPr fontId="2"/>
  </si>
  <si>
    <t>特種自動車</t>
    <phoneticPr fontId="2"/>
  </si>
  <si>
    <t>乗用自動車</t>
    <rPh sb="0" eb="2">
      <t>ジョウヨウ</t>
    </rPh>
    <rPh sb="2" eb="5">
      <t>ジドウシャ</t>
    </rPh>
    <phoneticPr fontId="2"/>
  </si>
  <si>
    <t>合計</t>
    <rPh sb="0" eb="2">
      <t>ゴウケイ</t>
    </rPh>
    <phoneticPr fontId="2"/>
  </si>
  <si>
    <t>合計</t>
    <rPh sb="0" eb="2">
      <t>ゴウケイ</t>
    </rPh>
    <phoneticPr fontId="2"/>
  </si>
  <si>
    <t>ハイブリッド(軽油）</t>
    <rPh sb="7" eb="9">
      <t>ケイユ</t>
    </rPh>
    <phoneticPr fontId="2"/>
  </si>
  <si>
    <t>後付け装置による排出係数</t>
    <rPh sb="0" eb="2">
      <t>アトヅ</t>
    </rPh>
    <rPh sb="3" eb="5">
      <t>ソウチ</t>
    </rPh>
    <rPh sb="8" eb="10">
      <t>ハイシュツ</t>
    </rPh>
    <rPh sb="10" eb="12">
      <t>ケイスウ</t>
    </rPh>
    <phoneticPr fontId="2"/>
  </si>
  <si>
    <t>NOX・PM低減装置</t>
    <rPh sb="6" eb="8">
      <t>テイゲン</t>
    </rPh>
    <rPh sb="8" eb="10">
      <t>ソウチ</t>
    </rPh>
    <phoneticPr fontId="2"/>
  </si>
  <si>
    <t>PM排出係数</t>
    <rPh sb="2" eb="4">
      <t>ハイシュツ</t>
    </rPh>
    <rPh sb="4" eb="6">
      <t>ケイスウ</t>
    </rPh>
    <phoneticPr fontId="2"/>
  </si>
  <si>
    <t>NOX排出係数</t>
    <rPh sb="3" eb="5">
      <t>ハイシュツ</t>
    </rPh>
    <rPh sb="5" eb="7">
      <t>ケイスウ</t>
    </rPh>
    <phoneticPr fontId="2"/>
  </si>
  <si>
    <t>H17無</t>
    <rPh sb="3" eb="4">
      <t>ナシ</t>
    </rPh>
    <phoneticPr fontId="2"/>
  </si>
  <si>
    <t>ディーゼル乗用車</t>
    <rPh sb="5" eb="7">
      <t>ジョウヨウ</t>
    </rPh>
    <rPh sb="7" eb="8">
      <t>シャ</t>
    </rPh>
    <phoneticPr fontId="2"/>
  </si>
  <si>
    <t>貨4軽LL</t>
  </si>
  <si>
    <t>貨4軽YL</t>
  </si>
  <si>
    <t>貨4軽UL</t>
  </si>
  <si>
    <t>貨4軽ZL</t>
  </si>
  <si>
    <t>貨4軽PA</t>
  </si>
  <si>
    <t>☆☆☆(PMのみ)</t>
  </si>
  <si>
    <t>貨4軽VA</t>
  </si>
  <si>
    <t>☆☆☆(PMのみ),ハイブリット</t>
  </si>
  <si>
    <t>貨4軽PB</t>
  </si>
  <si>
    <t>軽2</t>
    <rPh sb="0" eb="1">
      <t>ケイ</t>
    </rPh>
    <phoneticPr fontId="3"/>
  </si>
  <si>
    <t>☆☆☆☆（ＰＭのみ）</t>
  </si>
  <si>
    <t>貨4軽VB</t>
  </si>
  <si>
    <t>☆☆☆☆(PMのみ）,ハイブリット</t>
  </si>
  <si>
    <t>貨4軽PC</t>
  </si>
  <si>
    <t>☆(NOX),☆☆☆(PM)</t>
  </si>
  <si>
    <t>貨4軽VC</t>
  </si>
  <si>
    <t>☆(NOX),☆☆☆(PM),ハイブリット</t>
  </si>
  <si>
    <t>貨4軽PD</t>
  </si>
  <si>
    <t>☆(NOX),☆☆☆☆(PM)</t>
  </si>
  <si>
    <t>貨4軽VD</t>
  </si>
  <si>
    <t>☆(NOX),☆☆☆☆(PM),ハイブリット</t>
  </si>
  <si>
    <t>貨4軽PE</t>
  </si>
  <si>
    <t>☆☆(NOX),☆☆☆(PM)</t>
  </si>
  <si>
    <t>貨4軽VE</t>
  </si>
  <si>
    <t>☆☆(NOX),☆☆☆(PM),ハイブリット</t>
  </si>
  <si>
    <t>貨4軽PF</t>
  </si>
  <si>
    <t>☆☆(NOX),☆☆☆☆(PM)</t>
  </si>
  <si>
    <t>貨4軽VF</t>
  </si>
  <si>
    <t>☆☆(NOX),☆☆☆☆(PM),ハイブリット</t>
  </si>
  <si>
    <t>貨4軽PG</t>
  </si>
  <si>
    <t>☆☆☆(NOX),☆☆☆(PM)</t>
  </si>
  <si>
    <t>貨4軽VG</t>
  </si>
  <si>
    <t>☆☆☆(NOX),☆☆☆(PM),ハイブリット</t>
  </si>
  <si>
    <t>貨4軽PH</t>
  </si>
  <si>
    <t>☆☆☆(NOX),☆☆☆☆(PM)</t>
  </si>
  <si>
    <t>貨4軽VH</t>
  </si>
  <si>
    <t>☆☆☆(NOX),☆☆☆☆(PM),ハイブリット</t>
  </si>
  <si>
    <t>貨4軽TM</t>
  </si>
  <si>
    <t>貨4軽XM</t>
  </si>
  <si>
    <t>貨4軽LM</t>
  </si>
  <si>
    <t>貨4軽YM</t>
  </si>
  <si>
    <t>貨4軽UM</t>
  </si>
  <si>
    <t>貨4軽ZM</t>
  </si>
  <si>
    <t>貨4軽PJ</t>
  </si>
  <si>
    <t>貨4軽VJ</t>
  </si>
  <si>
    <t>貨4軽PK</t>
  </si>
  <si>
    <t>貨4軽VK</t>
  </si>
  <si>
    <t>貨4軽PL</t>
  </si>
  <si>
    <t>貨4軽VL</t>
  </si>
  <si>
    <t>貨4軽PM</t>
  </si>
  <si>
    <t>貨4軽VM</t>
  </si>
  <si>
    <t>貨4軽PN</t>
  </si>
  <si>
    <t>貨4軽VN</t>
  </si>
  <si>
    <t>貨4軽PP</t>
  </si>
  <si>
    <t>貨4軽VP</t>
  </si>
  <si>
    <t>貨4軽PQ</t>
  </si>
  <si>
    <t>貨4軽VQ</t>
  </si>
  <si>
    <t>貨4軽PR</t>
  </si>
  <si>
    <t>貨4軽VR</t>
  </si>
  <si>
    <t>貨4軽ADG</t>
  </si>
  <si>
    <t>貨4軽AKG</t>
  </si>
  <si>
    <t>貨4軽ACG</t>
  </si>
  <si>
    <t>貨4軽AJG</t>
  </si>
  <si>
    <t>貨4軽BCG</t>
  </si>
  <si>
    <t>貨4軽BJG</t>
  </si>
  <si>
    <t>貨4軽BDG</t>
  </si>
  <si>
    <t>貨4軽BKG</t>
  </si>
  <si>
    <t>貨4軽CCG</t>
  </si>
  <si>
    <t>貨4軽CJG</t>
  </si>
  <si>
    <t>貨4軽CDG</t>
  </si>
  <si>
    <t>貨4軽CKG</t>
  </si>
  <si>
    <t>貨4軽DCG</t>
  </si>
  <si>
    <t>貨4軽DJG</t>
  </si>
  <si>
    <t>貨4軽DDG</t>
  </si>
  <si>
    <t>貨4軽DKG</t>
  </si>
  <si>
    <t>貨4軽NCG</t>
  </si>
  <si>
    <t>新☆（優先）、ハイブリット</t>
    <rPh sb="0" eb="1">
      <t>シン</t>
    </rPh>
    <rPh sb="3" eb="5">
      <t>ユウセン</t>
    </rPh>
    <phoneticPr fontId="3"/>
  </si>
  <si>
    <t>貨4軽NJG</t>
  </si>
  <si>
    <t>貨4軽NDG</t>
  </si>
  <si>
    <t>貨4軽NKG</t>
  </si>
  <si>
    <t>貨4軽PCG</t>
  </si>
  <si>
    <t>貨4軽PJG</t>
  </si>
  <si>
    <t>貨4軽PDG</t>
  </si>
  <si>
    <t>貨4軽PKG</t>
  </si>
  <si>
    <t>貨4軽LDG</t>
  </si>
  <si>
    <t>貨4軽LKG</t>
  </si>
  <si>
    <t>貨4軽LCG</t>
  </si>
  <si>
    <t>貨4軽LJG</t>
  </si>
  <si>
    <t>貨4軽MDG</t>
  </si>
  <si>
    <t>貨4軽MKG</t>
  </si>
  <si>
    <t>貨4軽MCG</t>
  </si>
  <si>
    <t>貨4軽MJG</t>
  </si>
  <si>
    <t>貨4軽RDG</t>
  </si>
  <si>
    <t>貨4軽RKG</t>
  </si>
  <si>
    <t>貨4軽RCG</t>
  </si>
  <si>
    <t>貨4軽RJG</t>
  </si>
  <si>
    <t>貨4軽SDG</t>
  </si>
  <si>
    <t>貨4軽SKG</t>
  </si>
  <si>
    <t>貨4軽SCG</t>
  </si>
  <si>
    <t>貨4軽SJG</t>
  </si>
  <si>
    <t>貨1CTP</t>
  </si>
  <si>
    <t>バス貨物～1.7t(CNG)</t>
    <rPh sb="2" eb="4">
      <t>カモツ</t>
    </rPh>
    <phoneticPr fontId="3"/>
  </si>
  <si>
    <t>貨1C</t>
    <rPh sb="0" eb="1">
      <t>カ</t>
    </rPh>
    <phoneticPr fontId="3"/>
  </si>
  <si>
    <t>☆,CNG</t>
  </si>
  <si>
    <t>貨1CLP</t>
  </si>
  <si>
    <t>☆☆,CNG</t>
  </si>
  <si>
    <t>貨1CUP</t>
  </si>
  <si>
    <t>☆☆☆,CNG</t>
  </si>
  <si>
    <t>貨1CAFE</t>
  </si>
  <si>
    <t>CNG</t>
  </si>
  <si>
    <t>貨1CAEE</t>
  </si>
  <si>
    <t>CNG,ハイブリット</t>
  </si>
  <si>
    <t>貨1CBEE</t>
  </si>
  <si>
    <t>☆(優先),CNG,ハイブリット</t>
    <rPh sb="2" eb="4">
      <t>ユウセン</t>
    </rPh>
    <phoneticPr fontId="3"/>
  </si>
  <si>
    <t>貨1CBFE</t>
  </si>
  <si>
    <t>☆(優先),CNG</t>
    <rPh sb="2" eb="4">
      <t>ユウセン</t>
    </rPh>
    <phoneticPr fontId="3"/>
  </si>
  <si>
    <t>貨1CCEE</t>
  </si>
  <si>
    <t>☆☆☆(優先),CNG,ハイブリット</t>
    <rPh sb="4" eb="6">
      <t>ユウセン</t>
    </rPh>
    <phoneticPr fontId="3"/>
  </si>
  <si>
    <t>貨1CCFE</t>
  </si>
  <si>
    <t>☆☆☆(優先),CNG</t>
    <rPh sb="4" eb="6">
      <t>ユウセン</t>
    </rPh>
    <phoneticPr fontId="3"/>
  </si>
  <si>
    <t>貨1CDEE</t>
  </si>
  <si>
    <t>☆☆☆☆(優先),CNG,ハイブリット</t>
    <rPh sb="5" eb="7">
      <t>ユウセン</t>
    </rPh>
    <phoneticPr fontId="3"/>
  </si>
  <si>
    <t>貨1CDFE</t>
  </si>
  <si>
    <t>☆☆☆☆(優先),CNG</t>
    <rPh sb="5" eb="7">
      <t>ユウセン</t>
    </rPh>
    <phoneticPr fontId="3"/>
  </si>
  <si>
    <t>貨1CLFE</t>
  </si>
  <si>
    <t>貨1CLEE</t>
  </si>
  <si>
    <t>貨1CMFE</t>
  </si>
  <si>
    <t>貨1CMEE</t>
  </si>
  <si>
    <t>新☆☆☆,ハイブリット</t>
    <rPh sb="0" eb="1">
      <t>シン</t>
    </rPh>
    <phoneticPr fontId="3"/>
  </si>
  <si>
    <t>貨1CRFE</t>
  </si>
  <si>
    <t>貨1CREE</t>
  </si>
  <si>
    <t>新☆☆☆☆,ハイブリット</t>
    <rPh sb="0" eb="1">
      <t>シン</t>
    </rPh>
    <phoneticPr fontId="3"/>
  </si>
  <si>
    <t>貨2CTQ</t>
  </si>
  <si>
    <t>バス貨物1.7～2.5t(CNG)</t>
    <rPh sb="2" eb="4">
      <t>カモツ</t>
    </rPh>
    <phoneticPr fontId="3"/>
  </si>
  <si>
    <t>貨2C</t>
    <rPh sb="0" eb="1">
      <t>カ</t>
    </rPh>
    <phoneticPr fontId="3"/>
  </si>
  <si>
    <t>貨2CLQ</t>
  </si>
  <si>
    <t>貨2CUQ</t>
  </si>
  <si>
    <t>貨2CAFF</t>
  </si>
  <si>
    <t>貨2CAEF</t>
  </si>
  <si>
    <t>貨2CBEF</t>
  </si>
  <si>
    <t>貨2CBFF</t>
  </si>
  <si>
    <t>貨2CCEF</t>
  </si>
  <si>
    <t>貨2CCFF</t>
  </si>
  <si>
    <t>貨2CDEF</t>
  </si>
  <si>
    <t>貨2CDFF</t>
  </si>
  <si>
    <t>貨2CNEF</t>
  </si>
  <si>
    <t>貨2CNFF</t>
  </si>
  <si>
    <t>貨2CLFF</t>
  </si>
  <si>
    <t>貨2CLEF</t>
  </si>
  <si>
    <t>貨2CMFF</t>
  </si>
  <si>
    <t>貨2CMEF</t>
  </si>
  <si>
    <t>貨2CRFF</t>
  </si>
  <si>
    <t>貨2CREF</t>
  </si>
  <si>
    <t>貨3CTQ</t>
  </si>
  <si>
    <t>バス貨物2.5～3.5t(CNG)</t>
    <rPh sb="2" eb="4">
      <t>カモツ</t>
    </rPh>
    <phoneticPr fontId="3"/>
  </si>
  <si>
    <t>貨3C</t>
    <rPh sb="0" eb="1">
      <t>カ</t>
    </rPh>
    <phoneticPr fontId="3"/>
  </si>
  <si>
    <t>貨3CLQ</t>
  </si>
  <si>
    <t>貨3CUQ</t>
  </si>
  <si>
    <t>貨3CAFF</t>
  </si>
  <si>
    <t>貨3CAEF</t>
  </si>
  <si>
    <t>貨3CBEF</t>
  </si>
  <si>
    <t>貨3CBFF</t>
  </si>
  <si>
    <t>貨3CCEF</t>
  </si>
  <si>
    <t>貨3CCFF</t>
  </si>
  <si>
    <t>貨3CDEF</t>
  </si>
  <si>
    <t>貨3CDFF</t>
  </si>
  <si>
    <t>貨3CNEF</t>
  </si>
  <si>
    <t>貨3CNFF</t>
  </si>
  <si>
    <t>貨3CLFF</t>
  </si>
  <si>
    <t>貨3CLEF</t>
  </si>
  <si>
    <t>貨3CMFF</t>
  </si>
  <si>
    <t>貨3CMEF</t>
  </si>
  <si>
    <t>貨3CRFF</t>
  </si>
  <si>
    <t>貨3CREF</t>
  </si>
  <si>
    <t>低排出ガス区分（2）</t>
    <rPh sb="0" eb="3">
      <t>テイハイシュツ</t>
    </rPh>
    <rPh sb="5" eb="7">
      <t>クブン</t>
    </rPh>
    <phoneticPr fontId="2"/>
  </si>
  <si>
    <t>低排出ガス区分（1）</t>
    <rPh sb="0" eb="3">
      <t>テイハイシュツ</t>
    </rPh>
    <rPh sb="5" eb="7">
      <t>クブン</t>
    </rPh>
    <phoneticPr fontId="2"/>
  </si>
  <si>
    <t>低排出ガスレベル（1）</t>
    <rPh sb="0" eb="1">
      <t>テイ</t>
    </rPh>
    <rPh sb="1" eb="3">
      <t>ハイシュツ</t>
    </rPh>
    <phoneticPr fontId="2"/>
  </si>
  <si>
    <t>低排出ガスレベル（2）</t>
    <rPh sb="0" eb="3">
      <t>テイハイシュツ</t>
    </rPh>
    <phoneticPr fontId="3"/>
  </si>
  <si>
    <t>新長期</t>
    <rPh sb="0" eb="1">
      <t>シン</t>
    </rPh>
    <rPh sb="1" eb="3">
      <t>チョウキ</t>
    </rPh>
    <phoneticPr fontId="3"/>
  </si>
  <si>
    <t>ポスト新長期</t>
    <rPh sb="3" eb="4">
      <t>シン</t>
    </rPh>
    <rPh sb="4" eb="6">
      <t>チョウキ</t>
    </rPh>
    <phoneticPr fontId="3"/>
  </si>
  <si>
    <t>PM☆☆☆</t>
    <phoneticPr fontId="2"/>
  </si>
  <si>
    <t>PM☆☆☆☆</t>
    <phoneticPr fontId="2"/>
  </si>
  <si>
    <t>☆</t>
    <phoneticPr fontId="2"/>
  </si>
  <si>
    <t>☆☆</t>
    <phoneticPr fontId="2"/>
  </si>
  <si>
    <t>☆☆☆</t>
    <phoneticPr fontId="2"/>
  </si>
  <si>
    <t>新NOx☆</t>
    <rPh sb="0" eb="1">
      <t>シン</t>
    </rPh>
    <phoneticPr fontId="3"/>
  </si>
  <si>
    <t>☆及びPM☆☆☆</t>
    <rPh sb="1" eb="2">
      <t>オヨ</t>
    </rPh>
    <phoneticPr fontId="3"/>
  </si>
  <si>
    <t>☆及びPM☆☆☆☆</t>
    <rPh sb="1" eb="2">
      <t>オヨ</t>
    </rPh>
    <phoneticPr fontId="3"/>
  </si>
  <si>
    <t>☆☆及びPM☆☆☆</t>
    <rPh sb="2" eb="3">
      <t>オヨ</t>
    </rPh>
    <phoneticPr fontId="3"/>
  </si>
  <si>
    <t>☆☆及びPM☆☆☆☆</t>
    <rPh sb="2" eb="3">
      <t>オヨ</t>
    </rPh>
    <phoneticPr fontId="3"/>
  </si>
  <si>
    <t>☆☆☆及びPM☆☆☆</t>
    <rPh sb="3" eb="4">
      <t>オヨ</t>
    </rPh>
    <phoneticPr fontId="3"/>
  </si>
  <si>
    <t>☆☆☆及びPM☆☆☆☆</t>
    <rPh sb="3" eb="4">
      <t>オヨ</t>
    </rPh>
    <phoneticPr fontId="3"/>
  </si>
  <si>
    <t>(kg・CO2/L),CNGは(kg・CO2/m3)</t>
    <phoneticPr fontId="2"/>
  </si>
  <si>
    <t>トラック・バス</t>
    <phoneticPr fontId="2"/>
  </si>
  <si>
    <t>AAE,ABE</t>
    <phoneticPr fontId="2"/>
  </si>
  <si>
    <t>ACE,ADE</t>
    <phoneticPr fontId="2"/>
  </si>
  <si>
    <t>ACF,ADF</t>
    <phoneticPr fontId="2"/>
  </si>
  <si>
    <t>AAF,ABF</t>
    <phoneticPr fontId="2"/>
  </si>
  <si>
    <t>PM：0.06g/km</t>
    <phoneticPr fontId="2"/>
  </si>
  <si>
    <t>カテゴリー１,２</t>
    <phoneticPr fontId="2"/>
  </si>
  <si>
    <t>0.090g/km</t>
    <phoneticPr fontId="2"/>
  </si>
  <si>
    <t>ガソリン</t>
    <phoneticPr fontId="2"/>
  </si>
  <si>
    <t>メタノール</t>
    <phoneticPr fontId="2"/>
  </si>
  <si>
    <t>バス貨物～1.7t</t>
    <phoneticPr fontId="2"/>
  </si>
  <si>
    <t>バス貨物2.5～3.5t</t>
    <phoneticPr fontId="2"/>
  </si>
  <si>
    <t>ＮＯx</t>
    <phoneticPr fontId="23"/>
  </si>
  <si>
    <t>ＰＭ</t>
    <phoneticPr fontId="23"/>
  </si>
  <si>
    <t>H17</t>
    <phoneticPr fontId="2"/>
  </si>
  <si>
    <t>AAG,ABG</t>
    <phoneticPr fontId="2"/>
  </si>
  <si>
    <t>ACG,ADG</t>
    <phoneticPr fontId="2"/>
  </si>
  <si>
    <t>AAB,AAC</t>
    <phoneticPr fontId="2"/>
  </si>
  <si>
    <t>AAA</t>
    <phoneticPr fontId="2"/>
  </si>
  <si>
    <t>（１）NOx・PM低減装置の装着車両</t>
    <rPh sb="9" eb="11">
      <t>テイゲン</t>
    </rPh>
    <rPh sb="11" eb="13">
      <t>ソウチ</t>
    </rPh>
    <rPh sb="14" eb="16">
      <t>ソウチャク</t>
    </rPh>
    <rPh sb="16" eb="18">
      <t>シャリョウ</t>
    </rPh>
    <phoneticPr fontId="2"/>
  </si>
  <si>
    <t>　NOx・PM低減装置の装着車両については、自動車NOx・PM法の排出基準をもとに設定した。</t>
    <rPh sb="7" eb="9">
      <t>テイゲン</t>
    </rPh>
    <rPh sb="9" eb="11">
      <t>ソウチ</t>
    </rPh>
    <rPh sb="12" eb="14">
      <t>ソウチャク</t>
    </rPh>
    <rPh sb="14" eb="16">
      <t>シャリョウ</t>
    </rPh>
    <rPh sb="22" eb="25">
      <t>ジドウシャ</t>
    </rPh>
    <rPh sb="31" eb="32">
      <t>ホウ</t>
    </rPh>
    <rPh sb="33" eb="35">
      <t>ハイシュツ</t>
    </rPh>
    <rPh sb="35" eb="37">
      <t>キジュン</t>
    </rPh>
    <rPh sb="41" eb="43">
      <t>セッテイ</t>
    </rPh>
    <phoneticPr fontId="2"/>
  </si>
  <si>
    <t>NOx：0.48g/km</t>
    <phoneticPr fontId="2"/>
  </si>
  <si>
    <t>PM：0.055g/km</t>
    <phoneticPr fontId="2"/>
  </si>
  <si>
    <t>　1.7t以下</t>
    <rPh sb="5" eb="7">
      <t>イカ</t>
    </rPh>
    <phoneticPr fontId="2"/>
  </si>
  <si>
    <t>　1.7t超2.5t以下</t>
    <rPh sb="5" eb="6">
      <t>チョウ</t>
    </rPh>
    <rPh sb="10" eb="12">
      <t>イカ</t>
    </rPh>
    <phoneticPr fontId="2"/>
  </si>
  <si>
    <t>NOx：0.63g/km</t>
    <phoneticPr fontId="2"/>
  </si>
  <si>
    <t>　2.5t超3.5t以下</t>
    <rPh sb="5" eb="6">
      <t>チョウ</t>
    </rPh>
    <rPh sb="10" eb="12">
      <t>イカ</t>
    </rPh>
    <phoneticPr fontId="2"/>
  </si>
  <si>
    <t>　3.5t超</t>
    <rPh sb="5" eb="6">
      <t>チョウ</t>
    </rPh>
    <phoneticPr fontId="2"/>
  </si>
  <si>
    <t>NOx：0.35g/km/t</t>
    <phoneticPr fontId="2"/>
  </si>
  <si>
    <t>PM：0.023g/km/t</t>
    <phoneticPr fontId="2"/>
  </si>
  <si>
    <t>（２）PM低減装置の装着車両</t>
    <rPh sb="5" eb="7">
      <t>テイゲン</t>
    </rPh>
    <rPh sb="7" eb="9">
      <t>ソウチ</t>
    </rPh>
    <rPh sb="10" eb="12">
      <t>ソウチャク</t>
    </rPh>
    <rPh sb="12" eb="14">
      <t>シャリョウ</t>
    </rPh>
    <phoneticPr fontId="2"/>
  </si>
  <si>
    <t>　PM低減装置の装着車両については、８都県市の粒子状物質減少装置指定制度をもとに設定した。</t>
    <rPh sb="3" eb="5">
      <t>テイゲン</t>
    </rPh>
    <rPh sb="5" eb="7">
      <t>ソウチ</t>
    </rPh>
    <rPh sb="8" eb="10">
      <t>ソウチャク</t>
    </rPh>
    <rPh sb="10" eb="12">
      <t>シャリョウ</t>
    </rPh>
    <rPh sb="19" eb="21">
      <t>トケン</t>
    </rPh>
    <rPh sb="21" eb="22">
      <t>シ</t>
    </rPh>
    <rPh sb="23" eb="26">
      <t>リュウシジョウ</t>
    </rPh>
    <rPh sb="26" eb="28">
      <t>ブッシツ</t>
    </rPh>
    <rPh sb="28" eb="30">
      <t>ゲンショウ</t>
    </rPh>
    <rPh sb="30" eb="32">
      <t>ソウチ</t>
    </rPh>
    <rPh sb="32" eb="34">
      <t>シテイ</t>
    </rPh>
    <rPh sb="34" eb="35">
      <t>セイ</t>
    </rPh>
    <rPh sb="35" eb="36">
      <t>ド</t>
    </rPh>
    <rPh sb="40" eb="42">
      <t>セッテイ</t>
    </rPh>
    <phoneticPr fontId="2"/>
  </si>
  <si>
    <t>カテゴリー３,４,５</t>
    <phoneticPr fontId="2"/>
  </si>
  <si>
    <t>（ステッカーに「H17」表示なし）</t>
    <rPh sb="12" eb="14">
      <t>ヒョウジ</t>
    </rPh>
    <phoneticPr fontId="2"/>
  </si>
  <si>
    <t>（ステッカーに「H17」表示あり）</t>
    <rPh sb="12" eb="14">
      <t>ヒョウジ</t>
    </rPh>
    <phoneticPr fontId="2"/>
  </si>
  <si>
    <t>0.080g/km</t>
    <phoneticPr fontId="2"/>
  </si>
  <si>
    <t>0.052g/km</t>
    <phoneticPr fontId="2"/>
  </si>
  <si>
    <t>0.060g/km</t>
    <phoneticPr fontId="2"/>
  </si>
  <si>
    <t>0.023g/km/t</t>
    <phoneticPr fontId="2"/>
  </si>
  <si>
    <t>CO2</t>
    <phoneticPr fontId="2"/>
  </si>
  <si>
    <t>バス貨物1.7～2.5t</t>
    <phoneticPr fontId="2"/>
  </si>
  <si>
    <t>バス貨物3.5t～</t>
    <phoneticPr fontId="2"/>
  </si>
  <si>
    <t>乗用(電気)</t>
    <rPh sb="0" eb="2">
      <t>ジョウヨウ</t>
    </rPh>
    <rPh sb="3" eb="5">
      <t>デンキ</t>
    </rPh>
    <phoneticPr fontId="3"/>
  </si>
  <si>
    <t>貨物～1.7t(電気)</t>
    <rPh sb="0" eb="2">
      <t>カモツ</t>
    </rPh>
    <rPh sb="8" eb="10">
      <t>デンキ</t>
    </rPh>
    <phoneticPr fontId="3"/>
  </si>
  <si>
    <t>貨物1.7～2.5t(電気)</t>
    <rPh sb="0" eb="2">
      <t>カモツ</t>
    </rPh>
    <rPh sb="11" eb="13">
      <t>デンキ</t>
    </rPh>
    <phoneticPr fontId="3"/>
  </si>
  <si>
    <t>貨物2.5～3.5t(電気)</t>
    <rPh sb="0" eb="1">
      <t>カ</t>
    </rPh>
    <rPh sb="1" eb="2">
      <t>ブツ</t>
    </rPh>
    <rPh sb="11" eb="13">
      <t>デンキ</t>
    </rPh>
    <phoneticPr fontId="3"/>
  </si>
  <si>
    <t>貨物3.5t～(電気)</t>
    <rPh sb="0" eb="2">
      <t>カモツ</t>
    </rPh>
    <rPh sb="8" eb="10">
      <t>デンキ</t>
    </rPh>
    <phoneticPr fontId="3"/>
  </si>
  <si>
    <t>新☆☆☆☆</t>
    <rPh sb="0" eb="1">
      <t>シン</t>
    </rPh>
    <phoneticPr fontId="2"/>
  </si>
  <si>
    <t>新☆☆☆</t>
    <rPh sb="0" eb="1">
      <t>シン</t>
    </rPh>
    <phoneticPr fontId="2"/>
  </si>
  <si>
    <t>内　　　　　　　　　　　　　　　　　　　　　容</t>
    <rPh sb="0" eb="23">
      <t>ナイヨウ</t>
    </rPh>
    <phoneticPr fontId="2"/>
  </si>
  <si>
    <t>軽油</t>
    <rPh sb="0" eb="2">
      <t>ケイユ</t>
    </rPh>
    <phoneticPr fontId="15"/>
  </si>
  <si>
    <t>自動車使用管理計画・実績報告書</t>
    <rPh sb="7" eb="9">
      <t>ケイカク</t>
    </rPh>
    <rPh sb="10" eb="12">
      <t>ジッセキ</t>
    </rPh>
    <rPh sb="12" eb="15">
      <t>ホウコクショ</t>
    </rPh>
    <phoneticPr fontId="2"/>
  </si>
  <si>
    <t>初度登録年月</t>
    <rPh sb="0" eb="1">
      <t>ショ</t>
    </rPh>
    <rPh sb="1" eb="2">
      <t>ド</t>
    </rPh>
    <rPh sb="2" eb="4">
      <t>トウロク</t>
    </rPh>
    <rPh sb="4" eb="6">
      <t>ネンゲツ</t>
    </rPh>
    <phoneticPr fontId="2"/>
  </si>
  <si>
    <t>自動車の種別</t>
    <rPh sb="0" eb="3">
      <t>ジドウシャ</t>
    </rPh>
    <rPh sb="4" eb="6">
      <t>シュベツ</t>
    </rPh>
    <phoneticPr fontId="2"/>
  </si>
  <si>
    <t>用途</t>
    <rPh sb="0" eb="2">
      <t>ヨウト</t>
    </rPh>
    <phoneticPr fontId="2"/>
  </si>
  <si>
    <t>乗車定員</t>
    <rPh sb="0" eb="2">
      <t>ジョウシャ</t>
    </rPh>
    <rPh sb="2" eb="4">
      <t>テイイン</t>
    </rPh>
    <phoneticPr fontId="2"/>
  </si>
  <si>
    <t>燃料の種類</t>
    <rPh sb="0" eb="2">
      <t>ネンリョウ</t>
    </rPh>
    <rPh sb="3" eb="5">
      <t>シュルイ</t>
    </rPh>
    <phoneticPr fontId="2"/>
  </si>
  <si>
    <t>低公害車区分</t>
    <rPh sb="0" eb="3">
      <t>テイコウガイ</t>
    </rPh>
    <rPh sb="3" eb="4">
      <t>シャ</t>
    </rPh>
    <rPh sb="4" eb="6">
      <t>クブン</t>
    </rPh>
    <phoneticPr fontId="2"/>
  </si>
  <si>
    <t>排出ガス低減レベル</t>
    <rPh sb="0" eb="2">
      <t>ハイシュツ</t>
    </rPh>
    <rPh sb="4" eb="6">
      <t>テイゲン</t>
    </rPh>
    <phoneticPr fontId="2"/>
  </si>
  <si>
    <t>ＮＯｘ排出係数</t>
    <rPh sb="3" eb="5">
      <t>ハイシュツ</t>
    </rPh>
    <rPh sb="5" eb="7">
      <t>ケイスウ</t>
    </rPh>
    <phoneticPr fontId="2"/>
  </si>
  <si>
    <t>ＰＭ排出係数</t>
    <rPh sb="2" eb="4">
      <t>ハイシュツ</t>
    </rPh>
    <rPh sb="4" eb="6">
      <t>ケイスウ</t>
    </rPh>
    <phoneticPr fontId="2"/>
  </si>
  <si>
    <t>自動車の種別</t>
    <rPh sb="0" eb="3">
      <t>ジドウシャ</t>
    </rPh>
    <rPh sb="4" eb="5">
      <t>シュ</t>
    </rPh>
    <rPh sb="5" eb="6">
      <t>ベツ</t>
    </rPh>
    <phoneticPr fontId="2"/>
  </si>
  <si>
    <t>定員</t>
    <rPh sb="0" eb="2">
      <t>テイイン</t>
    </rPh>
    <phoneticPr fontId="2"/>
  </si>
  <si>
    <t>KS</t>
  </si>
  <si>
    <t>HZ</t>
  </si>
  <si>
    <t>TL</t>
  </si>
  <si>
    <t>XL</t>
  </si>
  <si>
    <t>LL</t>
  </si>
  <si>
    <t>YL</t>
  </si>
  <si>
    <t>UL</t>
  </si>
  <si>
    <t>ZL</t>
  </si>
  <si>
    <t>VA</t>
  </si>
  <si>
    <t>PB</t>
  </si>
  <si>
    <t>VB</t>
  </si>
  <si>
    <t>PC</t>
  </si>
  <si>
    <t>VC</t>
  </si>
  <si>
    <t>PD</t>
  </si>
  <si>
    <t>VD</t>
  </si>
  <si>
    <t>PE</t>
  </si>
  <si>
    <t>VE</t>
  </si>
  <si>
    <t>PF</t>
  </si>
  <si>
    <t>VF</t>
  </si>
  <si>
    <t>PG</t>
  </si>
  <si>
    <t>VG</t>
  </si>
  <si>
    <t>PH</t>
  </si>
  <si>
    <t>VH</t>
  </si>
  <si>
    <t>TM</t>
  </si>
  <si>
    <t>XM</t>
  </si>
  <si>
    <t>LM</t>
  </si>
  <si>
    <t>YM</t>
  </si>
  <si>
    <t>UM</t>
  </si>
  <si>
    <t>ZM</t>
  </si>
  <si>
    <t>PJ</t>
  </si>
  <si>
    <t>VJ</t>
  </si>
  <si>
    <t>PK</t>
  </si>
  <si>
    <t>VK</t>
  </si>
  <si>
    <t>PL</t>
  </si>
  <si>
    <t>VL</t>
  </si>
  <si>
    <t>PM</t>
  </si>
  <si>
    <t>VM</t>
  </si>
  <si>
    <t>PN</t>
  </si>
  <si>
    <t>VN</t>
  </si>
  <si>
    <t>PP</t>
  </si>
  <si>
    <t>VP</t>
  </si>
  <si>
    <t>PQ</t>
  </si>
  <si>
    <t>VQ</t>
  </si>
  <si>
    <t>PR</t>
  </si>
  <si>
    <t>VR</t>
  </si>
  <si>
    <t>乗0LRBA</t>
  </si>
  <si>
    <t>乗0LRAA</t>
  </si>
  <si>
    <t>乗0LRLA</t>
  </si>
  <si>
    <t>乗0軽-</t>
  </si>
  <si>
    <t>乗用(軽油)</t>
    <rPh sb="0" eb="2">
      <t>ジョウヨウ</t>
    </rPh>
    <rPh sb="3" eb="5">
      <t>ケイユ</t>
    </rPh>
    <phoneticPr fontId="3"/>
  </si>
  <si>
    <t>乗0軽</t>
    <rPh sb="0" eb="1">
      <t>ジョウ</t>
    </rPh>
    <rPh sb="2" eb="3">
      <t>ケイ</t>
    </rPh>
    <phoneticPr fontId="3"/>
  </si>
  <si>
    <t>乗0軽K</t>
  </si>
  <si>
    <t>乗0軽N</t>
  </si>
  <si>
    <t>乗0軽P</t>
  </si>
  <si>
    <t>乗0軽Q</t>
  </si>
  <si>
    <t>乗0軽X</t>
  </si>
  <si>
    <t>乗0軽Y</t>
  </si>
  <si>
    <t>乗0軽KD</t>
  </si>
  <si>
    <t>乗0軽KE</t>
  </si>
  <si>
    <t>乗0軽HA</t>
  </si>
  <si>
    <t>乗0軽KH</t>
  </si>
  <si>
    <t>乗0軽HD</t>
  </si>
  <si>
    <t>乗0軽DA</t>
  </si>
  <si>
    <t>乗0軽WA</t>
  </si>
  <si>
    <t>乗0軽DB</t>
  </si>
  <si>
    <t>乗0軽WB</t>
  </si>
  <si>
    <t>乗0軽DC</t>
  </si>
  <si>
    <t>乗0軽WC</t>
  </si>
  <si>
    <t>乗0軽DK</t>
  </si>
  <si>
    <t>乗0軽WK</t>
  </si>
  <si>
    <t>乗0軽DL</t>
  </si>
  <si>
    <t>乗0軽WL</t>
  </si>
  <si>
    <t>乗0軽DM</t>
  </si>
  <si>
    <t>乗0軽WM</t>
  </si>
  <si>
    <t>乗0軽KM</t>
  </si>
  <si>
    <t>乗0軽HT</t>
  </si>
  <si>
    <t>乗0軽KN</t>
  </si>
  <si>
    <t>乗0軽HU</t>
  </si>
  <si>
    <t>乗0軽TF</t>
  </si>
  <si>
    <t>乗0軽XF</t>
  </si>
  <si>
    <t>乗0軽TG</t>
  </si>
  <si>
    <t>乗0軽XG</t>
  </si>
  <si>
    <t>乗0軽LF</t>
  </si>
  <si>
    <t>乗0軽YF</t>
  </si>
  <si>
    <t>乗0軽LG</t>
  </si>
  <si>
    <t>乗0軽YG</t>
  </si>
  <si>
    <t>乗0軽UF</t>
  </si>
  <si>
    <t>乗0軽ZF</t>
  </si>
  <si>
    <t>乗0軽UG</t>
  </si>
  <si>
    <t>乗0軽ZG</t>
  </si>
  <si>
    <t>乗0軽ADB</t>
  </si>
  <si>
    <t>乗0軽ADC</t>
  </si>
  <si>
    <t>乗0軽ACB</t>
  </si>
  <si>
    <t>乗0軽ACC</t>
  </si>
  <si>
    <t>乗0軽AMB</t>
  </si>
  <si>
    <t>乗0軽AMC</t>
  </si>
  <si>
    <t>乗0軽CCB</t>
  </si>
  <si>
    <t>乗0軽CCC</t>
  </si>
  <si>
    <t>乗0軽CDB</t>
  </si>
  <si>
    <t>乗0軽CDC</t>
  </si>
  <si>
    <t>乗0軽CMB</t>
  </si>
  <si>
    <t>乗0軽CMC</t>
  </si>
  <si>
    <t>乗0軽DCB</t>
  </si>
  <si>
    <t>乗0軽DCC</t>
  </si>
  <si>
    <t>乗0軽DDB</t>
  </si>
  <si>
    <t>乗0軽DDC</t>
  </si>
  <si>
    <t>乗0軽DMB</t>
  </si>
  <si>
    <t>乗0軽DMC</t>
  </si>
  <si>
    <t>乗0軽LDB</t>
  </si>
  <si>
    <t>乗0軽LDC</t>
  </si>
  <si>
    <t>乗0軽LCB</t>
  </si>
  <si>
    <t>乗0軽LCC</t>
  </si>
  <si>
    <t>乗0軽LMB</t>
  </si>
  <si>
    <t>乗0軽LMC</t>
  </si>
  <si>
    <t>乗0軽MDB</t>
  </si>
  <si>
    <t>乗0軽MDC</t>
  </si>
  <si>
    <t>乗0軽MCB</t>
  </si>
  <si>
    <t>乗0軽MCC</t>
  </si>
  <si>
    <t>乗0軽MMB</t>
  </si>
  <si>
    <t>乗0軽MMC</t>
  </si>
  <si>
    <t>乗0軽RDB</t>
  </si>
  <si>
    <t>乗0軽RDC</t>
  </si>
  <si>
    <t>乗0軽RCB</t>
  </si>
  <si>
    <t>乗0軽RCC</t>
  </si>
  <si>
    <t>乗0軽RMB</t>
  </si>
  <si>
    <t>乗0軽RMC</t>
  </si>
  <si>
    <t>乗0CTN</t>
  </si>
  <si>
    <t>乗用(CNG)</t>
    <rPh sb="0" eb="2">
      <t>ジョウヨウ</t>
    </rPh>
    <phoneticPr fontId="3"/>
  </si>
  <si>
    <t>乗0C</t>
    <rPh sb="0" eb="1">
      <t>ジョウ</t>
    </rPh>
    <phoneticPr fontId="3"/>
  </si>
  <si>
    <t>乗0CLN</t>
  </si>
  <si>
    <t>乗0CUN</t>
  </si>
  <si>
    <t>乗0CAFA</t>
  </si>
  <si>
    <t>乗0CAFB</t>
  </si>
  <si>
    <t>乗0CAEA</t>
  </si>
  <si>
    <t>乗0CAEB</t>
  </si>
  <si>
    <t>CNG、ハイブリット</t>
  </si>
  <si>
    <t>乗0CCEA</t>
  </si>
  <si>
    <t>乗0CCFA</t>
  </si>
  <si>
    <t>乗0CDEA</t>
  </si>
  <si>
    <t>乗0CDFA</t>
  </si>
  <si>
    <t>乗0CLFA</t>
  </si>
  <si>
    <t>乗0CLEA</t>
  </si>
  <si>
    <t>乗0CMFA</t>
  </si>
  <si>
    <t>乗0CMEA</t>
  </si>
  <si>
    <t>乗0CRFA</t>
  </si>
  <si>
    <t>乗0CREA</t>
  </si>
  <si>
    <t>乗0メTN</t>
  </si>
  <si>
    <t>乗用(メタノール)</t>
    <rPh sb="0" eb="2">
      <t>ジョウヨウ</t>
    </rPh>
    <phoneticPr fontId="3"/>
  </si>
  <si>
    <t>乗0メ</t>
    <rPh sb="0" eb="1">
      <t>ジョウ</t>
    </rPh>
    <phoneticPr fontId="3"/>
  </si>
  <si>
    <t>乗0メLN</t>
  </si>
  <si>
    <t>乗0メUN</t>
  </si>
  <si>
    <t>乗0メAHA</t>
  </si>
  <si>
    <t>乗0メAGA</t>
  </si>
  <si>
    <t>乗0メCGA</t>
  </si>
  <si>
    <t>乗0メCHA</t>
  </si>
  <si>
    <t>乗0メDGA</t>
  </si>
  <si>
    <t>乗0メDHA</t>
  </si>
  <si>
    <t>乗0メLHA</t>
  </si>
  <si>
    <t>乗0メLGA</t>
  </si>
  <si>
    <t>乗0メMHA</t>
  </si>
  <si>
    <t>乗0メMGA</t>
  </si>
  <si>
    <t>乗0メRHA</t>
  </si>
  <si>
    <t>乗0メRGA</t>
  </si>
  <si>
    <t>乗0電EA</t>
  </si>
  <si>
    <t>乗0電</t>
    <rPh sb="0" eb="1">
      <t>ジョウ</t>
    </rPh>
    <rPh sb="2" eb="3">
      <t>デン</t>
    </rPh>
    <phoneticPr fontId="3"/>
  </si>
  <si>
    <t>EA</t>
  </si>
  <si>
    <t>電</t>
    <rPh sb="0" eb="1">
      <t>デン</t>
    </rPh>
    <phoneticPr fontId="3"/>
  </si>
  <si>
    <t>貨1電EB</t>
  </si>
  <si>
    <t>貨1電</t>
    <rPh sb="2" eb="3">
      <t>デン</t>
    </rPh>
    <phoneticPr fontId="3"/>
  </si>
  <si>
    <t>EB</t>
  </si>
  <si>
    <t>貨2電EC</t>
  </si>
  <si>
    <t>貨2電</t>
    <rPh sb="2" eb="3">
      <t>デン</t>
    </rPh>
    <phoneticPr fontId="3"/>
  </si>
  <si>
    <t>EC</t>
  </si>
  <si>
    <t>貨3電EC</t>
  </si>
  <si>
    <t>貨3電</t>
    <rPh sb="2" eb="3">
      <t>デン</t>
    </rPh>
    <phoneticPr fontId="3"/>
  </si>
  <si>
    <t>貨4電ED</t>
  </si>
  <si>
    <t>貨4電</t>
    <rPh sb="2" eb="3">
      <t>デン</t>
    </rPh>
    <phoneticPr fontId="3"/>
  </si>
  <si>
    <t>ED</t>
  </si>
  <si>
    <t>乗0電ZAA</t>
  </si>
  <si>
    <t>プラグインハイブリッド（軽油）</t>
    <rPh sb="12" eb="14">
      <t>ケイユ</t>
    </rPh>
    <phoneticPr fontId="2"/>
  </si>
  <si>
    <t>ガソリン</t>
    <phoneticPr fontId="15"/>
  </si>
  <si>
    <t>LPG</t>
    <phoneticPr fontId="15"/>
  </si>
  <si>
    <t>ハイブリッド(ガソリン）</t>
    <phoneticPr fontId="2"/>
  </si>
  <si>
    <t>電気自動車全て</t>
    <rPh sb="0" eb="2">
      <t>デンキ</t>
    </rPh>
    <rPh sb="2" eb="5">
      <t>ジドウシャ</t>
    </rPh>
    <rPh sb="5" eb="6">
      <t>スベ</t>
    </rPh>
    <phoneticPr fontId="3"/>
  </si>
  <si>
    <t>ZAA</t>
  </si>
  <si>
    <t>貨1電ZAB</t>
  </si>
  <si>
    <t>ZAB</t>
  </si>
  <si>
    <t>貨2電ZAB</t>
  </si>
  <si>
    <t>貨3電ZAB</t>
  </si>
  <si>
    <t>貨4電ZAB</t>
  </si>
  <si>
    <t>貨1電ZAC</t>
  </si>
  <si>
    <t>ZAC</t>
  </si>
  <si>
    <t>貨2電ZAC</t>
  </si>
  <si>
    <t>貨3電ZAC</t>
  </si>
  <si>
    <t>貨4電ZAC</t>
  </si>
  <si>
    <t>乗0燃電ZBA</t>
  </si>
  <si>
    <t>乗0燃電</t>
    <rPh sb="0" eb="1">
      <t>ジョウ</t>
    </rPh>
    <rPh sb="2" eb="3">
      <t>ネン</t>
    </rPh>
    <rPh sb="3" eb="4">
      <t>デン</t>
    </rPh>
    <phoneticPr fontId="3"/>
  </si>
  <si>
    <t>ZBA</t>
  </si>
  <si>
    <t>燃電</t>
    <rPh sb="0" eb="1">
      <t>ネン</t>
    </rPh>
    <rPh sb="1" eb="2">
      <t>デン</t>
    </rPh>
    <phoneticPr fontId="3"/>
  </si>
  <si>
    <t>貨1燃電ZBB</t>
  </si>
  <si>
    <t>貨1燃電</t>
    <rPh sb="3" eb="4">
      <t>デン</t>
    </rPh>
    <phoneticPr fontId="3"/>
  </si>
  <si>
    <t>ZBB</t>
  </si>
  <si>
    <t>貨2燃電ZBB</t>
  </si>
  <si>
    <t>貨2燃電</t>
    <rPh sb="3" eb="4">
      <t>デン</t>
    </rPh>
    <phoneticPr fontId="3"/>
  </si>
  <si>
    <t>貨3燃電ZBB</t>
  </si>
  <si>
    <t>貨3燃電</t>
    <rPh sb="3" eb="4">
      <t>デン</t>
    </rPh>
    <phoneticPr fontId="3"/>
  </si>
  <si>
    <t>貨4燃電ZBB</t>
  </si>
  <si>
    <t>貨4燃電</t>
    <rPh sb="3" eb="4">
      <t>デン</t>
    </rPh>
    <phoneticPr fontId="3"/>
  </si>
  <si>
    <t>貨1燃電ZBC</t>
  </si>
  <si>
    <t>ZBC</t>
  </si>
  <si>
    <t>貨2燃電ZBC</t>
  </si>
  <si>
    <t>貨3燃電ZBC</t>
  </si>
  <si>
    <t>貨4燃電ZBC</t>
  </si>
  <si>
    <t>ガソリン</t>
    <phoneticPr fontId="2"/>
  </si>
  <si>
    <t>燃料区分3</t>
    <rPh sb="0" eb="2">
      <t>ネンリョウ</t>
    </rPh>
    <rPh sb="2" eb="4">
      <t>クブン</t>
    </rPh>
    <phoneticPr fontId="2"/>
  </si>
  <si>
    <t>エタノール</t>
    <phoneticPr fontId="2"/>
  </si>
  <si>
    <t>☆</t>
  </si>
  <si>
    <t>☆☆</t>
  </si>
  <si>
    <t>☆☆☆</t>
  </si>
  <si>
    <t>新☆</t>
    <rPh sb="0" eb="1">
      <t>シン</t>
    </rPh>
    <phoneticPr fontId="3"/>
  </si>
  <si>
    <t>新☆☆☆</t>
    <rPh sb="0" eb="1">
      <t>シン</t>
    </rPh>
    <phoneticPr fontId="3"/>
  </si>
  <si>
    <t>新☆☆☆☆</t>
    <rPh sb="0" eb="1">
      <t>シン</t>
    </rPh>
    <phoneticPr fontId="3"/>
  </si>
  <si>
    <t>NAE</t>
  </si>
  <si>
    <t>NBE</t>
  </si>
  <si>
    <t>H21</t>
  </si>
  <si>
    <t>LBE</t>
  </si>
  <si>
    <t>LAE</t>
  </si>
  <si>
    <t>MBE</t>
  </si>
  <si>
    <t>MAE</t>
  </si>
  <si>
    <t>RBE</t>
  </si>
  <si>
    <t>RAE</t>
  </si>
  <si>
    <t>NAF</t>
  </si>
  <si>
    <t>NBF</t>
  </si>
  <si>
    <t>LBF</t>
  </si>
  <si>
    <t>LAF</t>
  </si>
  <si>
    <t>MBF</t>
  </si>
  <si>
    <t>MAF</t>
  </si>
  <si>
    <t>RBF</t>
  </si>
  <si>
    <t>RAF</t>
  </si>
  <si>
    <t>NAG</t>
  </si>
  <si>
    <t>NBG</t>
  </si>
  <si>
    <t>LBG</t>
  </si>
  <si>
    <t>LAG</t>
  </si>
  <si>
    <t>MBG</t>
  </si>
  <si>
    <t>MAG</t>
  </si>
  <si>
    <t>RBG</t>
  </si>
  <si>
    <t>RAG</t>
  </si>
  <si>
    <t>AKE</t>
  </si>
  <si>
    <t>AJE</t>
  </si>
  <si>
    <t>BJE</t>
  </si>
  <si>
    <t>BKE</t>
  </si>
  <si>
    <t>CJE</t>
  </si>
  <si>
    <t>CKE</t>
  </si>
  <si>
    <t>DJE</t>
  </si>
  <si>
    <t>DKE</t>
  </si>
  <si>
    <t>NCE</t>
  </si>
  <si>
    <t>NJE</t>
  </si>
  <si>
    <t>NDE</t>
  </si>
  <si>
    <t>NKE</t>
  </si>
  <si>
    <t>PCE</t>
  </si>
  <si>
    <t>新PM☆</t>
    <rPh sb="0" eb="1">
      <t>シン</t>
    </rPh>
    <phoneticPr fontId="3"/>
  </si>
  <si>
    <t>PJE</t>
  </si>
  <si>
    <t>PDE</t>
  </si>
  <si>
    <t>PKE</t>
  </si>
  <si>
    <t>LDE</t>
  </si>
  <si>
    <t>LKE</t>
  </si>
  <si>
    <t>LCE</t>
  </si>
  <si>
    <t>LJE</t>
  </si>
  <si>
    <t>MDE</t>
  </si>
  <si>
    <t>MKE</t>
  </si>
  <si>
    <t>MCE</t>
  </si>
  <si>
    <t>MJE</t>
  </si>
  <si>
    <t>RDE</t>
  </si>
  <si>
    <t>RKE</t>
  </si>
  <si>
    <t>RCE</t>
  </si>
  <si>
    <t>RJE</t>
  </si>
  <si>
    <t>AKF</t>
  </si>
  <si>
    <t>AJF</t>
  </si>
  <si>
    <t>BJF</t>
  </si>
  <si>
    <t>BKF</t>
  </si>
  <si>
    <t>CJF</t>
  </si>
  <si>
    <t>CKF</t>
  </si>
  <si>
    <t>DJF</t>
  </si>
  <si>
    <t>DKF</t>
  </si>
  <si>
    <t>NCF</t>
  </si>
  <si>
    <t>NJF</t>
  </si>
  <si>
    <t>NDF</t>
  </si>
  <si>
    <t>NKF</t>
  </si>
  <si>
    <t>PCF</t>
  </si>
  <si>
    <t>PJF</t>
  </si>
  <si>
    <t>PDF</t>
  </si>
  <si>
    <t>PKF</t>
  </si>
  <si>
    <t>H22</t>
  </si>
  <si>
    <t>SDF</t>
  </si>
  <si>
    <t>SKF</t>
  </si>
  <si>
    <t>SCF</t>
  </si>
  <si>
    <t>SJF</t>
  </si>
  <si>
    <t>LDF</t>
  </si>
  <si>
    <t>LKF</t>
  </si>
  <si>
    <t>LCF</t>
  </si>
  <si>
    <t>LJF</t>
  </si>
  <si>
    <t>MDF</t>
  </si>
  <si>
    <t>MKF</t>
  </si>
  <si>
    <t>MCF</t>
  </si>
  <si>
    <t>MJF</t>
  </si>
  <si>
    <t>RDF</t>
  </si>
  <si>
    <t>RKF</t>
  </si>
  <si>
    <t>RCF</t>
  </si>
  <si>
    <t>RJF</t>
  </si>
  <si>
    <t>PM☆☆☆</t>
  </si>
  <si>
    <t>PM☆☆☆☆</t>
  </si>
  <si>
    <t>AKG</t>
  </si>
  <si>
    <t>AJG</t>
  </si>
  <si>
    <t>BJG</t>
  </si>
  <si>
    <t>BKG</t>
  </si>
  <si>
    <t>CJG</t>
  </si>
  <si>
    <t>CKG</t>
  </si>
  <si>
    <t>DJG</t>
  </si>
  <si>
    <t>DKG</t>
  </si>
  <si>
    <t>NCG</t>
  </si>
  <si>
    <t>NJG</t>
  </si>
  <si>
    <t>NDG</t>
  </si>
  <si>
    <t>NKG</t>
  </si>
  <si>
    <t>PCG</t>
  </si>
  <si>
    <t>PJG</t>
  </si>
  <si>
    <t>PKG</t>
  </si>
  <si>
    <t>LDG</t>
  </si>
  <si>
    <t>LKG</t>
  </si>
  <si>
    <t>LCG</t>
  </si>
  <si>
    <t>LJG</t>
  </si>
  <si>
    <t>MDG</t>
  </si>
  <si>
    <t>PA</t>
  </si>
  <si>
    <t>PDG</t>
  </si>
  <si>
    <t>燃料電池（水素）</t>
    <rPh sb="0" eb="2">
      <t>ネンリョウ</t>
    </rPh>
    <rPh sb="2" eb="4">
      <t>デンチ</t>
    </rPh>
    <rPh sb="5" eb="7">
      <t>スイソ</t>
    </rPh>
    <phoneticPr fontId="2"/>
  </si>
  <si>
    <t>名称</t>
    <rPh sb="0" eb="2">
      <t>メイショウ</t>
    </rPh>
    <phoneticPr fontId="2"/>
  </si>
  <si>
    <t>九都</t>
  </si>
  <si>
    <t>軽油</t>
    <rPh sb="0" eb="2">
      <t>ケイユ</t>
    </rPh>
    <phoneticPr fontId="2"/>
  </si>
  <si>
    <t>電気</t>
    <rPh sb="0" eb="2">
      <t>デンキ</t>
    </rPh>
    <phoneticPr fontId="2"/>
  </si>
  <si>
    <t>メタノール</t>
    <phoneticPr fontId="2"/>
  </si>
  <si>
    <t>この表は、集計シート用で、印刷の必要はありません。</t>
    <rPh sb="2" eb="3">
      <t>ヒョウ</t>
    </rPh>
    <rPh sb="5" eb="7">
      <t>シュウケイ</t>
    </rPh>
    <rPh sb="10" eb="11">
      <t>ヨウ</t>
    </rPh>
    <rPh sb="13" eb="15">
      <t>インサツ</t>
    </rPh>
    <rPh sb="16" eb="18">
      <t>ヒツヨウ</t>
    </rPh>
    <phoneticPr fontId="2"/>
  </si>
  <si>
    <t>ハイブリッド（軽油）</t>
    <rPh sb="7" eb="9">
      <t>ケイユ</t>
    </rPh>
    <phoneticPr fontId="2"/>
  </si>
  <si>
    <t>〒</t>
    <phoneticPr fontId="2"/>
  </si>
  <si>
    <t>　自動車から排出される窒素酸化物及び粒子状物質の特定地域における総量の削減等に関する特別措置法第33条または第34条に基づき、特定自動車の使用管理計画または実績報告書を次のとおり提出します。</t>
    <rPh sb="54" eb="55">
      <t>ダイ</t>
    </rPh>
    <rPh sb="57" eb="58">
      <t>ジョウ</t>
    </rPh>
    <rPh sb="78" eb="80">
      <t>ジッセキ</t>
    </rPh>
    <rPh sb="80" eb="83">
      <t>ホウコクショ</t>
    </rPh>
    <rPh sb="89" eb="91">
      <t>テイシュツ</t>
    </rPh>
    <phoneticPr fontId="2"/>
  </si>
  <si>
    <t>PM低減装置（PM排出係数）</t>
    <rPh sb="2" eb="4">
      <t>テイゲン</t>
    </rPh>
    <rPh sb="4" eb="6">
      <t>ソウチ</t>
    </rPh>
    <rPh sb="9" eb="11">
      <t>ハイシュツ</t>
    </rPh>
    <rPh sb="11" eb="13">
      <t>ケイスウ</t>
    </rPh>
    <phoneticPr fontId="3"/>
  </si>
  <si>
    <t>H17有</t>
    <rPh sb="3" eb="4">
      <t>ア</t>
    </rPh>
    <phoneticPr fontId="3"/>
  </si>
  <si>
    <t>新車代替又は減車</t>
    <rPh sb="0" eb="2">
      <t>シンシャ</t>
    </rPh>
    <rPh sb="2" eb="4">
      <t>ダイタイ</t>
    </rPh>
    <rPh sb="4" eb="5">
      <t>マタ</t>
    </rPh>
    <rPh sb="6" eb="8">
      <t>ゲンシャ</t>
    </rPh>
    <phoneticPr fontId="2"/>
  </si>
  <si>
    <t>減車</t>
    <rPh sb="0" eb="2">
      <t>ゲンシャ</t>
    </rPh>
    <phoneticPr fontId="2"/>
  </si>
  <si>
    <t>新車代替</t>
    <rPh sb="0" eb="2">
      <t>シンシャ</t>
    </rPh>
    <rPh sb="2" eb="4">
      <t>ダイタイ</t>
    </rPh>
    <phoneticPr fontId="2"/>
  </si>
  <si>
    <t xml:space="preserve">  所属･氏名</t>
    <rPh sb="2" eb="4">
      <t>ショゾク</t>
    </rPh>
    <rPh sb="5" eb="7">
      <t>シメイ</t>
    </rPh>
    <phoneticPr fontId="2"/>
  </si>
  <si>
    <t xml:space="preserve">  電　話</t>
    <rPh sb="2" eb="5">
      <t>デンワ</t>
    </rPh>
    <phoneticPr fontId="2"/>
  </si>
  <si>
    <t>参考資料１</t>
    <rPh sb="0" eb="2">
      <t>サンコウ</t>
    </rPh>
    <rPh sb="2" eb="4">
      <t>シリョウ</t>
    </rPh>
    <phoneticPr fontId="2"/>
  </si>
  <si>
    <t>日本標準産業分類　中分類</t>
    <rPh sb="0" eb="2">
      <t>ニホン</t>
    </rPh>
    <rPh sb="2" eb="4">
      <t>ヒョウジュン</t>
    </rPh>
    <rPh sb="4" eb="6">
      <t>サンギョウ</t>
    </rPh>
    <rPh sb="6" eb="8">
      <t>ブンルイ</t>
    </rPh>
    <rPh sb="9" eb="10">
      <t>チュウ</t>
    </rPh>
    <rPh sb="10" eb="12">
      <t>ブンルイ</t>
    </rPh>
    <phoneticPr fontId="2"/>
  </si>
  <si>
    <t>農業</t>
    <rPh sb="0" eb="2">
      <t>ノウギョウ</t>
    </rPh>
    <phoneticPr fontId="2"/>
  </si>
  <si>
    <t>繊維・衣服等卸売業</t>
    <rPh sb="0" eb="2">
      <t>センイ</t>
    </rPh>
    <rPh sb="3" eb="5">
      <t>イフク</t>
    </rPh>
    <rPh sb="5" eb="6">
      <t>トウ</t>
    </rPh>
    <rPh sb="6" eb="9">
      <t>オロシウリギョウ</t>
    </rPh>
    <phoneticPr fontId="2"/>
  </si>
  <si>
    <t>林業</t>
    <rPh sb="0" eb="2">
      <t>リンギョウ</t>
    </rPh>
    <phoneticPr fontId="2"/>
  </si>
  <si>
    <t>水産養殖業</t>
    <rPh sb="0" eb="2">
      <t>スイサン</t>
    </rPh>
    <rPh sb="2" eb="5">
      <t>ヨウショクギョウ</t>
    </rPh>
    <phoneticPr fontId="2"/>
  </si>
  <si>
    <t>機械器具卸売業</t>
    <rPh sb="0" eb="2">
      <t>キカイ</t>
    </rPh>
    <rPh sb="2" eb="4">
      <t>キグ</t>
    </rPh>
    <rPh sb="4" eb="6">
      <t>オロシウ</t>
    </rPh>
    <rPh sb="6" eb="7">
      <t>ギョウ</t>
    </rPh>
    <phoneticPr fontId="2"/>
  </si>
  <si>
    <t>その他の卸売業</t>
    <rPh sb="2" eb="3">
      <t>タ</t>
    </rPh>
    <rPh sb="4" eb="6">
      <t>オロシウ</t>
    </rPh>
    <rPh sb="6" eb="7">
      <t>ギョウ</t>
    </rPh>
    <phoneticPr fontId="2"/>
  </si>
  <si>
    <t>総合工事業</t>
    <rPh sb="0" eb="2">
      <t>ソウゴウ</t>
    </rPh>
    <rPh sb="2" eb="4">
      <t>コウジ</t>
    </rPh>
    <rPh sb="4" eb="5">
      <t>ギョウ</t>
    </rPh>
    <phoneticPr fontId="2"/>
  </si>
  <si>
    <t>各種商品小売業</t>
    <rPh sb="0" eb="2">
      <t>カクシュ</t>
    </rPh>
    <rPh sb="2" eb="4">
      <t>ショウヒン</t>
    </rPh>
    <rPh sb="4" eb="7">
      <t>コウリギョウ</t>
    </rPh>
    <phoneticPr fontId="2"/>
  </si>
  <si>
    <t>排出ガス低減レベル1</t>
    <rPh sb="0" eb="2">
      <t>ハイシュツ</t>
    </rPh>
    <rPh sb="4" eb="6">
      <t>テイゲン</t>
    </rPh>
    <phoneticPr fontId="2"/>
  </si>
  <si>
    <t>職別工事業（設備工事業を除く）</t>
    <rPh sb="0" eb="1">
      <t>ショク</t>
    </rPh>
    <rPh sb="1" eb="2">
      <t>ベツ</t>
    </rPh>
    <rPh sb="2" eb="4">
      <t>コウジ</t>
    </rPh>
    <rPh sb="4" eb="5">
      <t>ギョウ</t>
    </rPh>
    <rPh sb="6" eb="8">
      <t>セツビ</t>
    </rPh>
    <rPh sb="8" eb="10">
      <t>コウジ</t>
    </rPh>
    <rPh sb="10" eb="11">
      <t>ギョウ</t>
    </rPh>
    <rPh sb="12" eb="13">
      <t>ノゾ</t>
    </rPh>
    <phoneticPr fontId="2"/>
  </si>
  <si>
    <t>織物・衣服・身の回り品小売業</t>
    <rPh sb="0" eb="2">
      <t>オリモノ</t>
    </rPh>
    <rPh sb="3" eb="5">
      <t>イフク</t>
    </rPh>
    <rPh sb="6" eb="7">
      <t>ミ</t>
    </rPh>
    <rPh sb="8" eb="9">
      <t>マワ</t>
    </rPh>
    <rPh sb="10" eb="11">
      <t>ヒン</t>
    </rPh>
    <rPh sb="11" eb="14">
      <t>コウリギョウ</t>
    </rPh>
    <phoneticPr fontId="2"/>
  </si>
  <si>
    <t>設備工事業</t>
    <rPh sb="0" eb="2">
      <t>セツビ</t>
    </rPh>
    <rPh sb="2" eb="4">
      <t>コウジ</t>
    </rPh>
    <rPh sb="4" eb="5">
      <t>ギョウ</t>
    </rPh>
    <phoneticPr fontId="2"/>
  </si>
  <si>
    <t>飲食料品小売業</t>
    <rPh sb="0" eb="2">
      <t>インショク</t>
    </rPh>
    <rPh sb="2" eb="3">
      <t>ショクリョウ</t>
    </rPh>
    <rPh sb="3" eb="4">
      <t>ヒン</t>
    </rPh>
    <rPh sb="4" eb="7">
      <t>コウリギョウ</t>
    </rPh>
    <phoneticPr fontId="2"/>
  </si>
  <si>
    <t>食料品製造業</t>
    <rPh sb="0" eb="3">
      <t>ショクリョウヒン</t>
    </rPh>
    <rPh sb="3" eb="6">
      <t>セイゾウギョウ</t>
    </rPh>
    <phoneticPr fontId="2"/>
  </si>
  <si>
    <t>飲料・たばこ・飼料製造業</t>
    <rPh sb="0" eb="2">
      <t>インリョウ</t>
    </rPh>
    <rPh sb="7" eb="9">
      <t>シリョウ</t>
    </rPh>
    <rPh sb="9" eb="12">
      <t>セイゾウギョウ</t>
    </rPh>
    <phoneticPr fontId="2"/>
  </si>
  <si>
    <t>(g/km,g/km/t)</t>
    <phoneticPr fontId="2"/>
  </si>
  <si>
    <t>■備考欄</t>
    <rPh sb="1" eb="3">
      <t>ビコウ</t>
    </rPh>
    <rPh sb="3" eb="4">
      <t>ラン</t>
    </rPh>
    <phoneticPr fontId="2"/>
  </si>
  <si>
    <t>■事業所台帳</t>
    <rPh sb="1" eb="4">
      <t>ジギョウショ</t>
    </rPh>
    <rPh sb="4" eb="6">
      <t>ダイチョウ</t>
    </rPh>
    <phoneticPr fontId="2"/>
  </si>
  <si>
    <t>事業所番号</t>
    <rPh sb="0" eb="3">
      <t>ジギョウショ</t>
    </rPh>
    <rPh sb="3" eb="5">
      <t>バンゴウ</t>
    </rPh>
    <phoneticPr fontId="2"/>
  </si>
  <si>
    <t>事業所の名称</t>
    <rPh sb="0" eb="3">
      <t>ジギョウショ</t>
    </rPh>
    <rPh sb="4" eb="6">
      <t>メイショウ</t>
    </rPh>
    <phoneticPr fontId="2"/>
  </si>
  <si>
    <t>事業所の所在地</t>
    <rPh sb="0" eb="3">
      <t>ジギョウショ</t>
    </rPh>
    <rPh sb="4" eb="7">
      <t>ショザイチ</t>
    </rPh>
    <phoneticPr fontId="2"/>
  </si>
  <si>
    <t>事業所の連絡先</t>
    <rPh sb="0" eb="3">
      <t>ジギョウショ</t>
    </rPh>
    <rPh sb="4" eb="7">
      <t>レンラクサキ</t>
    </rPh>
    <phoneticPr fontId="2"/>
  </si>
  <si>
    <t>天然ガス</t>
    <rPh sb="0" eb="2">
      <t>テンネン</t>
    </rPh>
    <phoneticPr fontId="2"/>
  </si>
  <si>
    <t>ハイブリッド</t>
    <phoneticPr fontId="2"/>
  </si>
  <si>
    <t>プラグインハイブリッド</t>
    <phoneticPr fontId="2"/>
  </si>
  <si>
    <t>新☆_x000D_
（新長期）</t>
  </si>
  <si>
    <t>ポスト新長期</t>
  </si>
  <si>
    <t>貨1ガ-</t>
  </si>
  <si>
    <t>バス貨物～1.7t(ガソリン・LPG)</t>
    <rPh sb="2" eb="4">
      <t>カモツ</t>
    </rPh>
    <phoneticPr fontId="3"/>
  </si>
  <si>
    <t>貨1ガ</t>
    <rPh sb="0" eb="1">
      <t>カ</t>
    </rPh>
    <phoneticPr fontId="3"/>
  </si>
  <si>
    <t>ガL3</t>
  </si>
  <si>
    <t>貨1ガH</t>
  </si>
  <si>
    <t>貨1ガJ</t>
  </si>
  <si>
    <t>貨1ガL</t>
  </si>
  <si>
    <t>貨1ガR</t>
  </si>
  <si>
    <t>貨1ガGG</t>
  </si>
  <si>
    <t>貨1ガHL</t>
  </si>
  <si>
    <t>ハ</t>
  </si>
  <si>
    <t>ハイブリット</t>
  </si>
  <si>
    <t>貨1ガGJ</t>
  </si>
  <si>
    <t>貨1ガHP</t>
  </si>
  <si>
    <t>貨1ガTB</t>
  </si>
  <si>
    <t>貨1ガXB</t>
  </si>
  <si>
    <t>☆(優先),ハイブリット</t>
    <rPh sb="2" eb="4">
      <t>ユウセン</t>
    </rPh>
    <phoneticPr fontId="3"/>
  </si>
  <si>
    <t>貨1ガLB</t>
  </si>
  <si>
    <t>貨1ガYB</t>
  </si>
  <si>
    <t>☆☆(優先),ハイブリット</t>
    <rPh sb="3" eb="5">
      <t>ユウセン</t>
    </rPh>
    <phoneticPr fontId="3"/>
  </si>
  <si>
    <t>貨1ガUB</t>
  </si>
  <si>
    <t>貨1ガZB</t>
  </si>
  <si>
    <t>☆☆☆(優先),ハイブリット</t>
    <rPh sb="4" eb="6">
      <t>ユウセン</t>
    </rPh>
    <phoneticPr fontId="3"/>
  </si>
  <si>
    <t>貨1ガABE</t>
  </si>
  <si>
    <t>貨1ガAAE</t>
  </si>
  <si>
    <t>貨1ガBAE</t>
  </si>
  <si>
    <t>貨1ガBBE</t>
  </si>
  <si>
    <t>貨1ガCAE</t>
  </si>
  <si>
    <t>貨1ガCBE</t>
  </si>
  <si>
    <t>ガL1</t>
  </si>
  <si>
    <t>貨1ガDAE</t>
  </si>
  <si>
    <t>貨1ガDBE</t>
  </si>
  <si>
    <t>ガL2</t>
  </si>
  <si>
    <t>貨1ガNAE</t>
  </si>
  <si>
    <t>貨1ガNBE</t>
  </si>
  <si>
    <t>貨1ガLBE</t>
  </si>
  <si>
    <t>貨1ガLAE</t>
  </si>
  <si>
    <t>貨1ガMBE</t>
  </si>
  <si>
    <t>貨1ガMAE</t>
  </si>
  <si>
    <t>新☆☆☆(優先),ハイブリット</t>
    <rPh sb="0" eb="1">
      <t>シン</t>
    </rPh>
    <rPh sb="5" eb="7">
      <t>ユウセン</t>
    </rPh>
    <phoneticPr fontId="3"/>
  </si>
  <si>
    <t>貨1ガRBE</t>
  </si>
  <si>
    <t>貨1ガRAE</t>
  </si>
  <si>
    <t>新☆☆☆☆(優先),ハイブリット</t>
    <rPh sb="0" eb="1">
      <t>シン</t>
    </rPh>
    <rPh sb="6" eb="8">
      <t>ユウセン</t>
    </rPh>
    <phoneticPr fontId="3"/>
  </si>
  <si>
    <t>貨2ガ-</t>
  </si>
  <si>
    <t>バス貨物1.7～2.5t(ガソリン・LPG)</t>
    <rPh sb="2" eb="4">
      <t>カモツ</t>
    </rPh>
    <phoneticPr fontId="3"/>
  </si>
  <si>
    <t>貨2ガ</t>
    <rPh sb="0" eb="1">
      <t>カ</t>
    </rPh>
    <phoneticPr fontId="3"/>
  </si>
  <si>
    <t>貨2ガH</t>
  </si>
  <si>
    <t>貨2ガJ</t>
  </si>
  <si>
    <t>貨2ガL</t>
  </si>
  <si>
    <t>貨2ガT</t>
  </si>
  <si>
    <t>貨2ガGA</t>
  </si>
  <si>
    <t>貨2ガGC</t>
  </si>
  <si>
    <t>貨2ガHG</t>
  </si>
  <si>
    <t>貨2ガGK</t>
  </si>
  <si>
    <t>貨2ガHQ</t>
  </si>
  <si>
    <t>貨2ガTC</t>
  </si>
  <si>
    <t>貨2ガXC</t>
  </si>
  <si>
    <t>貨2ガLC</t>
  </si>
  <si>
    <t>貨2ガYC</t>
  </si>
  <si>
    <t>貨2ガUC</t>
  </si>
  <si>
    <t>貨2ガZC</t>
  </si>
  <si>
    <t>貨2ガABF</t>
  </si>
  <si>
    <t>貨2ガAAF</t>
  </si>
  <si>
    <t>貨2ガBAF</t>
  </si>
  <si>
    <t>貨2ガBBF</t>
  </si>
  <si>
    <t>貨2ガCAF</t>
  </si>
  <si>
    <t>貨2ガCBF</t>
  </si>
  <si>
    <t>貨2ガDAF</t>
  </si>
  <si>
    <t>貨2ガDBF</t>
  </si>
  <si>
    <t>貨2ガNAF</t>
  </si>
  <si>
    <t>貨2ガNBF</t>
  </si>
  <si>
    <t>貨2ガLBF</t>
  </si>
  <si>
    <t>貨2ガLAF</t>
  </si>
  <si>
    <t>貨2ガMBF</t>
  </si>
  <si>
    <t>貨2ガMAF</t>
  </si>
  <si>
    <t>新☆☆☆（優先）,ハイブリット</t>
    <rPh sb="0" eb="1">
      <t>シン</t>
    </rPh>
    <rPh sb="5" eb="7">
      <t>ユウセン</t>
    </rPh>
    <phoneticPr fontId="3"/>
  </si>
  <si>
    <t>貨2ガRBF</t>
  </si>
  <si>
    <t>貨2ガRAF</t>
  </si>
  <si>
    <t>新☆☆☆☆（優先）,ハイブリット</t>
    <rPh sb="0" eb="1">
      <t>シン</t>
    </rPh>
    <rPh sb="6" eb="8">
      <t>ユウセン</t>
    </rPh>
    <phoneticPr fontId="3"/>
  </si>
  <si>
    <t>貨3ガ-</t>
  </si>
  <si>
    <t>バス貨物2.5～3.5t(ガソリン・LPG)</t>
    <rPh sb="2" eb="4">
      <t>カモツ</t>
    </rPh>
    <phoneticPr fontId="3"/>
  </si>
  <si>
    <t>貨3ガ</t>
    <rPh sb="0" eb="1">
      <t>カ</t>
    </rPh>
    <phoneticPr fontId="3"/>
  </si>
  <si>
    <t>貨3ガJ</t>
  </si>
  <si>
    <t>貨3ガM</t>
  </si>
  <si>
    <t>貨3ガT</t>
  </si>
  <si>
    <t>貨3ガZ</t>
  </si>
  <si>
    <t>貨3ガGB</t>
  </si>
  <si>
    <t>貨3ガGE</t>
  </si>
  <si>
    <t>貨3ガHJ</t>
  </si>
  <si>
    <t>貨3ガGK</t>
  </si>
  <si>
    <t>貨3ガHQ</t>
  </si>
  <si>
    <t>貨3ガTC</t>
  </si>
  <si>
    <t>貨3ガXC</t>
  </si>
  <si>
    <t>貨3ガLC</t>
  </si>
  <si>
    <t>貨3ガYC</t>
  </si>
  <si>
    <t>貨3ガUC</t>
  </si>
  <si>
    <t>貨3ガZC</t>
  </si>
  <si>
    <t>貨3ガABF</t>
  </si>
  <si>
    <t>貨3ガAAF</t>
  </si>
  <si>
    <t>貨3ガBAF</t>
  </si>
  <si>
    <t>貨3ガBBF</t>
  </si>
  <si>
    <t>貨3ガCAF</t>
  </si>
  <si>
    <t>貨3ガCBF</t>
  </si>
  <si>
    <t>貨3ガDAF</t>
  </si>
  <si>
    <t>貨3ガDBF</t>
  </si>
  <si>
    <t>貨3ガNAF</t>
  </si>
  <si>
    <t>貨3ガNBF</t>
  </si>
  <si>
    <t>貨3ガLBF</t>
  </si>
  <si>
    <t>貨3ガLAF</t>
  </si>
  <si>
    <t>貨3ガMBF</t>
  </si>
  <si>
    <t>貨3ガMAF</t>
  </si>
  <si>
    <t>貨3ガRBF</t>
  </si>
  <si>
    <t>貨3ガRAF</t>
  </si>
  <si>
    <t>貨4ガ-</t>
  </si>
  <si>
    <t>バス貨物3.5t～(ガソリン・LPG)</t>
    <rPh sb="2" eb="4">
      <t>カモツ</t>
    </rPh>
    <phoneticPr fontId="3"/>
  </si>
  <si>
    <t>貨4ガ</t>
    <rPh sb="0" eb="1">
      <t>カ</t>
    </rPh>
    <phoneticPr fontId="3"/>
  </si>
  <si>
    <t>貨4ガJ</t>
  </si>
  <si>
    <t>貨4ガM</t>
  </si>
  <si>
    <t>貨4ガT</t>
  </si>
  <si>
    <t>貨4ガZ</t>
  </si>
  <si>
    <t>貨4ガGB</t>
  </si>
  <si>
    <t>貨4ガGE</t>
  </si>
  <si>
    <t>貨4ガHJ</t>
  </si>
  <si>
    <t>貨4ガGL</t>
  </si>
  <si>
    <t>貨4ガHR</t>
  </si>
  <si>
    <t>貨4ガTD</t>
  </si>
  <si>
    <t>貨4ガXD</t>
  </si>
  <si>
    <t>貨4ガLD</t>
  </si>
  <si>
    <t>貨4ガYD</t>
  </si>
  <si>
    <t>貨4ガUD</t>
  </si>
  <si>
    <t>貨4ガZD</t>
  </si>
  <si>
    <t>貨4ガABG</t>
  </si>
  <si>
    <t>貨4ガAAG</t>
  </si>
  <si>
    <t>貨4ガBAG</t>
  </si>
  <si>
    <t>貨4ガBBG</t>
  </si>
  <si>
    <t>貨4ガCAG</t>
  </si>
  <si>
    <t>貨4ガCBG</t>
  </si>
  <si>
    <t>貨4ガDAG</t>
  </si>
  <si>
    <t>貨4ガDBG</t>
  </si>
  <si>
    <t>貨4ガNAG</t>
  </si>
  <si>
    <t>貨4ガNBG</t>
  </si>
  <si>
    <t>貨4ガLBG</t>
  </si>
  <si>
    <t>貨4ガLAG</t>
  </si>
  <si>
    <t>貨4ガMBG</t>
  </si>
  <si>
    <t>貨4ガMAG</t>
  </si>
  <si>
    <t>貨4ガRBG</t>
  </si>
  <si>
    <t>貨4ガRAG</t>
  </si>
  <si>
    <t>貨1L-</t>
  </si>
  <si>
    <t>貨1L</t>
    <rPh sb="0" eb="1">
      <t>カ</t>
    </rPh>
    <phoneticPr fontId="3"/>
  </si>
  <si>
    <t>貨1LH</t>
  </si>
  <si>
    <t>貨1LJ</t>
  </si>
  <si>
    <t>貨1LL</t>
  </si>
  <si>
    <t>貨1LR</t>
  </si>
  <si>
    <t>貨1LGG</t>
  </si>
  <si>
    <t>貨1LHL</t>
  </si>
  <si>
    <t>貨1LGJ</t>
  </si>
  <si>
    <t>貨1LHP</t>
  </si>
  <si>
    <t>貨1LTB</t>
  </si>
  <si>
    <t>貨1LXB</t>
  </si>
  <si>
    <t>貨1LLB</t>
  </si>
  <si>
    <t>貨1LYB</t>
  </si>
  <si>
    <t>貨1LUB</t>
  </si>
  <si>
    <t>貨1LZB</t>
  </si>
  <si>
    <t>貨1LABE</t>
  </si>
  <si>
    <t>貨1LAAE</t>
  </si>
  <si>
    <t>貨1LBAE</t>
  </si>
  <si>
    <t>貨1LBBE</t>
  </si>
  <si>
    <t>貨1LCAE</t>
  </si>
  <si>
    <t>貨1LCBE</t>
  </si>
  <si>
    <t>貨1LDAE</t>
  </si>
  <si>
    <t>貨1LDBE</t>
  </si>
  <si>
    <t>貨1LNAE</t>
  </si>
  <si>
    <t>貨1LNBE</t>
  </si>
  <si>
    <t>貨1LLBE</t>
  </si>
  <si>
    <t>貨1LLAE</t>
  </si>
  <si>
    <t>貨1LMBE</t>
  </si>
  <si>
    <t>貨1LMAE</t>
  </si>
  <si>
    <t>貨1LRBE</t>
  </si>
  <si>
    <t>貨1LRAE</t>
  </si>
  <si>
    <t>貨2L-</t>
  </si>
  <si>
    <t>貨2L</t>
    <rPh sb="0" eb="1">
      <t>カ</t>
    </rPh>
    <phoneticPr fontId="3"/>
  </si>
  <si>
    <t>貨2LH</t>
  </si>
  <si>
    <t>貨2LJ</t>
  </si>
  <si>
    <t>貨2LL</t>
  </si>
  <si>
    <t>貨2LT</t>
  </si>
  <si>
    <t>貨2LGA</t>
  </si>
  <si>
    <t>貨2LGC</t>
  </si>
  <si>
    <t>貨2LHG</t>
  </si>
  <si>
    <t>貨2LGK</t>
  </si>
  <si>
    <t>貨2LHQ</t>
  </si>
  <si>
    <t>貨2LTC</t>
  </si>
  <si>
    <t>貨2LXC</t>
  </si>
  <si>
    <t>貨2LLC</t>
  </si>
  <si>
    <t>貨2LYC</t>
  </si>
  <si>
    <t>貨2LUC</t>
  </si>
  <si>
    <t>貨2LZC</t>
  </si>
  <si>
    <t>貨2LABF</t>
  </si>
  <si>
    <t>貨2LAAF</t>
  </si>
  <si>
    <t>貨2LBAF</t>
  </si>
  <si>
    <t>貨2LBBF</t>
  </si>
  <si>
    <t>貨2LCAF</t>
  </si>
  <si>
    <t>貨2LCBF</t>
  </si>
  <si>
    <t>貨2LDAF</t>
  </si>
  <si>
    <t>貨2LDBF</t>
  </si>
  <si>
    <t>貨2LNAF</t>
  </si>
  <si>
    <t>貨2LNBF</t>
  </si>
  <si>
    <t>貨2LLBF</t>
  </si>
  <si>
    <t>貨2LLAF</t>
  </si>
  <si>
    <t>貨2LMBF</t>
  </si>
  <si>
    <t>貨2LMAF</t>
  </si>
  <si>
    <t>貨2LRBF</t>
  </si>
  <si>
    <t>貨2LRAF</t>
  </si>
  <si>
    <t>貨3L-</t>
  </si>
  <si>
    <t>貨3L</t>
    <rPh sb="0" eb="1">
      <t>カ</t>
    </rPh>
    <phoneticPr fontId="3"/>
  </si>
  <si>
    <t>貨3LJ</t>
  </si>
  <si>
    <t>貨3LM</t>
  </si>
  <si>
    <t>貨3LT</t>
  </si>
  <si>
    <t>貨3LZ</t>
  </si>
  <si>
    <t>貨3LGB</t>
  </si>
  <si>
    <t>貨3LGE</t>
  </si>
  <si>
    <t>貨3LHJ</t>
  </si>
  <si>
    <t>貨3LGK</t>
  </si>
  <si>
    <t>貨3LHQ</t>
  </si>
  <si>
    <t>貨3LTC</t>
  </si>
  <si>
    <t>貨3LXC</t>
  </si>
  <si>
    <t>貨3LLC</t>
  </si>
  <si>
    <t>貨3LYC</t>
  </si>
  <si>
    <t>貨3LUC</t>
  </si>
  <si>
    <t>貨3LZC</t>
  </si>
  <si>
    <t>貨3LABF</t>
  </si>
  <si>
    <t>貨3LAAF</t>
  </si>
  <si>
    <t>貨3LBAF</t>
  </si>
  <si>
    <t>貨3LBBF</t>
  </si>
  <si>
    <t>貨3LCAF</t>
  </si>
  <si>
    <t>貨3LCBF</t>
  </si>
  <si>
    <t>貨3LDAF</t>
  </si>
  <si>
    <t>貨3LDBF</t>
  </si>
  <si>
    <t>貨3LNAF</t>
  </si>
  <si>
    <t>貨3LNBF</t>
  </si>
  <si>
    <t>貨3LLBF</t>
  </si>
  <si>
    <t>貨3LLAF</t>
  </si>
  <si>
    <t>貨3LMBF</t>
  </si>
  <si>
    <t>貨3LMAF</t>
  </si>
  <si>
    <t>貨3LRBF</t>
  </si>
  <si>
    <t>貨3LRAF</t>
  </si>
  <si>
    <t>貨4L-</t>
  </si>
  <si>
    <t>貨4L</t>
    <rPh sb="0" eb="1">
      <t>カ</t>
    </rPh>
    <phoneticPr fontId="3"/>
  </si>
  <si>
    <t>貨4LJ</t>
  </si>
  <si>
    <t>貨4LM</t>
  </si>
  <si>
    <t>貨4LT</t>
  </si>
  <si>
    <t>貨4LZ</t>
  </si>
  <si>
    <t>貨4LGB</t>
  </si>
  <si>
    <t>貨4LGE</t>
  </si>
  <si>
    <t>貨4LHJ</t>
  </si>
  <si>
    <t>貨4LGL</t>
  </si>
  <si>
    <t>貨4LHR</t>
  </si>
  <si>
    <t>貨4LTD</t>
  </si>
  <si>
    <t>貨4LXD</t>
  </si>
  <si>
    <t>貨4LLD</t>
  </si>
  <si>
    <t>貨4LYD</t>
  </si>
  <si>
    <t>貨4LUD</t>
  </si>
  <si>
    <t>貨4LZD</t>
  </si>
  <si>
    <t>貨4LABG</t>
  </si>
  <si>
    <t>貨4LAAG</t>
  </si>
  <si>
    <t>貨4LBAG</t>
  </si>
  <si>
    <t>貨4LBBG</t>
  </si>
  <si>
    <t>貨4LCAG</t>
  </si>
  <si>
    <t>貨4LCBG</t>
  </si>
  <si>
    <t>貨4LDAG</t>
  </si>
  <si>
    <t>貨4LDBG</t>
  </si>
  <si>
    <t>貨4LNAG</t>
  </si>
  <si>
    <t>☆(優先）、ハイブリット</t>
    <rPh sb="2" eb="4">
      <t>ユウセン</t>
    </rPh>
    <phoneticPr fontId="3"/>
  </si>
  <si>
    <t>貨4LNBG</t>
  </si>
  <si>
    <t>貨4LLBG</t>
  </si>
  <si>
    <t>貨4LLAG</t>
  </si>
  <si>
    <t>貨4LMBG</t>
  </si>
  <si>
    <t>貨4LMAG</t>
  </si>
  <si>
    <t>貨4LRBG</t>
  </si>
  <si>
    <t>貨4LRAG</t>
  </si>
  <si>
    <t>貨1軽-</t>
  </si>
  <si>
    <t>バス貨物～1.7t(軽油)</t>
    <rPh sb="2" eb="4">
      <t>カモツ</t>
    </rPh>
    <rPh sb="10" eb="12">
      <t>ケイユ</t>
    </rPh>
    <phoneticPr fontId="3"/>
  </si>
  <si>
    <t>貨1軽</t>
    <rPh sb="0" eb="1">
      <t>カ</t>
    </rPh>
    <rPh sb="2" eb="3">
      <t>ケイ</t>
    </rPh>
    <phoneticPr fontId="3"/>
  </si>
  <si>
    <t>軽3</t>
    <rPh sb="0" eb="1">
      <t>ケイ</t>
    </rPh>
    <phoneticPr fontId="3"/>
  </si>
  <si>
    <t>貨1軽K</t>
  </si>
  <si>
    <t>貨1軽N</t>
  </si>
  <si>
    <t>貨1軽P</t>
  </si>
  <si>
    <t>貨1軽S</t>
  </si>
  <si>
    <t>貨1軽KA</t>
  </si>
  <si>
    <t>貨1軽KE</t>
  </si>
  <si>
    <t>貨1軽HA</t>
  </si>
  <si>
    <t>貨1軽KP</t>
  </si>
  <si>
    <t>貨1軽HW</t>
  </si>
  <si>
    <t>貨1軽TH</t>
  </si>
  <si>
    <t>貨1軽XH</t>
  </si>
  <si>
    <t>貨1軽LH</t>
  </si>
  <si>
    <t>貨1軽YH</t>
  </si>
  <si>
    <t>貨1軽UH</t>
  </si>
  <si>
    <t>貨1軽ZH</t>
  </si>
  <si>
    <t>貨1軽ADE</t>
  </si>
  <si>
    <t>軽新長</t>
    <rPh sb="0" eb="1">
      <t>ケイ</t>
    </rPh>
    <rPh sb="1" eb="2">
      <t>シン</t>
    </rPh>
    <rPh sb="2" eb="3">
      <t>チョウ</t>
    </rPh>
    <phoneticPr fontId="3"/>
  </si>
  <si>
    <t>貨1軽AKE</t>
  </si>
  <si>
    <t>貨1軽ACE</t>
  </si>
  <si>
    <t>貨1軽AJE</t>
  </si>
  <si>
    <t>貨1軽BCE</t>
  </si>
  <si>
    <t>貨1軽BJE</t>
  </si>
  <si>
    <t>貨1軽BDE</t>
  </si>
  <si>
    <t>貨1軽BKE</t>
  </si>
  <si>
    <t>貨1軽CCE</t>
  </si>
  <si>
    <t>貨1軽CJE</t>
  </si>
  <si>
    <t>☆☆☆(優先）、ハイブリット</t>
    <rPh sb="4" eb="6">
      <t>ユウセン</t>
    </rPh>
    <phoneticPr fontId="3"/>
  </si>
  <si>
    <t>貨1軽CDE</t>
  </si>
  <si>
    <t>貨1軽CKE</t>
  </si>
  <si>
    <t>貨1軽DCE</t>
  </si>
  <si>
    <t>☆☆☆☆(優先),ハイブリット</t>
    <rPh sb="5" eb="7">
      <t>ユウセン</t>
    </rPh>
    <phoneticPr fontId="3"/>
  </si>
  <si>
    <t>貨1軽DJE</t>
  </si>
  <si>
    <t>貨1軽DDE</t>
  </si>
  <si>
    <t>☆☆☆☆</t>
  </si>
  <si>
    <t>貨1軽DKE</t>
  </si>
  <si>
    <t>貨1軽NCE</t>
  </si>
  <si>
    <t>新☆(優先）、ハイブリット</t>
    <rPh sb="0" eb="1">
      <t>シン</t>
    </rPh>
    <rPh sb="3" eb="5">
      <t>ユウセン</t>
    </rPh>
    <phoneticPr fontId="3"/>
  </si>
  <si>
    <t>貨1軽NJE</t>
  </si>
  <si>
    <t>貨1軽NDE</t>
  </si>
  <si>
    <t>貨1軽NKE</t>
  </si>
  <si>
    <t>貨1軽PCE</t>
  </si>
  <si>
    <t>新PM☆(優先）、ハイブリット</t>
    <rPh sb="0" eb="1">
      <t>シン</t>
    </rPh>
    <rPh sb="5" eb="7">
      <t>ユウセン</t>
    </rPh>
    <phoneticPr fontId="3"/>
  </si>
  <si>
    <t>貨1軽PJE</t>
  </si>
  <si>
    <t>貨1軽PDE</t>
  </si>
  <si>
    <t>貨1軽PKE</t>
  </si>
  <si>
    <t>貨1軽LDE</t>
  </si>
  <si>
    <t>貨1軽LKE</t>
  </si>
  <si>
    <t>貨1軽LCE</t>
  </si>
  <si>
    <t>貨1軽LJE</t>
  </si>
  <si>
    <t>貨1軽MDE</t>
  </si>
  <si>
    <t>貨1軽MKE</t>
  </si>
  <si>
    <t>貨1軽MCE</t>
  </si>
  <si>
    <t>貨1軽MJE</t>
  </si>
  <si>
    <t>貨1軽RDE</t>
  </si>
  <si>
    <t>貨1軽RKE</t>
  </si>
  <si>
    <t>貨1軽RCE</t>
  </si>
  <si>
    <t>新☆☆☆☆(優先）,ハイブリット</t>
    <rPh sb="0" eb="1">
      <t>シン</t>
    </rPh>
    <rPh sb="6" eb="8">
      <t>ユウセン</t>
    </rPh>
    <phoneticPr fontId="3"/>
  </si>
  <si>
    <t>貨1軽RJE</t>
  </si>
  <si>
    <t>貨2軽-</t>
  </si>
  <si>
    <t>バス貨物1.7～2.5t(軽油)</t>
    <rPh sb="2" eb="4">
      <t>カモツ</t>
    </rPh>
    <rPh sb="13" eb="15">
      <t>ケイユ</t>
    </rPh>
    <phoneticPr fontId="3"/>
  </si>
  <si>
    <t>貨2軽</t>
    <rPh sb="0" eb="1">
      <t>カ</t>
    </rPh>
    <rPh sb="2" eb="3">
      <t>ケイ</t>
    </rPh>
    <phoneticPr fontId="3"/>
  </si>
  <si>
    <t>貨2軽K</t>
  </si>
  <si>
    <t>貨2軽N</t>
  </si>
  <si>
    <t>貨2軽P</t>
  </si>
  <si>
    <t>貨2軽S</t>
  </si>
  <si>
    <t>貨2軽KB</t>
  </si>
  <si>
    <t>貨2軽KF</t>
  </si>
  <si>
    <t>貨2軽HB</t>
  </si>
  <si>
    <t>貨2軽KJ</t>
  </si>
  <si>
    <t>貨2軽HE</t>
  </si>
  <si>
    <t>貨2軽DD</t>
  </si>
  <si>
    <t>貨2軽WD</t>
  </si>
  <si>
    <t>貨2軽DE</t>
  </si>
  <si>
    <t>貨2軽WE</t>
  </si>
  <si>
    <t>貨2軽DF</t>
  </si>
  <si>
    <t>貨2軽WF</t>
  </si>
  <si>
    <t>貨2軽DN</t>
  </si>
  <si>
    <t>貨2軽WN</t>
  </si>
  <si>
    <t>貨2軽DP</t>
  </si>
  <si>
    <t>貨2軽WP</t>
  </si>
  <si>
    <t>貨2軽DQ</t>
  </si>
  <si>
    <t>貨2軽WQ</t>
  </si>
  <si>
    <t>貨2軽KQ</t>
  </si>
  <si>
    <t>貨2軽HX</t>
  </si>
  <si>
    <t>貨2軽TJ</t>
  </si>
  <si>
    <t>貨2軽XJ</t>
  </si>
  <si>
    <t>貨2軽LJ</t>
  </si>
  <si>
    <t>貨2軽YJ</t>
  </si>
  <si>
    <t>貨2軽UJ</t>
  </si>
  <si>
    <t>貨2軽ZJ</t>
  </si>
  <si>
    <t>貨2軽ADF</t>
  </si>
  <si>
    <t>貨2軽AKF</t>
  </si>
  <si>
    <t>貨2軽ACF</t>
  </si>
  <si>
    <t>貨2軽AJF</t>
  </si>
  <si>
    <t>貨2軽BCF</t>
  </si>
  <si>
    <t>貨2軽BJF</t>
  </si>
  <si>
    <t>貨2軽BDF</t>
  </si>
  <si>
    <t>貨2軽BKF</t>
  </si>
  <si>
    <t>貨2軽CCF</t>
  </si>
  <si>
    <t>貨2軽CJF</t>
  </si>
  <si>
    <t>貨2軽CDF</t>
  </si>
  <si>
    <t>貨2軽CKF</t>
  </si>
  <si>
    <t>貨2軽DCF</t>
  </si>
  <si>
    <t>貨2軽DJF</t>
  </si>
  <si>
    <t>貨2軽DDF</t>
  </si>
  <si>
    <t>貨2軽DKF</t>
  </si>
  <si>
    <t>貨2軽NCF</t>
  </si>
  <si>
    <t>貨2軽NJF</t>
  </si>
  <si>
    <t>貨2軽NDF</t>
  </si>
  <si>
    <t>貨2軽NKF</t>
  </si>
  <si>
    <t>貨2軽PCF</t>
  </si>
  <si>
    <t>貨2軽PJF</t>
  </si>
  <si>
    <t>貨2軽PDF</t>
  </si>
  <si>
    <t>貨2軽PKF</t>
  </si>
  <si>
    <t>貨2軽SDF</t>
  </si>
  <si>
    <t>貨2軽SKF</t>
  </si>
  <si>
    <t>貨2軽SCF</t>
  </si>
  <si>
    <t>貨2軽SJF</t>
  </si>
  <si>
    <t>貨3軽-</t>
  </si>
  <si>
    <t>バス貨物2.5～3.5t(軽油)</t>
    <rPh sb="2" eb="4">
      <t>カモツ</t>
    </rPh>
    <rPh sb="13" eb="15">
      <t>ケイユ</t>
    </rPh>
    <phoneticPr fontId="3"/>
  </si>
  <si>
    <t>貨3軽</t>
    <rPh sb="0" eb="1">
      <t>カ</t>
    </rPh>
    <rPh sb="2" eb="3">
      <t>ケイ</t>
    </rPh>
    <phoneticPr fontId="3"/>
  </si>
  <si>
    <t>貨3軽K</t>
  </si>
  <si>
    <t>貨3軽N</t>
  </si>
  <si>
    <t>貨3軽P</t>
  </si>
  <si>
    <t>貨3軽S</t>
  </si>
  <si>
    <t>貨3軽U</t>
  </si>
  <si>
    <t>貨3軽KC</t>
  </si>
  <si>
    <t>貨3軽KG</t>
  </si>
  <si>
    <t>貨3軽HC</t>
  </si>
  <si>
    <t>貨3軽DG</t>
  </si>
  <si>
    <t>貨3軽WG</t>
  </si>
  <si>
    <t>貨3軽DH</t>
  </si>
  <si>
    <t>貨3軽WH</t>
  </si>
  <si>
    <t>貨3軽DJ</t>
  </si>
  <si>
    <t>貨3軽WJ</t>
  </si>
  <si>
    <t>貨3軽KR</t>
  </si>
  <si>
    <t>貨3軽HY</t>
  </si>
  <si>
    <t>貨3軽TK</t>
  </si>
  <si>
    <t>貨3軽XK</t>
  </si>
  <si>
    <t>貨3軽LK</t>
  </si>
  <si>
    <t>貨3軽YK</t>
  </si>
  <si>
    <t>貨3軽UK</t>
  </si>
  <si>
    <t>貨3軽ZK</t>
  </si>
  <si>
    <t>貨3軽ADF</t>
  </si>
  <si>
    <t>貨3軽AKF</t>
  </si>
  <si>
    <t>貨3軽ACF</t>
  </si>
  <si>
    <t>貨3軽AJF</t>
  </si>
  <si>
    <t>貨3軽BCF</t>
  </si>
  <si>
    <t>貨3軽BJF</t>
  </si>
  <si>
    <t>貨3軽BDF</t>
  </si>
  <si>
    <t>貨3軽BKF</t>
  </si>
  <si>
    <t>貨3軽CCF</t>
  </si>
  <si>
    <t>貨3軽CJF</t>
  </si>
  <si>
    <t>貨3軽CDF</t>
  </si>
  <si>
    <t>貨3軽CKF</t>
  </si>
  <si>
    <t>貨3軽DCF</t>
  </si>
  <si>
    <t>貨3軽DJF</t>
  </si>
  <si>
    <t>☆☆☆☆(優先）、ハイブリット</t>
    <rPh sb="5" eb="7">
      <t>ユウセン</t>
    </rPh>
    <phoneticPr fontId="3"/>
  </si>
  <si>
    <t>貨3軽DDF</t>
  </si>
  <si>
    <t>貨3軽DKF</t>
  </si>
  <si>
    <t>貨3軽NCF</t>
  </si>
  <si>
    <t>貨3軽NJF</t>
  </si>
  <si>
    <t>貨3軽NDF</t>
  </si>
  <si>
    <t>貨3軽NKF</t>
  </si>
  <si>
    <t>貨3軽PCF</t>
  </si>
  <si>
    <t>貨3軽PJF</t>
  </si>
  <si>
    <t>貨3軽PDF</t>
  </si>
  <si>
    <t>貨3軽PKF</t>
  </si>
  <si>
    <t>貨3軽LDF</t>
  </si>
  <si>
    <t>貨3軽LKF</t>
  </si>
  <si>
    <t>貨3軽LCF</t>
  </si>
  <si>
    <t>貨3軽LJF</t>
  </si>
  <si>
    <t>貨3軽MDF</t>
  </si>
  <si>
    <t>貨3軽MKF</t>
  </si>
  <si>
    <t>貨3軽MCF</t>
  </si>
  <si>
    <t>新☆☆☆(優先）,ハイブリット</t>
    <rPh sb="0" eb="1">
      <t>シン</t>
    </rPh>
    <rPh sb="5" eb="7">
      <t>ユウセン</t>
    </rPh>
    <phoneticPr fontId="3"/>
  </si>
  <si>
    <t>貨3軽MJF</t>
  </si>
  <si>
    <t>貨3軽RDF</t>
  </si>
  <si>
    <t>貨3軽RKF</t>
  </si>
  <si>
    <t>貨3軽RCF</t>
  </si>
  <si>
    <t>貨3軽RJF</t>
  </si>
  <si>
    <t>貨4軽-</t>
  </si>
  <si>
    <t>バス貨物3.5t～(軽油)</t>
    <rPh sb="2" eb="4">
      <t>カモツ</t>
    </rPh>
    <rPh sb="10" eb="12">
      <t>ケイユ</t>
    </rPh>
    <phoneticPr fontId="3"/>
  </si>
  <si>
    <t>貨4軽</t>
    <rPh sb="0" eb="1">
      <t>カ</t>
    </rPh>
    <rPh sb="2" eb="3">
      <t>ケイ</t>
    </rPh>
    <phoneticPr fontId="3"/>
  </si>
  <si>
    <t>貨4軽K</t>
  </si>
  <si>
    <t>貨4軽N</t>
  </si>
  <si>
    <t>貨4軽P</t>
  </si>
  <si>
    <t>貨4軽U</t>
  </si>
  <si>
    <t>貨4軽W</t>
  </si>
  <si>
    <t>貨4軽KC</t>
  </si>
  <si>
    <t>貨4軽KK</t>
  </si>
  <si>
    <t>貨4軽HF</t>
  </si>
  <si>
    <t>貨4軽KL</t>
  </si>
  <si>
    <t>貨4軽HM</t>
  </si>
  <si>
    <t>貨4軽DR</t>
  </si>
  <si>
    <t>貨4軽WR</t>
  </si>
  <si>
    <t>貨4軽DS</t>
  </si>
  <si>
    <t>貨4軽WS</t>
  </si>
  <si>
    <t>貨4軽DT</t>
  </si>
  <si>
    <t>軽1</t>
    <rPh sb="0" eb="1">
      <t>ケイ</t>
    </rPh>
    <phoneticPr fontId="3"/>
  </si>
  <si>
    <t>貨4軽WT</t>
  </si>
  <si>
    <t>貨4軽DU</t>
  </si>
  <si>
    <t>貨4軽WU</t>
  </si>
  <si>
    <t>貨4軽DV</t>
  </si>
  <si>
    <t>貨4軽WV</t>
  </si>
  <si>
    <t>QBE</t>
  </si>
  <si>
    <t>QAE</t>
  </si>
  <si>
    <t>新☆</t>
  </si>
  <si>
    <t>QBF</t>
  </si>
  <si>
    <t>QAF</t>
  </si>
  <si>
    <t>QBG</t>
  </si>
  <si>
    <t>QAG</t>
  </si>
  <si>
    <t>バス貨物～1.7t(LPG)</t>
  </si>
  <si>
    <t>バス貨物1.7～2.5t(LPG)</t>
  </si>
  <si>
    <t>バス貨物2.5～3.5t(LPG)</t>
  </si>
  <si>
    <t>バス貨物3.5t～(LPG)</t>
  </si>
  <si>
    <t>新☆☆☆</t>
  </si>
  <si>
    <t>新☆☆☆☆</t>
  </si>
  <si>
    <t>QDE</t>
  </si>
  <si>
    <t>QCE</t>
  </si>
  <si>
    <t>TDF</t>
  </si>
  <si>
    <t>TCF</t>
  </si>
  <si>
    <t>QDF</t>
  </si>
  <si>
    <t>QCF</t>
  </si>
  <si>
    <t>LPG</t>
  </si>
  <si>
    <t>LRG</t>
  </si>
  <si>
    <t>LNG</t>
  </si>
  <si>
    <t>LQG</t>
  </si>
  <si>
    <t>MPG</t>
  </si>
  <si>
    <t>MRG</t>
  </si>
  <si>
    <t>MNG</t>
  </si>
  <si>
    <t>MQG</t>
  </si>
  <si>
    <t>RPG</t>
  </si>
  <si>
    <t>RRG</t>
  </si>
  <si>
    <t>RNG</t>
  </si>
  <si>
    <t>RQG</t>
  </si>
  <si>
    <t>SPG</t>
  </si>
  <si>
    <t>SRG</t>
  </si>
  <si>
    <t>SNG</t>
  </si>
  <si>
    <t>SQG</t>
  </si>
  <si>
    <t>QDG</t>
  </si>
  <si>
    <t>QKG</t>
  </si>
  <si>
    <t>QPG</t>
  </si>
  <si>
    <t>QRG</t>
  </si>
  <si>
    <t>QCG</t>
  </si>
  <si>
    <t>QJG</t>
  </si>
  <si>
    <t>QNG</t>
  </si>
  <si>
    <t>QQG</t>
  </si>
  <si>
    <t>TDG</t>
  </si>
  <si>
    <t>TKG</t>
  </si>
  <si>
    <t>TPG</t>
  </si>
  <si>
    <t>TRG</t>
  </si>
  <si>
    <t>TCG</t>
  </si>
  <si>
    <t>TJG</t>
  </si>
  <si>
    <t>TNG</t>
  </si>
  <si>
    <t>TQG</t>
  </si>
  <si>
    <t>QFE</t>
  </si>
  <si>
    <t>QEE</t>
  </si>
  <si>
    <t>QFF</t>
  </si>
  <si>
    <t>QEF</t>
  </si>
  <si>
    <t>TFG</t>
  </si>
  <si>
    <t>TEG</t>
  </si>
  <si>
    <t>QFG</t>
  </si>
  <si>
    <t>QEG</t>
  </si>
  <si>
    <t>QHE</t>
  </si>
  <si>
    <t>QGE</t>
  </si>
  <si>
    <t>QHF</t>
  </si>
  <si>
    <t>QGF</t>
  </si>
  <si>
    <t>QHG</t>
  </si>
  <si>
    <t>QGG</t>
  </si>
  <si>
    <t>THG</t>
  </si>
  <si>
    <t>TGG</t>
  </si>
  <si>
    <t>QBA</t>
  </si>
  <si>
    <t>QAA</t>
  </si>
  <si>
    <t>QLA</t>
  </si>
  <si>
    <t>乗用(ガソリン)</t>
  </si>
  <si>
    <t>乗用(LPG)</t>
  </si>
  <si>
    <t>LDA</t>
  </si>
  <si>
    <t>LCA</t>
  </si>
  <si>
    <t>LMA</t>
  </si>
  <si>
    <t>FDB</t>
  </si>
  <si>
    <t>FDC</t>
  </si>
  <si>
    <t>FCA</t>
  </si>
  <si>
    <t>FCB</t>
  </si>
  <si>
    <t>FCC</t>
  </si>
  <si>
    <t>FMC</t>
  </si>
  <si>
    <t>MDA</t>
  </si>
  <si>
    <t>MCA</t>
  </si>
  <si>
    <t>MMA</t>
  </si>
  <si>
    <t>RDA</t>
  </si>
  <si>
    <t>RCA</t>
  </si>
  <si>
    <t>RMA</t>
  </si>
  <si>
    <t>QDA</t>
  </si>
  <si>
    <t>QDB</t>
  </si>
  <si>
    <t>QDC</t>
  </si>
  <si>
    <t>QCA</t>
  </si>
  <si>
    <t>QCB</t>
  </si>
  <si>
    <t>QCC</t>
  </si>
  <si>
    <t>QMA</t>
  </si>
  <si>
    <t>QMB</t>
  </si>
  <si>
    <t>QMC</t>
  </si>
  <si>
    <t>QFA</t>
  </si>
  <si>
    <t>QEA</t>
  </si>
  <si>
    <t>QHA</t>
  </si>
  <si>
    <t>QGA</t>
  </si>
  <si>
    <t>貨4軽DW</t>
  </si>
  <si>
    <t>貨4軽WW</t>
  </si>
  <si>
    <t>貨4軽KR</t>
  </si>
  <si>
    <t>貨4軽HY</t>
  </si>
  <si>
    <t>貨4軽KS</t>
  </si>
  <si>
    <t>貨4軽HZ</t>
  </si>
  <si>
    <t>貨4軽TL</t>
  </si>
  <si>
    <t>貨4軽XL</t>
  </si>
  <si>
    <t>ADG</t>
  </si>
  <si>
    <t>ACG</t>
  </si>
  <si>
    <t>BCG</t>
  </si>
  <si>
    <t>BDG</t>
  </si>
  <si>
    <t>CCG</t>
  </si>
  <si>
    <t>CDG</t>
  </si>
  <si>
    <t>DCG</t>
  </si>
  <si>
    <t>DDG</t>
  </si>
  <si>
    <t>燃料区分１</t>
    <rPh sb="0" eb="2">
      <t>ネンリョウ</t>
    </rPh>
    <rPh sb="2" eb="4">
      <t>クブン</t>
    </rPh>
    <phoneticPr fontId="2"/>
  </si>
  <si>
    <t>燃料区分２</t>
    <rPh sb="0" eb="2">
      <t>ネンリョウ</t>
    </rPh>
    <rPh sb="2" eb="4">
      <t>クブン</t>
    </rPh>
    <phoneticPr fontId="2"/>
  </si>
  <si>
    <t>減少台数</t>
    <rPh sb="2" eb="4">
      <t>ダイスウ</t>
    </rPh>
    <phoneticPr fontId="2"/>
  </si>
  <si>
    <t>軽油　 　　　　　　　　　（ハイブリッド除く）</t>
    <rPh sb="0" eb="2">
      <t>ケイユ</t>
    </rPh>
    <phoneticPr fontId="2"/>
  </si>
  <si>
    <t>新長期</t>
    <rPh sb="0" eb="1">
      <t>シン</t>
    </rPh>
    <rPh sb="1" eb="3">
      <t>チョウキ</t>
    </rPh>
    <phoneticPr fontId="2"/>
  </si>
  <si>
    <t>他</t>
    <rPh sb="0" eb="1">
      <t>ホカ</t>
    </rPh>
    <phoneticPr fontId="2"/>
  </si>
  <si>
    <t>貨4CTR</t>
  </si>
  <si>
    <t>バス貨物3.5t～(CNG)</t>
    <rPh sb="2" eb="4">
      <t>カモツ</t>
    </rPh>
    <phoneticPr fontId="3"/>
  </si>
  <si>
    <t>貨4C</t>
    <rPh sb="0" eb="1">
      <t>カ</t>
    </rPh>
    <phoneticPr fontId="3"/>
  </si>
  <si>
    <t>貨4CLR</t>
  </si>
  <si>
    <t>貨4CUR</t>
  </si>
  <si>
    <t>貨4CAFG</t>
  </si>
  <si>
    <t>貨4CAEG</t>
  </si>
  <si>
    <t>貨4CBEG</t>
  </si>
  <si>
    <t>貨4CBFG</t>
  </si>
  <si>
    <t>貨4CCEG</t>
  </si>
  <si>
    <t>貨4CCFG</t>
  </si>
  <si>
    <t>貨4CDEG</t>
  </si>
  <si>
    <t>貨4CDFG</t>
  </si>
  <si>
    <t>貨4CNEG</t>
  </si>
  <si>
    <t>貨4CNFG</t>
  </si>
  <si>
    <t>貨4CPEG</t>
  </si>
  <si>
    <t>貨4CPFG</t>
  </si>
  <si>
    <t>貨4CLFG</t>
  </si>
  <si>
    <t>貨4CLEG</t>
  </si>
  <si>
    <t>貨4CMFG</t>
  </si>
  <si>
    <t>貨4CMEG</t>
  </si>
  <si>
    <t>貨4CRFG</t>
  </si>
  <si>
    <t>貨4CREG</t>
  </si>
  <si>
    <t>貨4CSFG</t>
  </si>
  <si>
    <t>貨4CSEG</t>
  </si>
  <si>
    <t>貨1メTP</t>
  </si>
  <si>
    <t>バス貨物～1.7t(メタノール)</t>
    <rPh sb="2" eb="4">
      <t>カモツ</t>
    </rPh>
    <phoneticPr fontId="3"/>
  </si>
  <si>
    <t>貨1メ</t>
    <rPh sb="0" eb="1">
      <t>カ</t>
    </rPh>
    <phoneticPr fontId="3"/>
  </si>
  <si>
    <t>メ</t>
  </si>
  <si>
    <t>☆,メタノール</t>
  </si>
  <si>
    <t>貨1メLP</t>
  </si>
  <si>
    <t>☆☆,メタノール</t>
  </si>
  <si>
    <t>貨1メUP</t>
  </si>
  <si>
    <t>☆☆☆,メタノール</t>
  </si>
  <si>
    <t>貨1メAHE</t>
  </si>
  <si>
    <t>メタノール</t>
  </si>
  <si>
    <t>貨1メAGE</t>
  </si>
  <si>
    <t>メタノール,ハイブリット</t>
  </si>
  <si>
    <t>貨1メBGE</t>
  </si>
  <si>
    <t>☆(優先),メタノール,ハイブリット</t>
    <rPh sb="2" eb="4">
      <t>ユウセン</t>
    </rPh>
    <phoneticPr fontId="3"/>
  </si>
  <si>
    <t>貨1メBHE</t>
  </si>
  <si>
    <t>☆(優先),メタノール</t>
    <rPh sb="2" eb="4">
      <t>ユウセン</t>
    </rPh>
    <phoneticPr fontId="3"/>
  </si>
  <si>
    <t>貨1メCGE</t>
  </si>
  <si>
    <t>☆☆☆(優先),メタノール,ハイブリット</t>
    <rPh sb="4" eb="6">
      <t>ユウセン</t>
    </rPh>
    <phoneticPr fontId="3"/>
  </si>
  <si>
    <t>貨1メCHE</t>
  </si>
  <si>
    <t>☆☆☆(優先),メタノール</t>
    <rPh sb="4" eb="6">
      <t>ユウセン</t>
    </rPh>
    <phoneticPr fontId="3"/>
  </si>
  <si>
    <t>貨1メDGE</t>
  </si>
  <si>
    <t>☆☆☆☆(優先),メタノール,ハイブリット</t>
    <rPh sb="5" eb="7">
      <t>ユウセン</t>
    </rPh>
    <phoneticPr fontId="3"/>
  </si>
  <si>
    <t>貨1メDHE</t>
  </si>
  <si>
    <t>☆☆☆☆(優先),メタノール</t>
    <rPh sb="5" eb="7">
      <t>ユウセン</t>
    </rPh>
    <phoneticPr fontId="3"/>
  </si>
  <si>
    <t>貨1メLHE</t>
  </si>
  <si>
    <t>貨1メLGE</t>
  </si>
  <si>
    <t>貨1メMHE</t>
  </si>
  <si>
    <t>貨1メMGE</t>
  </si>
  <si>
    <t>貨1メRHE</t>
  </si>
  <si>
    <t>貨1メRGE</t>
  </si>
  <si>
    <t>貨2メTQ</t>
  </si>
  <si>
    <t>バス貨物1.7～2.5t(メタノール)</t>
    <rPh sb="2" eb="4">
      <t>カモツ</t>
    </rPh>
    <phoneticPr fontId="3"/>
  </si>
  <si>
    <t>貨2メ</t>
    <rPh sb="0" eb="1">
      <t>カ</t>
    </rPh>
    <phoneticPr fontId="3"/>
  </si>
  <si>
    <t>貨2メLQ</t>
  </si>
  <si>
    <t>貨2メUQ</t>
  </si>
  <si>
    <t>貨2メAHF</t>
  </si>
  <si>
    <t>貨2メAGF</t>
  </si>
  <si>
    <t>貨2メBGF</t>
  </si>
  <si>
    <t>貨2メBHF</t>
  </si>
  <si>
    <t>貨2メCGF</t>
  </si>
  <si>
    <t>貨2メCHF</t>
  </si>
  <si>
    <t>貨2メDGF</t>
  </si>
  <si>
    <t>貨2メDHF</t>
  </si>
  <si>
    <t>貨2メLHF</t>
  </si>
  <si>
    <t>貨2メLGF</t>
  </si>
  <si>
    <t>貨2メMHF</t>
  </si>
  <si>
    <t>貨2メMGF</t>
  </si>
  <si>
    <t>貨2メRHF</t>
  </si>
  <si>
    <t>貨2メRGF</t>
  </si>
  <si>
    <t>貨3メTQ</t>
  </si>
  <si>
    <t>バス貨物2.5～3.5t(メタノール)</t>
    <rPh sb="2" eb="4">
      <t>カモツ</t>
    </rPh>
    <phoneticPr fontId="3"/>
  </si>
  <si>
    <t>貨3メ</t>
    <rPh sb="0" eb="1">
      <t>カ</t>
    </rPh>
    <phoneticPr fontId="3"/>
  </si>
  <si>
    <t>貨3メLQ</t>
  </si>
  <si>
    <t>貨3メUQ</t>
  </si>
  <si>
    <t>貨3メAHF</t>
  </si>
  <si>
    <t>貨3メAGF</t>
  </si>
  <si>
    <t>貨3メBGF</t>
  </si>
  <si>
    <t>貨3メBHF</t>
  </si>
  <si>
    <t>貨3メCGF</t>
  </si>
  <si>
    <t>貨3メCHF</t>
  </si>
  <si>
    <t>貨3メDGF</t>
  </si>
  <si>
    <t>貨3メDHF</t>
  </si>
  <si>
    <t>貨3メLHF</t>
  </si>
  <si>
    <t>貨3メLGF</t>
  </si>
  <si>
    <t>貨3メMHF</t>
  </si>
  <si>
    <t>貨3メMGF</t>
  </si>
  <si>
    <t>貨3メRHF</t>
  </si>
  <si>
    <t>貨3メRGF</t>
  </si>
  <si>
    <t>貨4メTR</t>
  </si>
  <si>
    <t>バス貨物3.5t～(メタノール)</t>
    <rPh sb="2" eb="4">
      <t>カモツ</t>
    </rPh>
    <phoneticPr fontId="3"/>
  </si>
  <si>
    <t>貨4メ</t>
    <rPh sb="0" eb="1">
      <t>カ</t>
    </rPh>
    <phoneticPr fontId="3"/>
  </si>
  <si>
    <t>貨4メLR</t>
  </si>
  <si>
    <t>貨4メUR</t>
  </si>
  <si>
    <t>貨4メAHG</t>
  </si>
  <si>
    <t>貨4メAGG</t>
  </si>
  <si>
    <t>貨4メBGG</t>
  </si>
  <si>
    <t>貨4メBHG</t>
  </si>
  <si>
    <t>貨4メCGG</t>
  </si>
  <si>
    <t>貨4メCHG</t>
  </si>
  <si>
    <t>貨4メDGG</t>
  </si>
  <si>
    <t>貨4メDHG</t>
  </si>
  <si>
    <t>貨4メLHG</t>
  </si>
  <si>
    <t>貨4メLGG</t>
  </si>
  <si>
    <t>貨4メMHG</t>
  </si>
  <si>
    <t>貨4メMGG</t>
  </si>
  <si>
    <t>貨4メRHG</t>
  </si>
  <si>
    <t>貨4メRGG</t>
  </si>
  <si>
    <t>貨4メSHG</t>
  </si>
  <si>
    <t>貨4メSGG</t>
  </si>
  <si>
    <t>乗0ガ-</t>
  </si>
  <si>
    <t>乗用(ガソリン・LPG)</t>
    <rPh sb="0" eb="2">
      <t>ジョウヨウ</t>
    </rPh>
    <phoneticPr fontId="3"/>
  </si>
  <si>
    <t>乗0ガ</t>
    <rPh sb="0" eb="1">
      <t>ジョウ</t>
    </rPh>
    <phoneticPr fontId="3"/>
  </si>
  <si>
    <t>乗0ガA</t>
  </si>
  <si>
    <t>乗0ガB</t>
  </si>
  <si>
    <t>乗0ガC</t>
  </si>
  <si>
    <t>乗0ガE</t>
  </si>
  <si>
    <t>乗0ガGF</t>
  </si>
  <si>
    <t>乗0ガHK</t>
  </si>
  <si>
    <t>乗0ガGH</t>
  </si>
  <si>
    <t>乗0ガHN</t>
  </si>
  <si>
    <t>乗0ガTA</t>
  </si>
  <si>
    <t>乗0ガXA</t>
  </si>
  <si>
    <t>乗0ガLA</t>
  </si>
  <si>
    <t>乗0ガYA</t>
  </si>
  <si>
    <t>乗0ガUA</t>
  </si>
  <si>
    <t>乗0ガZA</t>
  </si>
  <si>
    <t>乗0ガABA</t>
  </si>
  <si>
    <t>乗0ガAAA</t>
  </si>
  <si>
    <t>乗0ガALA</t>
  </si>
  <si>
    <t>プハ</t>
  </si>
  <si>
    <t>プラグインハイブリット</t>
  </si>
  <si>
    <t>乗0ガCAA</t>
  </si>
  <si>
    <t>乗0ガCBA</t>
  </si>
  <si>
    <t>乗0ガCLA</t>
  </si>
  <si>
    <t>☆☆☆(優先),プラグインハイブリット</t>
    <rPh sb="4" eb="6">
      <t>ユウセン</t>
    </rPh>
    <phoneticPr fontId="3"/>
  </si>
  <si>
    <t>乗0ガDAA</t>
  </si>
  <si>
    <t>乗0ガDBA</t>
  </si>
  <si>
    <t>乗0ガDLA</t>
  </si>
  <si>
    <t>☆☆☆☆(優先),プラグインハイブリット</t>
    <rPh sb="5" eb="7">
      <t>ユウセン</t>
    </rPh>
    <phoneticPr fontId="3"/>
  </si>
  <si>
    <t>乗0ガLBA</t>
  </si>
  <si>
    <t>乗0ガLAA</t>
  </si>
  <si>
    <t>乗0ガMBA</t>
  </si>
  <si>
    <t>乗0ガMAA</t>
  </si>
  <si>
    <t>乗0ガMLA</t>
  </si>
  <si>
    <t>乗0ガRBA</t>
  </si>
  <si>
    <t>乗0ガRAA</t>
  </si>
  <si>
    <t>乗0ガRLA</t>
  </si>
  <si>
    <t>乗0L-</t>
  </si>
  <si>
    <t>乗0L</t>
    <rPh sb="0" eb="1">
      <t>ジョウ</t>
    </rPh>
    <phoneticPr fontId="3"/>
  </si>
  <si>
    <t>乗0LA</t>
  </si>
  <si>
    <t>乗0LB</t>
  </si>
  <si>
    <t>乗0LC</t>
  </si>
  <si>
    <t>乗0LE</t>
  </si>
  <si>
    <t>乗0LGF</t>
  </si>
  <si>
    <t>乗0LHK</t>
  </si>
  <si>
    <t>乗0LGH</t>
  </si>
  <si>
    <t>乗0LHN</t>
  </si>
  <si>
    <t>乗0LTA</t>
  </si>
  <si>
    <t>乗0LXA</t>
  </si>
  <si>
    <t>乗0LLA</t>
  </si>
  <si>
    <t>乗0LYA</t>
  </si>
  <si>
    <t>乗0LUA</t>
  </si>
  <si>
    <t>乗0LZA</t>
  </si>
  <si>
    <t>乗0LABA</t>
  </si>
  <si>
    <t>乗0LAAA</t>
  </si>
  <si>
    <t>乗0LALA</t>
  </si>
  <si>
    <t>乗0LCAA</t>
  </si>
  <si>
    <t>乗0LCBA</t>
  </si>
  <si>
    <t>乗0LCLA</t>
  </si>
  <si>
    <t>乗0LDAA</t>
  </si>
  <si>
    <t>乗0LDBA</t>
  </si>
  <si>
    <t>乗0LDLA</t>
  </si>
  <si>
    <t>乗0LLBA</t>
  </si>
  <si>
    <t>乗0LLAA</t>
  </si>
  <si>
    <t>乗0LLLA</t>
  </si>
  <si>
    <t>乗0LMBA</t>
  </si>
  <si>
    <t>乗0LMAA</t>
  </si>
  <si>
    <t>乗0LMLA</t>
  </si>
  <si>
    <t>MKG</t>
  </si>
  <si>
    <t>MCG</t>
  </si>
  <si>
    <t>MJG</t>
  </si>
  <si>
    <t>RDG</t>
  </si>
  <si>
    <t>RKG</t>
  </si>
  <si>
    <t>RCG</t>
  </si>
  <si>
    <t>RJG</t>
  </si>
  <si>
    <t>SDG</t>
  </si>
  <si>
    <t>SKG</t>
  </si>
  <si>
    <t>SCG</t>
  </si>
  <si>
    <t>SJG</t>
  </si>
  <si>
    <t>LFE</t>
  </si>
  <si>
    <t>LEE</t>
  </si>
  <si>
    <t>MFE</t>
  </si>
  <si>
    <t>MEE</t>
  </si>
  <si>
    <t>RFE</t>
  </si>
  <si>
    <t>REE</t>
  </si>
  <si>
    <t>NEF</t>
  </si>
  <si>
    <t>NFF</t>
  </si>
  <si>
    <t>LFF</t>
  </si>
  <si>
    <t>LEF</t>
  </si>
  <si>
    <t>MFF</t>
  </si>
  <si>
    <t>MEF</t>
  </si>
  <si>
    <t>RFF</t>
  </si>
  <si>
    <t>REF</t>
  </si>
  <si>
    <t>NEG</t>
  </si>
  <si>
    <t>NFG</t>
  </si>
  <si>
    <t>PEG</t>
  </si>
  <si>
    <t>PFG</t>
  </si>
  <si>
    <t>LFG</t>
  </si>
  <si>
    <t>LEG</t>
  </si>
  <si>
    <t>MFG</t>
  </si>
  <si>
    <t>MEG</t>
  </si>
  <si>
    <t>RFG</t>
  </si>
  <si>
    <t>REG</t>
  </si>
  <si>
    <t>SFG</t>
  </si>
  <si>
    <t>SEG</t>
  </si>
  <si>
    <t>LHE</t>
  </si>
  <si>
    <t>LGE</t>
  </si>
  <si>
    <t>MHE</t>
  </si>
  <si>
    <t>MGE</t>
  </si>
  <si>
    <t>RHE</t>
  </si>
  <si>
    <t>RGE</t>
  </si>
  <si>
    <t>LHF</t>
  </si>
  <si>
    <t>LGF</t>
  </si>
  <si>
    <t>MHF</t>
  </si>
  <si>
    <t>MGF</t>
  </si>
  <si>
    <t>RHF</t>
  </si>
  <si>
    <t>RGF</t>
  </si>
  <si>
    <t>LHG</t>
  </si>
  <si>
    <t>LGG</t>
  </si>
  <si>
    <t>MHG</t>
  </si>
  <si>
    <t>MGG</t>
  </si>
  <si>
    <t>RHG</t>
  </si>
  <si>
    <t>RGG</t>
  </si>
  <si>
    <t>SHG</t>
  </si>
  <si>
    <t>SGG</t>
  </si>
  <si>
    <t>ALA</t>
  </si>
  <si>
    <t>CLA</t>
  </si>
  <si>
    <t>DLA</t>
  </si>
  <si>
    <t>LBA</t>
  </si>
  <si>
    <t>LAA</t>
  </si>
  <si>
    <t>LLA</t>
  </si>
  <si>
    <t>MBA</t>
  </si>
  <si>
    <t>MAA</t>
  </si>
  <si>
    <t>MLA</t>
  </si>
  <si>
    <t>RBA</t>
  </si>
  <si>
    <t>RAA</t>
  </si>
  <si>
    <t>RLA</t>
  </si>
  <si>
    <t>AMB</t>
  </si>
  <si>
    <t>AMC</t>
  </si>
  <si>
    <t>CMB</t>
  </si>
  <si>
    <t>CMC</t>
  </si>
  <si>
    <t>DMB</t>
  </si>
  <si>
    <t>DMC</t>
  </si>
  <si>
    <t>LDB</t>
  </si>
  <si>
    <t>LDC</t>
  </si>
  <si>
    <t>LCB</t>
  </si>
  <si>
    <t>LCC</t>
  </si>
  <si>
    <t>LMB</t>
  </si>
  <si>
    <t>LMC</t>
  </si>
  <si>
    <t>MDB</t>
  </si>
  <si>
    <t>MDC</t>
  </si>
  <si>
    <t>MCB</t>
  </si>
  <si>
    <t>MCC</t>
  </si>
  <si>
    <t>MMB</t>
  </si>
  <si>
    <t>MMC</t>
  </si>
  <si>
    <t>RDB</t>
  </si>
  <si>
    <t>RDC</t>
  </si>
  <si>
    <t>RCB</t>
  </si>
  <si>
    <t>RCC</t>
  </si>
  <si>
    <t>RMB</t>
  </si>
  <si>
    <t>RMC</t>
  </si>
  <si>
    <t>AFB</t>
  </si>
  <si>
    <t>AEB</t>
  </si>
  <si>
    <t>LFA</t>
  </si>
  <si>
    <t>LEA</t>
  </si>
  <si>
    <t>MFA</t>
  </si>
  <si>
    <t>MEA</t>
  </si>
  <si>
    <t>RFA</t>
  </si>
  <si>
    <t>REA</t>
  </si>
  <si>
    <t>LHA</t>
  </si>
  <si>
    <t>LGA</t>
  </si>
  <si>
    <t>MHA</t>
  </si>
  <si>
    <t>MGA</t>
  </si>
  <si>
    <t>RHA</t>
  </si>
  <si>
    <t>RGA</t>
  </si>
  <si>
    <t>LPG</t>
    <phoneticPr fontId="2"/>
  </si>
  <si>
    <t>減車台数</t>
    <rPh sb="0" eb="2">
      <t>ゲンシャ</t>
    </rPh>
    <rPh sb="2" eb="4">
      <t>ダイスウ</t>
    </rPh>
    <phoneticPr fontId="2"/>
  </si>
  <si>
    <t>新規使用台数</t>
    <rPh sb="0" eb="2">
      <t>シンキ</t>
    </rPh>
    <rPh sb="2" eb="4">
      <t>シヨウ</t>
    </rPh>
    <rPh sb="4" eb="6">
      <t>ダイスウ</t>
    </rPh>
    <phoneticPr fontId="2"/>
  </si>
  <si>
    <t>貼り付け用</t>
    <rPh sb="0" eb="1">
      <t>ハ</t>
    </rPh>
    <rPh sb="2" eb="3">
      <t>ツ</t>
    </rPh>
    <rPh sb="4" eb="5">
      <t>ヨウ</t>
    </rPh>
    <phoneticPr fontId="2"/>
  </si>
  <si>
    <t>（あ）</t>
    <phoneticPr fontId="2"/>
  </si>
  <si>
    <t>（い）</t>
    <phoneticPr fontId="2"/>
  </si>
  <si>
    <t>（く）</t>
    <phoneticPr fontId="2"/>
  </si>
  <si>
    <t>（け）</t>
    <phoneticPr fontId="2"/>
  </si>
  <si>
    <t>（こ）</t>
    <phoneticPr fontId="2"/>
  </si>
  <si>
    <t>（さ）</t>
    <phoneticPr fontId="2"/>
  </si>
  <si>
    <t>（し）</t>
    <phoneticPr fontId="2"/>
  </si>
  <si>
    <t>（す）</t>
    <phoneticPr fontId="2"/>
  </si>
  <si>
    <t>（せ）</t>
    <phoneticPr fontId="2"/>
  </si>
  <si>
    <t>（そ）</t>
    <phoneticPr fontId="2"/>
  </si>
  <si>
    <t>◎必須</t>
    <rPh sb="1" eb="3">
      <t>ヒッス</t>
    </rPh>
    <phoneticPr fontId="15"/>
  </si>
  <si>
    <t>日</t>
    <rPh sb="0" eb="1">
      <t>ニチ</t>
    </rPh>
    <phoneticPr fontId="2"/>
  </si>
  <si>
    <t>シート名</t>
    <rPh sb="3" eb="4">
      <t>メイ</t>
    </rPh>
    <phoneticPr fontId="15"/>
  </si>
  <si>
    <t>内容</t>
    <rPh sb="0" eb="2">
      <t>ナイヨウ</t>
    </rPh>
    <phoneticPr fontId="15"/>
  </si>
  <si>
    <t>事業所について</t>
    <rPh sb="0" eb="3">
      <t>ジギョウショ</t>
    </rPh>
    <phoneticPr fontId="15"/>
  </si>
  <si>
    <t>車両台帳</t>
    <rPh sb="0" eb="2">
      <t>シャリョウ</t>
    </rPh>
    <rPh sb="2" eb="4">
      <t>ダイチョウ</t>
    </rPh>
    <phoneticPr fontId="15"/>
  </si>
  <si>
    <t>実施項目</t>
    <rPh sb="0" eb="2">
      <t>ジッシ</t>
    </rPh>
    <rPh sb="2" eb="4">
      <t>コウモク</t>
    </rPh>
    <phoneticPr fontId="15"/>
  </si>
  <si>
    <t>計画項目</t>
    <rPh sb="0" eb="2">
      <t>ケイカク</t>
    </rPh>
    <rPh sb="2" eb="4">
      <t>コウモク</t>
    </rPh>
    <phoneticPr fontId="15"/>
  </si>
  <si>
    <t>■適正運転の実施等及び車両走行量の削減の計画</t>
    <rPh sb="1" eb="3">
      <t>テキセイ</t>
    </rPh>
    <rPh sb="3" eb="5">
      <t>ウンテン</t>
    </rPh>
    <rPh sb="6" eb="8">
      <t>ジッシ</t>
    </rPh>
    <rPh sb="8" eb="9">
      <t>トウ</t>
    </rPh>
    <rPh sb="9" eb="10">
      <t>オヨ</t>
    </rPh>
    <rPh sb="11" eb="13">
      <t>シャリョウ</t>
    </rPh>
    <rPh sb="13" eb="16">
      <t>ソウコウリョウ</t>
    </rPh>
    <rPh sb="17" eb="19">
      <t>サクゲン</t>
    </rPh>
    <rPh sb="20" eb="22">
      <t>ケイカク</t>
    </rPh>
    <phoneticPr fontId="2"/>
  </si>
  <si>
    <t>■特定自動車の状況</t>
    <rPh sb="1" eb="3">
      <t>トクテイ</t>
    </rPh>
    <rPh sb="3" eb="6">
      <t>ジドウシャ</t>
    </rPh>
    <rPh sb="7" eb="9">
      <t>ジョウキョウ</t>
    </rPh>
    <phoneticPr fontId="2"/>
  </si>
  <si>
    <t>■適正運転の実施等及び車両走行量の削減の実施状況</t>
    <rPh sb="1" eb="3">
      <t>テキセイ</t>
    </rPh>
    <rPh sb="3" eb="5">
      <t>ウンテン</t>
    </rPh>
    <rPh sb="6" eb="8">
      <t>ジッシ</t>
    </rPh>
    <rPh sb="8" eb="9">
      <t>トウ</t>
    </rPh>
    <rPh sb="9" eb="10">
      <t>オヨ</t>
    </rPh>
    <rPh sb="11" eb="13">
      <t>シャリョウ</t>
    </rPh>
    <rPh sb="13" eb="16">
      <t>ソウコウリョウ</t>
    </rPh>
    <rPh sb="17" eb="19">
      <t>サクゲン</t>
    </rPh>
    <rPh sb="20" eb="22">
      <t>ジッシ</t>
    </rPh>
    <rPh sb="22" eb="24">
      <t>ジョウキョウ</t>
    </rPh>
    <phoneticPr fontId="2"/>
  </si>
  <si>
    <t>ハイブリッド(ガソリン)</t>
    <phoneticPr fontId="2"/>
  </si>
  <si>
    <t>ＣＮＧ</t>
    <phoneticPr fontId="15"/>
  </si>
  <si>
    <t>メタノール</t>
    <phoneticPr fontId="15"/>
  </si>
  <si>
    <t>・・・水色は「直接入力」または「プルダウン」から選択してください。</t>
    <rPh sb="3" eb="5">
      <t>ミズイロ</t>
    </rPh>
    <rPh sb="7" eb="9">
      <t>チョクセツ</t>
    </rPh>
    <rPh sb="9" eb="11">
      <t>ニュウリョク</t>
    </rPh>
    <rPh sb="24" eb="26">
      <t>センタク</t>
    </rPh>
    <phoneticPr fontId="2"/>
  </si>
  <si>
    <t>メタノール</t>
    <phoneticPr fontId="15"/>
  </si>
  <si>
    <t>自動車番号</t>
  </si>
  <si>
    <t>・・・白色は記入不要です。</t>
    <rPh sb="3" eb="4">
      <t>シロ</t>
    </rPh>
    <rPh sb="4" eb="5">
      <t>イロ</t>
    </rPh>
    <rPh sb="6" eb="8">
      <t>キニュウ</t>
    </rPh>
    <rPh sb="8" eb="10">
      <t>フヨウ</t>
    </rPh>
    <phoneticPr fontId="2"/>
  </si>
  <si>
    <t>・・・黄色は記入不要です。</t>
    <rPh sb="3" eb="5">
      <t>キイロ</t>
    </rPh>
    <rPh sb="6" eb="8">
      <t>キニュウ</t>
    </rPh>
    <rPh sb="8" eb="10">
      <t>フヨウ</t>
    </rPh>
    <phoneticPr fontId="2"/>
  </si>
  <si>
    <t>・・・灰色は記入不要です。</t>
    <rPh sb="3" eb="5">
      <t>ハイイロ</t>
    </rPh>
    <rPh sb="6" eb="8">
      <t>キニュウ</t>
    </rPh>
    <rPh sb="8" eb="10">
      <t>フヨウ</t>
    </rPh>
    <phoneticPr fontId="2"/>
  </si>
  <si>
    <t>（代表者肩書き　氏名）</t>
    <phoneticPr fontId="2"/>
  </si>
  <si>
    <t>定員の値</t>
    <rPh sb="0" eb="2">
      <t>テイイン</t>
    </rPh>
    <rPh sb="3" eb="4">
      <t>アタイ</t>
    </rPh>
    <phoneticPr fontId="2"/>
  </si>
  <si>
    <t>燃料電池</t>
    <rPh sb="0" eb="2">
      <t>ネンリョウ</t>
    </rPh>
    <rPh sb="2" eb="4">
      <t>デンチ</t>
    </rPh>
    <phoneticPr fontId="2"/>
  </si>
  <si>
    <t>年</t>
    <rPh sb="0" eb="1">
      <t>ネン</t>
    </rPh>
    <phoneticPr fontId="2"/>
  </si>
  <si>
    <t>平成</t>
    <rPh sb="0" eb="2">
      <t>ヘイセイ</t>
    </rPh>
    <phoneticPr fontId="2"/>
  </si>
  <si>
    <t>合計</t>
    <rPh sb="0" eb="2">
      <t>ゴウケイ</t>
    </rPh>
    <phoneticPr fontId="2"/>
  </si>
  <si>
    <t>車両の維持管理</t>
    <rPh sb="0" eb="2">
      <t>シャリョウ</t>
    </rPh>
    <rPh sb="3" eb="5">
      <t>イジ</t>
    </rPh>
    <rPh sb="5" eb="7">
      <t>カンリ</t>
    </rPh>
    <phoneticPr fontId="2"/>
  </si>
  <si>
    <t>日常点検・整備マニュアルの作成、配布</t>
    <rPh sb="0" eb="2">
      <t>ニチジョウ</t>
    </rPh>
    <rPh sb="2" eb="4">
      <t>テンケン</t>
    </rPh>
    <rPh sb="5" eb="7">
      <t>セイビ</t>
    </rPh>
    <rPh sb="13" eb="15">
      <t>サクセイ</t>
    </rPh>
    <rPh sb="16" eb="18">
      <t>ハイフ</t>
    </rPh>
    <phoneticPr fontId="2"/>
  </si>
  <si>
    <t>日常点検・整備に関する教育、訓練の実施</t>
    <rPh sb="0" eb="2">
      <t>ニチジョウ</t>
    </rPh>
    <rPh sb="2" eb="4">
      <t>テンケン</t>
    </rPh>
    <rPh sb="5" eb="7">
      <t>セイビ</t>
    </rPh>
    <rPh sb="8" eb="9">
      <t>カン</t>
    </rPh>
    <rPh sb="11" eb="13">
      <t>キョウイク</t>
    </rPh>
    <rPh sb="14" eb="16">
      <t>クンレン</t>
    </rPh>
    <rPh sb="17" eb="19">
      <t>ジッシ</t>
    </rPh>
    <phoneticPr fontId="2"/>
  </si>
  <si>
    <t>日々の始業点検・定期点検の完全実施</t>
    <rPh sb="0" eb="2">
      <t>ヒビ</t>
    </rPh>
    <rPh sb="3" eb="5">
      <t>シギョウ</t>
    </rPh>
    <rPh sb="5" eb="7">
      <t>テンケン</t>
    </rPh>
    <rPh sb="8" eb="10">
      <t>テイキ</t>
    </rPh>
    <rPh sb="10" eb="12">
      <t>テンケン</t>
    </rPh>
    <rPh sb="13" eb="15">
      <t>カンゼン</t>
    </rPh>
    <rPh sb="15" eb="17">
      <t>ジッシ</t>
    </rPh>
    <phoneticPr fontId="2"/>
  </si>
  <si>
    <t>エアークリーナーの定期的な点検</t>
    <rPh sb="9" eb="12">
      <t>テイキテキ</t>
    </rPh>
    <rPh sb="13" eb="15">
      <t>テンケン</t>
    </rPh>
    <phoneticPr fontId="2"/>
  </si>
  <si>
    <t>運転日報の作成</t>
    <rPh sb="0" eb="2">
      <t>ウンテン</t>
    </rPh>
    <rPh sb="2" eb="4">
      <t>ニッポウ</t>
    </rPh>
    <rPh sb="5" eb="7">
      <t>サクセイ</t>
    </rPh>
    <phoneticPr fontId="2"/>
  </si>
  <si>
    <t>共同輸配送の促進</t>
    <rPh sb="0" eb="2">
      <t>キョウドウ</t>
    </rPh>
    <rPh sb="2" eb="3">
      <t>ユ</t>
    </rPh>
    <rPh sb="3" eb="5">
      <t>ハイソウ</t>
    </rPh>
    <rPh sb="6" eb="8">
      <t>ソクシン</t>
    </rPh>
    <phoneticPr fontId="2"/>
  </si>
  <si>
    <t>物資の集荷、仕分け業務の共同化（積載効率、輸送効率の向上）</t>
    <rPh sb="0" eb="2">
      <t>ブッシ</t>
    </rPh>
    <rPh sb="3" eb="5">
      <t>シュウカ</t>
    </rPh>
    <rPh sb="6" eb="8">
      <t>シワ</t>
    </rPh>
    <rPh sb="9" eb="11">
      <t>ギョウム</t>
    </rPh>
    <rPh sb="12" eb="14">
      <t>キョウドウ</t>
    </rPh>
    <rPh sb="14" eb="15">
      <t>カ</t>
    </rPh>
    <rPh sb="16" eb="18">
      <t>セキサイ</t>
    </rPh>
    <rPh sb="18" eb="20">
      <t>コウリツ</t>
    </rPh>
    <rPh sb="21" eb="23">
      <t>ユソウ</t>
    </rPh>
    <rPh sb="23" eb="25">
      <t>コウリツ</t>
    </rPh>
    <rPh sb="26" eb="28">
      <t>コウジョウ</t>
    </rPh>
    <phoneticPr fontId="2"/>
  </si>
  <si>
    <t>配送業務の共同化（輸送距離、使用車両の削減）</t>
    <rPh sb="0" eb="2">
      <t>ハイソウ</t>
    </rPh>
    <rPh sb="2" eb="4">
      <t>ギョウム</t>
    </rPh>
    <rPh sb="5" eb="7">
      <t>キョウドウ</t>
    </rPh>
    <rPh sb="7" eb="8">
      <t>カ</t>
    </rPh>
    <rPh sb="9" eb="11">
      <t>ユソウ</t>
    </rPh>
    <rPh sb="11" eb="13">
      <t>キョリ</t>
    </rPh>
    <rPh sb="14" eb="16">
      <t>シヨウ</t>
    </rPh>
    <rPh sb="16" eb="18">
      <t>シャリョウ</t>
    </rPh>
    <rPh sb="19" eb="21">
      <t>サクゲン</t>
    </rPh>
    <phoneticPr fontId="2"/>
  </si>
  <si>
    <t>帰り荷の確保</t>
    <rPh sb="0" eb="1">
      <t>カエ</t>
    </rPh>
    <rPh sb="2" eb="3">
      <t>ニ</t>
    </rPh>
    <rPh sb="4" eb="6">
      <t>カクホ</t>
    </rPh>
    <phoneticPr fontId="2"/>
  </si>
  <si>
    <t>配送と集荷を１台で実施できるように工夫</t>
    <rPh sb="0" eb="2">
      <t>ハイソウ</t>
    </rPh>
    <rPh sb="3" eb="5">
      <t>シュウカ</t>
    </rPh>
    <rPh sb="7" eb="8">
      <t>ダイ</t>
    </rPh>
    <rPh sb="9" eb="11">
      <t>ジッシ</t>
    </rPh>
    <rPh sb="17" eb="19">
      <t>クフウ</t>
    </rPh>
    <phoneticPr fontId="2"/>
  </si>
  <si>
    <t>ジャスト・イン・タイムサービスの改善</t>
    <rPh sb="16" eb="18">
      <t>カイゼン</t>
    </rPh>
    <phoneticPr fontId="2"/>
  </si>
  <si>
    <t>時間指定配送の回数の低減を要請</t>
    <rPh sb="0" eb="2">
      <t>ジカン</t>
    </rPh>
    <rPh sb="2" eb="4">
      <t>シテイ</t>
    </rPh>
    <rPh sb="4" eb="6">
      <t>ハイソウ</t>
    </rPh>
    <rPh sb="7" eb="9">
      <t>カイスウ</t>
    </rPh>
    <rPh sb="10" eb="12">
      <t>テイゲン</t>
    </rPh>
    <rPh sb="13" eb="15">
      <t>ヨウセイ</t>
    </rPh>
    <phoneticPr fontId="2"/>
  </si>
  <si>
    <t>受注時間と配送時間のルール化</t>
    <rPh sb="0" eb="2">
      <t>ジュチュウ</t>
    </rPh>
    <rPh sb="2" eb="4">
      <t>ジカン</t>
    </rPh>
    <rPh sb="5" eb="7">
      <t>ハイソウ</t>
    </rPh>
    <rPh sb="7" eb="9">
      <t>ジカン</t>
    </rPh>
    <rPh sb="13" eb="14">
      <t>カ</t>
    </rPh>
    <phoneticPr fontId="2"/>
  </si>
  <si>
    <t>受注時間と配送時間の設定（ルール化）</t>
    <rPh sb="0" eb="2">
      <t>ジュチュウ</t>
    </rPh>
    <rPh sb="2" eb="4">
      <t>ジカン</t>
    </rPh>
    <rPh sb="5" eb="7">
      <t>ハイソウ</t>
    </rPh>
    <rPh sb="7" eb="9">
      <t>ジカン</t>
    </rPh>
    <rPh sb="10" eb="12">
      <t>セッテイ</t>
    </rPh>
    <rPh sb="16" eb="17">
      <t>カ</t>
    </rPh>
    <phoneticPr fontId="2"/>
  </si>
  <si>
    <t>緊急配送をできるだけ避ける（随時配送の廃止）</t>
    <rPh sb="0" eb="2">
      <t>キンキュウ</t>
    </rPh>
    <rPh sb="2" eb="4">
      <t>ハイソウ</t>
    </rPh>
    <rPh sb="10" eb="11">
      <t>サ</t>
    </rPh>
    <rPh sb="14" eb="16">
      <t>ズイジ</t>
    </rPh>
    <rPh sb="16" eb="18">
      <t>ハイソウ</t>
    </rPh>
    <rPh sb="19" eb="21">
      <t>ハイシ</t>
    </rPh>
    <phoneticPr fontId="2"/>
  </si>
  <si>
    <t>検品の簡略化</t>
    <rPh sb="0" eb="1">
      <t>ケン</t>
    </rPh>
    <rPh sb="1" eb="2">
      <t>ヒン</t>
    </rPh>
    <rPh sb="3" eb="5">
      <t>カンリャク</t>
    </rPh>
    <rPh sb="5" eb="6">
      <t>カ</t>
    </rPh>
    <phoneticPr fontId="2"/>
  </si>
  <si>
    <t>検品のルーチン化による時間の短縮</t>
    <rPh sb="0" eb="1">
      <t>ケン</t>
    </rPh>
    <rPh sb="1" eb="2">
      <t>ヒン</t>
    </rPh>
    <rPh sb="7" eb="8">
      <t>カ</t>
    </rPh>
    <rPh sb="11" eb="13">
      <t>ジカン</t>
    </rPh>
    <rPh sb="14" eb="16">
      <t>タンシュク</t>
    </rPh>
    <phoneticPr fontId="2"/>
  </si>
  <si>
    <t>道路混雑時の輸配送の見直し等</t>
    <rPh sb="0" eb="2">
      <t>ドウロ</t>
    </rPh>
    <rPh sb="2" eb="4">
      <t>コンザツ</t>
    </rPh>
    <rPh sb="4" eb="5">
      <t>ジ</t>
    </rPh>
    <rPh sb="6" eb="7">
      <t>ユ</t>
    </rPh>
    <rPh sb="7" eb="9">
      <t>ハイソウ</t>
    </rPh>
    <rPh sb="10" eb="12">
      <t>ミナオ</t>
    </rPh>
    <rPh sb="13" eb="14">
      <t>ナド</t>
    </rPh>
    <phoneticPr fontId="2"/>
  </si>
  <si>
    <t>氏名　（又は　名称）</t>
    <rPh sb="0" eb="2">
      <t>シメイ</t>
    </rPh>
    <rPh sb="4" eb="5">
      <t>マタ</t>
    </rPh>
    <rPh sb="7" eb="9">
      <t>メイショウ</t>
    </rPh>
    <phoneticPr fontId="2"/>
  </si>
  <si>
    <t>車両番号</t>
    <rPh sb="0" eb="2">
      <t>シャリョウ</t>
    </rPh>
    <rPh sb="2" eb="4">
      <t>バンゴウ</t>
    </rPh>
    <phoneticPr fontId="2"/>
  </si>
  <si>
    <t>●セルの入力について</t>
    <rPh sb="4" eb="6">
      <t>ニュウリョク</t>
    </rPh>
    <phoneticPr fontId="15"/>
  </si>
  <si>
    <t>　セルの色で入力すべき場所を示しています。</t>
    <rPh sb="4" eb="5">
      <t>イロ</t>
    </rPh>
    <rPh sb="6" eb="8">
      <t>ニュウリョク</t>
    </rPh>
    <rPh sb="11" eb="13">
      <t>バショ</t>
    </rPh>
    <rPh sb="14" eb="15">
      <t>シメ</t>
    </rPh>
    <phoneticPr fontId="2"/>
  </si>
  <si>
    <t>●保存するときのファイル名について</t>
    <rPh sb="1" eb="3">
      <t>ホゾン</t>
    </rPh>
    <rPh sb="12" eb="13">
      <t>メイ</t>
    </rPh>
    <phoneticPr fontId="15"/>
  </si>
  <si>
    <t>朝夕ラッシュ時の配送を昼間配送に振替</t>
    <rPh sb="0" eb="2">
      <t>アサユウ</t>
    </rPh>
    <rPh sb="6" eb="7">
      <t>ジ</t>
    </rPh>
    <rPh sb="8" eb="10">
      <t>ハイソウ</t>
    </rPh>
    <rPh sb="11" eb="13">
      <t>ヒルマ</t>
    </rPh>
    <rPh sb="13" eb="15">
      <t>ハイソウ</t>
    </rPh>
    <rPh sb="16" eb="18">
      <t>フリカエ</t>
    </rPh>
    <phoneticPr fontId="2"/>
  </si>
  <si>
    <t>積載効率が低い土曜日、日曜日の車両使用の削減</t>
    <rPh sb="0" eb="2">
      <t>セキサイ</t>
    </rPh>
    <rPh sb="2" eb="4">
      <t>コウリツ</t>
    </rPh>
    <rPh sb="5" eb="6">
      <t>ヒク</t>
    </rPh>
    <rPh sb="7" eb="10">
      <t>ドヨウビ</t>
    </rPh>
    <rPh sb="11" eb="14">
      <t>ニチヨウビ</t>
    </rPh>
    <rPh sb="15" eb="17">
      <t>シャリョウ</t>
    </rPh>
    <rPh sb="17" eb="19">
      <t>シヨウ</t>
    </rPh>
    <rPh sb="20" eb="22">
      <t>サクゲン</t>
    </rPh>
    <phoneticPr fontId="2"/>
  </si>
  <si>
    <t>商品の標準化等</t>
    <rPh sb="0" eb="2">
      <t>ショウヒン</t>
    </rPh>
    <rPh sb="3" eb="6">
      <t>ヒョウジュンカ</t>
    </rPh>
    <rPh sb="6" eb="7">
      <t>ナド</t>
    </rPh>
    <phoneticPr fontId="2"/>
  </si>
  <si>
    <t>積み合わせを容易にするため商品荷姿を標準化</t>
    <rPh sb="0" eb="1">
      <t>ツ</t>
    </rPh>
    <rPh sb="2" eb="3">
      <t>ア</t>
    </rPh>
    <rPh sb="6" eb="8">
      <t>ヨウイ</t>
    </rPh>
    <rPh sb="13" eb="15">
      <t>ショウヒン</t>
    </rPh>
    <rPh sb="15" eb="16">
      <t>ニ</t>
    </rPh>
    <rPh sb="16" eb="17">
      <t>スガタ</t>
    </rPh>
    <rPh sb="18" eb="20">
      <t>ヒョウジュン</t>
    </rPh>
    <rPh sb="20" eb="21">
      <t>カ</t>
    </rPh>
    <phoneticPr fontId="2"/>
  </si>
  <si>
    <t>モーダルシフトの推進</t>
    <rPh sb="8" eb="10">
      <t>スイシン</t>
    </rPh>
    <phoneticPr fontId="2"/>
  </si>
  <si>
    <t>鉄道輸送の活用</t>
    <rPh sb="0" eb="2">
      <t>テツドウ</t>
    </rPh>
    <rPh sb="2" eb="4">
      <t>ユソウ</t>
    </rPh>
    <rPh sb="5" eb="7">
      <t>カツヨウ</t>
    </rPh>
    <phoneticPr fontId="2"/>
  </si>
  <si>
    <t>海運の活用</t>
    <rPh sb="0" eb="2">
      <t>カイウン</t>
    </rPh>
    <rPh sb="3" eb="5">
      <t>カツヨウ</t>
    </rPh>
    <phoneticPr fontId="2"/>
  </si>
  <si>
    <t>公共交通機関の利用の促進</t>
    <rPh sb="0" eb="2">
      <t>コウキョウ</t>
    </rPh>
    <rPh sb="2" eb="4">
      <t>コウツウ</t>
    </rPh>
    <rPh sb="4" eb="6">
      <t>キカン</t>
    </rPh>
    <rPh sb="7" eb="9">
      <t>リヨウ</t>
    </rPh>
    <rPh sb="10" eb="12">
      <t>ソクシン</t>
    </rPh>
    <phoneticPr fontId="2"/>
  </si>
  <si>
    <t>鉄道、バス等の公共交通機関の利用</t>
    <rPh sb="0" eb="2">
      <t>テツドウ</t>
    </rPh>
    <rPh sb="5" eb="6">
      <t>トウ</t>
    </rPh>
    <rPh sb="7" eb="9">
      <t>コウキョウ</t>
    </rPh>
    <rPh sb="9" eb="11">
      <t>コウツウ</t>
    </rPh>
    <rPh sb="11" eb="13">
      <t>キカン</t>
    </rPh>
    <rPh sb="14" eb="16">
      <t>リヨウ</t>
    </rPh>
    <phoneticPr fontId="2"/>
  </si>
  <si>
    <t>自転車、徒歩による移動</t>
    <rPh sb="0" eb="3">
      <t>ジテンシャ</t>
    </rPh>
    <rPh sb="4" eb="6">
      <t>トホ</t>
    </rPh>
    <rPh sb="9" eb="11">
      <t>イドウ</t>
    </rPh>
    <phoneticPr fontId="2"/>
  </si>
  <si>
    <t>マイカー通勤の禁止</t>
    <rPh sb="4" eb="6">
      <t>ツウキン</t>
    </rPh>
    <rPh sb="7" eb="9">
      <t>キンシ</t>
    </rPh>
    <phoneticPr fontId="2"/>
  </si>
  <si>
    <t>カーシェアリングの導入</t>
    <rPh sb="9" eb="11">
      <t>ドウニュウ</t>
    </rPh>
    <phoneticPr fontId="2"/>
  </si>
  <si>
    <t>物流施設の高度化、物流拠点の整備等</t>
    <rPh sb="0" eb="2">
      <t>ブツリュウ</t>
    </rPh>
    <rPh sb="2" eb="4">
      <t>シセツ</t>
    </rPh>
    <rPh sb="5" eb="8">
      <t>コウドカ</t>
    </rPh>
    <rPh sb="9" eb="11">
      <t>ブツリュウ</t>
    </rPh>
    <rPh sb="11" eb="13">
      <t>キョテン</t>
    </rPh>
    <rPh sb="14" eb="16">
      <t>セイビ</t>
    </rPh>
    <rPh sb="16" eb="17">
      <t>ナド</t>
    </rPh>
    <phoneticPr fontId="2"/>
  </si>
  <si>
    <t>既存施設の機械化・自動化など</t>
    <rPh sb="0" eb="2">
      <t>キゾン</t>
    </rPh>
    <rPh sb="2" eb="4">
      <t>シセツ</t>
    </rPh>
    <rPh sb="5" eb="7">
      <t>キカイ</t>
    </rPh>
    <rPh sb="7" eb="8">
      <t>カ</t>
    </rPh>
    <rPh sb="9" eb="12">
      <t>ジドウカ</t>
    </rPh>
    <phoneticPr fontId="2"/>
  </si>
  <si>
    <t>荷受け、仕分け業務の効率化のための物流拠点の整備</t>
    <rPh sb="0" eb="2">
      <t>ニウ</t>
    </rPh>
    <rPh sb="4" eb="6">
      <t>シワ</t>
    </rPh>
    <rPh sb="7" eb="9">
      <t>ギョウム</t>
    </rPh>
    <rPh sb="10" eb="13">
      <t>コウリツカ</t>
    </rPh>
    <rPh sb="17" eb="19">
      <t>ブツリュウ</t>
    </rPh>
    <rPh sb="19" eb="21">
      <t>キョテン</t>
    </rPh>
    <rPh sb="22" eb="24">
      <t>セイビ</t>
    </rPh>
    <phoneticPr fontId="2"/>
  </si>
  <si>
    <t>荷捌き場、駐停車場所、運転手控室などの整備</t>
    <rPh sb="0" eb="1">
      <t>ニ</t>
    </rPh>
    <rPh sb="1" eb="2">
      <t>サバ</t>
    </rPh>
    <rPh sb="3" eb="4">
      <t>ジョウ</t>
    </rPh>
    <rPh sb="5" eb="8">
      <t>チュウテイシャ</t>
    </rPh>
    <rPh sb="8" eb="10">
      <t>バショ</t>
    </rPh>
    <rPh sb="11" eb="14">
      <t>ウンテンシュ</t>
    </rPh>
    <rPh sb="14" eb="16">
      <t>ヒカエシツ</t>
    </rPh>
    <rPh sb="19" eb="21">
      <t>セイビ</t>
    </rPh>
    <phoneticPr fontId="2"/>
  </si>
  <si>
    <t>路上駐停車の自粛</t>
    <rPh sb="0" eb="2">
      <t>ロジョウ</t>
    </rPh>
    <rPh sb="2" eb="5">
      <t>チュウテイシャ</t>
    </rPh>
    <rPh sb="6" eb="8">
      <t>ジシュク</t>
    </rPh>
    <phoneticPr fontId="2"/>
  </si>
  <si>
    <t>その他</t>
    <rPh sb="2" eb="3">
      <t>タ</t>
    </rPh>
    <phoneticPr fontId="2"/>
  </si>
  <si>
    <t>ISO14001の認証を取得</t>
    <rPh sb="9" eb="11">
      <t>ニンショウ</t>
    </rPh>
    <rPh sb="12" eb="14">
      <t>シュトク</t>
    </rPh>
    <phoneticPr fontId="2"/>
  </si>
  <si>
    <t>エコアクション21等の環境マネジメントシステムの認証を取得</t>
    <rPh sb="9" eb="10">
      <t>トウ</t>
    </rPh>
    <rPh sb="11" eb="13">
      <t>カンキョウ</t>
    </rPh>
    <rPh sb="24" eb="26">
      <t>ニンショウ</t>
    </rPh>
    <rPh sb="27" eb="29">
      <t>シュトク</t>
    </rPh>
    <phoneticPr fontId="2"/>
  </si>
  <si>
    <t>グリーン経営認証の取得</t>
    <rPh sb="4" eb="6">
      <t>ケイエイ</t>
    </rPh>
    <rPh sb="6" eb="8">
      <t>ニンショウ</t>
    </rPh>
    <rPh sb="9" eb="11">
      <t>シュトク</t>
    </rPh>
    <phoneticPr fontId="2"/>
  </si>
  <si>
    <t>環境報告書の作成</t>
    <rPh sb="0" eb="2">
      <t>カンキョウ</t>
    </rPh>
    <rPh sb="2" eb="5">
      <t>ホウコクショ</t>
    </rPh>
    <rPh sb="6" eb="8">
      <t>サクセイ</t>
    </rPh>
    <phoneticPr fontId="2"/>
  </si>
  <si>
    <t>Ｄ自動車の種別</t>
    <rPh sb="1" eb="4">
      <t>ジドウシャ</t>
    </rPh>
    <rPh sb="5" eb="7">
      <t>シュベツ</t>
    </rPh>
    <phoneticPr fontId="2"/>
  </si>
  <si>
    <t>Ｅ用途</t>
    <rPh sb="1" eb="3">
      <t>ヨウト</t>
    </rPh>
    <phoneticPr fontId="2"/>
  </si>
  <si>
    <t>K燃料の種類</t>
    <rPh sb="1" eb="3">
      <t>ネンリョウ</t>
    </rPh>
    <rPh sb="4" eb="6">
      <t>シュルイ</t>
    </rPh>
    <phoneticPr fontId="2"/>
  </si>
  <si>
    <t>Ｌ低公害車区分</t>
    <rPh sb="1" eb="4">
      <t>テイコウガイ</t>
    </rPh>
    <rPh sb="4" eb="5">
      <t>シャ</t>
    </rPh>
    <rPh sb="5" eb="7">
      <t>クブン</t>
    </rPh>
    <phoneticPr fontId="2"/>
  </si>
  <si>
    <t>Ｍ排ｶﾞｽ低減ﾚﾍﾞﾙ</t>
    <rPh sb="1" eb="2">
      <t>ハイ</t>
    </rPh>
    <rPh sb="5" eb="7">
      <t>テイゲン</t>
    </rPh>
    <phoneticPr fontId="2"/>
  </si>
  <si>
    <t>番号</t>
    <rPh sb="0" eb="2">
      <t>バンゴウ</t>
    </rPh>
    <phoneticPr fontId="2"/>
  </si>
  <si>
    <t>－</t>
    <phoneticPr fontId="2"/>
  </si>
  <si>
    <t>普通</t>
    <rPh sb="0" eb="2">
      <t>フツウ</t>
    </rPh>
    <phoneticPr fontId="2"/>
  </si>
  <si>
    <t>乗用</t>
    <rPh sb="0" eb="2">
      <t>ジョウヨウ</t>
    </rPh>
    <phoneticPr fontId="2"/>
  </si>
  <si>
    <t>国土</t>
    <rPh sb="0" eb="2">
      <t>コクド</t>
    </rPh>
    <phoneticPr fontId="2"/>
  </si>
  <si>
    <t>済</t>
    <rPh sb="0" eb="1">
      <t>ス</t>
    </rPh>
    <phoneticPr fontId="2"/>
  </si>
  <si>
    <t>小型</t>
    <rPh sb="0" eb="2">
      <t>コガタ</t>
    </rPh>
    <phoneticPr fontId="2"/>
  </si>
  <si>
    <t>特種（乗用ベース）</t>
    <rPh sb="0" eb="2">
      <t>トクシュ</t>
    </rPh>
    <rPh sb="3" eb="5">
      <t>ジョウヨウシャ</t>
    </rPh>
    <phoneticPr fontId="2"/>
  </si>
  <si>
    <t>未</t>
    <rPh sb="0" eb="1">
      <t>ミ</t>
    </rPh>
    <phoneticPr fontId="2"/>
  </si>
  <si>
    <t>乗合</t>
    <rPh sb="0" eb="2">
      <t>ノリアイ</t>
    </rPh>
    <phoneticPr fontId="2"/>
  </si>
  <si>
    <t>特種（乗合ベース）</t>
    <rPh sb="0" eb="2">
      <t>トクシュ</t>
    </rPh>
    <rPh sb="3" eb="4">
      <t>ジョウヨウシャ</t>
    </rPh>
    <rPh sb="4" eb="5">
      <t>ア</t>
    </rPh>
    <phoneticPr fontId="2"/>
  </si>
  <si>
    <t>貨物</t>
    <rPh sb="0" eb="2">
      <t>カモツ</t>
    </rPh>
    <phoneticPr fontId="2"/>
  </si>
  <si>
    <t>特種（貨物ベース）</t>
    <rPh sb="0" eb="2">
      <t>トクシュ</t>
    </rPh>
    <rPh sb="3" eb="5">
      <t>カモツ</t>
    </rPh>
    <phoneticPr fontId="2"/>
  </si>
  <si>
    <t>■添付書類</t>
    <phoneticPr fontId="2"/>
  </si>
  <si>
    <t>●様式について</t>
    <rPh sb="1" eb="3">
      <t>ヨウシキ</t>
    </rPh>
    <phoneticPr fontId="15"/>
  </si>
  <si>
    <t>H10,H11</t>
  </si>
  <si>
    <t>H14</t>
  </si>
  <si>
    <t>H17</t>
  </si>
  <si>
    <t>ACF</t>
  </si>
  <si>
    <t>ADF</t>
  </si>
  <si>
    <t>H15</t>
  </si>
  <si>
    <t>BCF</t>
  </si>
  <si>
    <t>BDF</t>
  </si>
  <si>
    <t>CCF</t>
  </si>
  <si>
    <t>CDF</t>
  </si>
  <si>
    <t>DCF</t>
  </si>
  <si>
    <t>DDF</t>
  </si>
  <si>
    <t>H15,H16</t>
  </si>
  <si>
    <r>
      <t>O NO</t>
    </r>
    <r>
      <rPr>
        <vertAlign val="subscript"/>
        <sz val="11"/>
        <rFont val="ＭＳ Ｐゴシック"/>
        <family val="3"/>
        <charset val="128"/>
      </rPr>
      <t>X</t>
    </r>
    <r>
      <rPr>
        <sz val="11"/>
        <rFont val="ＭＳ Ｐゴシック"/>
        <family val="3"/>
        <charset val="128"/>
      </rPr>
      <t>・PM減少装置装着</t>
    </r>
    <rPh sb="8" eb="10">
      <t>ゲンショウ</t>
    </rPh>
    <rPh sb="10" eb="12">
      <t>ソウチ</t>
    </rPh>
    <rPh sb="12" eb="14">
      <t>ソウチャク</t>
    </rPh>
    <phoneticPr fontId="2"/>
  </si>
  <si>
    <t>P　PM減少装置装着</t>
    <rPh sb="4" eb="6">
      <t>ゲンショウ</t>
    </rPh>
    <rPh sb="6" eb="8">
      <t>ソウチ</t>
    </rPh>
    <rPh sb="8" eb="10">
      <t>ソウチャク</t>
    </rPh>
    <phoneticPr fontId="2"/>
  </si>
  <si>
    <t>その他の小売業</t>
    <rPh sb="2" eb="3">
      <t>タ</t>
    </rPh>
    <rPh sb="4" eb="7">
      <t>コウリギョウ</t>
    </rPh>
    <phoneticPr fontId="2"/>
  </si>
  <si>
    <t>銀行業</t>
    <rPh sb="0" eb="2">
      <t>ギンコウ</t>
    </rPh>
    <rPh sb="2" eb="3">
      <t>ギョウ</t>
    </rPh>
    <phoneticPr fontId="2"/>
  </si>
  <si>
    <t>木材・木製品製造業（家具を除く）</t>
    <rPh sb="0" eb="2">
      <t>モクザイ</t>
    </rPh>
    <rPh sb="3" eb="6">
      <t>モクセイヒン</t>
    </rPh>
    <rPh sb="6" eb="9">
      <t>セイゾウギョウ</t>
    </rPh>
    <rPh sb="10" eb="12">
      <t>カグ</t>
    </rPh>
    <rPh sb="13" eb="14">
      <t>ノゾ</t>
    </rPh>
    <phoneticPr fontId="2"/>
  </si>
  <si>
    <t>協同組織金融業</t>
    <rPh sb="0" eb="2">
      <t>キョウドウ</t>
    </rPh>
    <rPh sb="2" eb="4">
      <t>ソシキ</t>
    </rPh>
    <rPh sb="4" eb="7">
      <t>キンユウギョウ</t>
    </rPh>
    <phoneticPr fontId="2"/>
  </si>
  <si>
    <t>家具・装備品製造業</t>
    <rPh sb="0" eb="2">
      <t>カグ</t>
    </rPh>
    <rPh sb="3" eb="6">
      <t>ソウビヒン</t>
    </rPh>
    <rPh sb="6" eb="9">
      <t>セイゾウギョウ</t>
    </rPh>
    <phoneticPr fontId="2"/>
  </si>
  <si>
    <t>－</t>
  </si>
  <si>
    <t>パルプ・紙・紙加工品製造業</t>
    <rPh sb="4" eb="5">
      <t>カミ</t>
    </rPh>
    <rPh sb="6" eb="7">
      <t>カミ</t>
    </rPh>
    <rPh sb="7" eb="10">
      <t>カコウヒン</t>
    </rPh>
    <rPh sb="10" eb="13">
      <t>セイゾウギョウ</t>
    </rPh>
    <phoneticPr fontId="2"/>
  </si>
  <si>
    <t>印刷・同関連業</t>
    <rPh sb="0" eb="2">
      <t>インサツ</t>
    </rPh>
    <rPh sb="3" eb="4">
      <t>ドウ</t>
    </rPh>
    <rPh sb="4" eb="6">
      <t>カンレン</t>
    </rPh>
    <rPh sb="6" eb="7">
      <t>ギョウ</t>
    </rPh>
    <phoneticPr fontId="2"/>
  </si>
  <si>
    <t>化学工業</t>
    <rPh sb="0" eb="2">
      <t>カガク</t>
    </rPh>
    <rPh sb="2" eb="4">
      <t>コウギョウ</t>
    </rPh>
    <phoneticPr fontId="2"/>
  </si>
  <si>
    <t>石油製品・石炭製品製造業</t>
    <rPh sb="0" eb="2">
      <t>セキユ</t>
    </rPh>
    <rPh sb="2" eb="4">
      <t>セイヒン</t>
    </rPh>
    <rPh sb="5" eb="7">
      <t>セキタン</t>
    </rPh>
    <rPh sb="7" eb="9">
      <t>セイヒン</t>
    </rPh>
    <rPh sb="9" eb="12">
      <t>セイゾウギョウ</t>
    </rPh>
    <phoneticPr fontId="2"/>
  </si>
  <si>
    <t>保険業（保険媒介代理業、保険サービス業を含む）</t>
    <rPh sb="0" eb="2">
      <t>ホケン</t>
    </rPh>
    <rPh sb="2" eb="3">
      <t>ギョウ</t>
    </rPh>
    <rPh sb="4" eb="6">
      <t>ホケン</t>
    </rPh>
    <rPh sb="6" eb="8">
      <t>バイカイ</t>
    </rPh>
    <rPh sb="8" eb="10">
      <t>ダイリ</t>
    </rPh>
    <rPh sb="10" eb="11">
      <t>ギョウ</t>
    </rPh>
    <rPh sb="12" eb="14">
      <t>ホケン</t>
    </rPh>
    <rPh sb="18" eb="19">
      <t>ギョウ</t>
    </rPh>
    <rPh sb="20" eb="21">
      <t>フク</t>
    </rPh>
    <phoneticPr fontId="2"/>
  </si>
  <si>
    <t>プラスチック製品製造業（別掲を除く）</t>
    <rPh sb="6" eb="8">
      <t>セイヒン</t>
    </rPh>
    <rPh sb="8" eb="11">
      <t>セイゾウギョウ</t>
    </rPh>
    <rPh sb="12" eb="14">
      <t>ベッケイ</t>
    </rPh>
    <rPh sb="15" eb="16">
      <t>ノゾ</t>
    </rPh>
    <phoneticPr fontId="2"/>
  </si>
  <si>
    <t>不動産取引業</t>
    <rPh sb="0" eb="3">
      <t>フドウサン</t>
    </rPh>
    <rPh sb="3" eb="6">
      <t>トリヒキギョウ</t>
    </rPh>
    <phoneticPr fontId="2"/>
  </si>
  <si>
    <t>ゴム製品製造業</t>
    <rPh sb="2" eb="4">
      <t>セイヒン</t>
    </rPh>
    <rPh sb="4" eb="7">
      <t>セイゾウギョウ</t>
    </rPh>
    <phoneticPr fontId="2"/>
  </si>
  <si>
    <t>不動産賃貸業・管理業</t>
    <rPh sb="0" eb="3">
      <t>フドウサン</t>
    </rPh>
    <rPh sb="3" eb="6">
      <t>チンタイギョウ</t>
    </rPh>
    <rPh sb="7" eb="9">
      <t>カンリ</t>
    </rPh>
    <rPh sb="9" eb="10">
      <t>ギョウ</t>
    </rPh>
    <phoneticPr fontId="2"/>
  </si>
  <si>
    <t>なめし革・同製品・毛皮製造業</t>
    <rPh sb="3" eb="4">
      <t>カワ</t>
    </rPh>
    <rPh sb="5" eb="6">
      <t>ドウ</t>
    </rPh>
    <rPh sb="6" eb="8">
      <t>セイヒン</t>
    </rPh>
    <rPh sb="9" eb="11">
      <t>ケガワ</t>
    </rPh>
    <rPh sb="11" eb="14">
      <t>セイゾウギョウ</t>
    </rPh>
    <phoneticPr fontId="2"/>
  </si>
  <si>
    <t>窯業・土石製品製造業</t>
    <rPh sb="0" eb="2">
      <t>ヨウギョウ</t>
    </rPh>
    <rPh sb="3" eb="5">
      <t>ドセキ</t>
    </rPh>
    <rPh sb="5" eb="7">
      <t>セイヒン</t>
    </rPh>
    <rPh sb="7" eb="10">
      <t>セイゾウギョウ</t>
    </rPh>
    <phoneticPr fontId="2"/>
  </si>
  <si>
    <t>鉄鋼業</t>
    <rPh sb="0" eb="2">
      <t>テッコウ</t>
    </rPh>
    <rPh sb="2" eb="3">
      <t>ギョウ</t>
    </rPh>
    <phoneticPr fontId="2"/>
  </si>
  <si>
    <t>宿泊業</t>
    <rPh sb="0" eb="2">
      <t>シュクハク</t>
    </rPh>
    <rPh sb="2" eb="3">
      <t>ギョウ</t>
    </rPh>
    <phoneticPr fontId="2"/>
  </si>
  <si>
    <t>非鉄金属製造業</t>
    <rPh sb="0" eb="2">
      <t>ヒテツ</t>
    </rPh>
    <rPh sb="2" eb="4">
      <t>キンゾク</t>
    </rPh>
    <rPh sb="4" eb="7">
      <t>セイゾウギョウ</t>
    </rPh>
    <phoneticPr fontId="2"/>
  </si>
  <si>
    <t>医療業</t>
    <rPh sb="0" eb="2">
      <t>イリョウ</t>
    </rPh>
    <rPh sb="2" eb="3">
      <t>ギョウ</t>
    </rPh>
    <phoneticPr fontId="2"/>
  </si>
  <si>
    <t>金属製品製造業</t>
    <rPh sb="0" eb="2">
      <t>キンゾク</t>
    </rPh>
    <rPh sb="2" eb="4">
      <t>セイヒン</t>
    </rPh>
    <rPh sb="4" eb="7">
      <t>セイゾウギョウ</t>
    </rPh>
    <phoneticPr fontId="2"/>
  </si>
  <si>
    <t>保健衛生</t>
    <rPh sb="0" eb="2">
      <t>ホケン</t>
    </rPh>
    <rPh sb="2" eb="4">
      <t>エイセイ</t>
    </rPh>
    <phoneticPr fontId="2"/>
  </si>
  <si>
    <t>社会保険・社会福祉・介護事業</t>
    <rPh sb="0" eb="2">
      <t>シャカイ</t>
    </rPh>
    <rPh sb="2" eb="4">
      <t>ホケン</t>
    </rPh>
    <rPh sb="5" eb="7">
      <t>シャカイ</t>
    </rPh>
    <rPh sb="7" eb="9">
      <t>フクシ</t>
    </rPh>
    <rPh sb="10" eb="12">
      <t>カイゴ</t>
    </rPh>
    <rPh sb="12" eb="14">
      <t>ジギョウ</t>
    </rPh>
    <phoneticPr fontId="2"/>
  </si>
  <si>
    <t>電気機械器具製造業</t>
    <rPh sb="0" eb="2">
      <t>デンキ</t>
    </rPh>
    <rPh sb="2" eb="4">
      <t>キカイ</t>
    </rPh>
    <rPh sb="4" eb="6">
      <t>キグ</t>
    </rPh>
    <rPh sb="6" eb="9">
      <t>セイゾウギョウ</t>
    </rPh>
    <phoneticPr fontId="2"/>
  </si>
  <si>
    <t>学校教育</t>
    <rPh sb="0" eb="2">
      <t>ガッコウ</t>
    </rPh>
    <rPh sb="2" eb="4">
      <t>キョウイク</t>
    </rPh>
    <phoneticPr fontId="2"/>
  </si>
  <si>
    <t>情報通信機械器具製造業</t>
    <rPh sb="0" eb="2">
      <t>ジョウホウ</t>
    </rPh>
    <rPh sb="2" eb="4">
      <t>ツウシン</t>
    </rPh>
    <rPh sb="4" eb="6">
      <t>キカイ</t>
    </rPh>
    <rPh sb="6" eb="8">
      <t>キグ</t>
    </rPh>
    <rPh sb="8" eb="11">
      <t>セイゾウギョウ</t>
    </rPh>
    <phoneticPr fontId="2"/>
  </si>
  <si>
    <t>その他の教育、学習支援業</t>
    <rPh sb="2" eb="3">
      <t>タ</t>
    </rPh>
    <rPh sb="4" eb="6">
      <t>キョウイク</t>
    </rPh>
    <rPh sb="7" eb="9">
      <t>ガクシュウ</t>
    </rPh>
    <rPh sb="9" eb="11">
      <t>シエン</t>
    </rPh>
    <rPh sb="11" eb="12">
      <t>ギョウ</t>
    </rPh>
    <phoneticPr fontId="2"/>
  </si>
  <si>
    <t>輸送用機械器具製造業</t>
    <rPh sb="0" eb="3">
      <t>ユソウヨウ</t>
    </rPh>
    <rPh sb="3" eb="5">
      <t>キカイ</t>
    </rPh>
    <rPh sb="5" eb="7">
      <t>キグ</t>
    </rPh>
    <rPh sb="7" eb="10">
      <t>セイゾウギョウ</t>
    </rPh>
    <phoneticPr fontId="2"/>
  </si>
  <si>
    <t>協同組合（他に分類されないもの）</t>
    <rPh sb="0" eb="2">
      <t>キョウドウ</t>
    </rPh>
    <rPh sb="2" eb="4">
      <t>クミアイ</t>
    </rPh>
    <rPh sb="5" eb="6">
      <t>タ</t>
    </rPh>
    <rPh sb="7" eb="9">
      <t>ブンルイ</t>
    </rPh>
    <phoneticPr fontId="2"/>
  </si>
  <si>
    <t>専門サービス業（他に分類されないもの）</t>
    <rPh sb="0" eb="2">
      <t>センモン</t>
    </rPh>
    <rPh sb="6" eb="7">
      <t>ギョウ</t>
    </rPh>
    <rPh sb="8" eb="9">
      <t>タ</t>
    </rPh>
    <rPh sb="10" eb="16">
      <t>ブンルイサレナイモノ</t>
    </rPh>
    <phoneticPr fontId="2"/>
  </si>
  <si>
    <t>その他の製造業</t>
    <rPh sb="2" eb="3">
      <t>タ</t>
    </rPh>
    <rPh sb="4" eb="7">
      <t>セイゾウギョウ</t>
    </rPh>
    <phoneticPr fontId="2"/>
  </si>
  <si>
    <t>電気業</t>
    <rPh sb="0" eb="2">
      <t>デンキ</t>
    </rPh>
    <rPh sb="2" eb="3">
      <t>ギョウ</t>
    </rPh>
    <phoneticPr fontId="2"/>
  </si>
  <si>
    <t>洗濯・理容・美容・浴場業</t>
    <rPh sb="0" eb="2">
      <t>センタク</t>
    </rPh>
    <rPh sb="3" eb="5">
      <t>リヨウ</t>
    </rPh>
    <rPh sb="6" eb="8">
      <t>ビヨウ</t>
    </rPh>
    <rPh sb="9" eb="11">
      <t>ヨクジョウ</t>
    </rPh>
    <rPh sb="11" eb="12">
      <t>ギョウ</t>
    </rPh>
    <phoneticPr fontId="2"/>
  </si>
  <si>
    <t>ガス業</t>
    <rPh sb="2" eb="3">
      <t>ギョウ</t>
    </rPh>
    <phoneticPr fontId="2"/>
  </si>
  <si>
    <t>その他の生活関連サービス業</t>
    <rPh sb="0" eb="3">
      <t>ソノタ</t>
    </rPh>
    <rPh sb="4" eb="6">
      <t>セイカツ</t>
    </rPh>
    <rPh sb="6" eb="8">
      <t>カンレン</t>
    </rPh>
    <rPh sb="12" eb="13">
      <t>ギョウ</t>
    </rPh>
    <phoneticPr fontId="2"/>
  </si>
  <si>
    <t>熱供給業</t>
    <rPh sb="0" eb="1">
      <t>ネツ</t>
    </rPh>
    <rPh sb="1" eb="3">
      <t>キョウキュウ</t>
    </rPh>
    <rPh sb="3" eb="4">
      <t>ギョウ</t>
    </rPh>
    <phoneticPr fontId="2"/>
  </si>
  <si>
    <t>娯楽業</t>
    <rPh sb="0" eb="2">
      <t>ゴラク</t>
    </rPh>
    <rPh sb="2" eb="3">
      <t>ギョウ</t>
    </rPh>
    <phoneticPr fontId="2"/>
  </si>
  <si>
    <t>水道業</t>
    <rPh sb="0" eb="3">
      <t>スイドウギョウ</t>
    </rPh>
    <phoneticPr fontId="2"/>
  </si>
  <si>
    <t>廃棄物処理業</t>
    <rPh sb="0" eb="3">
      <t>ハイキブツ</t>
    </rPh>
    <rPh sb="3" eb="5">
      <t>ショリ</t>
    </rPh>
    <rPh sb="5" eb="6">
      <t>ギョウ</t>
    </rPh>
    <phoneticPr fontId="2"/>
  </si>
  <si>
    <t>通信業</t>
    <rPh sb="0" eb="3">
      <t>ツウシンギョウ</t>
    </rPh>
    <phoneticPr fontId="2"/>
  </si>
  <si>
    <t>自動車整備業</t>
    <rPh sb="0" eb="3">
      <t>ジドウシャ</t>
    </rPh>
    <rPh sb="3" eb="5">
      <t>セイビ</t>
    </rPh>
    <rPh sb="5" eb="6">
      <t>ギョウ</t>
    </rPh>
    <phoneticPr fontId="2"/>
  </si>
  <si>
    <t>（法人にあっては、名称及び代表者の氏名）</t>
    <phoneticPr fontId="2"/>
  </si>
  <si>
    <t>放送業</t>
    <rPh sb="0" eb="3">
      <t>ホウソウギョウ</t>
    </rPh>
    <phoneticPr fontId="2"/>
  </si>
  <si>
    <t>機械等修理業（別掲を除く）</t>
    <rPh sb="0" eb="2">
      <t>キカイ</t>
    </rPh>
    <rPh sb="2" eb="3">
      <t>トウ</t>
    </rPh>
    <rPh sb="3" eb="5">
      <t>シュウリ</t>
    </rPh>
    <rPh sb="5" eb="6">
      <t>ギョウ</t>
    </rPh>
    <rPh sb="7" eb="9">
      <t>ベッケイ</t>
    </rPh>
    <rPh sb="10" eb="11">
      <t>ノゾ</t>
    </rPh>
    <phoneticPr fontId="2"/>
  </si>
  <si>
    <t>情報サービス業</t>
    <rPh sb="0" eb="2">
      <t>ジョウホウ</t>
    </rPh>
    <rPh sb="6" eb="7">
      <t>ギョウ</t>
    </rPh>
    <phoneticPr fontId="2"/>
  </si>
  <si>
    <t>物品賃貸業</t>
    <rPh sb="0" eb="2">
      <t>ブッピン</t>
    </rPh>
    <rPh sb="2" eb="5">
      <t>チンタイギョウ</t>
    </rPh>
    <phoneticPr fontId="2"/>
  </si>
  <si>
    <t>インターネット附随サービス業</t>
    <rPh sb="7" eb="9">
      <t>フズイ</t>
    </rPh>
    <rPh sb="13" eb="14">
      <t>ギョウ</t>
    </rPh>
    <phoneticPr fontId="2"/>
  </si>
  <si>
    <t>広告業</t>
    <rPh sb="0" eb="2">
      <t>コウコク</t>
    </rPh>
    <rPh sb="2" eb="3">
      <t>ギョウ</t>
    </rPh>
    <phoneticPr fontId="2"/>
  </si>
  <si>
    <t>映像・音声・文字情報制作業</t>
    <rPh sb="0" eb="2">
      <t>エイゾウ</t>
    </rPh>
    <rPh sb="3" eb="5">
      <t>オンセイ</t>
    </rPh>
    <rPh sb="6" eb="8">
      <t>モジ</t>
    </rPh>
    <rPh sb="8" eb="10">
      <t>ジョウホウ</t>
    </rPh>
    <rPh sb="10" eb="11">
      <t>セイサク</t>
    </rPh>
    <rPh sb="11" eb="13">
      <t>サギョウ</t>
    </rPh>
    <phoneticPr fontId="2"/>
  </si>
  <si>
    <t>鉄道業</t>
    <rPh sb="0" eb="3">
      <t>テツドウギョウ</t>
    </rPh>
    <phoneticPr fontId="2"/>
  </si>
  <si>
    <t>政治・経済・文化団体</t>
    <rPh sb="0" eb="2">
      <t>セイジ</t>
    </rPh>
    <rPh sb="3" eb="5">
      <t>ケイザイ</t>
    </rPh>
    <rPh sb="6" eb="8">
      <t>ブンカ</t>
    </rPh>
    <rPh sb="8" eb="10">
      <t>ダンタイ</t>
    </rPh>
    <phoneticPr fontId="2"/>
  </si>
  <si>
    <t>道路旅客運送業</t>
    <rPh sb="0" eb="2">
      <t>ドウロ</t>
    </rPh>
    <rPh sb="2" eb="4">
      <t>リョカク</t>
    </rPh>
    <rPh sb="4" eb="7">
      <t>ウンソウギョウ</t>
    </rPh>
    <phoneticPr fontId="2"/>
  </si>
  <si>
    <t>宗教</t>
    <rPh sb="0" eb="2">
      <t>シュウキョウ</t>
    </rPh>
    <phoneticPr fontId="2"/>
  </si>
  <si>
    <t>道路貨物運送業</t>
    <rPh sb="0" eb="2">
      <t>ドウロ</t>
    </rPh>
    <rPh sb="2" eb="4">
      <t>カモツ</t>
    </rPh>
    <rPh sb="4" eb="7">
      <t>ウンソウギョウ</t>
    </rPh>
    <phoneticPr fontId="2"/>
  </si>
  <si>
    <t>その他のサービス業</t>
    <rPh sb="2" eb="3">
      <t>タ</t>
    </rPh>
    <rPh sb="8" eb="9">
      <t>ギョウ</t>
    </rPh>
    <phoneticPr fontId="2"/>
  </si>
  <si>
    <t>水運業</t>
    <rPh sb="0" eb="2">
      <t>スイウン</t>
    </rPh>
    <rPh sb="2" eb="3">
      <t>ギョウ</t>
    </rPh>
    <phoneticPr fontId="2"/>
  </si>
  <si>
    <t>外国公務</t>
    <rPh sb="0" eb="2">
      <t>ガイコク</t>
    </rPh>
    <rPh sb="2" eb="4">
      <t>コウム</t>
    </rPh>
    <phoneticPr fontId="2"/>
  </si>
  <si>
    <t>航空運輸業</t>
    <rPh sb="0" eb="2">
      <t>コウクウ</t>
    </rPh>
    <rPh sb="2" eb="5">
      <t>ウンユギョウ</t>
    </rPh>
    <phoneticPr fontId="2"/>
  </si>
  <si>
    <t>国家公務</t>
    <rPh sb="0" eb="2">
      <t>コッカ</t>
    </rPh>
    <rPh sb="2" eb="4">
      <t>コウム</t>
    </rPh>
    <phoneticPr fontId="2"/>
  </si>
  <si>
    <t>倉庫業</t>
    <rPh sb="0" eb="2">
      <t>ソウコ</t>
    </rPh>
    <rPh sb="2" eb="3">
      <t>ギョウ</t>
    </rPh>
    <phoneticPr fontId="2"/>
  </si>
  <si>
    <t>地方公務</t>
    <rPh sb="0" eb="2">
      <t>チホウ</t>
    </rPh>
    <rPh sb="2" eb="4">
      <t>コウム</t>
    </rPh>
    <phoneticPr fontId="2"/>
  </si>
  <si>
    <t>運輸に附帯するサービス業</t>
    <rPh sb="0" eb="2">
      <t>ウンユ</t>
    </rPh>
    <rPh sb="3" eb="5">
      <t>フタイ</t>
    </rPh>
    <rPh sb="11" eb="12">
      <t>ギョウ</t>
    </rPh>
    <phoneticPr fontId="2"/>
  </si>
  <si>
    <t>分類不能の産業</t>
    <rPh sb="0" eb="2">
      <t>ブンルイ</t>
    </rPh>
    <rPh sb="2" eb="4">
      <t>フノウ</t>
    </rPh>
    <rPh sb="5" eb="7">
      <t>サンギョウ</t>
    </rPh>
    <phoneticPr fontId="2"/>
  </si>
  <si>
    <t>他</t>
  </si>
  <si>
    <t>うち低公害車の合計</t>
  </si>
  <si>
    <t>新規使用台数</t>
  </si>
  <si>
    <t>合　　　計</t>
  </si>
  <si>
    <t>合計</t>
    <rPh sb="0" eb="2">
      <t>ゴウケイ</t>
    </rPh>
    <phoneticPr fontId="2"/>
  </si>
  <si>
    <t>従業員数</t>
    <rPh sb="0" eb="2">
      <t>ジュウギョウ</t>
    </rPh>
    <rPh sb="2" eb="3">
      <t>イン</t>
    </rPh>
    <rPh sb="3" eb="4">
      <t>スウ</t>
    </rPh>
    <phoneticPr fontId="2"/>
  </si>
  <si>
    <t>　神奈川県知事　殿</t>
  </si>
  <si>
    <t>人</t>
  </si>
  <si>
    <t>特定事業者の所在地</t>
  </si>
  <si>
    <t>使用する特定自動車の台数</t>
  </si>
  <si>
    <t>特定事業者の氏名又は名称</t>
  </si>
  <si>
    <t>H13</t>
  </si>
  <si>
    <t>H</t>
  </si>
  <si>
    <t>J</t>
  </si>
  <si>
    <t>L</t>
  </si>
  <si>
    <t>N</t>
  </si>
  <si>
    <t>P</t>
  </si>
  <si>
    <t>U</t>
  </si>
  <si>
    <t>W</t>
  </si>
  <si>
    <t>KK</t>
  </si>
  <si>
    <t>KL</t>
  </si>
  <si>
    <t>HF</t>
  </si>
  <si>
    <t>HM</t>
  </si>
  <si>
    <t>KR</t>
  </si>
  <si>
    <t>HY</t>
  </si>
  <si>
    <t>-</t>
  </si>
  <si>
    <t>HL</t>
  </si>
  <si>
    <t>GJ</t>
  </si>
  <si>
    <t>HP</t>
  </si>
  <si>
    <t>TP</t>
  </si>
  <si>
    <t>LP</t>
  </si>
  <si>
    <t>UP</t>
  </si>
  <si>
    <t>T</t>
  </si>
  <si>
    <t>GA</t>
  </si>
  <si>
    <t>GC</t>
  </si>
  <si>
    <t>HG</t>
  </si>
  <si>
    <t>GK</t>
  </si>
  <si>
    <t>HQ</t>
  </si>
  <si>
    <t>TQ</t>
  </si>
  <si>
    <t>LQ</t>
  </si>
  <si>
    <t>UQ</t>
  </si>
  <si>
    <t>M</t>
  </si>
  <si>
    <t>Z</t>
  </si>
  <si>
    <t>GB</t>
  </si>
  <si>
    <t>GE</t>
  </si>
  <si>
    <t>HJ</t>
  </si>
  <si>
    <t>K</t>
  </si>
  <si>
    <t>KC</t>
  </si>
  <si>
    <t>A</t>
  </si>
  <si>
    <t>B</t>
  </si>
  <si>
    <t>C</t>
  </si>
  <si>
    <t>E</t>
  </si>
  <si>
    <t>GF</t>
  </si>
  <si>
    <t>HK</t>
  </si>
  <si>
    <t>GH</t>
  </si>
  <si>
    <t>HN</t>
  </si>
  <si>
    <t>TA</t>
  </si>
  <si>
    <t>LA</t>
  </si>
  <si>
    <t>UA</t>
  </si>
  <si>
    <t>マイクロバス</t>
  </si>
  <si>
    <r>
      <t>ガソリン</t>
    </r>
    <r>
      <rPr>
        <sz val="11"/>
        <rFont val="ＭＳ Ｐゴシック"/>
        <family val="3"/>
        <charset val="128"/>
      </rPr>
      <t xml:space="preserve"> ・LPG（</t>
    </r>
    <r>
      <rPr>
        <sz val="11"/>
        <rFont val="ＭＳ Ｐゴシック"/>
        <family val="3"/>
        <charset val="128"/>
      </rPr>
      <t>ハイブリッド除く）</t>
    </r>
    <rPh sb="16" eb="17">
      <t>ノゾ</t>
    </rPh>
    <phoneticPr fontId="2"/>
  </si>
  <si>
    <t>区分</t>
  </si>
  <si>
    <t>年度</t>
  </si>
  <si>
    <t>型式</t>
  </si>
  <si>
    <t>ＮＯｘ排出係数</t>
  </si>
  <si>
    <t>ＰＭ排出係数</t>
  </si>
  <si>
    <t>CO2排出係数</t>
  </si>
  <si>
    <t>S50前</t>
  </si>
  <si>
    <t>1.7t以下</t>
  </si>
  <si>
    <t>g/km</t>
  </si>
  <si>
    <t>S54前</t>
  </si>
  <si>
    <t>S50</t>
  </si>
  <si>
    <t>S54</t>
  </si>
  <si>
    <t>S57,S58</t>
  </si>
  <si>
    <t>N,P</t>
  </si>
  <si>
    <t>S56</t>
  </si>
  <si>
    <t>S63</t>
  </si>
  <si>
    <t>S</t>
  </si>
  <si>
    <t>S63,H10</t>
  </si>
  <si>
    <t>R</t>
  </si>
  <si>
    <t>R,GG,HL</t>
  </si>
  <si>
    <t>H05</t>
  </si>
  <si>
    <t>KA</t>
  </si>
  <si>
    <t>GG</t>
  </si>
  <si>
    <t>GJ,HP</t>
  </si>
  <si>
    <t>H09</t>
  </si>
  <si>
    <t>KE,HA</t>
  </si>
  <si>
    <t>KP,HW</t>
  </si>
  <si>
    <t>1.7-2.5t</t>
  </si>
  <si>
    <t>TB</t>
  </si>
  <si>
    <t>XB</t>
  </si>
  <si>
    <t>LB</t>
  </si>
  <si>
    <t>H元</t>
  </si>
  <si>
    <t>YB</t>
  </si>
  <si>
    <t>H06,H10</t>
  </si>
  <si>
    <t>GA,GC,HG</t>
  </si>
  <si>
    <t>KB</t>
  </si>
  <si>
    <t>UB</t>
  </si>
  <si>
    <t>GK,HQ</t>
  </si>
  <si>
    <t>H09,H10</t>
  </si>
  <si>
    <t>KF,HB,KJ,HE</t>
  </si>
  <si>
    <t>ZB</t>
  </si>
  <si>
    <t>KQ,HX</t>
  </si>
  <si>
    <t>2.5-3.5t</t>
  </si>
  <si>
    <t>ABE</t>
  </si>
  <si>
    <t>AAE</t>
  </si>
  <si>
    <t>BAE</t>
  </si>
  <si>
    <t>S57</t>
  </si>
  <si>
    <t>BBE</t>
  </si>
  <si>
    <t>CAE</t>
  </si>
  <si>
    <t>H04</t>
  </si>
  <si>
    <t>S63,H元</t>
  </si>
  <si>
    <t>S,U</t>
  </si>
  <si>
    <t>CBE</t>
  </si>
  <si>
    <t>H07,H10</t>
  </si>
  <si>
    <t>GB,GE,HJ</t>
  </si>
  <si>
    <t>H06</t>
  </si>
  <si>
    <t>DAE</t>
  </si>
  <si>
    <t>KG,HC</t>
  </si>
  <si>
    <t>DBE</t>
  </si>
  <si>
    <t>KR,HY</t>
  </si>
  <si>
    <t>3.5t超</t>
  </si>
  <si>
    <t>g/km/t</t>
  </si>
  <si>
    <t>H元,H2</t>
  </si>
  <si>
    <t>U,W</t>
  </si>
  <si>
    <t>H6,H10</t>
  </si>
  <si>
    <t>GL,HR</t>
  </si>
  <si>
    <t>KK,HF,KL,HM</t>
  </si>
  <si>
    <t>KR,HY,KS,HZ</t>
  </si>
  <si>
    <t>TC</t>
  </si>
  <si>
    <t>S51</t>
  </si>
  <si>
    <t>B,C</t>
  </si>
  <si>
    <t>XC</t>
  </si>
  <si>
    <t>S53,H10</t>
  </si>
  <si>
    <t>E,GF,HK</t>
  </si>
  <si>
    <t>LC</t>
  </si>
  <si>
    <t>GH,HN</t>
  </si>
  <si>
    <t>S61,S62</t>
  </si>
  <si>
    <t>Q</t>
  </si>
  <si>
    <t>YC</t>
  </si>
  <si>
    <t>TA,XA</t>
  </si>
  <si>
    <t>H2,H4</t>
  </si>
  <si>
    <t>X,Y</t>
  </si>
  <si>
    <t>UC</t>
  </si>
  <si>
    <t>LA,YA</t>
  </si>
  <si>
    <t>H6</t>
  </si>
  <si>
    <t>KD</t>
  </si>
  <si>
    <t>ZC</t>
  </si>
  <si>
    <t>UA,ZA</t>
  </si>
  <si>
    <t>H9,H10</t>
  </si>
  <si>
    <t>KE,HA,KH,HD</t>
  </si>
  <si>
    <t>KM,HT,KN,HU</t>
  </si>
  <si>
    <t>ABF</t>
  </si>
  <si>
    <t>AAF</t>
  </si>
  <si>
    <t>BAF</t>
  </si>
  <si>
    <t>BBF</t>
  </si>
  <si>
    <t>CAF</t>
  </si>
  <si>
    <t>CBF</t>
  </si>
  <si>
    <t>DAF</t>
  </si>
  <si>
    <t>DBF</t>
  </si>
  <si>
    <t>H4</t>
  </si>
  <si>
    <t>H7,H10</t>
  </si>
  <si>
    <t>GL</t>
  </si>
  <si>
    <t>HR</t>
  </si>
  <si>
    <t>TD</t>
  </si>
  <si>
    <t>XD</t>
  </si>
  <si>
    <t>LD</t>
  </si>
  <si>
    <t>YD</t>
  </si>
  <si>
    <t>UD</t>
  </si>
  <si>
    <t>ZD</t>
  </si>
  <si>
    <t>ABG</t>
  </si>
  <si>
    <t>AAG</t>
  </si>
  <si>
    <t>BAG</t>
  </si>
  <si>
    <t>BBG</t>
  </si>
  <si>
    <t>CAG</t>
  </si>
  <si>
    <t>CBG</t>
  </si>
  <si>
    <t>DAG</t>
  </si>
  <si>
    <t>DBG</t>
  </si>
  <si>
    <t>バス貨物～1.7t(軽油)</t>
  </si>
  <si>
    <t>H5</t>
  </si>
  <si>
    <t>H9</t>
  </si>
  <si>
    <t>KE</t>
  </si>
  <si>
    <t>HA</t>
  </si>
  <si>
    <t>KP</t>
  </si>
  <si>
    <t>HW</t>
  </si>
  <si>
    <t>TH</t>
  </si>
  <si>
    <t>XH</t>
  </si>
  <si>
    <t>LH</t>
  </si>
  <si>
    <t>YH</t>
  </si>
  <si>
    <t>UH</t>
  </si>
  <si>
    <t>ZH</t>
  </si>
  <si>
    <t>ADE</t>
  </si>
  <si>
    <t>ACE</t>
  </si>
  <si>
    <t>BCE</t>
  </si>
  <si>
    <t>BDE</t>
  </si>
  <si>
    <t>CCE</t>
  </si>
  <si>
    <t>CDE</t>
  </si>
  <si>
    <t>DCE</t>
  </si>
  <si>
    <t>DDE</t>
  </si>
  <si>
    <t>バス貨物1.7～2.5t(軽油)</t>
  </si>
  <si>
    <t>H9・H10</t>
  </si>
  <si>
    <t>KF</t>
  </si>
  <si>
    <t>HB</t>
  </si>
  <si>
    <t>KJ</t>
  </si>
  <si>
    <t>HE</t>
  </si>
  <si>
    <t>DD</t>
  </si>
  <si>
    <t>WD</t>
  </si>
  <si>
    <t>DE</t>
  </si>
  <si>
    <t>WE</t>
  </si>
  <si>
    <t>DF</t>
  </si>
  <si>
    <t>WF</t>
  </si>
  <si>
    <t>DN</t>
  </si>
  <si>
    <t>WN</t>
  </si>
  <si>
    <t>DP</t>
  </si>
  <si>
    <t>WP</t>
  </si>
  <si>
    <t>DQ</t>
  </si>
  <si>
    <t>WQ</t>
  </si>
  <si>
    <t>KQ</t>
  </si>
  <si>
    <t>HX</t>
  </si>
  <si>
    <t>TJ</t>
  </si>
  <si>
    <t>XJ</t>
  </si>
  <si>
    <t>LJ</t>
  </si>
  <si>
    <t>YJ</t>
  </si>
  <si>
    <t>UJ</t>
  </si>
  <si>
    <t>ZJ</t>
  </si>
  <si>
    <t>バス貨物2.5～3.5t(軽油)</t>
  </si>
  <si>
    <t>KG</t>
  </si>
  <si>
    <t>HC</t>
  </si>
  <si>
    <t>DG</t>
  </si>
  <si>
    <t>WG</t>
  </si>
  <si>
    <t>DH</t>
  </si>
  <si>
    <t>WH</t>
  </si>
  <si>
    <t>DJ</t>
  </si>
  <si>
    <t>WJ</t>
  </si>
  <si>
    <t>TK</t>
  </si>
  <si>
    <t>XK</t>
  </si>
  <si>
    <t>LK</t>
  </si>
  <si>
    <t>YK</t>
  </si>
  <si>
    <t>UK</t>
  </si>
  <si>
    <t>ZK</t>
  </si>
  <si>
    <t>バス貨物3.5t～(軽油)</t>
  </si>
  <si>
    <t>H10</t>
  </si>
  <si>
    <t>DR</t>
  </si>
  <si>
    <t>WR</t>
  </si>
  <si>
    <t>DS</t>
  </si>
  <si>
    <t>WS</t>
  </si>
  <si>
    <t>DT</t>
  </si>
  <si>
    <t>WT</t>
  </si>
  <si>
    <t>H11</t>
  </si>
  <si>
    <t>DU</t>
  </si>
  <si>
    <t>WU</t>
  </si>
  <si>
    <t>DV</t>
  </si>
  <si>
    <t>WV</t>
  </si>
  <si>
    <t>DW</t>
  </si>
  <si>
    <t>WW</t>
  </si>
  <si>
    <t>バス貨物～1.7t(CNG)</t>
  </si>
  <si>
    <t>AFE</t>
  </si>
  <si>
    <t>AEE</t>
  </si>
  <si>
    <t>BEE</t>
  </si>
  <si>
    <t>BFE</t>
  </si>
  <si>
    <t>CEE</t>
  </si>
  <si>
    <t>CFE</t>
  </si>
  <si>
    <t>DEE</t>
  </si>
  <si>
    <t>DFE</t>
  </si>
  <si>
    <t>バス貨物1.7～2.5t(CNG)</t>
  </si>
  <si>
    <t>AFF</t>
  </si>
  <si>
    <t>AEF</t>
  </si>
  <si>
    <t>BEF</t>
  </si>
  <si>
    <t>BFF</t>
  </si>
  <si>
    <t>CEF</t>
  </si>
  <si>
    <t>CFF</t>
  </si>
  <si>
    <t>DEF</t>
  </si>
  <si>
    <t>DFF</t>
  </si>
  <si>
    <t>バス貨物2.5～3.5t(CNG)</t>
  </si>
  <si>
    <t>バス貨物3.5t～(CNG)</t>
  </si>
  <si>
    <t>TR</t>
  </si>
  <si>
    <t>LR</t>
  </si>
  <si>
    <t>UR</t>
  </si>
  <si>
    <t>AFG</t>
  </si>
  <si>
    <t>AEG</t>
  </si>
  <si>
    <t>BEG</t>
  </si>
  <si>
    <t>BFG</t>
  </si>
  <si>
    <t>CEG</t>
  </si>
  <si>
    <t>CFG</t>
  </si>
  <si>
    <t>DEG</t>
  </si>
  <si>
    <t>DFG</t>
  </si>
  <si>
    <t>バス貨物～1.7t(メタノール)</t>
  </si>
  <si>
    <t>AHE</t>
  </si>
  <si>
    <t>AGE</t>
  </si>
  <si>
    <t>BGE</t>
  </si>
  <si>
    <t>BHE</t>
  </si>
  <si>
    <t>CGE</t>
  </si>
  <si>
    <t>CHE</t>
  </si>
  <si>
    <t>DGE</t>
  </si>
  <si>
    <t>DHE</t>
  </si>
  <si>
    <t>バス貨物1.7～2.5t(メタノール)</t>
  </si>
  <si>
    <t>AHF</t>
  </si>
  <si>
    <t>AGF</t>
  </si>
  <si>
    <t>BGF</t>
  </si>
  <si>
    <t>BHF</t>
  </si>
  <si>
    <t>CGF</t>
  </si>
  <si>
    <t>CHF</t>
  </si>
  <si>
    <t>DGF</t>
  </si>
  <si>
    <t>DHF</t>
  </si>
  <si>
    <t>バス貨物2.5～3.5t(メタノール)</t>
  </si>
  <si>
    <t>バス貨物3.5t～(メタノール)</t>
  </si>
  <si>
    <t>AHG</t>
  </si>
  <si>
    <t>AGG</t>
  </si>
  <si>
    <t>BGG</t>
  </si>
  <si>
    <t>BHG</t>
  </si>
  <si>
    <t>CGG</t>
  </si>
  <si>
    <t>CHG</t>
  </si>
  <si>
    <t>DGG</t>
  </si>
  <si>
    <t>DHG</t>
  </si>
  <si>
    <t>XA</t>
  </si>
  <si>
    <t>YA</t>
  </si>
  <si>
    <t>ZA</t>
  </si>
  <si>
    <t>ABA</t>
  </si>
  <si>
    <t>AAA</t>
  </si>
  <si>
    <t>CAA</t>
  </si>
  <si>
    <t>CBA</t>
  </si>
  <si>
    <t>DAA</t>
  </si>
  <si>
    <t>DBA</t>
  </si>
  <si>
    <t>乗用(軽油)</t>
  </si>
  <si>
    <t>X</t>
  </si>
  <si>
    <t>Y</t>
  </si>
  <si>
    <t>KH</t>
  </si>
  <si>
    <t>HD</t>
  </si>
  <si>
    <t>DA</t>
  </si>
  <si>
    <t>WA</t>
  </si>
  <si>
    <t>DB</t>
  </si>
  <si>
    <t>WB</t>
  </si>
  <si>
    <t>DC</t>
  </si>
  <si>
    <t>WC</t>
  </si>
  <si>
    <t>DK</t>
  </si>
  <si>
    <t>WK</t>
  </si>
  <si>
    <t>DL</t>
  </si>
  <si>
    <t>WL</t>
  </si>
  <si>
    <t>DM</t>
  </si>
  <si>
    <t>WM</t>
  </si>
  <si>
    <t>KM</t>
  </si>
  <si>
    <t>HT</t>
  </si>
  <si>
    <t>KN</t>
  </si>
  <si>
    <t>HU</t>
  </si>
  <si>
    <t>TF</t>
  </si>
  <si>
    <t>XF</t>
  </si>
  <si>
    <t>TG</t>
  </si>
  <si>
    <t>XG</t>
  </si>
  <si>
    <t>LF</t>
  </si>
  <si>
    <t>YF</t>
  </si>
  <si>
    <t>LG</t>
  </si>
  <si>
    <t>YG</t>
  </si>
  <si>
    <t>UF</t>
  </si>
  <si>
    <t>ZF</t>
  </si>
  <si>
    <t>UG</t>
  </si>
  <si>
    <t>ZG</t>
  </si>
  <si>
    <t>ADB</t>
  </si>
  <si>
    <t>ADC</t>
  </si>
  <si>
    <t>ACB</t>
  </si>
  <si>
    <t>ACC</t>
  </si>
  <si>
    <t>CCB</t>
  </si>
  <si>
    <t>CCC</t>
  </si>
  <si>
    <t>CDB</t>
  </si>
  <si>
    <t>CDC</t>
  </si>
  <si>
    <t>DCB</t>
  </si>
  <si>
    <t>DCC</t>
  </si>
  <si>
    <t>DDB</t>
  </si>
  <si>
    <t>DDC</t>
  </si>
  <si>
    <t>TN</t>
  </si>
  <si>
    <t>乗用(CNG)</t>
  </si>
  <si>
    <t>LN</t>
  </si>
  <si>
    <t>UN</t>
  </si>
  <si>
    <t>AFA</t>
  </si>
  <si>
    <t>AEA</t>
  </si>
  <si>
    <t>CEA</t>
  </si>
  <si>
    <t>CFA</t>
  </si>
  <si>
    <t>DEA</t>
  </si>
  <si>
    <t>DFA</t>
  </si>
  <si>
    <t>乗用(メタノール)</t>
  </si>
  <si>
    <t>AHA</t>
  </si>
  <si>
    <t>AGA</t>
  </si>
  <si>
    <t>CGA</t>
  </si>
  <si>
    <t>CHA</t>
  </si>
  <si>
    <t>DGA</t>
  </si>
  <si>
    <t>DHA</t>
  </si>
  <si>
    <t>排出係数一覧</t>
    <rPh sb="0" eb="2">
      <t>ハイシュツ</t>
    </rPh>
    <rPh sb="2" eb="4">
      <t>ケイスウ</t>
    </rPh>
    <rPh sb="4" eb="6">
      <t>イチラン</t>
    </rPh>
    <phoneticPr fontId="2"/>
  </si>
  <si>
    <t>ガソリン・ＬＰＧ車の排出係数（NOx）</t>
    <rPh sb="8" eb="9">
      <t>シャ</t>
    </rPh>
    <rPh sb="10" eb="12">
      <t>ハイシュツ</t>
    </rPh>
    <rPh sb="12" eb="14">
      <t>ケイスウ</t>
    </rPh>
    <phoneticPr fontId="23"/>
  </si>
  <si>
    <t>ディーゼル車の排出係数（NOx,PM）</t>
    <rPh sb="5" eb="6">
      <t>シャ</t>
    </rPh>
    <rPh sb="7" eb="9">
      <t>ハイシュツ</t>
    </rPh>
    <rPh sb="9" eb="11">
      <t>ケイスウ</t>
    </rPh>
    <phoneticPr fontId="23"/>
  </si>
  <si>
    <t>排出係数一覧表(計算用)</t>
    <rPh sb="0" eb="2">
      <t>ハイシュツ</t>
    </rPh>
    <rPh sb="2" eb="4">
      <t>ケイスウ</t>
    </rPh>
    <rPh sb="4" eb="6">
      <t>イチラン</t>
    </rPh>
    <rPh sb="6" eb="7">
      <t>ヒョウ</t>
    </rPh>
    <rPh sb="8" eb="10">
      <t>ケイサン</t>
    </rPh>
    <rPh sb="10" eb="11">
      <t>ヨウ</t>
    </rPh>
    <phoneticPr fontId="23"/>
  </si>
  <si>
    <t>記号</t>
    <rPh sb="0" eb="2">
      <t>キゴウ</t>
    </rPh>
    <phoneticPr fontId="2"/>
  </si>
  <si>
    <t>区分</t>
    <rPh sb="0" eb="2">
      <t>クブン</t>
    </rPh>
    <phoneticPr fontId="2"/>
  </si>
  <si>
    <t>年度</t>
    <rPh sb="0" eb="2">
      <t>ネンド</t>
    </rPh>
    <phoneticPr fontId="2"/>
  </si>
  <si>
    <t>型式</t>
    <rPh sb="0" eb="2">
      <t>カタシキ</t>
    </rPh>
    <phoneticPr fontId="2"/>
  </si>
  <si>
    <t>CO2排出係数</t>
    <rPh sb="3" eb="5">
      <t>ハイシュツ</t>
    </rPh>
    <rPh sb="5" eb="7">
      <t>ケイスウ</t>
    </rPh>
    <phoneticPr fontId="2"/>
  </si>
  <si>
    <t>低公害分類</t>
    <rPh sb="0" eb="1">
      <t>テイ</t>
    </rPh>
    <rPh sb="1" eb="3">
      <t>コウガイ</t>
    </rPh>
    <rPh sb="3" eb="5">
      <t>ブンルイ</t>
    </rPh>
    <phoneticPr fontId="2"/>
  </si>
  <si>
    <t>注意事項(☆は車両の規制値に対して)</t>
    <rPh sb="0" eb="2">
      <t>チュウイ</t>
    </rPh>
    <rPh sb="2" eb="4">
      <t>ジコウ</t>
    </rPh>
    <rPh sb="7" eb="9">
      <t>シャリョウ</t>
    </rPh>
    <rPh sb="10" eb="12">
      <t>キセイ</t>
    </rPh>
    <rPh sb="12" eb="13">
      <t>チ</t>
    </rPh>
    <rPh sb="14" eb="15">
      <t>タイ</t>
    </rPh>
    <phoneticPr fontId="2"/>
  </si>
  <si>
    <t>車両総重量</t>
    <rPh sb="0" eb="2">
      <t>シャリョウ</t>
    </rPh>
    <rPh sb="2" eb="5">
      <t>ソウジュウリョウ</t>
    </rPh>
    <phoneticPr fontId="23"/>
  </si>
  <si>
    <t>規制年</t>
    <rPh sb="0" eb="2">
      <t>キセイ</t>
    </rPh>
    <rPh sb="2" eb="3">
      <t>ネン</t>
    </rPh>
    <phoneticPr fontId="23"/>
  </si>
  <si>
    <t>型式の識別記号</t>
    <rPh sb="0" eb="2">
      <t>カタシキ</t>
    </rPh>
    <rPh sb="3" eb="5">
      <t>シキベツ</t>
    </rPh>
    <rPh sb="5" eb="7">
      <t>キゴウ</t>
    </rPh>
    <phoneticPr fontId="23"/>
  </si>
  <si>
    <t>単位</t>
    <rPh sb="0" eb="2">
      <t>タンイ</t>
    </rPh>
    <phoneticPr fontId="23"/>
  </si>
  <si>
    <t>月</t>
    <rPh sb="0" eb="1">
      <t>ガツ</t>
    </rPh>
    <phoneticPr fontId="2"/>
  </si>
  <si>
    <t>昭和</t>
    <rPh sb="0" eb="2">
      <t>ショウワ</t>
    </rPh>
    <phoneticPr fontId="2"/>
  </si>
  <si>
    <t>C元号</t>
    <rPh sb="1" eb="3">
      <t>ゲンゴウ</t>
    </rPh>
    <phoneticPr fontId="2"/>
  </si>
  <si>
    <t>ＣＮＧ</t>
    <phoneticPr fontId="15"/>
  </si>
  <si>
    <t>実績を出す年度は？</t>
    <rPh sb="0" eb="2">
      <t>ジッセキ</t>
    </rPh>
    <rPh sb="3" eb="4">
      <t>ダ</t>
    </rPh>
    <rPh sb="5" eb="7">
      <t>ネンド</t>
    </rPh>
    <phoneticPr fontId="2"/>
  </si>
  <si>
    <t>乗用車</t>
    <rPh sb="0" eb="3">
      <t>ジョウヨウシャ</t>
    </rPh>
    <phoneticPr fontId="2"/>
  </si>
  <si>
    <t>乗用車</t>
    <rPh sb="0" eb="2">
      <t>ジョウヨウ</t>
    </rPh>
    <rPh sb="2" eb="3">
      <t>シャ</t>
    </rPh>
    <phoneticPr fontId="2"/>
  </si>
  <si>
    <t>注）後付け装置の装着車両の扱い</t>
    <rPh sb="0" eb="1">
      <t>チュウ</t>
    </rPh>
    <rPh sb="2" eb="4">
      <t>アトヅケ</t>
    </rPh>
    <rPh sb="5" eb="7">
      <t>ソウチ</t>
    </rPh>
    <rPh sb="8" eb="10">
      <t>ソウチャク</t>
    </rPh>
    <rPh sb="10" eb="12">
      <t>シャリョウ</t>
    </rPh>
    <rPh sb="13" eb="14">
      <t>アツカ</t>
    </rPh>
    <phoneticPr fontId="2"/>
  </si>
  <si>
    <t>ディーゼル乗用車</t>
    <rPh sb="5" eb="8">
      <t>ジョウヨウシャ</t>
    </rPh>
    <phoneticPr fontId="2"/>
  </si>
  <si>
    <t>バス・トラック等</t>
    <rPh sb="7" eb="8">
      <t>トウ</t>
    </rPh>
    <phoneticPr fontId="2"/>
  </si>
  <si>
    <t>バス・トラック等ディーゼル車</t>
    <rPh sb="7" eb="8">
      <t>トウ</t>
    </rPh>
    <rPh sb="13" eb="14">
      <t>シャ</t>
    </rPh>
    <phoneticPr fontId="2"/>
  </si>
  <si>
    <t>CO2の排出係数</t>
    <rPh sb="4" eb="6">
      <t>ハイシュツ</t>
    </rPh>
    <rPh sb="6" eb="8">
      <t>ケイスウ</t>
    </rPh>
    <phoneticPr fontId="23"/>
  </si>
  <si>
    <t>燃料</t>
    <rPh sb="0" eb="2">
      <t>ネンリョウ</t>
    </rPh>
    <phoneticPr fontId="2"/>
  </si>
  <si>
    <t>単位</t>
    <rPh sb="0" eb="2">
      <t>タンイ</t>
    </rPh>
    <phoneticPr fontId="2"/>
  </si>
  <si>
    <t>電気・燃料電池</t>
    <rPh sb="0" eb="2">
      <t>デンキ</t>
    </rPh>
    <rPh sb="3" eb="5">
      <t>ネンリョウ</t>
    </rPh>
    <rPh sb="5" eb="7">
      <t>デンチ</t>
    </rPh>
    <phoneticPr fontId="2"/>
  </si>
  <si>
    <t>被牽引車の台数</t>
    <rPh sb="0" eb="1">
      <t>ヒ</t>
    </rPh>
    <rPh sb="1" eb="4">
      <t>ケンインシャ</t>
    </rPh>
    <rPh sb="5" eb="7">
      <t>ダイスウ</t>
    </rPh>
    <phoneticPr fontId="2"/>
  </si>
  <si>
    <t>合　　計</t>
  </si>
  <si>
    <t>減少台数</t>
    <rPh sb="0" eb="2">
      <t>ゲンショウ</t>
    </rPh>
    <rPh sb="2" eb="4">
      <t>ダイスウ</t>
    </rPh>
    <phoneticPr fontId="2"/>
  </si>
  <si>
    <t>減少台数</t>
  </si>
  <si>
    <t>天然ガス</t>
  </si>
  <si>
    <t>ハイブリッド</t>
    <phoneticPr fontId="2"/>
  </si>
  <si>
    <t>プラグインハイブリッド</t>
    <phoneticPr fontId="2"/>
  </si>
  <si>
    <r>
      <t>ガソリン・L</t>
    </r>
    <r>
      <rPr>
        <sz val="11"/>
        <rFont val="ＭＳ Ｐゴシック"/>
        <family val="3"/>
        <charset val="128"/>
      </rPr>
      <t>PG</t>
    </r>
    <r>
      <rPr>
        <sz val="11"/>
        <rFont val="ＭＳ Ｐゴシック"/>
        <family val="3"/>
        <charset val="128"/>
      </rPr>
      <t>　</t>
    </r>
    <r>
      <rPr>
        <sz val="11"/>
        <rFont val="ＭＳ Ｐゴシック"/>
        <family val="3"/>
        <charset val="128"/>
      </rPr>
      <t xml:space="preserve"> （</t>
    </r>
    <r>
      <rPr>
        <sz val="11"/>
        <rFont val="ＭＳ Ｐゴシック"/>
        <family val="3"/>
        <charset val="128"/>
      </rPr>
      <t>ハイブリッド除く）</t>
    </r>
    <rPh sb="17" eb="18">
      <t>ノゾ</t>
    </rPh>
    <phoneticPr fontId="2"/>
  </si>
  <si>
    <t>軽油（ハイブリッド除く）</t>
    <rPh sb="0" eb="2">
      <t>ケイユ</t>
    </rPh>
    <phoneticPr fontId="2"/>
  </si>
  <si>
    <t>ポスト新長期</t>
    <rPh sb="3" eb="4">
      <t>シン</t>
    </rPh>
    <rPh sb="4" eb="6">
      <t>チョウキ</t>
    </rPh>
    <phoneticPr fontId="2"/>
  </si>
  <si>
    <t>月</t>
    <rPh sb="0" eb="1">
      <t>ガツ</t>
    </rPh>
    <phoneticPr fontId="2"/>
  </si>
  <si>
    <t>使用の本拠</t>
    <rPh sb="0" eb="2">
      <t>シヨウ</t>
    </rPh>
    <rPh sb="3" eb="5">
      <t>ホンキョ</t>
    </rPh>
    <phoneticPr fontId="2"/>
  </si>
  <si>
    <t>文字</t>
    <rPh sb="0" eb="2">
      <t>モジ</t>
    </rPh>
    <phoneticPr fontId="2"/>
  </si>
  <si>
    <t>指定番号</t>
    <rPh sb="0" eb="2">
      <t>シテイ</t>
    </rPh>
    <rPh sb="2" eb="4">
      <t>バンゴウ</t>
    </rPh>
    <phoneticPr fontId="2"/>
  </si>
  <si>
    <t>せ</t>
  </si>
  <si>
    <t>そ</t>
  </si>
  <si>
    <t>す</t>
  </si>
  <si>
    <t>も</t>
  </si>
  <si>
    <t>ぬ</t>
  </si>
  <si>
    <t>ね</t>
  </si>
  <si>
    <t>た</t>
  </si>
  <si>
    <t>ひ</t>
  </si>
  <si>
    <t>ま</t>
  </si>
  <si>
    <t>さ</t>
  </si>
  <si>
    <t>は</t>
  </si>
  <si>
    <t>ち</t>
  </si>
  <si>
    <t>排ガス規制識別番号</t>
    <rPh sb="0" eb="1">
      <t>ハイ</t>
    </rPh>
    <rPh sb="3" eb="5">
      <t>キセイ</t>
    </rPh>
    <rPh sb="5" eb="7">
      <t>シキベツ</t>
    </rPh>
    <rPh sb="7" eb="9">
      <t>バンゴウ</t>
    </rPh>
    <phoneticPr fontId="2"/>
  </si>
  <si>
    <t>計画書作成時（以降は、変更のあるとき）</t>
    <rPh sb="0" eb="3">
      <t>ケイカクショ</t>
    </rPh>
    <rPh sb="3" eb="5">
      <t>サクセイ</t>
    </rPh>
    <rPh sb="5" eb="6">
      <t>ジ</t>
    </rPh>
    <rPh sb="7" eb="9">
      <t>イコウ</t>
    </rPh>
    <rPh sb="11" eb="13">
      <t>ヘンコウ</t>
    </rPh>
    <phoneticPr fontId="15"/>
  </si>
  <si>
    <t>計画書作成時</t>
    <rPh sb="0" eb="2">
      <t>ケイカク</t>
    </rPh>
    <rPh sb="2" eb="3">
      <t>ショ</t>
    </rPh>
    <rPh sb="3" eb="6">
      <t>サクセイジ</t>
    </rPh>
    <phoneticPr fontId="15"/>
  </si>
  <si>
    <t>実績報告時</t>
    <rPh sb="0" eb="2">
      <t>ジッセキ</t>
    </rPh>
    <rPh sb="2" eb="4">
      <t>ホウコク</t>
    </rPh>
    <rPh sb="4" eb="5">
      <t>ジ</t>
    </rPh>
    <phoneticPr fontId="15"/>
  </si>
  <si>
    <t>計画書作成時・実績報告時</t>
    <rPh sb="0" eb="3">
      <t>ケイカクショ</t>
    </rPh>
    <rPh sb="3" eb="6">
      <t>サクセイジ</t>
    </rPh>
    <rPh sb="7" eb="9">
      <t>ジッセキ</t>
    </rPh>
    <rPh sb="9" eb="11">
      <t>ホウコク</t>
    </rPh>
    <rPh sb="11" eb="12">
      <t>ジ</t>
    </rPh>
    <phoneticPr fontId="15"/>
  </si>
  <si>
    <t>車両の増減</t>
    <rPh sb="0" eb="2">
      <t>シャリョウ</t>
    </rPh>
    <rPh sb="3" eb="5">
      <t>ゾウゲン</t>
    </rPh>
    <phoneticPr fontId="2"/>
  </si>
  <si>
    <t>新規</t>
  </si>
  <si>
    <t>減車</t>
  </si>
  <si>
    <t>一時使用</t>
    <rPh sb="0" eb="2">
      <t>イチジ</t>
    </rPh>
    <rPh sb="2" eb="4">
      <t>シヨウ</t>
    </rPh>
    <phoneticPr fontId="2"/>
  </si>
  <si>
    <t>減車
年月</t>
    <rPh sb="0" eb="2">
      <t>ゲンシャ</t>
    </rPh>
    <rPh sb="3" eb="5">
      <t>ネンゲツ</t>
    </rPh>
    <phoneticPr fontId="2"/>
  </si>
  <si>
    <t>（お）</t>
    <phoneticPr fontId="2"/>
  </si>
  <si>
    <t>（か）</t>
    <phoneticPr fontId="2"/>
  </si>
  <si>
    <t>各車両の記録を確認して記載</t>
    <rPh sb="0" eb="3">
      <t>カクシャリョウ</t>
    </rPh>
    <rPh sb="4" eb="6">
      <t>キロク</t>
    </rPh>
    <rPh sb="7" eb="9">
      <t>カクニン</t>
    </rPh>
    <rPh sb="11" eb="13">
      <t>キサイ</t>
    </rPh>
    <phoneticPr fontId="2"/>
  </si>
  <si>
    <t>OK</t>
    <phoneticPr fontId="2"/>
  </si>
  <si>
    <t>※当該年度内での一時使用車両は、減少台数、新規使用台数にカウントされません。</t>
    <rPh sb="1" eb="3">
      <t>トウガイ</t>
    </rPh>
    <rPh sb="3" eb="5">
      <t>ネンド</t>
    </rPh>
    <rPh sb="5" eb="6">
      <t>ナイ</t>
    </rPh>
    <rPh sb="8" eb="10">
      <t>イチジ</t>
    </rPh>
    <rPh sb="10" eb="12">
      <t>シヨウ</t>
    </rPh>
    <rPh sb="12" eb="14">
      <t>シャリョウ</t>
    </rPh>
    <rPh sb="16" eb="18">
      <t>ゲンショウ</t>
    </rPh>
    <rPh sb="18" eb="20">
      <t>ダイスウ</t>
    </rPh>
    <rPh sb="21" eb="23">
      <t>シンキ</t>
    </rPh>
    <rPh sb="23" eb="25">
      <t>シヨウ</t>
    </rPh>
    <rPh sb="25" eb="27">
      <t>ダイスウ</t>
    </rPh>
    <phoneticPr fontId="2"/>
  </si>
  <si>
    <t>継続</t>
    <phoneticPr fontId="2"/>
  </si>
  <si>
    <t>(減車済)</t>
    <rPh sb="1" eb="3">
      <t>ゲンシャ</t>
    </rPh>
    <rPh sb="3" eb="4">
      <t>ス</t>
    </rPh>
    <phoneticPr fontId="2"/>
  </si>
  <si>
    <t>年度内に車両存在</t>
    <rPh sb="0" eb="3">
      <t>ネンドナイ</t>
    </rPh>
    <rPh sb="4" eb="6">
      <t>シャリョウ</t>
    </rPh>
    <rPh sb="6" eb="8">
      <t>ソンザイ</t>
    </rPh>
    <phoneticPr fontId="2"/>
  </si>
  <si>
    <t>↓電気・燃料電池に対応していなかったので修正</t>
    <rPh sb="1" eb="3">
      <t>デンキ</t>
    </rPh>
    <rPh sb="4" eb="6">
      <t>ネンリョウ</t>
    </rPh>
    <rPh sb="6" eb="8">
      <t>デンチ</t>
    </rPh>
    <rPh sb="9" eb="11">
      <t>タイオウ</t>
    </rPh>
    <rPh sb="20" eb="22">
      <t>シュウセイ</t>
    </rPh>
    <phoneticPr fontId="2"/>
  </si>
  <si>
    <r>
      <t>別添</t>
    </r>
    <r>
      <rPr>
        <sz val="8"/>
        <color indexed="10"/>
        <rFont val="ＭＳ Ｐゴシック"/>
        <family val="3"/>
        <charset val="128"/>
      </rPr>
      <t>５</t>
    </r>
    <r>
      <rPr>
        <sz val="8"/>
        <rFont val="ＭＳ Ｐゴシック"/>
        <family val="3"/>
        <charset val="128"/>
      </rPr>
      <t>の事業場別燃料区分</t>
    </r>
    <rPh sb="0" eb="2">
      <t>ベッテン</t>
    </rPh>
    <rPh sb="4" eb="6">
      <t>ジギョウ</t>
    </rPh>
    <rPh sb="6" eb="7">
      <t>ジョウ</t>
    </rPh>
    <rPh sb="7" eb="8">
      <t>ベツ</t>
    </rPh>
    <rPh sb="8" eb="10">
      <t>ネンリョウ</t>
    </rPh>
    <rPh sb="10" eb="12">
      <t>クブン</t>
    </rPh>
    <phoneticPr fontId="2"/>
  </si>
  <si>
    <t>別添5の事業場ごと自動車区分</t>
    <rPh sb="0" eb="2">
      <t>ベッテン</t>
    </rPh>
    <rPh sb="4" eb="6">
      <t>ジギョウ</t>
    </rPh>
    <rPh sb="6" eb="7">
      <t>バ</t>
    </rPh>
    <rPh sb="9" eb="12">
      <t>ジドウシャ</t>
    </rPh>
    <rPh sb="12" eb="14">
      <t>クブン</t>
    </rPh>
    <phoneticPr fontId="2"/>
  </si>
  <si>
    <t>↓年度末に存在する車のみ表示</t>
    <rPh sb="1" eb="4">
      <t>ネンドマツ</t>
    </rPh>
    <rPh sb="5" eb="7">
      <t>ソンザイ</t>
    </rPh>
    <rPh sb="9" eb="10">
      <t>クルマ</t>
    </rPh>
    <rPh sb="12" eb="14">
      <t>ヒョウジ</t>
    </rPh>
    <phoneticPr fontId="2"/>
  </si>
  <si>
    <t>年度末に車両存在</t>
    <rPh sb="0" eb="3">
      <t>ネンドマツ</t>
    </rPh>
    <rPh sb="4" eb="6">
      <t>シャリョウ</t>
    </rPh>
    <rPh sb="6" eb="8">
      <t>ソンザイ</t>
    </rPh>
    <phoneticPr fontId="2"/>
  </si>
  <si>
    <t>燃料区分1</t>
    <rPh sb="0" eb="2">
      <t>ネンリョウ</t>
    </rPh>
    <rPh sb="2" eb="4">
      <t>クブン</t>
    </rPh>
    <phoneticPr fontId="2"/>
  </si>
  <si>
    <t>廃車</t>
    <rPh sb="0" eb="2">
      <t>ハイシャ</t>
    </rPh>
    <phoneticPr fontId="2"/>
  </si>
  <si>
    <t>減車計</t>
    <rPh sb="0" eb="2">
      <t>ゲンシャ</t>
    </rPh>
    <rPh sb="2" eb="3">
      <t>ケイ</t>
    </rPh>
    <phoneticPr fontId="2"/>
  </si>
  <si>
    <t>新規計</t>
    <rPh sb="0" eb="2">
      <t>シンキ</t>
    </rPh>
    <rPh sb="2" eb="3">
      <t>ケイ</t>
    </rPh>
    <phoneticPr fontId="2"/>
  </si>
  <si>
    <t>年度末台数</t>
    <rPh sb="0" eb="3">
      <t>ネンドマツ</t>
    </rPh>
    <rPh sb="3" eb="5">
      <t>ダイスウ</t>
    </rPh>
    <phoneticPr fontId="15"/>
  </si>
  <si>
    <t>↓別添５でのみ使用しているため、年度末に存在する車のみ表示</t>
    <rPh sb="1" eb="3">
      <t>ベッテン</t>
    </rPh>
    <rPh sb="7" eb="9">
      <t>シヨウ</t>
    </rPh>
    <phoneticPr fontId="2"/>
  </si>
  <si>
    <t>共通：車両が存在しない時は表示しないようにした</t>
    <rPh sb="0" eb="2">
      <t>キョウツウ</t>
    </rPh>
    <rPh sb="3" eb="5">
      <t>シャリョウ</t>
    </rPh>
    <rPh sb="6" eb="8">
      <t>ソンザイ</t>
    </rPh>
    <rPh sb="11" eb="12">
      <t>トキ</t>
    </rPh>
    <rPh sb="13" eb="15">
      <t>ヒョウジ</t>
    </rPh>
    <phoneticPr fontId="2"/>
  </si>
  <si>
    <t>名前</t>
    <rPh sb="0" eb="2">
      <t>ナマエ</t>
    </rPh>
    <phoneticPr fontId="2"/>
  </si>
  <si>
    <t>コメント</t>
    <phoneticPr fontId="2"/>
  </si>
  <si>
    <t>件数</t>
    <rPh sb="0" eb="2">
      <t>ケンスウ</t>
    </rPh>
    <phoneticPr fontId="2"/>
  </si>
  <si>
    <t>別添5で使用</t>
    <rPh sb="0" eb="2">
      <t>ベッテン</t>
    </rPh>
    <rPh sb="4" eb="6">
      <t>シヨウ</t>
    </rPh>
    <phoneticPr fontId="2"/>
  </si>
  <si>
    <t>相模</t>
    <rPh sb="0" eb="2">
      <t>サガミ</t>
    </rPh>
    <phoneticPr fontId="2"/>
  </si>
  <si>
    <t>川崎</t>
    <rPh sb="0" eb="2">
      <t>カワサキ</t>
    </rPh>
    <phoneticPr fontId="2"/>
  </si>
  <si>
    <t>ナンバー</t>
    <phoneticPr fontId="2"/>
  </si>
  <si>
    <t>横浜</t>
    <rPh sb="0" eb="2">
      <t>ヨコハマ</t>
    </rPh>
    <phoneticPr fontId="2"/>
  </si>
  <si>
    <t>湘南</t>
    <rPh sb="0" eb="2">
      <t>ショウナン</t>
    </rPh>
    <phoneticPr fontId="2"/>
  </si>
  <si>
    <t>つ</t>
  </si>
  <si>
    <t>て</t>
  </si>
  <si>
    <t>と</t>
  </si>
  <si>
    <t>な</t>
  </si>
  <si>
    <t>に</t>
  </si>
  <si>
    <t>の</t>
  </si>
  <si>
    <t>ふ</t>
  </si>
  <si>
    <t>ほ</t>
  </si>
  <si>
    <t>み</t>
  </si>
  <si>
    <t>む</t>
  </si>
  <si>
    <t>め</t>
  </si>
  <si>
    <t>や</t>
  </si>
  <si>
    <t>ゆ</t>
  </si>
  <si>
    <t>ら</t>
  </si>
  <si>
    <t>り</t>
  </si>
  <si>
    <t>る</t>
  </si>
  <si>
    <t>ナンバーの文字</t>
    <rPh sb="5" eb="7">
      <t>モジ</t>
    </rPh>
    <phoneticPr fontId="2"/>
  </si>
  <si>
    <t>れ</t>
    <phoneticPr fontId="2"/>
  </si>
  <si>
    <t>わ</t>
    <phoneticPr fontId="2"/>
  </si>
  <si>
    <t>ろ</t>
    <phoneticPr fontId="2"/>
  </si>
  <si>
    <t>事業所
番号</t>
    <rPh sb="0" eb="2">
      <t>ジギョウ</t>
    </rPh>
    <rPh sb="2" eb="3">
      <t>ショ</t>
    </rPh>
    <rPh sb="4" eb="6">
      <t>バンゴウ</t>
    </rPh>
    <phoneticPr fontId="2"/>
  </si>
  <si>
    <t>計画書（新規対象事業者）</t>
  </si>
  <si>
    <t>計画書（計画更新事業者）</t>
  </si>
  <si>
    <t>※選択して下さい</t>
    <rPh sb="1" eb="3">
      <t>センタク</t>
    </rPh>
    <rPh sb="5" eb="6">
      <t>クダ</t>
    </rPh>
    <phoneticPr fontId="2"/>
  </si>
  <si>
    <t>※別添１より（事業所数）</t>
    <rPh sb="1" eb="3">
      <t>ベッテン</t>
    </rPh>
    <rPh sb="7" eb="10">
      <t>ジギョウショ</t>
    </rPh>
    <rPh sb="10" eb="11">
      <t>スウ</t>
    </rPh>
    <phoneticPr fontId="2"/>
  </si>
  <si>
    <t>対象事業者になってから3ヶ月以内</t>
    <rPh sb="0" eb="2">
      <t>タイショウ</t>
    </rPh>
    <rPh sb="2" eb="5">
      <t>ジギョウシャ</t>
    </rPh>
    <rPh sb="13" eb="14">
      <t>ゲツ</t>
    </rPh>
    <rPh sb="14" eb="16">
      <t>イナイ</t>
    </rPh>
    <phoneticPr fontId="2"/>
  </si>
  <si>
    <t>計画書または実績報告書の提出時期</t>
    <rPh sb="0" eb="3">
      <t>ケイカクショ</t>
    </rPh>
    <rPh sb="6" eb="8">
      <t>ジッセキ</t>
    </rPh>
    <rPh sb="8" eb="11">
      <t>ホウコクショ</t>
    </rPh>
    <rPh sb="12" eb="14">
      <t>テイシュツ</t>
    </rPh>
    <rPh sb="14" eb="16">
      <t>ジキ</t>
    </rPh>
    <phoneticPr fontId="2"/>
  </si>
  <si>
    <t>報告内容による提出時期及び記載内容の違い</t>
    <rPh sb="0" eb="2">
      <t>ホウコク</t>
    </rPh>
    <rPh sb="2" eb="4">
      <t>ナイヨウ</t>
    </rPh>
    <rPh sb="7" eb="9">
      <t>テイシュツ</t>
    </rPh>
    <rPh sb="9" eb="11">
      <t>ジキ</t>
    </rPh>
    <rPh sb="11" eb="12">
      <t>オヨ</t>
    </rPh>
    <rPh sb="13" eb="15">
      <t>キサイ</t>
    </rPh>
    <rPh sb="15" eb="17">
      <t>ナイヨウ</t>
    </rPh>
    <rPh sb="18" eb="19">
      <t>チガ</t>
    </rPh>
    <phoneticPr fontId="2"/>
  </si>
  <si>
    <t>車両情報</t>
    <rPh sb="0" eb="2">
      <t>シャリョウ</t>
    </rPh>
    <rPh sb="2" eb="4">
      <t>ジョウホウ</t>
    </rPh>
    <phoneticPr fontId="2"/>
  </si>
  <si>
    <t>提出物の種類</t>
    <rPh sb="0" eb="3">
      <t>テイシュツブツ</t>
    </rPh>
    <rPh sb="4" eb="6">
      <t>シュルイ</t>
    </rPh>
    <phoneticPr fontId="2"/>
  </si>
  <si>
    <t>年</t>
    <rPh sb="0" eb="1">
      <t>ネン</t>
    </rPh>
    <phoneticPr fontId="2"/>
  </si>
  <si>
    <t>対象事業者になった時点</t>
    <rPh sb="0" eb="2">
      <t>タイショウ</t>
    </rPh>
    <rPh sb="2" eb="5">
      <t>ジギョウシャ</t>
    </rPh>
    <rPh sb="9" eb="11">
      <t>ジテン</t>
    </rPh>
    <phoneticPr fontId="2"/>
  </si>
  <si>
    <t>～</t>
    <phoneticPr fontId="2"/>
  </si>
  <si>
    <t>時点</t>
    <rPh sb="0" eb="2">
      <t>ジテン</t>
    </rPh>
    <phoneticPr fontId="2"/>
  </si>
  <si>
    <t>年度途中に対象となった</t>
    <rPh sb="0" eb="2">
      <t>ネンド</t>
    </rPh>
    <rPh sb="2" eb="4">
      <t>トチュウ</t>
    </rPh>
    <rPh sb="5" eb="7">
      <t>タイショウ</t>
    </rPh>
    <phoneticPr fontId="2"/>
  </si>
  <si>
    <t>車両の増減の判断期間</t>
    <rPh sb="0" eb="2">
      <t>シャリョウ</t>
    </rPh>
    <rPh sb="3" eb="5">
      <t>ゾウゲン</t>
    </rPh>
    <rPh sb="6" eb="8">
      <t>ハンダン</t>
    </rPh>
    <rPh sb="8" eb="10">
      <t>キカン</t>
    </rPh>
    <phoneticPr fontId="2"/>
  </si>
  <si>
    <t>②対象事業者となった年月</t>
    <rPh sb="1" eb="3">
      <t>タイショウ</t>
    </rPh>
    <rPh sb="3" eb="6">
      <t>ジギョウシャ</t>
    </rPh>
    <rPh sb="10" eb="12">
      <t>ネンゲツ</t>
    </rPh>
    <phoneticPr fontId="2"/>
  </si>
  <si>
    <t>①提出物の種類</t>
    <rPh sb="1" eb="4">
      <t>テイシュツブツ</t>
    </rPh>
    <rPh sb="5" eb="7">
      <t>シュルイ</t>
    </rPh>
    <phoneticPr fontId="2"/>
  </si>
  <si>
    <t>対象事業者となった年月の入力ミスチェック</t>
    <rPh sb="0" eb="2">
      <t>タイショウ</t>
    </rPh>
    <rPh sb="2" eb="5">
      <t>ジギョウシャ</t>
    </rPh>
    <rPh sb="9" eb="11">
      <t>ネンゲツ</t>
    </rPh>
    <rPh sb="12" eb="14">
      <t>ニュウリョク</t>
    </rPh>
    <phoneticPr fontId="2"/>
  </si>
  <si>
    <t>月末日付</t>
    <rPh sb="0" eb="2">
      <t>ゲツマツ</t>
    </rPh>
    <rPh sb="2" eb="4">
      <t>ヒヅケ</t>
    </rPh>
    <phoneticPr fontId="2"/>
  </si>
  <si>
    <t>明らかなエラー</t>
    <rPh sb="0" eb="1">
      <t>アキ</t>
    </rPh>
    <phoneticPr fontId="2"/>
  </si>
  <si>
    <t>減車済</t>
    <rPh sb="0" eb="2">
      <t>ゲンシャ</t>
    </rPh>
    <rPh sb="2" eb="3">
      <t>ズ</t>
    </rPh>
    <phoneticPr fontId="2"/>
  </si>
  <si>
    <t>継続</t>
    <rPh sb="0" eb="2">
      <t>ケイゾク</t>
    </rPh>
    <phoneticPr fontId="2"/>
  </si>
  <si>
    <t>新規</t>
    <rPh sb="0" eb="2">
      <t>シンキ</t>
    </rPh>
    <phoneticPr fontId="2"/>
  </si>
  <si>
    <t>期間当初台数</t>
    <rPh sb="0" eb="2">
      <t>キカン</t>
    </rPh>
    <rPh sb="2" eb="4">
      <t>トウショ</t>
    </rPh>
    <rPh sb="4" eb="6">
      <t>ダイスウ</t>
    </rPh>
    <phoneticPr fontId="2"/>
  </si>
  <si>
    <t>期間末台数</t>
    <rPh sb="0" eb="2">
      <t>キカン</t>
    </rPh>
    <rPh sb="2" eb="3">
      <t>マツ</t>
    </rPh>
    <rPh sb="3" eb="5">
      <t>ダイスウ</t>
    </rPh>
    <phoneticPr fontId="2"/>
  </si>
  <si>
    <t>現在）</t>
    <rPh sb="0" eb="2">
      <t>ゲンザイ</t>
    </rPh>
    <phoneticPr fontId="2"/>
  </si>
  <si>
    <t>（</t>
    <phoneticPr fontId="2"/>
  </si>
  <si>
    <t>実績を出す年度</t>
    <rPh sb="0" eb="2">
      <t>ジッセキ</t>
    </rPh>
    <rPh sb="3" eb="4">
      <t>ダ</t>
    </rPh>
    <rPh sb="5" eb="7">
      <t>ネンド</t>
    </rPh>
    <phoneticPr fontId="2"/>
  </si>
  <si>
    <t>事業所台帳</t>
    <rPh sb="0" eb="3">
      <t>ジギョウショ</t>
    </rPh>
    <rPh sb="3" eb="5">
      <t>ダイチョウ</t>
    </rPh>
    <phoneticPr fontId="15"/>
  </si>
  <si>
    <t>計画1</t>
    <rPh sb="0" eb="2">
      <t>ケイカク</t>
    </rPh>
    <phoneticPr fontId="15"/>
  </si>
  <si>
    <t>計画2</t>
    <rPh sb="0" eb="2">
      <t>ケイカク</t>
    </rPh>
    <phoneticPr fontId="15"/>
  </si>
  <si>
    <t>実績1</t>
    <rPh sb="0" eb="2">
      <t>ジッセキ</t>
    </rPh>
    <phoneticPr fontId="15"/>
  </si>
  <si>
    <t>実績2</t>
    <rPh sb="0" eb="2">
      <t>ジッセキ</t>
    </rPh>
    <phoneticPr fontId="15"/>
  </si>
  <si>
    <t>事業所別車両状況</t>
    <rPh sb="0" eb="3">
      <t>ジギョウショ</t>
    </rPh>
    <rPh sb="3" eb="4">
      <t>ベツ</t>
    </rPh>
    <rPh sb="4" eb="6">
      <t>シャリョウ</t>
    </rPh>
    <rPh sb="6" eb="8">
      <t>ジョウキョウ</t>
    </rPh>
    <phoneticPr fontId="15"/>
  </si>
  <si>
    <t>（う）</t>
    <phoneticPr fontId="2"/>
  </si>
  <si>
    <t>（え）</t>
    <phoneticPr fontId="2"/>
  </si>
  <si>
    <t>（き）</t>
    <phoneticPr fontId="2"/>
  </si>
  <si>
    <t>車両の増減の判断期間　（か）</t>
    <rPh sb="8" eb="10">
      <t>キカン</t>
    </rPh>
    <phoneticPr fontId="2"/>
  </si>
  <si>
    <t>－
(表示上は全て継続扱い)</t>
    <phoneticPr fontId="2"/>
  </si>
  <si>
    <t>※行やセルの削除・移動は行わないで下さい。セルが赤またはピンク色の箇所は入力エラーです。入力値を確認してください。</t>
    <rPh sb="1" eb="2">
      <t>ギョウ</t>
    </rPh>
    <rPh sb="6" eb="8">
      <t>サクジョ</t>
    </rPh>
    <rPh sb="9" eb="11">
      <t>イドウ</t>
    </rPh>
    <rPh sb="12" eb="13">
      <t>オコナ</t>
    </rPh>
    <rPh sb="17" eb="18">
      <t>クダ</t>
    </rPh>
    <rPh sb="24" eb="25">
      <t>アカ</t>
    </rPh>
    <rPh sb="31" eb="32">
      <t>イロ</t>
    </rPh>
    <rPh sb="33" eb="35">
      <t>カショ</t>
    </rPh>
    <rPh sb="36" eb="38">
      <t>ニュウリョク</t>
    </rPh>
    <rPh sb="44" eb="47">
      <t>ニュウリョクチ</t>
    </rPh>
    <rPh sb="48" eb="50">
      <t>カクニン</t>
    </rPh>
    <phoneticPr fontId="2"/>
  </si>
  <si>
    <t>！エラー箇所</t>
    <rPh sb="4" eb="6">
      <t>カショ</t>
    </rPh>
    <phoneticPr fontId="15"/>
  </si>
  <si>
    <t>･･･使用開始年月または減車年月に誤りがあります。</t>
    <rPh sb="3" eb="5">
      <t>シヨウ</t>
    </rPh>
    <rPh sb="5" eb="7">
      <t>カイシ</t>
    </rPh>
    <rPh sb="7" eb="9">
      <t>ネンゲツ</t>
    </rPh>
    <rPh sb="12" eb="14">
      <t>ゲンシャ</t>
    </rPh>
    <rPh sb="14" eb="16">
      <t>ネンゲツ</t>
    </rPh>
    <rPh sb="17" eb="18">
      <t>アヤマ</t>
    </rPh>
    <phoneticPr fontId="15"/>
  </si>
  <si>
    <t>　報告内容（計画、実績）及び年度によって提出時期や記載内容が異なります（次表参照）。</t>
    <rPh sb="6" eb="8">
      <t>ケイカク</t>
    </rPh>
    <rPh sb="9" eb="11">
      <t>ジッセキ</t>
    </rPh>
    <rPh sb="12" eb="13">
      <t>オヨ</t>
    </rPh>
    <rPh sb="14" eb="16">
      <t>ネンド</t>
    </rPh>
    <rPh sb="30" eb="31">
      <t>コト</t>
    </rPh>
    <rPh sb="36" eb="38">
      <t>ツギヒョウ</t>
    </rPh>
    <rPh sb="38" eb="40">
      <t>サンショウ</t>
    </rPh>
    <phoneticPr fontId="15"/>
  </si>
  <si>
    <r>
      <t>　ファイル名を、</t>
    </r>
    <r>
      <rPr>
        <sz val="12"/>
        <color indexed="10"/>
        <rFont val="ＭＳ 明朝"/>
        <family val="1"/>
        <charset val="128"/>
      </rPr>
      <t>貴社のID（※1）</t>
    </r>
    <r>
      <rPr>
        <sz val="12"/>
        <rFont val="ＭＳ 明朝"/>
        <family val="1"/>
        <charset val="128"/>
      </rPr>
      <t>にして保存してください。</t>
    </r>
    <rPh sb="5" eb="6">
      <t>メイ</t>
    </rPh>
    <rPh sb="8" eb="10">
      <t>キシャ</t>
    </rPh>
    <rPh sb="20" eb="22">
      <t>ホゾン</t>
    </rPh>
    <phoneticPr fontId="15"/>
  </si>
  <si>
    <t>事業所別集計表</t>
    <rPh sb="0" eb="3">
      <t>ジギョウショ</t>
    </rPh>
    <rPh sb="3" eb="4">
      <t>ベツ</t>
    </rPh>
    <rPh sb="4" eb="7">
      <t>シュウケイヒョウ</t>
    </rPh>
    <phoneticPr fontId="15"/>
  </si>
  <si>
    <t>記入不要（表示のみ）</t>
    <rPh sb="0" eb="2">
      <t>キニュウ</t>
    </rPh>
    <rPh sb="2" eb="4">
      <t>フヨウ</t>
    </rPh>
    <rPh sb="5" eb="7">
      <t>ヒョウジ</t>
    </rPh>
    <phoneticPr fontId="15"/>
  </si>
  <si>
    <t>備考（入力必要箇所の有無）</t>
    <rPh sb="0" eb="2">
      <t>ビコウ</t>
    </rPh>
    <rPh sb="3" eb="5">
      <t>ニュウリョク</t>
    </rPh>
    <rPh sb="5" eb="7">
      <t>ヒツヨウ</t>
    </rPh>
    <rPh sb="7" eb="9">
      <t>カショ</t>
    </rPh>
    <rPh sb="10" eb="12">
      <t>ウム</t>
    </rPh>
    <rPh sb="12" eb="13">
      <t>ネンド</t>
    </rPh>
    <phoneticPr fontId="15"/>
  </si>
  <si>
    <t>【表紙】</t>
    <rPh sb="1" eb="3">
      <t>ヒョウシ</t>
    </rPh>
    <phoneticPr fontId="15"/>
  </si>
  <si>
    <t>【参考】産業分類</t>
    <rPh sb="1" eb="3">
      <t>サンコウ</t>
    </rPh>
    <rPh sb="4" eb="6">
      <t>サンギョウ</t>
    </rPh>
    <rPh sb="6" eb="8">
      <t>ブンルイ</t>
    </rPh>
    <phoneticPr fontId="15"/>
  </si>
  <si>
    <t>【参考】排出係数</t>
    <rPh sb="1" eb="3">
      <t>サンコウ</t>
    </rPh>
    <rPh sb="4" eb="6">
      <t>ハイシュツ</t>
    </rPh>
    <rPh sb="6" eb="8">
      <t>ケイスウ</t>
    </rPh>
    <phoneticPr fontId="15"/>
  </si>
  <si>
    <t>排出係数一覧</t>
    <rPh sb="0" eb="2">
      <t>ハイシュツ</t>
    </rPh>
    <rPh sb="2" eb="4">
      <t>ケイスウ</t>
    </rPh>
    <rPh sb="4" eb="6">
      <t>イチラン</t>
    </rPh>
    <phoneticPr fontId="15"/>
  </si>
  <si>
    <t>記入不要（別のシートの計算で使用）</t>
    <rPh sb="0" eb="2">
      <t>キニュウ</t>
    </rPh>
    <rPh sb="2" eb="4">
      <t>フヨウ</t>
    </rPh>
    <rPh sb="5" eb="6">
      <t>ベツ</t>
    </rPh>
    <rPh sb="11" eb="13">
      <t>ケイサン</t>
    </rPh>
    <rPh sb="14" eb="16">
      <t>シヨウ</t>
    </rPh>
    <phoneticPr fontId="15"/>
  </si>
  <si>
    <t>記入不要（【表紙】に業種番号を入力する際に参照する）</t>
    <rPh sb="0" eb="2">
      <t>キニュウ</t>
    </rPh>
    <rPh sb="2" eb="4">
      <t>フヨウ</t>
    </rPh>
    <rPh sb="10" eb="12">
      <t>ギョウシュ</t>
    </rPh>
    <rPh sb="12" eb="14">
      <t>バンゴウ</t>
    </rPh>
    <rPh sb="15" eb="17">
      <t>ニュウリョク</t>
    </rPh>
    <rPh sb="19" eb="20">
      <t>サイ</t>
    </rPh>
    <rPh sb="21" eb="23">
      <t>サンショウ</t>
    </rPh>
    <phoneticPr fontId="15"/>
  </si>
  <si>
    <t>お問合せ先：</t>
    <rPh sb="1" eb="3">
      <t>トイアワ</t>
    </rPh>
    <rPh sb="4" eb="5">
      <t>サキ</t>
    </rPh>
    <phoneticPr fontId="15"/>
  </si>
  <si>
    <t>●操作の詳細は、「作成の手引き」をご覧下さい。</t>
    <rPh sb="1" eb="3">
      <t>ソウサ</t>
    </rPh>
    <rPh sb="4" eb="6">
      <t>ショウサイ</t>
    </rPh>
    <rPh sb="9" eb="11">
      <t>サクセイ</t>
    </rPh>
    <rPh sb="12" eb="14">
      <t>テビ</t>
    </rPh>
    <rPh sb="18" eb="19">
      <t>ラン</t>
    </rPh>
    <rPh sb="19" eb="20">
      <t>クダ</t>
    </rPh>
    <phoneticPr fontId="15"/>
  </si>
  <si>
    <t>車両の増減の
判断
（か）</t>
    <rPh sb="0" eb="2">
      <t>シャリョウ</t>
    </rPh>
    <rPh sb="3" eb="5">
      <t>ゾウゲン</t>
    </rPh>
    <rPh sb="7" eb="9">
      <t>ハンダン</t>
    </rPh>
    <phoneticPr fontId="2"/>
  </si>
  <si>
    <t>「車両台帳」の対象時期</t>
    <rPh sb="1" eb="3">
      <t>シャリョウ</t>
    </rPh>
    <rPh sb="3" eb="5">
      <t>ダイチョウ</t>
    </rPh>
    <rPh sb="7" eb="9">
      <t>タイショウ</t>
    </rPh>
    <rPh sb="9" eb="11">
      <t>ジキ</t>
    </rPh>
    <phoneticPr fontId="2"/>
  </si>
  <si>
    <t>車両情報
（い）～（お）、
（き）～（す）、
（つ）、（て）</t>
    <rPh sb="0" eb="2">
      <t>シャリョウ</t>
    </rPh>
    <rPh sb="2" eb="4">
      <t>ジョウホウ</t>
    </rPh>
    <phoneticPr fontId="2"/>
  </si>
  <si>
    <t>備　考</t>
    <rPh sb="0" eb="1">
      <t>ソナエ</t>
    </rPh>
    <rPh sb="2" eb="3">
      <t>コウ</t>
    </rPh>
    <phoneticPr fontId="2"/>
  </si>
  <si>
    <t>･･･入力値に誤りがあります。</t>
    <rPh sb="3" eb="6">
      <t>ニュウリョクチ</t>
    </rPh>
    <rPh sb="7" eb="8">
      <t>アヤマ</t>
    </rPh>
    <phoneticPr fontId="15"/>
  </si>
  <si>
    <t>表紙、事業所台帳、計画1、計画2にも入力して下さい。</t>
    <rPh sb="0" eb="2">
      <t>ヒョウシ</t>
    </rPh>
    <rPh sb="3" eb="6">
      <t>ジギョウショ</t>
    </rPh>
    <rPh sb="6" eb="8">
      <t>ダイチョウ</t>
    </rPh>
    <rPh sb="9" eb="11">
      <t>ケイカク</t>
    </rPh>
    <rPh sb="13" eb="15">
      <t>ケイカク</t>
    </rPh>
    <rPh sb="18" eb="20">
      <t>ニュウリョク</t>
    </rPh>
    <rPh sb="22" eb="23">
      <t>クダ</t>
    </rPh>
    <phoneticPr fontId="2"/>
  </si>
  <si>
    <t>車検証を確認して転記</t>
    <rPh sb="0" eb="3">
      <t>シャケンショウ</t>
    </rPh>
    <rPh sb="4" eb="6">
      <t>カクニン</t>
    </rPh>
    <rPh sb="8" eb="10">
      <t>テンキ</t>
    </rPh>
    <phoneticPr fontId="2"/>
  </si>
  <si>
    <t>事業所番号</t>
    <rPh sb="3" eb="5">
      <t>バンゴウ</t>
    </rPh>
    <phoneticPr fontId="2"/>
  </si>
  <si>
    <t>事業所の名称</t>
    <rPh sb="4" eb="6">
      <t>メイショウ</t>
    </rPh>
    <phoneticPr fontId="2"/>
  </si>
  <si>
    <t>事業所の所在地</t>
    <rPh sb="4" eb="7">
      <t>ショザイチ</t>
    </rPh>
    <phoneticPr fontId="2"/>
  </si>
  <si>
    <t>事業所の連絡先</t>
    <rPh sb="4" eb="7">
      <t>レンラクサキ</t>
    </rPh>
    <phoneticPr fontId="2"/>
  </si>
  <si>
    <t>（Excel2003ではこのエラー表示は出ません）</t>
    <rPh sb="17" eb="19">
      <t>ヒョウジ</t>
    </rPh>
    <rPh sb="20" eb="21">
      <t>デ</t>
    </rPh>
    <phoneticPr fontId="15"/>
  </si>
  <si>
    <t>○値の貼付け</t>
    <rPh sb="1" eb="2">
      <t>アタイ</t>
    </rPh>
    <rPh sb="3" eb="4">
      <t>ハ</t>
    </rPh>
    <rPh sb="4" eb="5">
      <t>ツ</t>
    </rPh>
    <phoneticPr fontId="15"/>
  </si>
  <si>
    <t>↓値貼付け</t>
    <rPh sb="1" eb="2">
      <t>アタイ</t>
    </rPh>
    <rPh sb="2" eb="3">
      <t>ハ</t>
    </rPh>
    <rPh sb="3" eb="4">
      <t>ツ</t>
    </rPh>
    <phoneticPr fontId="15"/>
  </si>
  <si>
    <t>・・・車両台帳の入力後、「緑ハッチ」色のセルの値を</t>
    <rPh sb="3" eb="5">
      <t>シャリョウ</t>
    </rPh>
    <rPh sb="5" eb="7">
      <t>ダイチョウ</t>
    </rPh>
    <rPh sb="8" eb="10">
      <t>ニュウリョク</t>
    </rPh>
    <rPh sb="10" eb="11">
      <t>ゴ</t>
    </rPh>
    <rPh sb="13" eb="14">
      <t>ミドリ</t>
    </rPh>
    <rPh sb="18" eb="19">
      <t>イロ</t>
    </rPh>
    <rPh sb="23" eb="24">
      <t>アタイ</t>
    </rPh>
    <phoneticPr fontId="2"/>
  </si>
  <si>
    <t>（参考）値貼り付けの方法</t>
    <rPh sb="1" eb="3">
      <t>サンコウ</t>
    </rPh>
    <rPh sb="4" eb="5">
      <t>アタイ</t>
    </rPh>
    <rPh sb="5" eb="6">
      <t>ハ</t>
    </rPh>
    <rPh sb="7" eb="8">
      <t>ツ</t>
    </rPh>
    <rPh sb="10" eb="12">
      <t>ホウホウ</t>
    </rPh>
    <phoneticPr fontId="2"/>
  </si>
  <si>
    <t>「値貼り付け」とは、エクセルのデータをコピーする際、書式や数式ではなく、値のみをコピーする方法です。</t>
    <rPh sb="1" eb="2">
      <t>アタイ</t>
    </rPh>
    <rPh sb="2" eb="3">
      <t>ハ</t>
    </rPh>
    <rPh sb="4" eb="5">
      <t>ツ</t>
    </rPh>
    <rPh sb="24" eb="25">
      <t>サイ</t>
    </rPh>
    <rPh sb="26" eb="28">
      <t>ショシキ</t>
    </rPh>
    <rPh sb="29" eb="31">
      <t>スウシキ</t>
    </rPh>
    <rPh sb="36" eb="37">
      <t>アタイ</t>
    </rPh>
    <rPh sb="45" eb="47">
      <t>ホウホウ</t>
    </rPh>
    <phoneticPr fontId="2"/>
  </si>
  <si>
    <t>①</t>
    <phoneticPr fontId="2"/>
  </si>
  <si>
    <t>コピーの元となる値が示されている緑色ハッチのセルを選択します（複数選択可）。</t>
    <rPh sb="4" eb="5">
      <t>モト</t>
    </rPh>
    <rPh sb="8" eb="9">
      <t>アタイ</t>
    </rPh>
    <rPh sb="10" eb="11">
      <t>シメ</t>
    </rPh>
    <rPh sb="16" eb="18">
      <t>ミドリイロ</t>
    </rPh>
    <rPh sb="25" eb="27">
      <t>センタク</t>
    </rPh>
    <rPh sb="31" eb="33">
      <t>フクスウ</t>
    </rPh>
    <rPh sb="33" eb="35">
      <t>センタク</t>
    </rPh>
    <rPh sb="35" eb="36">
      <t>カ</t>
    </rPh>
    <phoneticPr fontId="2"/>
  </si>
  <si>
    <t>マウスを右クリックし、「コピー」をクリックします。</t>
    <rPh sb="4" eb="5">
      <t>ミギ</t>
    </rPh>
    <phoneticPr fontId="2"/>
  </si>
  <si>
    <t>②</t>
    <phoneticPr fontId="2"/>
  </si>
  <si>
    <t>「形式を選択して貼り付け」をクリックします。</t>
    <rPh sb="1" eb="3">
      <t>ケイシキ</t>
    </rPh>
    <rPh sb="4" eb="6">
      <t>センタク</t>
    </rPh>
    <rPh sb="8" eb="9">
      <t>ハ</t>
    </rPh>
    <rPh sb="10" eb="11">
      <t>ツ</t>
    </rPh>
    <phoneticPr fontId="2"/>
  </si>
  <si>
    <t>③</t>
    <phoneticPr fontId="2"/>
  </si>
  <si>
    <t>エクセルのバージョンにより、上記の画面が表示されない場合は、「形式を選択して貼り付け」</t>
    <rPh sb="14" eb="16">
      <t>ジョウキ</t>
    </rPh>
    <rPh sb="17" eb="19">
      <t>ガメン</t>
    </rPh>
    <rPh sb="20" eb="22">
      <t>ヒョウジ</t>
    </rPh>
    <rPh sb="26" eb="28">
      <t>バアイ</t>
    </rPh>
    <rPh sb="31" eb="33">
      <t>ケイシキ</t>
    </rPh>
    <rPh sb="34" eb="36">
      <t>センタク</t>
    </rPh>
    <rPh sb="38" eb="39">
      <t>ハ</t>
    </rPh>
    <rPh sb="40" eb="41">
      <t>ツ</t>
    </rPh>
    <phoneticPr fontId="2"/>
  </si>
  <si>
    <t>をクリックしたのち、「値」を選択、演算は「しない」を選んで「OK」をクリックします。</t>
    <rPh sb="11" eb="12">
      <t>アタイ</t>
    </rPh>
    <rPh sb="14" eb="16">
      <t>センタク</t>
    </rPh>
    <rPh sb="17" eb="19">
      <t>エンザン</t>
    </rPh>
    <rPh sb="26" eb="27">
      <t>エラ</t>
    </rPh>
    <phoneticPr fontId="2"/>
  </si>
  <si>
    <t>値のみが貼り付けられました。</t>
    <rPh sb="0" eb="1">
      <t>アタイ</t>
    </rPh>
    <rPh sb="4" eb="5">
      <t>ハ</t>
    </rPh>
    <rPh sb="6" eb="7">
      <t>ツ</t>
    </rPh>
    <phoneticPr fontId="2"/>
  </si>
  <si>
    <t>④</t>
    <phoneticPr fontId="2"/>
  </si>
  <si>
    <t>⑤</t>
    <phoneticPr fontId="2"/>
  </si>
  <si>
    <t>ここでは、シート名「計画2」または「実績2」において、緑色ハッチのセルの値を紫色ハッチのセルに</t>
    <rPh sb="8" eb="9">
      <t>メイ</t>
    </rPh>
    <rPh sb="10" eb="12">
      <t>ケイカク</t>
    </rPh>
    <rPh sb="18" eb="20">
      <t>ジッセキ</t>
    </rPh>
    <rPh sb="27" eb="29">
      <t>ミドリイロ</t>
    </rPh>
    <rPh sb="36" eb="37">
      <t>アタイ</t>
    </rPh>
    <rPh sb="38" eb="40">
      <t>ムラサキイロ</t>
    </rPh>
    <phoneticPr fontId="2"/>
  </si>
  <si>
    <t>「値貼り付け」する方法を説明します。</t>
    <rPh sb="9" eb="11">
      <t>ホウホウ</t>
    </rPh>
    <rPh sb="12" eb="14">
      <t>セツメイ</t>
    </rPh>
    <phoneticPr fontId="2"/>
  </si>
  <si>
    <t>続いて値の貼り付け「値」をクリックします。</t>
    <rPh sb="0" eb="1">
      <t>ツヅ</t>
    </rPh>
    <rPh sb="3" eb="4">
      <t>アタイ</t>
    </rPh>
    <rPh sb="5" eb="6">
      <t>ハ</t>
    </rPh>
    <rPh sb="7" eb="8">
      <t>ツ</t>
    </rPh>
    <rPh sb="10" eb="11">
      <t>アタイ</t>
    </rPh>
    <phoneticPr fontId="2"/>
  </si>
  <si>
    <r>
      <t>　この様式は、</t>
    </r>
    <r>
      <rPr>
        <b/>
        <sz val="12"/>
        <rFont val="ＭＳ 明朝"/>
        <family val="1"/>
        <charset val="128"/>
      </rPr>
      <t>「150事業所・自動車500台」</t>
    </r>
    <r>
      <rPr>
        <sz val="12"/>
        <rFont val="ＭＳ 明朝"/>
        <family val="1"/>
        <charset val="128"/>
      </rPr>
      <t>の事業者向けのものになります。</t>
    </r>
    <rPh sb="3" eb="5">
      <t>ヨウシキ</t>
    </rPh>
    <rPh sb="24" eb="27">
      <t>ジギョウシャ</t>
    </rPh>
    <rPh sb="27" eb="28">
      <t>ム</t>
    </rPh>
    <phoneticPr fontId="15"/>
  </si>
  <si>
    <t>各種商品卸売業</t>
    <rPh sb="0" eb="2">
      <t>カクシュ</t>
    </rPh>
    <rPh sb="2" eb="4">
      <t>ショウヒン</t>
    </rPh>
    <rPh sb="4" eb="6">
      <t>オロシウ</t>
    </rPh>
    <rPh sb="6" eb="7">
      <t>ギョウ</t>
    </rPh>
    <phoneticPr fontId="2"/>
  </si>
  <si>
    <t>漁業（水産養殖業は除く）</t>
    <rPh sb="0" eb="2">
      <t>ギョギョウ</t>
    </rPh>
    <rPh sb="3" eb="5">
      <t>スイサン</t>
    </rPh>
    <rPh sb="5" eb="8">
      <t>ヨウショクギョウ</t>
    </rPh>
    <rPh sb="9" eb="10">
      <t>ノゾ</t>
    </rPh>
    <phoneticPr fontId="2"/>
  </si>
  <si>
    <t>飲食料品卸売業</t>
    <rPh sb="0" eb="2">
      <t>インショク</t>
    </rPh>
    <rPh sb="2" eb="3">
      <t>リョウ</t>
    </rPh>
    <rPh sb="3" eb="4">
      <t>ヒン</t>
    </rPh>
    <rPh sb="4" eb="7">
      <t>オロシウリギョウ</t>
    </rPh>
    <phoneticPr fontId="2"/>
  </si>
  <si>
    <t>建築材料、鉱物・金属材料等卸売業</t>
    <rPh sb="0" eb="2">
      <t>ケンチク</t>
    </rPh>
    <rPh sb="2" eb="4">
      <t>ザイリョウ</t>
    </rPh>
    <rPh sb="5" eb="7">
      <t>コウブツ</t>
    </rPh>
    <rPh sb="8" eb="10">
      <t>キンゾク</t>
    </rPh>
    <rPh sb="10" eb="13">
      <t>ザイリョウナド</t>
    </rPh>
    <rPh sb="13" eb="16">
      <t>オロシウリギョウ</t>
    </rPh>
    <rPh sb="15" eb="16">
      <t>ギョウ</t>
    </rPh>
    <phoneticPr fontId="2"/>
  </si>
  <si>
    <t>鉱業、採石業、砂利採取業</t>
    <rPh sb="0" eb="2">
      <t>コウギョウ</t>
    </rPh>
    <rPh sb="3" eb="5">
      <t>サイセキ</t>
    </rPh>
    <rPh sb="5" eb="6">
      <t>ギョウ</t>
    </rPh>
    <rPh sb="7" eb="9">
      <t>ジャリ</t>
    </rPh>
    <rPh sb="9" eb="11">
      <t>サイシュ</t>
    </rPh>
    <rPh sb="11" eb="12">
      <t>ギョウ</t>
    </rPh>
    <phoneticPr fontId="2"/>
  </si>
  <si>
    <t>機械器具小売業</t>
    <rPh sb="0" eb="2">
      <t>キカイ</t>
    </rPh>
    <rPh sb="2" eb="4">
      <t>キグ</t>
    </rPh>
    <rPh sb="4" eb="6">
      <t>コウリ</t>
    </rPh>
    <rPh sb="6" eb="7">
      <t>ギョウ</t>
    </rPh>
    <phoneticPr fontId="2"/>
  </si>
  <si>
    <t>繊維工業</t>
    <rPh sb="0" eb="2">
      <t>センイ</t>
    </rPh>
    <rPh sb="2" eb="4">
      <t>コウギョウ</t>
    </rPh>
    <phoneticPr fontId="2"/>
  </si>
  <si>
    <t>無店舗小売業</t>
    <rPh sb="0" eb="3">
      <t>ムテンポ</t>
    </rPh>
    <rPh sb="3" eb="6">
      <t>コウリギョウ</t>
    </rPh>
    <phoneticPr fontId="15"/>
  </si>
  <si>
    <t>貸金業、クレジットカード業等非預金信用機関</t>
    <rPh sb="0" eb="1">
      <t>カシキン</t>
    </rPh>
    <rPh sb="1" eb="2">
      <t>キン</t>
    </rPh>
    <rPh sb="2" eb="3">
      <t>ギョウ</t>
    </rPh>
    <rPh sb="12" eb="13">
      <t>ギョウ</t>
    </rPh>
    <rPh sb="13" eb="14">
      <t>トウ</t>
    </rPh>
    <rPh sb="14" eb="15">
      <t>ヒ</t>
    </rPh>
    <rPh sb="15" eb="17">
      <t>ヨキン</t>
    </rPh>
    <rPh sb="17" eb="19">
      <t>シンヨウ</t>
    </rPh>
    <rPh sb="19" eb="21">
      <t>キカン</t>
    </rPh>
    <phoneticPr fontId="2"/>
  </si>
  <si>
    <t>金融商品取引業、商品先物取引業</t>
    <rPh sb="0" eb="2">
      <t>キンユウ</t>
    </rPh>
    <rPh sb="2" eb="4">
      <t>ショウヒン</t>
    </rPh>
    <rPh sb="4" eb="6">
      <t>トリヒキ</t>
    </rPh>
    <rPh sb="6" eb="7">
      <t>ギョウ</t>
    </rPh>
    <rPh sb="8" eb="10">
      <t>ショウヒン</t>
    </rPh>
    <rPh sb="10" eb="12">
      <t>サキモノ</t>
    </rPh>
    <rPh sb="12" eb="14">
      <t>トリヒキ</t>
    </rPh>
    <rPh sb="14" eb="15">
      <t>ギョウ</t>
    </rPh>
    <phoneticPr fontId="2"/>
  </si>
  <si>
    <t>補助的金融業等</t>
    <rPh sb="0" eb="3">
      <t>ホジョテキ</t>
    </rPh>
    <rPh sb="3" eb="6">
      <t>キンユウギョウ</t>
    </rPh>
    <rPh sb="6" eb="7">
      <t>トウ</t>
    </rPh>
    <phoneticPr fontId="2"/>
  </si>
  <si>
    <t>学術・開発研究機関</t>
    <rPh sb="0" eb="2">
      <t>ガクジュツ</t>
    </rPh>
    <rPh sb="3" eb="5">
      <t>カイハツ</t>
    </rPh>
    <rPh sb="5" eb="7">
      <t>ケンキュウ</t>
    </rPh>
    <rPh sb="7" eb="9">
      <t>キカン</t>
    </rPh>
    <phoneticPr fontId="2"/>
  </si>
  <si>
    <t>はん用機械器具製造業</t>
    <rPh sb="2" eb="3">
      <t>ヨウ</t>
    </rPh>
    <rPh sb="3" eb="5">
      <t>キカイ</t>
    </rPh>
    <rPh sb="5" eb="7">
      <t>キグ</t>
    </rPh>
    <rPh sb="7" eb="9">
      <t>セイゾウ</t>
    </rPh>
    <rPh sb="9" eb="10">
      <t>ギョウ</t>
    </rPh>
    <phoneticPr fontId="15"/>
  </si>
  <si>
    <t>技術サービス業（他に分類されないもの）</t>
    <rPh sb="0" eb="2">
      <t>ギジュツ</t>
    </rPh>
    <rPh sb="6" eb="7">
      <t>ギョウ</t>
    </rPh>
    <rPh sb="8" eb="9">
      <t>ホカ</t>
    </rPh>
    <rPh sb="10" eb="12">
      <t>ブンルイ</t>
    </rPh>
    <phoneticPr fontId="15"/>
  </si>
  <si>
    <t>生産用機械器具製造業</t>
    <rPh sb="0" eb="2">
      <t>セイサン</t>
    </rPh>
    <rPh sb="2" eb="3">
      <t>ヨウ</t>
    </rPh>
    <rPh sb="3" eb="5">
      <t>キカイ</t>
    </rPh>
    <rPh sb="5" eb="7">
      <t>キグ</t>
    </rPh>
    <rPh sb="7" eb="9">
      <t>セイゾウ</t>
    </rPh>
    <rPh sb="9" eb="10">
      <t>ギョウ</t>
    </rPh>
    <phoneticPr fontId="15"/>
  </si>
  <si>
    <t>業務用機械器具製造業</t>
    <rPh sb="0" eb="3">
      <t>ギョウムヨウ</t>
    </rPh>
    <rPh sb="3" eb="5">
      <t>キカイ</t>
    </rPh>
    <rPh sb="5" eb="7">
      <t>キグ</t>
    </rPh>
    <rPh sb="7" eb="9">
      <t>セイゾウ</t>
    </rPh>
    <rPh sb="9" eb="10">
      <t>ギョウ</t>
    </rPh>
    <phoneticPr fontId="15"/>
  </si>
  <si>
    <t>飲食店</t>
    <rPh sb="0" eb="2">
      <t>インショク</t>
    </rPh>
    <rPh sb="2" eb="3">
      <t>テン</t>
    </rPh>
    <phoneticPr fontId="2"/>
  </si>
  <si>
    <t>電子部品・デバイス・電子回路製造業</t>
    <rPh sb="0" eb="2">
      <t>デンシ</t>
    </rPh>
    <rPh sb="2" eb="4">
      <t>ブヒン</t>
    </rPh>
    <rPh sb="10" eb="12">
      <t>デンシ</t>
    </rPh>
    <rPh sb="12" eb="14">
      <t>カイロ</t>
    </rPh>
    <rPh sb="14" eb="17">
      <t>セイゾウギョウ</t>
    </rPh>
    <phoneticPr fontId="2"/>
  </si>
  <si>
    <t>持ち帰り・配達飲食サービス業</t>
    <rPh sb="0" eb="1">
      <t>モ</t>
    </rPh>
    <rPh sb="2" eb="3">
      <t>カエ</t>
    </rPh>
    <rPh sb="5" eb="7">
      <t>ハイタツ</t>
    </rPh>
    <rPh sb="7" eb="9">
      <t>インショク</t>
    </rPh>
    <rPh sb="13" eb="14">
      <t>ギョウ</t>
    </rPh>
    <phoneticPr fontId="15"/>
  </si>
  <si>
    <t>郵便局</t>
    <rPh sb="0" eb="3">
      <t>ユウビンキョク</t>
    </rPh>
    <phoneticPr fontId="2"/>
  </si>
  <si>
    <t>職業紹介・労働者派遣業</t>
    <rPh sb="0" eb="2">
      <t>ショクギョウ</t>
    </rPh>
    <rPh sb="2" eb="4">
      <t>ショウカイ</t>
    </rPh>
    <rPh sb="5" eb="8">
      <t>ロウドウシャ</t>
    </rPh>
    <rPh sb="8" eb="10">
      <t>ハケン</t>
    </rPh>
    <rPh sb="10" eb="11">
      <t>ギョウ</t>
    </rPh>
    <phoneticPr fontId="15"/>
  </si>
  <si>
    <t>その他の事業サービス業</t>
    <rPh sb="2" eb="3">
      <t>タ</t>
    </rPh>
    <rPh sb="4" eb="6">
      <t>ジギョウ</t>
    </rPh>
    <rPh sb="10" eb="11">
      <t>ギョウ</t>
    </rPh>
    <phoneticPr fontId="2"/>
  </si>
  <si>
    <t>郵便業（信書便事業を含む）</t>
    <rPh sb="0" eb="2">
      <t>ユウビン</t>
    </rPh>
    <rPh sb="2" eb="3">
      <t>ギョウ</t>
    </rPh>
    <rPh sb="4" eb="6">
      <t>シンショ</t>
    </rPh>
    <rPh sb="6" eb="7">
      <t>ビン</t>
    </rPh>
    <rPh sb="7" eb="9">
      <t>ジギョウ</t>
    </rPh>
    <rPh sb="10" eb="11">
      <t>フク</t>
    </rPh>
    <phoneticPr fontId="2"/>
  </si>
  <si>
    <t>使用の本拠～指定番号を結合したもの（チェック用）</t>
    <rPh sb="0" eb="2">
      <t>シヨウ</t>
    </rPh>
    <rPh sb="3" eb="5">
      <t>ホンキョ</t>
    </rPh>
    <rPh sb="6" eb="8">
      <t>シテイ</t>
    </rPh>
    <rPh sb="8" eb="10">
      <t>バンゴウ</t>
    </rPh>
    <rPh sb="11" eb="13">
      <t>ケツゴウ</t>
    </rPh>
    <rPh sb="22" eb="23">
      <t>ヨウ</t>
    </rPh>
    <phoneticPr fontId="2"/>
  </si>
  <si>
    <t>排出ガス（型式）記号</t>
    <rPh sb="1" eb="2">
      <t>シュツ</t>
    </rPh>
    <rPh sb="5" eb="7">
      <t>カタシキ</t>
    </rPh>
    <phoneticPr fontId="2"/>
  </si>
  <si>
    <t>0.017g/km/t</t>
    <phoneticPr fontId="2"/>
  </si>
  <si>
    <t>計画作成時の台数</t>
    <rPh sb="0" eb="2">
      <t>ケイカク</t>
    </rPh>
    <rPh sb="2" eb="4">
      <t>サクセイ</t>
    </rPh>
    <rPh sb="4" eb="5">
      <t>ジ</t>
    </rPh>
    <rPh sb="6" eb="8">
      <t>ダイスウ</t>
    </rPh>
    <phoneticPr fontId="15"/>
  </si>
  <si>
    <t>計画作成時の台数</t>
    <rPh sb="0" eb="2">
      <t>ケイカク</t>
    </rPh>
    <rPh sb="2" eb="4">
      <t>サクセイ</t>
    </rPh>
    <rPh sb="4" eb="5">
      <t>ジ</t>
    </rPh>
    <rPh sb="6" eb="8">
      <t>ダイスウ</t>
    </rPh>
    <phoneticPr fontId="2"/>
  </si>
  <si>
    <t>実績報告書（2020年度実績）</t>
    <phoneticPr fontId="2"/>
  </si>
  <si>
    <t>↓対象事業者となった年月（2014以前と入力した場合は便宜的に2014.12.31とした）</t>
    <rPh sb="1" eb="3">
      <t>タイショウ</t>
    </rPh>
    <rPh sb="3" eb="6">
      <t>ジギョウシャ</t>
    </rPh>
    <rPh sb="10" eb="12">
      <t>ネンゲツ</t>
    </rPh>
    <rPh sb="17" eb="19">
      <t>イゼン</t>
    </rPh>
    <rPh sb="20" eb="22">
      <t>ニュウリョク</t>
    </rPh>
    <rPh sb="24" eb="26">
      <t>バアイ</t>
    </rPh>
    <rPh sb="27" eb="30">
      <t>ベンギテキ</t>
    </rPh>
    <phoneticPr fontId="2"/>
  </si>
  <si>
    <t>西暦</t>
    <rPh sb="0" eb="2">
      <t>セイレキ</t>
    </rPh>
    <phoneticPr fontId="2"/>
  </si>
  <si>
    <t>西暦年</t>
    <rPh sb="0" eb="2">
      <t>セイレキ</t>
    </rPh>
    <rPh sb="2" eb="3">
      <t>ネン</t>
    </rPh>
    <phoneticPr fontId="2"/>
  </si>
  <si>
    <t>実施事項</t>
    <rPh sb="0" eb="2">
      <t>ジッシ</t>
    </rPh>
    <rPh sb="2" eb="4">
      <t>ジコウ</t>
    </rPh>
    <phoneticPr fontId="2"/>
  </si>
  <si>
    <t>実施の有無</t>
    <rPh sb="0" eb="2">
      <t>ジッシ</t>
    </rPh>
    <rPh sb="3" eb="5">
      <t>ウム</t>
    </rPh>
    <phoneticPr fontId="2"/>
  </si>
  <si>
    <t>あ</t>
    <phoneticPr fontId="2"/>
  </si>
  <si>
    <t>い</t>
    <phoneticPr fontId="2"/>
  </si>
  <si>
    <t>う</t>
    <phoneticPr fontId="2"/>
  </si>
  <si>
    <t>え</t>
    <phoneticPr fontId="2"/>
  </si>
  <si>
    <t>お</t>
    <phoneticPr fontId="2"/>
  </si>
  <si>
    <t>か</t>
    <phoneticPr fontId="2"/>
  </si>
  <si>
    <t>き</t>
    <phoneticPr fontId="2"/>
  </si>
  <si>
    <t>く</t>
    <phoneticPr fontId="2"/>
  </si>
  <si>
    <t>け</t>
    <phoneticPr fontId="2"/>
  </si>
  <si>
    <t>こ</t>
    <phoneticPr fontId="2"/>
  </si>
  <si>
    <t>よ</t>
    <phoneticPr fontId="2"/>
  </si>
  <si>
    <t>業種番号</t>
    <rPh sb="0" eb="2">
      <t>ギョウシュ</t>
    </rPh>
    <rPh sb="2" eb="4">
      <t>バンゴウ</t>
    </rPh>
    <phoneticPr fontId="2"/>
  </si>
  <si>
    <t>普通貨物自動車</t>
    <rPh sb="0" eb="2">
      <t>フツウ</t>
    </rPh>
    <rPh sb="2" eb="4">
      <t>カモツ</t>
    </rPh>
    <rPh sb="4" eb="7">
      <t>ジドウシャ</t>
    </rPh>
    <phoneticPr fontId="2"/>
  </si>
  <si>
    <t>小型貨物自動車</t>
    <rPh sb="0" eb="2">
      <t>コガタ</t>
    </rPh>
    <rPh sb="2" eb="4">
      <t>カモツ</t>
    </rPh>
    <rPh sb="4" eb="7">
      <t>ジドウシャ</t>
    </rPh>
    <phoneticPr fontId="2"/>
  </si>
  <si>
    <t>大型バス</t>
    <rPh sb="0" eb="2">
      <t>オオガタ</t>
    </rPh>
    <phoneticPr fontId="2"/>
  </si>
  <si>
    <t>マイクロバス</t>
    <phoneticPr fontId="2"/>
  </si>
  <si>
    <t>特種自動車</t>
    <rPh sb="0" eb="2">
      <t>トクシュ</t>
    </rPh>
    <rPh sb="2" eb="5">
      <t>ジドウシャ</t>
    </rPh>
    <phoneticPr fontId="2"/>
  </si>
  <si>
    <t>計画１</t>
    <rPh sb="0" eb="2">
      <t>ケイカク</t>
    </rPh>
    <phoneticPr fontId="2"/>
  </si>
  <si>
    <t>適正運転</t>
    <rPh sb="0" eb="2">
      <t>テキセイ</t>
    </rPh>
    <rPh sb="2" eb="4">
      <t>ウンテン</t>
    </rPh>
    <phoneticPr fontId="2"/>
  </si>
  <si>
    <t>維持管理</t>
    <rPh sb="0" eb="2">
      <t>イジ</t>
    </rPh>
    <rPh sb="2" eb="4">
      <t>カンリ</t>
    </rPh>
    <phoneticPr fontId="2"/>
  </si>
  <si>
    <t>共同輸配送</t>
    <rPh sb="0" eb="2">
      <t>キョウドウ</t>
    </rPh>
    <rPh sb="2" eb="3">
      <t>ユ</t>
    </rPh>
    <rPh sb="3" eb="5">
      <t>ハイソウ</t>
    </rPh>
    <phoneticPr fontId="2"/>
  </si>
  <si>
    <t>帰り荷</t>
    <rPh sb="0" eb="1">
      <t>カエ</t>
    </rPh>
    <rPh sb="2" eb="3">
      <t>ニ</t>
    </rPh>
    <phoneticPr fontId="2"/>
  </si>
  <si>
    <t>ｼﾞｬｽﾄｲﾝﾀｲﾑ</t>
    <phoneticPr fontId="2"/>
  </si>
  <si>
    <t>受注・配送時間</t>
    <rPh sb="0" eb="2">
      <t>ジュチュウ</t>
    </rPh>
    <rPh sb="3" eb="5">
      <t>ハイソウ</t>
    </rPh>
    <rPh sb="5" eb="7">
      <t>ジカン</t>
    </rPh>
    <phoneticPr fontId="2"/>
  </si>
  <si>
    <t>検品</t>
    <rPh sb="0" eb="2">
      <t>ケンピン</t>
    </rPh>
    <phoneticPr fontId="2"/>
  </si>
  <si>
    <t>混雑時見直し</t>
    <rPh sb="0" eb="2">
      <t>コンザツ</t>
    </rPh>
    <rPh sb="2" eb="3">
      <t>ジ</t>
    </rPh>
    <rPh sb="3" eb="5">
      <t>ミナオ</t>
    </rPh>
    <phoneticPr fontId="2"/>
  </si>
  <si>
    <t>商品の標準化</t>
    <rPh sb="0" eb="2">
      <t>ショウヒン</t>
    </rPh>
    <rPh sb="3" eb="6">
      <t>ヒョウジュンカ</t>
    </rPh>
    <phoneticPr fontId="2"/>
  </si>
  <si>
    <t>モーダルシフト</t>
    <phoneticPr fontId="2"/>
  </si>
  <si>
    <t>公共交通機関</t>
    <rPh sb="0" eb="2">
      <t>コウキョウ</t>
    </rPh>
    <rPh sb="2" eb="4">
      <t>コウツウ</t>
    </rPh>
    <rPh sb="4" eb="6">
      <t>キカン</t>
    </rPh>
    <phoneticPr fontId="2"/>
  </si>
  <si>
    <t>情報化</t>
    <rPh sb="0" eb="3">
      <t>ジョウホウカ</t>
    </rPh>
    <phoneticPr fontId="2"/>
  </si>
  <si>
    <t>拠点整備</t>
    <rPh sb="0" eb="2">
      <t>キョテン</t>
    </rPh>
    <rPh sb="2" eb="4">
      <t>セイビ</t>
    </rPh>
    <phoneticPr fontId="2"/>
  </si>
  <si>
    <t>実績１</t>
    <rPh sb="0" eb="2">
      <t>ジッセキ</t>
    </rPh>
    <phoneticPr fontId="2"/>
  </si>
  <si>
    <t>１年目</t>
    <rPh sb="1" eb="3">
      <t>ネンメ</t>
    </rPh>
    <phoneticPr fontId="2"/>
  </si>
  <si>
    <t>２年目</t>
    <rPh sb="1" eb="3">
      <t>ネンメ</t>
    </rPh>
    <phoneticPr fontId="2"/>
  </si>
  <si>
    <t>３年目</t>
    <rPh sb="1" eb="3">
      <t>ネンメ</t>
    </rPh>
    <phoneticPr fontId="2"/>
  </si>
  <si>
    <t>４年目</t>
    <rPh sb="1" eb="3">
      <t>ネンメ</t>
    </rPh>
    <phoneticPr fontId="2"/>
  </si>
  <si>
    <t>５年目</t>
    <rPh sb="1" eb="3">
      <t>ネンメ</t>
    </rPh>
    <phoneticPr fontId="2"/>
  </si>
  <si>
    <t>計画２</t>
    <rPh sb="0" eb="2">
      <t>ケイカク</t>
    </rPh>
    <phoneticPr fontId="2"/>
  </si>
  <si>
    <t>ハイブリッド</t>
    <phoneticPr fontId="2"/>
  </si>
  <si>
    <t>ﾌﾟﾗｸﾞｲﾝﾊｲﾌﾞﾘｯﾄﾞ</t>
    <phoneticPr fontId="2"/>
  </si>
  <si>
    <t>新☆☆☆☆☆</t>
    <rPh sb="0" eb="1">
      <t>シン</t>
    </rPh>
    <phoneticPr fontId="2"/>
  </si>
  <si>
    <t>H28・H30規制</t>
    <rPh sb="7" eb="9">
      <t>キセイ</t>
    </rPh>
    <phoneticPr fontId="2"/>
  </si>
  <si>
    <t>エタノール</t>
    <phoneticPr fontId="2"/>
  </si>
  <si>
    <t>実績２</t>
    <rPh sb="0" eb="2">
      <t>ジッセキ</t>
    </rPh>
    <phoneticPr fontId="2"/>
  </si>
  <si>
    <r>
      <t xml:space="preserve">新☆☆☆
</t>
    </r>
    <r>
      <rPr>
        <sz val="9"/>
        <rFont val="ＭＳ Ｐゴシック"/>
        <family val="3"/>
        <charset val="128"/>
      </rPr>
      <t>(</t>
    </r>
    <r>
      <rPr>
        <sz val="9"/>
        <color indexed="8"/>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3"/>
  </si>
  <si>
    <r>
      <t xml:space="preserve">新☆☆☆☆
</t>
    </r>
    <r>
      <rPr>
        <sz val="9"/>
        <color indexed="8"/>
        <rFont val="ＭＳ Ｐゴシック"/>
        <family val="3"/>
        <charset val="128"/>
      </rPr>
      <t>（ポスト新長期、新長期、H30規制）</t>
    </r>
    <rPh sb="0" eb="1">
      <t>シン</t>
    </rPh>
    <rPh sb="21" eb="23">
      <t>キセイ</t>
    </rPh>
    <phoneticPr fontId="3"/>
  </si>
  <si>
    <r>
      <t xml:space="preserve">新☆☆☆☆☆
</t>
    </r>
    <r>
      <rPr>
        <sz val="10"/>
        <color indexed="8"/>
        <rFont val="ＭＳ Ｐゴシック"/>
        <family val="3"/>
        <charset val="128"/>
      </rPr>
      <t>（H30規制）</t>
    </r>
    <rPh sb="0" eb="1">
      <t>シン</t>
    </rPh>
    <rPh sb="11" eb="13">
      <t>キセイ</t>
    </rPh>
    <phoneticPr fontId="3"/>
  </si>
  <si>
    <r>
      <t xml:space="preserve">新☆
</t>
    </r>
    <r>
      <rPr>
        <sz val="11"/>
        <rFont val="ＭＳ Ｐゴシック"/>
        <family val="3"/>
        <charset val="128"/>
      </rPr>
      <t>（新長期）</t>
    </r>
    <rPh sb="0" eb="1">
      <t>シン</t>
    </rPh>
    <rPh sb="4" eb="5">
      <t>シン</t>
    </rPh>
    <rPh sb="5" eb="7">
      <t>チョウキ</t>
    </rPh>
    <phoneticPr fontId="3"/>
  </si>
  <si>
    <t>H28・30規制</t>
    <rPh sb="6" eb="8">
      <t>キセイ</t>
    </rPh>
    <phoneticPr fontId="3"/>
  </si>
  <si>
    <r>
      <t xml:space="preserve">新☆☆☆
</t>
    </r>
    <r>
      <rPr>
        <sz val="9"/>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2"/>
  </si>
  <si>
    <r>
      <t xml:space="preserve">新☆☆☆☆
</t>
    </r>
    <r>
      <rPr>
        <sz val="9"/>
        <rFont val="ＭＳ Ｐゴシック"/>
        <family val="3"/>
        <charset val="128"/>
      </rPr>
      <t>（ポスト新長期、新長期、H30規制）</t>
    </r>
    <rPh sb="0" eb="1">
      <t>シン</t>
    </rPh>
    <rPh sb="10" eb="11">
      <t>シン</t>
    </rPh>
    <rPh sb="11" eb="13">
      <t>チョウキ</t>
    </rPh>
    <rPh sb="14" eb="15">
      <t>シン</t>
    </rPh>
    <rPh sb="15" eb="17">
      <t>チョウキ</t>
    </rPh>
    <rPh sb="21" eb="23">
      <t>キセイ</t>
    </rPh>
    <phoneticPr fontId="2"/>
  </si>
  <si>
    <t>新☆☆☆☆☆
（H30規制）</t>
    <rPh sb="0" eb="1">
      <t>シン</t>
    </rPh>
    <rPh sb="11" eb="13">
      <t>キセイ</t>
    </rPh>
    <phoneticPr fontId="2"/>
  </si>
  <si>
    <t>H28・30規制</t>
    <rPh sb="6" eb="8">
      <t>キセイ</t>
    </rPh>
    <phoneticPr fontId="2"/>
  </si>
  <si>
    <t>新☆</t>
    <rPh sb="0" eb="1">
      <t>シン</t>
    </rPh>
    <phoneticPr fontId="2"/>
  </si>
  <si>
    <t>H30</t>
  </si>
  <si>
    <t>3HE</t>
  </si>
  <si>
    <t>3GE</t>
  </si>
  <si>
    <t>3FE</t>
  </si>
  <si>
    <t>4HE</t>
  </si>
  <si>
    <t>3EE</t>
  </si>
  <si>
    <t>4GE</t>
  </si>
  <si>
    <t>4FE</t>
  </si>
  <si>
    <t>5HE</t>
  </si>
  <si>
    <t>4EE</t>
  </si>
  <si>
    <t>5GE</t>
  </si>
  <si>
    <t>5FE</t>
  </si>
  <si>
    <t>6HE</t>
  </si>
  <si>
    <t>5EE</t>
  </si>
  <si>
    <t>6GE</t>
  </si>
  <si>
    <t>6FE</t>
  </si>
  <si>
    <t>6EE</t>
  </si>
  <si>
    <t>バス貨物～1.7t(ガソリン)</t>
  </si>
  <si>
    <t>ALE</t>
  </si>
  <si>
    <t>CLE</t>
  </si>
  <si>
    <t>DLE</t>
  </si>
  <si>
    <t>LLE</t>
  </si>
  <si>
    <t>新PM☆</t>
    <rPh sb="0" eb="1">
      <t>シン</t>
    </rPh>
    <phoneticPr fontId="2"/>
  </si>
  <si>
    <t>MLE</t>
  </si>
  <si>
    <t>RLE</t>
  </si>
  <si>
    <t>QLE</t>
  </si>
  <si>
    <t>3BE</t>
  </si>
  <si>
    <t>3AE</t>
  </si>
  <si>
    <t>3LE</t>
  </si>
  <si>
    <t>4BE</t>
  </si>
  <si>
    <t>4AE</t>
  </si>
  <si>
    <t>4LE</t>
  </si>
  <si>
    <t>5BE</t>
  </si>
  <si>
    <t>5AE</t>
  </si>
  <si>
    <t>5LE</t>
  </si>
  <si>
    <t>6BE</t>
  </si>
  <si>
    <t>6AE</t>
  </si>
  <si>
    <t>6LE</t>
  </si>
  <si>
    <t>AME</t>
  </si>
  <si>
    <t>CME</t>
  </si>
  <si>
    <t>DME</t>
  </si>
  <si>
    <t>LME</t>
  </si>
  <si>
    <t>MME</t>
  </si>
  <si>
    <t>RME</t>
  </si>
  <si>
    <t>QME</t>
  </si>
  <si>
    <t>3DE</t>
  </si>
  <si>
    <t>3CE</t>
  </si>
  <si>
    <t>3ME</t>
  </si>
  <si>
    <t>4DE</t>
  </si>
  <si>
    <t>4CE</t>
  </si>
  <si>
    <t>4ME</t>
  </si>
  <si>
    <t>5DE</t>
  </si>
  <si>
    <t>5CE</t>
  </si>
  <si>
    <t>5ME</t>
  </si>
  <si>
    <t>6DE</t>
  </si>
  <si>
    <t>6CE</t>
  </si>
  <si>
    <t>6ME</t>
  </si>
  <si>
    <t>3HF</t>
  </si>
  <si>
    <t>3GF</t>
  </si>
  <si>
    <t>4HF</t>
  </si>
  <si>
    <t>3FF</t>
  </si>
  <si>
    <t>4GF</t>
  </si>
  <si>
    <t>3EF</t>
  </si>
  <si>
    <t>5HF</t>
  </si>
  <si>
    <t>4FF</t>
  </si>
  <si>
    <t>5GF</t>
  </si>
  <si>
    <t>4EF</t>
  </si>
  <si>
    <t>6HF</t>
  </si>
  <si>
    <t>5FF</t>
  </si>
  <si>
    <t>6GF</t>
  </si>
  <si>
    <t>5EF</t>
  </si>
  <si>
    <t>6FF</t>
  </si>
  <si>
    <t>6EF</t>
  </si>
  <si>
    <t>バス貨物1.7～2.5t(ガソリン)</t>
  </si>
  <si>
    <t>ALF</t>
  </si>
  <si>
    <t>CLF</t>
  </si>
  <si>
    <t>DLF</t>
  </si>
  <si>
    <t>LLF</t>
  </si>
  <si>
    <t>MLF</t>
  </si>
  <si>
    <t>RLF</t>
  </si>
  <si>
    <t>QLF</t>
  </si>
  <si>
    <t>3BF</t>
  </si>
  <si>
    <t>3AF</t>
  </si>
  <si>
    <t>3LF</t>
  </si>
  <si>
    <t>4BF</t>
  </si>
  <si>
    <t>4AF</t>
  </si>
  <si>
    <t>4LF</t>
  </si>
  <si>
    <t>5BF</t>
  </si>
  <si>
    <t>5AF</t>
  </si>
  <si>
    <t>5LF</t>
  </si>
  <si>
    <t>6BF</t>
  </si>
  <si>
    <t>6AF</t>
  </si>
  <si>
    <t>6LF</t>
  </si>
  <si>
    <t>AMF</t>
  </si>
  <si>
    <t>CMF</t>
  </si>
  <si>
    <t>DMF</t>
  </si>
  <si>
    <t>SMF</t>
  </si>
  <si>
    <t>TMF</t>
  </si>
  <si>
    <t>3DF</t>
  </si>
  <si>
    <t>3CF</t>
  </si>
  <si>
    <t>3MF</t>
  </si>
  <si>
    <t>4DF</t>
  </si>
  <si>
    <t>4CF</t>
  </si>
  <si>
    <t>4MF</t>
  </si>
  <si>
    <t>5DF</t>
  </si>
  <si>
    <t>5CF</t>
  </si>
  <si>
    <t>5MF</t>
  </si>
  <si>
    <t>6DF</t>
  </si>
  <si>
    <t>6CF</t>
  </si>
  <si>
    <t>6MF</t>
  </si>
  <si>
    <t>LMF</t>
  </si>
  <si>
    <t>MMF</t>
  </si>
  <si>
    <t>RMF</t>
  </si>
  <si>
    <t>QMF</t>
  </si>
  <si>
    <t>H28</t>
  </si>
  <si>
    <t>2HG</t>
  </si>
  <si>
    <t>2GG</t>
  </si>
  <si>
    <t>ALG</t>
  </si>
  <si>
    <t>BLG</t>
  </si>
  <si>
    <t>NLG</t>
  </si>
  <si>
    <t>PLG</t>
  </si>
  <si>
    <t>LLG</t>
  </si>
  <si>
    <t>MLG</t>
  </si>
  <si>
    <t>2FG</t>
  </si>
  <si>
    <t>RLG</t>
  </si>
  <si>
    <t>2EG</t>
  </si>
  <si>
    <t>QLG</t>
  </si>
  <si>
    <t>AMG</t>
  </si>
  <si>
    <t>BMG</t>
  </si>
  <si>
    <t>NMG</t>
  </si>
  <si>
    <t>PMG</t>
  </si>
  <si>
    <t>LTG</t>
  </si>
  <si>
    <t>LSG</t>
  </si>
  <si>
    <t>LMG</t>
  </si>
  <si>
    <t>MMG</t>
  </si>
  <si>
    <t>RMG</t>
  </si>
  <si>
    <t>QTG</t>
  </si>
  <si>
    <t>QSG</t>
  </si>
  <si>
    <t>QMG</t>
  </si>
  <si>
    <t>STG</t>
  </si>
  <si>
    <t>SSG</t>
  </si>
  <si>
    <t>SMG</t>
  </si>
  <si>
    <t>TTG</t>
  </si>
  <si>
    <t>TSG</t>
  </si>
  <si>
    <t>TMG</t>
  </si>
  <si>
    <t>2DG</t>
  </si>
  <si>
    <t>2KG</t>
  </si>
  <si>
    <t>2PG</t>
  </si>
  <si>
    <t>2RG</t>
  </si>
  <si>
    <t>2TG</t>
  </si>
  <si>
    <t>2CG</t>
  </si>
  <si>
    <t>2JG</t>
  </si>
  <si>
    <t>2NG</t>
  </si>
  <si>
    <t>2QG</t>
  </si>
  <si>
    <t>2SG</t>
  </si>
  <si>
    <t>2MG</t>
  </si>
  <si>
    <t>3HA</t>
  </si>
  <si>
    <t>3GA</t>
  </si>
  <si>
    <t>4HA</t>
  </si>
  <si>
    <t>4GA</t>
  </si>
  <si>
    <t>3FA</t>
  </si>
  <si>
    <t>5HA</t>
  </si>
  <si>
    <t>3EA</t>
  </si>
  <si>
    <t>5GA</t>
  </si>
  <si>
    <t>4FA</t>
  </si>
  <si>
    <t>6HA</t>
  </si>
  <si>
    <t>4EA</t>
  </si>
  <si>
    <t>6GA</t>
  </si>
  <si>
    <t>5FA</t>
  </si>
  <si>
    <t>5EA</t>
  </si>
  <si>
    <t>6FA</t>
  </si>
  <si>
    <t>6EA</t>
  </si>
  <si>
    <t>3BA</t>
  </si>
  <si>
    <t>3AA</t>
  </si>
  <si>
    <t>3LA</t>
  </si>
  <si>
    <t>4BA</t>
  </si>
  <si>
    <t>4AA</t>
  </si>
  <si>
    <t>4LA</t>
  </si>
  <si>
    <t>5BA</t>
  </si>
  <si>
    <t>5AA</t>
  </si>
  <si>
    <t>5LA</t>
  </si>
  <si>
    <t>6BA</t>
  </si>
  <si>
    <t>6AA</t>
  </si>
  <si>
    <t>6LA</t>
  </si>
  <si>
    <t>3DA</t>
  </si>
  <si>
    <t>3CA</t>
  </si>
  <si>
    <t>3MA</t>
  </si>
  <si>
    <t>4DA</t>
  </si>
  <si>
    <t>4CA</t>
  </si>
  <si>
    <t>4MA</t>
  </si>
  <si>
    <t>5DA</t>
  </si>
  <si>
    <t>5CA</t>
  </si>
  <si>
    <t>5MA</t>
  </si>
  <si>
    <t>6DA</t>
  </si>
  <si>
    <t>6CA</t>
  </si>
  <si>
    <t>6MA</t>
  </si>
  <si>
    <t>新☆（新長期）</t>
    <rPh sb="0" eb="1">
      <t>シン</t>
    </rPh>
    <rPh sb="3" eb="4">
      <t>シン</t>
    </rPh>
    <rPh sb="4" eb="6">
      <t>チョウキ</t>
    </rPh>
    <phoneticPr fontId="3"/>
  </si>
  <si>
    <t>排出ガス低減レベル1</t>
    <phoneticPr fontId="2"/>
  </si>
  <si>
    <t>注1） 低公害車とは、天然ガス自動車、ハイブリッド自動車、プラグインハイブリッド自動車、電気自動車、メタノール自動車、燃料電池自動車、ガソリン自動車又はLPG自動車のうち新☆☆☆以上の低排出ガスレベルの認定車、ディーゼル自動車のうち新長期規制適合車・ポスト新長期規制適合車・平成28年規制適合車・平成30年規制適合車とする。</t>
    <phoneticPr fontId="2"/>
  </si>
  <si>
    <t>注1） 低公害車とは、天然ガス自動車、ハイブリッド自動車、プラグインハイブリッド自動車、電気自動車、メタノール自動車、燃料電池自動車、ガソリン自動車又はLPG自動車のうち新☆☆☆以上の低排出ガスレベルの認定車、ディーゼル自動車のうち新長期規制適合車・ポスト新長期規制適合車・平成28年規制適合車・平成30年規制適合車とする。</t>
    <phoneticPr fontId="2"/>
  </si>
  <si>
    <t>低公害車判別</t>
    <rPh sb="0" eb="3">
      <t>テイコウガイ</t>
    </rPh>
    <rPh sb="3" eb="4">
      <t>シャ</t>
    </rPh>
    <rPh sb="4" eb="6">
      <t>ハンベツ</t>
    </rPh>
    <phoneticPr fontId="2"/>
  </si>
  <si>
    <t>低公害車</t>
    <rPh sb="0" eb="3">
      <t>テイコウガイ</t>
    </rPh>
    <rPh sb="3" eb="4">
      <t>シャ</t>
    </rPh>
    <phoneticPr fontId="2"/>
  </si>
  <si>
    <t>－</t>
    <phoneticPr fontId="2"/>
  </si>
  <si>
    <t>☆</t>
    <phoneticPr fontId="2"/>
  </si>
  <si>
    <t>☆☆</t>
    <phoneticPr fontId="2"/>
  </si>
  <si>
    <t>☆☆☆</t>
    <phoneticPr fontId="2"/>
  </si>
  <si>
    <t>PM☆☆☆</t>
    <phoneticPr fontId="2"/>
  </si>
  <si>
    <t>PM☆☆☆☆</t>
    <phoneticPr fontId="2"/>
  </si>
  <si>
    <t>2016年4～6月</t>
    <rPh sb="4" eb="5">
      <t>ネン</t>
    </rPh>
    <rPh sb="8" eb="9">
      <t>ガツ</t>
    </rPh>
    <phoneticPr fontId="2"/>
  </si>
  <si>
    <t>2021年4～6月</t>
    <rPh sb="4" eb="5">
      <t>ネン</t>
    </rPh>
    <rPh sb="8" eb="9">
      <t>ガツ</t>
    </rPh>
    <phoneticPr fontId="2"/>
  </si>
  <si>
    <t>2020年度末時点</t>
    <rPh sb="4" eb="6">
      <t>ネンド</t>
    </rPh>
    <rPh sb="6" eb="7">
      <t>マツ</t>
    </rPh>
    <rPh sb="7" eb="9">
      <t>ジテン</t>
    </rPh>
    <phoneticPr fontId="2"/>
  </si>
  <si>
    <t>　様式の掲載URL　　http://www.pref.kanagawa.jp/docs/pf7/jidosha_kanri/</t>
    <rPh sb="1" eb="3">
      <t>ヨウシキ</t>
    </rPh>
    <rPh sb="4" eb="6">
      <t>ケイサイ</t>
    </rPh>
    <phoneticPr fontId="15"/>
  </si>
  <si>
    <t>バス貨物～1.7t(ガソリン)</t>
    <phoneticPr fontId="2"/>
  </si>
  <si>
    <t>バス貨物～1.7t(LPG)</t>
    <phoneticPr fontId="2"/>
  </si>
  <si>
    <t>バス貨物1.7～2.5t(ガソリン)</t>
    <phoneticPr fontId="2"/>
  </si>
  <si>
    <t>バス貨物1.7～2.5t(LPG)</t>
    <phoneticPr fontId="2"/>
  </si>
  <si>
    <t>－</t>
    <phoneticPr fontId="3"/>
  </si>
  <si>
    <t>バス貨物2.5～3.5t(ガソリン)</t>
    <phoneticPr fontId="2"/>
  </si>
  <si>
    <t>バス貨物2.5～3.5t(LPG)</t>
    <phoneticPr fontId="2"/>
  </si>
  <si>
    <t>バス貨物3.5t～(ガソリン)</t>
    <phoneticPr fontId="2"/>
  </si>
  <si>
    <t>バス貨物3.5t～(LPG)</t>
    <phoneticPr fontId="2"/>
  </si>
  <si>
    <t>バス貨物3.5t～(CNG)</t>
    <phoneticPr fontId="3"/>
  </si>
  <si>
    <t>☆</t>
    <phoneticPr fontId="3"/>
  </si>
  <si>
    <t>乗用(ガソリン)</t>
    <phoneticPr fontId="2"/>
  </si>
  <si>
    <t>乗用(LPG)</t>
    <phoneticPr fontId="2"/>
  </si>
  <si>
    <t>FDA</t>
    <phoneticPr fontId="3"/>
  </si>
  <si>
    <t>FMA</t>
    <phoneticPr fontId="3"/>
  </si>
  <si>
    <t>FMB</t>
    <phoneticPr fontId="3"/>
  </si>
  <si>
    <t>提出物の種類（表紙上部で選択）</t>
    <rPh sb="0" eb="2">
      <t>テイシュツ</t>
    </rPh>
    <rPh sb="2" eb="3">
      <t>ブツ</t>
    </rPh>
    <rPh sb="4" eb="6">
      <t>シュルイ</t>
    </rPh>
    <rPh sb="7" eb="9">
      <t>ヒョウシ</t>
    </rPh>
    <rPh sb="9" eb="11">
      <t>ジョウブ</t>
    </rPh>
    <rPh sb="12" eb="14">
      <t>センタク</t>
    </rPh>
    <phoneticPr fontId="2"/>
  </si>
  <si>
    <t>計画書（新規対象事業者）(*1)</t>
    <phoneticPr fontId="2"/>
  </si>
  <si>
    <t>計画書（計画更新事業者）</t>
    <phoneticPr fontId="2"/>
  </si>
  <si>
    <t>2015年度末時点</t>
    <rPh sb="4" eb="6">
      <t>ネンド</t>
    </rPh>
    <rPh sb="6" eb="7">
      <t>マツ</t>
    </rPh>
    <rPh sb="7" eb="9">
      <t>ジテン</t>
    </rPh>
    <phoneticPr fontId="2"/>
  </si>
  <si>
    <t>実績報告書（2015年度実績）</t>
    <phoneticPr fontId="2"/>
  </si>
  <si>
    <t>対象事業者になった日の翌日から2015年度末日までの増減</t>
    <rPh sb="0" eb="2">
      <t>タイショウ</t>
    </rPh>
    <rPh sb="2" eb="5">
      <t>ジギョウシャ</t>
    </rPh>
    <rPh sb="9" eb="10">
      <t>ヒ</t>
    </rPh>
    <rPh sb="11" eb="13">
      <t>ヨクジツ</t>
    </rPh>
    <rPh sb="19" eb="21">
      <t>ネンド</t>
    </rPh>
    <rPh sb="21" eb="22">
      <t>マツ</t>
    </rPh>
    <rPh sb="22" eb="23">
      <t>ビ</t>
    </rPh>
    <rPh sb="26" eb="28">
      <t>ゾウゲン</t>
    </rPh>
    <phoneticPr fontId="2"/>
  </si>
  <si>
    <t>表紙、事業所台帳、実績1、実績2にも入力して下さい。</t>
    <phoneticPr fontId="2"/>
  </si>
  <si>
    <t>*1 新規対象事業者：神奈川県内に使用の本拠を有する自動車（軽自動車、二輪車、特殊自動車を除く）が30台以上となった事業者</t>
    <rPh sb="3" eb="5">
      <t>シンキ</t>
    </rPh>
    <rPh sb="5" eb="7">
      <t>タイショウ</t>
    </rPh>
    <rPh sb="7" eb="10">
      <t>ジギョウシャ</t>
    </rPh>
    <rPh sb="11" eb="14">
      <t>カナガワ</t>
    </rPh>
    <rPh sb="14" eb="16">
      <t>ケンナイ</t>
    </rPh>
    <rPh sb="17" eb="19">
      <t>シヨウ</t>
    </rPh>
    <rPh sb="20" eb="22">
      <t>ホンキョ</t>
    </rPh>
    <rPh sb="23" eb="24">
      <t>ユウ</t>
    </rPh>
    <rPh sb="26" eb="29">
      <t>ジドウシャ</t>
    </rPh>
    <rPh sb="30" eb="34">
      <t>ケイジドウシャ</t>
    </rPh>
    <rPh sb="35" eb="38">
      <t>ニリンシャ</t>
    </rPh>
    <rPh sb="39" eb="41">
      <t>トクシュ</t>
    </rPh>
    <rPh sb="41" eb="44">
      <t>ジドウシャ</t>
    </rPh>
    <rPh sb="45" eb="46">
      <t>ノゾ</t>
    </rPh>
    <rPh sb="51" eb="52">
      <t>ダイ</t>
    </rPh>
    <rPh sb="52" eb="54">
      <t>イジョウ</t>
    </rPh>
    <rPh sb="58" eb="61">
      <t>ジギョウシャ</t>
    </rPh>
    <phoneticPr fontId="2"/>
  </si>
  <si>
    <t>*2 年度の途中で対象事業者となった場合は、１年分相当の走行距離及び給油量を記入する。</t>
    <rPh sb="3" eb="5">
      <t>ネンド</t>
    </rPh>
    <rPh sb="6" eb="8">
      <t>トチュウ</t>
    </rPh>
    <rPh sb="9" eb="11">
      <t>タイショウ</t>
    </rPh>
    <rPh sb="11" eb="14">
      <t>ジギョウシャ</t>
    </rPh>
    <rPh sb="18" eb="20">
      <t>バアイ</t>
    </rPh>
    <rPh sb="23" eb="25">
      <t>ネンブン</t>
    </rPh>
    <rPh sb="25" eb="27">
      <t>ソウトウ</t>
    </rPh>
    <rPh sb="28" eb="30">
      <t>ソウコウ</t>
    </rPh>
    <rPh sb="30" eb="32">
      <t>キョリ</t>
    </rPh>
    <rPh sb="32" eb="33">
      <t>オヨ</t>
    </rPh>
    <rPh sb="34" eb="36">
      <t>キュウユ</t>
    </rPh>
    <rPh sb="36" eb="37">
      <t>リョウ</t>
    </rPh>
    <rPh sb="38" eb="40">
      <t>キニュウ</t>
    </rPh>
    <phoneticPr fontId="2"/>
  </si>
  <si>
    <t>*3 車両の増減があった場合は、車両を使用（保有）していた期間の走行距離及び給油量を記入する。</t>
    <rPh sb="3" eb="5">
      <t>シャリョウ</t>
    </rPh>
    <rPh sb="6" eb="8">
      <t>ゾウゲン</t>
    </rPh>
    <rPh sb="12" eb="14">
      <t>バアイ</t>
    </rPh>
    <rPh sb="16" eb="18">
      <t>シャリョウ</t>
    </rPh>
    <rPh sb="19" eb="21">
      <t>シヨウ</t>
    </rPh>
    <rPh sb="22" eb="24">
      <t>ホユウ</t>
    </rPh>
    <rPh sb="29" eb="31">
      <t>キカン</t>
    </rPh>
    <rPh sb="32" eb="34">
      <t>ソウコウ</t>
    </rPh>
    <rPh sb="34" eb="36">
      <t>キョリ</t>
    </rPh>
    <rPh sb="36" eb="37">
      <t>オヨ</t>
    </rPh>
    <rPh sb="38" eb="40">
      <t>キュウユ</t>
    </rPh>
    <rPh sb="40" eb="41">
      <t>リョウ</t>
    </rPh>
    <rPh sb="42" eb="44">
      <t>キニュウ</t>
    </rPh>
    <phoneticPr fontId="2"/>
  </si>
  <si>
    <t>●入力するシートについて（計画書作成時と実績報告時で異なります）</t>
    <rPh sb="1" eb="3">
      <t>ニュウリョク</t>
    </rPh>
    <rPh sb="13" eb="16">
      <t>ケイカクショ</t>
    </rPh>
    <rPh sb="16" eb="19">
      <t>サクセイジ</t>
    </rPh>
    <rPh sb="20" eb="22">
      <t>ジッセキ</t>
    </rPh>
    <rPh sb="22" eb="24">
      <t>ホウコク</t>
    </rPh>
    <rPh sb="24" eb="25">
      <t>ジ</t>
    </rPh>
    <rPh sb="26" eb="27">
      <t>コト</t>
    </rPh>
    <phoneticPr fontId="15"/>
  </si>
  <si>
    <t>日本標準産業分類　中分類コード</t>
    <phoneticPr fontId="15"/>
  </si>
  <si>
    <t>（計画２、実績２シート）</t>
    <rPh sb="1" eb="3">
      <t>ケイカク</t>
    </rPh>
    <rPh sb="5" eb="7">
      <t>ジッセキ</t>
    </rPh>
    <phoneticPr fontId="15"/>
  </si>
  <si>
    <r>
      <t xml:space="preserve">      </t>
    </r>
    <r>
      <rPr>
        <sz val="11"/>
        <rFont val="ＭＳ Ｐゴシック"/>
        <family val="3"/>
        <charset val="128"/>
      </rPr>
      <t>「紫ハッチ」色のセルに</t>
    </r>
    <r>
      <rPr>
        <sz val="11"/>
        <rFont val="ＭＳ Ｐゴシック"/>
        <family val="3"/>
        <charset val="128"/>
      </rPr>
      <t xml:space="preserve"> </t>
    </r>
    <r>
      <rPr>
        <sz val="11"/>
        <rFont val="ＭＳ Ｐゴシック"/>
        <family val="3"/>
        <charset val="128"/>
      </rPr>
      <t>「値貼り付け」して下さい。</t>
    </r>
    <phoneticPr fontId="15"/>
  </si>
  <si>
    <t>　　　※　「値貼り付けの方法」シートを参照。</t>
    <rPh sb="6" eb="7">
      <t>アタイ</t>
    </rPh>
    <rPh sb="7" eb="8">
      <t>ハ</t>
    </rPh>
    <rPh sb="9" eb="10">
      <t>ツ</t>
    </rPh>
    <rPh sb="12" eb="14">
      <t>ホウホウ</t>
    </rPh>
    <rPh sb="19" eb="21">
      <t>サンショウ</t>
    </rPh>
    <phoneticPr fontId="15"/>
  </si>
  <si>
    <t>　　または空欄にすべき箇所にデータが入っています。</t>
    <phoneticPr fontId="15"/>
  </si>
  <si>
    <t>ERROR</t>
    <phoneticPr fontId="15"/>
  </si>
  <si>
    <t>TEL 045-210-1111　内線4182</t>
    <phoneticPr fontId="15"/>
  </si>
  <si>
    <t>コピー先（紫色ハッチ）のセルの一番左上にあたるセルを選択して右クリックし、</t>
    <rPh sb="3" eb="4">
      <t>サキ</t>
    </rPh>
    <rPh sb="5" eb="7">
      <t>ムラサキイロ</t>
    </rPh>
    <rPh sb="15" eb="17">
      <t>イチバン</t>
    </rPh>
    <rPh sb="17" eb="19">
      <t>ヒダリウエ</t>
    </rPh>
    <rPh sb="26" eb="28">
      <t>センタク</t>
    </rPh>
    <rPh sb="30" eb="31">
      <t>ミギ</t>
    </rPh>
    <phoneticPr fontId="2"/>
  </si>
  <si>
    <t>分類番号</t>
    <rPh sb="0" eb="2">
      <t>ブンルイ</t>
    </rPh>
    <rPh sb="2" eb="4">
      <t>バンゴウ</t>
    </rPh>
    <phoneticPr fontId="2"/>
  </si>
  <si>
    <t>型式のハイフンの前のアルファベット</t>
    <rPh sb="0" eb="2">
      <t>カタシキ</t>
    </rPh>
    <rPh sb="8" eb="9">
      <t>マエ</t>
    </rPh>
    <phoneticPr fontId="2"/>
  </si>
  <si>
    <t>kg単位</t>
    <rPh sb="2" eb="4">
      <t>タンイ</t>
    </rPh>
    <phoneticPr fontId="2"/>
  </si>
  <si>
    <t>事業所台帳、車両台帳、計画１、計画２、実績１、実績２、事業所別車両状況</t>
    <phoneticPr fontId="2"/>
  </si>
  <si>
    <r>
      <t>(kg・CO</t>
    </r>
    <r>
      <rPr>
        <vertAlign val="subscript"/>
        <sz val="9"/>
        <rFont val="ＭＳ Ｐゴシック"/>
        <family val="3"/>
        <charset val="128"/>
      </rPr>
      <t>2</t>
    </r>
    <r>
      <rPr>
        <sz val="9"/>
        <rFont val="ＭＳ Ｐゴシック"/>
        <family val="3"/>
        <charset val="128"/>
      </rPr>
      <t>/l)</t>
    </r>
    <phoneticPr fontId="2"/>
  </si>
  <si>
    <r>
      <t>(kg・CO</t>
    </r>
    <r>
      <rPr>
        <vertAlign val="subscript"/>
        <sz val="9"/>
        <rFont val="ＭＳ Ｐゴシック"/>
        <family val="3"/>
        <charset val="128"/>
      </rPr>
      <t>2</t>
    </r>
    <r>
      <rPr>
        <sz val="9"/>
        <rFont val="ＭＳ Ｐゴシック"/>
        <family val="3"/>
        <charset val="128"/>
      </rPr>
      <t>/kg)</t>
    </r>
    <phoneticPr fontId="2"/>
  </si>
  <si>
    <r>
      <t>(kg・CO</t>
    </r>
    <r>
      <rPr>
        <vertAlign val="subscript"/>
        <sz val="9"/>
        <rFont val="ＭＳ Ｐゴシック"/>
        <family val="3"/>
        <charset val="128"/>
      </rPr>
      <t>2</t>
    </r>
    <r>
      <rPr>
        <sz val="9"/>
        <rFont val="ＭＳ Ｐゴシック"/>
        <family val="3"/>
        <charset val="128"/>
      </rPr>
      <t>/m</t>
    </r>
    <r>
      <rPr>
        <vertAlign val="superscript"/>
        <sz val="9"/>
        <rFont val="ＭＳ Ｐゴシック"/>
        <family val="3"/>
        <charset val="128"/>
      </rPr>
      <t>3</t>
    </r>
    <r>
      <rPr>
        <sz val="9"/>
        <rFont val="ＭＳ Ｐゴシック"/>
        <family val="3"/>
        <charset val="128"/>
      </rPr>
      <t>)</t>
    </r>
    <phoneticPr fontId="2"/>
  </si>
  <si>
    <r>
      <t>(kg・CO</t>
    </r>
    <r>
      <rPr>
        <vertAlign val="subscript"/>
        <sz val="9"/>
        <rFont val="ＭＳ Ｐゴシック"/>
        <family val="3"/>
        <charset val="128"/>
      </rPr>
      <t>2</t>
    </r>
    <r>
      <rPr>
        <sz val="9"/>
        <rFont val="ＭＳ Ｐゴシック"/>
        <family val="3"/>
        <charset val="128"/>
      </rPr>
      <t>/kwh)</t>
    </r>
    <phoneticPr fontId="2"/>
  </si>
  <si>
    <t>入力不可</t>
    <rPh sb="0" eb="2">
      <t>ニュウリョク</t>
    </rPh>
    <rPh sb="2" eb="4">
      <t>フカ</t>
    </rPh>
    <phoneticPr fontId="15"/>
  </si>
  <si>
    <t>　（「自動車使用管理計画　神奈川県」で検索してください。）</t>
    <phoneticPr fontId="15"/>
  </si>
  <si>
    <t>令和○年○月</t>
    <rPh sb="0" eb="2">
      <t>レイワ</t>
    </rPh>
    <rPh sb="3" eb="4">
      <t>ネン</t>
    </rPh>
    <rPh sb="5" eb="6">
      <t>ガツ</t>
    </rPh>
    <phoneticPr fontId="2"/>
  </si>
  <si>
    <t>実績報告書（2021年度実績）</t>
    <phoneticPr fontId="2"/>
  </si>
  <si>
    <t>実績報告書（2022年度実績）</t>
    <phoneticPr fontId="2"/>
  </si>
  <si>
    <t>実績報告書（2023年度実績）</t>
    <phoneticPr fontId="2"/>
  </si>
  <si>
    <t>実績報告書（2024年度実績）</t>
    <phoneticPr fontId="2"/>
  </si>
  <si>
    <t>実績報告書（2025年度実績）</t>
    <phoneticPr fontId="2"/>
  </si>
  <si>
    <t>実績報告書（2025年度実績）</t>
    <phoneticPr fontId="15"/>
  </si>
  <si>
    <t>2026年4～6月</t>
    <rPh sb="4" eb="5">
      <t>ネン</t>
    </rPh>
    <rPh sb="8" eb="9">
      <t>ガツ</t>
    </rPh>
    <phoneticPr fontId="2"/>
  </si>
  <si>
    <t>2025年度末時点</t>
    <rPh sb="4" eb="6">
      <t>ネンド</t>
    </rPh>
    <rPh sb="6" eb="7">
      <t>マツ</t>
    </rPh>
    <rPh sb="7" eb="9">
      <t>ジテン</t>
    </rPh>
    <phoneticPr fontId="2"/>
  </si>
  <si>
    <t>2025年度の１年間の増減</t>
    <rPh sb="4" eb="6">
      <t>ネンド</t>
    </rPh>
    <rPh sb="8" eb="10">
      <t>ネンカン</t>
    </rPh>
    <phoneticPr fontId="2"/>
  </si>
  <si>
    <t>2024年度の１年間の増減</t>
    <rPh sb="4" eb="6">
      <t>ネンド</t>
    </rPh>
    <rPh sb="8" eb="10">
      <t>ネンカン</t>
    </rPh>
    <phoneticPr fontId="2"/>
  </si>
  <si>
    <t>2024年度末時点</t>
    <rPh sb="4" eb="6">
      <t>ネンド</t>
    </rPh>
    <rPh sb="6" eb="7">
      <t>マツ</t>
    </rPh>
    <rPh sb="7" eb="9">
      <t>ジテン</t>
    </rPh>
    <phoneticPr fontId="2"/>
  </si>
  <si>
    <t>2025年4～6月</t>
    <rPh sb="4" eb="5">
      <t>ネン</t>
    </rPh>
    <rPh sb="8" eb="9">
      <t>ガツ</t>
    </rPh>
    <phoneticPr fontId="2"/>
  </si>
  <si>
    <t>実績報告書（2024年度実績）</t>
    <phoneticPr fontId="15"/>
  </si>
  <si>
    <t>実績報告書（2023年度実績）</t>
    <phoneticPr fontId="15"/>
  </si>
  <si>
    <t>2024年4～6月</t>
    <rPh sb="4" eb="5">
      <t>ネン</t>
    </rPh>
    <rPh sb="8" eb="9">
      <t>ガツ</t>
    </rPh>
    <phoneticPr fontId="2"/>
  </si>
  <si>
    <t>2023年度末時点</t>
    <rPh sb="4" eb="6">
      <t>ネンド</t>
    </rPh>
    <rPh sb="6" eb="7">
      <t>マツ</t>
    </rPh>
    <rPh sb="7" eb="9">
      <t>ジテン</t>
    </rPh>
    <phoneticPr fontId="2"/>
  </si>
  <si>
    <t>2023年度の１年間の増減</t>
    <rPh sb="4" eb="6">
      <t>ネンド</t>
    </rPh>
    <rPh sb="8" eb="10">
      <t>ネンカン</t>
    </rPh>
    <phoneticPr fontId="2"/>
  </si>
  <si>
    <t>2022年度の１年間の増減</t>
    <rPh sb="4" eb="6">
      <t>ネンド</t>
    </rPh>
    <rPh sb="8" eb="10">
      <t>ネンカン</t>
    </rPh>
    <phoneticPr fontId="2"/>
  </si>
  <si>
    <t>2022年度末時点</t>
    <rPh sb="4" eb="6">
      <t>ネンド</t>
    </rPh>
    <rPh sb="6" eb="7">
      <t>マツ</t>
    </rPh>
    <rPh sb="7" eb="9">
      <t>ジテン</t>
    </rPh>
    <phoneticPr fontId="2"/>
  </si>
  <si>
    <t>2023年4～6月</t>
    <rPh sb="4" eb="5">
      <t>ネン</t>
    </rPh>
    <rPh sb="8" eb="9">
      <t>ガツ</t>
    </rPh>
    <phoneticPr fontId="2"/>
  </si>
  <si>
    <t>実績報告書（2022年度実績）</t>
    <phoneticPr fontId="15"/>
  </si>
  <si>
    <t>実績報告書（2021年度実績）</t>
    <phoneticPr fontId="15"/>
  </si>
  <si>
    <t>2022年4～6月</t>
    <rPh sb="4" eb="5">
      <t>ネン</t>
    </rPh>
    <rPh sb="8" eb="9">
      <t>ガツ</t>
    </rPh>
    <phoneticPr fontId="2"/>
  </si>
  <si>
    <t>2021年度末時点</t>
    <rPh sb="4" eb="6">
      <t>ネンド</t>
    </rPh>
    <rPh sb="6" eb="7">
      <t>マツ</t>
    </rPh>
    <rPh sb="7" eb="9">
      <t>ジテン</t>
    </rPh>
    <phoneticPr fontId="2"/>
  </si>
  <si>
    <t>2021年度の１年間の増減</t>
    <rPh sb="4" eb="6">
      <t>ネンド</t>
    </rPh>
    <rPh sb="8" eb="10">
      <t>ネンカン</t>
    </rPh>
    <rPh sb="11" eb="13">
      <t>ゾウゲン</t>
    </rPh>
    <phoneticPr fontId="2"/>
  </si>
  <si>
    <t>2020年度の１年間の増減</t>
    <rPh sb="4" eb="6">
      <t>ネンド</t>
    </rPh>
    <rPh sb="8" eb="10">
      <t>ネンカン</t>
    </rPh>
    <rPh sb="11" eb="13">
      <t>ゾウゲン</t>
    </rPh>
    <phoneticPr fontId="2"/>
  </si>
  <si>
    <t>済（H17有）</t>
    <rPh sb="0" eb="1">
      <t>スミ</t>
    </rPh>
    <rPh sb="5" eb="6">
      <t>ア</t>
    </rPh>
    <phoneticPr fontId="2"/>
  </si>
  <si>
    <t>済（H17無）</t>
    <rPh sb="0" eb="1">
      <t>スミ</t>
    </rPh>
    <rPh sb="5" eb="6">
      <t>ナ</t>
    </rPh>
    <phoneticPr fontId="2"/>
  </si>
  <si>
    <t>■自動車使用管理計画・実績報告書【2021年度～2025年度】</t>
    <rPh sb="1" eb="4">
      <t>ジドウシャ</t>
    </rPh>
    <rPh sb="4" eb="6">
      <t>シヨウ</t>
    </rPh>
    <rPh sb="6" eb="8">
      <t>カンリ</t>
    </rPh>
    <rPh sb="8" eb="10">
      <t>ケイカク</t>
    </rPh>
    <rPh sb="11" eb="13">
      <t>ジッセキ</t>
    </rPh>
    <rPh sb="13" eb="16">
      <t>ホウコクショ</t>
    </rPh>
    <phoneticPr fontId="15"/>
  </si>
  <si>
    <t>　計画書作成時から最終年度（2025年度）の実績報告まで、同じファイルを使用します。</t>
    <rPh sb="1" eb="4">
      <t>ケイカクショ</t>
    </rPh>
    <rPh sb="4" eb="7">
      <t>サクセイジ</t>
    </rPh>
    <rPh sb="9" eb="11">
      <t>サイシュウ</t>
    </rPh>
    <rPh sb="11" eb="13">
      <t>ネンド</t>
    </rPh>
    <rPh sb="18" eb="20">
      <t>ネンド</t>
    </rPh>
    <rPh sb="22" eb="24">
      <t>ジッセキ</t>
    </rPh>
    <rPh sb="24" eb="26">
      <t>ホウコク</t>
    </rPh>
    <rPh sb="29" eb="30">
      <t>オナ</t>
    </rPh>
    <rPh sb="36" eb="38">
      <t>シヨウ</t>
    </rPh>
    <phoneticPr fontId="15"/>
  </si>
  <si>
    <r>
      <rPr>
        <b/>
        <sz val="11"/>
        <rFont val="ＭＳ Ｐゴシック"/>
        <family val="3"/>
        <charset val="128"/>
      </rPr>
      <t>産業分類番号表　補足</t>
    </r>
    <r>
      <rPr>
        <sz val="11"/>
        <rFont val="ＭＳ Ｐゴシック"/>
        <family val="3"/>
        <charset val="128"/>
      </rPr>
      <t xml:space="preserve">
（１） 製造業（9～32）とは、「新たな製品の製造加工を行う事業所」や「新たな製品を主として卸売する事業所」を指します。
●製薬会社、化粧品会社⇒16化学工業
●暖房・調理装置製造（電気機械を除く）会社⇒24金属製品製造業
●事務機器、医療機器、測定器・分析機器、カメラの製造業⇒27業務用機械器具製造業
●携帯電話、テレビ・ビデオ、コンピューター製造会社⇒30情報通信機械器具製造業
●自動車、列車、船、飛行機、フォークリフト製造会社⇒31輸送用機械器具製造業
（２） 卸売業（50～55）とは、主として「小売業または他の卸売業に商品を販売する事業所」「産業用使用者に商品を大量もしくは多額に販売する事業所」「業務用に使用される商品を販売する事業所」などを指します。
●総合商社⇒50各種商品卸売業
●石油・ガスの卸売業⇒53建築材料、鉱物・金属材料等卸売業
●古紙・再生資源の卸売業⇒53建築材料、鉱物・金属材料等卸売業
●産業用機械器具の卸売業⇒54機械器具卸売業
●家庭用電気機械の卸売業⇒54機械器具卸売業
●自動車部品の卸売業⇒54機械器具卸売業
●医薬品や化粧品の卸売業⇒55その他の卸売業
●日用雑貨・住宅用器具の卸売業⇒55その他の卸売業
●紙や食品パッケージの卸売業⇒55その他の卸売業
</t>
    </r>
    <phoneticPr fontId="2"/>
  </si>
  <si>
    <t>01　　農業</t>
    <phoneticPr fontId="2"/>
  </si>
  <si>
    <t>管理，補助的経済活動を行う事業所</t>
    <phoneticPr fontId="2"/>
  </si>
  <si>
    <t>主として管理事務を行う本社等</t>
    <phoneticPr fontId="2"/>
  </si>
  <si>
    <t>その他の管理，補助的経済活動を行う事業所</t>
    <phoneticPr fontId="2"/>
  </si>
  <si>
    <t>耕種農業</t>
    <phoneticPr fontId="2"/>
  </si>
  <si>
    <t>米作農業</t>
    <phoneticPr fontId="2"/>
  </si>
  <si>
    <t>米作以外の穀作農業</t>
  </si>
  <si>
    <t>野菜作農業（きのこ類の栽培を含む）</t>
  </si>
  <si>
    <t>果樹作農業</t>
  </si>
  <si>
    <t>花き作農業</t>
  </si>
  <si>
    <t>工芸農作物農業</t>
  </si>
  <si>
    <t>ばれいしょ・かんしょ作農業</t>
  </si>
  <si>
    <t>その他の耕種農業</t>
  </si>
  <si>
    <t>畜産農業酪農業</t>
  </si>
  <si>
    <t>肉用牛生産業</t>
  </si>
  <si>
    <t>養豚業</t>
  </si>
  <si>
    <t>養鶏業</t>
  </si>
  <si>
    <t>畜産類似業</t>
  </si>
  <si>
    <t>養蚕農業</t>
  </si>
  <si>
    <t>その他の畜産農業</t>
  </si>
  <si>
    <t>農業サービス業（園芸サービス業を除く）穀作サービス業</t>
  </si>
  <si>
    <t>野菜作・果樹作サービス業</t>
  </si>
  <si>
    <t>穀作，野菜作・果樹作以外の耕種サービス業</t>
  </si>
  <si>
    <t>畜産サービス業（獣医業を除く）</t>
  </si>
  <si>
    <t>園芸サービス業園芸サービス業</t>
  </si>
  <si>
    <t>02　　林業</t>
    <phoneticPr fontId="2"/>
  </si>
  <si>
    <t>育林業</t>
    <phoneticPr fontId="2"/>
  </si>
  <si>
    <t>素材生産業</t>
    <phoneticPr fontId="2"/>
  </si>
  <si>
    <t>特用林産物生産業（きのこ類の栽培を除く）</t>
    <phoneticPr fontId="2"/>
  </si>
  <si>
    <t>製薪炭業</t>
    <phoneticPr fontId="2"/>
  </si>
  <si>
    <t>その他の特用林産物生産業（きのこ類の栽培を除く）</t>
    <phoneticPr fontId="2"/>
  </si>
  <si>
    <t>林業サービス業</t>
    <phoneticPr fontId="2"/>
  </si>
  <si>
    <t>育林サービス業</t>
    <phoneticPr fontId="2"/>
  </si>
  <si>
    <t>素材生産サービス業</t>
    <phoneticPr fontId="2"/>
  </si>
  <si>
    <t>山林種苗生産サービス業</t>
    <phoneticPr fontId="2"/>
  </si>
  <si>
    <t>その他の林業サービス業</t>
    <phoneticPr fontId="2"/>
  </si>
  <si>
    <t>その他の林業</t>
    <phoneticPr fontId="2"/>
  </si>
  <si>
    <t>03　　漁業（水産養殖業を除く）</t>
    <phoneticPr fontId="2"/>
  </si>
  <si>
    <t>海面漁業</t>
    <phoneticPr fontId="2"/>
  </si>
  <si>
    <t>底びき網漁業</t>
    <phoneticPr fontId="2"/>
  </si>
  <si>
    <t>まき網漁業</t>
    <phoneticPr fontId="2"/>
  </si>
  <si>
    <t>刺網漁業</t>
    <phoneticPr fontId="2"/>
  </si>
  <si>
    <t>釣・はえ縄漁業</t>
    <phoneticPr fontId="2"/>
  </si>
  <si>
    <t>定置網漁業</t>
    <phoneticPr fontId="2"/>
  </si>
  <si>
    <t>地びき網・船びき網漁業</t>
    <phoneticPr fontId="2"/>
  </si>
  <si>
    <t>採貝・採藻業</t>
    <phoneticPr fontId="2"/>
  </si>
  <si>
    <t>捕鯨業</t>
    <phoneticPr fontId="2"/>
  </si>
  <si>
    <t>その他の海面漁業</t>
    <phoneticPr fontId="2"/>
  </si>
  <si>
    <t>内水面漁業</t>
    <phoneticPr fontId="2"/>
  </si>
  <si>
    <t>04　　水産養殖業</t>
    <phoneticPr fontId="2"/>
  </si>
  <si>
    <t>海面養殖業</t>
    <phoneticPr fontId="2"/>
  </si>
  <si>
    <t>魚類養殖業</t>
    <phoneticPr fontId="2"/>
  </si>
  <si>
    <t>貝類養殖業</t>
    <phoneticPr fontId="2"/>
  </si>
  <si>
    <t>藻類養殖業</t>
    <phoneticPr fontId="2"/>
  </si>
  <si>
    <t>真珠養殖業</t>
    <phoneticPr fontId="2"/>
  </si>
  <si>
    <t>種苗養殖業</t>
    <phoneticPr fontId="2"/>
  </si>
  <si>
    <t>その他の海面養殖業</t>
    <phoneticPr fontId="2"/>
  </si>
  <si>
    <t>内水面養殖業</t>
    <phoneticPr fontId="2"/>
  </si>
  <si>
    <t>05　　鉱業，採石業，砂利採取業</t>
    <phoneticPr fontId="2"/>
  </si>
  <si>
    <t>金属鉱業</t>
    <phoneticPr fontId="2"/>
  </si>
  <si>
    <t>金・銀鉱業</t>
    <phoneticPr fontId="2"/>
  </si>
  <si>
    <t>鉛・亜鉛鉱業</t>
    <phoneticPr fontId="2"/>
  </si>
  <si>
    <t>鉄鉱業</t>
    <phoneticPr fontId="2"/>
  </si>
  <si>
    <t>その他の金属鉱業</t>
    <phoneticPr fontId="2"/>
  </si>
  <si>
    <t>石炭・亜炭鉱業</t>
    <phoneticPr fontId="2"/>
  </si>
  <si>
    <t>石炭鉱業（石炭選別業を含む）</t>
    <phoneticPr fontId="2"/>
  </si>
  <si>
    <t>亜炭鉱業</t>
    <phoneticPr fontId="2"/>
  </si>
  <si>
    <t>原油・天然ガス鉱業</t>
    <phoneticPr fontId="2"/>
  </si>
  <si>
    <t>原油鉱業</t>
    <phoneticPr fontId="2"/>
  </si>
  <si>
    <t>天然ガス鉱業</t>
    <phoneticPr fontId="2"/>
  </si>
  <si>
    <t>採石業，砂・砂利・玉石採取業</t>
    <phoneticPr fontId="2"/>
  </si>
  <si>
    <t>花こう岩・同類似岩石採石業</t>
    <phoneticPr fontId="2"/>
  </si>
  <si>
    <t>石英粗面岩・同類似岩石採石業</t>
    <phoneticPr fontId="2"/>
  </si>
  <si>
    <t>安山岩・同類似岩石採石業</t>
    <phoneticPr fontId="2"/>
  </si>
  <si>
    <t>大理石採石業</t>
    <phoneticPr fontId="2"/>
  </si>
  <si>
    <t>ぎょう灰岩採石業</t>
    <phoneticPr fontId="2"/>
  </si>
  <si>
    <t>砂岩採石業</t>
    <phoneticPr fontId="2"/>
  </si>
  <si>
    <t>粘板岩採石業</t>
    <phoneticPr fontId="2"/>
  </si>
  <si>
    <t>砂・砂利・玉石採取業</t>
    <phoneticPr fontId="2"/>
  </si>
  <si>
    <t>その他の採石業，砂・砂利・玉石採取業</t>
    <phoneticPr fontId="2"/>
  </si>
  <si>
    <t>窯業原料用鉱物鉱業（耐火物・陶磁器・ガラス・セメント原料用に限る）</t>
    <phoneticPr fontId="2"/>
  </si>
  <si>
    <t>耐火粘土鉱業</t>
    <phoneticPr fontId="2"/>
  </si>
  <si>
    <t>ろう石鉱業</t>
    <phoneticPr fontId="2"/>
  </si>
  <si>
    <t>ドロマイト鉱業</t>
    <phoneticPr fontId="2"/>
  </si>
  <si>
    <t>長石鉱業</t>
    <phoneticPr fontId="2"/>
  </si>
  <si>
    <t>けい石鉱業</t>
    <phoneticPr fontId="2"/>
  </si>
  <si>
    <t>天然けい砂鉱業</t>
    <phoneticPr fontId="2"/>
  </si>
  <si>
    <t>石灰石鉱業</t>
    <phoneticPr fontId="2"/>
  </si>
  <si>
    <t>その他の窯業原料用鉱物鉱業</t>
    <phoneticPr fontId="2"/>
  </si>
  <si>
    <t>その他の鉱業</t>
    <phoneticPr fontId="2"/>
  </si>
  <si>
    <t>酸性白土鉱業</t>
    <phoneticPr fontId="2"/>
  </si>
  <si>
    <t>ベントナイト鉱業</t>
    <phoneticPr fontId="2"/>
  </si>
  <si>
    <t>けいそう土鉱業</t>
    <phoneticPr fontId="2"/>
  </si>
  <si>
    <t>滑石鉱業</t>
    <phoneticPr fontId="2"/>
  </si>
  <si>
    <t>他に分類されない鉱業</t>
    <phoneticPr fontId="2"/>
  </si>
  <si>
    <t>06　　総合工事業</t>
    <phoneticPr fontId="2"/>
  </si>
  <si>
    <t>一般土木建築工事業</t>
    <phoneticPr fontId="2"/>
  </si>
  <si>
    <t>土木工事業（舗装工事業を除く）</t>
    <phoneticPr fontId="2"/>
  </si>
  <si>
    <t>土木工事業(別掲を除く)</t>
    <phoneticPr fontId="2"/>
  </si>
  <si>
    <t>造園工事業</t>
    <phoneticPr fontId="2"/>
  </si>
  <si>
    <t>しゅんせつ工事業</t>
    <phoneticPr fontId="2"/>
  </si>
  <si>
    <t>舗装工事業</t>
    <phoneticPr fontId="2"/>
  </si>
  <si>
    <t>建築工事業(木造建築工事業を除く)</t>
    <phoneticPr fontId="2"/>
  </si>
  <si>
    <t>木造建築工事業</t>
    <phoneticPr fontId="2"/>
  </si>
  <si>
    <t>建築リフォーム工事業</t>
    <phoneticPr fontId="2"/>
  </si>
  <si>
    <t>07　　職別工事業(設備工事業を除く)</t>
    <phoneticPr fontId="2"/>
  </si>
  <si>
    <t>大工工事業</t>
    <phoneticPr fontId="2"/>
  </si>
  <si>
    <t>大工工事業(型枠大工工事業を除く)</t>
    <phoneticPr fontId="2"/>
  </si>
  <si>
    <t>型枠大工工事業</t>
    <phoneticPr fontId="2"/>
  </si>
  <si>
    <t>とび・土工・コンクリート工事業</t>
    <phoneticPr fontId="2"/>
  </si>
  <si>
    <t>とび工事業</t>
    <phoneticPr fontId="2"/>
  </si>
  <si>
    <t>土工・コンクリート工事業</t>
    <phoneticPr fontId="2"/>
  </si>
  <si>
    <t>特殊コンクリート工事業</t>
    <phoneticPr fontId="2"/>
  </si>
  <si>
    <t>鉄骨・鉄筋工事業</t>
    <phoneticPr fontId="2"/>
  </si>
  <si>
    <t>石工・れんが・タイル・ブロック工事業0741　　石工工事業</t>
    <phoneticPr fontId="2"/>
  </si>
  <si>
    <t>れんが工事業</t>
    <phoneticPr fontId="2"/>
  </si>
  <si>
    <t>タイル工事業</t>
    <phoneticPr fontId="2"/>
  </si>
  <si>
    <t>コンクリートブロック工事業</t>
    <phoneticPr fontId="2"/>
  </si>
  <si>
    <t>左官工事業</t>
    <phoneticPr fontId="2"/>
  </si>
  <si>
    <t>板金・金物工事業</t>
    <phoneticPr fontId="2"/>
  </si>
  <si>
    <t>金属製屋根工事業</t>
    <phoneticPr fontId="2"/>
  </si>
  <si>
    <t>板金工事業</t>
    <phoneticPr fontId="2"/>
  </si>
  <si>
    <t>建築金物工事業</t>
    <phoneticPr fontId="2"/>
  </si>
  <si>
    <t>塗装工事業</t>
    <phoneticPr fontId="2"/>
  </si>
  <si>
    <t>塗装工事業（道路標示・区画線工事業を除く）</t>
    <phoneticPr fontId="2"/>
  </si>
  <si>
    <t>道路標示・区画線工事業</t>
    <phoneticPr fontId="2"/>
  </si>
  <si>
    <t>床・内装工事業</t>
    <phoneticPr fontId="2"/>
  </si>
  <si>
    <t>内装工事業</t>
    <phoneticPr fontId="2"/>
  </si>
  <si>
    <t>その他の職別工事業</t>
    <phoneticPr fontId="2"/>
  </si>
  <si>
    <t>ガラス工事業</t>
    <phoneticPr fontId="2"/>
  </si>
  <si>
    <t>金属製建具工事業</t>
    <phoneticPr fontId="2"/>
  </si>
  <si>
    <t>木製建具工事業</t>
    <phoneticPr fontId="2"/>
  </si>
  <si>
    <t>屋根工事業（金属製屋根工事業を除く）</t>
    <phoneticPr fontId="2"/>
  </si>
  <si>
    <t>防水工事業</t>
    <phoneticPr fontId="2"/>
  </si>
  <si>
    <t>他に分類されない職別工事業</t>
    <phoneticPr fontId="2"/>
  </si>
  <si>
    <t>08　　設備工事業</t>
    <phoneticPr fontId="2"/>
  </si>
  <si>
    <t>電気工事業</t>
    <phoneticPr fontId="2"/>
  </si>
  <si>
    <t>一般電気工事業</t>
    <phoneticPr fontId="2"/>
  </si>
  <si>
    <t>電気配線工事業</t>
    <phoneticPr fontId="2"/>
  </si>
  <si>
    <t>電気通信・信号装置工事業</t>
    <phoneticPr fontId="2"/>
  </si>
  <si>
    <t>電気通信工事業（有線テレビジョン放送設備設置工事業を除く）</t>
    <phoneticPr fontId="2"/>
  </si>
  <si>
    <t>有線テレビジョン放送設備設置工事業</t>
    <phoneticPr fontId="2"/>
  </si>
  <si>
    <t>信号装置工事業</t>
    <phoneticPr fontId="2"/>
  </si>
  <si>
    <t>管工事業（さく井工事業を除く）</t>
    <phoneticPr fontId="2"/>
  </si>
  <si>
    <t>一般管工事業</t>
    <phoneticPr fontId="2"/>
  </si>
  <si>
    <t>冷暖房設備工事業</t>
    <phoneticPr fontId="2"/>
  </si>
  <si>
    <t>給排水・衛生設備工事業</t>
    <phoneticPr fontId="2"/>
  </si>
  <si>
    <t>その他の管工事業</t>
    <phoneticPr fontId="2"/>
  </si>
  <si>
    <t>機械器具設置工事業</t>
    <phoneticPr fontId="2"/>
  </si>
  <si>
    <t>機械器具設置工事業（昇降設備工事業を除く）</t>
    <phoneticPr fontId="2"/>
  </si>
  <si>
    <t>昇降設備工事業</t>
    <phoneticPr fontId="2"/>
  </si>
  <si>
    <t>その他の設備工事業</t>
    <phoneticPr fontId="2"/>
  </si>
  <si>
    <t>築炉工事業</t>
    <phoneticPr fontId="2"/>
  </si>
  <si>
    <t>熱絶縁工事業</t>
    <phoneticPr fontId="2"/>
  </si>
  <si>
    <t>道路標識設置工事業</t>
    <phoneticPr fontId="2"/>
  </si>
  <si>
    <t>さく井工事業</t>
    <phoneticPr fontId="2"/>
  </si>
  <si>
    <t>09　　食料品製造業</t>
    <phoneticPr fontId="2"/>
  </si>
  <si>
    <t>畜産食料品製造業</t>
    <phoneticPr fontId="2"/>
  </si>
  <si>
    <t>部分肉・冷凍肉製造業</t>
    <phoneticPr fontId="2"/>
  </si>
  <si>
    <t>肉加工品製造業</t>
    <phoneticPr fontId="2"/>
  </si>
  <si>
    <t>処理牛乳・乳飲料製造業</t>
    <phoneticPr fontId="2"/>
  </si>
  <si>
    <t>乳製品製造業（処理牛乳，乳飲料を除く）</t>
    <phoneticPr fontId="2"/>
  </si>
  <si>
    <t>その他の畜産食料品製造業</t>
    <phoneticPr fontId="2"/>
  </si>
  <si>
    <t>水産食料品製造業</t>
    <phoneticPr fontId="2"/>
  </si>
  <si>
    <t>水産缶詰・瓶詰製造業</t>
    <phoneticPr fontId="2"/>
  </si>
  <si>
    <t>海藻加工業</t>
    <phoneticPr fontId="2"/>
  </si>
  <si>
    <t>水産練製品製造業</t>
    <phoneticPr fontId="2"/>
  </si>
  <si>
    <t>塩干・塩蔵品製造業</t>
    <phoneticPr fontId="2"/>
  </si>
  <si>
    <t>冷凍水産物製造業</t>
    <phoneticPr fontId="2"/>
  </si>
  <si>
    <t>冷凍水産食品製造業</t>
    <phoneticPr fontId="2"/>
  </si>
  <si>
    <t>その他の水産食料品製造業</t>
    <phoneticPr fontId="2"/>
  </si>
  <si>
    <t>野菜缶詰・果実缶詰・農産保存食料品製造業</t>
    <phoneticPr fontId="2"/>
  </si>
  <si>
    <t>野菜缶詰・果実缶詰・農産保存食料品製造業（野菜漬物を除く）</t>
    <phoneticPr fontId="2"/>
  </si>
  <si>
    <t>野菜漬物製造業（缶詰，瓶詰，つぼ詰を除く）</t>
    <phoneticPr fontId="2"/>
  </si>
  <si>
    <t>調味料製造業</t>
    <phoneticPr fontId="2"/>
  </si>
  <si>
    <t>味そ製造業</t>
    <phoneticPr fontId="2"/>
  </si>
  <si>
    <t>しょう油・食用アミノ酸製造業</t>
    <phoneticPr fontId="2"/>
  </si>
  <si>
    <t>ソース製造業</t>
    <phoneticPr fontId="2"/>
  </si>
  <si>
    <t>食酢製造業</t>
    <phoneticPr fontId="2"/>
  </si>
  <si>
    <t>その他の調味料製造業</t>
    <phoneticPr fontId="2"/>
  </si>
  <si>
    <t>砂糖製造業（砂糖精製業を除く）</t>
    <phoneticPr fontId="2"/>
  </si>
  <si>
    <t>砂糖精製業</t>
    <phoneticPr fontId="2"/>
  </si>
  <si>
    <t>精穀・製粉業</t>
    <phoneticPr fontId="2"/>
  </si>
  <si>
    <t>精米・精麦業</t>
    <phoneticPr fontId="2"/>
  </si>
  <si>
    <t>小麦粉製造業</t>
    <phoneticPr fontId="2"/>
  </si>
  <si>
    <t>その他の精穀・製粉業</t>
    <phoneticPr fontId="2"/>
  </si>
  <si>
    <t>パン・菓子製造業</t>
    <phoneticPr fontId="2"/>
  </si>
  <si>
    <t>パン製造業</t>
    <phoneticPr fontId="2"/>
  </si>
  <si>
    <t>生菓子製造業</t>
    <phoneticPr fontId="2"/>
  </si>
  <si>
    <t>ビスケット類・干菓子製造業</t>
    <phoneticPr fontId="2"/>
  </si>
  <si>
    <t>米菓製造業</t>
    <phoneticPr fontId="2"/>
  </si>
  <si>
    <t>その他のパン・菓子製造業</t>
    <phoneticPr fontId="2"/>
  </si>
  <si>
    <t>動植物油脂製造業</t>
    <phoneticPr fontId="2"/>
  </si>
  <si>
    <t>動植物油脂製造業（食用油脂加工業を除く）</t>
    <phoneticPr fontId="2"/>
  </si>
  <si>
    <t>食用油脂加工業</t>
    <phoneticPr fontId="2"/>
  </si>
  <si>
    <t>その他の食料品製造業</t>
    <phoneticPr fontId="2"/>
  </si>
  <si>
    <t>でんぷん製造業</t>
    <phoneticPr fontId="2"/>
  </si>
  <si>
    <t>めん類製造業</t>
    <phoneticPr fontId="2"/>
  </si>
  <si>
    <t>豆腐・油揚製造業</t>
    <phoneticPr fontId="2"/>
  </si>
  <si>
    <t>あん類製造業</t>
    <phoneticPr fontId="2"/>
  </si>
  <si>
    <t>冷凍調理食品製造業</t>
    <phoneticPr fontId="2"/>
  </si>
  <si>
    <t>そう（惣）菜製造業</t>
    <phoneticPr fontId="2"/>
  </si>
  <si>
    <t>すし・弁当・調理パン製造業</t>
    <phoneticPr fontId="2"/>
  </si>
  <si>
    <t>レトルト食品製造業</t>
    <phoneticPr fontId="2"/>
  </si>
  <si>
    <t>他に分類されない食料品製造業</t>
    <phoneticPr fontId="2"/>
  </si>
  <si>
    <t>10　　飲料・たばこ・飼料製造業</t>
    <phoneticPr fontId="2"/>
  </si>
  <si>
    <t>清涼飲料製造業</t>
    <phoneticPr fontId="2"/>
  </si>
  <si>
    <t>酒類製造業</t>
    <phoneticPr fontId="2"/>
  </si>
  <si>
    <t>果実酒製造業</t>
    <phoneticPr fontId="2"/>
  </si>
  <si>
    <t>清酒製造業</t>
    <phoneticPr fontId="2"/>
  </si>
  <si>
    <t>茶・コーヒー製造業（清涼飲料を除く）</t>
    <phoneticPr fontId="2"/>
  </si>
  <si>
    <t>製茶業</t>
    <phoneticPr fontId="2"/>
  </si>
  <si>
    <t>コーヒー製造業</t>
    <phoneticPr fontId="2"/>
  </si>
  <si>
    <t>製氷業</t>
    <phoneticPr fontId="2"/>
  </si>
  <si>
    <t>たばこ製造業</t>
    <phoneticPr fontId="2"/>
  </si>
  <si>
    <t>たばこ製造業（葉たばこ処理業を除く)</t>
    <phoneticPr fontId="2"/>
  </si>
  <si>
    <t>葉たばこ処理業</t>
    <phoneticPr fontId="2"/>
  </si>
  <si>
    <t>飼料・有機質肥料製造業</t>
    <phoneticPr fontId="2"/>
  </si>
  <si>
    <t>配合飼料製造業</t>
    <phoneticPr fontId="2"/>
  </si>
  <si>
    <t>単体飼料製造業</t>
    <phoneticPr fontId="2"/>
  </si>
  <si>
    <t>有機質肥料製造業</t>
    <phoneticPr fontId="2"/>
  </si>
  <si>
    <t>11　　繊維工業</t>
    <phoneticPr fontId="2"/>
  </si>
  <si>
    <t>製糸業，紡績業，化学繊維・ねん糸等製造業</t>
    <phoneticPr fontId="2"/>
  </si>
  <si>
    <t>化学繊維製造業</t>
    <phoneticPr fontId="2"/>
  </si>
  <si>
    <t>炭素繊維製造業</t>
    <phoneticPr fontId="2"/>
  </si>
  <si>
    <t>綿紡績業</t>
    <phoneticPr fontId="2"/>
  </si>
  <si>
    <t>化学繊維紡績業</t>
    <phoneticPr fontId="2"/>
  </si>
  <si>
    <t>毛紡績業</t>
    <phoneticPr fontId="2"/>
  </si>
  <si>
    <t>ねん糸製造業（かさ高加工糸を除く）</t>
    <phoneticPr fontId="2"/>
  </si>
  <si>
    <t>かさ高加工糸製造業</t>
    <phoneticPr fontId="2"/>
  </si>
  <si>
    <t>その他の紡績業</t>
    <phoneticPr fontId="2"/>
  </si>
  <si>
    <t>織物業</t>
    <phoneticPr fontId="2"/>
  </si>
  <si>
    <t>綿・スフ織物業</t>
    <phoneticPr fontId="2"/>
  </si>
  <si>
    <t>絹・人絹織物業</t>
    <phoneticPr fontId="2"/>
  </si>
  <si>
    <t>毛織物業</t>
    <phoneticPr fontId="2"/>
  </si>
  <si>
    <t>麻織物業</t>
    <phoneticPr fontId="2"/>
  </si>
  <si>
    <t>細幅織物業</t>
    <phoneticPr fontId="2"/>
  </si>
  <si>
    <t>その他の織物業</t>
    <phoneticPr fontId="2"/>
  </si>
  <si>
    <t>ニット生地製造業</t>
    <phoneticPr fontId="2"/>
  </si>
  <si>
    <t>丸編ニット生地製造業</t>
    <phoneticPr fontId="2"/>
  </si>
  <si>
    <t>たて編ニット生地製造業</t>
    <phoneticPr fontId="2"/>
  </si>
  <si>
    <t>横編ニット生地製造業</t>
    <phoneticPr fontId="2"/>
  </si>
  <si>
    <t>染色整理業</t>
    <phoneticPr fontId="2"/>
  </si>
  <si>
    <t>綿・スフ・麻織物機械染色業</t>
    <phoneticPr fontId="2"/>
  </si>
  <si>
    <t>絹・人絹織物機械染色業</t>
    <phoneticPr fontId="2"/>
  </si>
  <si>
    <t>毛織物機械染色整理業</t>
    <phoneticPr fontId="2"/>
  </si>
  <si>
    <t>織物整理業</t>
    <phoneticPr fontId="2"/>
  </si>
  <si>
    <t>織物手加工染色整理業</t>
    <phoneticPr fontId="2"/>
  </si>
  <si>
    <t>綿状繊維・糸染色整理業</t>
    <phoneticPr fontId="2"/>
  </si>
  <si>
    <t>ニット・レース染色整理業</t>
    <phoneticPr fontId="2"/>
  </si>
  <si>
    <t>繊維雑品染色整理業</t>
    <phoneticPr fontId="2"/>
  </si>
  <si>
    <t>綱・網・レース・繊維粗製品製造業</t>
    <phoneticPr fontId="2"/>
  </si>
  <si>
    <t>綱製造業</t>
    <phoneticPr fontId="2"/>
  </si>
  <si>
    <t>漁網製造業</t>
    <phoneticPr fontId="2"/>
  </si>
  <si>
    <t>網地製造業（漁網を除く）</t>
    <phoneticPr fontId="2"/>
  </si>
  <si>
    <t>レース製造業</t>
    <phoneticPr fontId="2"/>
  </si>
  <si>
    <t>組ひも製造業</t>
    <phoneticPr fontId="2"/>
  </si>
  <si>
    <t>整毛業</t>
    <phoneticPr fontId="2"/>
  </si>
  <si>
    <t>フェルト・不織布製造業</t>
    <phoneticPr fontId="2"/>
  </si>
  <si>
    <t>上塗りした織物・防水した織物製造業</t>
    <phoneticPr fontId="2"/>
  </si>
  <si>
    <t>その他の繊維粗製品製造業</t>
    <phoneticPr fontId="2"/>
  </si>
  <si>
    <t>外衣・シャツ製造業（和式を除く）</t>
    <phoneticPr fontId="2"/>
  </si>
  <si>
    <t>織物製成人男子・少年服製造業（不織布製及びレース製を含む）</t>
    <phoneticPr fontId="2"/>
  </si>
  <si>
    <t>織物製成人女子・少女服製造業（不織布製及びレース製を含む）</t>
    <phoneticPr fontId="2"/>
  </si>
  <si>
    <t>織物製乳幼児服製造業（不織布製及びレース製を含む）</t>
    <phoneticPr fontId="2"/>
  </si>
  <si>
    <t>織物製シャツ製造業（不織布製及びレース製を含み、下着を除く）</t>
    <phoneticPr fontId="2"/>
  </si>
  <si>
    <t>織物製事務用・作業用・衛生用・スポーツ用衣服・学校服製造業（不織布製及びレース製を含む）</t>
    <phoneticPr fontId="2"/>
  </si>
  <si>
    <t>ニット製アウターシャツ類製造業</t>
    <phoneticPr fontId="2"/>
  </si>
  <si>
    <t>セーター類製造業</t>
    <phoneticPr fontId="2"/>
  </si>
  <si>
    <t>その他の外衣・シャツ製造業</t>
    <phoneticPr fontId="2"/>
  </si>
  <si>
    <t>下着類製造業</t>
    <phoneticPr fontId="2"/>
  </si>
  <si>
    <t>織物製下着製造業</t>
    <phoneticPr fontId="2"/>
  </si>
  <si>
    <t>ニット製下着製造業</t>
    <phoneticPr fontId="2"/>
  </si>
  <si>
    <t>織物製・ニット製寝着類製造業</t>
    <phoneticPr fontId="2"/>
  </si>
  <si>
    <t>補整着製造業</t>
    <phoneticPr fontId="2"/>
  </si>
  <si>
    <t>和装製品・その他の衣服・繊維製身の回り品製造業</t>
    <phoneticPr fontId="2"/>
  </si>
  <si>
    <t>和装製品製造業（足袋を含む）</t>
    <phoneticPr fontId="2"/>
  </si>
  <si>
    <t>ネクタイ製造業</t>
    <phoneticPr fontId="2"/>
  </si>
  <si>
    <t>スカーフ・マフラー・ハンカチーフ製造業</t>
    <phoneticPr fontId="2"/>
  </si>
  <si>
    <t>靴下製造業</t>
    <phoneticPr fontId="2"/>
  </si>
  <si>
    <t>手袋製造業</t>
    <phoneticPr fontId="2"/>
  </si>
  <si>
    <t>帽子製造業（帽体を含む）</t>
    <phoneticPr fontId="2"/>
  </si>
  <si>
    <t>他に分類されない衣服・繊維製身の回り品製造業</t>
    <phoneticPr fontId="2"/>
  </si>
  <si>
    <t>その他の繊維製品製造業</t>
    <phoneticPr fontId="2"/>
  </si>
  <si>
    <t>寝具製造業</t>
    <phoneticPr fontId="2"/>
  </si>
  <si>
    <t>毛布製造業</t>
    <phoneticPr fontId="2"/>
  </si>
  <si>
    <t>じゅうたん・その他の繊維製床敷物製造業</t>
    <phoneticPr fontId="2"/>
  </si>
  <si>
    <t>帆布製品製造業</t>
    <phoneticPr fontId="2"/>
  </si>
  <si>
    <t>繊維製袋製造業</t>
    <phoneticPr fontId="2"/>
  </si>
  <si>
    <t>刺しゅう業</t>
    <phoneticPr fontId="2"/>
  </si>
  <si>
    <t>タオル製造業</t>
    <phoneticPr fontId="2"/>
  </si>
  <si>
    <t>繊維製衛生材料製造業</t>
    <phoneticPr fontId="2"/>
  </si>
  <si>
    <t>他に分類されない繊維製品製造業</t>
    <phoneticPr fontId="2"/>
  </si>
  <si>
    <t>12　　木材・木製品製造業（家具を除く）</t>
    <phoneticPr fontId="2"/>
  </si>
  <si>
    <t>製材業，木製品製造業</t>
    <phoneticPr fontId="2"/>
  </si>
  <si>
    <t>一般製材業</t>
    <phoneticPr fontId="2"/>
  </si>
  <si>
    <t>単板（ベニヤ）製造業</t>
    <phoneticPr fontId="2"/>
  </si>
  <si>
    <t>木材チップ製造業</t>
    <phoneticPr fontId="2"/>
  </si>
  <si>
    <t>その他の特殊製材業</t>
    <phoneticPr fontId="2"/>
  </si>
  <si>
    <t>造作材・合板・建築用組立材料製造業</t>
    <phoneticPr fontId="2"/>
  </si>
  <si>
    <t>造作材製造業（建具を除く）</t>
    <phoneticPr fontId="2"/>
  </si>
  <si>
    <t>合板製造業</t>
    <phoneticPr fontId="2"/>
  </si>
  <si>
    <t>集成材製造業</t>
    <phoneticPr fontId="2"/>
  </si>
  <si>
    <t>建築用木製組立材料製造業</t>
    <phoneticPr fontId="2"/>
  </si>
  <si>
    <t>パーティクルボード製造業</t>
    <phoneticPr fontId="2"/>
  </si>
  <si>
    <t>繊維板製造業</t>
    <phoneticPr fontId="2"/>
  </si>
  <si>
    <t>銘木製造業</t>
    <phoneticPr fontId="2"/>
  </si>
  <si>
    <t>床板製造業</t>
    <phoneticPr fontId="2"/>
  </si>
  <si>
    <t>木製容器製造業（竹，とうを含む）</t>
    <phoneticPr fontId="2"/>
  </si>
  <si>
    <t>竹・とう・きりゅう等容器製造業</t>
    <phoneticPr fontId="2"/>
  </si>
  <si>
    <t>木箱製造業</t>
    <phoneticPr fontId="2"/>
  </si>
  <si>
    <t>たる・おけ製造業</t>
    <phoneticPr fontId="2"/>
  </si>
  <si>
    <t>その他の木製品製造業(竹，とうを含む)</t>
    <phoneticPr fontId="2"/>
  </si>
  <si>
    <t>木材薬品処理業</t>
    <phoneticPr fontId="2"/>
  </si>
  <si>
    <t>コルク加工基礎資材・コルク製品製造業</t>
    <phoneticPr fontId="2"/>
  </si>
  <si>
    <t>他に分類されない木製品製造業(竹，とうを含む)</t>
    <phoneticPr fontId="2"/>
  </si>
  <si>
    <t>13　　家具・装備品製造業</t>
    <phoneticPr fontId="2"/>
  </si>
  <si>
    <t>家具製造業</t>
    <phoneticPr fontId="2"/>
  </si>
  <si>
    <t>木製家具製造業（漆塗りを除く）</t>
    <phoneticPr fontId="2"/>
  </si>
  <si>
    <t>金属製家具製造業</t>
    <phoneticPr fontId="2"/>
  </si>
  <si>
    <t>マットレス・組スプリング製造業</t>
    <phoneticPr fontId="2"/>
  </si>
  <si>
    <t>宗教用具製造業</t>
    <phoneticPr fontId="2"/>
  </si>
  <si>
    <t>建具製造業</t>
    <phoneticPr fontId="2"/>
  </si>
  <si>
    <t>その他の家具・装備品製造業</t>
    <phoneticPr fontId="2"/>
  </si>
  <si>
    <t>事務所用・店舗用装備品製造業</t>
    <phoneticPr fontId="2"/>
  </si>
  <si>
    <t>窓用・扉用日よけ，日本びょうぶ等製造業</t>
    <phoneticPr fontId="2"/>
  </si>
  <si>
    <t>鏡縁・額縁製造業</t>
    <phoneticPr fontId="2"/>
  </si>
  <si>
    <t>他に分類されない家具・装備品製造業</t>
    <phoneticPr fontId="2"/>
  </si>
  <si>
    <t>14　　パルプ・紙・紙加工品製造業</t>
    <phoneticPr fontId="2"/>
  </si>
  <si>
    <t>パルプ製造業</t>
    <phoneticPr fontId="2"/>
  </si>
  <si>
    <t>紙製造業</t>
    <phoneticPr fontId="2"/>
  </si>
  <si>
    <t>洋紙製造業</t>
    <phoneticPr fontId="2"/>
  </si>
  <si>
    <t>板紙製造業</t>
    <phoneticPr fontId="2"/>
  </si>
  <si>
    <t>機械すき和紙製造業</t>
    <phoneticPr fontId="2"/>
  </si>
  <si>
    <t>手すき和紙製造業</t>
    <phoneticPr fontId="2"/>
  </si>
  <si>
    <t>加工紙製造業</t>
    <phoneticPr fontId="2"/>
  </si>
  <si>
    <t>塗工紙製造業（印刷用紙を除く）</t>
    <phoneticPr fontId="2"/>
  </si>
  <si>
    <t>段ボール製造業</t>
    <phoneticPr fontId="2"/>
  </si>
  <si>
    <t>壁紙・ふすま紙製造業</t>
    <phoneticPr fontId="2"/>
  </si>
  <si>
    <t>紙製品製造業</t>
    <phoneticPr fontId="2"/>
  </si>
  <si>
    <t>事務用・学用紙製品製造業</t>
    <phoneticPr fontId="2"/>
  </si>
  <si>
    <t>日用紙製品製造業</t>
    <phoneticPr fontId="2"/>
  </si>
  <si>
    <t>その他の紙製品製造業</t>
    <phoneticPr fontId="2"/>
  </si>
  <si>
    <t>紙製容器製造業</t>
    <phoneticPr fontId="2"/>
  </si>
  <si>
    <t>重包装紙袋製造業</t>
    <phoneticPr fontId="2"/>
  </si>
  <si>
    <t>角底紙袋製造業</t>
    <phoneticPr fontId="2"/>
  </si>
  <si>
    <t>段ボール箱製造業</t>
    <phoneticPr fontId="2"/>
  </si>
  <si>
    <t>紙器製造業</t>
    <phoneticPr fontId="2"/>
  </si>
  <si>
    <t>その他のパルプ・紙・紙加工品製造業</t>
    <phoneticPr fontId="2"/>
  </si>
  <si>
    <t>15　　印刷・同関連業</t>
    <phoneticPr fontId="2"/>
  </si>
  <si>
    <t>印刷業</t>
    <phoneticPr fontId="2"/>
  </si>
  <si>
    <t>オフセット印刷業（紙に対するもの）</t>
    <phoneticPr fontId="2"/>
  </si>
  <si>
    <t>オフセット印刷以外の印刷業（紙に対するもの）</t>
    <phoneticPr fontId="2"/>
  </si>
  <si>
    <t>紙以外の印刷業</t>
    <phoneticPr fontId="2"/>
  </si>
  <si>
    <t>製版業</t>
    <phoneticPr fontId="2"/>
  </si>
  <si>
    <t>製本業，印刷物加工業</t>
    <phoneticPr fontId="2"/>
  </si>
  <si>
    <t>製本業</t>
    <phoneticPr fontId="2"/>
  </si>
  <si>
    <t>印刷物加工業</t>
    <phoneticPr fontId="2"/>
  </si>
  <si>
    <t>印刷関連サービス業</t>
    <phoneticPr fontId="2"/>
  </si>
  <si>
    <t>16　　化学工業</t>
    <phoneticPr fontId="2"/>
  </si>
  <si>
    <t>化学肥料製造業</t>
    <phoneticPr fontId="2"/>
  </si>
  <si>
    <t>窒素質・りん酸質肥料製造業</t>
    <phoneticPr fontId="2"/>
  </si>
  <si>
    <t>複合肥料製造業</t>
    <phoneticPr fontId="2"/>
  </si>
  <si>
    <t>その他の化学肥料製造業</t>
    <phoneticPr fontId="2"/>
  </si>
  <si>
    <t>無機化学工業製品製造業</t>
    <phoneticPr fontId="2"/>
  </si>
  <si>
    <t>ソーダ工業</t>
    <phoneticPr fontId="2"/>
  </si>
  <si>
    <t>無機顔料製造業</t>
    <phoneticPr fontId="2"/>
  </si>
  <si>
    <t>圧縮ガス・液化ガス製造業</t>
    <phoneticPr fontId="2"/>
  </si>
  <si>
    <t>塩製造業</t>
    <phoneticPr fontId="2"/>
  </si>
  <si>
    <t>その他の無機化学工業製品製造業</t>
    <phoneticPr fontId="2"/>
  </si>
  <si>
    <t>有機化学工業製品製造業</t>
    <phoneticPr fontId="2"/>
  </si>
  <si>
    <t>石油化学系基礎製品製造業（一貫して生産される誘導品を含む）</t>
    <phoneticPr fontId="2"/>
  </si>
  <si>
    <t>脂肪族系中間物製造業（脂肪族系溶剤を含む）</t>
    <phoneticPr fontId="2"/>
  </si>
  <si>
    <t>発酵工業</t>
    <phoneticPr fontId="2"/>
  </si>
  <si>
    <t>環式中間物・合成染料・有機顔料製造業</t>
    <phoneticPr fontId="2"/>
  </si>
  <si>
    <t>プラスチック製造業</t>
    <phoneticPr fontId="2"/>
  </si>
  <si>
    <t>合成ゴム製造業</t>
    <phoneticPr fontId="2"/>
  </si>
  <si>
    <t>その他の有機化学工業製品製造業</t>
    <phoneticPr fontId="2"/>
  </si>
  <si>
    <t>油脂加工製品・石けん・合成洗剤・界面活性剤・塗料製造業</t>
    <phoneticPr fontId="2"/>
  </si>
  <si>
    <t>脂肪酸・硬化油・グリセリン製造業</t>
    <phoneticPr fontId="2"/>
  </si>
  <si>
    <t>石けん・合成洗剤製造業</t>
    <phoneticPr fontId="2"/>
  </si>
  <si>
    <t>界面活性剤製造業（石けん，合成洗剤を除く）</t>
    <phoneticPr fontId="2"/>
  </si>
  <si>
    <t>塗料製造業</t>
    <phoneticPr fontId="2"/>
  </si>
  <si>
    <t>印刷インキ製造業</t>
    <phoneticPr fontId="2"/>
  </si>
  <si>
    <t>洗浄剤・磨用剤製造業</t>
    <phoneticPr fontId="2"/>
  </si>
  <si>
    <t>ろうそく製造業</t>
    <phoneticPr fontId="2"/>
  </si>
  <si>
    <t>医薬品製造業</t>
    <phoneticPr fontId="2"/>
  </si>
  <si>
    <t>医薬品原薬製造業</t>
    <phoneticPr fontId="2"/>
  </si>
  <si>
    <t>医薬品製剤製造業</t>
    <phoneticPr fontId="2"/>
  </si>
  <si>
    <t>生物学的製剤製造業</t>
    <phoneticPr fontId="2"/>
  </si>
  <si>
    <t>生薬・漢方製剤製造業</t>
    <phoneticPr fontId="2"/>
  </si>
  <si>
    <t>動物用医薬品製造業</t>
    <phoneticPr fontId="2"/>
  </si>
  <si>
    <t>化粧品・歯磨・その他の化粧用調整品製造業</t>
    <phoneticPr fontId="2"/>
  </si>
  <si>
    <t>仕上用・皮膚用化粧品製造業（香水，オーデコロンを含む）</t>
    <phoneticPr fontId="2"/>
  </si>
  <si>
    <t>頭髪用化粧品製造業</t>
    <phoneticPr fontId="2"/>
  </si>
  <si>
    <t>その他の化粧品・歯磨・化粧用調整品製造業</t>
    <phoneticPr fontId="2"/>
  </si>
  <si>
    <t>その他の化学工業</t>
    <phoneticPr fontId="2"/>
  </si>
  <si>
    <t>火薬類製造業</t>
    <phoneticPr fontId="2"/>
  </si>
  <si>
    <t>農薬製造業</t>
    <phoneticPr fontId="2"/>
  </si>
  <si>
    <t>香料製造業</t>
    <phoneticPr fontId="2"/>
  </si>
  <si>
    <t>ゼラチン・接着剤製造業</t>
    <phoneticPr fontId="2"/>
  </si>
  <si>
    <t>写真感光材料製造業</t>
    <phoneticPr fontId="2"/>
  </si>
  <si>
    <t>天然樹脂製品・木材化学製品製造業</t>
    <phoneticPr fontId="2"/>
  </si>
  <si>
    <t>試薬製造業</t>
    <phoneticPr fontId="2"/>
  </si>
  <si>
    <t>他に分類されない化学工業製品製造業</t>
    <phoneticPr fontId="2"/>
  </si>
  <si>
    <t>17　　石油製品・石炭製品製造業</t>
    <phoneticPr fontId="2"/>
  </si>
  <si>
    <t>石油精製業</t>
    <phoneticPr fontId="2"/>
  </si>
  <si>
    <t>コークス製造業</t>
    <phoneticPr fontId="2"/>
  </si>
  <si>
    <t>舗装材料製造業</t>
    <phoneticPr fontId="2"/>
  </si>
  <si>
    <t>その他の石油製品・石炭製品製造業</t>
    <phoneticPr fontId="2"/>
  </si>
  <si>
    <t>18　　プラスチック製品製造業（別掲を除く）</t>
    <phoneticPr fontId="2"/>
  </si>
  <si>
    <t>プラスチック板・棒・管・継手・異形押出製品製造業</t>
    <phoneticPr fontId="2"/>
  </si>
  <si>
    <t>プラスチック板・棒製造業</t>
    <phoneticPr fontId="2"/>
  </si>
  <si>
    <t>プラスチック管製造業</t>
    <phoneticPr fontId="2"/>
  </si>
  <si>
    <t>プラスチック継手製造業</t>
    <phoneticPr fontId="2"/>
  </si>
  <si>
    <t>プラスチック異形押出製品製造業</t>
    <phoneticPr fontId="2"/>
  </si>
  <si>
    <t>プラスチック板・棒・管・継手・異形押出製品加工業</t>
    <phoneticPr fontId="2"/>
  </si>
  <si>
    <t>プラスチックフィルム・シート・床材・合成皮革製造業</t>
    <phoneticPr fontId="2"/>
  </si>
  <si>
    <t>プラスチックフィルム製造業</t>
    <phoneticPr fontId="2"/>
  </si>
  <si>
    <t>プラスチックシート製造業</t>
    <phoneticPr fontId="2"/>
  </si>
  <si>
    <t>プラスチック床材製造業</t>
    <phoneticPr fontId="2"/>
  </si>
  <si>
    <t>合成皮革製造業</t>
    <phoneticPr fontId="2"/>
  </si>
  <si>
    <t>プラスチックフィルム・シート・床材・合成皮革加工業</t>
    <phoneticPr fontId="2"/>
  </si>
  <si>
    <t>工業用プラスチック製品製造業</t>
    <phoneticPr fontId="2"/>
  </si>
  <si>
    <t>電気機械器具用プラスチック製品製造業（加工業を除く）</t>
    <phoneticPr fontId="2"/>
  </si>
  <si>
    <t>輸送機械器具用プラスチック製品製造業（加工業を除く）</t>
    <phoneticPr fontId="2"/>
  </si>
  <si>
    <t>その他の工業用プラスチック製品製造業（加工業を除く）</t>
    <phoneticPr fontId="2"/>
  </si>
  <si>
    <t>工業用プラスチック製品加工業</t>
    <phoneticPr fontId="2"/>
  </si>
  <si>
    <t>発泡・強化プラスチック製品製造業</t>
    <phoneticPr fontId="2"/>
  </si>
  <si>
    <t>軟質プラスチック発泡製品製造業（半硬質性を含む）</t>
    <phoneticPr fontId="2"/>
  </si>
  <si>
    <t>硬質プラスチック発泡製品製造業</t>
    <phoneticPr fontId="2"/>
  </si>
  <si>
    <t>強化プラスチック製板・棒・管・継手製造業</t>
    <phoneticPr fontId="2"/>
  </si>
  <si>
    <t>強化プラスチック製容器・浴槽等製造業</t>
    <phoneticPr fontId="2"/>
  </si>
  <si>
    <t>発泡・強化プラスチック製品加工業</t>
    <phoneticPr fontId="2"/>
  </si>
  <si>
    <t>プラスチック成形材料製造業（廃プラスチックを含む）</t>
    <phoneticPr fontId="2"/>
  </si>
  <si>
    <t>プラスチック成形材料製造業</t>
    <phoneticPr fontId="2"/>
  </si>
  <si>
    <t>廃プラスチック製品製造業</t>
    <phoneticPr fontId="2"/>
  </si>
  <si>
    <t>その他のプラスチック製品製造業</t>
    <phoneticPr fontId="2"/>
  </si>
  <si>
    <t>プラスチック製日用雑貨・食卓用品製造業</t>
    <phoneticPr fontId="2"/>
  </si>
  <si>
    <t>プラスチック製容器製造業</t>
    <phoneticPr fontId="2"/>
  </si>
  <si>
    <t>他に分類されないプラスチック製品製造業</t>
    <phoneticPr fontId="2"/>
  </si>
  <si>
    <t>他に分類されないプラスチック製品加工業</t>
    <phoneticPr fontId="2"/>
  </si>
  <si>
    <t>19　　ゴム製品製造業</t>
    <phoneticPr fontId="2"/>
  </si>
  <si>
    <t>タイヤ・チューブ製造業</t>
    <phoneticPr fontId="2"/>
  </si>
  <si>
    <t>自動車タイヤ・チューブ製造業</t>
    <phoneticPr fontId="2"/>
  </si>
  <si>
    <t>その他のタイヤ・チューブ製造業</t>
    <phoneticPr fontId="2"/>
  </si>
  <si>
    <t>ゴム製・プラスチック製履物・同附属品製造業</t>
    <phoneticPr fontId="2"/>
  </si>
  <si>
    <t>ゴム製履物・同附属品製造業</t>
    <phoneticPr fontId="2"/>
  </si>
  <si>
    <t>プラスチック製履物・同附属品製造業</t>
    <phoneticPr fontId="2"/>
  </si>
  <si>
    <t>ゴムベルト・ゴムホース・工業用ゴム製品製造業</t>
    <phoneticPr fontId="2"/>
  </si>
  <si>
    <t>ゴムベルト製造業</t>
    <phoneticPr fontId="2"/>
  </si>
  <si>
    <t>ゴムホース製造業</t>
    <phoneticPr fontId="2"/>
  </si>
  <si>
    <t>工業用ゴム製品製造業</t>
    <phoneticPr fontId="2"/>
  </si>
  <si>
    <t>その他のゴム製品製造業</t>
    <phoneticPr fontId="2"/>
  </si>
  <si>
    <t>ゴム引布・同製品製造業</t>
    <phoneticPr fontId="2"/>
  </si>
  <si>
    <t>医療・衛生用ゴム製品製造業</t>
    <phoneticPr fontId="2"/>
  </si>
  <si>
    <t>ゴム練生地製造業</t>
    <phoneticPr fontId="2"/>
  </si>
  <si>
    <t>更生タイヤ製造業</t>
    <phoneticPr fontId="2"/>
  </si>
  <si>
    <t>再生ゴム製造業</t>
    <phoneticPr fontId="2"/>
  </si>
  <si>
    <t>他に分類されないゴム製品製造業</t>
    <phoneticPr fontId="2"/>
  </si>
  <si>
    <t>20　　なめし革・同製品・毛皮製造業</t>
    <phoneticPr fontId="2"/>
  </si>
  <si>
    <t>なめし革製造業</t>
    <phoneticPr fontId="2"/>
  </si>
  <si>
    <t>工業用革製品製造業（手袋を除く）</t>
    <phoneticPr fontId="2"/>
  </si>
  <si>
    <t>革製履物用材料・同附属品製造業</t>
    <phoneticPr fontId="2"/>
  </si>
  <si>
    <t>革製履物製造業</t>
    <phoneticPr fontId="2"/>
  </si>
  <si>
    <t>革製手袋製造業</t>
    <phoneticPr fontId="2"/>
  </si>
  <si>
    <t>かばん製造業</t>
    <phoneticPr fontId="2"/>
  </si>
  <si>
    <t>袋物製造業</t>
    <phoneticPr fontId="2"/>
  </si>
  <si>
    <t>袋物製造業（ハンドバッグを除く）</t>
    <phoneticPr fontId="2"/>
  </si>
  <si>
    <t>ハンドバッグ製造業</t>
    <phoneticPr fontId="2"/>
  </si>
  <si>
    <t>毛皮製造業</t>
    <phoneticPr fontId="2"/>
  </si>
  <si>
    <t>その他のなめし革製品製造業</t>
    <phoneticPr fontId="2"/>
  </si>
  <si>
    <t>21　　窯業・土石製品製造業</t>
    <phoneticPr fontId="2"/>
  </si>
  <si>
    <t>ガラス・同製品製造業</t>
    <phoneticPr fontId="2"/>
  </si>
  <si>
    <t>板ガラス製造業</t>
    <phoneticPr fontId="2"/>
  </si>
  <si>
    <t>板ガラス加工業</t>
    <phoneticPr fontId="2"/>
  </si>
  <si>
    <t>ガラス製加工素材製造業</t>
    <phoneticPr fontId="2"/>
  </si>
  <si>
    <t>ガラス容器製造業</t>
    <phoneticPr fontId="2"/>
  </si>
  <si>
    <t>理化学用・医療用ガラス器具製造業</t>
    <phoneticPr fontId="2"/>
  </si>
  <si>
    <t>卓上用・ちゅう房用ガラス器具製造業</t>
    <phoneticPr fontId="2"/>
  </si>
  <si>
    <t>ガラス繊維・同製品製造業</t>
    <phoneticPr fontId="2"/>
  </si>
  <si>
    <t>その他のガラス・同製品製造業</t>
    <phoneticPr fontId="2"/>
  </si>
  <si>
    <t>セメント・同製品製造業</t>
    <phoneticPr fontId="2"/>
  </si>
  <si>
    <t>セメント製造業</t>
    <phoneticPr fontId="2"/>
  </si>
  <si>
    <t>生コンクリート製造業</t>
    <phoneticPr fontId="2"/>
  </si>
  <si>
    <t>コンクリート製品製造業</t>
    <phoneticPr fontId="2"/>
  </si>
  <si>
    <t>その他のセメント製品製造業</t>
    <phoneticPr fontId="2"/>
  </si>
  <si>
    <t>建設用粘土製品製造業（陶磁器製を除く)</t>
    <phoneticPr fontId="2"/>
  </si>
  <si>
    <t>普通れんが製造業</t>
    <phoneticPr fontId="2"/>
  </si>
  <si>
    <t>その他の建設用粘土製品製造業</t>
    <phoneticPr fontId="2"/>
  </si>
  <si>
    <t>陶磁器・同関連製品製造業</t>
    <phoneticPr fontId="2"/>
  </si>
  <si>
    <t>衛生陶器製造業</t>
    <phoneticPr fontId="2"/>
  </si>
  <si>
    <t>食卓用・ちゅう房用陶磁器製造業</t>
    <phoneticPr fontId="2"/>
  </si>
  <si>
    <t>陶磁器製置物製造業</t>
    <phoneticPr fontId="2"/>
  </si>
  <si>
    <t>電気用陶磁器製造業</t>
    <phoneticPr fontId="2"/>
  </si>
  <si>
    <t>理化学用・工業用陶磁器製造業</t>
    <phoneticPr fontId="2"/>
  </si>
  <si>
    <t>陶磁器製タイル製造業</t>
    <phoneticPr fontId="2"/>
  </si>
  <si>
    <t>陶磁器絵付業</t>
    <phoneticPr fontId="2"/>
  </si>
  <si>
    <t>陶磁器用はい（坏）土製造業</t>
    <phoneticPr fontId="2"/>
  </si>
  <si>
    <t>その他の陶磁器・同関連製品製造業</t>
    <phoneticPr fontId="2"/>
  </si>
  <si>
    <t>耐火物製造業</t>
    <phoneticPr fontId="2"/>
  </si>
  <si>
    <t>耐火れんが製造業</t>
    <phoneticPr fontId="2"/>
  </si>
  <si>
    <t>不定形耐火物製造業</t>
    <phoneticPr fontId="2"/>
  </si>
  <si>
    <t>その他の耐火物製造業</t>
    <phoneticPr fontId="2"/>
  </si>
  <si>
    <t>炭素・黒鉛製品製造業</t>
    <phoneticPr fontId="2"/>
  </si>
  <si>
    <t>炭素質電極製造業</t>
    <phoneticPr fontId="2"/>
  </si>
  <si>
    <t>その他の炭素・黒鉛製品製造業</t>
    <phoneticPr fontId="2"/>
  </si>
  <si>
    <t>研磨材・同製品製造業</t>
    <phoneticPr fontId="2"/>
  </si>
  <si>
    <t>研磨材製造業</t>
    <phoneticPr fontId="2"/>
  </si>
  <si>
    <t>研削と石製造業</t>
    <phoneticPr fontId="2"/>
  </si>
  <si>
    <t>研磨布紙製造業</t>
    <phoneticPr fontId="2"/>
  </si>
  <si>
    <t>その他の研磨材・同製品製造業</t>
    <phoneticPr fontId="2"/>
  </si>
  <si>
    <t>骨材・石工品等製造業</t>
    <phoneticPr fontId="2"/>
  </si>
  <si>
    <t>砕石製造業</t>
    <phoneticPr fontId="2"/>
  </si>
  <si>
    <t>再生骨材製造業</t>
    <phoneticPr fontId="2"/>
  </si>
  <si>
    <t>人工骨材製造業</t>
    <phoneticPr fontId="2"/>
  </si>
  <si>
    <t>石工品製造業</t>
    <phoneticPr fontId="2"/>
  </si>
  <si>
    <t>けいそう土・同製品製造業</t>
    <phoneticPr fontId="2"/>
  </si>
  <si>
    <t>鉱物・土石粉砕等処理業</t>
    <phoneticPr fontId="2"/>
  </si>
  <si>
    <t>その他の窯業・土石製品製造業</t>
    <phoneticPr fontId="2"/>
  </si>
  <si>
    <t>ロックウール・同製品製造業</t>
    <phoneticPr fontId="2"/>
  </si>
  <si>
    <t>こう（膏）製品製造業</t>
    <phoneticPr fontId="2"/>
  </si>
  <si>
    <t>石灰製造業</t>
    <phoneticPr fontId="2"/>
  </si>
  <si>
    <t>鋳型製造業（中子を含む）</t>
    <phoneticPr fontId="2"/>
  </si>
  <si>
    <t>他に分類されない窯業・土石製品製造業</t>
    <phoneticPr fontId="2"/>
  </si>
  <si>
    <t>22　　鉄鋼業</t>
    <phoneticPr fontId="2"/>
  </si>
  <si>
    <t>製鉄業</t>
    <phoneticPr fontId="2"/>
  </si>
  <si>
    <t>高炉による製鉄業</t>
    <phoneticPr fontId="2"/>
  </si>
  <si>
    <t>高炉によらない製鉄業</t>
    <phoneticPr fontId="2"/>
  </si>
  <si>
    <t>フェロアロイ製造業</t>
    <phoneticPr fontId="2"/>
  </si>
  <si>
    <t>製鋼・製鋼圧延業</t>
    <phoneticPr fontId="2"/>
  </si>
  <si>
    <t>製鋼を行わない鋼材製造業（表面処理鋼材を除く）</t>
    <phoneticPr fontId="2"/>
  </si>
  <si>
    <t>熱間圧延業（鋼管，伸鉄を除く）</t>
    <phoneticPr fontId="2"/>
  </si>
  <si>
    <t>冷間圧延業（鋼管，伸鉄を除く）</t>
    <phoneticPr fontId="2"/>
  </si>
  <si>
    <t>冷間ロール成型形鋼製造業</t>
    <phoneticPr fontId="2"/>
  </si>
  <si>
    <t>鋼管製造業</t>
    <phoneticPr fontId="2"/>
  </si>
  <si>
    <t>伸鉄業</t>
    <phoneticPr fontId="2"/>
  </si>
  <si>
    <t>磨棒鋼製造業</t>
    <phoneticPr fontId="2"/>
  </si>
  <si>
    <t>引抜鋼管製造業</t>
    <phoneticPr fontId="2"/>
  </si>
  <si>
    <t>伸線業</t>
    <phoneticPr fontId="2"/>
  </si>
  <si>
    <t>その他の製鋼を行わない鋼材製造業（表面処理鋼材を除く)</t>
    <phoneticPr fontId="2"/>
  </si>
  <si>
    <t>表面処理鋼材製造業</t>
    <phoneticPr fontId="2"/>
  </si>
  <si>
    <t>亜鉛鉄板製造業</t>
    <phoneticPr fontId="2"/>
  </si>
  <si>
    <t>その他の表面処理鋼材製造業</t>
    <phoneticPr fontId="2"/>
  </si>
  <si>
    <t>鉄素形材製造業</t>
    <phoneticPr fontId="2"/>
  </si>
  <si>
    <t>銑鉄鋳物製造業（鋳鉄管，可鍛鋳鉄を除く）</t>
    <phoneticPr fontId="2"/>
  </si>
  <si>
    <t>可鍛鋳鉄製造業</t>
    <phoneticPr fontId="2"/>
  </si>
  <si>
    <t>鋳鋼製造業</t>
    <phoneticPr fontId="2"/>
  </si>
  <si>
    <t>鍛工品製造業</t>
    <phoneticPr fontId="2"/>
  </si>
  <si>
    <t>鍛鋼製造業</t>
    <phoneticPr fontId="2"/>
  </si>
  <si>
    <t>その他の鉄鋼業</t>
    <phoneticPr fontId="2"/>
  </si>
  <si>
    <t>鉄鋼シャースリット業</t>
    <phoneticPr fontId="2"/>
  </si>
  <si>
    <t>鉄スクラップ加工処理業</t>
    <phoneticPr fontId="2"/>
  </si>
  <si>
    <t>鋳鉄管製造業</t>
    <phoneticPr fontId="2"/>
  </si>
  <si>
    <t>他に分類されない鉄鋼業</t>
    <phoneticPr fontId="2"/>
  </si>
  <si>
    <t>23　　非鉄金属製造業</t>
    <phoneticPr fontId="2"/>
  </si>
  <si>
    <t>非鉄金属第1次製錬・精製業</t>
    <phoneticPr fontId="2"/>
  </si>
  <si>
    <t>銅第1次製錬・精製業</t>
    <phoneticPr fontId="2"/>
  </si>
  <si>
    <t>亜鉛第1次製錬・精製業</t>
    <phoneticPr fontId="2"/>
  </si>
  <si>
    <t>その他の非鉄金属第1次製錬・精製業</t>
    <phoneticPr fontId="2"/>
  </si>
  <si>
    <t>非鉄金属第2次製錬・精製業（非鉄金属合金製造業を含む）</t>
    <phoneticPr fontId="2"/>
  </si>
  <si>
    <t>鉛第2次製錬・精製業（鉛合金製造業を含む)</t>
    <phoneticPr fontId="2"/>
  </si>
  <si>
    <t>アルミニウム第2次製錬・精製業（アルミニウム合金製造業を含む）</t>
    <phoneticPr fontId="2"/>
  </si>
  <si>
    <t>その他の非鉄金属第2次製錬・精製業（非鉄金属合金製造業を含む）</t>
    <phoneticPr fontId="2"/>
  </si>
  <si>
    <t>非鉄金属・同合金圧延業（抽伸，押出しを含む）</t>
    <phoneticPr fontId="2"/>
  </si>
  <si>
    <t>伸銅品製造業</t>
    <phoneticPr fontId="2"/>
  </si>
  <si>
    <t>アルミニウム・同合金圧延業（抽伸，押出しを含む）</t>
    <phoneticPr fontId="2"/>
  </si>
  <si>
    <t>その他の非鉄金属・同合金圧延業（抽伸，押出しを含む）</t>
    <phoneticPr fontId="2"/>
  </si>
  <si>
    <t>電線・ケーブル製造業</t>
    <phoneticPr fontId="2"/>
  </si>
  <si>
    <t>電線・ケーブル製造業（光ファイバケーブルを除く）</t>
    <phoneticPr fontId="2"/>
  </si>
  <si>
    <t>光ファイバケーブル製造業（通信複合ケーブルを含む）</t>
    <phoneticPr fontId="2"/>
  </si>
  <si>
    <t>非鉄金属素形材製造業</t>
    <phoneticPr fontId="2"/>
  </si>
  <si>
    <t>銅・同合金鋳物製造業（ダイカストを除く）</t>
    <phoneticPr fontId="2"/>
  </si>
  <si>
    <t>非鉄金属鋳物製造業（銅・同合金鋳物及びダイカストを除く）</t>
    <phoneticPr fontId="2"/>
  </si>
  <si>
    <t>アルミニウム・同合金ダイカスト製造業</t>
    <phoneticPr fontId="2"/>
  </si>
  <si>
    <t>非鉄金属ダイカスト製造業（アルミニウム・同合金ダイカストを除く）</t>
    <phoneticPr fontId="2"/>
  </si>
  <si>
    <t>非鉄金属鍛造品製造業</t>
    <phoneticPr fontId="2"/>
  </si>
  <si>
    <t>その他の非鉄金属製造業</t>
    <phoneticPr fontId="2"/>
  </si>
  <si>
    <t>核燃料製造業</t>
    <phoneticPr fontId="2"/>
  </si>
  <si>
    <t>他に分類されない非鉄金属製造業</t>
    <phoneticPr fontId="2"/>
  </si>
  <si>
    <t>24　　金属製品製造業</t>
    <phoneticPr fontId="2"/>
  </si>
  <si>
    <t>ブリキ缶・その他のめっき板等製品製造業</t>
    <phoneticPr fontId="2"/>
  </si>
  <si>
    <t>洋食器・刃物・手道具・金物類製造業</t>
    <phoneticPr fontId="2"/>
  </si>
  <si>
    <t>洋食器製造業</t>
    <phoneticPr fontId="2"/>
  </si>
  <si>
    <t>機械刃物製造業</t>
    <phoneticPr fontId="2"/>
  </si>
  <si>
    <t>利器工匠具・手道具製造業（やすり，のこぎり，食卓用刃物を除く）</t>
    <phoneticPr fontId="2"/>
  </si>
  <si>
    <t>作業工具製造業</t>
    <phoneticPr fontId="2"/>
  </si>
  <si>
    <t>手引のこぎり・のこ刃製造業</t>
    <phoneticPr fontId="2"/>
  </si>
  <si>
    <t>農業用器具製造業（農業用機械を除く）</t>
    <phoneticPr fontId="2"/>
  </si>
  <si>
    <t>その他の金物類製造業</t>
    <phoneticPr fontId="2"/>
  </si>
  <si>
    <t>暖房・調理等装置,配管工事用附属品製造業</t>
    <phoneticPr fontId="2"/>
  </si>
  <si>
    <t>配管工事用附属品製造業（バルブ，コックを除く）</t>
    <phoneticPr fontId="2"/>
  </si>
  <si>
    <t>ガス機器・石油機器製造業</t>
    <phoneticPr fontId="2"/>
  </si>
  <si>
    <t>温風・温水暖房装置製造業</t>
    <phoneticPr fontId="2"/>
  </si>
  <si>
    <t>その他の暖房・調理装置製造業（電気機械器具，ガス機器，石油機器を除く）</t>
    <phoneticPr fontId="2"/>
  </si>
  <si>
    <t>建設用・建築用金属製品製造業（製缶板金業を含む)</t>
    <phoneticPr fontId="2"/>
  </si>
  <si>
    <t>鉄骨製造業</t>
    <phoneticPr fontId="2"/>
  </si>
  <si>
    <t>建設用金属製品製造業（鉄骨を除く）</t>
    <phoneticPr fontId="2"/>
  </si>
  <si>
    <t>金属製サッシ・ドア製造業</t>
    <phoneticPr fontId="2"/>
  </si>
  <si>
    <t>鉄骨系プレハブ住宅製造業</t>
    <phoneticPr fontId="2"/>
  </si>
  <si>
    <t>建築用金属製品製造業（サッシ，ドア，建築用金物を除く）</t>
    <phoneticPr fontId="2"/>
  </si>
  <si>
    <t>製缶板金業</t>
    <phoneticPr fontId="2"/>
  </si>
  <si>
    <t>金属素形材製品製造業</t>
    <phoneticPr fontId="2"/>
  </si>
  <si>
    <t>アルミニウム・同合金プレス製品製造業</t>
    <phoneticPr fontId="2"/>
  </si>
  <si>
    <t>金属プレス製品製造業（アルミニウム・同合金を除く）</t>
    <phoneticPr fontId="2"/>
  </si>
  <si>
    <t>粉末や金製品製造業</t>
    <phoneticPr fontId="2"/>
  </si>
  <si>
    <t>金属被覆・彫刻業，熱処理業（ほうろう鉄器を除く）</t>
    <phoneticPr fontId="2"/>
  </si>
  <si>
    <t>金属製品塗装業</t>
    <phoneticPr fontId="2"/>
  </si>
  <si>
    <t>溶融めっき業（表面処理鋼材製造業を除く）</t>
    <phoneticPr fontId="2"/>
  </si>
  <si>
    <t>金属彫刻業</t>
    <phoneticPr fontId="2"/>
  </si>
  <si>
    <t>電気めっき業（表面処理鋼材製造業を除く）</t>
    <phoneticPr fontId="2"/>
  </si>
  <si>
    <t>金属熱処理業</t>
    <phoneticPr fontId="2"/>
  </si>
  <si>
    <t>その他の金属表面処理業</t>
    <phoneticPr fontId="2"/>
  </si>
  <si>
    <t>金属線製品製造業（ねじ類を除く)</t>
    <phoneticPr fontId="2"/>
  </si>
  <si>
    <t>くぎ製造業</t>
    <phoneticPr fontId="2"/>
  </si>
  <si>
    <t>その他の金属線製品製造業</t>
    <phoneticPr fontId="2"/>
  </si>
  <si>
    <t>ボルト・ナット・リベット・小ねじ・木ねじ等製造業</t>
    <phoneticPr fontId="2"/>
  </si>
  <si>
    <t>その他の金属製品製造業</t>
    <phoneticPr fontId="2"/>
  </si>
  <si>
    <t>金庫製造業</t>
    <phoneticPr fontId="2"/>
  </si>
  <si>
    <t>金属製スプリング製造業</t>
    <phoneticPr fontId="2"/>
  </si>
  <si>
    <t>他に分類されない金属製品製造業</t>
    <phoneticPr fontId="2"/>
  </si>
  <si>
    <t>25　　はん用機械器具製造業</t>
    <phoneticPr fontId="2"/>
  </si>
  <si>
    <t>ボイラ・原動機製造業</t>
    <phoneticPr fontId="2"/>
  </si>
  <si>
    <t>ボイラ製造業</t>
    <phoneticPr fontId="2"/>
  </si>
  <si>
    <t>蒸気機関・タービン・水力タービン製造業（舶用を除く）</t>
    <phoneticPr fontId="2"/>
  </si>
  <si>
    <t>はん用内燃機関製造業</t>
    <phoneticPr fontId="2"/>
  </si>
  <si>
    <t>その他の原動機製造業</t>
    <phoneticPr fontId="2"/>
  </si>
  <si>
    <t>ポンプ・圧縮機器製造業</t>
    <phoneticPr fontId="2"/>
  </si>
  <si>
    <t>ポンプ・同装置製造業</t>
    <phoneticPr fontId="2"/>
  </si>
  <si>
    <t>空気圧縮機・ガス圧縮機・送風機製造業</t>
    <phoneticPr fontId="2"/>
  </si>
  <si>
    <t>油圧・空圧機器製造業</t>
    <phoneticPr fontId="2"/>
  </si>
  <si>
    <t>一般産業用機械・装置製造業</t>
    <phoneticPr fontId="2"/>
  </si>
  <si>
    <t>動力伝導装置製造業（玉軸受，ころ軸受を除く）</t>
    <phoneticPr fontId="2"/>
  </si>
  <si>
    <t>エレベータ・エスカレータ製造業</t>
    <phoneticPr fontId="2"/>
  </si>
  <si>
    <t>物流運搬設備製造業</t>
    <phoneticPr fontId="2"/>
  </si>
  <si>
    <t>冷凍機・温湿調整装置製造業</t>
    <phoneticPr fontId="2"/>
  </si>
  <si>
    <t>その他のはん用機械・同部分品製造業</t>
    <phoneticPr fontId="2"/>
  </si>
  <si>
    <t>消火器具・消火装置製造業</t>
    <phoneticPr fontId="2"/>
  </si>
  <si>
    <t>弁・同附属品製造業</t>
    <phoneticPr fontId="2"/>
  </si>
  <si>
    <t>パイプ加工・パイプ附属品加工業</t>
    <phoneticPr fontId="2"/>
  </si>
  <si>
    <t>玉軸受・ころ軸受製造業</t>
    <phoneticPr fontId="2"/>
  </si>
  <si>
    <t>ピストンリング製造業</t>
    <phoneticPr fontId="2"/>
  </si>
  <si>
    <t>他に分類されないはん用機械・装置製造業</t>
    <phoneticPr fontId="2"/>
  </si>
  <si>
    <t>各種機械・同部分品製造修理業（注文製造・修理）</t>
    <phoneticPr fontId="2"/>
  </si>
  <si>
    <t>26　　生産用機械器具製造業</t>
    <phoneticPr fontId="2"/>
  </si>
  <si>
    <t>農業用機械製造業（農業用器具を除く）</t>
    <phoneticPr fontId="2"/>
  </si>
  <si>
    <t>建設機械・鉱山機械製造業</t>
    <phoneticPr fontId="2"/>
  </si>
  <si>
    <t>繊維機械製造業</t>
    <phoneticPr fontId="2"/>
  </si>
  <si>
    <t>化学繊維機械・紡績機械製造業</t>
    <phoneticPr fontId="2"/>
  </si>
  <si>
    <t>製織機械・編組機械製造業</t>
    <phoneticPr fontId="2"/>
  </si>
  <si>
    <t>染色整理仕上機械製造業</t>
    <phoneticPr fontId="2"/>
  </si>
  <si>
    <t>繊維機械部分品・取付具・附属品製造業</t>
    <phoneticPr fontId="2"/>
  </si>
  <si>
    <t>縫製機械製造業</t>
    <phoneticPr fontId="2"/>
  </si>
  <si>
    <t>生活関連産業用機械製造業</t>
    <phoneticPr fontId="2"/>
  </si>
  <si>
    <t>食品機械・同装置製造業</t>
    <phoneticPr fontId="2"/>
  </si>
  <si>
    <t>木材加工機械製造業</t>
    <phoneticPr fontId="2"/>
  </si>
  <si>
    <t>パルプ装置・製紙機械製造業</t>
    <phoneticPr fontId="2"/>
  </si>
  <si>
    <t>印刷・製本・紙工機械製造業</t>
    <phoneticPr fontId="2"/>
  </si>
  <si>
    <t>包装・荷造機械製造業</t>
    <phoneticPr fontId="2"/>
  </si>
  <si>
    <t>基礎素材産業用機械製造業</t>
    <phoneticPr fontId="2"/>
  </si>
  <si>
    <t>鋳造装置製造業</t>
    <phoneticPr fontId="2"/>
  </si>
  <si>
    <t>化学機械・同装置製造業</t>
    <phoneticPr fontId="2"/>
  </si>
  <si>
    <t>プラスチック加工機械・同附属装置製造業</t>
    <phoneticPr fontId="2"/>
  </si>
  <si>
    <t>金属加工機械製造業</t>
    <phoneticPr fontId="2"/>
  </si>
  <si>
    <t>金属工作機械製造業</t>
    <phoneticPr fontId="2"/>
  </si>
  <si>
    <t>金属加工機械製造業（金属工作機械を除く）</t>
    <phoneticPr fontId="2"/>
  </si>
  <si>
    <t>金属工作機械用・金属加工機械用部分品・附属品製造業（機械工具，金型を除く）</t>
    <phoneticPr fontId="2"/>
  </si>
  <si>
    <t>機械工具製造業（粉末や金業を除く）</t>
    <phoneticPr fontId="2"/>
  </si>
  <si>
    <t>半導体製造装置製造業</t>
    <phoneticPr fontId="2"/>
  </si>
  <si>
    <t>フラットパネルディスプレイ製造装置製造業</t>
    <phoneticPr fontId="2"/>
  </si>
  <si>
    <t>その他の生産用機械・同部分品製造業</t>
    <phoneticPr fontId="2"/>
  </si>
  <si>
    <t>金属用金型・同部分品・附属品製造業</t>
    <phoneticPr fontId="2"/>
  </si>
  <si>
    <t>非金属用金型・同部分品・附属品製造業</t>
    <phoneticPr fontId="2"/>
  </si>
  <si>
    <t>真空装置・真空機器製造業</t>
    <phoneticPr fontId="2"/>
  </si>
  <si>
    <t>ロボット製造業</t>
    <phoneticPr fontId="2"/>
  </si>
  <si>
    <t>他に分類されない生産用機械・同部分品製造業</t>
    <phoneticPr fontId="2"/>
  </si>
  <si>
    <t>27　　業務用機械器具製造業</t>
    <phoneticPr fontId="2"/>
  </si>
  <si>
    <t>事務用機械器具製造業</t>
    <phoneticPr fontId="2"/>
  </si>
  <si>
    <t>複写機製造業</t>
    <phoneticPr fontId="2"/>
  </si>
  <si>
    <t>その他の事務用機械器具製造業</t>
    <phoneticPr fontId="2"/>
  </si>
  <si>
    <t>サービス用・娯楽用機械器具製造業</t>
    <phoneticPr fontId="2"/>
  </si>
  <si>
    <t>サービス用機械器具製造業</t>
    <phoneticPr fontId="2"/>
  </si>
  <si>
    <t>娯楽用機械製造業</t>
    <phoneticPr fontId="2"/>
  </si>
  <si>
    <t>自動販売機製造業</t>
    <phoneticPr fontId="2"/>
  </si>
  <si>
    <t>その他のサービス用・娯楽用機械器具製造業</t>
    <phoneticPr fontId="2"/>
  </si>
  <si>
    <t>計量器・測定器・分析機器・試験機・測量機械器具・理化学機械器具製造業</t>
    <phoneticPr fontId="2"/>
  </si>
  <si>
    <t>体積計製造業</t>
    <phoneticPr fontId="2"/>
  </si>
  <si>
    <t>はかり製造業</t>
    <phoneticPr fontId="2"/>
  </si>
  <si>
    <t>圧力計・流量計・液面計等製造業</t>
    <phoneticPr fontId="2"/>
  </si>
  <si>
    <t>精密測定器製造業</t>
    <phoneticPr fontId="2"/>
  </si>
  <si>
    <t>分析機器製造業</t>
    <phoneticPr fontId="2"/>
  </si>
  <si>
    <t>試験機製造業</t>
    <phoneticPr fontId="2"/>
  </si>
  <si>
    <t>測量機械器具製造業</t>
    <phoneticPr fontId="2"/>
  </si>
  <si>
    <t>理化学機械器具製造業</t>
    <phoneticPr fontId="2"/>
  </si>
  <si>
    <t>その他の計量器・測定器・分析機器・試験機・測量機械器具・理化学機械器具製造業</t>
    <phoneticPr fontId="2"/>
  </si>
  <si>
    <t>医療用機械器具・医療用品製造業</t>
    <phoneticPr fontId="2"/>
  </si>
  <si>
    <t>医療用機械器具製造業</t>
    <phoneticPr fontId="2"/>
  </si>
  <si>
    <t>歯科用機械器具製造業</t>
    <phoneticPr fontId="2"/>
  </si>
  <si>
    <t>医療用品製造業（動物用医療機械器具を含む）</t>
    <phoneticPr fontId="2"/>
  </si>
  <si>
    <t>歯科材料製造業</t>
    <phoneticPr fontId="2"/>
  </si>
  <si>
    <t>光学機械器具・レンズ製造業</t>
    <phoneticPr fontId="2"/>
  </si>
  <si>
    <t>顕微鏡・望遠鏡等製造業</t>
    <phoneticPr fontId="2"/>
  </si>
  <si>
    <t>写真機・映画用機械・同附属品製造業</t>
    <phoneticPr fontId="2"/>
  </si>
  <si>
    <t>武器製造業</t>
    <phoneticPr fontId="2"/>
  </si>
  <si>
    <t>28　　電子部品・デバイス・電子回路製造業</t>
    <phoneticPr fontId="2"/>
  </si>
  <si>
    <t>電子デバイス製造業</t>
    <phoneticPr fontId="2"/>
  </si>
  <si>
    <t>電子管製造業</t>
    <phoneticPr fontId="2"/>
  </si>
  <si>
    <t>光電変換素子製造業</t>
    <phoneticPr fontId="2"/>
  </si>
  <si>
    <t>半導体素子製造業（光電変換素子を除く）</t>
    <phoneticPr fontId="2"/>
  </si>
  <si>
    <t>集積回路製造業</t>
    <phoneticPr fontId="2"/>
  </si>
  <si>
    <t>液晶パネル・フラットパネル製造業</t>
    <phoneticPr fontId="2"/>
  </si>
  <si>
    <t>電子部品製造業</t>
    <phoneticPr fontId="2"/>
  </si>
  <si>
    <t>抵抗器・コンデンサ・変成器・複合部品製造業</t>
    <phoneticPr fontId="2"/>
  </si>
  <si>
    <t>コネクタ・スイッチ・リレー製造業</t>
    <phoneticPr fontId="2"/>
  </si>
  <si>
    <t>記録メディア製造業</t>
    <phoneticPr fontId="2"/>
  </si>
  <si>
    <t>半導体メモリメディア製造業</t>
    <phoneticPr fontId="2"/>
  </si>
  <si>
    <t>光ディスク・磁気ディスク・磁気テープ製造業</t>
    <phoneticPr fontId="2"/>
  </si>
  <si>
    <t>電子回路製造業</t>
    <phoneticPr fontId="2"/>
  </si>
  <si>
    <t>電子回路実装基板製造業</t>
    <phoneticPr fontId="2"/>
  </si>
  <si>
    <t>ユニット部品製造業</t>
    <phoneticPr fontId="2"/>
  </si>
  <si>
    <t>電源ユニット・高周波ユニット・コントロールユニット製造業</t>
    <phoneticPr fontId="2"/>
  </si>
  <si>
    <t>その他のユニット部品製造業</t>
    <phoneticPr fontId="2"/>
  </si>
  <si>
    <t>その他の電子部品・デバイス・電子回路製造業</t>
    <phoneticPr fontId="2"/>
  </si>
  <si>
    <t>29　　電気機械器具製造業</t>
    <phoneticPr fontId="2"/>
  </si>
  <si>
    <t>発電用・送電用・配電用電気機械器具製造業</t>
    <phoneticPr fontId="2"/>
  </si>
  <si>
    <t>発電機・電動機・その他の回転電気機械製造業</t>
    <phoneticPr fontId="2"/>
  </si>
  <si>
    <t>変圧器類製造業（電子機器用を除く)</t>
    <phoneticPr fontId="2"/>
  </si>
  <si>
    <t>電力開閉装置製造業</t>
    <phoneticPr fontId="2"/>
  </si>
  <si>
    <t>配電盤・電力制御装置製造業</t>
    <phoneticPr fontId="2"/>
  </si>
  <si>
    <t>配線器具・配線附属品製造業</t>
    <phoneticPr fontId="2"/>
  </si>
  <si>
    <t>産業用電気機械器具製造業</t>
    <phoneticPr fontId="2"/>
  </si>
  <si>
    <t>電気溶接機製造業</t>
    <phoneticPr fontId="2"/>
  </si>
  <si>
    <t>内燃機関電装品製造業</t>
    <phoneticPr fontId="2"/>
  </si>
  <si>
    <t>その他の産業用電気機械器具製造業（車両用，船舶用を含む）</t>
    <phoneticPr fontId="2"/>
  </si>
  <si>
    <t>民生用電気機械器具製造業</t>
    <phoneticPr fontId="2"/>
  </si>
  <si>
    <t>ちゅう房機器製造業</t>
    <phoneticPr fontId="2"/>
  </si>
  <si>
    <t>空調・住宅関連機器製造業</t>
    <phoneticPr fontId="2"/>
  </si>
  <si>
    <t>衣料衛生関連機器製造業</t>
    <phoneticPr fontId="2"/>
  </si>
  <si>
    <t>その他の民生用電気機械器具製造業</t>
    <phoneticPr fontId="2"/>
  </si>
  <si>
    <t>電球・電気照明器具製造業</t>
    <phoneticPr fontId="2"/>
  </si>
  <si>
    <t>電球製造業</t>
    <phoneticPr fontId="2"/>
  </si>
  <si>
    <t>電気照明器具製造業</t>
    <phoneticPr fontId="2"/>
  </si>
  <si>
    <t>電池製造業</t>
    <phoneticPr fontId="2"/>
  </si>
  <si>
    <t>蓄電池製造業</t>
    <phoneticPr fontId="2"/>
  </si>
  <si>
    <t>一次電池（乾電池，湿電池）製造業</t>
    <phoneticPr fontId="2"/>
  </si>
  <si>
    <t>電子応用装置製造業</t>
    <phoneticPr fontId="2"/>
  </si>
  <si>
    <t>X線装置製造業</t>
    <phoneticPr fontId="2"/>
  </si>
  <si>
    <t>医療用電子応用装置製造業</t>
    <phoneticPr fontId="2"/>
  </si>
  <si>
    <t>その他の電子応用装置製造業</t>
    <phoneticPr fontId="2"/>
  </si>
  <si>
    <t>電気計測器製造業</t>
    <phoneticPr fontId="2"/>
  </si>
  <si>
    <t>電気計測器製造業（別掲を除く）</t>
    <phoneticPr fontId="2"/>
  </si>
  <si>
    <t>工業計器製造業</t>
    <phoneticPr fontId="2"/>
  </si>
  <si>
    <t>医療用計測器製造業</t>
    <phoneticPr fontId="2"/>
  </si>
  <si>
    <t>その他の電気機械器具製造業</t>
    <phoneticPr fontId="2"/>
  </si>
  <si>
    <t>30　　情報通信機械器具製造業</t>
    <phoneticPr fontId="2"/>
  </si>
  <si>
    <t>通信機械器具・同関連機械器具製造業</t>
    <phoneticPr fontId="2"/>
  </si>
  <si>
    <t>有線通信機械器具製造業</t>
    <phoneticPr fontId="2"/>
  </si>
  <si>
    <t>無線通信機械器具製造業</t>
    <phoneticPr fontId="2"/>
  </si>
  <si>
    <t>ラジオ受信機・テレビジョン受信機製造業</t>
    <phoneticPr fontId="2"/>
  </si>
  <si>
    <t>交通信号保安装置製造業</t>
    <phoneticPr fontId="2"/>
  </si>
  <si>
    <t>その他の通信機械器具・同関連機械器具製造業</t>
    <phoneticPr fontId="2"/>
  </si>
  <si>
    <t>映像・音響機械器具製造業</t>
    <phoneticPr fontId="2"/>
  </si>
  <si>
    <t>ビデオ機器製造業</t>
    <phoneticPr fontId="2"/>
  </si>
  <si>
    <t>デジタルカメラ製造業</t>
    <phoneticPr fontId="2"/>
  </si>
  <si>
    <t>電気音響機械器具製造業</t>
    <phoneticPr fontId="2"/>
  </si>
  <si>
    <t>電子計算機・同附属装置製造業</t>
    <phoneticPr fontId="2"/>
  </si>
  <si>
    <t>電子計算機製造業（パーソナルコンピュータを除く）</t>
    <phoneticPr fontId="2"/>
  </si>
  <si>
    <t>パーソナルコンピュータ製造業</t>
    <phoneticPr fontId="2"/>
  </si>
  <si>
    <t>外部記憶装置製造業</t>
    <phoneticPr fontId="2"/>
  </si>
  <si>
    <t>印刷装置製造業</t>
    <phoneticPr fontId="2"/>
  </si>
  <si>
    <t>表示装置製造業</t>
    <phoneticPr fontId="2"/>
  </si>
  <si>
    <t>その他の附属装置製造業</t>
    <phoneticPr fontId="2"/>
  </si>
  <si>
    <t>31　　輸送用機械器具製造業</t>
    <phoneticPr fontId="2"/>
  </si>
  <si>
    <t>自動車・同附属品製造業</t>
    <phoneticPr fontId="2"/>
  </si>
  <si>
    <t>自動車製造業（二輪自動車を含む）</t>
    <phoneticPr fontId="2"/>
  </si>
  <si>
    <t>自動車車体・附随車製造業</t>
    <phoneticPr fontId="2"/>
  </si>
  <si>
    <t>自動車部分品・附属品製造業</t>
    <phoneticPr fontId="2"/>
  </si>
  <si>
    <t>鉄道車両・同部分品製造業</t>
    <phoneticPr fontId="2"/>
  </si>
  <si>
    <t>鉄道車両製造業</t>
    <phoneticPr fontId="2"/>
  </si>
  <si>
    <t>鉄道車両用部分品製造業</t>
    <phoneticPr fontId="2"/>
  </si>
  <si>
    <t>船舶製造・修理業，舶用機関製造業</t>
    <phoneticPr fontId="2"/>
  </si>
  <si>
    <t>船舶製造・修理業</t>
    <phoneticPr fontId="2"/>
  </si>
  <si>
    <t>船体ブロック製造業</t>
    <phoneticPr fontId="2"/>
  </si>
  <si>
    <t>舟艇製造・修理業</t>
    <phoneticPr fontId="2"/>
  </si>
  <si>
    <t>舶用機関製造業</t>
    <phoneticPr fontId="2"/>
  </si>
  <si>
    <t>航空機・同附属品製造業</t>
    <phoneticPr fontId="2"/>
  </si>
  <si>
    <t>航空機製造業</t>
    <phoneticPr fontId="2"/>
  </si>
  <si>
    <t>航空機用原動機製造業</t>
    <phoneticPr fontId="2"/>
  </si>
  <si>
    <t>その他の航空機部分品・補助装置製造業</t>
    <phoneticPr fontId="2"/>
  </si>
  <si>
    <t>産業用運搬車両・同部分品・附属品製造業</t>
    <phoneticPr fontId="2"/>
  </si>
  <si>
    <t>フォークリフトトラック・同部分品・附属品製造業</t>
    <phoneticPr fontId="2"/>
  </si>
  <si>
    <t>その他の産業用運搬車両・同部分品・附属品製造業</t>
    <phoneticPr fontId="2"/>
  </si>
  <si>
    <t>その他の輸送用機械器具製造業</t>
    <phoneticPr fontId="2"/>
  </si>
  <si>
    <t>自転車・同部分品製造業</t>
    <phoneticPr fontId="2"/>
  </si>
  <si>
    <t>他に分類されない輸送用機械器具製造業</t>
    <phoneticPr fontId="2"/>
  </si>
  <si>
    <t>32　　その他の製造業</t>
    <phoneticPr fontId="2"/>
  </si>
  <si>
    <t>貴金属・宝石製品製造業</t>
    <phoneticPr fontId="2"/>
  </si>
  <si>
    <t>貴金属・宝石製装身具（ジュエリー）製品製造業</t>
    <phoneticPr fontId="2"/>
  </si>
  <si>
    <t>貴金属・宝石製装身具（ジュエリー）附属品・同材料加工業</t>
    <phoneticPr fontId="2"/>
  </si>
  <si>
    <t>その他の貴金属製品製造業</t>
    <phoneticPr fontId="2"/>
  </si>
  <si>
    <t>装身具・装飾品・ボタン・同関連品製造業（貴金属・宝石製を除く）</t>
    <phoneticPr fontId="2"/>
  </si>
  <si>
    <t>装身具・装飾品製造業（貴金属・宝石製を除く）</t>
    <phoneticPr fontId="2"/>
  </si>
  <si>
    <t>造花・装飾用羽毛製造業</t>
    <phoneticPr fontId="2"/>
  </si>
  <si>
    <t>ボタン製造業</t>
    <phoneticPr fontId="2"/>
  </si>
  <si>
    <t>針・ピン・ホック・スナップ・同関連品製造業</t>
    <phoneticPr fontId="2"/>
  </si>
  <si>
    <t>その他の装身具・装飾品製造業</t>
    <phoneticPr fontId="2"/>
  </si>
  <si>
    <t>時計・同部分品製造業</t>
    <phoneticPr fontId="2"/>
  </si>
  <si>
    <t>楽器製造業</t>
    <phoneticPr fontId="2"/>
  </si>
  <si>
    <t>ピアノ製造業</t>
    <phoneticPr fontId="2"/>
  </si>
  <si>
    <t>その他の楽器・楽器部品・同材料製造業</t>
    <phoneticPr fontId="2"/>
  </si>
  <si>
    <t>がん具・運動用具製造業</t>
    <phoneticPr fontId="2"/>
  </si>
  <si>
    <t>娯楽用具・がん具製造業（人形を除く）</t>
    <phoneticPr fontId="2"/>
  </si>
  <si>
    <t>人形製造業</t>
    <phoneticPr fontId="2"/>
  </si>
  <si>
    <t>運動用具製造業</t>
    <phoneticPr fontId="2"/>
  </si>
  <si>
    <t>ペン・鉛筆・絵画用品・その他の事務用品製造業</t>
    <phoneticPr fontId="2"/>
  </si>
  <si>
    <t>万年筆・ペン類・鉛筆製造業</t>
    <phoneticPr fontId="2"/>
  </si>
  <si>
    <t>毛筆・絵画用品製造業（鉛筆を除く）</t>
    <phoneticPr fontId="2"/>
  </si>
  <si>
    <t>その他の事務用品製造業</t>
    <phoneticPr fontId="2"/>
  </si>
  <si>
    <t>漆器製造業</t>
    <phoneticPr fontId="2"/>
  </si>
  <si>
    <t>畳等生活雑貨製品製造業</t>
    <phoneticPr fontId="2"/>
  </si>
  <si>
    <t>麦わら・パナマ類帽子・わら工品製造業</t>
    <phoneticPr fontId="2"/>
  </si>
  <si>
    <t>畳製造業</t>
    <phoneticPr fontId="2"/>
  </si>
  <si>
    <t>うちわ・扇子・ちょうちん製造業</t>
    <phoneticPr fontId="2"/>
  </si>
  <si>
    <t>ほうき・ブラシ製造業</t>
    <phoneticPr fontId="2"/>
  </si>
  <si>
    <t>喫煙用具製造業（貴金属・宝石製を除く）</t>
    <phoneticPr fontId="2"/>
  </si>
  <si>
    <t>その他の生活雑貨製品製造業</t>
    <phoneticPr fontId="2"/>
  </si>
  <si>
    <t>他に分類されない製造業</t>
    <phoneticPr fontId="2"/>
  </si>
  <si>
    <t>煙火製造業</t>
    <phoneticPr fontId="2"/>
  </si>
  <si>
    <t>看板・標識機製造業</t>
    <phoneticPr fontId="2"/>
  </si>
  <si>
    <t>パレット製造業</t>
    <phoneticPr fontId="2"/>
  </si>
  <si>
    <t>モデル・模型製造業</t>
    <phoneticPr fontId="2"/>
  </si>
  <si>
    <t>工業用模型製造業</t>
    <phoneticPr fontId="2"/>
  </si>
  <si>
    <t>情報記録物製造業（新聞，書籍等の印刷物を除く）</t>
    <phoneticPr fontId="2"/>
  </si>
  <si>
    <t>眼鏡製造業（枠を含む）</t>
    <phoneticPr fontId="2"/>
  </si>
  <si>
    <t>他に分類されないその他の製造業</t>
    <phoneticPr fontId="2"/>
  </si>
  <si>
    <t>33　　電気業</t>
    <phoneticPr fontId="2"/>
  </si>
  <si>
    <t>電気業</t>
    <phoneticPr fontId="2"/>
  </si>
  <si>
    <t>34　　ガス業</t>
    <phoneticPr fontId="2"/>
  </si>
  <si>
    <t>ガス業</t>
    <phoneticPr fontId="2"/>
  </si>
  <si>
    <t>35　　熱供給業</t>
    <phoneticPr fontId="2"/>
  </si>
  <si>
    <t>熱供給業</t>
    <phoneticPr fontId="2"/>
  </si>
  <si>
    <t>36　　水道業</t>
    <phoneticPr fontId="2"/>
  </si>
  <si>
    <t>上水道業</t>
    <phoneticPr fontId="2"/>
  </si>
  <si>
    <t>工業用水道業</t>
    <phoneticPr fontId="2"/>
  </si>
  <si>
    <t>下水道業</t>
    <phoneticPr fontId="2"/>
  </si>
  <si>
    <t>下水道処理施設維持管理業</t>
    <phoneticPr fontId="2"/>
  </si>
  <si>
    <t>下水道管路施設維持管理業</t>
    <phoneticPr fontId="2"/>
  </si>
  <si>
    <t>37　　通信業</t>
    <phoneticPr fontId="2"/>
  </si>
  <si>
    <t>固定電気通信業</t>
    <phoneticPr fontId="2"/>
  </si>
  <si>
    <t>地域電気通信業（有線放送電話業を除く）</t>
    <phoneticPr fontId="2"/>
  </si>
  <si>
    <t>長距離電気通信業</t>
    <phoneticPr fontId="2"/>
  </si>
  <si>
    <t>有線放送電話業</t>
    <phoneticPr fontId="2"/>
  </si>
  <si>
    <t>その他の固定電気通信業</t>
    <phoneticPr fontId="2"/>
  </si>
  <si>
    <t>移動電気通信業</t>
    <phoneticPr fontId="2"/>
  </si>
  <si>
    <t>電気通信に附帯するサービス業</t>
    <phoneticPr fontId="2"/>
  </si>
  <si>
    <t>38　　放送業</t>
    <phoneticPr fontId="2"/>
  </si>
  <si>
    <t>公共放送業（有線放送業を除く）</t>
    <phoneticPr fontId="2"/>
  </si>
  <si>
    <t>民間放送業（有線放送業を除く）</t>
    <phoneticPr fontId="2"/>
  </si>
  <si>
    <t>テレビジョン放送業（衛星放送業を除く）</t>
    <phoneticPr fontId="2"/>
  </si>
  <si>
    <t>ラジオ放送業（衛星放送業を除く）</t>
    <phoneticPr fontId="2"/>
  </si>
  <si>
    <t>衛星放送業</t>
    <phoneticPr fontId="2"/>
  </si>
  <si>
    <t>その他の民間放送業</t>
    <phoneticPr fontId="2"/>
  </si>
  <si>
    <t>有線放送業</t>
    <phoneticPr fontId="2"/>
  </si>
  <si>
    <t>有線テレビジョン放送業</t>
    <phoneticPr fontId="2"/>
  </si>
  <si>
    <t>有線ラジオ放送業</t>
    <phoneticPr fontId="2"/>
  </si>
  <si>
    <t>39　　情報サービス業</t>
    <phoneticPr fontId="2"/>
  </si>
  <si>
    <t>ソフトウェア業</t>
    <phoneticPr fontId="2"/>
  </si>
  <si>
    <t>受託開発ソフトウェア業</t>
    <phoneticPr fontId="2"/>
  </si>
  <si>
    <t>組込みソフトウェア業</t>
    <phoneticPr fontId="2"/>
  </si>
  <si>
    <t>パッケージソフトウェア業</t>
    <phoneticPr fontId="2"/>
  </si>
  <si>
    <t>ゲームソフトウェア業</t>
    <phoneticPr fontId="2"/>
  </si>
  <si>
    <t>情報処理・提供サービス業</t>
    <phoneticPr fontId="2"/>
  </si>
  <si>
    <t>情報処理サービス業</t>
    <phoneticPr fontId="2"/>
  </si>
  <si>
    <t>情報提供サービス業</t>
    <phoneticPr fontId="2"/>
  </si>
  <si>
    <t>市場調査・世論調査・社会調査業</t>
    <phoneticPr fontId="2"/>
  </si>
  <si>
    <t>その他の情報処理・提供サービス業</t>
    <phoneticPr fontId="2"/>
  </si>
  <si>
    <t>40　　インターネット附随サービス業</t>
    <phoneticPr fontId="2"/>
  </si>
  <si>
    <t>インターネット附随サービス業</t>
    <phoneticPr fontId="2"/>
  </si>
  <si>
    <t>ポータルサイト・サーバ運営業</t>
    <phoneticPr fontId="2"/>
  </si>
  <si>
    <t>アプリケーション・サービス・コンテンツ・プロバイダ</t>
    <phoneticPr fontId="2"/>
  </si>
  <si>
    <t>インターネット利用サポート業</t>
    <phoneticPr fontId="2"/>
  </si>
  <si>
    <t>41　　映像・音声・文字情報制作業</t>
    <phoneticPr fontId="2"/>
  </si>
  <si>
    <t>映像情報制作・配給業</t>
    <phoneticPr fontId="2"/>
  </si>
  <si>
    <t>映画・ビデオ制作業（テレビジョン番組制作業，アニメーション制作業を除く）</t>
    <phoneticPr fontId="2"/>
  </si>
  <si>
    <t>テレビジョン番組制作業（アニメーション制作業を除く）</t>
    <phoneticPr fontId="2"/>
  </si>
  <si>
    <t>アニメーション制作業</t>
    <phoneticPr fontId="2"/>
  </si>
  <si>
    <t>映画・ビデオ・テレビジョン番組配給業</t>
    <phoneticPr fontId="2"/>
  </si>
  <si>
    <t>音声情報制作業</t>
    <phoneticPr fontId="2"/>
  </si>
  <si>
    <t>レコード制作業</t>
    <phoneticPr fontId="2"/>
  </si>
  <si>
    <t>ラジオ番組制作業</t>
    <phoneticPr fontId="2"/>
  </si>
  <si>
    <t>新聞業</t>
    <phoneticPr fontId="2"/>
  </si>
  <si>
    <t>出版業</t>
    <phoneticPr fontId="2"/>
  </si>
  <si>
    <t>広告制作業</t>
    <phoneticPr fontId="2"/>
  </si>
  <si>
    <t>映像・音声・文字情報制作に附帯するサービス業</t>
    <phoneticPr fontId="2"/>
  </si>
  <si>
    <t>ニュース供給業</t>
    <phoneticPr fontId="2"/>
  </si>
  <si>
    <t>その他の映像・音声・文字情報制作に附帯するサービス業</t>
    <phoneticPr fontId="2"/>
  </si>
  <si>
    <t>42　　鉄道業</t>
    <phoneticPr fontId="2"/>
  </si>
  <si>
    <t>鉄道業</t>
    <phoneticPr fontId="2"/>
  </si>
  <si>
    <t>普通鉄道業</t>
    <phoneticPr fontId="2"/>
  </si>
  <si>
    <t>軌道業</t>
    <phoneticPr fontId="2"/>
  </si>
  <si>
    <t>地下鉄道業</t>
    <phoneticPr fontId="2"/>
  </si>
  <si>
    <t>モノレール鉄道業（地下鉄道業を除く）</t>
    <phoneticPr fontId="2"/>
  </si>
  <si>
    <t>案内軌条式鉄道業（地下鉄道業を除く）</t>
    <phoneticPr fontId="2"/>
  </si>
  <si>
    <t>鋼索鉄道業</t>
    <phoneticPr fontId="2"/>
  </si>
  <si>
    <t>索道業</t>
    <phoneticPr fontId="2"/>
  </si>
  <si>
    <t>その他の鉄道業</t>
    <phoneticPr fontId="2"/>
  </si>
  <si>
    <t>43　　道路旅客運送業</t>
    <phoneticPr fontId="2"/>
  </si>
  <si>
    <t>一般乗合旅客自動車運送業</t>
    <phoneticPr fontId="2"/>
  </si>
  <si>
    <t>一般乗用旅客自動車運送業</t>
    <phoneticPr fontId="2"/>
  </si>
  <si>
    <t>一般貸切旅客自動車運送業</t>
    <phoneticPr fontId="2"/>
  </si>
  <si>
    <t>その他の道路旅客運送業</t>
    <phoneticPr fontId="2"/>
  </si>
  <si>
    <t>特定旅客自動車運送業</t>
    <phoneticPr fontId="2"/>
  </si>
  <si>
    <t>他に分類されない道路旅客運送業</t>
    <phoneticPr fontId="2"/>
  </si>
  <si>
    <t>44　　道路貨物運送業</t>
    <phoneticPr fontId="2"/>
  </si>
  <si>
    <t>一般貨物自動車運送業</t>
    <phoneticPr fontId="2"/>
  </si>
  <si>
    <t>一般貨物自動車運送業（特別積合せ貨物運送業を除く）</t>
    <phoneticPr fontId="2"/>
  </si>
  <si>
    <t>特別積合せ貨物運送業</t>
    <phoneticPr fontId="2"/>
  </si>
  <si>
    <t>特定貨物自動車運送業</t>
    <phoneticPr fontId="2"/>
  </si>
  <si>
    <t>貨物軽自動車運送業</t>
    <phoneticPr fontId="2"/>
  </si>
  <si>
    <t>集配利用運送業</t>
    <phoneticPr fontId="2"/>
  </si>
  <si>
    <t>その他の道路貨物運送業</t>
    <phoneticPr fontId="2"/>
  </si>
  <si>
    <t>45　　水運業</t>
    <phoneticPr fontId="2"/>
  </si>
  <si>
    <t>外航海運業</t>
    <phoneticPr fontId="2"/>
  </si>
  <si>
    <t>外航旅客海運業</t>
    <phoneticPr fontId="2"/>
  </si>
  <si>
    <t>外航貨物海運業</t>
    <phoneticPr fontId="2"/>
  </si>
  <si>
    <t>沿海海運業</t>
    <phoneticPr fontId="2"/>
  </si>
  <si>
    <t>沿海旅客海運業</t>
    <phoneticPr fontId="2"/>
  </si>
  <si>
    <t>沿海貨物海運業</t>
    <phoneticPr fontId="2"/>
  </si>
  <si>
    <t>内陸水運業</t>
    <phoneticPr fontId="2"/>
  </si>
  <si>
    <t>港湾旅客海運業</t>
    <phoneticPr fontId="2"/>
  </si>
  <si>
    <t>河川水運業</t>
    <phoneticPr fontId="2"/>
  </si>
  <si>
    <t>湖沼水運業</t>
    <phoneticPr fontId="2"/>
  </si>
  <si>
    <t>船舶貸渡業</t>
    <phoneticPr fontId="2"/>
  </si>
  <si>
    <t>船舶貸渡業（内航船舶貸渡業を除く）</t>
    <phoneticPr fontId="2"/>
  </si>
  <si>
    <t>内航船舶貸渡業</t>
    <phoneticPr fontId="2"/>
  </si>
  <si>
    <t>46　　航空運輸業</t>
    <phoneticPr fontId="2"/>
  </si>
  <si>
    <t>航空運送業</t>
    <phoneticPr fontId="2"/>
  </si>
  <si>
    <t>航空機使用業（航空運送業を除く）</t>
    <phoneticPr fontId="2"/>
  </si>
  <si>
    <t>47　　倉庫業</t>
    <phoneticPr fontId="2"/>
  </si>
  <si>
    <t>倉庫業（冷蔵倉庫業を除く）</t>
    <phoneticPr fontId="2"/>
  </si>
  <si>
    <t>冷蔵倉庫業</t>
    <phoneticPr fontId="2"/>
  </si>
  <si>
    <t>48　　運輸に附帯するサービス業</t>
    <phoneticPr fontId="2"/>
  </si>
  <si>
    <t>港湾運送業</t>
    <phoneticPr fontId="2"/>
  </si>
  <si>
    <t>貨物運送取扱業（集配利用運送業を除く）</t>
    <phoneticPr fontId="2"/>
  </si>
  <si>
    <t>利用運送業（集配利用運送業を除く）</t>
    <phoneticPr fontId="2"/>
  </si>
  <si>
    <t>運送取次業</t>
    <phoneticPr fontId="2"/>
  </si>
  <si>
    <t>運送代理店</t>
    <phoneticPr fontId="2"/>
  </si>
  <si>
    <t>こん包業（組立こん包業を除く）</t>
    <phoneticPr fontId="2"/>
  </si>
  <si>
    <t>組立こん包業</t>
    <phoneticPr fontId="2"/>
  </si>
  <si>
    <t>運輸施設提供業</t>
    <phoneticPr fontId="2"/>
  </si>
  <si>
    <t>鉄道施設提供業</t>
    <phoneticPr fontId="2"/>
  </si>
  <si>
    <t>道路運送固定施設業</t>
    <phoneticPr fontId="2"/>
  </si>
  <si>
    <t>自動車ターミナル業</t>
    <phoneticPr fontId="2"/>
  </si>
  <si>
    <t>貨物荷扱固定施設業</t>
    <phoneticPr fontId="2"/>
  </si>
  <si>
    <t>桟橋泊きょ業</t>
    <phoneticPr fontId="2"/>
  </si>
  <si>
    <t>飛行場業</t>
    <phoneticPr fontId="2"/>
  </si>
  <si>
    <t>その他の運輸に附帯するサービス業</t>
    <phoneticPr fontId="2"/>
  </si>
  <si>
    <t>海運仲立業</t>
    <phoneticPr fontId="2"/>
  </si>
  <si>
    <t>他に分類されない運輸に附帯するサービス業</t>
    <phoneticPr fontId="2"/>
  </si>
  <si>
    <t>49　　郵便業（信書便事業を含む）</t>
    <phoneticPr fontId="2"/>
  </si>
  <si>
    <t>郵便業（信書便事業を含む）</t>
    <phoneticPr fontId="2"/>
  </si>
  <si>
    <t>50　　各種商品卸売業</t>
    <phoneticPr fontId="2"/>
  </si>
  <si>
    <t>自家用倉庫</t>
    <phoneticPr fontId="2"/>
  </si>
  <si>
    <t>各種商品卸売業</t>
    <phoneticPr fontId="2"/>
  </si>
  <si>
    <t>各種商品卸売業（従業者が常時100人以上のもの）</t>
    <phoneticPr fontId="2"/>
  </si>
  <si>
    <t>その他の各種商品卸売業</t>
    <phoneticPr fontId="2"/>
  </si>
  <si>
    <t>51　　繊維・衣服等卸売業</t>
    <phoneticPr fontId="2"/>
  </si>
  <si>
    <t>繊維品卸売業（衣服，身の回り品を除く）</t>
    <phoneticPr fontId="2"/>
  </si>
  <si>
    <t>繊維原料卸売業</t>
    <phoneticPr fontId="2"/>
  </si>
  <si>
    <t>糸卸売業</t>
    <phoneticPr fontId="2"/>
  </si>
  <si>
    <t>織物卸売業（室内装飾繊維品を除く）</t>
    <phoneticPr fontId="2"/>
  </si>
  <si>
    <t>衣服卸売業</t>
    <phoneticPr fontId="2"/>
  </si>
  <si>
    <t>男子服卸売業</t>
    <phoneticPr fontId="2"/>
  </si>
  <si>
    <t>婦人・子供服卸売業</t>
    <phoneticPr fontId="2"/>
  </si>
  <si>
    <t>下着類卸売業</t>
    <phoneticPr fontId="2"/>
  </si>
  <si>
    <t>その他の衣服卸売業</t>
    <phoneticPr fontId="2"/>
  </si>
  <si>
    <t>身の回り品卸売業</t>
    <phoneticPr fontId="2"/>
  </si>
  <si>
    <t>寝具類卸売業</t>
    <phoneticPr fontId="2"/>
  </si>
  <si>
    <t>靴・履物卸売業</t>
    <phoneticPr fontId="2"/>
  </si>
  <si>
    <t>かばん・袋物卸売業</t>
    <phoneticPr fontId="2"/>
  </si>
  <si>
    <t>その他の身の回り品卸売業</t>
    <phoneticPr fontId="2"/>
  </si>
  <si>
    <t>52　　飲食料品卸売業</t>
    <phoneticPr fontId="2"/>
  </si>
  <si>
    <t>農畜産物・水産物卸売業</t>
    <phoneticPr fontId="2"/>
  </si>
  <si>
    <t>米麦卸売業</t>
    <phoneticPr fontId="2"/>
  </si>
  <si>
    <t>雑穀・豆類卸売業</t>
    <phoneticPr fontId="2"/>
  </si>
  <si>
    <t>野菜卸売業</t>
    <phoneticPr fontId="2"/>
  </si>
  <si>
    <t>果実卸売業</t>
    <phoneticPr fontId="2"/>
  </si>
  <si>
    <t>食肉卸売業</t>
    <phoneticPr fontId="2"/>
  </si>
  <si>
    <t>生鮮魚介卸売業</t>
    <phoneticPr fontId="2"/>
  </si>
  <si>
    <t>その他の農畜産物・水産物卸売業</t>
    <phoneticPr fontId="2"/>
  </si>
  <si>
    <t>食料・飲料卸売業</t>
    <phoneticPr fontId="2"/>
  </si>
  <si>
    <t>砂糖・味そ・しょう油卸売業</t>
    <phoneticPr fontId="2"/>
  </si>
  <si>
    <t>酒類卸売業</t>
    <phoneticPr fontId="2"/>
  </si>
  <si>
    <t>乾物卸売業</t>
    <phoneticPr fontId="2"/>
  </si>
  <si>
    <t>菓子・パン類卸売業</t>
    <phoneticPr fontId="2"/>
  </si>
  <si>
    <t>飲料卸売業（別掲を除く）</t>
    <phoneticPr fontId="2"/>
  </si>
  <si>
    <t>茶類卸売業</t>
    <phoneticPr fontId="2"/>
  </si>
  <si>
    <t>牛乳・乳製品卸売業</t>
    <phoneticPr fontId="2"/>
  </si>
  <si>
    <t>その他の食料・飲料卸売業</t>
    <phoneticPr fontId="2"/>
  </si>
  <si>
    <t>53　　建築材料，鉱物・金属材料等卸売業</t>
    <phoneticPr fontId="2"/>
  </si>
  <si>
    <t>建築材料卸売業</t>
    <phoneticPr fontId="2"/>
  </si>
  <si>
    <t>木材・竹材卸売業</t>
    <phoneticPr fontId="2"/>
  </si>
  <si>
    <t>セメント卸売業</t>
    <phoneticPr fontId="2"/>
  </si>
  <si>
    <t>板ガラス卸売業</t>
    <phoneticPr fontId="2"/>
  </si>
  <si>
    <t>建築用金属製品卸売業（建築用金物を除く）</t>
    <phoneticPr fontId="2"/>
  </si>
  <si>
    <t>その他の建築材料卸売業</t>
    <phoneticPr fontId="2"/>
  </si>
  <si>
    <t>化学製品卸売業</t>
    <phoneticPr fontId="2"/>
  </si>
  <si>
    <t>塗料卸売業</t>
    <phoneticPr fontId="2"/>
  </si>
  <si>
    <t>プラスチック卸売業</t>
    <phoneticPr fontId="2"/>
  </si>
  <si>
    <t>その他の化学製品卸売業</t>
    <phoneticPr fontId="2"/>
  </si>
  <si>
    <t>石油・鉱物卸売業</t>
    <phoneticPr fontId="2"/>
  </si>
  <si>
    <t>石油卸売業</t>
    <phoneticPr fontId="2"/>
  </si>
  <si>
    <t>鉱物卸売業（石油を除く）</t>
    <phoneticPr fontId="2"/>
  </si>
  <si>
    <t>鉄鋼製品卸売業</t>
    <phoneticPr fontId="2"/>
  </si>
  <si>
    <t>鉄鋼粗製品卸売業</t>
    <phoneticPr fontId="2"/>
  </si>
  <si>
    <t>鉄鋼一次製品卸売業</t>
    <phoneticPr fontId="2"/>
  </si>
  <si>
    <t>その他の鉄鋼製品卸売業</t>
    <phoneticPr fontId="2"/>
  </si>
  <si>
    <t>非鉄金属卸売業</t>
    <phoneticPr fontId="2"/>
  </si>
  <si>
    <t>非鉄金属地金卸売業</t>
    <phoneticPr fontId="2"/>
  </si>
  <si>
    <t>非鉄金属製品卸売業</t>
    <phoneticPr fontId="2"/>
  </si>
  <si>
    <t>再生資源卸売業</t>
    <phoneticPr fontId="2"/>
  </si>
  <si>
    <t>空瓶・空缶等空容器卸売業</t>
    <phoneticPr fontId="2"/>
  </si>
  <si>
    <t>鉄スクラップ卸売業</t>
    <phoneticPr fontId="2"/>
  </si>
  <si>
    <t>非鉄金属スクラップ卸売業</t>
    <phoneticPr fontId="2"/>
  </si>
  <si>
    <t>古紙卸売業</t>
    <phoneticPr fontId="2"/>
  </si>
  <si>
    <t>その他の再生資源卸売業</t>
    <phoneticPr fontId="2"/>
  </si>
  <si>
    <t>54　　機械器具卸売業</t>
    <phoneticPr fontId="2"/>
  </si>
  <si>
    <t>産業機械器具卸売業</t>
    <phoneticPr fontId="2"/>
  </si>
  <si>
    <t>建設機械・鉱山機械卸売業</t>
    <phoneticPr fontId="2"/>
  </si>
  <si>
    <t>金属加工機械卸売業</t>
    <phoneticPr fontId="2"/>
  </si>
  <si>
    <t>事務用機械器具卸売業</t>
    <phoneticPr fontId="2"/>
  </si>
  <si>
    <t>その他の産業機械器具卸売業</t>
    <phoneticPr fontId="2"/>
  </si>
  <si>
    <t>自動車卸売業</t>
    <phoneticPr fontId="2"/>
  </si>
  <si>
    <t>自動車卸売業（二輪自動車を含む）</t>
    <phoneticPr fontId="2"/>
  </si>
  <si>
    <t>自動車部分品・附属品卸売業（中古品を除く）</t>
    <phoneticPr fontId="2"/>
  </si>
  <si>
    <t>自動車中古部品卸売業</t>
    <phoneticPr fontId="2"/>
  </si>
  <si>
    <t>電気機械器具卸売業</t>
    <phoneticPr fontId="2"/>
  </si>
  <si>
    <t>家庭用電気機械器具卸売業</t>
    <phoneticPr fontId="2"/>
  </si>
  <si>
    <t>電気機械器具卸売業（家庭用電気機械器具を除く）</t>
    <phoneticPr fontId="2"/>
  </si>
  <si>
    <t>その他の機械器具卸売業</t>
    <phoneticPr fontId="2"/>
  </si>
  <si>
    <t>輸送用機械器具卸売業（自動車を除く）</t>
    <phoneticPr fontId="2"/>
  </si>
  <si>
    <t>計量器・理化学機械器具・光学機械器具等卸売業</t>
    <rPh sb="0" eb="1">
      <t>ケイ</t>
    </rPh>
    <phoneticPr fontId="2"/>
  </si>
  <si>
    <t>医療用機械器具卸売業（歯科用機械器具を含む）</t>
    <phoneticPr fontId="2"/>
  </si>
  <si>
    <t>55　　その他の卸売業</t>
    <phoneticPr fontId="2"/>
  </si>
  <si>
    <t>家具・建具・じゅう器等卸売業</t>
    <phoneticPr fontId="2"/>
  </si>
  <si>
    <t>家具・建具卸売業</t>
    <phoneticPr fontId="2"/>
  </si>
  <si>
    <t>荒物卸売業</t>
    <phoneticPr fontId="2"/>
  </si>
  <si>
    <t>畳卸売業</t>
    <phoneticPr fontId="2"/>
  </si>
  <si>
    <t>室内装飾繊維品卸売業</t>
    <phoneticPr fontId="2"/>
  </si>
  <si>
    <t>陶磁器・ガラス器卸売業</t>
    <phoneticPr fontId="2"/>
  </si>
  <si>
    <t>その他のじゅう器卸売業</t>
    <phoneticPr fontId="2"/>
  </si>
  <si>
    <t>医薬品・化粧品等卸売業</t>
    <phoneticPr fontId="2"/>
  </si>
  <si>
    <t>医薬品卸売業</t>
    <phoneticPr fontId="2"/>
  </si>
  <si>
    <t>医療用品卸売業</t>
    <phoneticPr fontId="2"/>
  </si>
  <si>
    <t>化粧品卸売業</t>
    <phoneticPr fontId="2"/>
  </si>
  <si>
    <t>合成洗剤卸売業</t>
    <phoneticPr fontId="2"/>
  </si>
  <si>
    <t>紙・紙製品卸売業</t>
    <phoneticPr fontId="2"/>
  </si>
  <si>
    <t>紙卸売業</t>
    <phoneticPr fontId="2"/>
  </si>
  <si>
    <t>紙製品卸売業</t>
    <phoneticPr fontId="2"/>
  </si>
  <si>
    <t>他に分類されない卸売業</t>
    <phoneticPr fontId="2"/>
  </si>
  <si>
    <t>金物卸売業</t>
    <phoneticPr fontId="2"/>
  </si>
  <si>
    <t>肥料・飼料卸売業</t>
    <phoneticPr fontId="2"/>
  </si>
  <si>
    <t>スポーツ用品卸売業</t>
    <phoneticPr fontId="2"/>
  </si>
  <si>
    <t>娯楽用品・がん具卸売業</t>
    <phoneticPr fontId="2"/>
  </si>
  <si>
    <t>たばこ卸売業</t>
    <phoneticPr fontId="2"/>
  </si>
  <si>
    <t>ジュエリー製品卸売業</t>
    <phoneticPr fontId="2"/>
  </si>
  <si>
    <t>書籍・雑誌卸売業</t>
    <phoneticPr fontId="2"/>
  </si>
  <si>
    <t>代理商，仲立業</t>
    <phoneticPr fontId="2"/>
  </si>
  <si>
    <t>他に分類されないその他の卸売業</t>
    <phoneticPr fontId="2"/>
  </si>
  <si>
    <t>56　　各種商品小売業</t>
    <phoneticPr fontId="2"/>
  </si>
  <si>
    <t>57　　織物・衣服・身の回り品小売業</t>
    <phoneticPr fontId="2"/>
  </si>
  <si>
    <t>呉服・服地・寝具小売業</t>
    <phoneticPr fontId="2"/>
  </si>
  <si>
    <t>呉服・服地小売業</t>
    <phoneticPr fontId="2"/>
  </si>
  <si>
    <t>寝具小売業</t>
    <phoneticPr fontId="2"/>
  </si>
  <si>
    <t>男子服小売業</t>
    <phoneticPr fontId="2"/>
  </si>
  <si>
    <t>婦人・子供服小売業</t>
    <phoneticPr fontId="2"/>
  </si>
  <si>
    <t>婦人服小売業</t>
    <phoneticPr fontId="2"/>
  </si>
  <si>
    <t>子供服小売業</t>
    <phoneticPr fontId="2"/>
  </si>
  <si>
    <t>靴・履物小売業</t>
    <phoneticPr fontId="2"/>
  </si>
  <si>
    <t>靴小売業</t>
    <phoneticPr fontId="2"/>
  </si>
  <si>
    <t>履物小売業（靴を除く）</t>
    <phoneticPr fontId="2"/>
  </si>
  <si>
    <t>その他の織物・衣服・身の回り品小売業</t>
    <phoneticPr fontId="2"/>
  </si>
  <si>
    <t>かばん・袋物小売業</t>
    <phoneticPr fontId="2"/>
  </si>
  <si>
    <t>下着類小売業</t>
    <phoneticPr fontId="2"/>
  </si>
  <si>
    <t>洋品雑貨・小間物小売業</t>
    <phoneticPr fontId="2"/>
  </si>
  <si>
    <t>他に分類されない織物・衣服・身の回り品小売業</t>
    <phoneticPr fontId="2"/>
  </si>
  <si>
    <t>58　　飲食料品小売業</t>
    <phoneticPr fontId="2"/>
  </si>
  <si>
    <t>野菜・果実小売業</t>
    <phoneticPr fontId="2"/>
  </si>
  <si>
    <t>野菜小売業</t>
    <phoneticPr fontId="2"/>
  </si>
  <si>
    <t>果実小売業</t>
    <phoneticPr fontId="2"/>
  </si>
  <si>
    <t>食肉小売業</t>
    <phoneticPr fontId="2"/>
  </si>
  <si>
    <t>食肉小売業（卵，鳥肉を除く）</t>
    <phoneticPr fontId="2"/>
  </si>
  <si>
    <t>卵・鳥肉小売業</t>
    <phoneticPr fontId="2"/>
  </si>
  <si>
    <t>鮮魚小売業</t>
    <phoneticPr fontId="2"/>
  </si>
  <si>
    <t>酒小売業</t>
    <phoneticPr fontId="2"/>
  </si>
  <si>
    <t>菓子・パン小売業</t>
    <phoneticPr fontId="2"/>
  </si>
  <si>
    <t>菓子小売業（製造小売）</t>
    <phoneticPr fontId="2"/>
  </si>
  <si>
    <t>菓子小売業（製造小売でないもの）</t>
    <phoneticPr fontId="2"/>
  </si>
  <si>
    <t>パン小売業（製造小売）</t>
    <phoneticPr fontId="2"/>
  </si>
  <si>
    <t>パン小売業（製造小売でないもの）</t>
    <phoneticPr fontId="2"/>
  </si>
  <si>
    <t>その他の飲食料品小売業</t>
    <phoneticPr fontId="2"/>
  </si>
  <si>
    <t>牛乳小売業</t>
    <phoneticPr fontId="2"/>
  </si>
  <si>
    <t>飲料小売業（別掲を除く）</t>
    <phoneticPr fontId="2"/>
  </si>
  <si>
    <t>茶類小売業</t>
    <phoneticPr fontId="2"/>
  </si>
  <si>
    <t>料理品小売業</t>
    <phoneticPr fontId="2"/>
  </si>
  <si>
    <t>米穀類小売業</t>
    <phoneticPr fontId="2"/>
  </si>
  <si>
    <t>豆腐・かまぼこ等加工食品小売業</t>
    <phoneticPr fontId="2"/>
  </si>
  <si>
    <t>乾物小売業</t>
    <phoneticPr fontId="2"/>
  </si>
  <si>
    <t>他に分類されない飲食料品小売業</t>
    <phoneticPr fontId="2"/>
  </si>
  <si>
    <t>59　　機械器具小売業</t>
    <phoneticPr fontId="2"/>
  </si>
  <si>
    <t>自動車小売業</t>
    <phoneticPr fontId="2"/>
  </si>
  <si>
    <t>自動車（新車）小売業</t>
    <phoneticPr fontId="2"/>
  </si>
  <si>
    <t>中古自動車小売業</t>
    <phoneticPr fontId="2"/>
  </si>
  <si>
    <t>自動車部分品・附属品小売業</t>
    <phoneticPr fontId="2"/>
  </si>
  <si>
    <t>二輪自動車小売業（原動機付自転車を含む）</t>
    <phoneticPr fontId="2"/>
  </si>
  <si>
    <t>自転車小売業</t>
    <phoneticPr fontId="2"/>
  </si>
  <si>
    <t>機械器具小売業（自動車，自転車を除く）</t>
    <phoneticPr fontId="2"/>
  </si>
  <si>
    <t>電気機械器具小売業（中古品を除く）</t>
    <phoneticPr fontId="2"/>
  </si>
  <si>
    <t>中古電気製品小売業</t>
    <phoneticPr fontId="2"/>
  </si>
  <si>
    <t>その他の機械器具小売業</t>
    <phoneticPr fontId="2"/>
  </si>
  <si>
    <t>60　　その他の小売業</t>
    <phoneticPr fontId="2"/>
  </si>
  <si>
    <t>家具・建具・畳小売業</t>
    <phoneticPr fontId="2"/>
  </si>
  <si>
    <t>家具小売業</t>
    <phoneticPr fontId="2"/>
  </si>
  <si>
    <t>建具小売業</t>
    <phoneticPr fontId="2"/>
  </si>
  <si>
    <t>畳小売業</t>
    <phoneticPr fontId="2"/>
  </si>
  <si>
    <t>宗教用具小売業</t>
    <phoneticPr fontId="2"/>
  </si>
  <si>
    <t>じゅう器小売業</t>
    <phoneticPr fontId="2"/>
  </si>
  <si>
    <t>金物小売業</t>
    <phoneticPr fontId="2"/>
  </si>
  <si>
    <t>荒物小売業</t>
    <phoneticPr fontId="2"/>
  </si>
  <si>
    <t>陶磁器・ガラス器小売業</t>
    <phoneticPr fontId="2"/>
  </si>
  <si>
    <t>他に分類されないじゅう器小売業</t>
    <phoneticPr fontId="2"/>
  </si>
  <si>
    <t>医薬品・化粧品小売業</t>
    <phoneticPr fontId="2"/>
  </si>
  <si>
    <t>ドラッグストア</t>
    <phoneticPr fontId="2"/>
  </si>
  <si>
    <t>化粧品小売業</t>
    <phoneticPr fontId="2"/>
  </si>
  <si>
    <t>農耕用品小売業</t>
    <phoneticPr fontId="2"/>
  </si>
  <si>
    <t>農業用機械器具小売業</t>
    <phoneticPr fontId="2"/>
  </si>
  <si>
    <t>苗・種子小売業</t>
    <phoneticPr fontId="2"/>
  </si>
  <si>
    <t>肥料・飼料小売業</t>
    <phoneticPr fontId="2"/>
  </si>
  <si>
    <t>燃料小売業</t>
    <phoneticPr fontId="2"/>
  </si>
  <si>
    <t>ガソリンスタンド</t>
    <phoneticPr fontId="2"/>
  </si>
  <si>
    <t>燃料小売業（ガソリンスタンドを除く）</t>
    <phoneticPr fontId="2"/>
  </si>
  <si>
    <t>書籍・文房具小売業</t>
    <phoneticPr fontId="2"/>
  </si>
  <si>
    <t>書籍・雑誌小売業（古本を除く）</t>
    <phoneticPr fontId="2"/>
  </si>
  <si>
    <t>古本小売業</t>
    <phoneticPr fontId="2"/>
  </si>
  <si>
    <t>新聞小売業</t>
    <phoneticPr fontId="2"/>
  </si>
  <si>
    <t>紙・文房具小売業</t>
    <phoneticPr fontId="2"/>
  </si>
  <si>
    <t>スポーツ用品・がん具・娯楽用品・楽器小売業</t>
    <phoneticPr fontId="2"/>
  </si>
  <si>
    <t>スポーツ用品小売業</t>
    <phoneticPr fontId="2"/>
  </si>
  <si>
    <t>がん具・娯楽用品小売業</t>
    <phoneticPr fontId="2"/>
  </si>
  <si>
    <t>楽器小売業</t>
    <phoneticPr fontId="2"/>
  </si>
  <si>
    <t>写真機・時計・眼鏡小売業</t>
    <phoneticPr fontId="2"/>
  </si>
  <si>
    <t>写真機・写真材料小売業</t>
    <phoneticPr fontId="2"/>
  </si>
  <si>
    <t>時計・眼鏡・光学機械小売業</t>
    <phoneticPr fontId="2"/>
  </si>
  <si>
    <t>他に分類されない小売業</t>
    <phoneticPr fontId="2"/>
  </si>
  <si>
    <t>ホームセンター</t>
    <phoneticPr fontId="2"/>
  </si>
  <si>
    <t>たばこ・喫煙具専門小売業</t>
    <phoneticPr fontId="2"/>
  </si>
  <si>
    <t>花・植木小売業</t>
    <phoneticPr fontId="2"/>
  </si>
  <si>
    <t>建築材料小売業</t>
    <phoneticPr fontId="2"/>
  </si>
  <si>
    <t>ジュエリー製品小売業</t>
    <phoneticPr fontId="2"/>
  </si>
  <si>
    <t>ペット・ペット用品小売業</t>
    <phoneticPr fontId="2"/>
  </si>
  <si>
    <t>骨とう品小売業</t>
    <phoneticPr fontId="2"/>
  </si>
  <si>
    <t>中古品小売業（骨とう品を除く）</t>
    <phoneticPr fontId="2"/>
  </si>
  <si>
    <t>他に分類されないその他の小売業</t>
    <phoneticPr fontId="2"/>
  </si>
  <si>
    <t>61　　無店舗小売業</t>
    <phoneticPr fontId="2"/>
  </si>
  <si>
    <t>通信販売・訪問販売小売業</t>
    <phoneticPr fontId="2"/>
  </si>
  <si>
    <t>無店舗小売業（各種商品小売）</t>
    <phoneticPr fontId="2"/>
  </si>
  <si>
    <t>無店舗小売業（織物・衣服・身の回り品小売）</t>
    <phoneticPr fontId="2"/>
  </si>
  <si>
    <t>無店舗小売業（飲食料品小売）</t>
    <phoneticPr fontId="2"/>
  </si>
  <si>
    <t>無店舗小売業（機械器具小売）</t>
    <phoneticPr fontId="2"/>
  </si>
  <si>
    <t>無店舗小売業（その他の小売）</t>
    <phoneticPr fontId="2"/>
  </si>
  <si>
    <t>自動販売機による小売業</t>
    <phoneticPr fontId="2"/>
  </si>
  <si>
    <t>その他の無店舗小売業</t>
    <phoneticPr fontId="2"/>
  </si>
  <si>
    <t>62　　銀行業</t>
    <phoneticPr fontId="2"/>
  </si>
  <si>
    <t>中央銀行</t>
    <phoneticPr fontId="2"/>
  </si>
  <si>
    <t>銀行（中央銀行を除く）</t>
    <phoneticPr fontId="2"/>
  </si>
  <si>
    <t>普通銀行</t>
    <phoneticPr fontId="2"/>
  </si>
  <si>
    <t>郵便貯金銀行</t>
    <phoneticPr fontId="2"/>
  </si>
  <si>
    <t>信託銀行</t>
    <phoneticPr fontId="2"/>
  </si>
  <si>
    <t>その他の銀行</t>
    <phoneticPr fontId="2"/>
  </si>
  <si>
    <t>63　　協同組織金融業</t>
    <phoneticPr fontId="2"/>
  </si>
  <si>
    <t>中小企業等金融業</t>
    <phoneticPr fontId="2"/>
  </si>
  <si>
    <t>信用金庫・同連合会</t>
    <phoneticPr fontId="2"/>
  </si>
  <si>
    <t>信用協同組合・同連合会</t>
    <phoneticPr fontId="2"/>
  </si>
  <si>
    <t>商工組合中央金庫</t>
    <phoneticPr fontId="2"/>
  </si>
  <si>
    <t>労働金庫・同連合会</t>
    <phoneticPr fontId="2"/>
  </si>
  <si>
    <t>農林水産金融業</t>
    <phoneticPr fontId="2"/>
  </si>
  <si>
    <t>農林中央金庫</t>
    <phoneticPr fontId="2"/>
  </si>
  <si>
    <t>信用農業協同組合連合会</t>
    <phoneticPr fontId="2"/>
  </si>
  <si>
    <t>信用漁業協同組合連合会，信用水産加工業協同組合連合会</t>
    <phoneticPr fontId="2"/>
  </si>
  <si>
    <t>農業協同組合</t>
    <phoneticPr fontId="2"/>
  </si>
  <si>
    <t>漁業協同組合，水産加工業協同組合</t>
    <phoneticPr fontId="2"/>
  </si>
  <si>
    <t>64　　貸金業，クレジットカード業等非預金信用機関</t>
    <phoneticPr fontId="2"/>
  </si>
  <si>
    <t>貸金業</t>
    <phoneticPr fontId="2"/>
  </si>
  <si>
    <t>消費者向け貸金業</t>
    <phoneticPr fontId="2"/>
  </si>
  <si>
    <t>事業者向け貸金業</t>
    <phoneticPr fontId="2"/>
  </si>
  <si>
    <t>質屋</t>
    <phoneticPr fontId="2"/>
  </si>
  <si>
    <t>クレジットカード業，割賦金融業</t>
    <phoneticPr fontId="2"/>
  </si>
  <si>
    <t>クレジットカード業</t>
    <phoneticPr fontId="2"/>
  </si>
  <si>
    <t>割賦金融業</t>
    <phoneticPr fontId="2"/>
  </si>
  <si>
    <t>その他の非預金信用機関</t>
    <phoneticPr fontId="2"/>
  </si>
  <si>
    <t>政府関係金融機関</t>
    <phoneticPr fontId="2"/>
  </si>
  <si>
    <t>住宅専門金融業</t>
    <phoneticPr fontId="2"/>
  </si>
  <si>
    <t>証券金融業</t>
    <phoneticPr fontId="2"/>
  </si>
  <si>
    <t>他に分類されない非預金信用機関</t>
    <phoneticPr fontId="2"/>
  </si>
  <si>
    <t>65　　金融商品取引業，商品先物取引業</t>
    <phoneticPr fontId="2"/>
  </si>
  <si>
    <t>金融商品取引業</t>
    <phoneticPr fontId="2"/>
  </si>
  <si>
    <t>金融商品取引業（投資助言・代理業・運用業，補助的金融商品取引業を除く）</t>
    <phoneticPr fontId="2"/>
  </si>
  <si>
    <t>投資助言・代理業</t>
    <phoneticPr fontId="2"/>
  </si>
  <si>
    <t>投資運用業</t>
    <phoneticPr fontId="2"/>
  </si>
  <si>
    <t>補助的金融商品取引業</t>
    <phoneticPr fontId="2"/>
  </si>
  <si>
    <t>商品先物取引業，商品投資顧問業</t>
    <phoneticPr fontId="2"/>
  </si>
  <si>
    <t>商品先物取引業</t>
    <phoneticPr fontId="2"/>
  </si>
  <si>
    <t>商品投資顧問業</t>
    <phoneticPr fontId="2"/>
  </si>
  <si>
    <t>その他の商品先物取引業，商品投資顧問業</t>
    <phoneticPr fontId="2"/>
  </si>
  <si>
    <t>66　　補助的金融業等</t>
    <phoneticPr fontId="2"/>
  </si>
  <si>
    <t>補助的金融業，金融附帯業</t>
    <phoneticPr fontId="2"/>
  </si>
  <si>
    <t>短資業</t>
    <phoneticPr fontId="2"/>
  </si>
  <si>
    <t>手形交換所</t>
    <phoneticPr fontId="2"/>
  </si>
  <si>
    <t>両替業</t>
    <phoneticPr fontId="2"/>
  </si>
  <si>
    <t>信用保証機関</t>
    <phoneticPr fontId="2"/>
  </si>
  <si>
    <t>信用保証再保険機関</t>
    <phoneticPr fontId="2"/>
  </si>
  <si>
    <t>預・貯金等保険機関</t>
    <phoneticPr fontId="2"/>
  </si>
  <si>
    <t>金融商品取引所</t>
    <phoneticPr fontId="2"/>
  </si>
  <si>
    <t>商品取引所</t>
    <phoneticPr fontId="2"/>
  </si>
  <si>
    <t>その他の補助的金融業，金融附帯業</t>
    <phoneticPr fontId="2"/>
  </si>
  <si>
    <t>信託業</t>
    <phoneticPr fontId="2"/>
  </si>
  <si>
    <t>運用型信託業</t>
    <phoneticPr fontId="2"/>
  </si>
  <si>
    <t>管理型信託業</t>
    <phoneticPr fontId="2"/>
  </si>
  <si>
    <t>金融代理業</t>
    <phoneticPr fontId="2"/>
  </si>
  <si>
    <t>金融商品仲介業</t>
    <phoneticPr fontId="2"/>
  </si>
  <si>
    <t>信託契約代理業</t>
    <phoneticPr fontId="2"/>
  </si>
  <si>
    <t>その他の金融代理業</t>
    <phoneticPr fontId="2"/>
  </si>
  <si>
    <t>67　　保険業（保険媒介代理業，保険サービス業を含む）</t>
    <phoneticPr fontId="2"/>
  </si>
  <si>
    <t>生命保険業</t>
    <phoneticPr fontId="2"/>
  </si>
  <si>
    <t>生命保険業（郵便保険業，生命保険再保険業を除く）</t>
    <phoneticPr fontId="2"/>
  </si>
  <si>
    <t>郵便保険業</t>
    <phoneticPr fontId="2"/>
  </si>
  <si>
    <t>生命保険再保険業</t>
    <phoneticPr fontId="2"/>
  </si>
  <si>
    <t>その他の生命保険業</t>
    <phoneticPr fontId="2"/>
  </si>
  <si>
    <t>損害保険業</t>
    <phoneticPr fontId="2"/>
  </si>
  <si>
    <t>損害保険業（損害保険再保険業を除く）</t>
    <phoneticPr fontId="2"/>
  </si>
  <si>
    <t>損害保険再保険業</t>
    <phoneticPr fontId="2"/>
  </si>
  <si>
    <t>その他の損害保険業</t>
    <phoneticPr fontId="2"/>
  </si>
  <si>
    <t>共済事業，少額短期保険業</t>
    <phoneticPr fontId="2"/>
  </si>
  <si>
    <t>共済事業（各種災害補償法によるもの）</t>
    <phoneticPr fontId="2"/>
  </si>
  <si>
    <t>共済事業（各種協同組合法等によるもの）</t>
    <phoneticPr fontId="2"/>
  </si>
  <si>
    <t>少額短期保険業</t>
    <phoneticPr fontId="2"/>
  </si>
  <si>
    <t>保険媒介代理業</t>
    <phoneticPr fontId="2"/>
  </si>
  <si>
    <t>生命保険媒介業</t>
    <phoneticPr fontId="2"/>
  </si>
  <si>
    <t>損害保険代理業</t>
    <phoneticPr fontId="2"/>
  </si>
  <si>
    <t>共済事業媒介代理業・少額短期保険代理業</t>
    <phoneticPr fontId="2"/>
  </si>
  <si>
    <t>保険サービス業</t>
    <phoneticPr fontId="2"/>
  </si>
  <si>
    <t>保険料率算出団体</t>
    <phoneticPr fontId="2"/>
  </si>
  <si>
    <t>損害査定業</t>
    <phoneticPr fontId="2"/>
  </si>
  <si>
    <t>その他の保険サービス業</t>
    <phoneticPr fontId="2"/>
  </si>
  <si>
    <t>68　　不動産取引業</t>
    <phoneticPr fontId="2"/>
  </si>
  <si>
    <t>建物売買業，土地売買業</t>
    <phoneticPr fontId="2"/>
  </si>
  <si>
    <t>建物売買業</t>
    <phoneticPr fontId="2"/>
  </si>
  <si>
    <t>土地売買業</t>
    <phoneticPr fontId="2"/>
  </si>
  <si>
    <t>不動産代理業・仲介業</t>
    <phoneticPr fontId="2"/>
  </si>
  <si>
    <t>69　　不動産賃貸業・管理業</t>
    <phoneticPr fontId="2"/>
  </si>
  <si>
    <t>不動産賃貸業（貸家業，貸間業を除く）</t>
    <phoneticPr fontId="2"/>
  </si>
  <si>
    <t>貸事務所業</t>
    <phoneticPr fontId="2"/>
  </si>
  <si>
    <t>土地賃貸業</t>
    <phoneticPr fontId="2"/>
  </si>
  <si>
    <t>その他の不動産賃貸業</t>
    <phoneticPr fontId="2"/>
  </si>
  <si>
    <t>貸家業，貸間業</t>
    <phoneticPr fontId="2"/>
  </si>
  <si>
    <t>貸家業</t>
    <phoneticPr fontId="2"/>
  </si>
  <si>
    <t>貸間業</t>
    <phoneticPr fontId="2"/>
  </si>
  <si>
    <t>駐車場業</t>
    <phoneticPr fontId="2"/>
  </si>
  <si>
    <t>不動産管理業</t>
    <phoneticPr fontId="2"/>
  </si>
  <si>
    <t>70　　物品賃貸業</t>
    <phoneticPr fontId="2"/>
  </si>
  <si>
    <t>各種物品賃貸業</t>
    <phoneticPr fontId="2"/>
  </si>
  <si>
    <t>総合リース業</t>
    <phoneticPr fontId="2"/>
  </si>
  <si>
    <t>その他の各種物品賃貸業</t>
    <phoneticPr fontId="2"/>
  </si>
  <si>
    <t>産業用機械器具賃貸業</t>
    <phoneticPr fontId="2"/>
  </si>
  <si>
    <t>産業用機械器具賃貸業（建設機械器具を除く）</t>
    <phoneticPr fontId="2"/>
  </si>
  <si>
    <t>建設機械器具賃貸業</t>
    <phoneticPr fontId="2"/>
  </si>
  <si>
    <t>事務用機械器具賃貸業</t>
    <phoneticPr fontId="2"/>
  </si>
  <si>
    <t>事務用機械器具賃貸業（電子計算機を除く）</t>
    <phoneticPr fontId="2"/>
  </si>
  <si>
    <t>電子計算機・同関連機器賃貸業</t>
    <phoneticPr fontId="2"/>
  </si>
  <si>
    <t>自動車賃貸業</t>
    <phoneticPr fontId="2"/>
  </si>
  <si>
    <t>スポーツ・娯楽用品賃貸業</t>
    <phoneticPr fontId="2"/>
  </si>
  <si>
    <t>その他の物品賃貸業</t>
    <phoneticPr fontId="2"/>
  </si>
  <si>
    <t>映画・演劇用品賃貸業</t>
    <phoneticPr fontId="2"/>
  </si>
  <si>
    <t>音楽・映像記録物賃貸業（別掲を除く）</t>
    <phoneticPr fontId="2"/>
  </si>
  <si>
    <t>貸衣しょう業（別掲を除く）</t>
    <phoneticPr fontId="2"/>
  </si>
  <si>
    <t>他に分類されない物品賃貸業</t>
    <phoneticPr fontId="2"/>
  </si>
  <si>
    <t>71　　学術・開発研究機関</t>
    <phoneticPr fontId="2"/>
  </si>
  <si>
    <t>自然科学研究所</t>
    <phoneticPr fontId="2"/>
  </si>
  <si>
    <t>理学研究所</t>
    <phoneticPr fontId="2"/>
  </si>
  <si>
    <t>工学研究所</t>
    <phoneticPr fontId="2"/>
  </si>
  <si>
    <t>農学研究所</t>
    <phoneticPr fontId="2"/>
  </si>
  <si>
    <t>医学・薬学研究所</t>
    <phoneticPr fontId="2"/>
  </si>
  <si>
    <t>人文・社会科学研究所</t>
    <phoneticPr fontId="2"/>
  </si>
  <si>
    <t>72　　専門サービス業（他に分類されないもの）</t>
    <phoneticPr fontId="2"/>
  </si>
  <si>
    <t>法律事務所，特許事務所</t>
    <phoneticPr fontId="2"/>
  </si>
  <si>
    <t>法律事務所</t>
    <phoneticPr fontId="2"/>
  </si>
  <si>
    <t>特許事務所</t>
    <phoneticPr fontId="2"/>
  </si>
  <si>
    <t>公証人役場，司法書士事務所，土地家屋調査士事務所</t>
    <phoneticPr fontId="2"/>
  </si>
  <si>
    <t>公証人役場，司法書士事務所</t>
    <phoneticPr fontId="2"/>
  </si>
  <si>
    <t>土地家屋調査士事務所</t>
    <phoneticPr fontId="2"/>
  </si>
  <si>
    <t>行政書士事務所</t>
    <phoneticPr fontId="2"/>
  </si>
  <si>
    <t>公認会計士事務所，税理士事務所</t>
    <phoneticPr fontId="2"/>
  </si>
  <si>
    <t>公認会計士事務所</t>
    <phoneticPr fontId="2"/>
  </si>
  <si>
    <t>税理士事務所</t>
    <phoneticPr fontId="2"/>
  </si>
  <si>
    <t>社会保険労務士事務所</t>
    <phoneticPr fontId="2"/>
  </si>
  <si>
    <t>デザイン業</t>
    <phoneticPr fontId="2"/>
  </si>
  <si>
    <t>著述・芸術家業</t>
    <phoneticPr fontId="2"/>
  </si>
  <si>
    <t>著述家業</t>
    <phoneticPr fontId="2"/>
  </si>
  <si>
    <t>芸術家業</t>
    <phoneticPr fontId="2"/>
  </si>
  <si>
    <t>経営コンサルタント業，純粋持株会社</t>
    <phoneticPr fontId="2"/>
  </si>
  <si>
    <t>経営コンサルタント業</t>
    <phoneticPr fontId="2"/>
  </si>
  <si>
    <t>純粋持株会社</t>
    <phoneticPr fontId="2"/>
  </si>
  <si>
    <t>その他の専門サービス業</t>
    <phoneticPr fontId="2"/>
  </si>
  <si>
    <t>興信所</t>
    <phoneticPr fontId="2"/>
  </si>
  <si>
    <t>翻訳業（著述家業を除く）</t>
    <phoneticPr fontId="2"/>
  </si>
  <si>
    <t>通訳業，通訳案内業</t>
    <phoneticPr fontId="2"/>
  </si>
  <si>
    <t>不動産鑑定業</t>
    <phoneticPr fontId="2"/>
  </si>
  <si>
    <t>他に分類されない専門サービス業</t>
    <phoneticPr fontId="2"/>
  </si>
  <si>
    <t>73　　広告業</t>
    <phoneticPr fontId="2"/>
  </si>
  <si>
    <t>広告業</t>
    <phoneticPr fontId="2"/>
  </si>
  <si>
    <t>74　　技術サービス業（他に分類されないもの）</t>
    <phoneticPr fontId="2"/>
  </si>
  <si>
    <t>獣医業</t>
    <phoneticPr fontId="2"/>
  </si>
  <si>
    <t>土木建築サービス業</t>
    <phoneticPr fontId="2"/>
  </si>
  <si>
    <t>建築設計業</t>
    <phoneticPr fontId="2"/>
  </si>
  <si>
    <t>測量業</t>
    <phoneticPr fontId="2"/>
  </si>
  <si>
    <t>その他の土木建築サービス業</t>
    <phoneticPr fontId="2"/>
  </si>
  <si>
    <t>機械設計業</t>
    <phoneticPr fontId="2"/>
  </si>
  <si>
    <t>商品・非破壊検査業</t>
    <phoneticPr fontId="2"/>
  </si>
  <si>
    <t>商品検査業</t>
    <phoneticPr fontId="2"/>
  </si>
  <si>
    <t>非破壊検査業</t>
    <phoneticPr fontId="2"/>
  </si>
  <si>
    <t>計量証明業</t>
    <phoneticPr fontId="2"/>
  </si>
  <si>
    <t>一般計量証明業</t>
    <phoneticPr fontId="2"/>
  </si>
  <si>
    <t>環境計量証明業</t>
    <phoneticPr fontId="2"/>
  </si>
  <si>
    <t>その他の計量証明業</t>
    <phoneticPr fontId="2"/>
  </si>
  <si>
    <t>写真業</t>
    <phoneticPr fontId="2"/>
  </si>
  <si>
    <t>写真業（商業写真業を除く）</t>
    <phoneticPr fontId="2"/>
  </si>
  <si>
    <t>商業写真業</t>
    <phoneticPr fontId="2"/>
  </si>
  <si>
    <t>その他の技術サービス業</t>
    <phoneticPr fontId="2"/>
  </si>
  <si>
    <t>75　　宿泊業</t>
    <phoneticPr fontId="2"/>
  </si>
  <si>
    <t>旅館，ホテル</t>
    <phoneticPr fontId="2"/>
  </si>
  <si>
    <t>簡易宿所</t>
    <phoneticPr fontId="2"/>
  </si>
  <si>
    <t>下宿業</t>
    <phoneticPr fontId="2"/>
  </si>
  <si>
    <t>その他の宿泊業</t>
    <phoneticPr fontId="2"/>
  </si>
  <si>
    <t>会社・団体の宿泊所</t>
    <phoneticPr fontId="2"/>
  </si>
  <si>
    <t>リゾートクラブ</t>
    <phoneticPr fontId="2"/>
  </si>
  <si>
    <t>他に分類されない宿泊業</t>
    <phoneticPr fontId="2"/>
  </si>
  <si>
    <t>76　　飲食店</t>
    <phoneticPr fontId="2"/>
  </si>
  <si>
    <t>食堂，レストラン（専門料理店を除く）</t>
    <phoneticPr fontId="2"/>
  </si>
  <si>
    <t>専門料理店</t>
    <phoneticPr fontId="2"/>
  </si>
  <si>
    <t>日本料理店</t>
    <phoneticPr fontId="2"/>
  </si>
  <si>
    <t>料亭</t>
    <phoneticPr fontId="2"/>
  </si>
  <si>
    <t>中華料理店</t>
    <phoneticPr fontId="2"/>
  </si>
  <si>
    <t>ラーメン店</t>
    <phoneticPr fontId="2"/>
  </si>
  <si>
    <t>焼肉店</t>
    <phoneticPr fontId="2"/>
  </si>
  <si>
    <t>その他の専門料理店</t>
    <phoneticPr fontId="2"/>
  </si>
  <si>
    <t>そば・うどん店</t>
    <phoneticPr fontId="2"/>
  </si>
  <si>
    <t>すし店</t>
    <phoneticPr fontId="2"/>
  </si>
  <si>
    <t>酒場，ビヤホール</t>
    <phoneticPr fontId="2"/>
  </si>
  <si>
    <t>バー，キャバレー，ナイトクラブ</t>
    <phoneticPr fontId="2"/>
  </si>
  <si>
    <t>喫茶店</t>
    <phoneticPr fontId="2"/>
  </si>
  <si>
    <t>その他の飲食店</t>
    <phoneticPr fontId="2"/>
  </si>
  <si>
    <t>ハンバーガー店</t>
    <phoneticPr fontId="2"/>
  </si>
  <si>
    <t>好み焼・焼きそば・たこ焼店</t>
    <phoneticPr fontId="2"/>
  </si>
  <si>
    <t>他に分類されない飲食店</t>
    <phoneticPr fontId="2"/>
  </si>
  <si>
    <t>77　　持ち帰り・配達飲食サービス業</t>
    <phoneticPr fontId="2"/>
  </si>
  <si>
    <t>78　　洗濯・理容・美容・浴場業</t>
    <phoneticPr fontId="2"/>
  </si>
  <si>
    <t>洗濯業</t>
    <phoneticPr fontId="2"/>
  </si>
  <si>
    <t>普通洗濯業</t>
    <phoneticPr fontId="2"/>
  </si>
  <si>
    <t>洗濯物取次業</t>
    <phoneticPr fontId="2"/>
  </si>
  <si>
    <t>リネンサプライ業</t>
    <phoneticPr fontId="2"/>
  </si>
  <si>
    <t>理容業</t>
    <phoneticPr fontId="2"/>
  </si>
  <si>
    <t>美容業</t>
    <phoneticPr fontId="2"/>
  </si>
  <si>
    <t>一般公衆浴場業</t>
    <phoneticPr fontId="2"/>
  </si>
  <si>
    <t>その他の公衆浴場業</t>
    <phoneticPr fontId="2"/>
  </si>
  <si>
    <t>その他の洗濯・理容・美容・浴場業</t>
    <phoneticPr fontId="2"/>
  </si>
  <si>
    <t>洗張・染物業</t>
    <phoneticPr fontId="2"/>
  </si>
  <si>
    <t>エステティック業</t>
    <phoneticPr fontId="2"/>
  </si>
  <si>
    <t>ネイルサービス業</t>
    <phoneticPr fontId="2"/>
  </si>
  <si>
    <t>他に分類されない洗濯・理容・美容・浴場業</t>
    <phoneticPr fontId="2"/>
  </si>
  <si>
    <t>79　　その他の生活関連サービス業</t>
    <phoneticPr fontId="2"/>
  </si>
  <si>
    <t>旅行業</t>
    <phoneticPr fontId="2"/>
  </si>
  <si>
    <t>旅行業(旅行業者代理業を除く)</t>
    <phoneticPr fontId="2"/>
  </si>
  <si>
    <t>旅行業者代理業</t>
    <phoneticPr fontId="2"/>
  </si>
  <si>
    <t>家事サービス業</t>
    <phoneticPr fontId="2"/>
  </si>
  <si>
    <t>家事サービス業（住込みのもの）</t>
    <phoneticPr fontId="2"/>
  </si>
  <si>
    <t>家事サービス業（住込みでないもの）</t>
    <phoneticPr fontId="2"/>
  </si>
  <si>
    <t>衣服裁縫修理業</t>
    <phoneticPr fontId="2"/>
  </si>
  <si>
    <t>物品預り業</t>
    <phoneticPr fontId="2"/>
  </si>
  <si>
    <t>火葬・墓地管理業</t>
    <phoneticPr fontId="2"/>
  </si>
  <si>
    <t>火葬業</t>
    <phoneticPr fontId="2"/>
  </si>
  <si>
    <t>墓地管理業</t>
    <phoneticPr fontId="2"/>
  </si>
  <si>
    <t>冠婚葬祭業</t>
    <phoneticPr fontId="2"/>
  </si>
  <si>
    <t>葬儀業</t>
    <phoneticPr fontId="2"/>
  </si>
  <si>
    <t>結婚式場業</t>
    <phoneticPr fontId="2"/>
  </si>
  <si>
    <t>冠婚葬祭互助会</t>
    <phoneticPr fontId="2"/>
  </si>
  <si>
    <t>食品賃加工業</t>
    <phoneticPr fontId="2"/>
  </si>
  <si>
    <t>結婚相談業，結婚式場紹介業</t>
    <phoneticPr fontId="2"/>
  </si>
  <si>
    <t>写真プリント，現像・焼付業</t>
    <phoneticPr fontId="2"/>
  </si>
  <si>
    <t>他に分類されないその他の生活関連サービス業</t>
    <phoneticPr fontId="2"/>
  </si>
  <si>
    <t>80　　娯楽業</t>
    <phoneticPr fontId="2"/>
  </si>
  <si>
    <t>映画館</t>
    <phoneticPr fontId="2"/>
  </si>
  <si>
    <t>興行場（別掲を除く），興行団</t>
    <phoneticPr fontId="2"/>
  </si>
  <si>
    <t>劇場</t>
    <phoneticPr fontId="2"/>
  </si>
  <si>
    <t>興行場</t>
    <phoneticPr fontId="2"/>
  </si>
  <si>
    <t>劇団</t>
    <phoneticPr fontId="2"/>
  </si>
  <si>
    <t>楽団，舞踏団</t>
    <phoneticPr fontId="2"/>
  </si>
  <si>
    <t>演芸・スポーツ等興行団</t>
    <phoneticPr fontId="2"/>
  </si>
  <si>
    <t>競輪・競馬等の競走場，競技団</t>
    <phoneticPr fontId="2"/>
  </si>
  <si>
    <t>競輪場</t>
    <phoneticPr fontId="2"/>
  </si>
  <si>
    <t>競馬場</t>
    <phoneticPr fontId="2"/>
  </si>
  <si>
    <t>競輪競技団</t>
    <phoneticPr fontId="2"/>
  </si>
  <si>
    <t>競馬競技団</t>
    <phoneticPr fontId="2"/>
  </si>
  <si>
    <t>スポーツ施設提供業</t>
    <phoneticPr fontId="2"/>
  </si>
  <si>
    <t>スポーツ施設提供業（別掲を除く）</t>
    <phoneticPr fontId="2"/>
  </si>
  <si>
    <t>体育館</t>
    <phoneticPr fontId="2"/>
  </si>
  <si>
    <t>ゴルフ場</t>
    <phoneticPr fontId="2"/>
  </si>
  <si>
    <t>ゴルフ練習場</t>
    <phoneticPr fontId="2"/>
  </si>
  <si>
    <t>ボウリング場</t>
    <phoneticPr fontId="2"/>
  </si>
  <si>
    <t>テニス場</t>
    <phoneticPr fontId="2"/>
  </si>
  <si>
    <t>バッティング・テニス練習場</t>
    <phoneticPr fontId="2"/>
  </si>
  <si>
    <t>フィットネスクラブ</t>
    <phoneticPr fontId="2"/>
  </si>
  <si>
    <t>公園，遊園地</t>
    <phoneticPr fontId="2"/>
  </si>
  <si>
    <t>公園</t>
    <phoneticPr fontId="2"/>
  </si>
  <si>
    <t>遊園地（テーマパークを除く）</t>
    <phoneticPr fontId="2"/>
  </si>
  <si>
    <t>テーマパーク</t>
    <phoneticPr fontId="2"/>
  </si>
  <si>
    <t>遊戯場</t>
    <phoneticPr fontId="2"/>
  </si>
  <si>
    <t>ビリヤード場</t>
    <phoneticPr fontId="2"/>
  </si>
  <si>
    <t>囲碁・将棋所</t>
    <phoneticPr fontId="2"/>
  </si>
  <si>
    <t>マージャンクラブ</t>
    <phoneticPr fontId="2"/>
  </si>
  <si>
    <t>パチンコホール</t>
    <phoneticPr fontId="2"/>
  </si>
  <si>
    <t>ゲームセンター</t>
    <phoneticPr fontId="2"/>
  </si>
  <si>
    <t>その他の遊戯場</t>
    <phoneticPr fontId="2"/>
  </si>
  <si>
    <t>その他の娯楽業</t>
    <phoneticPr fontId="2"/>
  </si>
  <si>
    <t>ダンスホール</t>
    <phoneticPr fontId="2"/>
  </si>
  <si>
    <t>マリーナ業</t>
    <phoneticPr fontId="2"/>
  </si>
  <si>
    <t>遊漁船業</t>
    <phoneticPr fontId="2"/>
  </si>
  <si>
    <t>芸ぎ業</t>
    <phoneticPr fontId="2"/>
  </si>
  <si>
    <t>カラオケボックス業</t>
    <phoneticPr fontId="2"/>
  </si>
  <si>
    <t>娯楽に附帯するサービス業</t>
    <phoneticPr fontId="2"/>
  </si>
  <si>
    <t>他に分類されない娯楽業</t>
    <phoneticPr fontId="2"/>
  </si>
  <si>
    <t>81　　学校教育</t>
    <phoneticPr fontId="2"/>
  </si>
  <si>
    <t>幼稚園</t>
    <phoneticPr fontId="2"/>
  </si>
  <si>
    <t>小学校</t>
    <phoneticPr fontId="2"/>
  </si>
  <si>
    <t>中学校</t>
    <phoneticPr fontId="2"/>
  </si>
  <si>
    <t>高等学校</t>
    <phoneticPr fontId="2"/>
  </si>
  <si>
    <t>中等教育学校</t>
    <phoneticPr fontId="2"/>
  </si>
  <si>
    <t>特別支援学校</t>
    <phoneticPr fontId="2"/>
  </si>
  <si>
    <t>高等教育機関</t>
    <phoneticPr fontId="2"/>
  </si>
  <si>
    <t>大学</t>
    <phoneticPr fontId="2"/>
  </si>
  <si>
    <t>短期大学</t>
    <phoneticPr fontId="2"/>
  </si>
  <si>
    <t>高等専門学校</t>
    <phoneticPr fontId="2"/>
  </si>
  <si>
    <t>専修学校，各種学校</t>
    <phoneticPr fontId="2"/>
  </si>
  <si>
    <t>専修学校</t>
    <phoneticPr fontId="2"/>
  </si>
  <si>
    <t>各種学校</t>
    <phoneticPr fontId="2"/>
  </si>
  <si>
    <t>学校教育支援機関</t>
    <phoneticPr fontId="2"/>
  </si>
  <si>
    <t>幼保連携型認定こども園</t>
    <phoneticPr fontId="2"/>
  </si>
  <si>
    <t>82　　その他の教育，学習支援業</t>
    <phoneticPr fontId="2"/>
  </si>
  <si>
    <t>社会教育</t>
    <phoneticPr fontId="2"/>
  </si>
  <si>
    <t>公民館</t>
    <phoneticPr fontId="2"/>
  </si>
  <si>
    <t>図書館</t>
    <phoneticPr fontId="2"/>
  </si>
  <si>
    <t>博物館，美術館</t>
    <phoneticPr fontId="2"/>
  </si>
  <si>
    <t>動物園，植物園，水族館</t>
    <phoneticPr fontId="2"/>
  </si>
  <si>
    <t>青少年教育施設</t>
    <phoneticPr fontId="2"/>
  </si>
  <si>
    <t>社会通信教育</t>
    <phoneticPr fontId="2"/>
  </si>
  <si>
    <t>その他の社会教育</t>
    <phoneticPr fontId="2"/>
  </si>
  <si>
    <t>職業・教育支援施設</t>
    <phoneticPr fontId="2"/>
  </si>
  <si>
    <t>職員教育施設・支援業</t>
    <phoneticPr fontId="2"/>
  </si>
  <si>
    <t>職業訓練施設</t>
    <phoneticPr fontId="2"/>
  </si>
  <si>
    <t>その他の職業・教育支援施設</t>
    <phoneticPr fontId="2"/>
  </si>
  <si>
    <t>学習塾</t>
    <phoneticPr fontId="2"/>
  </si>
  <si>
    <t>教養・技能教授業</t>
    <phoneticPr fontId="2"/>
  </si>
  <si>
    <t>音楽教授業</t>
    <phoneticPr fontId="2"/>
  </si>
  <si>
    <t>書道教授業</t>
    <phoneticPr fontId="2"/>
  </si>
  <si>
    <t>生花・茶道教授業</t>
    <phoneticPr fontId="2"/>
  </si>
  <si>
    <t>そろばん教授業</t>
    <phoneticPr fontId="2"/>
  </si>
  <si>
    <t>外国語会話教授業</t>
    <phoneticPr fontId="2"/>
  </si>
  <si>
    <t>スポーツ・健康教授業</t>
    <phoneticPr fontId="2"/>
  </si>
  <si>
    <t>その他の教養・技能教授業</t>
    <phoneticPr fontId="2"/>
  </si>
  <si>
    <t>他に分類されない教育，学習支援業</t>
    <phoneticPr fontId="2"/>
  </si>
  <si>
    <t>83　　医療業</t>
    <phoneticPr fontId="2"/>
  </si>
  <si>
    <t>病院</t>
    <phoneticPr fontId="2"/>
  </si>
  <si>
    <t>一般病院</t>
    <phoneticPr fontId="2"/>
  </si>
  <si>
    <t>精神科病院</t>
    <phoneticPr fontId="2"/>
  </si>
  <si>
    <t>一般診療所</t>
    <phoneticPr fontId="2"/>
  </si>
  <si>
    <t>有床診療所</t>
    <phoneticPr fontId="2"/>
  </si>
  <si>
    <t>無床診療所</t>
    <phoneticPr fontId="2"/>
  </si>
  <si>
    <t>歯科診療所</t>
    <phoneticPr fontId="2"/>
  </si>
  <si>
    <t>助産・看護業</t>
    <phoneticPr fontId="2"/>
  </si>
  <si>
    <t>助産所</t>
    <phoneticPr fontId="2"/>
  </si>
  <si>
    <t>看護業</t>
    <phoneticPr fontId="2"/>
  </si>
  <si>
    <t>療術業</t>
    <phoneticPr fontId="2"/>
  </si>
  <si>
    <t>あん摩マッサージ指圧師・はり師・きゅう師・柔道整復師の施術所</t>
    <phoneticPr fontId="2"/>
  </si>
  <si>
    <t>医療に附帯するサービス業</t>
    <phoneticPr fontId="2"/>
  </si>
  <si>
    <t>歯科技工所</t>
    <phoneticPr fontId="2"/>
  </si>
  <si>
    <t>その他の医療に附帯するサービス業</t>
    <phoneticPr fontId="2"/>
  </si>
  <si>
    <t>84　　保健衛生</t>
    <phoneticPr fontId="2"/>
  </si>
  <si>
    <t>保健所</t>
    <phoneticPr fontId="2"/>
  </si>
  <si>
    <t>健康相談施設</t>
    <phoneticPr fontId="2"/>
  </si>
  <si>
    <t>結核健康相談施設</t>
    <phoneticPr fontId="2"/>
  </si>
  <si>
    <t>精神保健相談施設</t>
    <phoneticPr fontId="2"/>
  </si>
  <si>
    <t>母子健康相談施設</t>
    <phoneticPr fontId="2"/>
  </si>
  <si>
    <t>その他の健康相談施設</t>
    <phoneticPr fontId="2"/>
  </si>
  <si>
    <t>その他の保健衛生</t>
    <phoneticPr fontId="2"/>
  </si>
  <si>
    <t>検疫所（動物検疫所，植物防疫所を除く）</t>
    <phoneticPr fontId="2"/>
  </si>
  <si>
    <t>検査業</t>
    <phoneticPr fontId="2"/>
  </si>
  <si>
    <t>他に分類されない保健衛生</t>
    <phoneticPr fontId="2"/>
  </si>
  <si>
    <t>85　　社会保険・社会福祉・介護事業</t>
    <phoneticPr fontId="2"/>
  </si>
  <si>
    <t>社会保険事業団体</t>
    <phoneticPr fontId="2"/>
  </si>
  <si>
    <t>福祉事務所</t>
    <phoneticPr fontId="2"/>
  </si>
  <si>
    <t>児童福祉事業</t>
    <phoneticPr fontId="2"/>
  </si>
  <si>
    <t>保育所</t>
    <phoneticPr fontId="2"/>
  </si>
  <si>
    <t>その他の児童福祉事業</t>
    <phoneticPr fontId="2"/>
  </si>
  <si>
    <t>老人福祉・介護事業</t>
    <phoneticPr fontId="2"/>
  </si>
  <si>
    <t>特別養護老人ホーム</t>
    <phoneticPr fontId="2"/>
  </si>
  <si>
    <t>介護老人保健施設</t>
    <phoneticPr fontId="2"/>
  </si>
  <si>
    <t>通所・短期入所介護事業</t>
    <phoneticPr fontId="2"/>
  </si>
  <si>
    <t>訪問介護事業</t>
    <phoneticPr fontId="2"/>
  </si>
  <si>
    <t>認知症老人グループホーム</t>
    <phoneticPr fontId="2"/>
  </si>
  <si>
    <t>有料老人ホーム</t>
    <phoneticPr fontId="2"/>
  </si>
  <si>
    <t>その他の老人福祉・介護事業</t>
    <phoneticPr fontId="2"/>
  </si>
  <si>
    <t>障害者福祉事業</t>
    <phoneticPr fontId="2"/>
  </si>
  <si>
    <t>居住支援事業</t>
    <phoneticPr fontId="2"/>
  </si>
  <si>
    <t>その他の障害者福祉事業</t>
    <phoneticPr fontId="2"/>
  </si>
  <si>
    <t>その他の社会保険・社会福祉・介護事業</t>
    <phoneticPr fontId="2"/>
  </si>
  <si>
    <t>更生保護事業</t>
    <phoneticPr fontId="2"/>
  </si>
  <si>
    <t>他に分類されない社会保険・社会福祉・介護事業</t>
    <phoneticPr fontId="2"/>
  </si>
  <si>
    <t>86　　郵便局</t>
    <phoneticPr fontId="2"/>
  </si>
  <si>
    <t>郵便局</t>
    <phoneticPr fontId="2"/>
  </si>
  <si>
    <t>郵便局受託業</t>
    <phoneticPr fontId="2"/>
  </si>
  <si>
    <t>簡易郵便局</t>
    <phoneticPr fontId="2"/>
  </si>
  <si>
    <t>その他の郵便局受託業</t>
    <phoneticPr fontId="2"/>
  </si>
  <si>
    <t>87　　協同組合（他に分類されないもの）</t>
    <phoneticPr fontId="2"/>
  </si>
  <si>
    <t>農林水産業協同組合（他に分類されないもの）</t>
    <phoneticPr fontId="2"/>
  </si>
  <si>
    <t>農業協同組合（他に分類されないもの）</t>
    <phoneticPr fontId="2"/>
  </si>
  <si>
    <t>漁業協同組合（他に分類されないもの）</t>
    <phoneticPr fontId="2"/>
  </si>
  <si>
    <t>水産加工業協同組合（他に分類されないもの）</t>
    <phoneticPr fontId="2"/>
  </si>
  <si>
    <t>森林組合（他に分類されないもの）</t>
    <phoneticPr fontId="2"/>
  </si>
  <si>
    <t>事業協同組合（他に分類されないもの）</t>
    <phoneticPr fontId="2"/>
  </si>
  <si>
    <t>88　　廃棄物処理業</t>
    <phoneticPr fontId="2"/>
  </si>
  <si>
    <t>一般廃棄物処理業</t>
    <phoneticPr fontId="2"/>
  </si>
  <si>
    <t>し尿収集運搬業</t>
    <phoneticPr fontId="2"/>
  </si>
  <si>
    <t>し尿処分業</t>
    <phoneticPr fontId="2"/>
  </si>
  <si>
    <t>浄化槽清掃業</t>
    <phoneticPr fontId="2"/>
  </si>
  <si>
    <t>浄化槽保守点検業</t>
    <phoneticPr fontId="2"/>
  </si>
  <si>
    <t>ごみ収集運搬業</t>
    <phoneticPr fontId="2"/>
  </si>
  <si>
    <t>ごみ処分業</t>
    <phoneticPr fontId="2"/>
  </si>
  <si>
    <t>清掃事務所</t>
    <phoneticPr fontId="2"/>
  </si>
  <si>
    <t>産業廃棄物処理業</t>
    <phoneticPr fontId="2"/>
  </si>
  <si>
    <t>産業廃棄物収集運搬業</t>
    <phoneticPr fontId="2"/>
  </si>
  <si>
    <t>産業廃棄物処分業</t>
    <phoneticPr fontId="2"/>
  </si>
  <si>
    <t>特別管理産業廃棄物収集運搬業</t>
    <phoneticPr fontId="2"/>
  </si>
  <si>
    <t>特別管理産業廃棄物処分業</t>
    <phoneticPr fontId="2"/>
  </si>
  <si>
    <t>その他の廃棄物処理業</t>
    <phoneticPr fontId="2"/>
  </si>
  <si>
    <t>死亡獣畜取扱業</t>
    <phoneticPr fontId="2"/>
  </si>
  <si>
    <t>他に分類されない廃棄物処理業</t>
    <phoneticPr fontId="2"/>
  </si>
  <si>
    <t>89　　自動車整備業</t>
    <phoneticPr fontId="2"/>
  </si>
  <si>
    <t>自動車整備業</t>
    <phoneticPr fontId="2"/>
  </si>
  <si>
    <t>自動車一般整備業</t>
    <phoneticPr fontId="2"/>
  </si>
  <si>
    <t>その他の自動車整備業</t>
    <phoneticPr fontId="2"/>
  </si>
  <si>
    <t>90　　機械等修理業（別掲を除く）</t>
    <phoneticPr fontId="2"/>
  </si>
  <si>
    <t>機械修理業（電気機械器具を除く）</t>
    <phoneticPr fontId="2"/>
  </si>
  <si>
    <t>一般機械修理業（建設・鉱山機械を除く）</t>
    <phoneticPr fontId="2"/>
  </si>
  <si>
    <t>建設・鉱山機械整備業</t>
    <phoneticPr fontId="2"/>
  </si>
  <si>
    <t>電気機械器具修理業</t>
    <phoneticPr fontId="2"/>
  </si>
  <si>
    <t>表具業</t>
    <phoneticPr fontId="2"/>
  </si>
  <si>
    <t>その他の修理業</t>
    <phoneticPr fontId="2"/>
  </si>
  <si>
    <t>家具修理業</t>
    <phoneticPr fontId="2"/>
  </si>
  <si>
    <t>時計修理業</t>
    <phoneticPr fontId="2"/>
  </si>
  <si>
    <t>履物修理業</t>
    <phoneticPr fontId="2"/>
  </si>
  <si>
    <t>かじ業</t>
    <phoneticPr fontId="2"/>
  </si>
  <si>
    <t>他に分類されない修理業</t>
    <phoneticPr fontId="2"/>
  </si>
  <si>
    <t>91　　職業紹介・労働者派遣業</t>
    <phoneticPr fontId="2"/>
  </si>
  <si>
    <t>職業紹介業</t>
    <phoneticPr fontId="2"/>
  </si>
  <si>
    <t>労働者派遣業</t>
    <phoneticPr fontId="2"/>
  </si>
  <si>
    <t>92　　その他の事業サービス業</t>
    <phoneticPr fontId="2"/>
  </si>
  <si>
    <t>速記・ワープロ入力・複写業</t>
    <phoneticPr fontId="2"/>
  </si>
  <si>
    <t>速記・ワープロ入力業</t>
    <phoneticPr fontId="2"/>
  </si>
  <si>
    <t>複写業</t>
    <phoneticPr fontId="2"/>
  </si>
  <si>
    <t>ビルメンテナンス業</t>
    <phoneticPr fontId="2"/>
  </si>
  <si>
    <t>警備業</t>
    <phoneticPr fontId="2"/>
  </si>
  <si>
    <t>他に分類されない事業サービス業</t>
    <phoneticPr fontId="2"/>
  </si>
  <si>
    <t>ディスプレイ業</t>
    <phoneticPr fontId="2"/>
  </si>
  <si>
    <t>産業用設備洗浄業</t>
    <phoneticPr fontId="2"/>
  </si>
  <si>
    <t>看板書き業</t>
    <phoneticPr fontId="2"/>
  </si>
  <si>
    <t>コールセンター業</t>
    <phoneticPr fontId="2"/>
  </si>
  <si>
    <t>他に分類されないその他の事業サービス業</t>
    <phoneticPr fontId="2"/>
  </si>
  <si>
    <t>93　　政治・経済・文化団体</t>
    <phoneticPr fontId="2"/>
  </si>
  <si>
    <t>経済団体</t>
    <phoneticPr fontId="2"/>
  </si>
  <si>
    <t>実業団体</t>
    <phoneticPr fontId="2"/>
  </si>
  <si>
    <t>同業団体</t>
    <phoneticPr fontId="2"/>
  </si>
  <si>
    <t>労働団体</t>
    <phoneticPr fontId="2"/>
  </si>
  <si>
    <t>学術・文化団体</t>
    <phoneticPr fontId="2"/>
  </si>
  <si>
    <t>学術団体</t>
    <phoneticPr fontId="2"/>
  </si>
  <si>
    <t>文化団体</t>
    <phoneticPr fontId="2"/>
  </si>
  <si>
    <t>政治団体</t>
    <phoneticPr fontId="2"/>
  </si>
  <si>
    <t>他に分類されない非営利的団体</t>
    <phoneticPr fontId="2"/>
  </si>
  <si>
    <t>94　　宗教</t>
    <phoneticPr fontId="2"/>
  </si>
  <si>
    <t>神道系宗教</t>
    <phoneticPr fontId="2"/>
  </si>
  <si>
    <t>神社，神道教会</t>
    <phoneticPr fontId="2"/>
  </si>
  <si>
    <t>教派事務所</t>
    <phoneticPr fontId="2"/>
  </si>
  <si>
    <t>仏教系宗教</t>
    <phoneticPr fontId="2"/>
  </si>
  <si>
    <t>寺院，仏教教会</t>
    <phoneticPr fontId="2"/>
  </si>
  <si>
    <t>宗派事務所</t>
    <phoneticPr fontId="2"/>
  </si>
  <si>
    <t>キリスト教系宗教</t>
    <phoneticPr fontId="2"/>
  </si>
  <si>
    <t>キリスト教教会，修道院</t>
    <phoneticPr fontId="2"/>
  </si>
  <si>
    <t>教団事務所</t>
    <phoneticPr fontId="2"/>
  </si>
  <si>
    <t>その他の宗教</t>
    <phoneticPr fontId="2"/>
  </si>
  <si>
    <t>その他の宗教の教会</t>
    <phoneticPr fontId="2"/>
  </si>
  <si>
    <t>その他の宗教の教団事務所</t>
    <phoneticPr fontId="2"/>
  </si>
  <si>
    <t>95　　その他のサービス業</t>
    <phoneticPr fontId="2"/>
  </si>
  <si>
    <t>集会場</t>
    <phoneticPr fontId="2"/>
  </si>
  <si>
    <t>と畜場</t>
    <phoneticPr fontId="2"/>
  </si>
  <si>
    <t>他に分類されないサービス業</t>
    <phoneticPr fontId="2"/>
  </si>
  <si>
    <t>96　　外国公務</t>
    <phoneticPr fontId="2"/>
  </si>
  <si>
    <t>外国公館</t>
    <phoneticPr fontId="2"/>
  </si>
  <si>
    <t>その他の外国公務</t>
    <phoneticPr fontId="2"/>
  </si>
  <si>
    <t>97　　国家公務</t>
    <phoneticPr fontId="2"/>
  </si>
  <si>
    <t>立法機関</t>
    <phoneticPr fontId="2"/>
  </si>
  <si>
    <t>司法機関</t>
    <phoneticPr fontId="2"/>
  </si>
  <si>
    <t>行政機関</t>
    <phoneticPr fontId="2"/>
  </si>
  <si>
    <t>98　　地方公務</t>
    <phoneticPr fontId="2"/>
  </si>
  <si>
    <t>99　分類不能の産業</t>
    <phoneticPr fontId="2"/>
  </si>
  <si>
    <t>2019以前</t>
  </si>
  <si>
    <t>新長期</t>
    <rPh sb="0" eb="3">
      <t>シンチョウキ</t>
    </rPh>
    <phoneticPr fontId="3"/>
  </si>
  <si>
    <t>車両情報　（い）～（お）、（き）～（す）</t>
    <phoneticPr fontId="2"/>
  </si>
  <si>
    <t>■特定自動車代替計画</t>
    <rPh sb="1" eb="3">
      <t>トクテイ</t>
    </rPh>
    <rPh sb="8" eb="10">
      <t>ケイカク</t>
    </rPh>
    <phoneticPr fontId="2"/>
  </si>
  <si>
    <t>■特定自動車代替（実績）</t>
    <rPh sb="1" eb="3">
      <t>トクテイ</t>
    </rPh>
    <rPh sb="3" eb="6">
      <t>ジドウシャ</t>
    </rPh>
    <rPh sb="6" eb="8">
      <t>ダイタイ</t>
    </rPh>
    <rPh sb="9" eb="11">
      <t>ジッセキ</t>
    </rPh>
    <phoneticPr fontId="2"/>
  </si>
  <si>
    <t>7HE</t>
    <phoneticPr fontId="3"/>
  </si>
  <si>
    <t>7GE</t>
    <phoneticPr fontId="3"/>
  </si>
  <si>
    <t>7FE</t>
    <phoneticPr fontId="3"/>
  </si>
  <si>
    <t>7EE</t>
    <phoneticPr fontId="3"/>
  </si>
  <si>
    <t>7DE</t>
    <phoneticPr fontId="3"/>
  </si>
  <si>
    <t>7BE</t>
  </si>
  <si>
    <t>7CE</t>
    <phoneticPr fontId="3"/>
  </si>
  <si>
    <t>7AE</t>
  </si>
  <si>
    <t>7ME</t>
    <phoneticPr fontId="3"/>
  </si>
  <si>
    <t>7LE</t>
  </si>
  <si>
    <t>7HF</t>
    <phoneticPr fontId="3"/>
  </si>
  <si>
    <t>7GF</t>
    <phoneticPr fontId="3"/>
  </si>
  <si>
    <t>7FF</t>
    <phoneticPr fontId="3"/>
  </si>
  <si>
    <t>7EF</t>
    <phoneticPr fontId="3"/>
  </si>
  <si>
    <t>7BF</t>
    <phoneticPr fontId="3"/>
  </si>
  <si>
    <t>7AF</t>
    <phoneticPr fontId="3"/>
  </si>
  <si>
    <t>7LF</t>
    <phoneticPr fontId="3"/>
  </si>
  <si>
    <t>7DF</t>
    <phoneticPr fontId="3"/>
  </si>
  <si>
    <t>7CF</t>
    <phoneticPr fontId="3"/>
  </si>
  <si>
    <t>7MF</t>
    <phoneticPr fontId="3"/>
  </si>
  <si>
    <t>バス貨物2.5～3.5t(ガソリン)</t>
  </si>
  <si>
    <t>7HA</t>
    <phoneticPr fontId="3"/>
  </si>
  <si>
    <t>7GA</t>
    <phoneticPr fontId="3"/>
  </si>
  <si>
    <t>7FA</t>
    <phoneticPr fontId="3"/>
  </si>
  <si>
    <t>7EA</t>
    <phoneticPr fontId="3"/>
  </si>
  <si>
    <t>7BA</t>
    <phoneticPr fontId="3"/>
  </si>
  <si>
    <t>7AA</t>
    <phoneticPr fontId="3"/>
  </si>
  <si>
    <t>7LA</t>
    <phoneticPr fontId="3"/>
  </si>
  <si>
    <t>7DA</t>
    <phoneticPr fontId="3"/>
  </si>
  <si>
    <t>7CA</t>
    <phoneticPr fontId="3"/>
  </si>
  <si>
    <t>7MA</t>
    <phoneticPr fontId="3"/>
  </si>
  <si>
    <t>現在</t>
    <rPh sb="0" eb="2">
      <t>ゲンザイ</t>
    </rPh>
    <phoneticPr fontId="2"/>
  </si>
  <si>
    <t>ハイブリッドか否か</t>
    <rPh sb="7" eb="8">
      <t>イナ</t>
    </rPh>
    <phoneticPr fontId="2"/>
  </si>
  <si>
    <t>記号
ケタ数</t>
    <rPh sb="0" eb="2">
      <t>キゴウ</t>
    </rPh>
    <rPh sb="5" eb="6">
      <t>スウ</t>
    </rPh>
    <phoneticPr fontId="2"/>
  </si>
  <si>
    <t>2文字目</t>
    <rPh sb="1" eb="4">
      <t>モジメ</t>
    </rPh>
    <phoneticPr fontId="2"/>
  </si>
  <si>
    <r>
      <rPr>
        <sz val="8"/>
        <color rgb="FFFF0000"/>
        <rFont val="ＭＳ Ｐゴシック"/>
        <family val="3"/>
        <charset val="128"/>
      </rPr>
      <t>※リストから選択※</t>
    </r>
    <r>
      <rPr>
        <sz val="8"/>
        <rFont val="ＭＳ Ｐゴシック"/>
        <family val="3"/>
        <charset val="128"/>
      </rPr>
      <t xml:space="preserve">
「乗用」「貨物」又は「特種」</t>
    </r>
    <rPh sb="15" eb="17">
      <t>カモツ</t>
    </rPh>
    <rPh sb="18" eb="19">
      <t>マタ</t>
    </rPh>
    <rPh sb="21" eb="23">
      <t>トクシュ</t>
    </rPh>
    <phoneticPr fontId="2"/>
  </si>
  <si>
    <r>
      <t xml:space="preserve">※リストから選択※
</t>
    </r>
    <r>
      <rPr>
        <sz val="8"/>
        <rFont val="ＭＳ Ｐゴシック"/>
        <family val="3"/>
        <charset val="128"/>
      </rPr>
      <t>各種ハイブリッドは、車検証の備考欄に「ハイブリッド」と記載あり</t>
    </r>
    <rPh sb="37" eb="39">
      <t>キサイ</t>
    </rPh>
    <phoneticPr fontId="2"/>
  </si>
  <si>
    <r>
      <rPr>
        <sz val="8"/>
        <color rgb="FFFF0000"/>
        <rFont val="ＭＳ Ｐゴシック"/>
        <family val="3"/>
        <charset val="128"/>
      </rPr>
      <t>※リストから選択※</t>
    </r>
    <r>
      <rPr>
        <sz val="8"/>
        <rFont val="ＭＳ Ｐゴシック"/>
        <family val="3"/>
        <charset val="128"/>
      </rPr>
      <t xml:space="preserve">
「普通」又は「小型」</t>
    </r>
    <rPh sb="14" eb="15">
      <t>マタ</t>
    </rPh>
    <rPh sb="17" eb="19">
      <t>コガタ</t>
    </rPh>
    <phoneticPr fontId="2"/>
  </si>
  <si>
    <r>
      <t>車検証を確認して転記</t>
    </r>
    <r>
      <rPr>
        <b/>
        <sz val="9"/>
        <rFont val="ＭＳ Ｐゴシック"/>
        <family val="3"/>
        <charset val="128"/>
      </rPr>
      <t>（</t>
    </r>
    <r>
      <rPr>
        <b/>
        <sz val="9"/>
        <color rgb="FFFF0000"/>
        <rFont val="ＭＳ Ｐゴシック"/>
        <family val="3"/>
        <charset val="128"/>
      </rPr>
      <t>軽自動車は報告対象外</t>
    </r>
    <r>
      <rPr>
        <b/>
        <sz val="9"/>
        <rFont val="ＭＳ Ｐゴシック"/>
        <family val="3"/>
        <charset val="128"/>
      </rPr>
      <t>）</t>
    </r>
    <rPh sb="0" eb="3">
      <t>シャケンショウ</t>
    </rPh>
    <rPh sb="4" eb="6">
      <t>カクニン</t>
    </rPh>
    <rPh sb="8" eb="10">
      <t>テンキ</t>
    </rPh>
    <phoneticPr fontId="2"/>
  </si>
  <si>
    <t>解体・はつり工事業</t>
    <rPh sb="0" eb="2">
      <t>カイタイ</t>
    </rPh>
    <phoneticPr fontId="2"/>
  </si>
  <si>
    <t>砂糖・でんぷん糖類製造業</t>
    <phoneticPr fontId="2"/>
  </si>
  <si>
    <t>でんぷん糖類製造業</t>
    <phoneticPr fontId="2"/>
  </si>
  <si>
    <t>発泡性酒類製造業</t>
    <phoneticPr fontId="2"/>
  </si>
  <si>
    <t>醸造酒類製造業（果実酒、清酒を除く。）</t>
    <phoneticPr fontId="2"/>
  </si>
  <si>
    <t>蒸留酒類製造業</t>
    <phoneticPr fontId="2"/>
  </si>
  <si>
    <t>混成酒類製造業</t>
    <phoneticPr fontId="2"/>
  </si>
  <si>
    <t>ニット製外衣製造業（アウターシャツ類，セーター類等を除く）</t>
    <phoneticPr fontId="2"/>
  </si>
  <si>
    <t>潤滑油・グリース製造業（石油精製によらないもの）</t>
    <phoneticPr fontId="2"/>
  </si>
  <si>
    <t>粘土がわら製造業</t>
    <rPh sb="0" eb="2">
      <t>ネンド</t>
    </rPh>
    <phoneticPr fontId="2"/>
  </si>
  <si>
    <t>工業窯炉製造業（燃焼炉）</t>
    <phoneticPr fontId="2"/>
  </si>
  <si>
    <t>音響部品・磁気ヘッド・小形モーター製造業</t>
    <phoneticPr fontId="2"/>
  </si>
  <si>
    <t>電気炉・電熱装置製造業</t>
    <phoneticPr fontId="2"/>
  </si>
  <si>
    <t>スマートフォン・携帯電話機・PHS電話機製造業</t>
    <phoneticPr fontId="2"/>
  </si>
  <si>
    <t>発電業</t>
    <phoneticPr fontId="2"/>
  </si>
  <si>
    <t>送配電業</t>
    <phoneticPr fontId="2"/>
  </si>
  <si>
    <t>電気小売業</t>
    <phoneticPr fontId="2"/>
  </si>
  <si>
    <t>電気卸供給業</t>
    <phoneticPr fontId="2"/>
  </si>
  <si>
    <t>ガス製造業</t>
    <phoneticPr fontId="2"/>
  </si>
  <si>
    <t>ガス導管業</t>
    <phoneticPr fontId="2"/>
  </si>
  <si>
    <t>ガス小売業</t>
    <phoneticPr fontId="2"/>
  </si>
  <si>
    <t>レッカー・ロードサービス業</t>
    <phoneticPr fontId="2"/>
  </si>
  <si>
    <t>百貨店</t>
    <phoneticPr fontId="2"/>
  </si>
  <si>
    <t>総合スーパーマーケット</t>
    <phoneticPr fontId="2"/>
  </si>
  <si>
    <t>コンビニエンスストア</t>
    <phoneticPr fontId="2"/>
  </si>
  <si>
    <t>均一価格店</t>
    <phoneticPr fontId="2"/>
  </si>
  <si>
    <t>その他の各種商品小売業</t>
    <phoneticPr fontId="2"/>
  </si>
  <si>
    <t>食料品スーパーマーケット</t>
    <phoneticPr fontId="2"/>
  </si>
  <si>
    <t>その他の各種食料品小売業</t>
    <phoneticPr fontId="2"/>
  </si>
  <si>
    <t>医薬品小売業（薬局を除く）</t>
    <phoneticPr fontId="2"/>
  </si>
  <si>
    <t>薬局</t>
    <phoneticPr fontId="2"/>
  </si>
  <si>
    <t>その他の管理，補助的経済活動を行う事業所</t>
  </si>
  <si>
    <t>持ち帰り飲食サービス業</t>
  </si>
  <si>
    <t>配達飲食サービス業</t>
  </si>
  <si>
    <t>施設給食業</t>
    <phoneticPr fontId="2"/>
  </si>
  <si>
    <t>リラクゼーション業(手技を用いるもので医業類似行為を除く)</t>
    <phoneticPr fontId="2"/>
  </si>
  <si>
    <t>自動車・モーターボートの競走場</t>
    <phoneticPr fontId="2"/>
  </si>
  <si>
    <t>自動車・モーターボートの競技団</t>
    <phoneticPr fontId="2"/>
  </si>
  <si>
    <t>中学校、義務教育学校</t>
    <phoneticPr fontId="2"/>
  </si>
  <si>
    <t>義務教育学校</t>
    <rPh sb="0" eb="2">
      <t>ギム</t>
    </rPh>
    <rPh sb="2" eb="4">
      <t>キョウイク</t>
    </rPh>
    <rPh sb="4" eb="6">
      <t>ガッコウ</t>
    </rPh>
    <phoneticPr fontId="2"/>
  </si>
  <si>
    <t>高等教育機関の支援機関</t>
    <phoneticPr fontId="2"/>
  </si>
  <si>
    <t>施術業</t>
    <phoneticPr fontId="2"/>
  </si>
  <si>
    <t>介護医療院</t>
    <phoneticPr fontId="2"/>
  </si>
  <si>
    <t>建物等維持管理業</t>
    <phoneticPr fontId="2"/>
  </si>
  <si>
    <t>その他の建物等維持管理業</t>
    <phoneticPr fontId="2"/>
  </si>
  <si>
    <t>ペストコントロール業</t>
    <phoneticPr fontId="2"/>
  </si>
  <si>
    <t>都道府県の機関</t>
    <phoneticPr fontId="2"/>
  </si>
  <si>
    <t>市町村の機関</t>
    <phoneticPr fontId="2"/>
  </si>
  <si>
    <t>　※1　「j+数字4桁」になります。
　　　不明な場合は、「j9999」としてください。</t>
    <rPh sb="22" eb="24">
      <t>フメイ</t>
    </rPh>
    <rPh sb="25" eb="27">
      <t>バアイ</t>
    </rPh>
    <phoneticPr fontId="15"/>
  </si>
  <si>
    <t>　他にも、「200事業所・自動車2,000台」、「250事業所・自動車5,000台」、「250事業所・自動車10,000台」
　のものがあります。事業者の現状にあわせて選択してください。</t>
    <rPh sb="1" eb="2">
      <t>ホカ</t>
    </rPh>
    <rPh sb="28" eb="31">
      <t>ジギョウショ</t>
    </rPh>
    <rPh sb="32" eb="35">
      <t>ジドウシャ</t>
    </rPh>
    <rPh sb="40" eb="41">
      <t>ダイ</t>
    </rPh>
    <rPh sb="73" eb="76">
      <t>ジギョウシャ</t>
    </rPh>
    <rPh sb="77" eb="79">
      <t>ゲンジョウ</t>
    </rPh>
    <rPh sb="84" eb="86">
      <t>センタク</t>
    </rPh>
    <phoneticPr fontId="15"/>
  </si>
  <si>
    <t>⇒ｊ</t>
    <phoneticPr fontId="15"/>
  </si>
  <si>
    <t>計画（車両代替計画）</t>
    <rPh sb="0" eb="2">
      <t>ケイカク</t>
    </rPh>
    <rPh sb="3" eb="5">
      <t>シャリョウ</t>
    </rPh>
    <rPh sb="5" eb="7">
      <t>ダイタイ</t>
    </rPh>
    <rPh sb="7" eb="9">
      <t>ケイカク</t>
    </rPh>
    <phoneticPr fontId="15"/>
  </si>
  <si>
    <t>実績（車両代替実績）</t>
    <rPh sb="0" eb="2">
      <t>ジッセキ</t>
    </rPh>
    <rPh sb="3" eb="5">
      <t>シャリョウ</t>
    </rPh>
    <rPh sb="5" eb="7">
      <t>ダイタイ</t>
    </rPh>
    <rPh sb="7" eb="9">
      <t>ジッセキ</t>
    </rPh>
    <phoneticPr fontId="15"/>
  </si>
  <si>
    <t>神奈川県 環境農政局 環境部 環境課　大気・交通環境グループ</t>
    <rPh sb="15" eb="17">
      <t>カンキョウ</t>
    </rPh>
    <rPh sb="19" eb="21">
      <t>タイキ</t>
    </rPh>
    <rPh sb="22" eb="24">
      <t>コウツウ</t>
    </rPh>
    <rPh sb="24" eb="26">
      <t>カンキョウ</t>
    </rPh>
    <phoneticPr fontId="15"/>
  </si>
  <si>
    <t>（い）の事業所における使用開始年月</t>
    <rPh sb="4" eb="7">
      <t>ジギョウショ</t>
    </rPh>
    <rPh sb="11" eb="13">
      <t>シヨウ</t>
    </rPh>
    <rPh sb="13" eb="15">
      <t>カイシ</t>
    </rPh>
    <rPh sb="15" eb="17">
      <t>ネンゲツ</t>
    </rPh>
    <phoneticPr fontId="2"/>
  </si>
  <si>
    <t>事業所台帳の番号</t>
    <rPh sb="0" eb="3">
      <t>ジギョウショ</t>
    </rPh>
    <rPh sb="3" eb="5">
      <t>ダイチョウ</t>
    </rPh>
    <rPh sb="6" eb="8">
      <t>バンゴウ</t>
    </rPh>
    <phoneticPr fontId="2"/>
  </si>
  <si>
    <r>
      <t>（３） 小売業（56～61）とは、主として「個人用または家庭用消費のために商品を販売する事業所」「産業用使用者に商品を少量もしくは小額に販売する事業所」などを指します。
●百貨店やスーパー⇒56各種商品小売業
●</t>
    </r>
    <r>
      <rPr>
        <sz val="11"/>
        <color theme="1"/>
        <rFont val="ＭＳ Ｐゴシック"/>
        <family val="3"/>
        <charset val="128"/>
      </rPr>
      <t>コンビニエンスストア⇒56各種商品小売業</t>
    </r>
    <r>
      <rPr>
        <sz val="11"/>
        <rFont val="ＭＳ Ｐゴシック"/>
        <family val="3"/>
        <charset val="128"/>
      </rPr>
      <t xml:space="preserve">
●自動車販売、中古車販売⇒59機械器具小売業
●ガソリンスタンド⇒60その他の小売業
●書籍・文具店、新聞販売店⇒60その他の小売業
●スポーツ用品店⇒60その他の小売業
（４） おもな金融商品を取扱う業種は次のとおり分類されます。
●銀行や信託銀行⇒62銀行業
●信用金庫⇒63協同組織金融業
●証券会社⇒65金融商品取引業、商品先物取引業
（５） おもなサービス業は次のとおり分類されます。
●ソフトウェア・ソリューションビジネス⇒39情報サービス業
●出版業⇒41映像・音声・文字情報制作業
●レンタカー、リース業⇒70物品賃貸業
●検査や設計を担う会社や団体⇒74技術サービス業
●冠婚葬祭業⇒79その他の生活関連サービス業
●自動車教習所⇒82その他の教育、学習支援業
●ビル・建物の管理メンテナンス業、警備業⇒92その他の事業サービス業
（６） 72の「専門サービス業」に該当する業種はおもに次のとおりです。（神奈川県内の特定事業者として該当する事業者はほとんどありません。）
法律事務所、司法書士事務所、行政書士事務所、税理士事務所、経営コンサルタント、デザイナー・芸術家、興信所　など
（７） 95の「その他のサービス業」に該当する業種はおもに次のとおりです。（神奈川県内の特定事業者として該当する事業者はほとんどありません。）
公会堂、文化会館、と畜場、卸売市場
</t>
    </r>
    <rPh sb="119" eb="121">
      <t>カクシュ</t>
    </rPh>
    <rPh sb="121" eb="123">
      <t>ショウヒン</t>
    </rPh>
    <rPh sb="123" eb="126">
      <t>コウリギョウ</t>
    </rPh>
    <phoneticPr fontId="2"/>
  </si>
  <si>
    <t>※当該年度内での一時使用車両は、減少台数、新規使用台数にカウントされません。</t>
  </si>
  <si>
    <t>ID</t>
    <phoneticPr fontId="2"/>
  </si>
  <si>
    <t>j</t>
    <phoneticPr fontId="2"/>
  </si>
  <si>
    <t>実績報告書（2023年度実績）</t>
  </si>
  <si>
    <t>前年度台帳</t>
    <rPh sb="0" eb="3">
      <t>ゼンネンド</t>
    </rPh>
    <rPh sb="3" eb="5">
      <t>ダイチョウ</t>
    </rPh>
    <phoneticPr fontId="2"/>
  </si>
  <si>
    <r>
      <t>車検証を確認して転記</t>
    </r>
    <r>
      <rPr>
        <b/>
        <sz val="9"/>
        <rFont val="ＭＳ Ｐゴシック"/>
        <family val="3"/>
        <charset val="128"/>
      </rPr>
      <t>（</t>
    </r>
    <r>
      <rPr>
        <b/>
        <sz val="9"/>
        <color rgb="FFFF0000"/>
        <rFont val="ＭＳ Ｐゴシック"/>
        <family val="3"/>
        <charset val="128"/>
      </rPr>
      <t>軽自動車（型式記号３ケタ目がＤ）は報告対象外　</t>
    </r>
    <r>
      <rPr>
        <b/>
        <sz val="9"/>
        <rFont val="ＭＳ Ｐゴシック"/>
        <family val="3"/>
        <charset val="128"/>
      </rPr>
      <t>）</t>
    </r>
    <rPh sb="0" eb="3">
      <t>シャケンショウ</t>
    </rPh>
    <rPh sb="4" eb="6">
      <t>カクニン</t>
    </rPh>
    <rPh sb="8" eb="10">
      <t>テンキ</t>
    </rPh>
    <rPh sb="18" eb="20">
      <t>キゴウ</t>
    </rPh>
    <rPh sb="23" eb="24">
      <t>メ</t>
    </rPh>
    <phoneticPr fontId="2"/>
  </si>
  <si>
    <t>平成・令和○年○月</t>
    <rPh sb="0" eb="2">
      <t>ヘイセイ</t>
    </rPh>
    <rPh sb="3" eb="5">
      <t>レイワ</t>
    </rPh>
    <rPh sb="6" eb="7">
      <t>ネン</t>
    </rPh>
    <rPh sb="8" eb="9">
      <t>ガツ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</si>
</sst>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00"/>
    <numFmt numFmtId="177" formatCode="[$-411]ggge&quot;年&quot;m&quot;月&quot;"/>
    <numFmt numFmtId="178" formatCode="0_);[Red]\(0\)"/>
    <numFmt numFmtId="179" formatCode="0_ "/>
    <numFmt numFmtId="180" formatCode="#,##0_ "/>
    <numFmt numFmtId="181" formatCode="#,##0_);[Red]\(#,##0\)"/>
    <numFmt numFmtId="182" formatCode="&quot;平成&quot;0&quot;年度&quot;"/>
    <numFmt numFmtId="183" formatCode="[&lt;=999]000;[&lt;=9999]000\-00;000\-0000"/>
    <numFmt numFmtId="184" formatCode="#,##0.00_);[Red]\(#,##0.00\)"/>
    <numFmt numFmtId="185" formatCode="[$-411]ge\.m\.d;@"/>
    <numFmt numFmtId="186" formatCode="0&quot;年度&quot;"/>
    <numFmt numFmtId="187" formatCode="[$-F800]dddd\,\ mmmm\ dd\,\ yyyy"/>
    <numFmt numFmtId="188" formatCode="#,##0.0_);[Red]\(#,##0.0\)"/>
  </numFmts>
  <fonts count="76">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14"/>
      <name val="ＭＳ Ｐゴシック"/>
      <family val="3"/>
      <charset val="128"/>
    </font>
    <font>
      <sz val="9"/>
      <name val="ＭＳ Ｐゴシック"/>
      <family val="3"/>
      <charset val="128"/>
    </font>
    <font>
      <sz val="8"/>
      <name val="ＭＳ Ｐ明朝"/>
      <family val="1"/>
      <charset val="128"/>
    </font>
    <font>
      <sz val="10.5"/>
      <name val="ＭＳ 明朝"/>
      <family val="1"/>
      <charset val="128"/>
    </font>
    <font>
      <sz val="14"/>
      <name val="ＭＳ 明朝"/>
      <family val="1"/>
      <charset val="128"/>
    </font>
    <font>
      <sz val="10"/>
      <name val="ＭＳ 明朝"/>
      <family val="1"/>
      <charset val="128"/>
    </font>
    <font>
      <sz val="9"/>
      <name val="ＭＳ 明朝"/>
      <family val="1"/>
      <charset val="128"/>
    </font>
    <font>
      <sz val="12"/>
      <name val="ＭＳ Ｐゴシック"/>
      <family val="3"/>
      <charset val="128"/>
    </font>
    <font>
      <sz val="9"/>
      <color indexed="81"/>
      <name val="ＭＳ Ｐゴシック"/>
      <family val="3"/>
      <charset val="128"/>
    </font>
    <font>
      <b/>
      <sz val="14"/>
      <name val="ＭＳ Ｐゴシック"/>
      <family val="3"/>
      <charset val="128"/>
    </font>
    <font>
      <sz val="6"/>
      <name val="ＭＳ 明朝"/>
      <family val="1"/>
      <charset val="128"/>
    </font>
    <font>
      <b/>
      <sz val="16"/>
      <name val="ＭＳ Ｐゴシック"/>
      <family val="3"/>
      <charset val="128"/>
    </font>
    <font>
      <sz val="8"/>
      <name val="ＭＳ 明朝"/>
      <family val="1"/>
      <charset val="128"/>
    </font>
    <font>
      <u/>
      <sz val="11"/>
      <color indexed="12"/>
      <name val="ＭＳ Ｐゴシック"/>
      <family val="3"/>
      <charset val="128"/>
    </font>
    <font>
      <sz val="11"/>
      <color indexed="10"/>
      <name val="ＭＳ Ｐゴシック"/>
      <family val="3"/>
      <charset val="128"/>
    </font>
    <font>
      <sz val="11"/>
      <name val="ＭＳ Ｐゴシック"/>
      <family val="3"/>
      <charset val="128"/>
    </font>
    <font>
      <vertAlign val="subscript"/>
      <sz val="11"/>
      <name val="ＭＳ Ｐゴシック"/>
      <family val="3"/>
      <charset val="128"/>
    </font>
    <font>
      <b/>
      <sz val="9"/>
      <color indexed="81"/>
      <name val="ＭＳ Ｐゴシック"/>
      <family val="3"/>
      <charset val="128"/>
    </font>
    <font>
      <sz val="10.5"/>
      <name val="ＭＳ ゴシック"/>
      <family val="3"/>
      <charset val="128"/>
    </font>
    <font>
      <b/>
      <sz val="11"/>
      <name val="ＭＳ Ｐゴシック"/>
      <family val="3"/>
      <charset val="128"/>
    </font>
    <font>
      <sz val="12"/>
      <name val="ＭＳ 明朝"/>
      <family val="1"/>
      <charset val="128"/>
    </font>
    <font>
      <sz val="11"/>
      <name val="ＭＳ 明朝"/>
      <family val="1"/>
      <charset val="128"/>
    </font>
    <font>
      <sz val="11"/>
      <color indexed="9"/>
      <name val="ＭＳ Ｐゴシック"/>
      <family val="3"/>
      <charset val="128"/>
    </font>
    <font>
      <b/>
      <sz val="10"/>
      <name val="ＭＳ Ｐゴシック"/>
      <family val="3"/>
      <charset val="128"/>
    </font>
    <font>
      <sz val="12"/>
      <color indexed="10"/>
      <name val="ＭＳ 明朝"/>
      <family val="1"/>
      <charset val="128"/>
    </font>
    <font>
      <sz val="11"/>
      <color indexed="22"/>
      <name val="ＭＳ Ｐゴシック"/>
      <family val="3"/>
      <charset val="128"/>
    </font>
    <font>
      <sz val="10"/>
      <color indexed="10"/>
      <name val="ＭＳ Ｐゴシック"/>
      <family val="3"/>
      <charset val="128"/>
    </font>
    <font>
      <sz val="8"/>
      <color indexed="10"/>
      <name val="ＭＳ Ｐゴシック"/>
      <family val="3"/>
      <charset val="128"/>
    </font>
    <font>
      <b/>
      <sz val="8"/>
      <name val="ＭＳ Ｐゴシック"/>
      <family val="3"/>
      <charset val="128"/>
    </font>
    <font>
      <sz val="10.5"/>
      <name val="ＭＳ Ｐ明朝"/>
      <family val="1"/>
      <charset val="128"/>
    </font>
    <font>
      <b/>
      <sz val="12"/>
      <name val="ＭＳ Ｐゴシック"/>
      <family val="3"/>
      <charset val="128"/>
    </font>
    <font>
      <sz val="12"/>
      <name val="ＭＳ ゴシック"/>
      <family val="3"/>
      <charset val="128"/>
    </font>
    <font>
      <sz val="10"/>
      <name val="ＭＳ ゴシック"/>
      <family val="3"/>
      <charset val="128"/>
    </font>
    <font>
      <b/>
      <sz val="14"/>
      <name val="ＭＳ ゴシック"/>
      <family val="3"/>
      <charset val="128"/>
    </font>
    <font>
      <b/>
      <sz val="9"/>
      <name val="ＭＳ Ｐゴシック"/>
      <family val="3"/>
      <charset val="128"/>
    </font>
    <font>
      <sz val="11"/>
      <name val="ＭＳ ゴシック"/>
      <family val="3"/>
      <charset val="128"/>
    </font>
    <font>
      <sz val="9"/>
      <name val="ＭＳ ゴシック"/>
      <family val="3"/>
      <charset val="128"/>
    </font>
    <font>
      <b/>
      <sz val="12"/>
      <name val="ＭＳ 明朝"/>
      <family val="1"/>
      <charset val="128"/>
    </font>
    <font>
      <sz val="12"/>
      <color rgb="FF9C0006"/>
      <name val="ＭＳ 明朝"/>
      <family val="1"/>
      <charset val="128"/>
    </font>
    <font>
      <sz val="12"/>
      <color rgb="FFFF0000"/>
      <name val="ＭＳ 明朝"/>
      <family val="1"/>
      <charset val="128"/>
    </font>
    <font>
      <b/>
      <sz val="10.5"/>
      <color rgb="FFFF0000"/>
      <name val="ＭＳ 明朝"/>
      <family val="1"/>
      <charset val="128"/>
    </font>
    <font>
      <sz val="11"/>
      <color rgb="FFFF0000"/>
      <name val="ＭＳ Ｐゴシック"/>
      <family val="3"/>
      <charset val="128"/>
    </font>
    <font>
      <sz val="10.5"/>
      <color theme="1"/>
      <name val="ＭＳ 明朝"/>
      <family val="1"/>
      <charset val="128"/>
    </font>
    <font>
      <sz val="11"/>
      <color theme="1"/>
      <name val="ＭＳ Ｐゴシック"/>
      <family val="3"/>
      <charset val="128"/>
    </font>
    <font>
      <sz val="10.5"/>
      <color rgb="FFFF0000"/>
      <name val="ＭＳ Ｐ明朝"/>
      <family val="1"/>
      <charset val="128"/>
    </font>
    <font>
      <b/>
      <sz val="11"/>
      <color rgb="FFFF0000"/>
      <name val="ＭＳ Ｐゴシック"/>
      <family val="3"/>
      <charset val="128"/>
    </font>
    <font>
      <sz val="10.5"/>
      <name val="ＭＳ Ｐゴシック"/>
      <family val="3"/>
      <charset val="128"/>
      <scheme val="minor"/>
    </font>
    <font>
      <sz val="10"/>
      <color rgb="FFFF0000"/>
      <name val="ＭＳ Ｐゴシック"/>
      <family val="3"/>
      <charset val="128"/>
    </font>
    <font>
      <b/>
      <sz val="12"/>
      <color rgb="FFFF0000"/>
      <name val="ＭＳ Ｐゴシック"/>
      <family val="3"/>
      <charset val="128"/>
    </font>
    <font>
      <b/>
      <sz val="16"/>
      <color rgb="FFFF0000"/>
      <name val="ＭＳ Ｐゴシック"/>
      <family val="3"/>
      <charset val="128"/>
    </font>
    <font>
      <b/>
      <sz val="10"/>
      <color rgb="FFFF0000"/>
      <name val="ＭＳ Ｐゴシック"/>
      <family val="3"/>
      <charset val="128"/>
    </font>
    <font>
      <sz val="11"/>
      <name val="ＭＳ Ｐゴシック"/>
      <family val="3"/>
      <charset val="128"/>
      <scheme val="major"/>
    </font>
    <font>
      <sz val="12"/>
      <color rgb="FF9C0006"/>
      <name val="ＭＳ Ｐゴシック"/>
      <family val="3"/>
      <charset val="128"/>
      <scheme val="major"/>
    </font>
    <font>
      <sz val="8"/>
      <color rgb="FFFF0000"/>
      <name val="ＭＳ Ｐゴシック"/>
      <family val="3"/>
      <charset val="128"/>
    </font>
    <font>
      <b/>
      <sz val="8"/>
      <color rgb="FFFF0000"/>
      <name val="ＭＳ Ｐ明朝"/>
      <family val="1"/>
      <charset val="128"/>
    </font>
    <font>
      <sz val="10.5"/>
      <color theme="1"/>
      <name val="ＭＳ Ｐゴシック"/>
      <family val="3"/>
      <charset val="128"/>
    </font>
    <font>
      <sz val="6"/>
      <color rgb="FFFF0000"/>
      <name val="ＭＳ Ｐゴシック"/>
      <family val="3"/>
      <charset val="128"/>
    </font>
    <font>
      <sz val="11"/>
      <color theme="0"/>
      <name val="ＭＳ Ｐゴシック"/>
      <family val="3"/>
      <charset val="128"/>
    </font>
    <font>
      <sz val="10"/>
      <color rgb="FF0070C0"/>
      <name val="ＭＳ Ｐゴシック"/>
      <family val="3"/>
      <charset val="128"/>
    </font>
    <font>
      <sz val="11"/>
      <color theme="3"/>
      <name val="ＭＳ Ｐゴシック"/>
      <family val="3"/>
      <charset val="128"/>
    </font>
    <font>
      <sz val="11"/>
      <color theme="8" tint="-0.499984740745262"/>
      <name val="ＭＳ Ｐゴシック"/>
      <family val="3"/>
      <charset val="128"/>
    </font>
    <font>
      <sz val="9"/>
      <color indexed="8"/>
      <name val="ＭＳ Ｐゴシック"/>
      <family val="3"/>
      <charset val="128"/>
    </font>
    <font>
      <sz val="10"/>
      <color indexed="8"/>
      <name val="ＭＳ Ｐゴシック"/>
      <family val="3"/>
      <charset val="128"/>
    </font>
    <font>
      <vertAlign val="subscript"/>
      <sz val="9"/>
      <name val="ＭＳ Ｐゴシック"/>
      <family val="3"/>
      <charset val="128"/>
    </font>
    <font>
      <vertAlign val="superscript"/>
      <sz val="9"/>
      <name val="ＭＳ Ｐゴシック"/>
      <family val="3"/>
      <charset val="128"/>
    </font>
    <font>
      <b/>
      <sz val="9"/>
      <color rgb="FFFF0000"/>
      <name val="ＭＳ Ｐゴシック"/>
      <family val="3"/>
      <charset val="128"/>
    </font>
    <font>
      <sz val="12"/>
      <color rgb="FFFF0000"/>
      <name val="ＭＳ Ｐゴシック"/>
      <family val="3"/>
      <charset val="128"/>
    </font>
    <font>
      <sz val="9"/>
      <color indexed="81"/>
      <name val="MS P ゴシック"/>
      <family val="3"/>
      <charset val="128"/>
    </font>
    <font>
      <b/>
      <sz val="8"/>
      <color theme="1"/>
      <name val="ＭＳ Ｐゴシック"/>
      <family val="3"/>
      <charset val="128"/>
    </font>
    <font>
      <sz val="28"/>
      <name val="ＭＳ Ｐゴシック"/>
      <family val="3"/>
      <charset val="128"/>
    </font>
    <font>
      <b/>
      <sz val="9"/>
      <color indexed="81"/>
      <name val="MS P ゴシック"/>
      <family val="3"/>
      <charset val="128"/>
    </font>
  </fonts>
  <fills count="3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darkGrid">
        <fgColor indexed="43"/>
        <bgColor indexed="9"/>
      </patternFill>
    </fill>
    <fill>
      <patternFill patternType="lightGrid">
        <fgColor indexed="47"/>
        <bgColor indexed="9"/>
      </patternFill>
    </fill>
    <fill>
      <patternFill patternType="lightUp">
        <fgColor indexed="46"/>
        <bgColor indexed="9"/>
      </patternFill>
    </fill>
    <fill>
      <patternFill patternType="solid">
        <fgColor indexed="41"/>
        <bgColor indexed="9"/>
      </patternFill>
    </fill>
    <fill>
      <patternFill patternType="solid">
        <fgColor indexed="41"/>
        <bgColor indexed="41"/>
      </patternFill>
    </fill>
    <fill>
      <patternFill patternType="solid">
        <fgColor indexed="41"/>
        <bgColor indexed="64"/>
      </patternFill>
    </fill>
    <fill>
      <patternFill patternType="solid">
        <fgColor indexed="26"/>
        <bgColor indexed="64"/>
      </patternFill>
    </fill>
    <fill>
      <patternFill patternType="solid">
        <fgColor rgb="FFFFC7CE"/>
      </patternFill>
    </fill>
    <fill>
      <patternFill patternType="solid">
        <fgColor theme="1"/>
        <bgColor indexed="64"/>
      </patternFill>
    </fill>
    <fill>
      <patternFill patternType="darkGrid">
        <fgColor indexed="43"/>
        <bgColor theme="0" tint="-0.249977111117893"/>
      </patternFill>
    </fill>
    <fill>
      <patternFill patternType="solid">
        <fgColor theme="0" tint="-0.249977111117893"/>
        <bgColor indexed="41"/>
      </patternFill>
    </fill>
    <fill>
      <patternFill patternType="solid">
        <fgColor theme="0" tint="-0.14999847407452621"/>
        <bgColor indexed="64"/>
      </patternFill>
    </fill>
    <fill>
      <patternFill patternType="solid">
        <fgColor rgb="FFCCFFCC"/>
        <bgColor indexed="64"/>
      </patternFill>
    </fill>
    <fill>
      <patternFill patternType="solid">
        <fgColor rgb="FFFFFF00"/>
        <bgColor indexed="64"/>
      </patternFill>
    </fill>
    <fill>
      <patternFill patternType="solid">
        <fgColor rgb="FFCCFFFF"/>
        <bgColor indexed="64"/>
      </patternFill>
    </fill>
    <fill>
      <patternFill patternType="solid">
        <fgColor rgb="FFFF0000"/>
        <bgColor indexed="64"/>
      </patternFill>
    </fill>
    <fill>
      <patternFill patternType="solid">
        <fgColor rgb="FFFF99FF"/>
        <bgColor indexed="64"/>
      </patternFill>
    </fill>
    <fill>
      <patternFill patternType="solid">
        <fgColor rgb="FF66FFFF"/>
        <bgColor indexed="64"/>
      </patternFill>
    </fill>
    <fill>
      <patternFill patternType="solid">
        <fgColor rgb="FFFFCC66"/>
        <bgColor indexed="64"/>
      </patternFill>
    </fill>
    <fill>
      <patternFill patternType="solid">
        <fgColor rgb="FF99FF99"/>
        <bgColor indexed="64"/>
      </patternFill>
    </fill>
    <fill>
      <patternFill patternType="solid">
        <fgColor theme="0" tint="-0.249977111117893"/>
        <bgColor indexed="64"/>
      </patternFill>
    </fill>
    <fill>
      <patternFill patternType="lightUp">
        <fgColor rgb="FF00B050"/>
        <bgColor indexed="9"/>
      </patternFill>
    </fill>
    <fill>
      <patternFill patternType="solid">
        <fgColor theme="8" tint="0.59999389629810485"/>
        <bgColor indexed="64"/>
      </patternFill>
    </fill>
    <fill>
      <patternFill patternType="solid">
        <fgColor rgb="FFFFFFCC"/>
        <bgColor indexed="64"/>
      </patternFill>
    </fill>
    <fill>
      <patternFill patternType="solid">
        <fgColor rgb="FFB7DEE8"/>
        <bgColor indexed="64"/>
      </patternFill>
    </fill>
    <fill>
      <patternFill patternType="solid">
        <fgColor rgb="FF92D050"/>
        <bgColor indexed="64"/>
      </patternFill>
    </fill>
    <fill>
      <patternFill patternType="solid">
        <fgColor rgb="FFCCCCFF"/>
        <bgColor indexed="64"/>
      </patternFill>
    </fill>
    <fill>
      <patternFill patternType="solid">
        <fgColor rgb="FF66FF33"/>
        <bgColor indexed="64"/>
      </patternFill>
    </fill>
    <fill>
      <patternFill patternType="solid">
        <fgColor theme="9" tint="0.79998168889431442"/>
        <bgColor indexed="64"/>
      </patternFill>
    </fill>
    <fill>
      <patternFill patternType="solid">
        <fgColor theme="9" tint="0.59999389629810485"/>
        <bgColor indexed="64"/>
      </patternFill>
    </fill>
  </fills>
  <borders count="19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style="hair">
        <color indexed="64"/>
      </top>
      <bottom style="hair">
        <color indexed="64"/>
      </bottom>
      <diagonal/>
    </border>
    <border>
      <left/>
      <right style="medium">
        <color indexed="64"/>
      </right>
      <top style="thin">
        <color indexed="64"/>
      </top>
      <bottom/>
      <diagonal/>
    </border>
    <border>
      <left/>
      <right style="medium">
        <color indexed="64"/>
      </right>
      <top/>
      <bottom/>
      <diagonal/>
    </border>
    <border>
      <left/>
      <right/>
      <top style="double">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style="double">
        <color indexed="64"/>
      </right>
      <top style="medium">
        <color indexed="64"/>
      </top>
      <bottom/>
      <diagonal/>
    </border>
    <border>
      <left style="medium">
        <color indexed="64"/>
      </left>
      <right/>
      <top/>
      <bottom/>
      <diagonal/>
    </border>
    <border>
      <left/>
      <right style="double">
        <color indexed="64"/>
      </right>
      <top/>
      <bottom/>
      <diagonal/>
    </border>
    <border>
      <left style="medium">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diagonalDown="1">
      <left style="medium">
        <color indexed="64"/>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Down="1">
      <left style="medium">
        <color indexed="64"/>
      </left>
      <right style="medium">
        <color indexed="64"/>
      </right>
      <top style="thin">
        <color indexed="64"/>
      </top>
      <bottom/>
      <diagonal style="thin">
        <color indexed="64"/>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right style="medium">
        <color indexed="64"/>
      </right>
      <top style="hair">
        <color indexed="64"/>
      </top>
      <bottom style="thin">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style="thin">
        <color indexed="64"/>
      </right>
      <top style="dashed">
        <color indexed="64"/>
      </top>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bottom style="thin">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diagonal/>
    </border>
    <border>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style="double">
        <color indexed="64"/>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top/>
      <bottom style="thin">
        <color indexed="64"/>
      </bottom>
      <diagonal/>
    </border>
    <border>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bottom style="thin">
        <color indexed="64"/>
      </bottom>
      <diagonal/>
    </border>
    <border>
      <left style="double">
        <color indexed="64"/>
      </left>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top/>
      <bottom/>
      <diagonal/>
    </border>
    <border>
      <left style="thin">
        <color indexed="64"/>
      </left>
      <right/>
      <top style="thin">
        <color indexed="64"/>
      </top>
      <bottom/>
      <diagonal/>
    </border>
    <border>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double">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double">
        <color indexed="64"/>
      </left>
      <right style="double">
        <color indexed="64"/>
      </right>
      <top style="double">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double">
        <color indexed="64"/>
      </bottom>
      <diagonal/>
    </border>
    <border>
      <left style="double">
        <color indexed="64"/>
      </left>
      <right style="thin">
        <color indexed="64"/>
      </right>
      <top/>
      <bottom style="double">
        <color indexed="64"/>
      </bottom>
      <diagonal/>
    </border>
    <border>
      <left style="double">
        <color indexed="64"/>
      </left>
      <right/>
      <top style="medium">
        <color indexed="64"/>
      </top>
      <bottom/>
      <diagonal/>
    </border>
    <border>
      <left/>
      <right style="double">
        <color indexed="64"/>
      </right>
      <top style="double">
        <color indexed="64"/>
      </top>
      <bottom style="thin">
        <color indexed="64"/>
      </bottom>
      <diagonal/>
    </border>
    <border>
      <left style="medium">
        <color indexed="64"/>
      </left>
      <right style="thin">
        <color indexed="64"/>
      </right>
      <top/>
      <bottom style="double">
        <color indexed="64"/>
      </bottom>
      <diagonal/>
    </border>
    <border>
      <left/>
      <right style="double">
        <color indexed="64"/>
      </right>
      <top style="medium">
        <color indexed="64"/>
      </top>
      <bottom style="thin">
        <color indexed="64"/>
      </bottom>
      <diagonal/>
    </border>
    <border>
      <left/>
      <right style="thin">
        <color indexed="64"/>
      </right>
      <top/>
      <bottom style="double">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medium">
        <color rgb="FFFF0000"/>
      </left>
      <right style="medium">
        <color rgb="FFFF0000"/>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top style="medium">
        <color rgb="FFFF0000"/>
      </top>
      <bottom style="medium">
        <color rgb="FFFF0000"/>
      </bottom>
      <diagonal/>
    </border>
    <border>
      <left style="medium">
        <color rgb="FFFF0000"/>
      </left>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43" fillId="11" borderId="0" applyNumberFormat="0" applyBorder="0" applyAlignment="0" applyProtection="0">
      <alignment vertical="center"/>
    </xf>
    <xf numFmtId="38" fontId="1" fillId="0" borderId="0" applyFont="0" applyFill="0" applyBorder="0" applyAlignment="0" applyProtection="0"/>
    <xf numFmtId="0" fontId="25" fillId="0" borderId="0">
      <alignment vertical="center"/>
    </xf>
    <xf numFmtId="0" fontId="23" fillId="0" borderId="0"/>
    <xf numFmtId="0" fontId="1" fillId="0" borderId="0"/>
  </cellStyleXfs>
  <cellXfs count="1136">
    <xf numFmtId="0" fontId="0" fillId="0" borderId="0" xfId="0"/>
    <xf numFmtId="0" fontId="3" fillId="0" borderId="0" xfId="0" applyFont="1"/>
    <xf numFmtId="0" fontId="0" fillId="0" borderId="1" xfId="0" applyBorder="1" applyAlignment="1">
      <alignment vertical="center"/>
    </xf>
    <xf numFmtId="0" fontId="0" fillId="0" borderId="0" xfId="0" applyAlignment="1">
      <alignment vertical="center"/>
    </xf>
    <xf numFmtId="0" fontId="6" fillId="0" borderId="1" xfId="0" applyFont="1" applyBorder="1" applyAlignment="1">
      <alignment vertical="center"/>
    </xf>
    <xf numFmtId="0" fontId="14" fillId="0" borderId="0" xfId="0" applyFont="1"/>
    <xf numFmtId="0" fontId="3" fillId="0" borderId="0" xfId="0" applyFont="1" applyAlignment="1">
      <alignment vertical="center"/>
    </xf>
    <xf numFmtId="0" fontId="0" fillId="0" borderId="1" xfId="0" applyBorder="1"/>
    <xf numFmtId="0" fontId="3" fillId="0" borderId="2" xfId="0" applyFont="1" applyBorder="1"/>
    <xf numFmtId="0" fontId="3" fillId="0" borderId="3" xfId="0" applyFont="1" applyBorder="1"/>
    <xf numFmtId="0" fontId="3" fillId="0" borderId="4" xfId="0" applyFont="1" applyBorder="1"/>
    <xf numFmtId="0" fontId="3" fillId="0" borderId="5" xfId="0" applyFont="1" applyBorder="1"/>
    <xf numFmtId="0" fontId="3" fillId="0" borderId="6" xfId="0" applyFont="1" applyBorder="1"/>
    <xf numFmtId="0" fontId="3" fillId="0" borderId="7" xfId="0" applyFont="1" applyBorder="1"/>
    <xf numFmtId="0" fontId="8" fillId="0" borderId="0" xfId="0" applyFont="1" applyAlignment="1">
      <alignment vertical="center"/>
    </xf>
    <xf numFmtId="0" fontId="10" fillId="0" borderId="0" xfId="0" applyFont="1" applyAlignment="1">
      <alignment vertical="center"/>
    </xf>
    <xf numFmtId="0" fontId="20" fillId="0" borderId="0" xfId="0" applyFont="1"/>
    <xf numFmtId="0" fontId="3" fillId="0" borderId="8" xfId="0" applyFont="1" applyBorder="1" applyAlignment="1">
      <alignment horizontal="center"/>
    </xf>
    <xf numFmtId="0" fontId="3" fillId="0" borderId="1" xfId="0" applyFont="1" applyBorder="1" applyAlignment="1">
      <alignment horizontal="center"/>
    </xf>
    <xf numFmtId="0" fontId="3" fillId="0" borderId="9" xfId="0" applyFont="1" applyBorder="1" applyAlignment="1">
      <alignment horizontal="center"/>
    </xf>
    <xf numFmtId="0" fontId="3" fillId="0" borderId="11" xfId="0" applyFont="1" applyBorder="1" applyAlignment="1">
      <alignment horizontal="center"/>
    </xf>
    <xf numFmtId="0" fontId="3" fillId="0" borderId="0" xfId="0" applyFont="1" applyAlignment="1">
      <alignment horizontal="center"/>
    </xf>
    <xf numFmtId="0" fontId="0" fillId="0" borderId="12" xfId="0" applyBorder="1" applyAlignment="1">
      <alignment vertical="center"/>
    </xf>
    <xf numFmtId="0" fontId="0" fillId="0" borderId="10" xfId="0" applyBorder="1" applyAlignment="1">
      <alignment vertical="center"/>
    </xf>
    <xf numFmtId="0" fontId="1" fillId="0" borderId="0" xfId="0" applyFont="1"/>
    <xf numFmtId="0" fontId="1" fillId="0" borderId="0" xfId="0" applyFont="1" applyAlignment="1">
      <alignment horizontal="right" vertical="center"/>
    </xf>
    <xf numFmtId="0" fontId="18" fillId="0" borderId="0" xfId="1" applyAlignment="1" applyProtection="1"/>
    <xf numFmtId="0" fontId="25" fillId="0" borderId="0" xfId="4">
      <alignment vertical="center"/>
    </xf>
    <xf numFmtId="0" fontId="16" fillId="0" borderId="0" xfId="0" applyFont="1"/>
    <xf numFmtId="0" fontId="5" fillId="0" borderId="0" xfId="0" applyFont="1"/>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5" fillId="0" borderId="15" xfId="0" applyFont="1" applyBorder="1" applyAlignment="1">
      <alignment horizontal="left" vertical="center" wrapText="1"/>
    </xf>
    <xf numFmtId="0" fontId="5" fillId="0" borderId="16" xfId="0" applyFont="1" applyBorder="1" applyAlignment="1">
      <alignment horizontal="left" vertical="center" wrapText="1"/>
    </xf>
    <xf numFmtId="0" fontId="3" fillId="0" borderId="17" xfId="0" applyFont="1" applyBorder="1"/>
    <xf numFmtId="0" fontId="0" fillId="0" borderId="1" xfId="0" applyBorder="1" applyAlignment="1">
      <alignment vertical="center" shrinkToFit="1"/>
    </xf>
    <xf numFmtId="49" fontId="3" fillId="0" borderId="1" xfId="0" applyNumberFormat="1" applyFont="1" applyBorder="1" applyAlignment="1">
      <alignment horizontal="center"/>
    </xf>
    <xf numFmtId="0" fontId="1" fillId="2" borderId="28" xfId="0" applyFont="1" applyFill="1" applyBorder="1"/>
    <xf numFmtId="0" fontId="1" fillId="2" borderId="21" xfId="0" applyFont="1" applyFill="1" applyBorder="1"/>
    <xf numFmtId="0" fontId="1" fillId="2" borderId="29" xfId="0" applyFont="1" applyFill="1" applyBorder="1"/>
    <xf numFmtId="0" fontId="1" fillId="2" borderId="30" xfId="0" applyFont="1" applyFill="1" applyBorder="1"/>
    <xf numFmtId="0" fontId="1" fillId="2" borderId="0" xfId="0" applyFont="1" applyFill="1"/>
    <xf numFmtId="0" fontId="1" fillId="2" borderId="31" xfId="0" applyFont="1" applyFill="1" applyBorder="1"/>
    <xf numFmtId="0" fontId="1" fillId="2" borderId="32" xfId="0" applyFont="1" applyFill="1" applyBorder="1"/>
    <xf numFmtId="0" fontId="1" fillId="2" borderId="33" xfId="0" applyFont="1" applyFill="1" applyBorder="1"/>
    <xf numFmtId="0" fontId="1" fillId="2" borderId="34" xfId="0" applyFont="1" applyFill="1" applyBorder="1"/>
    <xf numFmtId="0" fontId="8" fillId="2" borderId="35" xfId="0" applyFont="1" applyFill="1" applyBorder="1" applyAlignment="1">
      <alignment horizontal="center" vertical="center"/>
    </xf>
    <xf numFmtId="0" fontId="8" fillId="2" borderId="0" xfId="0" applyFont="1" applyFill="1" applyAlignment="1">
      <alignment vertical="center"/>
    </xf>
    <xf numFmtId="0" fontId="10" fillId="2" borderId="0" xfId="0" applyFont="1" applyFill="1" applyAlignment="1">
      <alignment vertical="center"/>
    </xf>
    <xf numFmtId="0" fontId="11" fillId="2" borderId="0" xfId="0" applyFont="1" applyFill="1" applyAlignment="1">
      <alignment vertical="center"/>
    </xf>
    <xf numFmtId="0" fontId="17" fillId="2" borderId="0" xfId="0" applyFont="1" applyFill="1" applyAlignment="1">
      <alignment vertical="center" shrinkToFit="1"/>
    </xf>
    <xf numFmtId="0" fontId="11" fillId="2" borderId="23" xfId="0" applyFont="1" applyFill="1" applyBorder="1" applyAlignment="1">
      <alignment vertical="center"/>
    </xf>
    <xf numFmtId="0" fontId="8" fillId="2" borderId="35" xfId="0" applyFont="1" applyFill="1" applyBorder="1" applyAlignment="1">
      <alignment vertical="center"/>
    </xf>
    <xf numFmtId="0" fontId="26" fillId="0" borderId="0" xfId="4" applyFont="1">
      <alignment vertical="center"/>
    </xf>
    <xf numFmtId="0" fontId="25" fillId="3" borderId="1" xfId="4" applyFill="1" applyBorder="1">
      <alignment vertical="center"/>
    </xf>
    <xf numFmtId="0" fontId="8" fillId="2" borderId="38" xfId="0" applyFont="1" applyFill="1" applyBorder="1" applyAlignment="1">
      <alignment vertical="center"/>
    </xf>
    <xf numFmtId="0" fontId="8" fillId="2" borderId="0" xfId="0" applyFont="1" applyFill="1" applyAlignment="1" applyProtection="1">
      <alignment vertical="center"/>
      <protection locked="0"/>
    </xf>
    <xf numFmtId="0" fontId="8" fillId="2" borderId="0" xfId="0" applyFont="1" applyFill="1" applyAlignment="1">
      <alignment vertical="center" shrinkToFit="1"/>
    </xf>
    <xf numFmtId="0" fontId="8" fillId="2" borderId="0" xfId="0" applyFont="1" applyFill="1" applyAlignment="1">
      <alignment horizontal="right" vertical="center"/>
    </xf>
    <xf numFmtId="0" fontId="16" fillId="0" borderId="26" xfId="0" applyFont="1" applyBorder="1" applyAlignment="1">
      <alignment vertical="center"/>
    </xf>
    <xf numFmtId="0" fontId="1" fillId="0" borderId="26" xfId="0" applyFont="1" applyBorder="1" applyAlignment="1">
      <alignment vertical="center"/>
    </xf>
    <xf numFmtId="0" fontId="1" fillId="0" borderId="0" xfId="0" applyFont="1" applyAlignment="1">
      <alignment vertical="center"/>
    </xf>
    <xf numFmtId="0" fontId="27" fillId="0" borderId="0" xfId="0" applyFont="1"/>
    <xf numFmtId="0" fontId="0" fillId="2" borderId="0" xfId="0" applyFill="1" applyAlignment="1">
      <alignment vertical="center"/>
    </xf>
    <xf numFmtId="0" fontId="1" fillId="2" borderId="0" xfId="0" applyFont="1" applyFill="1" applyAlignment="1">
      <alignment vertical="center"/>
    </xf>
    <xf numFmtId="0" fontId="14" fillId="2" borderId="0" xfId="0" applyFont="1" applyFill="1" applyAlignment="1">
      <alignment vertical="center"/>
    </xf>
    <xf numFmtId="0" fontId="6" fillId="0" borderId="11" xfId="0" applyFont="1" applyBorder="1" applyAlignment="1">
      <alignment vertical="center"/>
    </xf>
    <xf numFmtId="0" fontId="0" fillId="0" borderId="11" xfId="0" applyBorder="1" applyAlignment="1">
      <alignment vertical="center"/>
    </xf>
    <xf numFmtId="0" fontId="0" fillId="0" borderId="40" xfId="0" applyBorder="1" applyAlignment="1">
      <alignment vertical="center"/>
    </xf>
    <xf numFmtId="0" fontId="0" fillId="4" borderId="1" xfId="0" applyFill="1" applyBorder="1"/>
    <xf numFmtId="0" fontId="5" fillId="4" borderId="21" xfId="0" applyFont="1" applyFill="1" applyBorder="1" applyAlignment="1">
      <alignment horizontal="center" vertical="center" wrapText="1"/>
    </xf>
    <xf numFmtId="0" fontId="5" fillId="4" borderId="41" xfId="0" applyFont="1" applyFill="1" applyBorder="1" applyAlignment="1">
      <alignment horizontal="center" vertical="center" wrapText="1"/>
    </xf>
    <xf numFmtId="0" fontId="5" fillId="4" borderId="13" xfId="0" applyFont="1" applyFill="1" applyBorder="1" applyAlignment="1">
      <alignment horizontal="center" vertical="center"/>
    </xf>
    <xf numFmtId="0" fontId="5" fillId="4" borderId="0" xfId="0" applyFont="1" applyFill="1" applyAlignment="1">
      <alignment vertical="center"/>
    </xf>
    <xf numFmtId="0" fontId="0" fillId="4" borderId="0" xfId="0" applyFill="1" applyAlignment="1">
      <alignment vertical="center"/>
    </xf>
    <xf numFmtId="0" fontId="0" fillId="4" borderId="0" xfId="0" applyFill="1" applyAlignment="1">
      <alignment horizontal="right" vertical="center"/>
    </xf>
    <xf numFmtId="0" fontId="14" fillId="4" borderId="0" xfId="0" applyFont="1" applyFill="1" applyAlignment="1">
      <alignment vertical="center"/>
    </xf>
    <xf numFmtId="0" fontId="3" fillId="4" borderId="42" xfId="0" applyFont="1" applyFill="1" applyBorder="1" applyAlignment="1">
      <alignment horizontal="center" vertical="center"/>
    </xf>
    <xf numFmtId="0" fontId="3" fillId="4" borderId="43"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4" xfId="0" applyFont="1" applyFill="1" applyBorder="1" applyAlignment="1">
      <alignment vertical="center"/>
    </xf>
    <xf numFmtId="0" fontId="3" fillId="4" borderId="46" xfId="0" applyFont="1" applyFill="1" applyBorder="1" applyAlignment="1">
      <alignment vertical="center"/>
    </xf>
    <xf numFmtId="0" fontId="3" fillId="4" borderId="48" xfId="0" applyFont="1" applyFill="1" applyBorder="1" applyAlignment="1">
      <alignment vertical="center"/>
    </xf>
    <xf numFmtId="0" fontId="3" fillId="4" borderId="49" xfId="0" applyFont="1" applyFill="1" applyBorder="1" applyAlignment="1">
      <alignment vertical="center" wrapText="1"/>
    </xf>
    <xf numFmtId="0" fontId="3" fillId="4" borderId="50" xfId="0" applyFont="1" applyFill="1" applyBorder="1" applyAlignment="1">
      <alignment vertical="center" wrapText="1"/>
    </xf>
    <xf numFmtId="0" fontId="3" fillId="4" borderId="51"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4" borderId="53" xfId="0" applyFont="1" applyFill="1" applyBorder="1" applyAlignment="1">
      <alignment horizontal="center" vertical="center"/>
    </xf>
    <xf numFmtId="0" fontId="3" fillId="4" borderId="19" xfId="0" applyFont="1" applyFill="1" applyBorder="1" applyAlignment="1">
      <alignment horizontal="center" vertical="center"/>
    </xf>
    <xf numFmtId="0" fontId="3" fillId="4" borderId="54" xfId="0" applyFont="1" applyFill="1" applyBorder="1" applyAlignment="1">
      <alignment horizontal="center" vertical="center"/>
    </xf>
    <xf numFmtId="0" fontId="3" fillId="4" borderId="52" xfId="0" applyFont="1" applyFill="1" applyBorder="1" applyAlignment="1">
      <alignment horizontal="center" vertical="center"/>
    </xf>
    <xf numFmtId="0" fontId="4" fillId="4" borderId="2" xfId="0" applyFont="1" applyFill="1" applyBorder="1" applyAlignment="1">
      <alignment vertical="center" wrapText="1"/>
    </xf>
    <xf numFmtId="0" fontId="0" fillId="4" borderId="8" xfId="0" applyFill="1" applyBorder="1" applyAlignment="1">
      <alignment horizontal="center" vertical="center"/>
    </xf>
    <xf numFmtId="0" fontId="4" fillId="4" borderId="8" xfId="0" applyFont="1" applyFill="1" applyBorder="1" applyAlignment="1">
      <alignment horizontal="center" vertical="center"/>
    </xf>
    <xf numFmtId="0" fontId="4" fillId="4" borderId="3" xfId="0" applyFont="1" applyFill="1" applyBorder="1" applyAlignment="1">
      <alignment horizontal="center" vertical="center" wrapText="1"/>
    </xf>
    <xf numFmtId="0" fontId="0" fillId="4" borderId="4" xfId="0" applyFill="1" applyBorder="1" applyAlignment="1">
      <alignment horizontal="center" vertical="center"/>
    </xf>
    <xf numFmtId="0" fontId="0" fillId="4" borderId="6" xfId="0" applyFill="1" applyBorder="1" applyAlignment="1">
      <alignment horizontal="center" vertical="center"/>
    </xf>
    <xf numFmtId="0" fontId="25" fillId="6" borderId="1" xfId="4" applyFill="1" applyBorder="1">
      <alignment vertical="center"/>
    </xf>
    <xf numFmtId="0" fontId="0" fillId="7" borderId="1" xfId="0" applyFill="1" applyBorder="1"/>
    <xf numFmtId="0" fontId="8" fillId="8" borderId="0" xfId="0" applyFont="1" applyFill="1" applyAlignment="1" applyProtection="1">
      <alignment vertical="center"/>
      <protection locked="0"/>
    </xf>
    <xf numFmtId="179" fontId="0" fillId="8" borderId="1" xfId="0" applyNumberFormat="1" applyFill="1" applyBorder="1" applyAlignment="1" applyProtection="1">
      <alignment vertical="center"/>
      <protection locked="0"/>
    </xf>
    <xf numFmtId="0" fontId="0" fillId="8" borderId="1" xfId="0" applyFill="1" applyBorder="1" applyAlignment="1" applyProtection="1">
      <alignment vertical="center" wrapText="1"/>
      <protection locked="0"/>
    </xf>
    <xf numFmtId="0" fontId="0" fillId="8" borderId="1" xfId="0" applyFill="1" applyBorder="1" applyAlignment="1" applyProtection="1">
      <alignment vertical="center" shrinkToFit="1"/>
      <protection locked="0"/>
    </xf>
    <xf numFmtId="0" fontId="0" fillId="8" borderId="9" xfId="0" applyFill="1" applyBorder="1" applyAlignment="1" applyProtection="1">
      <alignment vertical="center" wrapText="1"/>
      <protection locked="0"/>
    </xf>
    <xf numFmtId="0" fontId="0" fillId="8" borderId="9" xfId="0" applyFill="1" applyBorder="1" applyAlignment="1" applyProtection="1">
      <alignment vertical="center" shrinkToFit="1"/>
      <protection locked="0"/>
    </xf>
    <xf numFmtId="179" fontId="0" fillId="8" borderId="9" xfId="0" applyNumberFormat="1" applyFill="1" applyBorder="1" applyAlignment="1" applyProtection="1">
      <alignment vertical="center"/>
      <protection locked="0"/>
    </xf>
    <xf numFmtId="0" fontId="3" fillId="8" borderId="58" xfId="0" applyFont="1" applyFill="1" applyBorder="1" applyAlignment="1" applyProtection="1">
      <alignment vertical="center"/>
      <protection locked="0"/>
    </xf>
    <xf numFmtId="0" fontId="3" fillId="8" borderId="1" xfId="0" applyFont="1" applyFill="1" applyBorder="1" applyAlignment="1" applyProtection="1">
      <alignment vertical="center"/>
      <protection locked="0"/>
    </xf>
    <xf numFmtId="0" fontId="3" fillId="8" borderId="38" xfId="0" applyFont="1" applyFill="1" applyBorder="1" applyAlignment="1" applyProtection="1">
      <alignment vertical="center" shrinkToFit="1"/>
      <protection locked="0"/>
    </xf>
    <xf numFmtId="0" fontId="3" fillId="8" borderId="38" xfId="0" applyFont="1" applyFill="1" applyBorder="1" applyAlignment="1" applyProtection="1">
      <alignment vertical="center"/>
      <protection locked="0"/>
    </xf>
    <xf numFmtId="0" fontId="3" fillId="8" borderId="35" xfId="0" applyFont="1" applyFill="1" applyBorder="1" applyAlignment="1" applyProtection="1">
      <alignment vertical="center"/>
      <protection locked="0"/>
    </xf>
    <xf numFmtId="0" fontId="3" fillId="8" borderId="59" xfId="0" applyFont="1" applyFill="1" applyBorder="1" applyAlignment="1" applyProtection="1">
      <alignment vertical="center" shrinkToFit="1"/>
      <protection locked="0"/>
    </xf>
    <xf numFmtId="38" fontId="3" fillId="8" borderId="1" xfId="3" applyFont="1" applyFill="1" applyBorder="1" applyAlignment="1" applyProtection="1">
      <alignment vertical="center"/>
      <protection locked="0"/>
    </xf>
    <xf numFmtId="0" fontId="5" fillId="8" borderId="60" xfId="0" applyFont="1" applyFill="1" applyBorder="1" applyAlignment="1" applyProtection="1">
      <alignment horizontal="center" vertical="center" wrapText="1"/>
      <protection locked="0"/>
    </xf>
    <xf numFmtId="0" fontId="5" fillId="8" borderId="10" xfId="0" applyFont="1" applyFill="1" applyBorder="1" applyAlignment="1" applyProtection="1">
      <alignment horizontal="center" vertical="center" wrapText="1"/>
      <protection locked="0"/>
    </xf>
    <xf numFmtId="0" fontId="5" fillId="8" borderId="62" xfId="0" applyFont="1" applyFill="1" applyBorder="1" applyAlignment="1" applyProtection="1">
      <alignment horizontal="center" vertical="center" wrapText="1"/>
      <protection locked="0"/>
    </xf>
    <xf numFmtId="0" fontId="5" fillId="8" borderId="63" xfId="0" applyFont="1" applyFill="1" applyBorder="1" applyAlignment="1" applyProtection="1">
      <alignment horizontal="center" vertical="center" wrapText="1"/>
      <protection locked="0"/>
    </xf>
    <xf numFmtId="0" fontId="5" fillId="8" borderId="16" xfId="0" applyFont="1" applyFill="1" applyBorder="1" applyAlignment="1" applyProtection="1">
      <alignment horizontal="left" vertical="center" wrapText="1"/>
      <protection locked="0"/>
    </xf>
    <xf numFmtId="0" fontId="5" fillId="8" borderId="64" xfId="0" applyFont="1" applyFill="1" applyBorder="1" applyAlignment="1" applyProtection="1">
      <alignment horizontal="left" vertical="center" wrapText="1"/>
      <protection locked="0"/>
    </xf>
    <xf numFmtId="0" fontId="5" fillId="8" borderId="65" xfId="0" applyFont="1" applyFill="1" applyBorder="1" applyAlignment="1" applyProtection="1">
      <alignment horizontal="left" vertical="center" wrapText="1"/>
      <protection locked="0"/>
    </xf>
    <xf numFmtId="0" fontId="5" fillId="8" borderId="66" xfId="0" applyFont="1" applyFill="1" applyBorder="1" applyAlignment="1" applyProtection="1">
      <alignment horizontal="left" vertical="center" wrapText="1"/>
      <protection locked="0"/>
    </xf>
    <xf numFmtId="0" fontId="1" fillId="8" borderId="41" xfId="0" applyFont="1" applyFill="1" applyBorder="1" applyAlignment="1" applyProtection="1">
      <alignment horizontal="center" vertical="center" wrapText="1"/>
      <protection locked="0"/>
    </xf>
    <xf numFmtId="0" fontId="1" fillId="8" borderId="60" xfId="0" applyFont="1" applyFill="1" applyBorder="1" applyAlignment="1" applyProtection="1">
      <alignment horizontal="center" vertical="center" wrapText="1"/>
      <protection locked="0"/>
    </xf>
    <xf numFmtId="0" fontId="1" fillId="8" borderId="61" xfId="0" applyFont="1" applyFill="1" applyBorder="1" applyAlignment="1" applyProtection="1">
      <alignment horizontal="center" vertical="center" wrapText="1"/>
      <protection locked="0"/>
    </xf>
    <xf numFmtId="0" fontId="1" fillId="8" borderId="11"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8" borderId="62" xfId="0" applyFont="1" applyFill="1" applyBorder="1" applyAlignment="1" applyProtection="1">
      <alignment horizontal="center" vertical="center" wrapText="1"/>
      <protection locked="0"/>
    </xf>
    <xf numFmtId="0" fontId="1" fillId="8" borderId="63" xfId="0" applyFont="1" applyFill="1" applyBorder="1" applyAlignment="1" applyProtection="1">
      <alignment horizontal="center" vertical="center" wrapText="1"/>
      <protection locked="0"/>
    </xf>
    <xf numFmtId="179" fontId="0" fillId="8" borderId="5" xfId="0" applyNumberFormat="1" applyFill="1" applyBorder="1" applyAlignment="1" applyProtection="1">
      <alignment vertical="center"/>
      <protection locked="0"/>
    </xf>
    <xf numFmtId="179" fontId="0" fillId="8" borderId="7" xfId="0" applyNumberFormat="1" applyFill="1" applyBorder="1" applyAlignment="1" applyProtection="1">
      <alignment vertical="center"/>
      <protection locked="0"/>
    </xf>
    <xf numFmtId="0" fontId="0" fillId="2" borderId="1" xfId="0" applyFill="1" applyBorder="1" applyAlignment="1">
      <alignment vertical="center" wrapText="1"/>
    </xf>
    <xf numFmtId="0" fontId="0" fillId="2" borderId="1" xfId="0" applyFill="1" applyBorder="1" applyAlignment="1">
      <alignment vertical="center" shrinkToFit="1"/>
    </xf>
    <xf numFmtId="0" fontId="3" fillId="0" borderId="0" xfId="0" applyFont="1" applyAlignment="1">
      <alignment wrapText="1"/>
    </xf>
    <xf numFmtId="0" fontId="3" fillId="0" borderId="51" xfId="0" applyFont="1" applyBorder="1" applyAlignment="1">
      <alignment horizontal="center" vertical="center"/>
    </xf>
    <xf numFmtId="0" fontId="3" fillId="0" borderId="54" xfId="0" applyFont="1" applyBorder="1" applyAlignment="1">
      <alignment horizontal="center" vertical="center" wrapText="1"/>
    </xf>
    <xf numFmtId="0" fontId="3" fillId="0" borderId="54" xfId="0" applyFont="1" applyBorder="1" applyAlignment="1">
      <alignment horizontal="center" vertical="center"/>
    </xf>
    <xf numFmtId="0" fontId="3" fillId="0" borderId="52" xfId="0" applyFont="1" applyBorder="1" applyAlignment="1">
      <alignment horizontal="center" vertical="center"/>
    </xf>
    <xf numFmtId="0" fontId="3" fillId="0" borderId="0" xfId="0" applyFont="1" applyAlignment="1">
      <alignment horizontal="center" vertical="center"/>
    </xf>
    <xf numFmtId="0" fontId="3" fillId="0" borderId="22" xfId="0" applyFont="1" applyBorder="1" applyAlignment="1">
      <alignment horizontal="center" vertical="center"/>
    </xf>
    <xf numFmtId="0" fontId="3" fillId="0" borderId="41" xfId="0" applyFont="1" applyBorder="1" applyAlignment="1">
      <alignment horizontal="center" vertical="center"/>
    </xf>
    <xf numFmtId="0" fontId="3" fillId="0" borderId="41" xfId="0" applyFont="1" applyBorder="1" applyAlignment="1">
      <alignment horizontal="center" vertical="center" wrapText="1"/>
    </xf>
    <xf numFmtId="0" fontId="3" fillId="0" borderId="41" xfId="0" applyFont="1" applyBorder="1" applyAlignment="1">
      <alignment horizontal="center" wrapText="1"/>
    </xf>
    <xf numFmtId="0" fontId="3" fillId="0" borderId="67" xfId="0" applyFont="1" applyBorder="1" applyAlignment="1">
      <alignment horizontal="center" wrapText="1"/>
    </xf>
    <xf numFmtId="0" fontId="3" fillId="0" borderId="61" xfId="5" applyFont="1" applyBorder="1"/>
    <xf numFmtId="0" fontId="3" fillId="0" borderId="68" xfId="5" applyFont="1" applyBorder="1" applyAlignment="1">
      <alignment horizontal="center"/>
    </xf>
    <xf numFmtId="0" fontId="3" fillId="0" borderId="61" xfId="5" applyFont="1" applyBorder="1" applyAlignment="1">
      <alignment horizontal="center"/>
    </xf>
    <xf numFmtId="0" fontId="3" fillId="0" borderId="69" xfId="5" applyFont="1" applyBorder="1" applyAlignment="1">
      <alignment horizontal="center"/>
    </xf>
    <xf numFmtId="0" fontId="3" fillId="0" borderId="0" xfId="5" applyFont="1" applyAlignment="1">
      <alignment horizontal="center"/>
    </xf>
    <xf numFmtId="0" fontId="3" fillId="0" borderId="67" xfId="5" applyFont="1" applyBorder="1"/>
    <xf numFmtId="0" fontId="3" fillId="0" borderId="70" xfId="5" applyFont="1" applyBorder="1" applyAlignment="1">
      <alignment horizontal="center"/>
    </xf>
    <xf numFmtId="0" fontId="3" fillId="0" borderId="71" xfId="5" applyFont="1" applyBorder="1" applyAlignment="1">
      <alignment horizontal="center"/>
    </xf>
    <xf numFmtId="2" fontId="3" fillId="0" borderId="71" xfId="5" applyNumberFormat="1" applyFont="1" applyBorder="1" applyAlignment="1">
      <alignment horizontal="center"/>
    </xf>
    <xf numFmtId="176" fontId="3" fillId="0" borderId="72" xfId="5" applyNumberFormat="1" applyFont="1" applyBorder="1" applyAlignment="1">
      <alignment horizontal="center"/>
    </xf>
    <xf numFmtId="0" fontId="3" fillId="0" borderId="11" xfId="0" applyFont="1" applyBorder="1"/>
    <xf numFmtId="0" fontId="3" fillId="0" borderId="43" xfId="0" applyFont="1" applyBorder="1"/>
    <xf numFmtId="0" fontId="3" fillId="0" borderId="8" xfId="0" applyFont="1" applyBorder="1"/>
    <xf numFmtId="0" fontId="3" fillId="0" borderId="1" xfId="0" applyFont="1" applyBorder="1"/>
    <xf numFmtId="0" fontId="3" fillId="0" borderId="73" xfId="5" applyFont="1" applyBorder="1" applyAlignment="1">
      <alignment horizontal="center"/>
    </xf>
    <xf numFmtId="0" fontId="3" fillId="0" borderId="74" xfId="5" applyFont="1" applyBorder="1" applyAlignment="1">
      <alignment horizontal="center"/>
    </xf>
    <xf numFmtId="2" fontId="3" fillId="0" borderId="75" xfId="5" applyNumberFormat="1" applyFont="1" applyBorder="1" applyAlignment="1">
      <alignment horizontal="center"/>
    </xf>
    <xf numFmtId="2" fontId="3" fillId="0" borderId="0" xfId="5" applyNumberFormat="1" applyFont="1" applyAlignment="1">
      <alignment horizontal="center"/>
    </xf>
    <xf numFmtId="0" fontId="3" fillId="0" borderId="69" xfId="5" applyFont="1" applyBorder="1"/>
    <xf numFmtId="0" fontId="3" fillId="0" borderId="76" xfId="5" applyFont="1" applyBorder="1" applyAlignment="1">
      <alignment horizontal="center"/>
    </xf>
    <xf numFmtId="2" fontId="3" fillId="0" borderId="74" xfId="5" applyNumberFormat="1" applyFont="1" applyBorder="1" applyAlignment="1">
      <alignment horizontal="center"/>
    </xf>
    <xf numFmtId="176" fontId="3" fillId="0" borderId="75" xfId="5" applyNumberFormat="1" applyFont="1" applyBorder="1" applyAlignment="1">
      <alignment horizontal="center"/>
    </xf>
    <xf numFmtId="0" fontId="3" fillId="0" borderId="38" xfId="0" applyFont="1" applyBorder="1"/>
    <xf numFmtId="0" fontId="3" fillId="0" borderId="77" xfId="5" applyFont="1" applyBorder="1" applyAlignment="1">
      <alignment horizontal="center"/>
    </xf>
    <xf numFmtId="0" fontId="3" fillId="0" borderId="23" xfId="5" applyFont="1" applyBorder="1"/>
    <xf numFmtId="0" fontId="3" fillId="0" borderId="78" xfId="5" applyFont="1" applyBorder="1" applyAlignment="1">
      <alignment horizontal="center"/>
    </xf>
    <xf numFmtId="2" fontId="3" fillId="0" borderId="79" xfId="5" applyNumberFormat="1" applyFont="1" applyBorder="1" applyAlignment="1">
      <alignment horizontal="center"/>
    </xf>
    <xf numFmtId="0" fontId="3" fillId="0" borderId="80" xfId="5" applyFont="1" applyBorder="1"/>
    <xf numFmtId="0" fontId="3" fillId="0" borderId="81" xfId="5" applyFont="1" applyBorder="1" applyAlignment="1">
      <alignment horizontal="center"/>
    </xf>
    <xf numFmtId="0" fontId="3" fillId="0" borderId="11" xfId="5" applyFont="1" applyBorder="1" applyAlignment="1">
      <alignment horizontal="center"/>
    </xf>
    <xf numFmtId="2" fontId="3" fillId="0" borderId="80" xfId="5" applyNumberFormat="1" applyFont="1" applyBorder="1" applyAlignment="1">
      <alignment horizontal="center"/>
    </xf>
    <xf numFmtId="0" fontId="3" fillId="0" borderId="82" xfId="0" applyFont="1" applyBorder="1"/>
    <xf numFmtId="0" fontId="3" fillId="0" borderId="83" xfId="5" applyFont="1" applyBorder="1" applyAlignment="1">
      <alignment horizontal="center"/>
    </xf>
    <xf numFmtId="0" fontId="3" fillId="0" borderId="84" xfId="5" applyFont="1" applyBorder="1" applyAlignment="1">
      <alignment horizontal="center"/>
    </xf>
    <xf numFmtId="2" fontId="3" fillId="0" borderId="84" xfId="5" applyNumberFormat="1" applyFont="1" applyBorder="1" applyAlignment="1">
      <alignment horizontal="center"/>
    </xf>
    <xf numFmtId="176" fontId="3" fillId="0" borderId="85" xfId="5" applyNumberFormat="1" applyFont="1" applyBorder="1" applyAlignment="1">
      <alignment horizontal="center"/>
    </xf>
    <xf numFmtId="0" fontId="3" fillId="0" borderId="86" xfId="5" applyFont="1" applyBorder="1" applyAlignment="1">
      <alignment horizontal="center"/>
    </xf>
    <xf numFmtId="0" fontId="3" fillId="0" borderId="87" xfId="5" applyFont="1" applyBorder="1" applyAlignment="1">
      <alignment horizontal="center"/>
    </xf>
    <xf numFmtId="0" fontId="3" fillId="0" borderId="74" xfId="5" applyFont="1" applyBorder="1" applyAlignment="1">
      <alignment horizontal="center" wrapText="1"/>
    </xf>
    <xf numFmtId="2" fontId="3" fillId="0" borderId="85" xfId="5" applyNumberFormat="1" applyFont="1" applyBorder="1" applyAlignment="1">
      <alignment horizontal="center"/>
    </xf>
    <xf numFmtId="2" fontId="3" fillId="0" borderId="86" xfId="5" applyNumberFormat="1" applyFont="1" applyBorder="1" applyAlignment="1">
      <alignment horizontal="center"/>
    </xf>
    <xf numFmtId="176" fontId="3" fillId="0" borderId="88" xfId="5" applyNumberFormat="1" applyFont="1" applyBorder="1" applyAlignment="1">
      <alignment horizontal="center"/>
    </xf>
    <xf numFmtId="0" fontId="3" fillId="0" borderId="82" xfId="5" applyFont="1" applyBorder="1"/>
    <xf numFmtId="0" fontId="3" fillId="0" borderId="89" xfId="5" applyFont="1" applyBorder="1" applyAlignment="1">
      <alignment horizontal="center"/>
    </xf>
    <xf numFmtId="2" fontId="3" fillId="0" borderId="72" xfId="5" applyNumberFormat="1" applyFont="1" applyBorder="1" applyAlignment="1">
      <alignment horizontal="center"/>
    </xf>
    <xf numFmtId="0" fontId="3" fillId="0" borderId="61" xfId="5" applyFont="1" applyBorder="1" applyAlignment="1">
      <alignment horizontal="left"/>
    </xf>
    <xf numFmtId="0" fontId="3" fillId="0" borderId="69" xfId="0" applyFont="1" applyBorder="1"/>
    <xf numFmtId="0" fontId="3" fillId="0" borderId="80" xfId="5" applyFont="1" applyBorder="1" applyAlignment="1">
      <alignment horizontal="left"/>
    </xf>
    <xf numFmtId="0" fontId="3" fillId="0" borderId="85" xfId="5" applyFont="1" applyBorder="1" applyAlignment="1">
      <alignment horizontal="center"/>
    </xf>
    <xf numFmtId="0" fontId="3" fillId="0" borderId="75" xfId="5" applyFont="1" applyBorder="1" applyAlignment="1">
      <alignment horizontal="center"/>
    </xf>
    <xf numFmtId="0" fontId="3" fillId="0" borderId="90" xfId="5" applyFont="1" applyBorder="1"/>
    <xf numFmtId="2" fontId="3" fillId="0" borderId="69" xfId="5" applyNumberFormat="1" applyFont="1" applyBorder="1" applyAlignment="1">
      <alignment horizontal="center"/>
    </xf>
    <xf numFmtId="0" fontId="3" fillId="0" borderId="91" xfId="5" applyFont="1" applyBorder="1" applyAlignment="1">
      <alignment horizontal="center"/>
    </xf>
    <xf numFmtId="0" fontId="3" fillId="0" borderId="41" xfId="5" applyFont="1" applyBorder="1" applyAlignment="1">
      <alignment horizontal="center"/>
    </xf>
    <xf numFmtId="2" fontId="3" fillId="0" borderId="67" xfId="5" applyNumberFormat="1" applyFont="1" applyBorder="1" applyAlignment="1">
      <alignment horizontal="center"/>
    </xf>
    <xf numFmtId="0" fontId="3" fillId="0" borderId="92" xfId="5" applyFont="1" applyBorder="1" applyAlignment="1">
      <alignment horizontal="center"/>
    </xf>
    <xf numFmtId="0" fontId="3" fillId="0" borderId="93" xfId="5" applyFont="1" applyBorder="1" applyAlignment="1">
      <alignment horizontal="center"/>
    </xf>
    <xf numFmtId="0" fontId="3" fillId="0" borderId="94" xfId="5" applyFont="1" applyBorder="1" applyAlignment="1">
      <alignment horizontal="center"/>
    </xf>
    <xf numFmtId="2" fontId="3" fillId="0" borderId="94" xfId="5" applyNumberFormat="1" applyFont="1" applyBorder="1" applyAlignment="1">
      <alignment horizontal="center"/>
    </xf>
    <xf numFmtId="176" fontId="3" fillId="0" borderId="95" xfId="5" applyNumberFormat="1" applyFont="1" applyBorder="1" applyAlignment="1">
      <alignment horizontal="center"/>
    </xf>
    <xf numFmtId="0" fontId="3" fillId="0" borderId="96" xfId="5" applyFont="1" applyBorder="1" applyAlignment="1">
      <alignment horizontal="center"/>
    </xf>
    <xf numFmtId="0" fontId="3" fillId="0" borderId="97" xfId="5" applyFont="1" applyBorder="1" applyAlignment="1">
      <alignment horizontal="center"/>
    </xf>
    <xf numFmtId="0" fontId="3" fillId="0" borderId="63" xfId="5" applyFont="1" applyBorder="1"/>
    <xf numFmtId="2" fontId="3" fillId="0" borderId="92" xfId="5" applyNumberFormat="1" applyFont="1" applyBorder="1" applyAlignment="1">
      <alignment horizontal="center"/>
    </xf>
    <xf numFmtId="0" fontId="3" fillId="0" borderId="21" xfId="5" applyFont="1" applyBorder="1"/>
    <xf numFmtId="0" fontId="3" fillId="0" borderId="0" xfId="5" applyFont="1"/>
    <xf numFmtId="2" fontId="3" fillId="0" borderId="97" xfId="5" applyNumberFormat="1" applyFont="1" applyBorder="1" applyAlignment="1">
      <alignment horizontal="center"/>
    </xf>
    <xf numFmtId="176" fontId="3" fillId="0" borderId="92" xfId="5" applyNumberFormat="1" applyFont="1" applyBorder="1" applyAlignment="1">
      <alignment horizontal="center"/>
    </xf>
    <xf numFmtId="0" fontId="3" fillId="0" borderId="9" xfId="0" applyFont="1" applyBorder="1"/>
    <xf numFmtId="0" fontId="3" fillId="0" borderId="98" xfId="0" applyFont="1" applyBorder="1"/>
    <xf numFmtId="0" fontId="3" fillId="0" borderId="10" xfId="0" applyFont="1" applyBorder="1"/>
    <xf numFmtId="0" fontId="3" fillId="0" borderId="0" xfId="0" applyFont="1" applyAlignment="1">
      <alignment horizontal="left"/>
    </xf>
    <xf numFmtId="0" fontId="3" fillId="0" borderId="0" xfId="0" applyFont="1" applyAlignment="1">
      <alignment vertical="top"/>
    </xf>
    <xf numFmtId="0" fontId="3" fillId="0" borderId="67" xfId="0" applyFont="1" applyBorder="1"/>
    <xf numFmtId="0" fontId="3" fillId="0" borderId="80" xfId="0" applyFont="1" applyBorder="1"/>
    <xf numFmtId="0" fontId="28" fillId="0" borderId="0" xfId="0" applyFont="1" applyAlignment="1">
      <alignment horizontal="center" vertical="center"/>
    </xf>
    <xf numFmtId="0" fontId="3" fillId="0" borderId="99" xfId="0" applyFont="1" applyBorder="1"/>
    <xf numFmtId="0" fontId="3" fillId="0" borderId="21" xfId="0" applyFont="1" applyBorder="1"/>
    <xf numFmtId="0" fontId="3" fillId="0" borderId="16" xfId="0" applyFont="1" applyBorder="1"/>
    <xf numFmtId="0" fontId="3" fillId="0" borderId="37" xfId="0" applyFont="1" applyBorder="1"/>
    <xf numFmtId="0" fontId="3" fillId="0" borderId="12" xfId="0" applyFont="1" applyBorder="1"/>
    <xf numFmtId="181" fontId="1" fillId="8" borderId="10" xfId="0" applyNumberFormat="1" applyFont="1" applyFill="1" applyBorder="1" applyAlignment="1" applyProtection="1">
      <alignment horizontal="center" vertical="center"/>
      <protection locked="0"/>
    </xf>
    <xf numFmtId="181" fontId="1" fillId="8" borderId="98" xfId="0" applyNumberFormat="1" applyFont="1" applyFill="1" applyBorder="1" applyAlignment="1" applyProtection="1">
      <alignment horizontal="center" vertical="center"/>
      <protection locked="0"/>
    </xf>
    <xf numFmtId="181" fontId="1" fillId="8" borderId="100" xfId="0" applyNumberFormat="1" applyFont="1" applyFill="1" applyBorder="1" applyAlignment="1" applyProtection="1">
      <alignment horizontal="center" vertical="center"/>
      <protection locked="0"/>
    </xf>
    <xf numFmtId="181" fontId="1" fillId="2" borderId="101" xfId="0" applyNumberFormat="1" applyFont="1" applyFill="1" applyBorder="1" applyAlignment="1">
      <alignment horizontal="center" vertical="center"/>
    </xf>
    <xf numFmtId="181" fontId="1" fillId="2" borderId="37" xfId="0" applyNumberFormat="1" applyFont="1" applyFill="1" applyBorder="1" applyAlignment="1">
      <alignment horizontal="center" vertical="center"/>
    </xf>
    <xf numFmtId="181" fontId="1" fillId="2" borderId="82" xfId="0" applyNumberFormat="1" applyFont="1" applyFill="1" applyBorder="1" applyAlignment="1">
      <alignment horizontal="center" vertical="center"/>
    </xf>
    <xf numFmtId="181" fontId="1" fillId="8" borderId="68" xfId="0" applyNumberFormat="1" applyFont="1" applyFill="1" applyBorder="1" applyAlignment="1" applyProtection="1">
      <alignment horizontal="center" vertical="center"/>
      <protection locked="0"/>
    </xf>
    <xf numFmtId="181" fontId="1" fillId="8" borderId="23" xfId="0" applyNumberFormat="1" applyFont="1" applyFill="1" applyBorder="1" applyAlignment="1" applyProtection="1">
      <alignment horizontal="center" vertical="center"/>
      <protection locked="0"/>
    </xf>
    <xf numFmtId="181" fontId="1" fillId="2" borderId="102" xfId="0" applyNumberFormat="1" applyFont="1" applyFill="1" applyBorder="1" applyAlignment="1">
      <alignment horizontal="center" vertical="center"/>
    </xf>
    <xf numFmtId="181" fontId="1" fillId="2" borderId="0" xfId="0" applyNumberFormat="1" applyFont="1" applyFill="1" applyAlignment="1">
      <alignment horizontal="center" vertical="center"/>
    </xf>
    <xf numFmtId="181" fontId="1" fillId="2" borderId="103" xfId="0" applyNumberFormat="1" applyFont="1" applyFill="1" applyBorder="1" applyAlignment="1">
      <alignment horizontal="center" vertical="center"/>
    </xf>
    <xf numFmtId="181" fontId="1" fillId="2" borderId="104" xfId="0" applyNumberFormat="1" applyFont="1" applyFill="1" applyBorder="1" applyAlignment="1">
      <alignment horizontal="center" vertical="center"/>
    </xf>
    <xf numFmtId="181" fontId="1" fillId="2" borderId="2" xfId="0" applyNumberFormat="1" applyFont="1" applyFill="1" applyBorder="1" applyAlignment="1">
      <alignment horizontal="center" vertical="center"/>
    </xf>
    <xf numFmtId="181" fontId="1" fillId="2" borderId="105" xfId="0" applyNumberFormat="1" applyFont="1" applyFill="1" applyBorder="1" applyAlignment="1">
      <alignment horizontal="center" vertical="center"/>
    </xf>
    <xf numFmtId="181" fontId="1" fillId="2" borderId="43" xfId="0" applyNumberFormat="1" applyFont="1" applyFill="1" applyBorder="1" applyAlignment="1">
      <alignment horizontal="center" vertical="center"/>
    </xf>
    <xf numFmtId="181" fontId="1" fillId="2" borderId="55" xfId="0" applyNumberFormat="1" applyFont="1" applyFill="1" applyBorder="1" applyAlignment="1">
      <alignment horizontal="center" vertical="center"/>
    </xf>
    <xf numFmtId="181" fontId="1" fillId="2" borderId="106" xfId="0" applyNumberFormat="1" applyFont="1" applyFill="1" applyBorder="1" applyAlignment="1">
      <alignment horizontal="center" vertical="center"/>
    </xf>
    <xf numFmtId="181" fontId="1" fillId="2" borderId="59" xfId="0" applyNumberFormat="1" applyFont="1" applyFill="1" applyBorder="1" applyAlignment="1">
      <alignment horizontal="center" vertical="center"/>
    </xf>
    <xf numFmtId="181" fontId="1" fillId="2" borderId="4" xfId="0" applyNumberFormat="1" applyFont="1" applyFill="1" applyBorder="1" applyAlignment="1">
      <alignment horizontal="center" vertical="center"/>
    </xf>
    <xf numFmtId="181" fontId="1" fillId="2" borderId="35" xfId="0" applyNumberFormat="1" applyFont="1" applyFill="1" applyBorder="1" applyAlignment="1">
      <alignment horizontal="center" vertical="center"/>
    </xf>
    <xf numFmtId="181" fontId="1" fillId="2" borderId="107" xfId="0" applyNumberFormat="1" applyFont="1" applyFill="1" applyBorder="1" applyAlignment="1">
      <alignment horizontal="center" vertical="center"/>
    </xf>
    <xf numFmtId="181" fontId="1" fillId="2" borderId="108" xfId="0" applyNumberFormat="1" applyFont="1" applyFill="1" applyBorder="1" applyAlignment="1">
      <alignment horizontal="center" vertical="center"/>
    </xf>
    <xf numFmtId="181" fontId="1" fillId="2" borderId="5" xfId="0" applyNumberFormat="1" applyFont="1" applyFill="1" applyBorder="1" applyAlignment="1">
      <alignment horizontal="center" vertical="center"/>
    </xf>
    <xf numFmtId="180" fontId="1" fillId="0" borderId="111" xfId="0" applyNumberFormat="1" applyFont="1" applyBorder="1" applyAlignment="1" applyProtection="1">
      <alignment horizontal="center" vertical="center"/>
      <protection locked="0"/>
    </xf>
    <xf numFmtId="180" fontId="1" fillId="0" borderId="112" xfId="0" applyNumberFormat="1" applyFont="1" applyBorder="1" applyAlignment="1" applyProtection="1">
      <alignment horizontal="center" vertical="center"/>
      <protection locked="0"/>
    </xf>
    <xf numFmtId="180" fontId="1" fillId="0" borderId="113" xfId="0" applyNumberFormat="1" applyFont="1" applyBorder="1" applyAlignment="1" applyProtection="1">
      <alignment horizontal="center" vertical="center"/>
      <protection locked="0"/>
    </xf>
    <xf numFmtId="180" fontId="1" fillId="0" borderId="114" xfId="0" applyNumberFormat="1" applyFont="1" applyBorder="1" applyAlignment="1" applyProtection="1">
      <alignment horizontal="center" vertical="center"/>
      <protection locked="0"/>
    </xf>
    <xf numFmtId="180" fontId="1" fillId="0" borderId="115" xfId="0" applyNumberFormat="1" applyFont="1" applyBorder="1" applyAlignment="1" applyProtection="1">
      <alignment horizontal="center" vertical="center"/>
      <protection locked="0"/>
    </xf>
    <xf numFmtId="180" fontId="1" fillId="0" borderId="37" xfId="0" applyNumberFormat="1" applyFont="1" applyBorder="1" applyAlignment="1" applyProtection="1">
      <alignment horizontal="center" vertical="center"/>
      <protection locked="0"/>
    </xf>
    <xf numFmtId="180" fontId="1" fillId="0" borderId="82" xfId="0" applyNumberFormat="1" applyFont="1" applyBorder="1" applyAlignment="1" applyProtection="1">
      <alignment horizontal="center" vertical="center"/>
      <protection locked="0"/>
    </xf>
    <xf numFmtId="180" fontId="1" fillId="0" borderId="116" xfId="0" applyNumberFormat="1" applyFont="1" applyBorder="1" applyAlignment="1" applyProtection="1">
      <alignment horizontal="center" vertical="center"/>
      <protection locked="0"/>
    </xf>
    <xf numFmtId="180" fontId="1" fillId="0" borderId="108" xfId="0" applyNumberFormat="1" applyFont="1" applyBorder="1" applyAlignment="1" applyProtection="1">
      <alignment horizontal="center" vertical="center"/>
      <protection locked="0"/>
    </xf>
    <xf numFmtId="180" fontId="1" fillId="0" borderId="117" xfId="0" applyNumberFormat="1" applyFont="1" applyBorder="1" applyAlignment="1" applyProtection="1">
      <alignment horizontal="center" vertical="center"/>
      <protection locked="0"/>
    </xf>
    <xf numFmtId="180" fontId="1" fillId="0" borderId="35" xfId="0" applyNumberFormat="1" applyFont="1" applyBorder="1" applyAlignment="1" applyProtection="1">
      <alignment horizontal="center" vertical="center"/>
      <protection locked="0"/>
    </xf>
    <xf numFmtId="180" fontId="1" fillId="0" borderId="5" xfId="0" applyNumberFormat="1" applyFont="1" applyBorder="1" applyAlignment="1" applyProtection="1">
      <alignment horizontal="center" vertical="center"/>
      <protection locked="0"/>
    </xf>
    <xf numFmtId="180" fontId="1" fillId="0" borderId="118" xfId="0" applyNumberFormat="1" applyFont="1" applyBorder="1" applyAlignment="1" applyProtection="1">
      <alignment horizontal="center" vertical="center"/>
      <protection locked="0"/>
    </xf>
    <xf numFmtId="180" fontId="1" fillId="0" borderId="59" xfId="0" applyNumberFormat="1" applyFont="1" applyBorder="1" applyAlignment="1" applyProtection="1">
      <alignment horizontal="center" vertical="center"/>
      <protection locked="0"/>
    </xf>
    <xf numFmtId="180" fontId="1" fillId="0" borderId="38" xfId="0" applyNumberFormat="1" applyFont="1" applyBorder="1" applyAlignment="1" applyProtection="1">
      <alignment horizontal="center" vertical="center"/>
      <protection locked="0"/>
    </xf>
    <xf numFmtId="180" fontId="1" fillId="0" borderId="4" xfId="0" applyNumberFormat="1" applyFont="1" applyBorder="1" applyAlignment="1" applyProtection="1">
      <alignment horizontal="center" vertical="center"/>
      <protection locked="0"/>
    </xf>
    <xf numFmtId="180" fontId="1" fillId="0" borderId="119" xfId="0" applyNumberFormat="1" applyFont="1" applyBorder="1" applyAlignment="1" applyProtection="1">
      <alignment horizontal="center" vertical="center"/>
      <protection locked="0"/>
    </xf>
    <xf numFmtId="180" fontId="1" fillId="0" borderId="0" xfId="0" applyNumberFormat="1" applyFont="1" applyAlignment="1" applyProtection="1">
      <alignment horizontal="center" vertical="center"/>
      <protection locked="0"/>
    </xf>
    <xf numFmtId="180" fontId="1" fillId="0" borderId="69" xfId="0" applyNumberFormat="1" applyFont="1" applyBorder="1" applyAlignment="1" applyProtection="1">
      <alignment horizontal="center" vertical="center"/>
      <protection locked="0"/>
    </xf>
    <xf numFmtId="180" fontId="1" fillId="0" borderId="30" xfId="0" applyNumberFormat="1" applyFont="1" applyBorder="1" applyAlignment="1" applyProtection="1">
      <alignment horizontal="center" vertical="center"/>
      <protection locked="0"/>
    </xf>
    <xf numFmtId="0" fontId="8" fillId="2" borderId="120" xfId="0" applyFont="1" applyFill="1" applyBorder="1" applyAlignment="1">
      <alignment vertical="center"/>
    </xf>
    <xf numFmtId="0" fontId="26" fillId="0" borderId="0" xfId="0" applyFont="1"/>
    <xf numFmtId="0" fontId="0" fillId="2" borderId="36" xfId="0" applyFill="1" applyBorder="1"/>
    <xf numFmtId="0" fontId="0" fillId="2" borderId="39" xfId="0" applyFill="1" applyBorder="1"/>
    <xf numFmtId="0" fontId="30" fillId="0" borderId="0" xfId="0" applyFont="1" applyAlignment="1">
      <alignment vertical="center"/>
    </xf>
    <xf numFmtId="181" fontId="1" fillId="0" borderId="104" xfId="0" applyNumberFormat="1" applyFont="1" applyBorder="1" applyAlignment="1">
      <alignment horizontal="center" vertical="center"/>
    </xf>
    <xf numFmtId="181" fontId="1" fillId="0" borderId="121" xfId="0" applyNumberFormat="1" applyFont="1" applyBorder="1" applyAlignment="1">
      <alignment horizontal="center" vertical="center"/>
    </xf>
    <xf numFmtId="181" fontId="1" fillId="0" borderId="2" xfId="0" applyNumberFormat="1" applyFont="1" applyBorder="1" applyAlignment="1">
      <alignment horizontal="center" vertical="center"/>
    </xf>
    <xf numFmtId="181" fontId="1" fillId="0" borderId="117" xfId="0" applyNumberFormat="1" applyFont="1" applyBorder="1" applyAlignment="1">
      <alignment horizontal="center" vertical="center"/>
    </xf>
    <xf numFmtId="181" fontId="1" fillId="0" borderId="59" xfId="0" applyNumberFormat="1" applyFont="1" applyBorder="1" applyAlignment="1">
      <alignment horizontal="center" vertical="center"/>
    </xf>
    <xf numFmtId="181" fontId="1" fillId="0" borderId="4" xfId="0" applyNumberFormat="1" applyFont="1" applyBorder="1" applyAlignment="1">
      <alignment horizontal="center" vertical="center"/>
    </xf>
    <xf numFmtId="181" fontId="1" fillId="0" borderId="35" xfId="0" applyNumberFormat="1" applyFont="1" applyBorder="1" applyAlignment="1">
      <alignment horizontal="center" vertical="center"/>
    </xf>
    <xf numFmtId="0" fontId="3" fillId="0" borderId="61" xfId="0" applyFont="1" applyBorder="1" applyAlignment="1">
      <alignment horizontal="center"/>
    </xf>
    <xf numFmtId="181" fontId="1" fillId="9" borderId="10" xfId="0" applyNumberFormat="1" applyFont="1" applyFill="1" applyBorder="1" applyAlignment="1" applyProtection="1">
      <alignment horizontal="center" vertical="center"/>
      <protection locked="0"/>
    </xf>
    <xf numFmtId="181" fontId="1" fillId="9" borderId="98" xfId="0" applyNumberFormat="1" applyFont="1" applyFill="1" applyBorder="1" applyAlignment="1" applyProtection="1">
      <alignment horizontal="center" vertical="center"/>
      <protection locked="0"/>
    </xf>
    <xf numFmtId="181" fontId="1" fillId="9" borderId="0" xfId="0" applyNumberFormat="1" applyFont="1" applyFill="1" applyAlignment="1" applyProtection="1">
      <alignment horizontal="center" vertical="center"/>
      <protection locked="0"/>
    </xf>
    <xf numFmtId="181" fontId="1" fillId="9" borderId="68" xfId="0" applyNumberFormat="1" applyFont="1" applyFill="1" applyBorder="1" applyAlignment="1" applyProtection="1">
      <alignment horizontal="center" vertical="center"/>
      <protection locked="0"/>
    </xf>
    <xf numFmtId="0" fontId="0" fillId="0" borderId="0" xfId="0" applyAlignment="1">
      <alignment vertical="top"/>
    </xf>
    <xf numFmtId="0" fontId="3" fillId="8" borderId="123" xfId="0" applyFont="1" applyFill="1" applyBorder="1" applyAlignment="1" applyProtection="1">
      <alignment horizontal="center" vertical="center"/>
      <protection locked="0"/>
    </xf>
    <xf numFmtId="0" fontId="3" fillId="8" borderId="124" xfId="0" applyFont="1" applyFill="1" applyBorder="1" applyAlignment="1" applyProtection="1">
      <alignment horizontal="center" vertical="center"/>
      <protection locked="0"/>
    </xf>
    <xf numFmtId="0" fontId="3" fillId="8" borderId="125" xfId="0" applyFont="1" applyFill="1" applyBorder="1" applyAlignment="1" applyProtection="1">
      <alignment horizontal="center" vertical="center"/>
      <protection locked="0"/>
    </xf>
    <xf numFmtId="180" fontId="1" fillId="0" borderId="23" xfId="0" applyNumberFormat="1" applyFont="1" applyBorder="1" applyAlignment="1" applyProtection="1">
      <alignment horizontal="center" vertical="center"/>
      <protection locked="0"/>
    </xf>
    <xf numFmtId="0" fontId="3" fillId="8" borderId="123" xfId="0" applyFont="1" applyFill="1" applyBorder="1" applyAlignment="1" applyProtection="1">
      <alignment vertical="center"/>
      <protection locked="0"/>
    </xf>
    <xf numFmtId="0" fontId="45" fillId="0" borderId="0" xfId="0" applyFont="1" applyAlignment="1">
      <alignment vertical="center"/>
    </xf>
    <xf numFmtId="0" fontId="44" fillId="0" borderId="0" xfId="4" applyFont="1">
      <alignment vertical="center"/>
    </xf>
    <xf numFmtId="178" fontId="25" fillId="0" borderId="0" xfId="4" applyNumberFormat="1" applyAlignment="1">
      <alignment horizontal="center" vertical="center"/>
    </xf>
    <xf numFmtId="0" fontId="47" fillId="12" borderId="0" xfId="0" applyFont="1" applyFill="1" applyAlignment="1">
      <alignment vertical="center"/>
    </xf>
    <xf numFmtId="0" fontId="47" fillId="0" borderId="0" xfId="0" applyFont="1" applyAlignment="1">
      <alignment vertical="center"/>
    </xf>
    <xf numFmtId="0" fontId="45" fillId="0" borderId="171" xfId="0" applyFont="1" applyBorder="1" applyAlignment="1">
      <alignment vertical="center"/>
    </xf>
    <xf numFmtId="0" fontId="48" fillId="0" borderId="172" xfId="0" applyFont="1" applyBorder="1" applyAlignment="1">
      <alignment horizontal="center" vertical="center" shrinkToFit="1"/>
    </xf>
    <xf numFmtId="0" fontId="48" fillId="0" borderId="173" xfId="0" applyFont="1" applyBorder="1" applyAlignment="1">
      <alignment horizontal="center" vertical="center" shrinkToFit="1"/>
    </xf>
    <xf numFmtId="0" fontId="34" fillId="0" borderId="1" xfId="0" applyFont="1" applyBorder="1" applyAlignment="1">
      <alignment vertical="center"/>
    </xf>
    <xf numFmtId="0" fontId="34" fillId="0" borderId="59" xfId="0" applyFont="1" applyBorder="1" applyAlignment="1">
      <alignment vertical="center"/>
    </xf>
    <xf numFmtId="0" fontId="34" fillId="0" borderId="38" xfId="0" applyFont="1" applyBorder="1" applyAlignment="1">
      <alignment vertical="center"/>
    </xf>
    <xf numFmtId="0" fontId="34" fillId="0" borderId="1" xfId="0" applyFont="1" applyBorder="1" applyAlignment="1">
      <alignment horizontal="justify" vertical="center"/>
    </xf>
    <xf numFmtId="0" fontId="34" fillId="0" borderId="35" xfId="0" applyFont="1" applyBorder="1" applyAlignment="1">
      <alignment vertical="center"/>
    </xf>
    <xf numFmtId="0" fontId="34" fillId="0" borderId="35" xfId="0" applyFont="1" applyBorder="1" applyAlignment="1">
      <alignment horizontal="center" vertical="center"/>
    </xf>
    <xf numFmtId="185" fontId="34" fillId="0" borderId="35" xfId="0" applyNumberFormat="1" applyFont="1" applyBorder="1" applyAlignment="1">
      <alignment horizontal="center" vertical="center"/>
    </xf>
    <xf numFmtId="0" fontId="8" fillId="0" borderId="0" xfId="0" applyFont="1" applyAlignment="1">
      <alignment vertical="center" wrapText="1"/>
    </xf>
    <xf numFmtId="0" fontId="34" fillId="0" borderId="38" xfId="0" applyFont="1" applyBorder="1" applyAlignment="1">
      <alignment horizontal="center" vertical="center" shrinkToFit="1"/>
    </xf>
    <xf numFmtId="0" fontId="34" fillId="0" borderId="59" xfId="0" applyFont="1" applyBorder="1" applyAlignment="1">
      <alignment vertical="center" shrinkToFit="1"/>
    </xf>
    <xf numFmtId="0" fontId="8" fillId="0" borderId="0" xfId="0" applyFont="1" applyAlignment="1">
      <alignment vertical="center" shrinkToFit="1"/>
    </xf>
    <xf numFmtId="0" fontId="34" fillId="0" borderId="1" xfId="0" applyFont="1" applyBorder="1" applyAlignment="1">
      <alignment horizontal="center" vertical="center" shrinkToFit="1"/>
    </xf>
    <xf numFmtId="0" fontId="49" fillId="0" borderId="38" xfId="0" applyFont="1" applyBorder="1" applyAlignment="1">
      <alignment vertical="center"/>
    </xf>
    <xf numFmtId="0" fontId="34" fillId="0" borderId="126" xfId="0" applyFont="1" applyBorder="1" applyAlignment="1">
      <alignment horizontal="center" vertical="center"/>
    </xf>
    <xf numFmtId="0" fontId="34" fillId="0" borderId="126" xfId="0" quotePrefix="1" applyFont="1" applyBorder="1" applyAlignment="1">
      <alignment horizontal="center" vertical="center"/>
    </xf>
    <xf numFmtId="0" fontId="34" fillId="0" borderId="38" xfId="0" applyFont="1" applyBorder="1" applyAlignment="1">
      <alignment horizontal="center" vertical="center"/>
    </xf>
    <xf numFmtId="0" fontId="49" fillId="0" borderId="59" xfId="0" applyFont="1" applyBorder="1" applyAlignment="1">
      <alignment horizontal="center" vertical="center"/>
    </xf>
    <xf numFmtId="185" fontId="49" fillId="0" borderId="38" xfId="0" applyNumberFormat="1" applyFont="1" applyBorder="1" applyAlignment="1">
      <alignment vertical="center" shrinkToFit="1"/>
    </xf>
    <xf numFmtId="0" fontId="24" fillId="4" borderId="0" xfId="0" quotePrefix="1" applyFont="1" applyFill="1" applyAlignment="1">
      <alignment horizontal="right" vertical="center"/>
    </xf>
    <xf numFmtId="0" fontId="24" fillId="4" borderId="0" xfId="0" applyFont="1" applyFill="1" applyAlignment="1">
      <alignment horizontal="left" vertical="center"/>
    </xf>
    <xf numFmtId="0" fontId="50" fillId="0" borderId="0" xfId="0" applyFont="1" applyAlignment="1">
      <alignment vertical="center"/>
    </xf>
    <xf numFmtId="179" fontId="0" fillId="0" borderId="0" xfId="0" applyNumberFormat="1" applyAlignment="1">
      <alignment vertical="center"/>
    </xf>
    <xf numFmtId="0" fontId="0" fillId="12" borderId="0" xfId="0" applyFill="1" applyAlignment="1">
      <alignment vertical="center"/>
    </xf>
    <xf numFmtId="0" fontId="0" fillId="0" borderId="59" xfId="0" applyBorder="1" applyAlignment="1">
      <alignment vertical="center"/>
    </xf>
    <xf numFmtId="0" fontId="0" fillId="0" borderId="1" xfId="0" applyBorder="1" applyAlignment="1">
      <alignment horizontal="center" vertical="center" shrinkToFit="1"/>
    </xf>
    <xf numFmtId="0" fontId="51" fillId="0" borderId="1" xfId="0" applyFont="1" applyBorder="1" applyAlignment="1">
      <alignment horizontal="justify" vertical="center"/>
    </xf>
    <xf numFmtId="0" fontId="46" fillId="0" borderId="1" xfId="0" applyFont="1" applyBorder="1" applyAlignment="1">
      <alignment vertical="center"/>
    </xf>
    <xf numFmtId="0" fontId="6" fillId="0" borderId="1" xfId="0" applyFont="1" applyBorder="1" applyAlignment="1">
      <alignment vertical="center" shrinkToFit="1"/>
    </xf>
    <xf numFmtId="0" fontId="0" fillId="0" borderId="1" xfId="0" applyBorder="1" applyAlignment="1">
      <alignment shrinkToFit="1"/>
    </xf>
    <xf numFmtId="0" fontId="0" fillId="0" borderId="0" xfId="0" applyAlignment="1">
      <alignment vertical="center" shrinkToFit="1"/>
    </xf>
    <xf numFmtId="0" fontId="46" fillId="0" borderId="38" xfId="0" applyFont="1" applyBorder="1" applyAlignment="1">
      <alignment vertical="center"/>
    </xf>
    <xf numFmtId="0" fontId="1" fillId="0" borderId="1" xfId="0" applyFont="1" applyBorder="1" applyAlignment="1">
      <alignment vertical="center" shrinkToFit="1"/>
    </xf>
    <xf numFmtId="0" fontId="6" fillId="0" borderId="0" xfId="0" applyFont="1" applyAlignment="1">
      <alignment vertical="center" shrinkToFit="1"/>
    </xf>
    <xf numFmtId="0" fontId="19" fillId="0" borderId="0" xfId="0" applyFont="1" applyAlignment="1">
      <alignment horizontal="left" vertical="center"/>
    </xf>
    <xf numFmtId="0" fontId="19" fillId="0" borderId="0" xfId="0" applyFont="1" applyAlignment="1">
      <alignment vertical="center"/>
    </xf>
    <xf numFmtId="0" fontId="31" fillId="0" borderId="0" xfId="0" applyFont="1" applyAlignment="1">
      <alignment horizontal="left" vertical="center" shrinkToFit="1"/>
    </xf>
    <xf numFmtId="0" fontId="46" fillId="0" borderId="0" xfId="0" applyFont="1" applyAlignment="1">
      <alignment vertical="center"/>
    </xf>
    <xf numFmtId="0" fontId="19" fillId="0" borderId="0" xfId="0" applyFont="1" applyAlignment="1">
      <alignment vertical="center" wrapText="1"/>
    </xf>
    <xf numFmtId="0" fontId="19" fillId="12" borderId="0" xfId="0" applyFont="1" applyFill="1" applyAlignment="1">
      <alignment horizontal="left" vertical="center"/>
    </xf>
    <xf numFmtId="0" fontId="19" fillId="12" borderId="0" xfId="0" applyFont="1" applyFill="1" applyAlignment="1">
      <alignment vertical="center"/>
    </xf>
    <xf numFmtId="0" fontId="31" fillId="12" borderId="0" xfId="0" applyFont="1" applyFill="1" applyAlignment="1">
      <alignment horizontal="left" vertical="center" shrinkToFit="1"/>
    </xf>
    <xf numFmtId="0" fontId="46" fillId="12" borderId="0" xfId="0" applyFont="1" applyFill="1" applyAlignment="1">
      <alignment vertical="center"/>
    </xf>
    <xf numFmtId="0" fontId="0" fillId="12" borderId="0" xfId="0" applyFill="1"/>
    <xf numFmtId="0" fontId="0" fillId="12" borderId="0" xfId="0" applyFill="1" applyAlignment="1">
      <alignment vertical="center" shrinkToFit="1"/>
    </xf>
    <xf numFmtId="0" fontId="14" fillId="0" borderId="0" xfId="0" applyFont="1" applyAlignment="1">
      <alignment vertical="center"/>
    </xf>
    <xf numFmtId="0" fontId="46" fillId="0" borderId="35" xfId="0" applyFont="1" applyBorder="1" applyAlignment="1">
      <alignment vertical="center"/>
    </xf>
    <xf numFmtId="0" fontId="46" fillId="0" borderId="35" xfId="0" applyFont="1" applyBorder="1" applyAlignment="1">
      <alignment horizontal="center" vertical="center"/>
    </xf>
    <xf numFmtId="0" fontId="0" fillId="0" borderId="0" xfId="0" applyAlignment="1">
      <alignment horizontal="right" vertical="center"/>
    </xf>
    <xf numFmtId="0" fontId="3" fillId="4" borderId="28" xfId="0" applyFont="1" applyFill="1" applyBorder="1" applyAlignment="1">
      <alignment horizontal="center" vertical="center"/>
    </xf>
    <xf numFmtId="0" fontId="3" fillId="4" borderId="41" xfId="0" applyFont="1" applyFill="1" applyBorder="1" applyAlignment="1">
      <alignment horizontal="center" vertical="center"/>
    </xf>
    <xf numFmtId="0" fontId="3" fillId="13" borderId="21" xfId="0" applyFont="1" applyFill="1" applyBorder="1" applyAlignment="1">
      <alignment horizontal="center" vertical="center" wrapText="1"/>
    </xf>
    <xf numFmtId="0" fontId="3" fillId="13" borderId="41" xfId="0" applyFont="1" applyFill="1" applyBorder="1" applyAlignment="1">
      <alignment horizontal="center" vertical="center" wrapText="1"/>
    </xf>
    <xf numFmtId="0" fontId="3" fillId="4" borderId="20" xfId="0" applyFont="1" applyFill="1" applyBorder="1" applyAlignment="1">
      <alignment horizontal="center" vertical="center"/>
    </xf>
    <xf numFmtId="0" fontId="3" fillId="4" borderId="41" xfId="0" applyFont="1" applyFill="1" applyBorder="1" applyAlignment="1">
      <alignment horizontal="center" vertical="center" wrapText="1"/>
    </xf>
    <xf numFmtId="179" fontId="3" fillId="4" borderId="41" xfId="0" applyNumberFormat="1" applyFont="1" applyFill="1" applyBorder="1" applyAlignment="1">
      <alignment horizontal="center" vertical="center"/>
    </xf>
    <xf numFmtId="0" fontId="4" fillId="13" borderId="61" xfId="0" applyFont="1" applyFill="1" applyBorder="1" applyAlignment="1">
      <alignment horizontal="center" vertical="center" wrapText="1"/>
    </xf>
    <xf numFmtId="0" fontId="4" fillId="13" borderId="10" xfId="0" applyFont="1" applyFill="1" applyBorder="1" applyAlignment="1">
      <alignment horizontal="center" vertical="center" wrapText="1"/>
    </xf>
    <xf numFmtId="0" fontId="6" fillId="4" borderId="127" xfId="0" applyFont="1" applyFill="1" applyBorder="1" applyAlignment="1">
      <alignment vertical="center" textRotation="255"/>
    </xf>
    <xf numFmtId="0" fontId="3" fillId="4" borderId="128" xfId="0" applyFont="1" applyFill="1" applyBorder="1" applyAlignment="1">
      <alignment horizontal="center" vertical="center" shrinkToFit="1"/>
    </xf>
    <xf numFmtId="185" fontId="3" fillId="14" borderId="1" xfId="0" applyNumberFormat="1" applyFont="1" applyFill="1" applyBorder="1" applyAlignment="1">
      <alignment vertical="center"/>
    </xf>
    <xf numFmtId="14" fontId="3" fillId="14" borderId="10" xfId="0" applyNumberFormat="1" applyFont="1" applyFill="1" applyBorder="1" applyAlignment="1">
      <alignment vertical="center"/>
    </xf>
    <xf numFmtId="38" fontId="3" fillId="15" borderId="1" xfId="3" applyFont="1" applyFill="1" applyBorder="1" applyAlignment="1" applyProtection="1">
      <alignment vertical="center" shrinkToFit="1"/>
      <protection hidden="1"/>
    </xf>
    <xf numFmtId="0" fontId="3" fillId="15" borderId="1" xfId="0" applyFont="1" applyFill="1" applyBorder="1" applyAlignment="1" applyProtection="1">
      <alignment vertical="center"/>
      <protection hidden="1"/>
    </xf>
    <xf numFmtId="0" fontId="3" fillId="15" borderId="1" xfId="0" applyFont="1" applyFill="1" applyBorder="1" applyAlignment="1" applyProtection="1">
      <alignment vertical="center" shrinkToFit="1"/>
      <protection hidden="1"/>
    </xf>
    <xf numFmtId="0" fontId="3" fillId="16" borderId="1" xfId="0" applyFont="1" applyFill="1" applyBorder="1" applyAlignment="1" applyProtection="1">
      <alignment vertical="center"/>
      <protection hidden="1"/>
    </xf>
    <xf numFmtId="0" fontId="3" fillId="17" borderId="1" xfId="0" applyFont="1" applyFill="1" applyBorder="1" applyAlignment="1" applyProtection="1">
      <alignment vertical="center"/>
      <protection hidden="1"/>
    </xf>
    <xf numFmtId="0" fontId="3" fillId="12" borderId="0" xfId="0" applyFont="1" applyFill="1" applyAlignment="1">
      <alignment vertical="center"/>
    </xf>
    <xf numFmtId="0" fontId="3" fillId="4" borderId="116" xfId="0" applyFont="1" applyFill="1" applyBorder="1" applyAlignment="1">
      <alignment horizontal="center" vertical="center" shrinkToFit="1"/>
    </xf>
    <xf numFmtId="180" fontId="1" fillId="0" borderId="107" xfId="0" applyNumberFormat="1" applyFont="1" applyBorder="1" applyAlignment="1" applyProtection="1">
      <alignment horizontal="center" vertical="center"/>
      <protection locked="0"/>
    </xf>
    <xf numFmtId="0" fontId="49" fillId="0" borderId="1" xfId="0" applyFont="1" applyBorder="1" applyAlignment="1">
      <alignment vertical="center"/>
    </xf>
    <xf numFmtId="0" fontId="3" fillId="2" borderId="28" xfId="0" applyFont="1" applyFill="1" applyBorder="1"/>
    <xf numFmtId="0" fontId="3" fillId="2" borderId="21" xfId="0" applyFont="1" applyFill="1" applyBorder="1"/>
    <xf numFmtId="0" fontId="0" fillId="2" borderId="21" xfId="0" applyFill="1" applyBorder="1"/>
    <xf numFmtId="0" fontId="0" fillId="2" borderId="129" xfId="0" applyFill="1" applyBorder="1"/>
    <xf numFmtId="0" fontId="0" fillId="2" borderId="30" xfId="0" applyFill="1" applyBorder="1"/>
    <xf numFmtId="0" fontId="0" fillId="2" borderId="0" xfId="0" applyFill="1"/>
    <xf numFmtId="0" fontId="3" fillId="2" borderId="0" xfId="0" applyFont="1" applyFill="1"/>
    <xf numFmtId="0" fontId="0" fillId="2" borderId="31" xfId="0" applyFill="1" applyBorder="1"/>
    <xf numFmtId="0" fontId="1" fillId="0" borderId="0" xfId="0" applyFont="1" applyAlignment="1">
      <alignment horizontal="right"/>
    </xf>
    <xf numFmtId="0" fontId="0" fillId="2" borderId="32" xfId="0" applyFill="1" applyBorder="1"/>
    <xf numFmtId="0" fontId="0" fillId="2" borderId="33" xfId="0" applyFill="1" applyBorder="1"/>
    <xf numFmtId="0" fontId="3" fillId="2" borderId="33" xfId="0" applyFont="1" applyFill="1" applyBorder="1"/>
    <xf numFmtId="0" fontId="0" fillId="2" borderId="34" xfId="0" applyFill="1" applyBorder="1"/>
    <xf numFmtId="180" fontId="1" fillId="10" borderId="37" xfId="0" applyNumberFormat="1" applyFont="1" applyFill="1" applyBorder="1" applyAlignment="1">
      <alignment horizontal="center" vertical="center"/>
    </xf>
    <xf numFmtId="180" fontId="1" fillId="2" borderId="130" xfId="0" applyNumberFormat="1" applyFont="1" applyFill="1" applyBorder="1" applyAlignment="1">
      <alignment horizontal="center" vertical="center"/>
    </xf>
    <xf numFmtId="180" fontId="1" fillId="2" borderId="40" xfId="0" applyNumberFormat="1" applyFont="1" applyFill="1" applyBorder="1" applyAlignment="1">
      <alignment horizontal="center" vertical="center"/>
    </xf>
    <xf numFmtId="180" fontId="1" fillId="2" borderId="100" xfId="0" applyNumberFormat="1" applyFont="1" applyFill="1" applyBorder="1" applyAlignment="1">
      <alignment horizontal="center" vertical="center"/>
    </xf>
    <xf numFmtId="0" fontId="52" fillId="0" borderId="0" xfId="0" applyFont="1"/>
    <xf numFmtId="180" fontId="1" fillId="2" borderId="101" xfId="0" applyNumberFormat="1" applyFont="1" applyFill="1" applyBorder="1" applyAlignment="1">
      <alignment horizontal="center" vertical="center"/>
    </xf>
    <xf numFmtId="180" fontId="1" fillId="2" borderId="10" xfId="0" applyNumberFormat="1" applyFont="1" applyFill="1" applyBorder="1" applyAlignment="1">
      <alignment horizontal="center" vertical="center"/>
    </xf>
    <xf numFmtId="180" fontId="1" fillId="2" borderId="131" xfId="0" applyNumberFormat="1" applyFont="1" applyFill="1" applyBorder="1" applyAlignment="1">
      <alignment horizontal="center" vertical="center"/>
    </xf>
    <xf numFmtId="180" fontId="1" fillId="2" borderId="132" xfId="0" applyNumberFormat="1" applyFont="1" applyFill="1" applyBorder="1" applyAlignment="1">
      <alignment horizontal="center" vertical="center"/>
    </xf>
    <xf numFmtId="180" fontId="1" fillId="10" borderId="35" xfId="0" applyNumberFormat="1" applyFont="1" applyFill="1" applyBorder="1" applyAlignment="1">
      <alignment horizontal="center" vertical="center"/>
    </xf>
    <xf numFmtId="180" fontId="1" fillId="2" borderId="107" xfId="0" applyNumberFormat="1" applyFont="1" applyFill="1" applyBorder="1" applyAlignment="1">
      <alignment horizontal="center" vertical="center"/>
    </xf>
    <xf numFmtId="180" fontId="1" fillId="2" borderId="1" xfId="0" applyNumberFormat="1" applyFont="1" applyFill="1" applyBorder="1" applyAlignment="1">
      <alignment horizontal="center" vertical="center"/>
    </xf>
    <xf numFmtId="180" fontId="1" fillId="10" borderId="36" xfId="0" applyNumberFormat="1" applyFont="1" applyFill="1" applyBorder="1" applyAlignment="1">
      <alignment horizontal="center" vertical="center"/>
    </xf>
    <xf numFmtId="180" fontId="1" fillId="2" borderId="102" xfId="0" applyNumberFormat="1" applyFont="1" applyFill="1" applyBorder="1" applyAlignment="1">
      <alignment horizontal="center" vertical="center"/>
    </xf>
    <xf numFmtId="180" fontId="1" fillId="2" borderId="61" xfId="0" applyNumberFormat="1" applyFont="1" applyFill="1" applyBorder="1" applyAlignment="1">
      <alignment horizontal="center" vertical="center"/>
    </xf>
    <xf numFmtId="180" fontId="1" fillId="2" borderId="140" xfId="0" applyNumberFormat="1" applyFont="1" applyFill="1" applyBorder="1" applyAlignment="1">
      <alignment horizontal="center" vertical="center"/>
    </xf>
    <xf numFmtId="180" fontId="1" fillId="10" borderId="121" xfId="0" applyNumberFormat="1" applyFont="1" applyFill="1" applyBorder="1" applyAlignment="1">
      <alignment horizontal="center" vertical="center"/>
    </xf>
    <xf numFmtId="180" fontId="1" fillId="2" borderId="104" xfId="0" applyNumberFormat="1" applyFont="1" applyFill="1" applyBorder="1" applyAlignment="1">
      <alignment horizontal="center" vertical="center"/>
    </xf>
    <xf numFmtId="180" fontId="1" fillId="2" borderId="105" xfId="0" applyNumberFormat="1" applyFont="1" applyFill="1" applyBorder="1" applyAlignment="1">
      <alignment horizontal="center" vertical="center"/>
    </xf>
    <xf numFmtId="180" fontId="1" fillId="2" borderId="2" xfId="0" applyNumberFormat="1" applyFont="1" applyFill="1" applyBorder="1" applyAlignment="1">
      <alignment horizontal="center" vertical="center"/>
    </xf>
    <xf numFmtId="180" fontId="1" fillId="2" borderId="3" xfId="0" applyNumberFormat="1" applyFont="1" applyFill="1" applyBorder="1" applyAlignment="1">
      <alignment horizontal="center" vertical="center"/>
    </xf>
    <xf numFmtId="180" fontId="1" fillId="2" borderId="43" xfId="0" applyNumberFormat="1" applyFont="1" applyFill="1" applyBorder="1" applyAlignment="1">
      <alignment horizontal="center" vertical="center"/>
    </xf>
    <xf numFmtId="180" fontId="1" fillId="2" borderId="8" xfId="0" applyNumberFormat="1" applyFont="1" applyFill="1" applyBorder="1" applyAlignment="1">
      <alignment horizontal="center" vertical="center"/>
    </xf>
    <xf numFmtId="180" fontId="1" fillId="2" borderId="129" xfId="0" applyNumberFormat="1" applyFont="1" applyFill="1" applyBorder="1" applyAlignment="1">
      <alignment horizontal="center" vertical="center"/>
    </xf>
    <xf numFmtId="180" fontId="1" fillId="2" borderId="110" xfId="0" applyNumberFormat="1" applyFont="1" applyFill="1" applyBorder="1" applyAlignment="1">
      <alignment horizontal="center" vertical="center"/>
    </xf>
    <xf numFmtId="180" fontId="1" fillId="2" borderId="109" xfId="0" applyNumberFormat="1" applyFont="1" applyFill="1" applyBorder="1" applyAlignment="1">
      <alignment horizontal="center" vertical="center"/>
    </xf>
    <xf numFmtId="180" fontId="1" fillId="2" borderId="6" xfId="0" applyNumberFormat="1" applyFont="1" applyFill="1" applyBorder="1" applyAlignment="1">
      <alignment horizontal="center" vertical="center"/>
    </xf>
    <xf numFmtId="180" fontId="1" fillId="2" borderId="7" xfId="0" applyNumberFormat="1" applyFont="1" applyFill="1" applyBorder="1" applyAlignment="1">
      <alignment horizontal="center" vertical="center"/>
    </xf>
    <xf numFmtId="180" fontId="1" fillId="2" borderId="49" xfId="0" applyNumberFormat="1" applyFont="1" applyFill="1" applyBorder="1" applyAlignment="1">
      <alignment horizontal="center" vertical="center"/>
    </xf>
    <xf numFmtId="180" fontId="1" fillId="2" borderId="9" xfId="0" applyNumberFormat="1" applyFont="1" applyFill="1" applyBorder="1" applyAlignment="1">
      <alignment horizontal="center" vertical="center"/>
    </xf>
    <xf numFmtId="180" fontId="1" fillId="2" borderId="143" xfId="0" applyNumberFormat="1" applyFont="1" applyFill="1" applyBorder="1" applyAlignment="1">
      <alignment horizontal="center" vertical="center"/>
    </xf>
    <xf numFmtId="0" fontId="53" fillId="0" borderId="0" xfId="0" applyFont="1"/>
    <xf numFmtId="0" fontId="12" fillId="0" borderId="0" xfId="0" applyFont="1"/>
    <xf numFmtId="0" fontId="35" fillId="0" borderId="0" xfId="0" applyFont="1"/>
    <xf numFmtId="0" fontId="36" fillId="0" borderId="0" xfId="4" applyFont="1">
      <alignment vertical="center"/>
    </xf>
    <xf numFmtId="0" fontId="38" fillId="0" borderId="0" xfId="4" applyFont="1">
      <alignment vertical="center"/>
    </xf>
    <xf numFmtId="0" fontId="3" fillId="4" borderId="38" xfId="0" applyFont="1" applyFill="1" applyBorder="1" applyAlignment="1">
      <alignment horizontal="center" vertical="center" shrinkToFit="1"/>
    </xf>
    <xf numFmtId="0" fontId="3" fillId="4" borderId="0" xfId="0" applyFont="1" applyFill="1" applyAlignment="1">
      <alignment horizontal="center" vertical="center" shrinkToFit="1"/>
    </xf>
    <xf numFmtId="0" fontId="4" fillId="4" borderId="145" xfId="0" applyFont="1" applyFill="1" applyBorder="1" applyAlignment="1">
      <alignment horizontal="center" vertical="center" textRotation="255" wrapText="1"/>
    </xf>
    <xf numFmtId="0" fontId="4" fillId="4" borderId="146" xfId="0" applyFont="1" applyFill="1" applyBorder="1" applyAlignment="1">
      <alignment horizontal="center" vertical="center" textRotation="255" wrapText="1"/>
    </xf>
    <xf numFmtId="0" fontId="4" fillId="4" borderId="147" xfId="0" applyFont="1" applyFill="1" applyBorder="1" applyAlignment="1">
      <alignment horizontal="center" vertical="center" wrapText="1"/>
    </xf>
    <xf numFmtId="0" fontId="4" fillId="4" borderId="146" xfId="0" applyFont="1" applyFill="1" applyBorder="1" applyAlignment="1">
      <alignment horizontal="center" vertical="center" wrapText="1"/>
    </xf>
    <xf numFmtId="0" fontId="4" fillId="13" borderId="9" xfId="0" applyFont="1" applyFill="1" applyBorder="1" applyAlignment="1">
      <alignment horizontal="center" vertical="center" wrapText="1"/>
    </xf>
    <xf numFmtId="0" fontId="4" fillId="4" borderId="109" xfId="0" applyFont="1" applyFill="1" applyBorder="1" applyAlignment="1">
      <alignment horizontal="center" vertical="center" wrapText="1"/>
    </xf>
    <xf numFmtId="0" fontId="4" fillId="4" borderId="9" xfId="0" applyFont="1" applyFill="1" applyBorder="1" applyAlignment="1">
      <alignment vertical="center" wrapText="1"/>
    </xf>
    <xf numFmtId="0" fontId="4" fillId="4" borderId="27" xfId="0" applyFont="1" applyFill="1" applyBorder="1" applyAlignment="1">
      <alignment vertical="center" wrapText="1"/>
    </xf>
    <xf numFmtId="0" fontId="4" fillId="4" borderId="26" xfId="0" applyFont="1" applyFill="1" applyBorder="1" applyAlignment="1">
      <alignment horizontal="center" vertical="center" wrapText="1"/>
    </xf>
    <xf numFmtId="0" fontId="4" fillId="4" borderId="25" xfId="0" applyFont="1" applyFill="1" applyBorder="1" applyAlignment="1">
      <alignment horizontal="center" vertical="center" wrapText="1"/>
    </xf>
    <xf numFmtId="0" fontId="4" fillId="4" borderId="25" xfId="0" applyFont="1" applyFill="1" applyBorder="1" applyAlignment="1">
      <alignment vertical="center" wrapText="1" shrinkToFit="1"/>
    </xf>
    <xf numFmtId="0" fontId="3" fillId="4" borderId="59" xfId="0" applyFont="1" applyFill="1" applyBorder="1" applyAlignment="1" applyProtection="1">
      <alignment horizontal="center" vertical="center" shrinkToFit="1"/>
      <protection hidden="1"/>
    </xf>
    <xf numFmtId="0" fontId="48" fillId="18" borderId="172" xfId="0" applyFont="1" applyFill="1" applyBorder="1" applyAlignment="1" applyProtection="1">
      <alignment horizontal="center" vertical="center" shrinkToFit="1"/>
      <protection locked="0"/>
    </xf>
    <xf numFmtId="0" fontId="55" fillId="0" borderId="0" xfId="0" applyFont="1" applyAlignment="1">
      <alignment vertical="center"/>
    </xf>
    <xf numFmtId="0" fontId="40" fillId="0" borderId="0" xfId="4" applyFont="1">
      <alignment vertical="center"/>
    </xf>
    <xf numFmtId="0" fontId="56" fillId="19" borderId="1" xfId="4" applyFont="1" applyFill="1" applyBorder="1">
      <alignment vertical="center"/>
    </xf>
    <xf numFmtId="0" fontId="56" fillId="0" borderId="0" xfId="4" applyFont="1">
      <alignment vertical="center"/>
    </xf>
    <xf numFmtId="0" fontId="57" fillId="11" borderId="1" xfId="2" applyFont="1" applyBorder="1" applyAlignment="1">
      <alignment horizontal="center"/>
    </xf>
    <xf numFmtId="0" fontId="26" fillId="0" borderId="0" xfId="4" applyFont="1" applyAlignment="1">
      <alignment vertical="center" shrinkToFit="1"/>
    </xf>
    <xf numFmtId="0" fontId="56" fillId="0" borderId="0" xfId="0" applyFont="1"/>
    <xf numFmtId="0" fontId="36" fillId="0" borderId="1" xfId="4" applyFont="1" applyBorder="1" applyAlignment="1">
      <alignment horizontal="center" vertical="center" shrinkToFit="1"/>
    </xf>
    <xf numFmtId="0" fontId="36" fillId="20" borderId="1" xfId="4" applyFont="1" applyFill="1" applyBorder="1" applyAlignment="1">
      <alignment vertical="center" shrinkToFit="1"/>
    </xf>
    <xf numFmtId="0" fontId="36" fillId="21" borderId="1" xfId="4" applyFont="1" applyFill="1" applyBorder="1" applyAlignment="1">
      <alignment vertical="center" shrinkToFit="1"/>
    </xf>
    <xf numFmtId="0" fontId="36" fillId="22" borderId="1" xfId="4" applyFont="1" applyFill="1" applyBorder="1" applyAlignment="1">
      <alignment vertical="center" shrinkToFit="1"/>
    </xf>
    <xf numFmtId="0" fontId="36" fillId="23" borderId="1" xfId="4" applyFont="1" applyFill="1" applyBorder="1" applyAlignment="1">
      <alignment vertical="center" shrinkToFit="1"/>
    </xf>
    <xf numFmtId="0" fontId="36" fillId="24" borderId="1" xfId="4" applyFont="1" applyFill="1" applyBorder="1" applyAlignment="1">
      <alignment vertical="center" shrinkToFit="1"/>
    </xf>
    <xf numFmtId="0" fontId="36" fillId="0" borderId="1" xfId="4" applyFont="1" applyBorder="1" applyAlignment="1">
      <alignment vertical="center" shrinkToFit="1"/>
    </xf>
    <xf numFmtId="0" fontId="40" fillId="0" borderId="0" xfId="4" applyFont="1" applyAlignment="1">
      <alignment horizontal="right" vertical="center"/>
    </xf>
    <xf numFmtId="0" fontId="56" fillId="0" borderId="0" xfId="4" applyFont="1" applyAlignment="1">
      <alignment horizontal="left" vertical="center"/>
    </xf>
    <xf numFmtId="0" fontId="56" fillId="0" borderId="0" xfId="4" applyFont="1" applyAlignment="1">
      <alignment horizontal="left" vertical="center" indent="1"/>
    </xf>
    <xf numFmtId="181" fontId="0" fillId="0" borderId="0" xfId="0" applyNumberFormat="1" applyAlignment="1" applyProtection="1">
      <alignment vertical="center"/>
      <protection locked="0"/>
    </xf>
    <xf numFmtId="0" fontId="0" fillId="0" borderId="0" xfId="0" applyAlignment="1" applyProtection="1">
      <alignment vertical="center"/>
      <protection locked="0"/>
    </xf>
    <xf numFmtId="181" fontId="0" fillId="12" borderId="0" xfId="0" applyNumberFormat="1" applyFill="1" applyAlignment="1" applyProtection="1">
      <alignment vertical="center"/>
      <protection locked="0"/>
    </xf>
    <xf numFmtId="0" fontId="0" fillId="12" borderId="0" xfId="0" applyFill="1" applyAlignment="1" applyProtection="1">
      <alignment vertical="center"/>
      <protection locked="0"/>
    </xf>
    <xf numFmtId="0" fontId="4" fillId="0" borderId="0" xfId="0" applyFont="1" applyAlignment="1" applyProtection="1">
      <alignment vertical="center" wrapText="1"/>
      <protection locked="0"/>
    </xf>
    <xf numFmtId="0" fontId="3" fillId="0" borderId="0" xfId="0" applyFont="1" applyAlignment="1" applyProtection="1">
      <alignment vertical="center" wrapText="1"/>
      <protection locked="0"/>
    </xf>
    <xf numFmtId="0" fontId="0" fillId="0" borderId="0" xfId="0" applyAlignment="1" applyProtection="1">
      <alignment vertical="center" wrapText="1"/>
      <protection locked="0"/>
    </xf>
    <xf numFmtId="181" fontId="7" fillId="15" borderId="1" xfId="0" applyNumberFormat="1" applyFont="1" applyFill="1" applyBorder="1" applyAlignment="1" applyProtection="1">
      <alignment horizontal="center" vertical="center" textRotation="255" wrapText="1"/>
      <protection locked="0"/>
    </xf>
    <xf numFmtId="0" fontId="6" fillId="15" borderId="1" xfId="0" applyFont="1" applyFill="1" applyBorder="1" applyAlignment="1" applyProtection="1">
      <alignment vertical="center" wrapText="1"/>
      <protection locked="0"/>
    </xf>
    <xf numFmtId="0" fontId="6" fillId="16" borderId="1" xfId="0" applyFont="1" applyFill="1" applyBorder="1" applyAlignment="1" applyProtection="1">
      <alignment vertical="center" wrapText="1"/>
      <protection locked="0"/>
    </xf>
    <xf numFmtId="0" fontId="4" fillId="16" borderId="1" xfId="0" applyFont="1" applyFill="1" applyBorder="1" applyAlignment="1" applyProtection="1">
      <alignment vertical="center" wrapText="1"/>
      <protection locked="0"/>
    </xf>
    <xf numFmtId="0" fontId="58" fillId="17" borderId="1" xfId="0" applyFont="1" applyFill="1" applyBorder="1" applyAlignment="1" applyProtection="1">
      <alignment vertical="center" wrapText="1"/>
      <protection locked="0"/>
    </xf>
    <xf numFmtId="184" fontId="3" fillId="0" borderId="0" xfId="0" applyNumberFormat="1" applyFont="1" applyAlignment="1" applyProtection="1">
      <alignment vertical="center" shrinkToFit="1"/>
      <protection locked="0" hidden="1"/>
    </xf>
    <xf numFmtId="178" fontId="1" fillId="0" borderId="148" xfId="0" applyNumberFormat="1" applyFont="1" applyBorder="1" applyAlignment="1">
      <alignment horizontal="center" vertical="center"/>
    </xf>
    <xf numFmtId="178" fontId="1" fillId="0" borderId="106" xfId="0" applyNumberFormat="1" applyFont="1" applyBorder="1" applyAlignment="1">
      <alignment horizontal="center" vertical="center"/>
    </xf>
    <xf numFmtId="178" fontId="0" fillId="0" borderId="106" xfId="0" applyNumberFormat="1" applyBorder="1" applyAlignment="1">
      <alignment horizontal="center" vertical="center"/>
    </xf>
    <xf numFmtId="178" fontId="1" fillId="0" borderId="135" xfId="0" applyNumberFormat="1" applyFont="1" applyBorder="1" applyAlignment="1">
      <alignment horizontal="center" vertical="center"/>
    </xf>
    <xf numFmtId="181" fontId="1" fillId="0" borderId="148" xfId="0" applyNumberFormat="1" applyFont="1" applyBorder="1" applyAlignment="1" applyProtection="1">
      <alignment horizontal="center" vertical="center"/>
      <protection locked="0"/>
    </xf>
    <xf numFmtId="181" fontId="1" fillId="0" borderId="106" xfId="0" applyNumberFormat="1" applyFont="1" applyBorder="1" applyAlignment="1" applyProtection="1">
      <alignment horizontal="center" vertical="center"/>
      <protection locked="0"/>
    </xf>
    <xf numFmtId="181" fontId="1" fillId="0" borderId="135" xfId="0" applyNumberFormat="1" applyFont="1" applyBorder="1" applyAlignment="1" applyProtection="1">
      <alignment horizontal="center" vertical="center"/>
      <protection locked="0"/>
    </xf>
    <xf numFmtId="0" fontId="25" fillId="25" borderId="1" xfId="4" applyFill="1" applyBorder="1">
      <alignment vertical="center"/>
    </xf>
    <xf numFmtId="0" fontId="41" fillId="0" borderId="0" xfId="4" applyFont="1" applyAlignment="1">
      <alignment horizontal="center" vertical="center"/>
    </xf>
    <xf numFmtId="0" fontId="0" fillId="0" borderId="0" xfId="4" applyFont="1">
      <alignment vertical="center"/>
    </xf>
    <xf numFmtId="0" fontId="0" fillId="0" borderId="0" xfId="0" applyAlignment="1">
      <alignment horizontal="right"/>
    </xf>
    <xf numFmtId="0" fontId="3" fillId="0" borderId="2" xfId="6" applyFont="1" applyBorder="1"/>
    <xf numFmtId="0" fontId="3" fillId="0" borderId="3" xfId="6" applyFont="1" applyBorder="1"/>
    <xf numFmtId="0" fontId="3" fillId="0" borderId="0" xfId="6" applyFont="1"/>
    <xf numFmtId="0" fontId="3" fillId="0" borderId="4" xfId="6" applyFont="1" applyBorder="1"/>
    <xf numFmtId="0" fontId="3" fillId="0" borderId="5" xfId="6" applyFont="1" applyBorder="1"/>
    <xf numFmtId="0" fontId="3" fillId="0" borderId="98" xfId="6" applyFont="1" applyBorder="1"/>
    <xf numFmtId="0" fontId="3" fillId="0" borderId="82" xfId="6" applyFont="1" applyBorder="1"/>
    <xf numFmtId="0" fontId="3" fillId="0" borderId="5" xfId="6" applyFont="1" applyBorder="1" applyAlignment="1">
      <alignment shrinkToFit="1"/>
    </xf>
    <xf numFmtId="0" fontId="3" fillId="0" borderId="6" xfId="6" applyFont="1" applyBorder="1"/>
    <xf numFmtId="0" fontId="3" fillId="0" borderId="7" xfId="6" applyFont="1" applyBorder="1"/>
    <xf numFmtId="0" fontId="1" fillId="0" borderId="0" xfId="6"/>
    <xf numFmtId="0" fontId="27" fillId="0" borderId="0" xfId="6" applyFont="1"/>
    <xf numFmtId="0" fontId="62" fillId="0" borderId="0" xfId="0" applyFont="1"/>
    <xf numFmtId="0" fontId="63" fillId="4" borderId="35" xfId="0" applyFont="1" applyFill="1" applyBorder="1" applyAlignment="1">
      <alignment vertical="center"/>
    </xf>
    <xf numFmtId="0" fontId="39" fillId="4" borderId="1" xfId="0" applyFont="1" applyFill="1" applyBorder="1" applyAlignment="1">
      <alignment horizontal="center" vertical="center" wrapText="1" shrinkToFit="1"/>
    </xf>
    <xf numFmtId="0" fontId="46" fillId="0" borderId="59" xfId="0" applyFont="1" applyBorder="1" applyAlignment="1">
      <alignment vertical="center"/>
    </xf>
    <xf numFmtId="14" fontId="34" fillId="0" borderId="59" xfId="0" applyNumberFormat="1" applyFont="1" applyBorder="1" applyAlignment="1">
      <alignment vertical="center"/>
    </xf>
    <xf numFmtId="14" fontId="49" fillId="0" borderId="59" xfId="0" applyNumberFormat="1" applyFont="1" applyBorder="1" applyAlignment="1">
      <alignment vertical="center"/>
    </xf>
    <xf numFmtId="14" fontId="8" fillId="0" borderId="0" xfId="0" applyNumberFormat="1" applyFont="1" applyAlignment="1">
      <alignment horizontal="left" vertical="center"/>
    </xf>
    <xf numFmtId="14" fontId="34" fillId="0" borderId="38" xfId="0" applyNumberFormat="1" applyFont="1" applyBorder="1" applyAlignment="1">
      <alignment vertical="center"/>
    </xf>
    <xf numFmtId="14" fontId="49" fillId="0" borderId="1" xfId="0" applyNumberFormat="1" applyFont="1" applyBorder="1" applyAlignment="1">
      <alignment vertical="center"/>
    </xf>
    <xf numFmtId="187" fontId="24" fillId="4" borderId="0" xfId="0" applyNumberFormat="1" applyFont="1" applyFill="1" applyAlignment="1">
      <alignment horizontal="center" vertical="center" shrinkToFit="1"/>
    </xf>
    <xf numFmtId="0" fontId="46" fillId="0" borderId="1" xfId="0" applyFont="1" applyBorder="1" applyAlignment="1">
      <alignment vertical="center" shrinkToFit="1"/>
    </xf>
    <xf numFmtId="0" fontId="8" fillId="0" borderId="38" xfId="0" applyFont="1" applyBorder="1" applyAlignment="1">
      <alignment horizontal="justify" vertical="center"/>
    </xf>
    <xf numFmtId="0" fontId="0" fillId="0" borderId="38" xfId="0" applyBorder="1" applyAlignment="1">
      <alignment vertical="center"/>
    </xf>
    <xf numFmtId="0" fontId="64" fillId="0" borderId="0" xfId="0" applyFont="1" applyAlignment="1">
      <alignment vertical="center"/>
    </xf>
    <xf numFmtId="0" fontId="65" fillId="0" borderId="0" xfId="0" applyFont="1" applyAlignment="1">
      <alignment vertical="center"/>
    </xf>
    <xf numFmtId="0" fontId="65" fillId="0" borderId="37" xfId="0" applyFont="1" applyBorder="1" applyAlignment="1">
      <alignment horizontal="centerContinuous" vertical="center"/>
    </xf>
    <xf numFmtId="0" fontId="3" fillId="26" borderId="4" xfId="0" applyFont="1" applyFill="1" applyBorder="1"/>
    <xf numFmtId="0" fontId="3" fillId="26" borderId="1" xfId="0" applyFont="1" applyFill="1" applyBorder="1"/>
    <xf numFmtId="0" fontId="3" fillId="26" borderId="1" xfId="0" applyFont="1" applyFill="1" applyBorder="1" applyAlignment="1">
      <alignment horizontal="center"/>
    </xf>
    <xf numFmtId="0" fontId="3" fillId="26" borderId="5" xfId="0" applyFont="1" applyFill="1" applyBorder="1"/>
    <xf numFmtId="0" fontId="3" fillId="26" borderId="38" xfId="0" applyFont="1" applyFill="1" applyBorder="1"/>
    <xf numFmtId="0" fontId="3" fillId="26" borderId="11" xfId="0" applyFont="1" applyFill="1" applyBorder="1"/>
    <xf numFmtId="0" fontId="3" fillId="26" borderId="11" xfId="0" applyFont="1" applyFill="1" applyBorder="1" applyAlignment="1">
      <alignment horizontal="center"/>
    </xf>
    <xf numFmtId="0" fontId="3" fillId="26" borderId="80" xfId="0" applyFont="1" applyFill="1" applyBorder="1"/>
    <xf numFmtId="0" fontId="0" fillId="0" borderId="1" xfId="0" applyBorder="1" applyAlignment="1">
      <alignment horizontal="center" vertical="center"/>
    </xf>
    <xf numFmtId="181" fontId="1" fillId="18" borderId="101" xfId="0" applyNumberFormat="1" applyFont="1" applyFill="1" applyBorder="1" applyAlignment="1" applyProtection="1">
      <alignment horizontal="center" vertical="center"/>
      <protection locked="0"/>
    </xf>
    <xf numFmtId="181" fontId="1" fillId="18" borderId="10" xfId="0" applyNumberFormat="1" applyFont="1" applyFill="1" applyBorder="1" applyAlignment="1" applyProtection="1">
      <alignment horizontal="center" vertical="center"/>
      <protection locked="0"/>
    </xf>
    <xf numFmtId="181" fontId="1" fillId="18" borderId="102" xfId="0" applyNumberFormat="1" applyFont="1" applyFill="1" applyBorder="1" applyAlignment="1" applyProtection="1">
      <alignment horizontal="center" vertical="center"/>
      <protection locked="0"/>
    </xf>
    <xf numFmtId="181" fontId="1" fillId="18" borderId="0" xfId="0" applyNumberFormat="1" applyFont="1" applyFill="1" applyAlignment="1" applyProtection="1">
      <alignment horizontal="center" vertical="center"/>
      <protection locked="0"/>
    </xf>
    <xf numFmtId="177" fontId="3" fillId="8" borderId="1" xfId="0" applyNumberFormat="1" applyFont="1" applyFill="1" applyBorder="1" applyAlignment="1" applyProtection="1">
      <alignment vertical="center" shrinkToFit="1"/>
      <protection locked="0"/>
    </xf>
    <xf numFmtId="0" fontId="25" fillId="0" borderId="0" xfId="4" applyAlignment="1">
      <alignment vertical="center" wrapText="1"/>
    </xf>
    <xf numFmtId="0" fontId="3" fillId="0" borderId="124" xfId="0" applyFont="1" applyBorder="1" applyAlignment="1">
      <alignment horizontal="center" vertical="center" wrapText="1"/>
    </xf>
    <xf numFmtId="0" fontId="37" fillId="0" borderId="170" xfId="0" applyFont="1" applyBorder="1" applyAlignment="1">
      <alignment vertical="center" wrapText="1"/>
    </xf>
    <xf numFmtId="0" fontId="37" fillId="0" borderId="179" xfId="0" applyFont="1" applyBorder="1" applyAlignment="1">
      <alignment vertical="center" wrapText="1"/>
    </xf>
    <xf numFmtId="0" fontId="3" fillId="0" borderId="177" xfId="0" applyFont="1" applyBorder="1" applyAlignment="1">
      <alignment vertical="center" wrapText="1"/>
    </xf>
    <xf numFmtId="0" fontId="3" fillId="0" borderId="177" xfId="0" quotePrefix="1" applyFont="1" applyBorder="1" applyAlignment="1">
      <alignment horizontal="center" vertical="center" wrapText="1"/>
    </xf>
    <xf numFmtId="0" fontId="37" fillId="0" borderId="60" xfId="0" applyFont="1" applyBorder="1" applyAlignment="1">
      <alignment vertical="center" wrapText="1"/>
    </xf>
    <xf numFmtId="0" fontId="37" fillId="0" borderId="180" xfId="0" applyFont="1" applyBorder="1" applyAlignment="1">
      <alignment vertical="center" wrapText="1"/>
    </xf>
    <xf numFmtId="0" fontId="3" fillId="0" borderId="181" xfId="0" applyFont="1" applyBorder="1" applyAlignment="1">
      <alignment vertical="center" wrapText="1"/>
    </xf>
    <xf numFmtId="0" fontId="37" fillId="0" borderId="62" xfId="0" applyFont="1" applyBorder="1" applyAlignment="1">
      <alignment vertical="center" wrapText="1"/>
    </xf>
    <xf numFmtId="0" fontId="37" fillId="0" borderId="183" xfId="0" applyFont="1" applyBorder="1" applyAlignment="1">
      <alignment vertical="center" wrapText="1"/>
    </xf>
    <xf numFmtId="0" fontId="3" fillId="0" borderId="184" xfId="0" applyFont="1" applyBorder="1" applyAlignment="1">
      <alignment vertical="center" wrapText="1"/>
    </xf>
    <xf numFmtId="0" fontId="0" fillId="4" borderId="38" xfId="0" applyFill="1" applyBorder="1" applyAlignment="1">
      <alignment vertical="center" wrapText="1"/>
    </xf>
    <xf numFmtId="0" fontId="0" fillId="4" borderId="45" xfId="0" applyFill="1" applyBorder="1" applyAlignment="1">
      <alignment vertical="center" wrapText="1"/>
    </xf>
    <xf numFmtId="0" fontId="0" fillId="4" borderId="47" xfId="0" applyFill="1" applyBorder="1" applyAlignment="1">
      <alignment vertical="center"/>
    </xf>
    <xf numFmtId="0" fontId="0" fillId="4" borderId="3" xfId="0" applyFill="1" applyBorder="1" applyAlignment="1">
      <alignment horizontal="center" vertical="center" shrinkToFit="1"/>
    </xf>
    <xf numFmtId="0" fontId="0" fillId="4" borderId="5" xfId="0" applyFill="1" applyBorder="1" applyAlignment="1">
      <alignment horizontal="center" vertical="center" shrinkToFit="1"/>
    </xf>
    <xf numFmtId="0" fontId="0" fillId="4" borderId="42" xfId="0" applyFill="1" applyBorder="1" applyAlignment="1">
      <alignment vertical="center"/>
    </xf>
    <xf numFmtId="0" fontId="0" fillId="4" borderId="43" xfId="0" applyFill="1" applyBorder="1" applyAlignment="1">
      <alignment vertical="center"/>
    </xf>
    <xf numFmtId="0" fontId="0" fillId="4" borderId="55" xfId="0" applyFill="1" applyBorder="1" applyAlignment="1">
      <alignment vertical="center"/>
    </xf>
    <xf numFmtId="0" fontId="0" fillId="4" borderId="56" xfId="0" applyFill="1" applyBorder="1" applyAlignment="1">
      <alignment vertical="center"/>
    </xf>
    <xf numFmtId="0" fontId="0" fillId="4" borderId="38" xfId="0" applyFill="1" applyBorder="1" applyAlignment="1">
      <alignment vertical="center"/>
    </xf>
    <xf numFmtId="0" fontId="0" fillId="4" borderId="45" xfId="0" applyFill="1" applyBorder="1" applyAlignment="1">
      <alignment vertical="center"/>
    </xf>
    <xf numFmtId="0" fontId="0" fillId="4" borderId="48" xfId="0" applyFill="1" applyBorder="1" applyAlignment="1">
      <alignment vertical="center"/>
    </xf>
    <xf numFmtId="0" fontId="0" fillId="4" borderId="49" xfId="0" applyFill="1" applyBorder="1" applyAlignment="1">
      <alignment vertical="center"/>
    </xf>
    <xf numFmtId="0" fontId="0" fillId="4" borderId="50" xfId="0" applyFill="1" applyBorder="1" applyAlignment="1">
      <alignment vertical="center"/>
    </xf>
    <xf numFmtId="0" fontId="0" fillId="4" borderId="19" xfId="0" applyFill="1" applyBorder="1" applyAlignment="1">
      <alignment vertical="center"/>
    </xf>
    <xf numFmtId="0" fontId="0" fillId="4" borderId="57" xfId="0" applyFill="1" applyBorder="1" applyAlignment="1">
      <alignment vertical="center"/>
    </xf>
    <xf numFmtId="0" fontId="0" fillId="4" borderId="53" xfId="0" applyFill="1" applyBorder="1" applyAlignment="1">
      <alignment vertical="center"/>
    </xf>
    <xf numFmtId="179" fontId="3" fillId="4" borderId="63" xfId="0" applyNumberFormat="1" applyFont="1" applyFill="1" applyBorder="1" applyAlignment="1">
      <alignment horizontal="center" vertical="center" wrapText="1"/>
    </xf>
    <xf numFmtId="0" fontId="4" fillId="4" borderId="144" xfId="0" applyFont="1" applyFill="1" applyBorder="1" applyAlignment="1">
      <alignment horizontal="center" vertical="center" wrapText="1"/>
    </xf>
    <xf numFmtId="0" fontId="31" fillId="0" borderId="0" xfId="0" applyFont="1" applyAlignment="1">
      <alignment horizontal="right" vertical="center"/>
    </xf>
    <xf numFmtId="0" fontId="33" fillId="4" borderId="61" xfId="0" applyFont="1" applyFill="1" applyBorder="1" applyAlignment="1">
      <alignment horizontal="center" vertical="center" wrapText="1"/>
    </xf>
    <xf numFmtId="0" fontId="39" fillId="4" borderId="61" xfId="0" applyFont="1" applyFill="1" applyBorder="1" applyAlignment="1">
      <alignment horizontal="center" vertical="center"/>
    </xf>
    <xf numFmtId="0" fontId="3" fillId="0" borderId="8" xfId="0" applyFont="1" applyBorder="1" applyAlignment="1">
      <alignment horizontal="center" vertical="center"/>
    </xf>
    <xf numFmtId="0" fontId="3" fillId="0" borderId="8" xfId="0" applyFont="1" applyBorder="1" applyAlignment="1">
      <alignment horizontal="center" vertical="center" wrapText="1"/>
    </xf>
    <xf numFmtId="0" fontId="3" fillId="0" borderId="8" xfId="0" applyFont="1" applyBorder="1" applyAlignment="1">
      <alignment horizontal="center" wrapText="1"/>
    </xf>
    <xf numFmtId="0" fontId="3" fillId="0" borderId="3" xfId="0" applyFont="1" applyBorder="1" applyAlignment="1">
      <alignment horizontal="center" wrapText="1"/>
    </xf>
    <xf numFmtId="0" fontId="3" fillId="27" borderId="38" xfId="0" applyFont="1" applyFill="1" applyBorder="1"/>
    <xf numFmtId="0" fontId="3" fillId="27" borderId="1" xfId="0" applyFont="1" applyFill="1" applyBorder="1"/>
    <xf numFmtId="0" fontId="3" fillId="27" borderId="1" xfId="0" applyFont="1" applyFill="1" applyBorder="1" applyAlignment="1">
      <alignment horizontal="center"/>
    </xf>
    <xf numFmtId="0" fontId="3" fillId="27" borderId="5" xfId="0" applyFont="1" applyFill="1" applyBorder="1"/>
    <xf numFmtId="0" fontId="3" fillId="27" borderId="4" xfId="0" applyFont="1" applyFill="1" applyBorder="1"/>
    <xf numFmtId="0" fontId="3" fillId="28" borderId="1" xfId="0" applyFont="1" applyFill="1" applyBorder="1" applyAlignment="1">
      <alignment horizontal="center"/>
    </xf>
    <xf numFmtId="0" fontId="3" fillId="0" borderId="91" xfId="0" applyFont="1" applyBorder="1"/>
    <xf numFmtId="0" fontId="3" fillId="0" borderId="68" xfId="0" applyFont="1" applyBorder="1"/>
    <xf numFmtId="0" fontId="3" fillId="0" borderId="165" xfId="0" applyFont="1" applyBorder="1"/>
    <xf numFmtId="0" fontId="3" fillId="0" borderId="30" xfId="0" applyFont="1" applyBorder="1"/>
    <xf numFmtId="0" fontId="3" fillId="0" borderId="127" xfId="0" applyFont="1" applyBorder="1"/>
    <xf numFmtId="0" fontId="3" fillId="0" borderId="91" xfId="0" applyFont="1" applyBorder="1" applyAlignment="1">
      <alignment horizontal="center" vertical="center"/>
    </xf>
    <xf numFmtId="0" fontId="3" fillId="0" borderId="28" xfId="0" applyFont="1" applyBorder="1"/>
    <xf numFmtId="0" fontId="3" fillId="0" borderId="13" xfId="0" applyFont="1" applyBorder="1"/>
    <xf numFmtId="0" fontId="3" fillId="0" borderId="2" xfId="0" applyFont="1" applyBorder="1" applyAlignment="1">
      <alignment horizontal="center" vertical="center" wrapText="1"/>
    </xf>
    <xf numFmtId="0" fontId="54" fillId="0" borderId="0" xfId="0" applyFont="1" applyAlignment="1">
      <alignment horizontal="center" vertical="center" shrinkToFit="1"/>
    </xf>
    <xf numFmtId="14" fontId="3" fillId="4" borderId="59" xfId="0" applyNumberFormat="1" applyFont="1" applyFill="1" applyBorder="1" applyAlignment="1" applyProtection="1">
      <alignment horizontal="center" vertical="center" shrinkToFit="1"/>
      <protection hidden="1"/>
    </xf>
    <xf numFmtId="0" fontId="0" fillId="0" borderId="1" xfId="0" quotePrefix="1" applyBorder="1" applyAlignment="1">
      <alignment vertical="center" shrinkToFit="1"/>
    </xf>
    <xf numFmtId="179" fontId="0" fillId="0" borderId="1" xfId="0" quotePrefix="1" applyNumberFormat="1" applyBorder="1" applyAlignment="1">
      <alignment vertical="center" shrinkToFit="1"/>
    </xf>
    <xf numFmtId="0" fontId="0" fillId="0" borderId="172" xfId="0" applyBorder="1" applyAlignment="1">
      <alignment vertical="center"/>
    </xf>
    <xf numFmtId="0" fontId="0" fillId="0" borderId="149" xfId="0" applyBorder="1" applyAlignment="1">
      <alignment vertical="top" wrapText="1"/>
    </xf>
    <xf numFmtId="0" fontId="0" fillId="0" borderId="185" xfId="0" applyBorder="1" applyAlignment="1">
      <alignment vertical="top" wrapText="1"/>
    </xf>
    <xf numFmtId="0" fontId="14" fillId="17" borderId="186" xfId="0" applyFont="1" applyFill="1" applyBorder="1" applyAlignment="1">
      <alignment vertical="center"/>
    </xf>
    <xf numFmtId="0" fontId="0" fillId="0" borderId="186" xfId="0" applyBorder="1" applyAlignment="1">
      <alignment vertical="center"/>
    </xf>
    <xf numFmtId="0" fontId="0" fillId="0" borderId="185" xfId="0" applyBorder="1" applyAlignment="1">
      <alignment vertical="center"/>
    </xf>
    <xf numFmtId="0" fontId="14" fillId="17" borderId="149" xfId="0" applyFont="1" applyFill="1" applyBorder="1" applyAlignment="1">
      <alignment vertical="center"/>
    </xf>
    <xf numFmtId="0" fontId="0" fillId="0" borderId="185" xfId="0" applyBorder="1"/>
    <xf numFmtId="0" fontId="1" fillId="29" borderId="130" xfId="0" applyFont="1" applyFill="1" applyBorder="1" applyAlignment="1">
      <alignment horizontal="center" vertical="center"/>
    </xf>
    <xf numFmtId="0" fontId="1" fillId="29" borderId="100" xfId="0" applyFont="1" applyFill="1" applyBorder="1" applyAlignment="1">
      <alignment horizontal="center" vertical="center"/>
    </xf>
    <xf numFmtId="0" fontId="1" fillId="29" borderId="107" xfId="0" applyFont="1" applyFill="1" applyBorder="1" applyAlignment="1">
      <alignment horizontal="center" vertical="center"/>
    </xf>
    <xf numFmtId="0" fontId="1" fillId="29" borderId="132" xfId="0" applyFont="1" applyFill="1" applyBorder="1" applyAlignment="1">
      <alignment horizontal="center" vertical="center"/>
    </xf>
    <xf numFmtId="0" fontId="1" fillId="29" borderId="101" xfId="0" applyFont="1" applyFill="1" applyBorder="1" applyAlignment="1">
      <alignment horizontal="center" vertical="center"/>
    </xf>
    <xf numFmtId="0" fontId="1" fillId="29" borderId="131" xfId="0" applyFont="1" applyFill="1" applyBorder="1" applyAlignment="1">
      <alignment horizontal="center" vertical="center"/>
    </xf>
    <xf numFmtId="0" fontId="1" fillId="29" borderId="141" xfId="0" applyFont="1" applyFill="1" applyBorder="1" applyAlignment="1">
      <alignment horizontal="center" vertical="center"/>
    </xf>
    <xf numFmtId="0" fontId="1" fillId="29" borderId="142" xfId="0" applyFont="1" applyFill="1" applyBorder="1" applyAlignment="1">
      <alignment horizontal="center" vertical="center"/>
    </xf>
    <xf numFmtId="0" fontId="3" fillId="30" borderId="4" xfId="0" applyFont="1" applyFill="1" applyBorder="1"/>
    <xf numFmtId="0" fontId="3" fillId="30" borderId="1" xfId="0" applyFont="1" applyFill="1" applyBorder="1"/>
    <xf numFmtId="0" fontId="3" fillId="30" borderId="1" xfId="0" applyFont="1" applyFill="1" applyBorder="1" applyAlignment="1">
      <alignment horizontal="center"/>
    </xf>
    <xf numFmtId="0" fontId="3" fillId="30" borderId="5" xfId="0" applyFont="1" applyFill="1" applyBorder="1"/>
    <xf numFmtId="0" fontId="3" fillId="31" borderId="4" xfId="0" applyFont="1" applyFill="1" applyBorder="1"/>
    <xf numFmtId="0" fontId="3" fillId="31" borderId="1" xfId="0" applyFont="1" applyFill="1" applyBorder="1"/>
    <xf numFmtId="0" fontId="3" fillId="31" borderId="1" xfId="0" applyFont="1" applyFill="1" applyBorder="1" applyAlignment="1">
      <alignment horizontal="center"/>
    </xf>
    <xf numFmtId="0" fontId="3" fillId="31" borderId="5" xfId="0" applyFont="1" applyFill="1" applyBorder="1"/>
    <xf numFmtId="0" fontId="3" fillId="31" borderId="38" xfId="0" applyFont="1" applyFill="1" applyBorder="1"/>
    <xf numFmtId="0" fontId="3" fillId="31" borderId="99" xfId="0" applyFont="1" applyFill="1" applyBorder="1"/>
    <xf numFmtId="0" fontId="3" fillId="31" borderId="11" xfId="0" applyFont="1" applyFill="1" applyBorder="1"/>
    <xf numFmtId="0" fontId="3" fillId="31" borderId="11" xfId="0" applyFont="1" applyFill="1" applyBorder="1" applyAlignment="1">
      <alignment horizontal="center"/>
    </xf>
    <xf numFmtId="0" fontId="3" fillId="31" borderId="80" xfId="0" applyFont="1" applyFill="1" applyBorder="1"/>
    <xf numFmtId="0" fontId="6" fillId="0" borderId="0" xfId="0" applyFont="1" applyFill="1" applyAlignment="1">
      <alignment horizontal="center" vertical="center"/>
    </xf>
    <xf numFmtId="0" fontId="0" fillId="27" borderId="1" xfId="0" applyFill="1" applyBorder="1" applyAlignment="1">
      <alignment vertical="center"/>
    </xf>
    <xf numFmtId="0" fontId="0" fillId="32" borderId="1" xfId="0" applyFill="1" applyBorder="1" applyAlignment="1">
      <alignment vertical="center"/>
    </xf>
    <xf numFmtId="0" fontId="0" fillId="32" borderId="1" xfId="0" applyFill="1" applyBorder="1" applyAlignment="1">
      <alignment vertical="center" wrapText="1"/>
    </xf>
    <xf numFmtId="49" fontId="6" fillId="32" borderId="1" xfId="0" applyNumberFormat="1" applyFont="1" applyFill="1" applyBorder="1" applyAlignment="1">
      <alignment vertical="center" textRotation="255"/>
    </xf>
    <xf numFmtId="0" fontId="3" fillId="0" borderId="0" xfId="0" applyFont="1" applyFill="1" applyAlignment="1">
      <alignment vertical="center"/>
    </xf>
    <xf numFmtId="0" fontId="3" fillId="27" borderId="1" xfId="0" applyFont="1" applyFill="1" applyBorder="1" applyAlignment="1">
      <alignment vertical="center"/>
    </xf>
    <xf numFmtId="0" fontId="3" fillId="32" borderId="1" xfId="0" applyFont="1" applyFill="1" applyBorder="1" applyAlignment="1">
      <alignment vertical="center"/>
    </xf>
    <xf numFmtId="0" fontId="58" fillId="4" borderId="25" xfId="0" applyFont="1" applyFill="1" applyBorder="1" applyAlignment="1">
      <alignment horizontal="center" vertical="center" wrapText="1"/>
    </xf>
    <xf numFmtId="49" fontId="0" fillId="0" borderId="0" xfId="0" applyNumberFormat="1" applyAlignment="1">
      <alignment vertical="center"/>
    </xf>
    <xf numFmtId="49" fontId="14" fillId="0" borderId="0" xfId="0" applyNumberFormat="1" applyFont="1" applyAlignment="1">
      <alignment vertical="center"/>
    </xf>
    <xf numFmtId="0" fontId="25" fillId="0" borderId="0" xfId="4" applyAlignment="1">
      <alignment vertical="center" wrapText="1"/>
    </xf>
    <xf numFmtId="0" fontId="25" fillId="0" borderId="0" xfId="4">
      <alignment vertical="center"/>
    </xf>
    <xf numFmtId="0" fontId="48" fillId="0" borderId="186" xfId="0" applyFont="1" applyFill="1" applyBorder="1" applyAlignment="1">
      <alignment vertical="center"/>
    </xf>
    <xf numFmtId="0" fontId="0" fillId="0" borderId="0" xfId="0" applyFill="1" applyAlignment="1">
      <alignment vertical="center"/>
    </xf>
    <xf numFmtId="0" fontId="48" fillId="0" borderId="0" xfId="0" applyFont="1" applyFill="1" applyAlignment="1">
      <alignment vertical="center"/>
    </xf>
    <xf numFmtId="0" fontId="48" fillId="0" borderId="185" xfId="0" applyFont="1" applyFill="1" applyBorder="1" applyAlignment="1">
      <alignment vertical="center"/>
    </xf>
    <xf numFmtId="0" fontId="48" fillId="0" borderId="16" xfId="0" applyFont="1" applyFill="1" applyBorder="1"/>
    <xf numFmtId="0" fontId="3" fillId="0" borderId="0" xfId="0" applyFont="1" applyFill="1"/>
    <xf numFmtId="0" fontId="71" fillId="0" borderId="0" xfId="0" applyFont="1" applyFill="1"/>
    <xf numFmtId="0" fontId="3" fillId="0" borderId="0" xfId="0" applyFont="1" applyFill="1" applyBorder="1" applyAlignment="1" applyProtection="1">
      <alignment vertical="center" shrinkToFit="1"/>
      <protection hidden="1"/>
    </xf>
    <xf numFmtId="0" fontId="8" fillId="2" borderId="37" xfId="0" applyFont="1" applyFill="1" applyBorder="1" applyAlignment="1">
      <alignment vertical="center"/>
    </xf>
    <xf numFmtId="0" fontId="8" fillId="2" borderId="36" xfId="0" applyFont="1" applyFill="1" applyBorder="1" applyAlignment="1">
      <alignment vertical="center"/>
    </xf>
    <xf numFmtId="0" fontId="3" fillId="0" borderId="19" xfId="0" applyFont="1" applyBorder="1" applyAlignment="1">
      <alignment horizontal="center" vertical="center"/>
    </xf>
    <xf numFmtId="0" fontId="3" fillId="0" borderId="10" xfId="0" applyFont="1" applyBorder="1" applyAlignment="1">
      <alignment horizontal="center"/>
    </xf>
    <xf numFmtId="0" fontId="3" fillId="0" borderId="1" xfId="0" applyFont="1" applyBorder="1" applyAlignment="1">
      <alignment horizontal="center"/>
    </xf>
    <xf numFmtId="0" fontId="8" fillId="2" borderId="59" xfId="0" applyFont="1" applyFill="1" applyBorder="1" applyAlignment="1">
      <alignment horizontal="center" vertical="center" wrapText="1"/>
    </xf>
    <xf numFmtId="0" fontId="8" fillId="2" borderId="35" xfId="0" applyFont="1" applyFill="1" applyBorder="1" applyAlignment="1">
      <alignment vertical="center" wrapText="1"/>
    </xf>
    <xf numFmtId="0" fontId="8" fillId="2" borderId="38" xfId="0" applyFont="1" applyFill="1" applyBorder="1" applyAlignment="1">
      <alignment vertical="center" wrapText="1"/>
    </xf>
    <xf numFmtId="0" fontId="3" fillId="0" borderId="1" xfId="0" applyFont="1" applyBorder="1" applyAlignment="1">
      <alignment horizontal="center"/>
    </xf>
    <xf numFmtId="0" fontId="3" fillId="33" borderId="28" xfId="0" applyFont="1" applyFill="1" applyBorder="1" applyAlignment="1">
      <alignment horizontal="center" vertical="center"/>
    </xf>
    <xf numFmtId="0" fontId="3" fillId="33" borderId="41" xfId="0" applyFont="1" applyFill="1" applyBorder="1" applyAlignment="1">
      <alignment horizontal="center" vertical="center"/>
    </xf>
    <xf numFmtId="0" fontId="3" fillId="33" borderId="21" xfId="0" applyFont="1" applyFill="1" applyBorder="1" applyAlignment="1">
      <alignment horizontal="center" vertical="center" wrapText="1"/>
    </xf>
    <xf numFmtId="0" fontId="3" fillId="33" borderId="41" xfId="0" applyFont="1" applyFill="1" applyBorder="1" applyAlignment="1">
      <alignment horizontal="center" vertical="center" wrapText="1"/>
    </xf>
    <xf numFmtId="0" fontId="3" fillId="33" borderId="20" xfId="0" applyFont="1" applyFill="1" applyBorder="1" applyAlignment="1">
      <alignment horizontal="center" vertical="center"/>
    </xf>
    <xf numFmtId="179" fontId="3" fillId="33" borderId="41" xfId="0" applyNumberFormat="1" applyFont="1" applyFill="1" applyBorder="1" applyAlignment="1">
      <alignment horizontal="center" vertical="center"/>
    </xf>
    <xf numFmtId="0" fontId="63" fillId="33" borderId="35" xfId="0" applyFont="1" applyFill="1" applyBorder="1" applyAlignment="1">
      <alignment vertical="center"/>
    </xf>
    <xf numFmtId="0" fontId="39" fillId="33" borderId="1" xfId="0" applyFont="1" applyFill="1" applyBorder="1" applyAlignment="1">
      <alignment horizontal="center" vertical="center" wrapText="1" shrinkToFit="1"/>
    </xf>
    <xf numFmtId="0" fontId="3" fillId="33" borderId="38" xfId="0" applyFont="1" applyFill="1" applyBorder="1" applyAlignment="1">
      <alignment horizontal="center" vertical="center" shrinkToFit="1"/>
    </xf>
    <xf numFmtId="0" fontId="3" fillId="33" borderId="0" xfId="0" applyFont="1" applyFill="1" applyAlignment="1">
      <alignment horizontal="center" vertical="center" shrinkToFit="1"/>
    </xf>
    <xf numFmtId="0" fontId="33" fillId="33" borderId="61" xfId="0" applyFont="1" applyFill="1" applyBorder="1" applyAlignment="1">
      <alignment horizontal="center" vertical="center" wrapText="1"/>
    </xf>
    <xf numFmtId="0" fontId="39" fillId="33" borderId="61" xfId="0" applyFont="1" applyFill="1" applyBorder="1" applyAlignment="1">
      <alignment horizontal="center" vertical="center"/>
    </xf>
    <xf numFmtId="0" fontId="6" fillId="33" borderId="127" xfId="0" applyFont="1" applyFill="1" applyBorder="1" applyAlignment="1">
      <alignment vertical="center" textRotation="255"/>
    </xf>
    <xf numFmtId="0" fontId="4" fillId="33" borderId="144" xfId="0" applyFont="1" applyFill="1" applyBorder="1" applyAlignment="1">
      <alignment horizontal="center" vertical="center" wrapText="1"/>
    </xf>
    <xf numFmtId="0" fontId="4" fillId="33" borderId="145" xfId="0" applyFont="1" applyFill="1" applyBorder="1" applyAlignment="1">
      <alignment horizontal="center" vertical="center" textRotation="255" wrapText="1"/>
    </xf>
    <xf numFmtId="0" fontId="4" fillId="33" borderId="146" xfId="0" applyFont="1" applyFill="1" applyBorder="1" applyAlignment="1">
      <alignment horizontal="center" vertical="center" textRotation="255" wrapText="1"/>
    </xf>
    <xf numFmtId="0" fontId="4" fillId="33" borderId="147" xfId="0" applyFont="1" applyFill="1" applyBorder="1" applyAlignment="1">
      <alignment horizontal="center" vertical="center" wrapText="1"/>
    </xf>
    <xf numFmtId="0" fontId="4" fillId="33" borderId="146" xfId="0" applyFont="1" applyFill="1" applyBorder="1" applyAlignment="1">
      <alignment horizontal="center" vertical="center" wrapText="1"/>
    </xf>
    <xf numFmtId="0" fontId="4" fillId="33" borderId="9" xfId="0" applyFont="1" applyFill="1" applyBorder="1" applyAlignment="1">
      <alignment horizontal="center" vertical="center" wrapText="1"/>
    </xf>
    <xf numFmtId="0" fontId="4" fillId="33" borderId="25" xfId="0" applyFont="1" applyFill="1" applyBorder="1" applyAlignment="1">
      <alignment horizontal="center" vertical="center" wrapText="1"/>
    </xf>
    <xf numFmtId="0" fontId="4" fillId="33" borderId="109" xfId="0" applyFont="1" applyFill="1" applyBorder="1" applyAlignment="1">
      <alignment horizontal="center" vertical="center" wrapText="1"/>
    </xf>
    <xf numFmtId="0" fontId="4" fillId="33" borderId="9" xfId="0" applyFont="1" applyFill="1" applyBorder="1" applyAlignment="1">
      <alignment vertical="center" wrapText="1"/>
    </xf>
    <xf numFmtId="0" fontId="4" fillId="33" borderId="27" xfId="0" applyFont="1" applyFill="1" applyBorder="1" applyAlignment="1">
      <alignment vertical="center" wrapText="1"/>
    </xf>
    <xf numFmtId="0" fontId="4" fillId="33" borderId="26" xfId="0" applyFont="1" applyFill="1" applyBorder="1" applyAlignment="1">
      <alignment horizontal="center" vertical="center" wrapText="1"/>
    </xf>
    <xf numFmtId="179" fontId="3" fillId="33" borderId="63" xfId="0" applyNumberFormat="1" applyFont="1" applyFill="1" applyBorder="1" applyAlignment="1">
      <alignment horizontal="center" vertical="center" wrapText="1"/>
    </xf>
    <xf numFmtId="0" fontId="58" fillId="33" borderId="25" xfId="0" applyFont="1" applyFill="1" applyBorder="1" applyAlignment="1">
      <alignment horizontal="center" vertical="center" wrapText="1"/>
    </xf>
    <xf numFmtId="0" fontId="4" fillId="33" borderId="25" xfId="0" applyFont="1" applyFill="1" applyBorder="1" applyAlignment="1">
      <alignment vertical="center" wrapText="1" shrinkToFit="1"/>
    </xf>
    <xf numFmtId="0" fontId="0" fillId="0" borderId="0" xfId="0" applyAlignment="1">
      <alignment vertical="center" wrapText="1"/>
    </xf>
    <xf numFmtId="0" fontId="4" fillId="33" borderId="61" xfId="0" applyFont="1" applyFill="1" applyBorder="1" applyAlignment="1">
      <alignment horizontal="center" vertical="center" wrapText="1"/>
    </xf>
    <xf numFmtId="0" fontId="4" fillId="33" borderId="10" xfId="0" applyFont="1" applyFill="1" applyBorder="1" applyAlignment="1">
      <alignment horizontal="center" vertical="center" wrapText="1"/>
    </xf>
    <xf numFmtId="181" fontId="0" fillId="0" borderId="0" xfId="0" applyNumberFormat="1" applyFill="1" applyAlignment="1" applyProtection="1">
      <alignment vertical="center"/>
    </xf>
    <xf numFmtId="181" fontId="0" fillId="0" borderId="0" xfId="0" applyNumberFormat="1" applyFill="1" applyAlignment="1" applyProtection="1">
      <alignment vertical="center"/>
      <protection locked="0"/>
    </xf>
    <xf numFmtId="0" fontId="0" fillId="0" borderId="0" xfId="0" applyFill="1" applyAlignment="1" applyProtection="1">
      <alignment vertical="center"/>
      <protection locked="0"/>
    </xf>
    <xf numFmtId="0" fontId="0" fillId="0" borderId="0" xfId="0" applyFill="1" applyAlignment="1" applyProtection="1">
      <alignment vertical="center"/>
    </xf>
    <xf numFmtId="0" fontId="0" fillId="12" borderId="0" xfId="0" applyFill="1" applyAlignment="1" applyProtection="1">
      <alignment vertical="center"/>
    </xf>
    <xf numFmtId="0" fontId="0" fillId="0" borderId="0" xfId="0" applyFill="1" applyBorder="1" applyAlignment="1" applyProtection="1">
      <alignment vertical="center"/>
    </xf>
    <xf numFmtId="0" fontId="46" fillId="0" borderId="0" xfId="0" applyFont="1" applyFill="1" applyBorder="1" applyAlignment="1" applyProtection="1">
      <alignment vertical="center"/>
    </xf>
    <xf numFmtId="0" fontId="0" fillId="0" borderId="0" xfId="0" applyFill="1" applyBorder="1" applyAlignment="1" applyProtection="1">
      <alignment vertical="center" shrinkToFit="1"/>
    </xf>
    <xf numFmtId="14" fontId="46" fillId="0" borderId="59" xfId="0" applyNumberFormat="1" applyFont="1" applyFill="1" applyBorder="1" applyAlignment="1">
      <alignment vertical="center" shrinkToFit="1"/>
    </xf>
    <xf numFmtId="0" fontId="0" fillId="0" borderId="0" xfId="0" applyBorder="1" applyAlignment="1" applyProtection="1">
      <alignment vertical="center" shrinkToFit="1"/>
    </xf>
    <xf numFmtId="14" fontId="46" fillId="0" borderId="59" xfId="0" applyNumberFormat="1" applyFont="1" applyFill="1" applyBorder="1" applyAlignment="1">
      <alignment horizontal="right" vertical="center" shrinkToFit="1"/>
    </xf>
    <xf numFmtId="14" fontId="46" fillId="0" borderId="38" xfId="0" applyNumberFormat="1" applyFont="1" applyFill="1" applyBorder="1" applyAlignment="1">
      <alignment horizontal="left" vertical="center" shrinkToFit="1"/>
    </xf>
    <xf numFmtId="0" fontId="46" fillId="0" borderId="0" xfId="0" applyFont="1" applyFill="1" applyAlignment="1" applyProtection="1">
      <alignment vertical="center"/>
      <protection locked="0"/>
    </xf>
    <xf numFmtId="188" fontId="3" fillId="0" borderId="0" xfId="0" applyNumberFormat="1" applyFont="1" applyFill="1" applyBorder="1" applyAlignment="1" applyProtection="1">
      <alignment vertical="center" shrinkToFit="1"/>
    </xf>
    <xf numFmtId="181" fontId="4" fillId="0" borderId="0" xfId="0" applyNumberFormat="1" applyFont="1" applyFill="1" applyBorder="1" applyAlignment="1" applyProtection="1">
      <alignment horizontal="right" vertical="center" wrapText="1"/>
      <protection locked="0"/>
    </xf>
    <xf numFmtId="0" fontId="4" fillId="0" borderId="0" xfId="0" applyFont="1" applyFill="1" applyAlignment="1" applyProtection="1">
      <alignment vertical="center" wrapText="1"/>
      <protection locked="0"/>
    </xf>
    <xf numFmtId="0" fontId="0" fillId="0" borderId="0" xfId="0" applyAlignment="1" applyProtection="1">
      <alignment vertical="center"/>
    </xf>
    <xf numFmtId="181" fontId="3" fillId="0" borderId="0" xfId="0" applyNumberFormat="1" applyFont="1" applyFill="1" applyBorder="1" applyAlignment="1" applyProtection="1">
      <alignment horizontal="center" vertical="center"/>
    </xf>
    <xf numFmtId="181" fontId="3" fillId="0" borderId="0" xfId="0" applyNumberFormat="1" applyFont="1" applyFill="1" applyBorder="1" applyAlignment="1" applyProtection="1">
      <alignment horizontal="center" vertical="center"/>
      <protection locked="0"/>
    </xf>
    <xf numFmtId="181" fontId="4" fillId="0" borderId="0" xfId="0" applyNumberFormat="1" applyFont="1" applyFill="1" applyBorder="1" applyAlignment="1" applyProtection="1">
      <alignment horizontal="center" vertical="center" wrapText="1"/>
      <protection locked="0"/>
    </xf>
    <xf numFmtId="0" fontId="58" fillId="0" borderId="0" xfId="0" applyFont="1" applyFill="1" applyAlignment="1" applyProtection="1">
      <alignment vertical="center" wrapText="1"/>
      <protection locked="0"/>
    </xf>
    <xf numFmtId="181" fontId="7" fillId="0" borderId="0" xfId="0" applyNumberFormat="1" applyFont="1" applyFill="1" applyBorder="1" applyAlignment="1" applyProtection="1">
      <alignment horizontal="center" vertical="center" wrapText="1"/>
    </xf>
    <xf numFmtId="181" fontId="7" fillId="0" borderId="0" xfId="0" applyNumberFormat="1" applyFont="1" applyFill="1" applyBorder="1" applyAlignment="1" applyProtection="1">
      <alignment horizontal="right" vertical="center" wrapText="1"/>
      <protection locked="0"/>
    </xf>
    <xf numFmtId="181" fontId="59" fillId="0" borderId="0" xfId="0" applyNumberFormat="1" applyFont="1" applyFill="1" applyBorder="1" applyAlignment="1" applyProtection="1">
      <alignment horizontal="left" vertical="center" wrapText="1"/>
      <protection locked="0"/>
    </xf>
    <xf numFmtId="181" fontId="7" fillId="0" borderId="0" xfId="0" applyNumberFormat="1" applyFont="1" applyFill="1" applyBorder="1" applyAlignment="1" applyProtection="1">
      <alignment horizontal="center" vertical="center" wrapText="1"/>
      <protection locked="0"/>
    </xf>
    <xf numFmtId="0" fontId="6" fillId="0" borderId="23" xfId="0" applyFont="1" applyBorder="1" applyAlignment="1" applyProtection="1">
      <alignment horizontal="center" vertical="center"/>
    </xf>
    <xf numFmtId="0" fontId="6" fillId="12" borderId="0" xfId="0" applyFont="1" applyFill="1" applyAlignment="1" applyProtection="1">
      <alignment horizontal="center" vertical="center"/>
    </xf>
    <xf numFmtId="0" fontId="46" fillId="0" borderId="0" xfId="0" applyFont="1" applyBorder="1" applyAlignment="1">
      <alignment vertical="center"/>
    </xf>
    <xf numFmtId="14" fontId="46" fillId="0" borderId="0" xfId="0" applyNumberFormat="1" applyFont="1" applyBorder="1" applyAlignment="1">
      <alignment vertical="center" shrinkToFit="1"/>
    </xf>
    <xf numFmtId="14" fontId="46" fillId="0" borderId="1" xfId="0" applyNumberFormat="1" applyFont="1" applyBorder="1" applyAlignment="1">
      <alignment vertical="center" shrinkToFit="1"/>
    </xf>
    <xf numFmtId="14" fontId="46" fillId="0" borderId="1" xfId="0" applyNumberFormat="1" applyFont="1" applyBorder="1" applyAlignment="1">
      <alignment horizontal="right" vertical="center" shrinkToFit="1"/>
    </xf>
    <xf numFmtId="0" fontId="46" fillId="0" borderId="1" xfId="0" applyFont="1" applyBorder="1" applyAlignment="1">
      <alignment horizontal="center" vertical="center"/>
    </xf>
    <xf numFmtId="14" fontId="46" fillId="0" borderId="1" xfId="0" applyNumberFormat="1" applyFont="1" applyBorder="1" applyAlignment="1">
      <alignment horizontal="left" vertical="center" shrinkToFit="1"/>
    </xf>
    <xf numFmtId="180" fontId="1" fillId="10" borderId="190" xfId="0" applyNumberFormat="1" applyFont="1" applyFill="1" applyBorder="1" applyAlignment="1">
      <alignment horizontal="center" vertical="center"/>
    </xf>
    <xf numFmtId="0" fontId="5" fillId="8" borderId="41" xfId="0" applyFont="1" applyFill="1" applyBorder="1" applyAlignment="1" applyProtection="1">
      <alignment horizontal="center" vertical="center" wrapText="1"/>
      <protection locked="0"/>
    </xf>
    <xf numFmtId="0" fontId="5" fillId="8" borderId="11" xfId="0" applyFont="1" applyFill="1" applyBorder="1" applyAlignment="1" applyProtection="1">
      <alignment horizontal="center" vertical="center" wrapText="1"/>
      <protection locked="0"/>
    </xf>
    <xf numFmtId="0" fontId="5" fillId="8" borderId="61" xfId="0" applyFont="1" applyFill="1" applyBorder="1" applyAlignment="1" applyProtection="1">
      <alignment horizontal="center" vertical="center" wrapText="1"/>
      <protection locked="0"/>
    </xf>
    <xf numFmtId="14" fontId="46" fillId="0" borderId="0" xfId="0" applyNumberFormat="1" applyFont="1" applyFill="1" applyBorder="1" applyAlignment="1">
      <alignment vertical="center" shrinkToFit="1"/>
    </xf>
    <xf numFmtId="0" fontId="5" fillId="0" borderId="0" xfId="4" applyFont="1">
      <alignment vertical="center"/>
    </xf>
    <xf numFmtId="0" fontId="4" fillId="0" borderId="26" xfId="0" applyFont="1" applyFill="1" applyBorder="1" applyAlignment="1">
      <alignment horizontal="center" vertical="center"/>
    </xf>
    <xf numFmtId="0" fontId="4" fillId="4" borderId="10" xfId="0" applyFont="1" applyFill="1" applyBorder="1" applyAlignment="1">
      <alignment vertical="center" wrapText="1" shrinkToFit="1"/>
    </xf>
    <xf numFmtId="0" fontId="3" fillId="4" borderId="10" xfId="0" applyFont="1" applyFill="1" applyBorder="1" applyAlignment="1" applyProtection="1">
      <alignment vertical="center" shrinkToFit="1"/>
      <protection hidden="1"/>
    </xf>
    <xf numFmtId="0" fontId="3" fillId="4" borderId="1" xfId="0" applyFont="1" applyFill="1" applyBorder="1" applyAlignment="1" applyProtection="1">
      <alignment vertical="center" shrinkToFit="1"/>
      <protection hidden="1"/>
    </xf>
    <xf numFmtId="0" fontId="4" fillId="33" borderId="63" xfId="0" applyFont="1" applyFill="1" applyBorder="1" applyAlignment="1">
      <alignment vertical="center" wrapText="1" shrinkToFit="1"/>
    </xf>
    <xf numFmtId="0" fontId="25" fillId="0" borderId="0" xfId="4" applyAlignment="1">
      <alignment horizontal="left" vertical="center" wrapText="1"/>
    </xf>
    <xf numFmtId="0" fontId="25" fillId="0" borderId="0" xfId="4" applyAlignment="1">
      <alignment horizontal="right" vertical="center" wrapText="1"/>
    </xf>
    <xf numFmtId="0" fontId="3" fillId="0" borderId="187" xfId="0" applyFont="1" applyBorder="1" applyAlignment="1">
      <alignment horizontal="center" vertical="center" wrapText="1"/>
    </xf>
    <xf numFmtId="0" fontId="3" fillId="0" borderId="188" xfId="0" applyFont="1" applyBorder="1" applyAlignment="1">
      <alignment horizontal="center" vertical="center" wrapText="1"/>
    </xf>
    <xf numFmtId="0" fontId="25" fillId="0" borderId="0" xfId="4">
      <alignment vertical="center"/>
    </xf>
    <xf numFmtId="0" fontId="25" fillId="0" borderId="0" xfId="4" applyAlignment="1">
      <alignment vertical="center" wrapText="1"/>
    </xf>
    <xf numFmtId="0" fontId="0" fillId="0" borderId="0" xfId="0" applyAlignment="1">
      <alignment vertical="center" wrapText="1"/>
    </xf>
    <xf numFmtId="0" fontId="36" fillId="24" borderId="59" xfId="4" applyFont="1" applyFill="1" applyBorder="1" applyAlignment="1">
      <alignment horizontal="left" vertical="center" shrinkToFit="1"/>
    </xf>
    <xf numFmtId="0" fontId="36" fillId="24" borderId="38" xfId="4" applyFont="1" applyFill="1" applyBorder="1" applyAlignment="1">
      <alignment horizontal="left" vertical="center" shrinkToFit="1"/>
    </xf>
    <xf numFmtId="0" fontId="36" fillId="22" borderId="59" xfId="4" applyFont="1" applyFill="1" applyBorder="1" applyAlignment="1">
      <alignment horizontal="left" vertical="center" shrinkToFit="1"/>
    </xf>
    <xf numFmtId="0" fontId="36" fillId="22" borderId="35" xfId="4" applyFont="1" applyFill="1" applyBorder="1" applyAlignment="1">
      <alignment horizontal="left" vertical="center" shrinkToFit="1"/>
    </xf>
    <xf numFmtId="0" fontId="36" fillId="22" borderId="38" xfId="4" applyFont="1" applyFill="1" applyBorder="1" applyAlignment="1">
      <alignment horizontal="left" vertical="center" shrinkToFi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76" xfId="0" applyFont="1" applyBorder="1" applyAlignment="1">
      <alignment horizontal="center" vertical="center" wrapText="1"/>
    </xf>
    <xf numFmtId="0" fontId="3" fillId="0" borderId="178" xfId="0" applyFont="1" applyBorder="1" applyAlignment="1">
      <alignment horizontal="center" vertical="center" wrapText="1"/>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left" vertical="center" wrapText="1"/>
    </xf>
    <xf numFmtId="0" fontId="3" fillId="0" borderId="182" xfId="0" applyFont="1" applyBorder="1" applyAlignment="1">
      <alignment horizontal="left" vertical="center" wrapText="1"/>
    </xf>
    <xf numFmtId="0" fontId="3" fillId="0" borderId="61" xfId="0" applyFont="1" applyBorder="1" applyAlignment="1">
      <alignment horizontal="left" vertical="center" wrapText="1"/>
    </xf>
    <xf numFmtId="0" fontId="3" fillId="0" borderId="10" xfId="0" applyFont="1" applyBorder="1" applyAlignment="1">
      <alignment horizontal="left" vertical="center" wrapText="1"/>
    </xf>
    <xf numFmtId="0" fontId="36" fillId="23" borderId="59" xfId="4" applyFont="1" applyFill="1" applyBorder="1" applyAlignment="1">
      <alignment horizontal="left" vertical="center" shrinkToFit="1"/>
    </xf>
    <xf numFmtId="0" fontId="36" fillId="23" borderId="38" xfId="4" applyFont="1" applyFill="1" applyBorder="1" applyAlignment="1">
      <alignment horizontal="left" vertical="center" shrinkToFit="1"/>
    </xf>
    <xf numFmtId="0" fontId="36" fillId="23" borderId="35" xfId="4" applyFont="1" applyFill="1" applyBorder="1" applyAlignment="1">
      <alignment horizontal="left" vertical="center" shrinkToFit="1"/>
    </xf>
    <xf numFmtId="0" fontId="36" fillId="0" borderId="59" xfId="4" applyFont="1" applyBorder="1" applyAlignment="1">
      <alignment horizontal="left" vertical="center" shrinkToFit="1"/>
    </xf>
    <xf numFmtId="0" fontId="36" fillId="0" borderId="38" xfId="4" applyFont="1" applyBorder="1" applyAlignment="1">
      <alignment horizontal="left" vertical="center" shrinkToFit="1"/>
    </xf>
    <xf numFmtId="0" fontId="36" fillId="0" borderId="35" xfId="4" applyFont="1" applyBorder="1" applyAlignment="1">
      <alignment horizontal="left" vertical="center" shrinkToFit="1"/>
    </xf>
    <xf numFmtId="0" fontId="36" fillId="0" borderId="59" xfId="4" applyFont="1" applyBorder="1" applyAlignment="1">
      <alignment horizontal="center" vertical="center" shrinkToFit="1"/>
    </xf>
    <xf numFmtId="0" fontId="36" fillId="0" borderId="38" xfId="4" applyFont="1" applyBorder="1" applyAlignment="1">
      <alignment horizontal="center" vertical="center" shrinkToFit="1"/>
    </xf>
    <xf numFmtId="0" fontId="36" fillId="20" borderId="59" xfId="4" applyFont="1" applyFill="1" applyBorder="1" applyAlignment="1">
      <alignment horizontal="center" vertical="center" shrinkToFit="1"/>
    </xf>
    <xf numFmtId="0" fontId="36" fillId="20" borderId="38" xfId="4" applyFont="1" applyFill="1" applyBorder="1" applyAlignment="1">
      <alignment horizontal="center" vertical="center" shrinkToFit="1"/>
    </xf>
    <xf numFmtId="0" fontId="36" fillId="21" borderId="59" xfId="4" applyFont="1" applyFill="1" applyBorder="1" applyAlignment="1">
      <alignment horizontal="left" vertical="center" shrinkToFit="1"/>
    </xf>
    <xf numFmtId="0" fontId="36" fillId="21" borderId="38" xfId="4" applyFont="1" applyFill="1" applyBorder="1" applyAlignment="1">
      <alignment horizontal="left" vertical="center" shrinkToFit="1"/>
    </xf>
    <xf numFmtId="0" fontId="36" fillId="20" borderId="59" xfId="4" applyFont="1" applyFill="1" applyBorder="1" applyAlignment="1">
      <alignment horizontal="left" vertical="center" shrinkToFit="1"/>
    </xf>
    <xf numFmtId="0" fontId="36" fillId="20" borderId="38" xfId="4" applyFont="1" applyFill="1" applyBorder="1" applyAlignment="1">
      <alignment horizontal="left" vertical="center" shrinkToFit="1"/>
    </xf>
    <xf numFmtId="0" fontId="36" fillId="0" borderId="35" xfId="4" applyFont="1" applyBorder="1" applyAlignment="1">
      <alignment horizontal="center" vertical="center" shrinkToFit="1"/>
    </xf>
    <xf numFmtId="0" fontId="36" fillId="20" borderId="35" xfId="4" applyFont="1" applyFill="1" applyBorder="1" applyAlignment="1">
      <alignment horizontal="left" vertical="center" shrinkToFit="1"/>
    </xf>
    <xf numFmtId="0" fontId="36" fillId="21" borderId="35" xfId="4" applyFont="1" applyFill="1" applyBorder="1" applyAlignment="1">
      <alignment horizontal="left" vertical="center" shrinkToFit="1"/>
    </xf>
    <xf numFmtId="0" fontId="36" fillId="24" borderId="35" xfId="4" applyFont="1" applyFill="1" applyBorder="1" applyAlignment="1">
      <alignment horizontal="left" vertical="center" shrinkToFit="1"/>
    </xf>
    <xf numFmtId="0" fontId="34" fillId="0" borderId="1" xfId="0" applyFont="1" applyBorder="1" applyAlignment="1">
      <alignment horizontal="center" vertical="center"/>
    </xf>
    <xf numFmtId="0" fontId="34" fillId="0" borderId="59" xfId="0" applyFont="1" applyBorder="1" applyAlignment="1">
      <alignment horizontal="center" vertical="center"/>
    </xf>
    <xf numFmtId="0" fontId="34" fillId="0" borderId="38" xfId="0" applyFont="1" applyBorder="1" applyAlignment="1">
      <alignment horizontal="center" vertical="center"/>
    </xf>
    <xf numFmtId="0" fontId="34" fillId="0" borderId="35" xfId="0" applyFont="1" applyBorder="1" applyAlignment="1">
      <alignment horizontal="center" vertical="center"/>
    </xf>
    <xf numFmtId="0" fontId="60" fillId="0" borderId="174" xfId="0" applyFont="1" applyBorder="1" applyAlignment="1">
      <alignment horizontal="center" vertical="center"/>
    </xf>
    <xf numFmtId="0" fontId="60" fillId="0" borderId="172" xfId="0" applyFont="1" applyBorder="1" applyAlignment="1">
      <alignment horizontal="center" vertical="center"/>
    </xf>
    <xf numFmtId="0" fontId="60" fillId="0" borderId="173" xfId="0" applyFont="1" applyBorder="1" applyAlignment="1">
      <alignment horizontal="center" vertical="center"/>
    </xf>
    <xf numFmtId="185" fontId="45" fillId="0" borderId="175" xfId="0" applyNumberFormat="1" applyFont="1" applyBorder="1" applyAlignment="1">
      <alignment horizontal="left" vertical="center"/>
    </xf>
    <xf numFmtId="185" fontId="45" fillId="0" borderId="0" xfId="0" applyNumberFormat="1" applyFont="1" applyAlignment="1">
      <alignment horizontal="left" vertical="center"/>
    </xf>
    <xf numFmtId="0" fontId="48" fillId="18" borderId="174" xfId="0" applyFont="1" applyFill="1" applyBorder="1" applyAlignment="1" applyProtection="1">
      <alignment horizontal="center" vertical="center" shrinkToFit="1"/>
      <protection locked="0"/>
    </xf>
    <xf numFmtId="0" fontId="48" fillId="18" borderId="172" xfId="0" applyFont="1" applyFill="1" applyBorder="1" applyAlignment="1" applyProtection="1">
      <alignment horizontal="center" vertical="center" shrinkToFit="1"/>
      <protection locked="0"/>
    </xf>
    <xf numFmtId="0" fontId="48" fillId="18" borderId="173" xfId="0" applyFont="1" applyFill="1" applyBorder="1" applyAlignment="1" applyProtection="1">
      <alignment horizontal="center" vertical="center" shrinkToFit="1"/>
      <protection locked="0"/>
    </xf>
    <xf numFmtId="0" fontId="48" fillId="0" borderId="174" xfId="0" applyFont="1" applyBorder="1" applyAlignment="1">
      <alignment horizontal="center" vertical="center" shrinkToFit="1"/>
    </xf>
    <xf numFmtId="0" fontId="48" fillId="0" borderId="172" xfId="0" applyFont="1" applyBorder="1" applyAlignment="1">
      <alignment horizontal="center" vertical="center" shrinkToFit="1"/>
    </xf>
    <xf numFmtId="179" fontId="8" fillId="8" borderId="108" xfId="0" applyNumberFormat="1" applyFont="1" applyFill="1" applyBorder="1" applyAlignment="1" applyProtection="1">
      <alignment horizontal="center" vertical="center"/>
      <protection locked="0"/>
    </xf>
    <xf numFmtId="179" fontId="8" fillId="8" borderId="37" xfId="0" applyNumberFormat="1" applyFont="1" applyFill="1" applyBorder="1" applyAlignment="1" applyProtection="1">
      <alignment horizontal="center" vertical="center"/>
      <protection locked="0"/>
    </xf>
    <xf numFmtId="179" fontId="8" fillId="8" borderId="12" xfId="0" applyNumberFormat="1" applyFont="1" applyFill="1" applyBorder="1" applyAlignment="1" applyProtection="1">
      <alignment horizontal="center" vertical="center"/>
      <protection locked="0"/>
    </xf>
    <xf numFmtId="0" fontId="8" fillId="2" borderId="108" xfId="0" applyFont="1" applyFill="1" applyBorder="1" applyAlignment="1">
      <alignment horizontal="center" vertical="center"/>
    </xf>
    <xf numFmtId="0" fontId="8" fillId="2" borderId="37"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8" xfId="0" applyFont="1" applyFill="1" applyBorder="1" applyAlignment="1">
      <alignment vertical="center"/>
    </xf>
    <xf numFmtId="0" fontId="8" fillId="2" borderId="12" xfId="0" applyFont="1" applyFill="1" applyBorder="1" applyAlignment="1">
      <alignment vertical="center"/>
    </xf>
    <xf numFmtId="0" fontId="8" fillId="2" borderId="36" xfId="0" applyFont="1" applyFill="1" applyBorder="1" applyAlignment="1">
      <alignment vertical="center"/>
    </xf>
    <xf numFmtId="0" fontId="8" fillId="2" borderId="37" xfId="0" applyFont="1" applyFill="1" applyBorder="1" applyAlignment="1">
      <alignment vertical="center"/>
    </xf>
    <xf numFmtId="0" fontId="8" fillId="2" borderId="120" xfId="0" applyFont="1" applyFill="1" applyBorder="1" applyAlignment="1">
      <alignment vertical="center"/>
    </xf>
    <xf numFmtId="0" fontId="8" fillId="0" borderId="36" xfId="0" applyFont="1" applyFill="1" applyBorder="1" applyAlignment="1">
      <alignment horizontal="center" vertical="center"/>
    </xf>
    <xf numFmtId="0" fontId="8" fillId="0" borderId="39" xfId="0" applyFont="1" applyFill="1" applyBorder="1" applyAlignment="1">
      <alignment horizontal="center" vertical="center"/>
    </xf>
    <xf numFmtId="0" fontId="8" fillId="0" borderId="37" xfId="0" applyFont="1" applyFill="1" applyBorder="1" applyAlignment="1">
      <alignment horizontal="center" vertical="center"/>
    </xf>
    <xf numFmtId="0" fontId="8" fillId="0" borderId="12" xfId="0" applyFont="1" applyFill="1" applyBorder="1" applyAlignment="1">
      <alignment horizontal="center" vertical="center"/>
    </xf>
    <xf numFmtId="0" fontId="8" fillId="2" borderId="120" xfId="0" applyFont="1" applyFill="1" applyBorder="1" applyAlignment="1">
      <alignment horizontal="center" vertical="center"/>
    </xf>
    <xf numFmtId="0" fontId="8" fillId="2" borderId="36" xfId="0" applyFont="1" applyFill="1" applyBorder="1" applyAlignment="1">
      <alignment horizontal="center" vertical="center"/>
    </xf>
    <xf numFmtId="0" fontId="8" fillId="2" borderId="39" xfId="0" applyFont="1" applyFill="1" applyBorder="1" applyAlignment="1">
      <alignment horizontal="center" vertical="center"/>
    </xf>
    <xf numFmtId="0" fontId="8" fillId="2" borderId="39" xfId="0" applyFont="1" applyFill="1" applyBorder="1" applyAlignment="1">
      <alignment vertical="center"/>
    </xf>
    <xf numFmtId="183" fontId="8" fillId="2" borderId="36" xfId="0" applyNumberFormat="1" applyFont="1" applyFill="1" applyBorder="1" applyAlignment="1">
      <alignment vertical="center"/>
    </xf>
    <xf numFmtId="0" fontId="8" fillId="2" borderId="0" xfId="0" applyFont="1" applyFill="1" applyAlignment="1" applyProtection="1">
      <alignment horizontal="right" vertical="center"/>
      <protection locked="0"/>
    </xf>
    <xf numFmtId="0" fontId="8" fillId="8" borderId="0" xfId="0" applyFont="1" applyFill="1" applyAlignment="1" applyProtection="1">
      <alignment vertical="center"/>
      <protection locked="0"/>
    </xf>
    <xf numFmtId="0" fontId="17" fillId="2" borderId="0" xfId="0" applyFont="1" applyFill="1" applyAlignment="1">
      <alignment vertical="center"/>
    </xf>
    <xf numFmtId="0" fontId="9" fillId="2" borderId="0" xfId="0" applyFont="1" applyFill="1" applyAlignment="1">
      <alignment horizontal="center" vertical="center"/>
    </xf>
    <xf numFmtId="0" fontId="8" fillId="2" borderId="0" xfId="0" applyFont="1" applyFill="1" applyAlignment="1">
      <alignment vertical="center" wrapText="1"/>
    </xf>
    <xf numFmtId="0" fontId="8" fillId="8" borderId="59" xfId="0" applyFont="1" applyFill="1" applyBorder="1" applyAlignment="1" applyProtection="1">
      <alignment vertical="center" shrinkToFit="1"/>
      <protection locked="0"/>
    </xf>
    <xf numFmtId="0" fontId="8" fillId="8" borderId="35" xfId="0" applyFont="1" applyFill="1" applyBorder="1" applyAlignment="1" applyProtection="1">
      <alignment vertical="center" shrinkToFit="1"/>
      <protection locked="0"/>
    </xf>
    <xf numFmtId="0" fontId="8" fillId="8" borderId="38" xfId="0" applyFont="1" applyFill="1" applyBorder="1" applyAlignment="1" applyProtection="1">
      <alignment vertical="center" shrinkToFit="1"/>
      <protection locked="0"/>
    </xf>
    <xf numFmtId="0" fontId="17" fillId="8" borderId="59" xfId="0" applyFont="1" applyFill="1" applyBorder="1" applyAlignment="1" applyProtection="1">
      <alignment vertical="center" shrinkToFit="1"/>
      <protection locked="0"/>
    </xf>
    <xf numFmtId="0" fontId="17" fillId="8" borderId="35" xfId="0" applyFont="1" applyFill="1" applyBorder="1" applyAlignment="1" applyProtection="1">
      <alignment vertical="center" shrinkToFit="1"/>
      <protection locked="0"/>
    </xf>
    <xf numFmtId="0" fontId="17" fillId="8" borderId="38" xfId="0" applyFont="1" applyFill="1" applyBorder="1" applyAlignment="1" applyProtection="1">
      <alignment vertical="center" shrinkToFit="1"/>
      <protection locked="0"/>
    </xf>
    <xf numFmtId="183" fontId="8" fillId="8" borderId="59" xfId="0" applyNumberFormat="1" applyFont="1" applyFill="1" applyBorder="1" applyAlignment="1" applyProtection="1">
      <alignment horizontal="center" vertical="center"/>
      <protection locked="0"/>
    </xf>
    <xf numFmtId="183" fontId="8" fillId="8" borderId="35" xfId="0" applyNumberFormat="1" applyFont="1" applyFill="1" applyBorder="1" applyAlignment="1" applyProtection="1">
      <alignment horizontal="center" vertical="center"/>
      <protection locked="0"/>
    </xf>
    <xf numFmtId="183" fontId="8" fillId="8" borderId="38" xfId="0" applyNumberFormat="1" applyFont="1" applyFill="1" applyBorder="1" applyAlignment="1" applyProtection="1">
      <alignment horizontal="center" vertical="center"/>
      <protection locked="0"/>
    </xf>
    <xf numFmtId="0" fontId="8" fillId="8" borderId="59" xfId="0" applyFont="1" applyFill="1" applyBorder="1" applyAlignment="1" applyProtection="1">
      <alignment vertical="center" wrapText="1" shrinkToFit="1"/>
      <protection locked="0"/>
    </xf>
    <xf numFmtId="0" fontId="8" fillId="8" borderId="35" xfId="0" applyFont="1" applyFill="1" applyBorder="1" applyAlignment="1" applyProtection="1">
      <alignment vertical="center" wrapText="1" shrinkToFit="1"/>
      <protection locked="0"/>
    </xf>
    <xf numFmtId="0" fontId="8" fillId="8" borderId="38" xfId="0" applyFont="1" applyFill="1" applyBorder="1" applyAlignment="1" applyProtection="1">
      <alignment vertical="center" wrapText="1" shrinkToFit="1"/>
      <protection locked="0"/>
    </xf>
    <xf numFmtId="0" fontId="8" fillId="2" borderId="59" xfId="0" applyFont="1" applyFill="1" applyBorder="1" applyAlignment="1">
      <alignment horizontal="center" vertical="center" wrapText="1"/>
    </xf>
    <xf numFmtId="0" fontId="8" fillId="2" borderId="35" xfId="0" applyFont="1" applyFill="1" applyBorder="1" applyAlignment="1">
      <alignment horizontal="center" vertical="center" wrapText="1"/>
    </xf>
    <xf numFmtId="0" fontId="8" fillId="2" borderId="38" xfId="0" applyFont="1" applyFill="1" applyBorder="1" applyAlignment="1">
      <alignment horizontal="center" vertical="center" wrapText="1"/>
    </xf>
    <xf numFmtId="0" fontId="8" fillId="27" borderId="35" xfId="0" applyFont="1" applyFill="1" applyBorder="1" applyAlignment="1">
      <alignment horizontal="center" vertical="center" wrapText="1"/>
    </xf>
    <xf numFmtId="0" fontId="8" fillId="2" borderId="23" xfId="0" applyFont="1" applyFill="1" applyBorder="1" applyAlignment="1">
      <alignment vertical="center"/>
    </xf>
    <xf numFmtId="0" fontId="8" fillId="2" borderId="0" xfId="0" applyFont="1" applyFill="1" applyBorder="1" applyAlignment="1">
      <alignment vertical="center"/>
    </xf>
    <xf numFmtId="0" fontId="8" fillId="2" borderId="24" xfId="0" applyFont="1" applyFill="1" applyBorder="1" applyAlignment="1">
      <alignment vertical="center"/>
    </xf>
    <xf numFmtId="0" fontId="10" fillId="2" borderId="0" xfId="0" applyFont="1" applyFill="1" applyAlignment="1">
      <alignment vertical="center" shrinkToFit="1"/>
    </xf>
    <xf numFmtId="0" fontId="10" fillId="0" borderId="120" xfId="0" applyFont="1" applyBorder="1" applyAlignment="1" applyProtection="1">
      <alignment vertical="center"/>
      <protection locked="0"/>
    </xf>
    <xf numFmtId="0" fontId="10" fillId="0" borderId="36" xfId="0" applyFont="1" applyBorder="1" applyAlignment="1" applyProtection="1">
      <alignment vertical="center"/>
      <protection locked="0"/>
    </xf>
    <xf numFmtId="0" fontId="10" fillId="0" borderId="39" xfId="0" applyFont="1" applyBorder="1" applyAlignment="1" applyProtection="1">
      <alignment vertical="center"/>
      <protection locked="0"/>
    </xf>
    <xf numFmtId="0" fontId="10" fillId="0" borderId="23" xfId="0" applyFont="1" applyBorder="1" applyAlignment="1" applyProtection="1">
      <alignment vertical="center"/>
      <protection locked="0"/>
    </xf>
    <xf numFmtId="0" fontId="10" fillId="0" borderId="0" xfId="0" applyFont="1" applyAlignment="1" applyProtection="1">
      <alignment vertical="center"/>
      <protection locked="0"/>
    </xf>
    <xf numFmtId="0" fontId="10" fillId="0" borderId="24" xfId="0" applyFont="1" applyBorder="1" applyAlignment="1" applyProtection="1">
      <alignment vertical="center"/>
      <protection locked="0"/>
    </xf>
    <xf numFmtId="0" fontId="10" fillId="0" borderId="108" xfId="0" applyFont="1" applyBorder="1" applyAlignment="1" applyProtection="1">
      <alignment vertical="center"/>
      <protection locked="0"/>
    </xf>
    <xf numFmtId="0" fontId="10" fillId="0" borderId="37" xfId="0" applyFont="1" applyBorder="1" applyAlignment="1" applyProtection="1">
      <alignment vertical="center"/>
      <protection locked="0"/>
    </xf>
    <xf numFmtId="0" fontId="10" fillId="0" borderId="12" xfId="0" applyFont="1" applyBorder="1" applyAlignment="1" applyProtection="1">
      <alignment vertical="center"/>
      <protection locked="0"/>
    </xf>
    <xf numFmtId="0" fontId="8" fillId="2" borderId="1" xfId="0" applyFont="1" applyFill="1" applyBorder="1" applyAlignment="1">
      <alignment vertical="center"/>
    </xf>
    <xf numFmtId="0" fontId="8" fillId="2" borderId="59" xfId="0" applyFont="1" applyFill="1" applyBorder="1" applyAlignment="1">
      <alignment vertical="center"/>
    </xf>
    <xf numFmtId="0" fontId="8" fillId="2" borderId="35" xfId="0" applyFont="1" applyFill="1" applyBorder="1" applyAlignment="1">
      <alignment vertical="center"/>
    </xf>
    <xf numFmtId="0" fontId="8" fillId="8" borderId="1" xfId="0" applyNumberFormat="1" applyFont="1" applyFill="1" applyBorder="1" applyAlignment="1" applyProtection="1">
      <alignment vertical="center"/>
      <protection locked="0"/>
    </xf>
    <xf numFmtId="0" fontId="18" fillId="8" borderId="1" xfId="1" applyFill="1" applyBorder="1" applyAlignment="1" applyProtection="1">
      <alignment vertical="center"/>
      <protection locked="0"/>
    </xf>
    <xf numFmtId="0" fontId="8" fillId="8" borderId="1" xfId="0" applyFont="1" applyFill="1" applyBorder="1" applyAlignment="1" applyProtection="1">
      <alignment vertical="center"/>
      <protection locked="0"/>
    </xf>
    <xf numFmtId="0" fontId="0" fillId="8" borderId="1" xfId="0" applyFill="1" applyBorder="1" applyAlignment="1" applyProtection="1">
      <alignment vertical="center"/>
      <protection locked="0"/>
    </xf>
    <xf numFmtId="0" fontId="8" fillId="2" borderId="23" xfId="0" applyFont="1" applyFill="1" applyBorder="1" applyAlignment="1">
      <alignment horizontal="center" vertical="center"/>
    </xf>
    <xf numFmtId="0" fontId="8" fillId="2" borderId="0" xfId="0" applyFont="1" applyFill="1" applyAlignment="1">
      <alignment horizontal="center" vertical="center"/>
    </xf>
    <xf numFmtId="0" fontId="8" fillId="2" borderId="24" xfId="0" applyFont="1" applyFill="1" applyBorder="1" applyAlignment="1">
      <alignment horizontal="center" vertical="center"/>
    </xf>
    <xf numFmtId="0" fontId="8" fillId="2" borderId="59" xfId="0" applyFont="1" applyFill="1" applyBorder="1" applyAlignment="1">
      <alignment horizontal="center" vertical="center"/>
    </xf>
    <xf numFmtId="0" fontId="8" fillId="2" borderId="35" xfId="0" applyFont="1" applyFill="1" applyBorder="1" applyAlignment="1">
      <alignment horizontal="center" vertical="center"/>
    </xf>
    <xf numFmtId="0" fontId="8" fillId="2" borderId="38" xfId="0" applyFont="1" applyFill="1" applyBorder="1" applyAlignment="1">
      <alignment horizontal="center" vertical="center"/>
    </xf>
    <xf numFmtId="0" fontId="0" fillId="0" borderId="59" xfId="0" applyBorder="1" applyAlignment="1">
      <alignment horizontal="center" vertical="center" shrinkToFit="1"/>
    </xf>
    <xf numFmtId="0" fontId="0" fillId="0" borderId="38" xfId="0" applyBorder="1" applyAlignment="1">
      <alignment horizontal="center" vertical="center" shrinkToFit="1"/>
    </xf>
    <xf numFmtId="0" fontId="24" fillId="0" borderId="59" xfId="0" applyFont="1" applyBorder="1" applyAlignment="1">
      <alignment horizontal="center" vertical="center" shrinkToFit="1"/>
    </xf>
    <xf numFmtId="0" fontId="24" fillId="0" borderId="38" xfId="0" applyFont="1" applyBorder="1" applyAlignment="1">
      <alignment horizontal="center" vertical="center" shrinkToFit="1"/>
    </xf>
    <xf numFmtId="0" fontId="61" fillId="0" borderId="0" xfId="0" applyFont="1" applyFill="1" applyAlignment="1" applyProtection="1">
      <alignment horizontal="center" vertical="center" wrapText="1"/>
      <protection locked="0"/>
    </xf>
    <xf numFmtId="181" fontId="2" fillId="0" borderId="0" xfId="0" applyNumberFormat="1" applyFont="1" applyFill="1" applyBorder="1" applyAlignment="1" applyProtection="1">
      <alignment horizontal="center" vertical="center" wrapText="1"/>
      <protection locked="0"/>
    </xf>
    <xf numFmtId="0" fontId="4" fillId="0" borderId="0" xfId="0" applyFont="1" applyFill="1" applyAlignment="1" applyProtection="1">
      <alignment horizontal="center" vertical="center" wrapText="1"/>
      <protection locked="0"/>
    </xf>
    <xf numFmtId="0" fontId="58" fillId="0" borderId="0" xfId="0" applyFont="1" applyFill="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37" xfId="0" applyFont="1" applyBorder="1" applyAlignment="1" applyProtection="1">
      <alignment horizontal="center" vertical="center" wrapText="1"/>
      <protection locked="0"/>
    </xf>
    <xf numFmtId="0" fontId="24" fillId="0" borderId="59" xfId="0" applyFont="1" applyBorder="1" applyAlignment="1">
      <alignment horizontal="center" vertical="center"/>
    </xf>
    <xf numFmtId="0" fontId="24" fillId="0" borderId="38" xfId="0" applyFont="1" applyBorder="1" applyAlignment="1">
      <alignment horizontal="center" vertical="center"/>
    </xf>
    <xf numFmtId="0" fontId="0" fillId="0" borderId="35" xfId="0" applyBorder="1" applyAlignment="1">
      <alignment horizontal="center" vertical="center" shrinkToFi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6" fillId="4" borderId="24" xfId="0" applyFont="1" applyFill="1" applyBorder="1" applyAlignment="1">
      <alignment horizontal="center" vertical="center" wrapText="1"/>
    </xf>
    <xf numFmtId="0" fontId="6" fillId="4" borderId="108"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61" xfId="0" applyFont="1" applyFill="1" applyBorder="1" applyAlignment="1">
      <alignment horizontal="center" vertical="center" wrapText="1"/>
    </xf>
    <xf numFmtId="179" fontId="6" fillId="4" borderId="61" xfId="0" applyNumberFormat="1" applyFont="1" applyFill="1" applyBorder="1" applyAlignment="1">
      <alignment horizontal="center" vertical="center" wrapText="1"/>
    </xf>
    <xf numFmtId="179" fontId="6" fillId="4" borderId="10" xfId="0" applyNumberFormat="1" applyFont="1" applyFill="1" applyBorder="1" applyAlignment="1">
      <alignment horizontal="center" vertical="center" wrapText="1"/>
    </xf>
    <xf numFmtId="0" fontId="4" fillId="13" borderId="23" xfId="0" applyFont="1" applyFill="1" applyBorder="1" applyAlignment="1">
      <alignment horizontal="center" vertical="center" wrapText="1"/>
    </xf>
    <xf numFmtId="0" fontId="4" fillId="13" borderId="108" xfId="0" applyFont="1" applyFill="1" applyBorder="1" applyAlignment="1">
      <alignment horizontal="center" vertical="center" wrapText="1"/>
    </xf>
    <xf numFmtId="0" fontId="73" fillId="4" borderId="11" xfId="0" applyFont="1" applyFill="1" applyBorder="1" applyAlignment="1">
      <alignment horizontal="center" vertical="center" wrapText="1"/>
    </xf>
    <xf numFmtId="0" fontId="73" fillId="4" borderId="63" xfId="0" applyFont="1" applyFill="1" applyBorder="1" applyAlignment="1">
      <alignment horizontal="center" vertical="center" wrapText="1"/>
    </xf>
    <xf numFmtId="0" fontId="6" fillId="4" borderId="30" xfId="0" applyFont="1" applyFill="1" applyBorder="1" applyAlignment="1">
      <alignment horizontal="center" vertical="center" textRotation="255"/>
    </xf>
    <xf numFmtId="0" fontId="4" fillId="4" borderId="61"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3" fillId="4" borderId="6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3" fillId="4" borderId="1" xfId="0" applyFont="1" applyFill="1" applyBorder="1" applyAlignment="1">
      <alignment horizontal="center" vertical="center"/>
    </xf>
    <xf numFmtId="0" fontId="28" fillId="4" borderId="59" xfId="0" applyFont="1" applyFill="1" applyBorder="1" applyAlignment="1">
      <alignment horizontal="center" vertical="center" wrapText="1"/>
    </xf>
    <xf numFmtId="0" fontId="28" fillId="4" borderId="35" xfId="0" applyFont="1" applyFill="1" applyBorder="1" applyAlignment="1">
      <alignment horizontal="center" vertical="center"/>
    </xf>
    <xf numFmtId="0" fontId="28" fillId="4" borderId="38" xfId="0" applyFont="1" applyFill="1" applyBorder="1" applyAlignment="1">
      <alignment horizontal="center" vertical="center"/>
    </xf>
    <xf numFmtId="0" fontId="6" fillId="4" borderId="10"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24"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9" fillId="4" borderId="59" xfId="0" applyFont="1" applyFill="1" applyBorder="1" applyAlignment="1">
      <alignment horizontal="center" vertical="center" wrapText="1" shrinkToFit="1"/>
    </xf>
    <xf numFmtId="0" fontId="39" fillId="4" borderId="35" xfId="0" applyFont="1" applyFill="1" applyBorder="1" applyAlignment="1">
      <alignment horizontal="center" vertical="center" wrapText="1" shrinkToFit="1"/>
    </xf>
    <xf numFmtId="0" fontId="39" fillId="4" borderId="38" xfId="0" applyFont="1" applyFill="1" applyBorder="1" applyAlignment="1">
      <alignment horizontal="center" vertical="center" wrapText="1" shrinkToFit="1"/>
    </xf>
    <xf numFmtId="0" fontId="3" fillId="4" borderId="21" xfId="0" applyFont="1" applyFill="1" applyBorder="1" applyAlignment="1">
      <alignment horizontal="center" vertical="center"/>
    </xf>
    <xf numFmtId="0" fontId="3" fillId="4" borderId="22" xfId="0" applyFont="1" applyFill="1" applyBorder="1" applyAlignment="1">
      <alignment horizontal="center" vertical="center"/>
    </xf>
    <xf numFmtId="0" fontId="6" fillId="33" borderId="30" xfId="0" applyFont="1" applyFill="1" applyBorder="1" applyAlignment="1">
      <alignment horizontal="center" vertical="center" textRotation="255"/>
    </xf>
    <xf numFmtId="0" fontId="6" fillId="33" borderId="61" xfId="0" applyFont="1" applyFill="1" applyBorder="1" applyAlignment="1">
      <alignment horizontal="center" vertical="center" wrapText="1"/>
    </xf>
    <xf numFmtId="0" fontId="6" fillId="33" borderId="10" xfId="0" applyFont="1" applyFill="1" applyBorder="1" applyAlignment="1">
      <alignment horizontal="center" vertical="center" wrapText="1"/>
    </xf>
    <xf numFmtId="0" fontId="3" fillId="33" borderId="0" xfId="0" applyFont="1" applyFill="1" applyAlignment="1">
      <alignment horizontal="center" vertical="center" wrapText="1"/>
    </xf>
    <xf numFmtId="0" fontId="3" fillId="33" borderId="24" xfId="0" applyFont="1" applyFill="1" applyBorder="1" applyAlignment="1">
      <alignment horizontal="center" vertical="center" wrapText="1"/>
    </xf>
    <xf numFmtId="0" fontId="3" fillId="33" borderId="37" xfId="0" applyFont="1" applyFill="1" applyBorder="1" applyAlignment="1">
      <alignment horizontal="center" vertical="center" wrapText="1"/>
    </xf>
    <xf numFmtId="0" fontId="3" fillId="33" borderId="12" xfId="0" applyFont="1" applyFill="1" applyBorder="1" applyAlignment="1">
      <alignment horizontal="center" vertical="center" wrapText="1"/>
    </xf>
    <xf numFmtId="0" fontId="6" fillId="33" borderId="23" xfId="0" applyFont="1" applyFill="1" applyBorder="1" applyAlignment="1">
      <alignment horizontal="center" vertical="center" wrapText="1"/>
    </xf>
    <xf numFmtId="0" fontId="6" fillId="33" borderId="24" xfId="0" applyFont="1" applyFill="1" applyBorder="1" applyAlignment="1">
      <alignment horizontal="center" vertical="center" wrapText="1"/>
    </xf>
    <xf numFmtId="0" fontId="6" fillId="33" borderId="108" xfId="0" applyFont="1" applyFill="1" applyBorder="1" applyAlignment="1">
      <alignment horizontal="center" vertical="center" wrapText="1"/>
    </xf>
    <xf numFmtId="0" fontId="6" fillId="33" borderId="12" xfId="0" applyFont="1" applyFill="1" applyBorder="1" applyAlignment="1">
      <alignment horizontal="center" vertical="center" wrapText="1"/>
    </xf>
    <xf numFmtId="0" fontId="4" fillId="33" borderId="61" xfId="0" applyFont="1" applyFill="1" applyBorder="1" applyAlignment="1">
      <alignment horizontal="center" vertical="center" wrapText="1"/>
    </xf>
    <xf numFmtId="0" fontId="4" fillId="33" borderId="10" xfId="0" applyFont="1" applyFill="1" applyBorder="1" applyAlignment="1">
      <alignment horizontal="center" vertical="center" wrapText="1"/>
    </xf>
    <xf numFmtId="0" fontId="3" fillId="33" borderId="61" xfId="0" applyFont="1" applyFill="1" applyBorder="1" applyAlignment="1">
      <alignment horizontal="center" vertical="center" wrapText="1"/>
    </xf>
    <xf numFmtId="0" fontId="3" fillId="33" borderId="10" xfId="0" applyFont="1" applyFill="1" applyBorder="1" applyAlignment="1">
      <alignment horizontal="center" vertical="center" wrapText="1"/>
    </xf>
    <xf numFmtId="0" fontId="3" fillId="33" borderId="21" xfId="0" applyFont="1" applyFill="1" applyBorder="1" applyAlignment="1">
      <alignment horizontal="center" vertical="center"/>
    </xf>
    <xf numFmtId="0" fontId="3" fillId="33" borderId="22" xfId="0" applyFont="1" applyFill="1" applyBorder="1" applyAlignment="1">
      <alignment horizontal="center" vertical="center"/>
    </xf>
    <xf numFmtId="0" fontId="3" fillId="33" borderId="20" xfId="0" applyFont="1" applyFill="1" applyBorder="1" applyAlignment="1">
      <alignment horizontal="center" vertical="center" wrapText="1"/>
    </xf>
    <xf numFmtId="0" fontId="3" fillId="33" borderId="22" xfId="0" applyFont="1" applyFill="1" applyBorder="1" applyAlignment="1">
      <alignment horizontal="center" vertical="center" wrapText="1"/>
    </xf>
    <xf numFmtId="0" fontId="74" fillId="0" borderId="0" xfId="0" applyFont="1" applyFill="1" applyAlignment="1" applyProtection="1">
      <alignment horizontal="center" vertical="center"/>
    </xf>
    <xf numFmtId="0" fontId="73" fillId="33" borderId="11" xfId="0" applyFont="1" applyFill="1" applyBorder="1" applyAlignment="1">
      <alignment horizontal="center" vertical="center" wrapText="1"/>
    </xf>
    <xf numFmtId="0" fontId="73" fillId="33" borderId="63" xfId="0" applyFont="1" applyFill="1" applyBorder="1" applyAlignment="1">
      <alignment horizontal="center" vertical="center" wrapText="1"/>
    </xf>
    <xf numFmtId="0" fontId="33" fillId="33" borderId="1" xfId="0" applyFont="1" applyFill="1" applyBorder="1" applyAlignment="1">
      <alignment horizontal="center" vertical="center"/>
    </xf>
    <xf numFmtId="0" fontId="39" fillId="33" borderId="59" xfId="0" applyFont="1" applyFill="1" applyBorder="1" applyAlignment="1">
      <alignment horizontal="center" vertical="center" wrapText="1" shrinkToFit="1"/>
    </xf>
    <xf numFmtId="0" fontId="39" fillId="33" borderId="35" xfId="0" applyFont="1" applyFill="1" applyBorder="1" applyAlignment="1">
      <alignment horizontal="center" vertical="center" wrapText="1" shrinkToFit="1"/>
    </xf>
    <xf numFmtId="0" fontId="39" fillId="33" borderId="38" xfId="0" applyFont="1" applyFill="1" applyBorder="1" applyAlignment="1">
      <alignment horizontal="center" vertical="center" wrapText="1" shrinkToFit="1"/>
    </xf>
    <xf numFmtId="0" fontId="28" fillId="33" borderId="59" xfId="0" applyFont="1" applyFill="1" applyBorder="1" applyAlignment="1">
      <alignment horizontal="center" vertical="center" wrapText="1"/>
    </xf>
    <xf numFmtId="0" fontId="28" fillId="33" borderId="35" xfId="0" applyFont="1" applyFill="1" applyBorder="1" applyAlignment="1">
      <alignment horizontal="center" vertical="center"/>
    </xf>
    <xf numFmtId="0" fontId="28" fillId="33" borderId="38" xfId="0" applyFont="1" applyFill="1" applyBorder="1" applyAlignment="1">
      <alignment horizontal="center" vertical="center"/>
    </xf>
    <xf numFmtId="179" fontId="6" fillId="33" borderId="61" xfId="0" applyNumberFormat="1" applyFont="1" applyFill="1" applyBorder="1" applyAlignment="1">
      <alignment horizontal="center" vertical="center" wrapText="1"/>
    </xf>
    <xf numFmtId="179" fontId="6" fillId="33" borderId="10" xfId="0" applyNumberFormat="1" applyFont="1" applyFill="1" applyBorder="1" applyAlignment="1">
      <alignment horizontal="center" vertical="center" wrapText="1"/>
    </xf>
    <xf numFmtId="0" fontId="4" fillId="33" borderId="23" xfId="0" applyFont="1" applyFill="1" applyBorder="1" applyAlignment="1">
      <alignment horizontal="center" vertical="center" wrapText="1"/>
    </xf>
    <xf numFmtId="0" fontId="4" fillId="33" borderId="108" xfId="0" applyFont="1" applyFill="1" applyBorder="1" applyAlignment="1">
      <alignment horizontal="center" vertical="center" wrapText="1"/>
    </xf>
    <xf numFmtId="0" fontId="5" fillId="0" borderId="28" xfId="0" applyFont="1" applyBorder="1" applyAlignment="1">
      <alignment horizontal="center" vertical="center" wrapText="1"/>
    </xf>
    <xf numFmtId="0" fontId="5" fillId="0" borderId="22" xfId="0" applyFont="1" applyBorder="1" applyAlignment="1">
      <alignment horizontal="center" vertical="center"/>
    </xf>
    <xf numFmtId="0" fontId="5" fillId="0" borderId="30" xfId="0" applyFont="1" applyBorder="1" applyAlignment="1">
      <alignment horizontal="center" vertical="center"/>
    </xf>
    <xf numFmtId="0" fontId="5" fillId="0" borderId="24" xfId="0" applyFont="1" applyBorder="1" applyAlignment="1">
      <alignment horizontal="center" vertical="center"/>
    </xf>
    <xf numFmtId="0" fontId="5" fillId="0" borderId="127" xfId="0" applyFont="1" applyBorder="1" applyAlignment="1">
      <alignment horizontal="center" vertical="center"/>
    </xf>
    <xf numFmtId="0" fontId="5" fillId="0" borderId="27" xfId="0" applyFont="1" applyBorder="1" applyAlignment="1">
      <alignment horizontal="center" vertical="center"/>
    </xf>
    <xf numFmtId="0" fontId="5" fillId="5" borderId="2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13" xfId="0" applyFont="1" applyFill="1" applyBorder="1" applyAlignment="1" applyProtection="1">
      <alignment horizontal="left" vertical="top" wrapText="1"/>
      <protection locked="0"/>
    </xf>
    <xf numFmtId="0" fontId="5" fillId="5" borderId="23" xfId="0" applyFont="1" applyFill="1" applyBorder="1" applyAlignment="1" applyProtection="1">
      <alignment horizontal="left" vertical="top" wrapText="1"/>
      <protection locked="0"/>
    </xf>
    <xf numFmtId="0" fontId="5" fillId="5" borderId="0" xfId="0" applyFont="1" applyFill="1" applyAlignment="1" applyProtection="1">
      <alignment horizontal="left" vertical="top" wrapText="1"/>
      <protection locked="0"/>
    </xf>
    <xf numFmtId="0" fontId="5" fillId="5" borderId="16" xfId="0" applyFont="1" applyFill="1" applyBorder="1" applyAlignment="1" applyProtection="1">
      <alignment horizontal="left" vertical="top" wrapText="1"/>
      <protection locked="0"/>
    </xf>
    <xf numFmtId="0" fontId="5" fillId="5" borderId="25" xfId="0" applyFont="1" applyFill="1" applyBorder="1" applyAlignment="1" applyProtection="1">
      <alignment horizontal="left" vertical="top" wrapText="1"/>
      <protection locked="0"/>
    </xf>
    <xf numFmtId="0" fontId="5" fillId="5" borderId="26" xfId="0" applyFont="1" applyFill="1" applyBorder="1" applyAlignment="1" applyProtection="1">
      <alignment horizontal="left" vertical="top" wrapText="1"/>
      <protection locked="0"/>
    </xf>
    <xf numFmtId="0" fontId="5" fillId="5" borderId="66" xfId="0" applyFont="1" applyFill="1" applyBorder="1" applyAlignment="1" applyProtection="1">
      <alignment horizontal="left" vertical="top" wrapText="1"/>
      <protection locked="0"/>
    </xf>
    <xf numFmtId="0" fontId="5" fillId="0" borderId="136" xfId="0" applyFont="1" applyBorder="1" applyAlignment="1">
      <alignment horizontal="center" vertical="center" wrapText="1"/>
    </xf>
    <xf numFmtId="0" fontId="5" fillId="0" borderId="39" xfId="0" applyFont="1" applyBorder="1" applyAlignment="1">
      <alignment horizontal="center" vertical="center"/>
    </xf>
    <xf numFmtId="0" fontId="5" fillId="8" borderId="11" xfId="0" applyFont="1" applyFill="1" applyBorder="1" applyAlignment="1" applyProtection="1">
      <alignment horizontal="center" vertical="center" wrapText="1"/>
      <protection locked="0"/>
    </xf>
    <xf numFmtId="0" fontId="5" fillId="8" borderId="61" xfId="0" applyFont="1" applyFill="1" applyBorder="1" applyAlignment="1" applyProtection="1">
      <alignment horizontal="center" vertical="center" wrapText="1"/>
      <protection locked="0"/>
    </xf>
    <xf numFmtId="0" fontId="5" fillId="8" borderId="63" xfId="0" applyFont="1" applyFill="1" applyBorder="1" applyAlignment="1" applyProtection="1">
      <alignment horizontal="center" vertical="center" wrapText="1"/>
      <protection locked="0"/>
    </xf>
    <xf numFmtId="0" fontId="5" fillId="0" borderId="11" xfId="0" applyFont="1" applyBorder="1" applyAlignment="1">
      <alignment horizontal="center" vertical="center" wrapText="1"/>
    </xf>
    <xf numFmtId="0" fontId="5" fillId="0" borderId="61" xfId="0" applyFont="1" applyBorder="1" applyAlignment="1">
      <alignment horizontal="center" vertical="center" wrapText="1"/>
    </xf>
    <xf numFmtId="0" fontId="5" fillId="0" borderId="10" xfId="0" applyFont="1" applyBorder="1" applyAlignment="1">
      <alignment horizontal="center" vertical="center" wrapText="1"/>
    </xf>
    <xf numFmtId="0" fontId="5" fillId="8" borderId="10" xfId="0" applyFont="1" applyFill="1" applyBorder="1" applyAlignment="1" applyProtection="1">
      <alignment horizontal="center" vertical="center" wrapText="1"/>
      <protection locked="0"/>
    </xf>
    <xf numFmtId="0" fontId="5" fillId="4" borderId="18" xfId="0" applyFont="1" applyFill="1" applyBorder="1" applyAlignment="1">
      <alignment horizontal="center" vertical="center"/>
    </xf>
    <xf numFmtId="0" fontId="5" fillId="4" borderId="19" xfId="0" applyFont="1" applyFill="1" applyBorder="1" applyAlignment="1">
      <alignment horizontal="center" vertical="center"/>
    </xf>
    <xf numFmtId="0" fontId="5" fillId="0" borderId="91" xfId="0" applyFont="1" applyBorder="1" applyAlignment="1">
      <alignment horizontal="center" vertical="center" textRotation="255" wrapText="1"/>
    </xf>
    <xf numFmtId="0" fontId="5" fillId="0" borderId="68" xfId="0" applyFont="1" applyBorder="1" applyAlignment="1">
      <alignment horizontal="center" vertical="center" textRotation="255" wrapText="1"/>
    </xf>
    <xf numFmtId="0" fontId="5" fillId="0" borderId="98" xfId="0" applyFont="1" applyBorder="1" applyAlignment="1">
      <alignment horizontal="center" vertical="center" textRotation="255" wrapText="1"/>
    </xf>
    <xf numFmtId="0" fontId="5" fillId="0" borderId="41" xfId="0" applyFont="1" applyBorder="1" applyAlignment="1">
      <alignment horizontal="center" vertical="center" wrapText="1"/>
    </xf>
    <xf numFmtId="0" fontId="5" fillId="8" borderId="41" xfId="0" applyFont="1" applyFill="1" applyBorder="1" applyAlignment="1" applyProtection="1">
      <alignment horizontal="center" vertical="center" wrapText="1"/>
      <protection locked="0"/>
    </xf>
    <xf numFmtId="186" fontId="0" fillId="2" borderId="149" xfId="0" applyNumberFormat="1" applyFill="1" applyBorder="1" applyAlignment="1">
      <alignment horizontal="center" vertical="center"/>
    </xf>
    <xf numFmtId="186" fontId="0" fillId="2" borderId="56" xfId="0" applyNumberFormat="1" applyFill="1" applyBorder="1" applyAlignment="1">
      <alignment horizontal="center" vertical="center"/>
    </xf>
    <xf numFmtId="0" fontId="1" fillId="2" borderId="120" xfId="0" applyFont="1" applyFill="1" applyBorder="1" applyAlignment="1">
      <alignment horizontal="center" vertical="center" wrapText="1"/>
    </xf>
    <xf numFmtId="0" fontId="1" fillId="2" borderId="155" xfId="0" applyFont="1" applyFill="1" applyBorder="1" applyAlignment="1">
      <alignment horizontal="center" vertical="center"/>
    </xf>
    <xf numFmtId="0" fontId="1" fillId="2" borderId="157" xfId="0" applyFont="1" applyFill="1" applyBorder="1" applyAlignment="1">
      <alignment horizontal="center" vertical="center"/>
    </xf>
    <xf numFmtId="0" fontId="1" fillId="2" borderId="21"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11" xfId="0" applyFont="1" applyFill="1" applyBorder="1" applyAlignment="1">
      <alignment horizontal="center" vertical="center"/>
    </xf>
    <xf numFmtId="0" fontId="1" fillId="2" borderId="37" xfId="0" applyFont="1" applyFill="1" applyBorder="1" applyAlignment="1">
      <alignment horizontal="center" vertical="center"/>
    </xf>
    <xf numFmtId="0" fontId="1" fillId="2" borderId="64" xfId="0" applyFont="1" applyFill="1" applyBorder="1" applyAlignment="1">
      <alignment horizontal="center" vertical="center"/>
    </xf>
    <xf numFmtId="0" fontId="0" fillId="2" borderId="80" xfId="0" applyFill="1" applyBorder="1" applyAlignment="1">
      <alignment horizontal="center" vertical="center" wrapText="1"/>
    </xf>
    <xf numFmtId="0" fontId="1" fillId="2" borderId="150"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0" fillId="2" borderId="59" xfId="0" applyFill="1" applyBorder="1" applyAlignment="1">
      <alignment horizontal="center" vertical="center"/>
    </xf>
    <xf numFmtId="0" fontId="0" fillId="2" borderId="139" xfId="0" applyFill="1" applyBorder="1" applyAlignment="1">
      <alignment horizontal="center" vertical="center"/>
    </xf>
    <xf numFmtId="0" fontId="0" fillId="2" borderId="4" xfId="0" applyFill="1" applyBorder="1" applyAlignment="1">
      <alignment horizontal="center" vertical="center" textRotation="255" wrapText="1"/>
    </xf>
    <xf numFmtId="0" fontId="0" fillId="2" borderId="1" xfId="0" applyFill="1" applyBorder="1" applyAlignment="1">
      <alignment horizontal="center" vertical="center" textRotation="255" wrapText="1"/>
    </xf>
    <xf numFmtId="0" fontId="0" fillId="2" borderId="1" xfId="0" applyFill="1" applyBorder="1" applyAlignment="1">
      <alignment horizontal="center" vertical="center" wrapText="1"/>
    </xf>
    <xf numFmtId="0" fontId="0" fillId="2" borderId="132" xfId="0" applyFill="1" applyBorder="1" applyAlignment="1">
      <alignment horizontal="center" vertical="center" wrapText="1"/>
    </xf>
    <xf numFmtId="0" fontId="1" fillId="2" borderId="133" xfId="0" applyFont="1" applyFill="1" applyBorder="1" applyAlignment="1">
      <alignment horizontal="center" vertical="center" wrapText="1"/>
    </xf>
    <xf numFmtId="0" fontId="1" fillId="2" borderId="156" xfId="0" applyFont="1" applyFill="1" applyBorder="1" applyAlignment="1">
      <alignment horizontal="center" vertical="center"/>
    </xf>
    <xf numFmtId="0" fontId="1" fillId="2" borderId="80" xfId="0" applyFont="1" applyFill="1" applyBorder="1" applyAlignment="1">
      <alignment horizontal="center" vertical="center" wrapText="1"/>
    </xf>
    <xf numFmtId="0" fontId="1" fillId="2" borderId="150" xfId="0" applyFont="1" applyFill="1" applyBorder="1" applyAlignment="1">
      <alignment horizontal="center" vertical="center"/>
    </xf>
    <xf numFmtId="0" fontId="12" fillId="0" borderId="0" xfId="0" applyFont="1" applyAlignment="1">
      <alignment vertical="top" wrapText="1"/>
    </xf>
    <xf numFmtId="0" fontId="1" fillId="2" borderId="4"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132" xfId="0" applyFont="1" applyFill="1" applyBorder="1" applyAlignment="1">
      <alignment horizontal="center" vertical="center"/>
    </xf>
    <xf numFmtId="0" fontId="1" fillId="2" borderId="99"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34"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129" xfId="0" applyFont="1" applyFill="1" applyBorder="1" applyAlignment="1">
      <alignment horizontal="center" vertical="center"/>
    </xf>
    <xf numFmtId="0" fontId="0" fillId="2" borderId="132" xfId="0" applyFill="1" applyBorder="1" applyAlignment="1">
      <alignment horizontal="center" vertical="center"/>
    </xf>
    <xf numFmtId="0" fontId="0" fillId="2" borderId="1" xfId="0" applyFill="1" applyBorder="1" applyAlignment="1">
      <alignment horizontal="center" vertical="center"/>
    </xf>
    <xf numFmtId="0" fontId="0" fillId="2" borderId="59" xfId="0" applyFill="1" applyBorder="1" applyAlignment="1">
      <alignment horizontal="center" vertical="center" wrapText="1"/>
    </xf>
    <xf numFmtId="0" fontId="0" fillId="2" borderId="139" xfId="0" applyFill="1" applyBorder="1" applyAlignment="1">
      <alignment horizontal="center" vertical="center" wrapText="1"/>
    </xf>
    <xf numFmtId="0" fontId="1" fillId="2" borderId="154"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100" xfId="0" applyFont="1" applyFill="1" applyBorder="1" applyAlignment="1">
      <alignment horizontal="center" vertical="center"/>
    </xf>
    <xf numFmtId="0" fontId="0" fillId="2" borderId="4" xfId="0" applyFill="1" applyBorder="1" applyAlignment="1">
      <alignment horizontal="center" vertical="center"/>
    </xf>
    <xf numFmtId="0" fontId="0" fillId="2" borderId="151" xfId="0" applyFill="1" applyBorder="1" applyAlignment="1">
      <alignment horizontal="center" vertical="center" wrapText="1"/>
    </xf>
    <xf numFmtId="0" fontId="1" fillId="2" borderId="152" xfId="0" applyFont="1" applyFill="1" applyBorder="1" applyAlignment="1">
      <alignment horizontal="center" vertical="center" wrapText="1"/>
    </xf>
    <xf numFmtId="0" fontId="1" fillId="2" borderId="153" xfId="0" applyFont="1" applyFill="1" applyBorder="1" applyAlignment="1">
      <alignment horizontal="center" vertical="center" wrapText="1"/>
    </xf>
    <xf numFmtId="0" fontId="0" fillId="0" borderId="22" xfId="0" applyBorder="1" applyAlignment="1">
      <alignment horizontal="center" vertical="center"/>
    </xf>
    <xf numFmtId="0" fontId="0" fillId="0" borderId="30" xfId="0" applyBorder="1" applyAlignment="1">
      <alignment horizontal="center" vertical="center"/>
    </xf>
    <xf numFmtId="0" fontId="0" fillId="0" borderId="24" xfId="0" applyBorder="1" applyAlignment="1">
      <alignment horizontal="center" vertical="center"/>
    </xf>
    <xf numFmtId="0" fontId="0" fillId="0" borderId="127" xfId="0" applyBorder="1" applyAlignment="1">
      <alignment horizontal="center" vertical="center"/>
    </xf>
    <xf numFmtId="0" fontId="0" fillId="0" borderId="27" xfId="0" applyBorder="1" applyAlignment="1">
      <alignment horizontal="center" vertical="center"/>
    </xf>
    <xf numFmtId="0" fontId="0" fillId="5" borderId="21" xfId="0" applyFill="1" applyBorder="1" applyAlignment="1" applyProtection="1">
      <alignment horizontal="left" vertical="top" wrapText="1"/>
      <protection locked="0"/>
    </xf>
    <xf numFmtId="0" fontId="0" fillId="5" borderId="13" xfId="0" applyFill="1" applyBorder="1" applyAlignment="1" applyProtection="1">
      <alignment horizontal="left" vertical="top" wrapText="1"/>
      <protection locked="0"/>
    </xf>
    <xf numFmtId="0" fontId="0" fillId="5" borderId="23" xfId="0"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16" xfId="0" applyFill="1" applyBorder="1" applyAlignment="1" applyProtection="1">
      <alignment horizontal="left" vertical="top" wrapText="1"/>
      <protection locked="0"/>
    </xf>
    <xf numFmtId="0" fontId="0" fillId="5" borderId="25" xfId="0" applyFill="1" applyBorder="1" applyAlignment="1" applyProtection="1">
      <alignment horizontal="left" vertical="top" wrapText="1"/>
      <protection locked="0"/>
    </xf>
    <xf numFmtId="0" fontId="0" fillId="5" borderId="26" xfId="0" applyFill="1" applyBorder="1" applyAlignment="1" applyProtection="1">
      <alignment horizontal="left" vertical="top" wrapText="1"/>
      <protection locked="0"/>
    </xf>
    <xf numFmtId="0" fontId="0" fillId="5" borderId="66" xfId="0" applyFill="1" applyBorder="1" applyAlignment="1" applyProtection="1">
      <alignment horizontal="left" vertical="top" wrapText="1"/>
      <protection locked="0"/>
    </xf>
    <xf numFmtId="0" fontId="0" fillId="0" borderId="39" xfId="0" applyBorder="1" applyAlignment="1">
      <alignment horizontal="center" vertical="center"/>
    </xf>
    <xf numFmtId="0" fontId="0" fillId="8" borderId="61" xfId="0" applyFill="1" applyBorder="1" applyAlignment="1" applyProtection="1">
      <alignment horizontal="center" vertical="center" wrapText="1"/>
      <protection locked="0"/>
    </xf>
    <xf numFmtId="0" fontId="0" fillId="8" borderId="63" xfId="0" applyFill="1" applyBorder="1" applyAlignment="1" applyProtection="1">
      <alignment horizontal="center" vertical="center" wrapText="1"/>
      <protection locked="0"/>
    </xf>
    <xf numFmtId="0" fontId="0" fillId="0" borderId="61" xfId="0" applyBorder="1" applyAlignment="1">
      <alignment horizontal="center" vertical="center" wrapText="1"/>
    </xf>
    <xf numFmtId="0" fontId="0" fillId="0" borderId="10" xfId="0" applyBorder="1" applyAlignment="1">
      <alignment horizontal="center" vertical="center" wrapText="1"/>
    </xf>
    <xf numFmtId="0" fontId="0" fillId="8" borderId="10" xfId="0" applyFill="1" applyBorder="1" applyAlignment="1" applyProtection="1">
      <alignment horizontal="center" vertical="center" wrapText="1"/>
      <protection locked="0"/>
    </xf>
    <xf numFmtId="0" fontId="0" fillId="4" borderId="19" xfId="0" applyFill="1" applyBorder="1" applyAlignment="1">
      <alignment horizontal="center" vertical="center"/>
    </xf>
    <xf numFmtId="0" fontId="0" fillId="0" borderId="0" xfId="0" applyAlignment="1">
      <alignment vertical="top" wrapText="1"/>
    </xf>
    <xf numFmtId="0" fontId="1" fillId="2" borderId="99" xfId="0" applyFont="1" applyFill="1" applyBorder="1" applyAlignment="1">
      <alignment horizontal="center" vertical="center" wrapText="1"/>
    </xf>
    <xf numFmtId="0" fontId="1" fillId="2" borderId="159" xfId="0" applyFont="1" applyFill="1" applyBorder="1" applyAlignment="1">
      <alignment horizontal="center" vertical="center" wrapText="1"/>
    </xf>
    <xf numFmtId="0" fontId="1" fillId="2" borderId="134" xfId="0" applyFont="1" applyFill="1" applyBorder="1" applyAlignment="1">
      <alignment horizontal="center" vertical="center" wrapText="1"/>
    </xf>
    <xf numFmtId="0" fontId="1" fillId="2" borderId="164" xfId="0" applyFont="1" applyFill="1" applyBorder="1" applyAlignment="1">
      <alignment horizontal="center" vertical="center" wrapText="1"/>
    </xf>
    <xf numFmtId="0" fontId="1" fillId="0" borderId="0" xfId="0" applyFont="1" applyAlignment="1">
      <alignment horizontal="center" vertical="center" wrapText="1"/>
    </xf>
    <xf numFmtId="0" fontId="1" fillId="0" borderId="33" xfId="0" applyFont="1" applyBorder="1" applyAlignment="1">
      <alignment horizontal="center" vertical="center" wrapText="1"/>
    </xf>
    <xf numFmtId="0" fontId="0" fillId="2" borderId="5" xfId="0"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107" xfId="0" applyFont="1" applyFill="1" applyBorder="1" applyAlignment="1">
      <alignment horizontal="center" vertical="center" wrapText="1"/>
    </xf>
    <xf numFmtId="0" fontId="1" fillId="2" borderId="133" xfId="0" applyFont="1" applyFill="1" applyBorder="1" applyAlignment="1">
      <alignment horizontal="center" vertical="center"/>
    </xf>
    <xf numFmtId="0" fontId="20" fillId="2" borderId="128" xfId="0" applyFont="1" applyFill="1" applyBorder="1" applyAlignment="1">
      <alignment horizontal="center" vertical="center"/>
    </xf>
    <xf numFmtId="0" fontId="20" fillId="2" borderId="121" xfId="0" applyFont="1" applyFill="1" applyBorder="1" applyAlignment="1">
      <alignment horizontal="center" vertical="center"/>
    </xf>
    <xf numFmtId="0" fontId="20" fillId="2" borderId="160" xfId="0" applyFont="1" applyFill="1" applyBorder="1" applyAlignment="1">
      <alignment horizontal="center" vertical="center"/>
    </xf>
    <xf numFmtId="0" fontId="20" fillId="2" borderId="136" xfId="0" applyFont="1" applyFill="1" applyBorder="1" applyAlignment="1">
      <alignment horizontal="center" vertical="center"/>
    </xf>
    <xf numFmtId="0" fontId="20" fillId="2" borderId="36" xfId="0" applyFont="1" applyFill="1" applyBorder="1" applyAlignment="1">
      <alignment horizontal="center" vertical="center"/>
    </xf>
    <xf numFmtId="0" fontId="20" fillId="2" borderId="137" xfId="0" applyFont="1" applyFill="1" applyBorder="1" applyAlignment="1">
      <alignment horizontal="center" vertical="center"/>
    </xf>
    <xf numFmtId="0" fontId="1" fillId="2" borderId="59" xfId="0" applyFont="1" applyFill="1" applyBorder="1" applyAlignment="1">
      <alignment horizontal="center" vertical="center"/>
    </xf>
    <xf numFmtId="0" fontId="1" fillId="2" borderId="35" xfId="0" applyFont="1" applyFill="1" applyBorder="1" applyAlignment="1">
      <alignment horizontal="center" vertical="center"/>
    </xf>
    <xf numFmtId="0" fontId="1" fillId="2" borderId="139" xfId="0" applyFont="1" applyFill="1" applyBorder="1" applyAlignment="1">
      <alignment horizontal="center" vertical="center"/>
    </xf>
    <xf numFmtId="0" fontId="20" fillId="2" borderId="118" xfId="0" applyFont="1" applyFill="1" applyBorder="1" applyAlignment="1">
      <alignment horizontal="center" vertical="center"/>
    </xf>
    <xf numFmtId="0" fontId="20" fillId="2" borderId="35" xfId="0" applyFont="1" applyFill="1" applyBorder="1" applyAlignment="1">
      <alignment horizontal="center" vertical="center"/>
    </xf>
    <xf numFmtId="0" fontId="20" fillId="2" borderId="139" xfId="0" applyFont="1" applyFill="1" applyBorder="1" applyAlignment="1">
      <alignment horizontal="center" vertical="center"/>
    </xf>
    <xf numFmtId="186" fontId="0" fillId="2" borderId="162" xfId="0" applyNumberFormat="1" applyFill="1" applyBorder="1" applyAlignment="1">
      <alignment horizontal="center" vertical="center"/>
    </xf>
    <xf numFmtId="186" fontId="0" fillId="2" borderId="163" xfId="0" applyNumberFormat="1" applyFill="1" applyBorder="1" applyAlignment="1">
      <alignment horizontal="center" vertical="center"/>
    </xf>
    <xf numFmtId="186" fontId="0" fillId="2" borderId="13" xfId="0" applyNumberFormat="1" applyFill="1" applyBorder="1" applyAlignment="1">
      <alignment horizontal="center" vertical="center"/>
    </xf>
    <xf numFmtId="186" fontId="0" fillId="2" borderId="64" xfId="0" applyNumberFormat="1" applyFill="1" applyBorder="1" applyAlignment="1">
      <alignment horizontal="center" vertical="center"/>
    </xf>
    <xf numFmtId="0" fontId="1" fillId="2" borderId="39" xfId="0" applyFont="1" applyFill="1" applyBorder="1" applyAlignment="1">
      <alignment horizontal="center" vertical="center" wrapText="1"/>
    </xf>
    <xf numFmtId="0" fontId="1" fillId="2" borderId="161" xfId="0" applyFont="1" applyFill="1" applyBorder="1" applyAlignment="1">
      <alignment horizontal="center" vertical="center" wrapText="1"/>
    </xf>
    <xf numFmtId="182" fontId="46" fillId="2" borderId="149" xfId="0" applyNumberFormat="1" applyFont="1" applyFill="1" applyBorder="1" applyAlignment="1">
      <alignment horizontal="center" vertical="center"/>
    </xf>
    <xf numFmtId="182" fontId="46" fillId="2" borderId="28" xfId="0" applyNumberFormat="1" applyFont="1" applyFill="1" applyBorder="1" applyAlignment="1">
      <alignment horizontal="center" vertical="center"/>
    </xf>
    <xf numFmtId="182" fontId="46" fillId="2" borderId="56" xfId="0" applyNumberFormat="1" applyFont="1" applyFill="1" applyBorder="1" applyAlignment="1">
      <alignment horizontal="center" vertical="center"/>
    </xf>
    <xf numFmtId="182" fontId="46" fillId="2" borderId="116" xfId="0" applyNumberFormat="1" applyFont="1" applyFill="1" applyBorder="1" applyAlignment="1">
      <alignment horizontal="center" vertical="center"/>
    </xf>
    <xf numFmtId="0" fontId="1" fillId="2" borderId="155" xfId="0" applyFont="1" applyFill="1" applyBorder="1" applyAlignment="1">
      <alignment horizontal="center" vertical="center" wrapText="1"/>
    </xf>
    <xf numFmtId="0" fontId="20" fillId="2" borderId="114" xfId="0" applyFont="1" applyFill="1" applyBorder="1" applyAlignment="1">
      <alignment horizontal="center" vertical="center"/>
    </xf>
    <xf numFmtId="0" fontId="20" fillId="2" borderId="112" xfId="0" applyFont="1" applyFill="1" applyBorder="1" applyAlignment="1">
      <alignment horizontal="center" vertical="center"/>
    </xf>
    <xf numFmtId="0" fontId="20" fillId="2" borderId="158" xfId="0" applyFont="1" applyFill="1" applyBorder="1" applyAlignment="1">
      <alignment horizontal="center" vertical="center"/>
    </xf>
    <xf numFmtId="0" fontId="6" fillId="10" borderId="151" xfId="0" applyFont="1" applyFill="1" applyBorder="1" applyAlignment="1">
      <alignment horizontal="center" vertical="center" wrapText="1"/>
    </xf>
    <xf numFmtId="0" fontId="6" fillId="10" borderId="152" xfId="0" applyFont="1" applyFill="1" applyBorder="1" applyAlignment="1">
      <alignment horizontal="center" vertical="center" wrapText="1"/>
    </xf>
    <xf numFmtId="0" fontId="6" fillId="10" borderId="153" xfId="0" applyFont="1" applyFill="1" applyBorder="1" applyAlignment="1">
      <alignment horizontal="center" vertical="center" wrapText="1"/>
    </xf>
    <xf numFmtId="0" fontId="20" fillId="2" borderId="166" xfId="0" applyFont="1" applyFill="1" applyBorder="1" applyAlignment="1">
      <alignment horizontal="center" vertical="center"/>
    </xf>
    <xf numFmtId="0" fontId="20" fillId="2" borderId="189" xfId="0" applyFont="1" applyFill="1" applyBorder="1" applyAlignment="1">
      <alignment horizontal="center" vertical="center"/>
    </xf>
    <xf numFmtId="0" fontId="20" fillId="2" borderId="190" xfId="0" applyFont="1" applyFill="1" applyBorder="1" applyAlignment="1">
      <alignment horizontal="center" vertical="center"/>
    </xf>
    <xf numFmtId="0" fontId="20" fillId="2" borderId="118" xfId="0" applyFont="1" applyFill="1" applyBorder="1" applyAlignment="1">
      <alignment horizontal="center" vertical="center" textRotation="255" wrapText="1"/>
    </xf>
    <xf numFmtId="0" fontId="20" fillId="2" borderId="38" xfId="0" applyFont="1" applyFill="1" applyBorder="1" applyAlignment="1">
      <alignment horizontal="center" vertical="center" textRotation="255" wrapText="1"/>
    </xf>
    <xf numFmtId="0" fontId="20" fillId="2" borderId="136" xfId="0" applyFont="1" applyFill="1" applyBorder="1" applyAlignment="1">
      <alignment horizontal="center" vertical="center" textRotation="255" wrapText="1"/>
    </xf>
    <xf numFmtId="0" fontId="20" fillId="2" borderId="39" xfId="0" applyFont="1" applyFill="1" applyBorder="1" applyAlignment="1">
      <alignment horizontal="center" vertical="center" textRotation="255" wrapText="1"/>
    </xf>
    <xf numFmtId="0" fontId="20" fillId="2" borderId="30" xfId="0" applyFont="1" applyFill="1" applyBorder="1" applyAlignment="1">
      <alignment horizontal="center" vertical="center" textRotation="255" wrapText="1"/>
    </xf>
    <xf numFmtId="0" fontId="20" fillId="2" borderId="24" xfId="0" applyFont="1" applyFill="1" applyBorder="1" applyAlignment="1">
      <alignment horizontal="center" vertical="center" textRotation="255" wrapText="1"/>
    </xf>
    <xf numFmtId="0" fontId="20" fillId="2" borderId="116" xfId="0" applyFont="1" applyFill="1" applyBorder="1" applyAlignment="1">
      <alignment horizontal="center" vertical="center" textRotation="255" wrapText="1"/>
    </xf>
    <xf numFmtId="0" fontId="20" fillId="2" borderId="12" xfId="0" applyFont="1" applyFill="1" applyBorder="1" applyAlignment="1">
      <alignment horizontal="center" vertical="center" textRotation="255" wrapText="1"/>
    </xf>
    <xf numFmtId="0" fontId="1" fillId="2" borderId="59"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 fillId="2" borderId="139" xfId="0" applyFont="1" applyFill="1" applyBorder="1" applyAlignment="1">
      <alignment horizontal="center" vertical="center" wrapText="1"/>
    </xf>
    <xf numFmtId="0" fontId="1" fillId="2" borderId="108" xfId="0" applyFont="1" applyFill="1" applyBorder="1" applyAlignment="1">
      <alignment horizontal="center" vertical="center" wrapText="1"/>
    </xf>
    <xf numFmtId="0" fontId="1" fillId="2" borderId="37" xfId="0" applyFont="1" applyFill="1" applyBorder="1" applyAlignment="1">
      <alignment horizontal="center" vertical="center" wrapText="1"/>
    </xf>
    <xf numFmtId="0" fontId="1" fillId="2" borderId="138" xfId="0" applyFont="1" applyFill="1" applyBorder="1" applyAlignment="1">
      <alignment horizontal="center" vertical="center" wrapText="1"/>
    </xf>
    <xf numFmtId="0" fontId="0" fillId="2" borderId="35" xfId="0" applyFill="1" applyBorder="1" applyAlignment="1">
      <alignment horizontal="center" vertical="center"/>
    </xf>
    <xf numFmtId="0" fontId="3" fillId="4" borderId="166" xfId="0" applyFont="1" applyFill="1" applyBorder="1" applyAlignment="1">
      <alignment horizontal="center" vertical="center"/>
    </xf>
    <xf numFmtId="0" fontId="3" fillId="4" borderId="50" xfId="0" applyFont="1" applyFill="1" applyBorder="1" applyAlignment="1">
      <alignment horizontal="center" vertical="center"/>
    </xf>
    <xf numFmtId="0" fontId="3" fillId="4" borderId="128" xfId="0" applyFont="1" applyFill="1" applyBorder="1" applyAlignment="1">
      <alignment horizontal="center" vertical="center"/>
    </xf>
    <xf numFmtId="0" fontId="3" fillId="4" borderId="55" xfId="0" applyFont="1" applyFill="1" applyBorder="1" applyAlignment="1">
      <alignment horizontal="center" vertical="center"/>
    </xf>
    <xf numFmtId="0" fontId="0" fillId="4" borderId="118" xfId="0" applyFill="1" applyBorder="1" applyAlignment="1">
      <alignment horizontal="center" vertical="center"/>
    </xf>
    <xf numFmtId="0" fontId="0" fillId="4" borderId="45" xfId="0" applyFill="1" applyBorder="1" applyAlignment="1">
      <alignment horizontal="center" vertical="center"/>
    </xf>
    <xf numFmtId="0" fontId="0" fillId="4" borderId="91" xfId="0" applyFill="1" applyBorder="1" applyAlignment="1">
      <alignment horizontal="center" vertical="center" textRotation="255" wrapText="1"/>
    </xf>
    <xf numFmtId="0" fontId="0" fillId="4" borderId="68" xfId="0" applyFill="1" applyBorder="1" applyAlignment="1">
      <alignment horizontal="center" vertical="center" textRotation="255" wrapText="1"/>
    </xf>
    <xf numFmtId="0" fontId="0" fillId="4" borderId="165" xfId="0" applyFill="1" applyBorder="1" applyAlignment="1">
      <alignment horizontal="center" vertical="center" textRotation="255" wrapText="1"/>
    </xf>
    <xf numFmtId="0" fontId="0" fillId="4" borderId="165" xfId="0" applyFill="1" applyBorder="1" applyAlignment="1">
      <alignment horizontal="center" vertical="center"/>
    </xf>
    <xf numFmtId="0" fontId="0" fillId="4" borderId="90" xfId="0" applyFill="1" applyBorder="1" applyAlignment="1">
      <alignment horizontal="center" vertical="center"/>
    </xf>
    <xf numFmtId="0" fontId="0" fillId="4" borderId="51" xfId="0" applyFill="1" applyBorder="1" applyAlignment="1">
      <alignment horizontal="center" vertical="center" wrapText="1"/>
    </xf>
    <xf numFmtId="0" fontId="0" fillId="4" borderId="52" xfId="0" applyFill="1" applyBorder="1" applyAlignment="1">
      <alignment horizontal="center" vertical="center" wrapText="1"/>
    </xf>
    <xf numFmtId="0" fontId="0" fillId="4" borderId="68" xfId="0" applyFill="1" applyBorder="1" applyAlignment="1">
      <alignment vertical="center" textRotation="255" wrapText="1"/>
    </xf>
    <xf numFmtId="0" fontId="0" fillId="4" borderId="165" xfId="0" applyFill="1" applyBorder="1" applyAlignment="1">
      <alignment vertical="center" textRotation="255" wrapText="1"/>
    </xf>
    <xf numFmtId="0" fontId="14" fillId="0" borderId="0" xfId="0" applyFont="1" applyAlignment="1">
      <alignment horizontal="center"/>
    </xf>
    <xf numFmtId="0" fontId="3" fillId="0" borderId="120" xfId="0" applyFont="1" applyBorder="1" applyAlignment="1">
      <alignment vertical="top"/>
    </xf>
    <xf numFmtId="0" fontId="3" fillId="0" borderId="39" xfId="0" applyFont="1" applyBorder="1" applyAlignment="1">
      <alignment vertical="top"/>
    </xf>
    <xf numFmtId="0" fontId="3" fillId="0" borderId="108" xfId="0" applyFont="1" applyBorder="1" applyAlignment="1">
      <alignment vertical="top"/>
    </xf>
    <xf numFmtId="0" fontId="3" fillId="0" borderId="12" xfId="0" applyFont="1" applyBorder="1" applyAlignment="1">
      <alignment vertical="top"/>
    </xf>
    <xf numFmtId="0" fontId="3" fillId="0" borderId="1" xfId="0" applyFont="1" applyBorder="1" applyAlignment="1">
      <alignment horizontal="center"/>
    </xf>
    <xf numFmtId="0" fontId="3" fillId="0" borderId="59" xfId="0" applyFont="1" applyBorder="1" applyAlignment="1">
      <alignment horizontal="center"/>
    </xf>
    <xf numFmtId="0" fontId="3" fillId="0" borderId="35" xfId="0" applyFont="1" applyBorder="1" applyAlignment="1">
      <alignment horizontal="center"/>
    </xf>
    <xf numFmtId="0" fontId="3" fillId="0" borderId="38" xfId="0" applyFont="1" applyBorder="1" applyAlignment="1">
      <alignment horizontal="center"/>
    </xf>
    <xf numFmtId="0" fontId="3" fillId="0" borderId="10" xfId="0" applyFont="1" applyBorder="1" applyAlignment="1">
      <alignment horizontal="center"/>
    </xf>
    <xf numFmtId="0" fontId="3" fillId="0" borderId="120" xfId="0" applyFont="1" applyBorder="1" applyAlignment="1">
      <alignment horizontal="center"/>
    </xf>
    <xf numFmtId="0" fontId="3" fillId="0" borderId="39" xfId="0" applyFont="1" applyBorder="1" applyAlignment="1">
      <alignment horizontal="center"/>
    </xf>
    <xf numFmtId="0" fontId="3" fillId="0" borderId="108" xfId="0" applyFont="1" applyBorder="1" applyAlignment="1">
      <alignment horizontal="center"/>
    </xf>
    <xf numFmtId="0" fontId="3" fillId="0" borderId="12" xfId="0" applyFont="1" applyBorder="1" applyAlignment="1">
      <alignment horizontal="center"/>
    </xf>
    <xf numFmtId="0" fontId="3" fillId="0" borderId="170" xfId="0" applyFont="1" applyBorder="1" applyAlignment="1">
      <alignment horizontal="center"/>
    </xf>
    <xf numFmtId="0" fontId="3" fillId="0" borderId="37" xfId="0" applyFont="1" applyBorder="1" applyAlignment="1">
      <alignment horizontal="left"/>
    </xf>
    <xf numFmtId="0" fontId="3" fillId="0" borderId="23" xfId="0" applyFont="1" applyBorder="1" applyAlignment="1">
      <alignment vertical="top"/>
    </xf>
    <xf numFmtId="0" fontId="3" fillId="0" borderId="24" xfId="0" applyFont="1" applyBorder="1" applyAlignment="1">
      <alignment vertical="top"/>
    </xf>
    <xf numFmtId="0" fontId="3" fillId="0" borderId="18" xfId="0" applyFont="1" applyBorder="1" applyAlignment="1">
      <alignment horizontal="center" vertical="center"/>
    </xf>
    <xf numFmtId="0" fontId="3" fillId="0" borderId="57" xfId="0" applyFont="1" applyBorder="1" applyAlignment="1">
      <alignment horizontal="center" vertical="center"/>
    </xf>
    <xf numFmtId="0" fontId="3" fillId="0" borderId="91" xfId="5" applyFont="1" applyBorder="1" applyAlignment="1">
      <alignment horizontal="center" vertical="center" wrapText="1"/>
    </xf>
    <xf numFmtId="0" fontId="3" fillId="0" borderId="68" xfId="5" applyFont="1" applyBorder="1" applyAlignment="1">
      <alignment horizontal="center" vertical="center" wrapText="1"/>
    </xf>
    <xf numFmtId="0" fontId="3" fillId="0" borderId="165" xfId="5" applyFont="1" applyBorder="1" applyAlignment="1">
      <alignment horizontal="center" vertical="center" wrapText="1"/>
    </xf>
    <xf numFmtId="0" fontId="28" fillId="0" borderId="26" xfId="0" applyFont="1" applyBorder="1" applyAlignment="1">
      <alignment horizontal="center" vertical="center"/>
    </xf>
    <xf numFmtId="0" fontId="3" fillId="0" borderId="28" xfId="5" applyFont="1" applyBorder="1" applyAlignment="1">
      <alignment horizontal="center" vertical="center"/>
    </xf>
    <xf numFmtId="0" fontId="3" fillId="0" borderId="13" xfId="5" applyFont="1" applyBorder="1" applyAlignment="1">
      <alignment horizontal="center" vertical="center"/>
    </xf>
    <xf numFmtId="0" fontId="3" fillId="0" borderId="30" xfId="5" applyFont="1" applyBorder="1" applyAlignment="1">
      <alignment horizontal="center" vertical="center"/>
    </xf>
    <xf numFmtId="0" fontId="3" fillId="0" borderId="16" xfId="5" applyFont="1" applyBorder="1" applyAlignment="1">
      <alignment horizontal="center" vertical="center"/>
    </xf>
    <xf numFmtId="0" fontId="3" fillId="0" borderId="127" xfId="5" applyFont="1" applyBorder="1" applyAlignment="1">
      <alignment horizontal="center" vertical="center"/>
    </xf>
    <xf numFmtId="0" fontId="3" fillId="0" borderId="66" xfId="5" applyFont="1" applyBorder="1" applyAlignment="1">
      <alignment horizontal="center" vertical="center"/>
    </xf>
    <xf numFmtId="0" fontId="3" fillId="0" borderId="167" xfId="0" applyFont="1" applyBorder="1" applyAlignment="1">
      <alignment horizontal="center"/>
    </xf>
    <xf numFmtId="0" fontId="3" fillId="0" borderId="169" xfId="0" applyFont="1" applyBorder="1" applyAlignment="1">
      <alignment horizontal="center"/>
    </xf>
    <xf numFmtId="0" fontId="3" fillId="0" borderId="168" xfId="0" applyFont="1" applyBorder="1" applyAlignment="1">
      <alignment horizontal="center"/>
    </xf>
    <xf numFmtId="0" fontId="3" fillId="0" borderId="59" xfId="0" applyFont="1" applyBorder="1" applyAlignment="1">
      <alignment horizontal="left"/>
    </xf>
    <xf numFmtId="0" fontId="3" fillId="0" borderId="35" xfId="0" applyFont="1" applyBorder="1" applyAlignment="1">
      <alignment horizontal="left"/>
    </xf>
    <xf numFmtId="0" fontId="3" fillId="0" borderId="38" xfId="0" applyFont="1" applyBorder="1" applyAlignment="1">
      <alignment horizontal="left"/>
    </xf>
    <xf numFmtId="0" fontId="3" fillId="0" borderId="120" xfId="0" applyFont="1" applyBorder="1" applyAlignment="1">
      <alignment horizontal="left" vertical="top"/>
    </xf>
    <xf numFmtId="0" fontId="3" fillId="0" borderId="39" xfId="0" applyFont="1" applyBorder="1" applyAlignment="1">
      <alignment horizontal="left" vertical="top"/>
    </xf>
    <xf numFmtId="0" fontId="3" fillId="0" borderId="36" xfId="0" applyFont="1" applyBorder="1" applyAlignment="1">
      <alignment horizontal="center"/>
    </xf>
    <xf numFmtId="0" fontId="3" fillId="0" borderId="167" xfId="0" applyFont="1" applyBorder="1" applyAlignment="1">
      <alignment horizontal="left" vertical="top"/>
    </xf>
    <xf numFmtId="0" fontId="3" fillId="0" borderId="168" xfId="0" applyFont="1" applyBorder="1" applyAlignment="1">
      <alignment horizontal="left" vertical="top"/>
    </xf>
    <xf numFmtId="0" fontId="3" fillId="0" borderId="37" xfId="0" applyFont="1" applyBorder="1" applyAlignment="1">
      <alignment horizontal="center"/>
    </xf>
    <xf numFmtId="0" fontId="6" fillId="0" borderId="59" xfId="0" applyFont="1" applyBorder="1" applyAlignment="1">
      <alignment horizontal="center" vertical="center"/>
    </xf>
    <xf numFmtId="0" fontId="6" fillId="0" borderId="38" xfId="0" applyFont="1" applyBorder="1" applyAlignment="1">
      <alignment horizontal="center" vertical="center"/>
    </xf>
    <xf numFmtId="0" fontId="3" fillId="0" borderId="108" xfId="0" applyFont="1" applyBorder="1" applyAlignment="1">
      <alignment horizontal="left" vertical="top"/>
    </xf>
    <xf numFmtId="0" fontId="3" fillId="0" borderId="12" xfId="0" applyFont="1" applyBorder="1" applyAlignment="1">
      <alignment horizontal="left" vertical="top"/>
    </xf>
    <xf numFmtId="0" fontId="3" fillId="0" borderId="122" xfId="0" applyFont="1" applyBorder="1" applyAlignment="1">
      <alignment horizontal="center" vertical="center"/>
    </xf>
    <xf numFmtId="0" fontId="3" fillId="0" borderId="19" xfId="0" applyFont="1" applyBorder="1" applyAlignment="1">
      <alignment horizontal="center" vertical="center"/>
    </xf>
    <xf numFmtId="0" fontId="6" fillId="0" borderId="105" xfId="0" applyFont="1" applyBorder="1" applyAlignment="1">
      <alignment horizontal="center" vertical="center"/>
    </xf>
    <xf numFmtId="0" fontId="6" fillId="0" borderId="43" xfId="0" applyFont="1" applyBorder="1" applyAlignment="1">
      <alignment horizontal="center" vertical="center"/>
    </xf>
    <xf numFmtId="0" fontId="3" fillId="0" borderId="128" xfId="0" applyFont="1" applyBorder="1" applyAlignment="1">
      <alignment horizontal="center" vertical="center"/>
    </xf>
    <xf numFmtId="0" fontId="3" fillId="0" borderId="43" xfId="0" applyFont="1" applyBorder="1" applyAlignment="1">
      <alignment horizontal="center" vertical="center"/>
    </xf>
    <xf numFmtId="0" fontId="6" fillId="0" borderId="9" xfId="0" applyFont="1" applyBorder="1" applyAlignment="1">
      <alignment horizontal="center" vertical="center"/>
    </xf>
    <xf numFmtId="0" fontId="3" fillId="0" borderId="11" xfId="0" applyFont="1" applyBorder="1" applyAlignment="1">
      <alignment horizontal="center" wrapText="1"/>
    </xf>
    <xf numFmtId="0" fontId="3" fillId="0" borderId="10" xfId="0" applyFont="1" applyBorder="1" applyAlignment="1">
      <alignment horizontal="center" wrapText="1"/>
    </xf>
    <xf numFmtId="0" fontId="3" fillId="0" borderId="6" xfId="0" applyFont="1" applyBorder="1" applyAlignment="1">
      <alignment horizontal="center" vertical="center"/>
    </xf>
    <xf numFmtId="0" fontId="3" fillId="0" borderId="9" xfId="0" applyFont="1" applyBorder="1" applyAlignment="1">
      <alignment horizontal="center" vertical="center"/>
    </xf>
    <xf numFmtId="0" fontId="3" fillId="0" borderId="118" xfId="0" applyFont="1" applyBorder="1" applyAlignment="1">
      <alignment horizontal="center" vertical="center"/>
    </xf>
    <xf numFmtId="0" fontId="3" fillId="0" borderId="38"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6" fillId="0" borderId="1" xfId="0" applyFont="1" applyBorder="1" applyAlignment="1">
      <alignment horizontal="center" vertical="center"/>
    </xf>
  </cellXfs>
  <cellStyles count="7">
    <cellStyle name="ハイパーリンク" xfId="1" builtinId="8"/>
    <cellStyle name="悪い" xfId="2" builtinId="27"/>
    <cellStyle name="桁区切り" xfId="3" builtinId="6"/>
    <cellStyle name="標準" xfId="0" builtinId="0"/>
    <cellStyle name="標準 2" xfId="6"/>
    <cellStyle name="標準_Sheet" xfId="4"/>
    <cellStyle name="標準_Sheet1" xfId="5"/>
  </cellStyles>
  <dxfs count="32">
    <dxf>
      <fill>
        <patternFill patternType="lightUp">
          <fgColor rgb="FF00B050"/>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rgb="FFCC99FF"/>
        </patternFill>
      </fill>
    </dxf>
    <dxf>
      <fill>
        <patternFill patternType="lightUp">
          <fgColor rgb="FF00B050"/>
        </patternFill>
      </fill>
    </dxf>
    <dxf>
      <fill>
        <patternFill>
          <bgColor theme="0" tint="-0.24994659260841701"/>
        </patternFill>
      </fill>
    </dxf>
    <dxf>
      <fill>
        <patternFill>
          <bgColor theme="0" tint="-0.24994659260841701"/>
        </patternFill>
      </fill>
    </dxf>
    <dxf>
      <fill>
        <patternFill>
          <bgColor rgb="FFFDB1F4"/>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00"/>
        </patternFill>
      </fill>
    </dxf>
    <dxf>
      <font>
        <color rgb="FF9C0006"/>
      </font>
      <fill>
        <patternFill>
          <bgColor rgb="FFFFC7CE"/>
        </patternFill>
      </fill>
    </dxf>
    <dxf>
      <fill>
        <patternFill>
          <bgColor rgb="FFFDB1F4"/>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00"/>
        </patternFill>
      </fill>
    </dxf>
    <dxf>
      <font>
        <color rgb="FF9C0006"/>
      </font>
      <fill>
        <patternFill>
          <bgColor rgb="FFFFC7CE"/>
        </patternFill>
      </fill>
    </dxf>
    <dxf>
      <fill>
        <patternFill>
          <bgColor rgb="FFFFC000"/>
        </patternFill>
      </fill>
    </dxf>
  </dxfs>
  <tableStyles count="0" defaultTableStyle="TableStyleMedium9" defaultPivotStyle="PivotStyleLight16"/>
  <colors>
    <mruColors>
      <color rgb="FFFFCCFF"/>
      <color rgb="FFCCFFCC"/>
      <color rgb="FFCCFFFF"/>
      <color rgb="FFFDB1F4"/>
      <color rgb="FFB7DEE8"/>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61</xdr:row>
      <xdr:rowOff>114300</xdr:rowOff>
    </xdr:from>
    <xdr:to>
      <xdr:col>2</xdr:col>
      <xdr:colOff>219075</xdr:colOff>
      <xdr:row>70</xdr:row>
      <xdr:rowOff>85725</xdr:rowOff>
    </xdr:to>
    <xdr:pic>
      <xdr:nvPicPr>
        <xdr:cNvPr id="82178" name="図 5">
          <a:extLst>
            <a:ext uri="{FF2B5EF4-FFF2-40B4-BE49-F238E27FC236}">
              <a16:creationId xmlns:a16="http://schemas.microsoft.com/office/drawing/2014/main" id="{00000000-0008-0000-0100-00000241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875" y="10582275"/>
          <a:ext cx="6762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8</xdr:row>
      <xdr:rowOff>28575</xdr:rowOff>
    </xdr:from>
    <xdr:to>
      <xdr:col>3</xdr:col>
      <xdr:colOff>133350</xdr:colOff>
      <xdr:row>16</xdr:row>
      <xdr:rowOff>104775</xdr:rowOff>
    </xdr:to>
    <xdr:grpSp>
      <xdr:nvGrpSpPr>
        <xdr:cNvPr id="82179" name="グループ化 15">
          <a:extLst>
            <a:ext uri="{FF2B5EF4-FFF2-40B4-BE49-F238E27FC236}">
              <a16:creationId xmlns:a16="http://schemas.microsoft.com/office/drawing/2014/main" id="{00000000-0008-0000-0100-000003410100}"/>
            </a:ext>
          </a:extLst>
        </xdr:cNvPr>
        <xdr:cNvGrpSpPr>
          <a:grpSpLocks/>
        </xdr:cNvGrpSpPr>
      </xdr:nvGrpSpPr>
      <xdr:grpSpPr bwMode="auto">
        <a:xfrm>
          <a:off x="438150" y="1409700"/>
          <a:ext cx="1362075" cy="1447800"/>
          <a:chOff x="439651" y="1410421"/>
          <a:chExt cx="1353486" cy="1443181"/>
        </a:xfrm>
      </xdr:grpSpPr>
      <xdr:pic>
        <xdr:nvPicPr>
          <xdr:cNvPr id="82194" name="図 2">
            <a:extLst>
              <a:ext uri="{FF2B5EF4-FFF2-40B4-BE49-F238E27FC236}">
                <a16:creationId xmlns:a16="http://schemas.microsoft.com/office/drawing/2014/main" id="{00000000-0008-0000-0100-0000124101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9651" y="1410421"/>
            <a:ext cx="1353486" cy="1443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正方形/長方形 6">
            <a:extLst>
              <a:ext uri="{FF2B5EF4-FFF2-40B4-BE49-F238E27FC236}">
                <a16:creationId xmlns:a16="http://schemas.microsoft.com/office/drawing/2014/main" id="{00000000-0008-0000-0100-000007000000}"/>
              </a:ext>
            </a:extLst>
          </xdr:cNvPr>
          <xdr:cNvSpPr/>
        </xdr:nvSpPr>
        <xdr:spPr bwMode="auto">
          <a:xfrm>
            <a:off x="714134" y="1571829"/>
            <a:ext cx="832914" cy="104441"/>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171450</xdr:colOff>
      <xdr:row>20</xdr:row>
      <xdr:rowOff>95250</xdr:rowOff>
    </xdr:from>
    <xdr:to>
      <xdr:col>3</xdr:col>
      <xdr:colOff>333375</xdr:colOff>
      <xdr:row>29</xdr:row>
      <xdr:rowOff>57150</xdr:rowOff>
    </xdr:to>
    <xdr:grpSp>
      <xdr:nvGrpSpPr>
        <xdr:cNvPr id="82180" name="グループ化 16">
          <a:extLst>
            <a:ext uri="{FF2B5EF4-FFF2-40B4-BE49-F238E27FC236}">
              <a16:creationId xmlns:a16="http://schemas.microsoft.com/office/drawing/2014/main" id="{00000000-0008-0000-0100-000004410100}"/>
            </a:ext>
          </a:extLst>
        </xdr:cNvPr>
        <xdr:cNvGrpSpPr>
          <a:grpSpLocks/>
        </xdr:cNvGrpSpPr>
      </xdr:nvGrpSpPr>
      <xdr:grpSpPr bwMode="auto">
        <a:xfrm>
          <a:off x="466725" y="3533775"/>
          <a:ext cx="1533525" cy="1504950"/>
          <a:chOff x="470587" y="3566948"/>
          <a:chExt cx="1527242" cy="1494880"/>
        </a:xfrm>
      </xdr:grpSpPr>
      <xdr:pic>
        <xdr:nvPicPr>
          <xdr:cNvPr id="82192" name="図 3">
            <a:extLst>
              <a:ext uri="{FF2B5EF4-FFF2-40B4-BE49-F238E27FC236}">
                <a16:creationId xmlns:a16="http://schemas.microsoft.com/office/drawing/2014/main" id="{00000000-0008-0000-0100-0000104101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3748" r="5267"/>
          <a:stretch>
            <a:fillRect/>
          </a:stretch>
        </xdr:blipFill>
        <xdr:spPr bwMode="auto">
          <a:xfrm>
            <a:off x="470587" y="3566948"/>
            <a:ext cx="1527242" cy="149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正方形/長方形 7">
            <a:extLst>
              <a:ext uri="{FF2B5EF4-FFF2-40B4-BE49-F238E27FC236}">
                <a16:creationId xmlns:a16="http://schemas.microsoft.com/office/drawing/2014/main" id="{00000000-0008-0000-0100-000008000000}"/>
              </a:ext>
            </a:extLst>
          </xdr:cNvPr>
          <xdr:cNvSpPr/>
        </xdr:nvSpPr>
        <xdr:spPr bwMode="auto">
          <a:xfrm>
            <a:off x="1039746" y="4200853"/>
            <a:ext cx="834766" cy="113535"/>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133350</xdr:colOff>
      <xdr:row>32</xdr:row>
      <xdr:rowOff>66675</xdr:rowOff>
    </xdr:from>
    <xdr:to>
      <xdr:col>4</xdr:col>
      <xdr:colOff>600075</xdr:colOff>
      <xdr:row>42</xdr:row>
      <xdr:rowOff>133350</xdr:rowOff>
    </xdr:to>
    <xdr:grpSp>
      <xdr:nvGrpSpPr>
        <xdr:cNvPr id="82181" name="グループ化 17">
          <a:extLst>
            <a:ext uri="{FF2B5EF4-FFF2-40B4-BE49-F238E27FC236}">
              <a16:creationId xmlns:a16="http://schemas.microsoft.com/office/drawing/2014/main" id="{00000000-0008-0000-0100-000005410100}"/>
            </a:ext>
          </a:extLst>
        </xdr:cNvPr>
        <xdr:cNvGrpSpPr>
          <a:grpSpLocks/>
        </xdr:cNvGrpSpPr>
      </xdr:nvGrpSpPr>
      <xdr:grpSpPr bwMode="auto">
        <a:xfrm>
          <a:off x="428625" y="5562600"/>
          <a:ext cx="2524125" cy="1781175"/>
          <a:chOff x="429705" y="5548701"/>
          <a:chExt cx="2517563" cy="1766946"/>
        </a:xfrm>
      </xdr:grpSpPr>
      <xdr:pic>
        <xdr:nvPicPr>
          <xdr:cNvPr id="82190" name="図 1">
            <a:extLst>
              <a:ext uri="{FF2B5EF4-FFF2-40B4-BE49-F238E27FC236}">
                <a16:creationId xmlns:a16="http://schemas.microsoft.com/office/drawing/2014/main" id="{00000000-0008-0000-0100-00000E41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8946"/>
          <a:stretch>
            <a:fillRect/>
          </a:stretch>
        </xdr:blipFill>
        <xdr:spPr bwMode="auto">
          <a:xfrm>
            <a:off x="429705" y="5548701"/>
            <a:ext cx="2517563" cy="1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正方形/長方形 8">
            <a:extLst>
              <a:ext uri="{FF2B5EF4-FFF2-40B4-BE49-F238E27FC236}">
                <a16:creationId xmlns:a16="http://schemas.microsoft.com/office/drawing/2014/main" id="{00000000-0008-0000-0100-000009000000}"/>
              </a:ext>
            </a:extLst>
          </xdr:cNvPr>
          <xdr:cNvSpPr/>
        </xdr:nvSpPr>
        <xdr:spPr bwMode="auto">
          <a:xfrm>
            <a:off x="1940243" y="6758161"/>
            <a:ext cx="171004" cy="170080"/>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161925</xdr:colOff>
      <xdr:row>47</xdr:row>
      <xdr:rowOff>57150</xdr:rowOff>
    </xdr:from>
    <xdr:to>
      <xdr:col>4</xdr:col>
      <xdr:colOff>628650</xdr:colOff>
      <xdr:row>57</xdr:row>
      <xdr:rowOff>133350</xdr:rowOff>
    </xdr:to>
    <xdr:grpSp>
      <xdr:nvGrpSpPr>
        <xdr:cNvPr id="82182" name="グループ化 18">
          <a:extLst>
            <a:ext uri="{FF2B5EF4-FFF2-40B4-BE49-F238E27FC236}">
              <a16:creationId xmlns:a16="http://schemas.microsoft.com/office/drawing/2014/main" id="{00000000-0008-0000-0100-000006410100}"/>
            </a:ext>
          </a:extLst>
        </xdr:cNvPr>
        <xdr:cNvGrpSpPr>
          <a:grpSpLocks/>
        </xdr:cNvGrpSpPr>
      </xdr:nvGrpSpPr>
      <xdr:grpSpPr bwMode="auto">
        <a:xfrm>
          <a:off x="457200" y="8124825"/>
          <a:ext cx="2524125" cy="1790700"/>
          <a:chOff x="456025" y="8100571"/>
          <a:chExt cx="2517563" cy="1783130"/>
        </a:xfrm>
      </xdr:grpSpPr>
      <xdr:pic>
        <xdr:nvPicPr>
          <xdr:cNvPr id="82188" name="図 9">
            <a:extLst>
              <a:ext uri="{FF2B5EF4-FFF2-40B4-BE49-F238E27FC236}">
                <a16:creationId xmlns:a16="http://schemas.microsoft.com/office/drawing/2014/main" id="{00000000-0008-0000-0100-00000C41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8946"/>
          <a:stretch>
            <a:fillRect/>
          </a:stretch>
        </xdr:blipFill>
        <xdr:spPr bwMode="auto">
          <a:xfrm>
            <a:off x="456025" y="8100571"/>
            <a:ext cx="2517563" cy="1766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2090066" y="9731945"/>
            <a:ext cx="845521" cy="151756"/>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5</xdr:col>
      <xdr:colOff>47625</xdr:colOff>
      <xdr:row>47</xdr:row>
      <xdr:rowOff>66675</xdr:rowOff>
    </xdr:from>
    <xdr:to>
      <xdr:col>8</xdr:col>
      <xdr:colOff>619125</xdr:colOff>
      <xdr:row>58</xdr:row>
      <xdr:rowOff>114300</xdr:rowOff>
    </xdr:to>
    <xdr:grpSp>
      <xdr:nvGrpSpPr>
        <xdr:cNvPr id="82183" name="グループ化 19">
          <a:extLst>
            <a:ext uri="{FF2B5EF4-FFF2-40B4-BE49-F238E27FC236}">
              <a16:creationId xmlns:a16="http://schemas.microsoft.com/office/drawing/2014/main" id="{00000000-0008-0000-0100-000007410100}"/>
            </a:ext>
          </a:extLst>
        </xdr:cNvPr>
        <xdr:cNvGrpSpPr>
          <a:grpSpLocks/>
        </xdr:cNvGrpSpPr>
      </xdr:nvGrpSpPr>
      <xdr:grpSpPr bwMode="auto">
        <a:xfrm>
          <a:off x="3086100" y="8134350"/>
          <a:ext cx="2628900" cy="1933575"/>
          <a:chOff x="3078425" y="8105585"/>
          <a:chExt cx="2616004" cy="1928857"/>
        </a:xfrm>
      </xdr:grpSpPr>
      <xdr:pic>
        <xdr:nvPicPr>
          <xdr:cNvPr id="82184" name="図 4">
            <a:extLst>
              <a:ext uri="{FF2B5EF4-FFF2-40B4-BE49-F238E27FC236}">
                <a16:creationId xmlns:a16="http://schemas.microsoft.com/office/drawing/2014/main" id="{00000000-0008-0000-0100-0000084101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2293" t="16910" r="1569" b="1588"/>
          <a:stretch>
            <a:fillRect/>
          </a:stretch>
        </xdr:blipFill>
        <xdr:spPr bwMode="auto">
          <a:xfrm>
            <a:off x="3078425" y="8105585"/>
            <a:ext cx="2616004" cy="1928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3154251" y="8609178"/>
            <a:ext cx="473914" cy="123523"/>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3154251" y="9226793"/>
            <a:ext cx="473914" cy="114021"/>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4775036" y="9806400"/>
            <a:ext cx="473914" cy="190035"/>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38101</xdr:colOff>
      <xdr:row>4</xdr:row>
      <xdr:rowOff>47626</xdr:rowOff>
    </xdr:from>
    <xdr:to>
      <xdr:col>18</xdr:col>
      <xdr:colOff>276226</xdr:colOff>
      <xdr:row>12</xdr:row>
      <xdr:rowOff>85726</xdr:rowOff>
    </xdr:to>
    <xdr:sp macro="" textlink="">
      <xdr:nvSpPr>
        <xdr:cNvPr id="3" name="Rectangle 22">
          <a:extLst>
            <a:ext uri="{FF2B5EF4-FFF2-40B4-BE49-F238E27FC236}">
              <a16:creationId xmlns:a16="http://schemas.microsoft.com/office/drawing/2014/main" id="{00000000-0008-0000-0C00-000003000000}"/>
            </a:ext>
          </a:extLst>
        </xdr:cNvPr>
        <xdr:cNvSpPr>
          <a:spLocks noChangeArrowheads="1"/>
        </xdr:cNvSpPr>
      </xdr:nvSpPr>
      <xdr:spPr bwMode="auto">
        <a:xfrm>
          <a:off x="3914776" y="1038226"/>
          <a:ext cx="2705100" cy="12573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marL="0" marR="0" indent="0" algn="ctr" defTabSz="914400" rtl="0" eaLnBrk="1" fontAlgn="auto" latinLnBrk="0" hangingPunct="1">
            <a:lnSpc>
              <a:spcPts val="1400"/>
            </a:lnSpc>
            <a:spcBef>
              <a:spcPts val="0"/>
            </a:spcBef>
            <a:spcAft>
              <a:spcPts val="0"/>
            </a:spcAft>
            <a:buClrTx/>
            <a:buSzTx/>
            <a:buFontTx/>
            <a:buNone/>
            <a:tabLst/>
            <a:defRPr sz="1000"/>
          </a:pPr>
          <a:r>
            <a:rPr lang="ja-JP" altLang="ja-JP" sz="1400" b="1" i="0" baseline="0">
              <a:solidFill>
                <a:srgbClr val="FF0000"/>
              </a:solidFill>
              <a:effectLst/>
              <a:latin typeface="+mn-ea"/>
              <a:ea typeface="+mn-ea"/>
              <a:cs typeface="+mn-cs"/>
            </a:rPr>
            <a:t>本表に入力箇所はありません。</a:t>
          </a:r>
          <a:endParaRPr lang="ja-JP" altLang="ja-JP" sz="1400" b="1">
            <a:solidFill>
              <a:srgbClr val="FF0000"/>
            </a:solidFill>
            <a:effectLst/>
            <a:latin typeface="+mn-ea"/>
            <a:ea typeface="+mn-ea"/>
          </a:endParaRPr>
        </a:p>
        <a:p>
          <a:pPr algn="ctr" rtl="0">
            <a:lnSpc>
              <a:spcPts val="1300"/>
            </a:lnSpc>
            <a:defRPr sz="1000"/>
          </a:pPr>
          <a:r>
            <a:rPr lang="ja-JP" altLang="en-US" sz="1400" b="1" i="0" u="none" strike="noStrike" baseline="0">
              <a:solidFill>
                <a:srgbClr val="FF0000"/>
              </a:solidFill>
              <a:latin typeface="+mn-ea"/>
              <a:ea typeface="+mn-ea"/>
            </a:rPr>
            <a:t>本表は別のシートの計算で</a:t>
          </a:r>
          <a:endParaRPr lang="en-US" altLang="ja-JP" sz="1400" b="1" i="0" u="none" strike="noStrike" baseline="0">
            <a:solidFill>
              <a:srgbClr val="FF0000"/>
            </a:solidFill>
            <a:latin typeface="+mn-ea"/>
            <a:ea typeface="+mn-ea"/>
          </a:endParaRPr>
        </a:p>
        <a:p>
          <a:pPr algn="ctr" rtl="0">
            <a:lnSpc>
              <a:spcPts val="1800"/>
            </a:lnSpc>
            <a:defRPr sz="1000"/>
          </a:pPr>
          <a:r>
            <a:rPr lang="ja-JP" altLang="en-US" sz="1400" b="1" i="0" u="none" strike="noStrike" baseline="0">
              <a:solidFill>
                <a:srgbClr val="FF0000"/>
              </a:solidFill>
              <a:latin typeface="+mn-ea"/>
              <a:ea typeface="+mn-ea"/>
            </a:rPr>
            <a:t>使用しています。</a:t>
          </a:r>
          <a:endParaRPr lang="en-US" altLang="ja-JP" sz="1400" b="1" i="0" u="none" strike="noStrike" baseline="0">
            <a:solidFill>
              <a:srgbClr val="FF0000"/>
            </a:solidFill>
            <a:latin typeface="+mn-ea"/>
            <a:ea typeface="+mn-ea"/>
          </a:endParaRPr>
        </a:p>
        <a:p>
          <a:pPr algn="ctr" rtl="0">
            <a:lnSpc>
              <a:spcPts val="1700"/>
            </a:lnSpc>
            <a:defRPr sz="1000"/>
          </a:pPr>
          <a:r>
            <a:rPr lang="ja-JP" altLang="en-US" sz="1400" b="1" i="0" u="none" strike="noStrike" baseline="0">
              <a:solidFill>
                <a:srgbClr val="FF0000"/>
              </a:solidFill>
              <a:latin typeface="+mn-ea"/>
              <a:ea typeface="+mn-ea"/>
            </a:rPr>
            <a:t>書き換えないで下さい。</a:t>
          </a:r>
          <a:endParaRPr lang="en-US" altLang="ja-JP" sz="1400" b="1" i="0" u="none" strike="noStrike" baseline="0">
            <a:solidFill>
              <a:srgbClr val="FF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120650</xdr:colOff>
      <xdr:row>3</xdr:row>
      <xdr:rowOff>57150</xdr:rowOff>
    </xdr:from>
    <xdr:to>
      <xdr:col>11</xdr:col>
      <xdr:colOff>476249</xdr:colOff>
      <xdr:row>16</xdr:row>
      <xdr:rowOff>171451</xdr:rowOff>
    </xdr:to>
    <xdr:sp macro="" textlink="">
      <xdr:nvSpPr>
        <xdr:cNvPr id="5" name="Rectangle 22">
          <a:extLst>
            <a:ext uri="{FF2B5EF4-FFF2-40B4-BE49-F238E27FC236}">
              <a16:creationId xmlns:a16="http://schemas.microsoft.com/office/drawing/2014/main" id="{00000000-0008-0000-0300-000005000000}"/>
            </a:ext>
          </a:extLst>
        </xdr:cNvPr>
        <xdr:cNvSpPr>
          <a:spLocks noChangeArrowheads="1"/>
        </xdr:cNvSpPr>
      </xdr:nvSpPr>
      <xdr:spPr bwMode="auto">
        <a:xfrm>
          <a:off x="5873750" y="762000"/>
          <a:ext cx="2412999" cy="4406901"/>
        </a:xfrm>
        <a:prstGeom prst="rect">
          <a:avLst/>
        </a:prstGeom>
        <a:solidFill>
          <a:srgbClr val="FFFFFF">
            <a:alpha val="50195"/>
          </a:srgbClr>
        </a:solidFill>
        <a:ln w="19050">
          <a:solidFill>
            <a:srgbClr val="FF0000"/>
          </a:solidFill>
          <a:miter lim="800000"/>
          <a:headEnd/>
          <a:tailEnd/>
        </a:ln>
      </xdr:spPr>
      <xdr:txBody>
        <a:bodyPr vertOverflow="clip" wrap="square" lIns="45720" tIns="27432" rIns="0" bIns="27432" anchor="t" anchorCtr="0" upright="1"/>
        <a:lstStyle/>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行やセルの削除・移動は行わないで下さい。</a:t>
          </a:r>
          <a:endParaRPr lang="en-US" altLang="ja-JP" sz="1200" b="0" i="0" u="none" strike="noStrike" baseline="0">
            <a:solidFill>
              <a:srgbClr val="FF0000"/>
            </a:solidFill>
            <a:latin typeface="ＭＳ ゴシック"/>
            <a:ea typeface="ＭＳ ゴシック"/>
          </a:endParaRPr>
        </a:p>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事業所が廃止となった場合は、空欄とし、移転の場合は新しい事業所名、所在地等を上書きしてください（統合の場合は同じ事業所を２つ入力しないように注意して下さい）。</a:t>
          </a:r>
          <a:endParaRPr lang="en-US" altLang="ja-JP" sz="1200" b="0" i="0" u="none" strike="noStrike" baseline="0">
            <a:solidFill>
              <a:srgbClr val="FF0000"/>
            </a:solidFill>
            <a:latin typeface="ＭＳ ゴシック"/>
            <a:ea typeface="ＭＳ ゴシック"/>
          </a:endParaRPr>
        </a:p>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「事業所の名称」は必ず入力して下さい。ここに入力がない事業所は車両台帳で入力ができません。</a:t>
          </a:r>
          <a:endParaRPr lang="en-US" altLang="ja-JP" sz="1200" b="0" i="0" u="none" strike="noStrike" baseline="0">
            <a:solidFill>
              <a:srgbClr val="FF0000"/>
            </a:solidFill>
            <a:latin typeface="ＭＳ ゴシック"/>
            <a:ea typeface="ＭＳ ゴシック"/>
          </a:endParaRPr>
        </a:p>
        <a:p>
          <a:pPr marL="0" marR="0" lvl="0" indent="0" algn="l" defTabSz="914400" rtl="0" eaLnBrk="1" fontAlgn="auto" latinLnBrk="0" hangingPunct="1">
            <a:lnSpc>
              <a:spcPts val="1400"/>
            </a:lnSpc>
            <a:spcBef>
              <a:spcPts val="0"/>
            </a:spcBef>
            <a:spcAft>
              <a:spcPts val="0"/>
            </a:spcAft>
            <a:buClrTx/>
            <a:buSzTx/>
            <a:buFontTx/>
            <a:buNone/>
            <a:tabLst/>
            <a:defRPr sz="1000"/>
          </a:pPr>
          <a:endParaRPr lang="en-US" altLang="ja-JP" sz="1200" b="0" i="0" baseline="0">
            <a:solidFill>
              <a:srgbClr val="FF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lang="en-US" altLang="ja-JP" sz="1200" b="0" i="0" baseline="0">
              <a:solidFill>
                <a:srgbClr val="FF0000"/>
              </a:solidFill>
              <a:effectLst/>
              <a:latin typeface="ＭＳ ゴシック" panose="020B0609070205080204" pitchFamily="49" charset="-128"/>
              <a:ea typeface="ＭＳ ゴシック" panose="020B0609070205080204" pitchFamily="49" charset="-128"/>
              <a:cs typeface="+mn-cs"/>
            </a:rPr>
            <a:t>※</a:t>
          </a:r>
          <a:r>
            <a:rPr lang="ja-JP" altLang="ja-JP" sz="1200" b="0" i="0" baseline="0">
              <a:solidFill>
                <a:srgbClr val="FF0000"/>
              </a:solidFill>
              <a:effectLst/>
              <a:latin typeface="ＭＳ ゴシック" panose="020B0609070205080204" pitchFamily="49" charset="-128"/>
              <a:ea typeface="ＭＳ ゴシック" panose="020B0609070205080204" pitchFamily="49" charset="-128"/>
              <a:cs typeface="+mn-cs"/>
            </a:rPr>
            <a:t>このシートは前年度末時点の情報を入力してください。（ただし、新規に対象事業者となって最初に計画書を出す際は、対象事業者になった月の末日現在の情報を入力してください。）</a:t>
          </a:r>
          <a:endParaRPr lang="ja-JP" altLang="ja-JP" sz="1200">
            <a:solidFill>
              <a:srgbClr val="FF0000"/>
            </a:solidFill>
            <a:effectLst/>
            <a:latin typeface="ＭＳ ゴシック" panose="020B0609070205080204" pitchFamily="49" charset="-128"/>
            <a:ea typeface="ＭＳ ゴシック" panose="020B0609070205080204" pitchFamily="49" charset="-128"/>
          </a:endParaRPr>
        </a:p>
        <a:p>
          <a:pPr algn="l" rtl="0">
            <a:lnSpc>
              <a:spcPts val="1400"/>
            </a:lnSpc>
            <a:defRPr sz="1000"/>
          </a:pPr>
          <a:endParaRPr lang="ja-JP" altLang="en-US" sz="1200" b="0" i="0" u="none" strike="noStrike" baseline="0">
            <a:solidFill>
              <a:srgbClr val="FF0000"/>
            </a:solidFill>
            <a:latin typeface="ＭＳ ゴシック"/>
            <a:ea typeface="ＭＳ 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558</xdr:row>
      <xdr:rowOff>19050</xdr:rowOff>
    </xdr:from>
    <xdr:to>
      <xdr:col>29</xdr:col>
      <xdr:colOff>0</xdr:colOff>
      <xdr:row>560</xdr:row>
      <xdr:rowOff>76200</xdr:rowOff>
    </xdr:to>
    <xdr:sp macro="" textlink="">
      <xdr:nvSpPr>
        <xdr:cNvPr id="25804" name="Rectangle 14">
          <a:extLst>
            <a:ext uri="{FF2B5EF4-FFF2-40B4-BE49-F238E27FC236}">
              <a16:creationId xmlns:a16="http://schemas.microsoft.com/office/drawing/2014/main" id="{00000000-0008-0000-0400-0000CC640000}"/>
            </a:ext>
          </a:extLst>
        </xdr:cNvPr>
        <xdr:cNvSpPr>
          <a:spLocks noChangeArrowheads="1"/>
        </xdr:cNvSpPr>
      </xdr:nvSpPr>
      <xdr:spPr bwMode="auto">
        <a:xfrm>
          <a:off x="2447925" y="88468200"/>
          <a:ext cx="10134600" cy="4000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txBody>
        <a:bodyPr vertOverflow="clip" wrap="square" lIns="36576" tIns="22860" rIns="0" bIns="0" anchor="t" upright="1"/>
        <a:lstStyle/>
        <a:p>
          <a:pPr algn="l" rtl="0">
            <a:lnSpc>
              <a:spcPts val="1900"/>
            </a:lnSpc>
            <a:defRPr sz="1000"/>
          </a:pPr>
          <a:r>
            <a:rPr lang="en-US" altLang="ja-JP" sz="1600" b="1" i="0" u="none" strike="noStrike" baseline="0">
              <a:solidFill>
                <a:srgbClr val="000000"/>
              </a:solidFill>
              <a:latin typeface="ＭＳ Ｐゴシック"/>
              <a:ea typeface="ＭＳ Ｐゴシック"/>
            </a:rPr>
            <a:t>501</a:t>
          </a:r>
          <a:r>
            <a:rPr lang="ja-JP" altLang="en-US" sz="1600" b="1" i="0" u="none" strike="noStrike" baseline="0">
              <a:solidFill>
                <a:srgbClr val="000000"/>
              </a:solidFill>
              <a:latin typeface="ＭＳ Ｐゴシック"/>
              <a:ea typeface="ＭＳ Ｐゴシック"/>
            </a:rPr>
            <a:t>台以上の自動車を使用する場合は、</a:t>
          </a:r>
          <a:r>
            <a:rPr lang="en-US" altLang="ja-JP" sz="1600" b="1" i="0" u="none" strike="noStrike" baseline="0">
              <a:solidFill>
                <a:srgbClr val="000000"/>
              </a:solidFill>
              <a:latin typeface="ＭＳ Ｐゴシック"/>
              <a:ea typeface="ＭＳ Ｐゴシック"/>
            </a:rPr>
            <a:t>200</a:t>
          </a:r>
          <a:r>
            <a:rPr lang="ja-JP" altLang="en-US" sz="1600" b="1" i="0" u="none" strike="noStrike" baseline="0">
              <a:solidFill>
                <a:srgbClr val="000000"/>
              </a:solidFill>
              <a:latin typeface="ＭＳ Ｐゴシック"/>
              <a:ea typeface="ＭＳ Ｐゴシック"/>
            </a:rPr>
            <a:t>事業所</a:t>
          </a:r>
          <a:r>
            <a:rPr lang="en-US" altLang="ja-JP" sz="1600" b="1" i="0" u="none" strike="noStrike" baseline="0">
              <a:solidFill>
                <a:srgbClr val="000000"/>
              </a:solidFill>
              <a:latin typeface="ＭＳ Ｐゴシック"/>
              <a:ea typeface="ＭＳ Ｐゴシック"/>
            </a:rPr>
            <a:t>2,000</a:t>
          </a:r>
          <a:r>
            <a:rPr lang="ja-JP" altLang="en-US" sz="1600" b="1" i="0" u="none" strike="noStrike" baseline="0">
              <a:solidFill>
                <a:srgbClr val="000000"/>
              </a:solidFill>
              <a:latin typeface="ＭＳ Ｐゴシック"/>
              <a:ea typeface="ＭＳ Ｐゴシック"/>
            </a:rPr>
            <a:t>台用の様式を利用してください。</a:t>
          </a: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559</xdr:row>
      <xdr:rowOff>19050</xdr:rowOff>
    </xdr:from>
    <xdr:to>
      <xdr:col>29</xdr:col>
      <xdr:colOff>0</xdr:colOff>
      <xdr:row>561</xdr:row>
      <xdr:rowOff>76200</xdr:rowOff>
    </xdr:to>
    <xdr:sp macro="" textlink="">
      <xdr:nvSpPr>
        <xdr:cNvPr id="2" name="Rectangle 14">
          <a:extLst>
            <a:ext uri="{FF2B5EF4-FFF2-40B4-BE49-F238E27FC236}">
              <a16:creationId xmlns:a16="http://schemas.microsoft.com/office/drawing/2014/main" id="{00000000-0008-0000-0400-0000CC640000}"/>
            </a:ext>
          </a:extLst>
        </xdr:cNvPr>
        <xdr:cNvSpPr>
          <a:spLocks noChangeArrowheads="1"/>
        </xdr:cNvSpPr>
      </xdr:nvSpPr>
      <xdr:spPr bwMode="auto">
        <a:xfrm>
          <a:off x="2438400" y="88658700"/>
          <a:ext cx="9410700" cy="4000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txBody>
        <a:bodyPr vertOverflow="clip" wrap="square" lIns="36576" tIns="22860" rIns="0" bIns="0" anchor="t" upright="1"/>
        <a:lstStyle/>
        <a:p>
          <a:pPr algn="l" rtl="0">
            <a:lnSpc>
              <a:spcPts val="1900"/>
            </a:lnSpc>
            <a:defRPr sz="1000"/>
          </a:pPr>
          <a:r>
            <a:rPr lang="en-US" altLang="ja-JP" sz="1600" b="1" i="0" u="none" strike="noStrike" baseline="0">
              <a:solidFill>
                <a:srgbClr val="000000"/>
              </a:solidFill>
              <a:latin typeface="ＭＳ Ｐゴシック"/>
              <a:ea typeface="ＭＳ Ｐゴシック"/>
            </a:rPr>
            <a:t>501</a:t>
          </a:r>
          <a:r>
            <a:rPr lang="ja-JP" altLang="en-US" sz="1600" b="1" i="0" u="none" strike="noStrike" baseline="0">
              <a:solidFill>
                <a:srgbClr val="000000"/>
              </a:solidFill>
              <a:latin typeface="ＭＳ Ｐゴシック"/>
              <a:ea typeface="ＭＳ Ｐゴシック"/>
            </a:rPr>
            <a:t>台以上の自動車を使用する場合は、</a:t>
          </a:r>
          <a:r>
            <a:rPr lang="en-US" altLang="ja-JP" sz="1600" b="1" i="0" u="none" strike="noStrike" baseline="0">
              <a:solidFill>
                <a:srgbClr val="000000"/>
              </a:solidFill>
              <a:latin typeface="ＭＳ Ｐゴシック"/>
              <a:ea typeface="ＭＳ Ｐゴシック"/>
            </a:rPr>
            <a:t>200</a:t>
          </a:r>
          <a:r>
            <a:rPr lang="ja-JP" altLang="en-US" sz="1600" b="1" i="0" u="none" strike="noStrike" baseline="0">
              <a:solidFill>
                <a:srgbClr val="000000"/>
              </a:solidFill>
              <a:latin typeface="ＭＳ Ｐゴシック"/>
              <a:ea typeface="ＭＳ Ｐゴシック"/>
            </a:rPr>
            <a:t>事業所</a:t>
          </a:r>
          <a:r>
            <a:rPr lang="en-US" altLang="ja-JP" sz="1600" b="1" i="0" u="none" strike="noStrike" baseline="0">
              <a:solidFill>
                <a:srgbClr val="000000"/>
              </a:solidFill>
              <a:latin typeface="ＭＳ Ｐゴシック"/>
              <a:ea typeface="ＭＳ Ｐゴシック"/>
            </a:rPr>
            <a:t>2,000</a:t>
          </a:r>
          <a:r>
            <a:rPr lang="ja-JP" altLang="en-US" sz="1600" b="1" i="0" u="none" strike="noStrike" baseline="0">
              <a:solidFill>
                <a:srgbClr val="000000"/>
              </a:solidFill>
              <a:latin typeface="ＭＳ Ｐゴシック"/>
              <a:ea typeface="ＭＳ Ｐゴシック"/>
            </a:rPr>
            <a:t>台用の様式を利用してください。</a:t>
          </a: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38099</xdr:colOff>
      <xdr:row>0</xdr:row>
      <xdr:rowOff>57150</xdr:rowOff>
    </xdr:from>
    <xdr:to>
      <xdr:col>6</xdr:col>
      <xdr:colOff>104774</xdr:colOff>
      <xdr:row>0</xdr:row>
      <xdr:rowOff>476250</xdr:rowOff>
    </xdr:to>
    <xdr:sp macro="" textlink="">
      <xdr:nvSpPr>
        <xdr:cNvPr id="2" name="Rectangle 22">
          <a:extLst>
            <a:ext uri="{FF2B5EF4-FFF2-40B4-BE49-F238E27FC236}">
              <a16:creationId xmlns:a16="http://schemas.microsoft.com/office/drawing/2014/main" id="{00000000-0008-0000-0500-000002000000}"/>
            </a:ext>
          </a:extLst>
        </xdr:cNvPr>
        <xdr:cNvSpPr>
          <a:spLocks noChangeArrowheads="1"/>
        </xdr:cNvSpPr>
      </xdr:nvSpPr>
      <xdr:spPr bwMode="auto">
        <a:xfrm>
          <a:off x="38099" y="57150"/>
          <a:ext cx="9858375"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本表は「計画書作成時」のみ記載して下さい（実績報告書では記載しないで下さい）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24649</xdr:colOff>
      <xdr:row>0</xdr:row>
      <xdr:rowOff>58270</xdr:rowOff>
    </xdr:from>
    <xdr:to>
      <xdr:col>20</xdr:col>
      <xdr:colOff>35856</xdr:colOff>
      <xdr:row>0</xdr:row>
      <xdr:rowOff>477370</xdr:rowOff>
    </xdr:to>
    <xdr:sp macro="" textlink="">
      <xdr:nvSpPr>
        <xdr:cNvPr id="2" name="Rectangle 22">
          <a:extLst>
            <a:ext uri="{FF2B5EF4-FFF2-40B4-BE49-F238E27FC236}">
              <a16:creationId xmlns:a16="http://schemas.microsoft.com/office/drawing/2014/main" id="{00000000-0008-0000-0600-000002000000}"/>
            </a:ext>
          </a:extLst>
        </xdr:cNvPr>
        <xdr:cNvSpPr>
          <a:spLocks noChangeArrowheads="1"/>
        </xdr:cNvSpPr>
      </xdr:nvSpPr>
      <xdr:spPr bwMode="auto">
        <a:xfrm>
          <a:off x="24649" y="58270"/>
          <a:ext cx="9881348"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本表は「計画書作成時」のみ記載して下さい（実績報告書では記載しないで下さい）</a:t>
          </a:r>
        </a:p>
      </xdr:txBody>
    </xdr:sp>
    <xdr:clientData/>
  </xdr:twoCellAnchor>
  <xdr:twoCellAnchor>
    <xdr:from>
      <xdr:col>21</xdr:col>
      <xdr:colOff>526115</xdr:colOff>
      <xdr:row>2</xdr:row>
      <xdr:rowOff>6723</xdr:rowOff>
    </xdr:from>
    <xdr:to>
      <xdr:col>25</xdr:col>
      <xdr:colOff>21851</xdr:colOff>
      <xdr:row>11</xdr:row>
      <xdr:rowOff>117661</xdr:rowOff>
    </xdr:to>
    <xdr:sp macro="" textlink="">
      <xdr:nvSpPr>
        <xdr:cNvPr id="4" name="四角形吹き出し 3">
          <a:extLst>
            <a:ext uri="{FF2B5EF4-FFF2-40B4-BE49-F238E27FC236}">
              <a16:creationId xmlns:a16="http://schemas.microsoft.com/office/drawing/2014/main" id="{00000000-0008-0000-0600-000004000000}"/>
            </a:ext>
          </a:extLst>
        </xdr:cNvPr>
        <xdr:cNvSpPr/>
      </xdr:nvSpPr>
      <xdr:spPr bwMode="auto">
        <a:xfrm>
          <a:off x="12118040" y="778248"/>
          <a:ext cx="2124636" cy="3635188"/>
        </a:xfrm>
        <a:prstGeom prst="wedgeRectCallout">
          <a:avLst>
            <a:gd name="adj1" fmla="val -23306"/>
            <a:gd name="adj2" fmla="val -47560"/>
          </a:avLst>
        </a:prstGeom>
        <a:solidFill>
          <a:schemeClr val="bg1"/>
        </a:solidFill>
        <a:ln w="28575" cap="flat" cmpd="sng" algn="ctr">
          <a:solidFill>
            <a:srgbClr val="FF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72000" tIns="72000" rIns="72000" bIns="72000" rtlCol="0" anchor="t" upright="1"/>
        <a:lstStyle/>
        <a:p>
          <a:pPr eaLnBrk="1" fontAlgn="auto" latinLnBrk="0" hangingPunct="1"/>
          <a:r>
            <a:rPr kumimoji="1" lang="en-US" altLang="ja-JP" sz="1200" b="1">
              <a:effectLst/>
              <a:latin typeface="+mn-lt"/>
              <a:ea typeface="+mn-ea"/>
              <a:cs typeface="+mn-cs"/>
            </a:rPr>
            <a:t>※</a:t>
          </a:r>
          <a:r>
            <a:rPr kumimoji="1" lang="ja-JP" altLang="ja-JP" sz="1200" b="1">
              <a:effectLst/>
              <a:latin typeface="+mn-lt"/>
              <a:ea typeface="+mn-ea"/>
              <a:cs typeface="+mn-cs"/>
            </a:rPr>
            <a:t>この作業は</a:t>
          </a:r>
          <a:r>
            <a:rPr kumimoji="1" lang="ja-JP" altLang="ja-JP" sz="1200" b="1">
              <a:solidFill>
                <a:srgbClr val="FF0000"/>
              </a:solidFill>
              <a:effectLst/>
              <a:latin typeface="+mn-lt"/>
              <a:ea typeface="+mn-ea"/>
              <a:cs typeface="+mn-cs"/>
            </a:rPr>
            <a:t>計画書作成時のみ行って下さい</a:t>
          </a:r>
          <a:r>
            <a:rPr kumimoji="1" lang="ja-JP" altLang="ja-JP" sz="1200" b="1">
              <a:effectLst/>
              <a:latin typeface="+mn-lt"/>
              <a:ea typeface="+mn-ea"/>
              <a:cs typeface="+mn-cs"/>
            </a:rPr>
            <a:t>。実績報告時に行うと計画年の数値が書き換わってしまいます。</a:t>
          </a:r>
          <a:endParaRPr kumimoji="1" lang="en-US" altLang="ja-JP" sz="1200" b="1">
            <a:effectLst/>
            <a:latin typeface="+mn-lt"/>
            <a:ea typeface="+mn-ea"/>
            <a:cs typeface="+mn-cs"/>
          </a:endParaRPr>
        </a:p>
        <a:p>
          <a:pPr eaLnBrk="1" fontAlgn="auto" latinLnBrk="0" hangingPunct="1"/>
          <a:endParaRPr lang="ja-JP" altLang="ja-JP" sz="1200">
            <a:effectLst/>
          </a:endParaRPr>
        </a:p>
        <a:p>
          <a:r>
            <a:rPr kumimoji="1" lang="ja-JP" altLang="ja-JP" sz="1200" b="1">
              <a:effectLst/>
              <a:latin typeface="+mn-lt"/>
              <a:ea typeface="+mn-ea"/>
              <a:cs typeface="+mn-cs"/>
            </a:rPr>
            <a:t>車両台帳で計画年度のデータ入力後に作業します。</a:t>
          </a:r>
          <a:endParaRPr lang="ja-JP" altLang="ja-JP" sz="1200">
            <a:effectLst/>
          </a:endParaRPr>
        </a:p>
        <a:p>
          <a:r>
            <a:rPr kumimoji="1" lang="ja-JP" altLang="ja-JP" sz="1200" b="1">
              <a:effectLst/>
              <a:latin typeface="+mn-lt"/>
              <a:ea typeface="+mn-ea"/>
              <a:cs typeface="+mn-cs"/>
            </a:rPr>
            <a:t>緑色ハッチのセルの値を、左側の紫色ハッチのセル（「計画作成時の実績」欄と「計画作成時の台数」欄）にそれぞれ「値貼り付け」して下さい。</a:t>
          </a:r>
          <a:endParaRPr lang="ja-JP" altLang="ja-JP" sz="1200">
            <a:effectLst/>
          </a:endParaRPr>
        </a:p>
      </xdr:txBody>
    </xdr:sp>
    <xdr:clientData/>
  </xdr:twoCellAnchor>
  <xdr:twoCellAnchor>
    <xdr:from>
      <xdr:col>20</xdr:col>
      <xdr:colOff>304800</xdr:colOff>
      <xdr:row>3</xdr:row>
      <xdr:rowOff>142875</xdr:rowOff>
    </xdr:from>
    <xdr:to>
      <xdr:col>21</xdr:col>
      <xdr:colOff>514350</xdr:colOff>
      <xdr:row>5</xdr:row>
      <xdr:rowOff>276225</xdr:rowOff>
    </xdr:to>
    <xdr:cxnSp macro="">
      <xdr:nvCxnSpPr>
        <xdr:cNvPr id="5" name="直線矢印コネクタ 4">
          <a:extLst>
            <a:ext uri="{FF2B5EF4-FFF2-40B4-BE49-F238E27FC236}">
              <a16:creationId xmlns:a16="http://schemas.microsoft.com/office/drawing/2014/main" id="{00000000-0008-0000-0600-000005000000}"/>
            </a:ext>
          </a:extLst>
        </xdr:cNvPr>
        <xdr:cNvCxnSpPr/>
      </xdr:nvCxnSpPr>
      <xdr:spPr bwMode="auto">
        <a:xfrm flipH="1">
          <a:off x="11325225" y="1152525"/>
          <a:ext cx="781050" cy="657225"/>
        </a:xfrm>
        <a:prstGeom prst="straightConnector1">
          <a:avLst/>
        </a:prstGeom>
        <a:ln w="19050">
          <a:solidFill>
            <a:srgbClr val="FF0000"/>
          </a:solidFill>
          <a:headEnd type="none" w="med" len="med"/>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19049</xdr:colOff>
      <xdr:row>0</xdr:row>
      <xdr:rowOff>57150</xdr:rowOff>
    </xdr:from>
    <xdr:to>
      <xdr:col>5</xdr:col>
      <xdr:colOff>76199</xdr:colOff>
      <xdr:row>0</xdr:row>
      <xdr:rowOff>476250</xdr:rowOff>
    </xdr:to>
    <xdr:sp macro="" textlink="">
      <xdr:nvSpPr>
        <xdr:cNvPr id="2" name="Rectangle 22">
          <a:extLst>
            <a:ext uri="{FF2B5EF4-FFF2-40B4-BE49-F238E27FC236}">
              <a16:creationId xmlns:a16="http://schemas.microsoft.com/office/drawing/2014/main" id="{00000000-0008-0000-0700-000002000000}"/>
            </a:ext>
          </a:extLst>
        </xdr:cNvPr>
        <xdr:cNvSpPr>
          <a:spLocks noChangeArrowheads="1"/>
        </xdr:cNvSpPr>
      </xdr:nvSpPr>
      <xdr:spPr bwMode="auto">
        <a:xfrm>
          <a:off x="19049" y="57150"/>
          <a:ext cx="9229725"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本表は「実績報告時」のみ記載して下さい（計画書では記載しないで下さい）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159124</xdr:colOff>
      <xdr:row>0</xdr:row>
      <xdr:rowOff>47065</xdr:rowOff>
    </xdr:from>
    <xdr:to>
      <xdr:col>19</xdr:col>
      <xdr:colOff>349624</xdr:colOff>
      <xdr:row>0</xdr:row>
      <xdr:rowOff>466165</xdr:rowOff>
    </xdr:to>
    <xdr:sp macro="" textlink="">
      <xdr:nvSpPr>
        <xdr:cNvPr id="3" name="Rectangle 22">
          <a:extLst>
            <a:ext uri="{FF2B5EF4-FFF2-40B4-BE49-F238E27FC236}">
              <a16:creationId xmlns:a16="http://schemas.microsoft.com/office/drawing/2014/main" id="{00000000-0008-0000-0800-000003000000}"/>
            </a:ext>
          </a:extLst>
        </xdr:cNvPr>
        <xdr:cNvSpPr>
          <a:spLocks noChangeArrowheads="1"/>
        </xdr:cNvSpPr>
      </xdr:nvSpPr>
      <xdr:spPr bwMode="auto">
        <a:xfrm>
          <a:off x="159124" y="47065"/>
          <a:ext cx="9137276"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本表は「実績報告時」のみ記載して下さい（計画書では記載しないで下さい）</a:t>
          </a:r>
        </a:p>
      </xdr:txBody>
    </xdr:sp>
    <xdr:clientData/>
  </xdr:twoCellAnchor>
  <xdr:twoCellAnchor>
    <xdr:from>
      <xdr:col>26</xdr:col>
      <xdr:colOff>14568</xdr:colOff>
      <xdr:row>2</xdr:row>
      <xdr:rowOff>11367</xdr:rowOff>
    </xdr:from>
    <xdr:to>
      <xdr:col>29</xdr:col>
      <xdr:colOff>372836</xdr:colOff>
      <xdr:row>8</xdr:row>
      <xdr:rowOff>492258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bwMode="auto">
        <a:xfrm>
          <a:off x="14263968" y="773367"/>
          <a:ext cx="2415668" cy="2538291"/>
        </a:xfrm>
        <a:prstGeom prst="wedgeRectCallout">
          <a:avLst>
            <a:gd name="adj1" fmla="val -23306"/>
            <a:gd name="adj2" fmla="val -47560"/>
          </a:avLst>
        </a:prstGeom>
        <a:solidFill>
          <a:schemeClr val="bg1"/>
        </a:solidFill>
        <a:ln w="28575" cap="flat" cmpd="sng" algn="ctr">
          <a:solidFill>
            <a:srgbClr val="FF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72000" tIns="72000" rIns="72000" bIns="72000" rtlCol="0" anchor="t" upright="1"/>
        <a:lstStyle/>
        <a:p>
          <a:pPr eaLnBrk="1" fontAlgn="auto" latinLnBrk="0" hangingPunct="1"/>
          <a:r>
            <a:rPr kumimoji="1" lang="en-US" altLang="ja-JP" sz="1200" b="1">
              <a:effectLst/>
              <a:latin typeface="+mn-lt"/>
              <a:ea typeface="+mn-ea"/>
              <a:cs typeface="+mn-cs"/>
            </a:rPr>
            <a:t>※</a:t>
          </a:r>
          <a:r>
            <a:rPr kumimoji="1" lang="ja-JP" altLang="ja-JP" sz="1200" b="1">
              <a:effectLst/>
              <a:latin typeface="+mn-lt"/>
              <a:ea typeface="+mn-ea"/>
              <a:cs typeface="+mn-cs"/>
            </a:rPr>
            <a:t>この作業は</a:t>
          </a:r>
          <a:r>
            <a:rPr kumimoji="1" lang="ja-JP" altLang="ja-JP" sz="1200" b="1">
              <a:solidFill>
                <a:srgbClr val="FF0000"/>
              </a:solidFill>
              <a:effectLst/>
              <a:latin typeface="+mn-lt"/>
              <a:ea typeface="+mn-ea"/>
              <a:cs typeface="+mn-cs"/>
            </a:rPr>
            <a:t>実績報告時のみ行って下さい</a:t>
          </a:r>
          <a:r>
            <a:rPr kumimoji="1" lang="ja-JP" altLang="ja-JP" sz="1200" b="1">
              <a:effectLst/>
              <a:latin typeface="+mn-lt"/>
              <a:ea typeface="+mn-ea"/>
              <a:cs typeface="+mn-cs"/>
            </a:rPr>
            <a:t>。計画書作成時は行わないで下さい。</a:t>
          </a:r>
          <a:endParaRPr lang="ja-JP" altLang="ja-JP" sz="1200">
            <a:effectLst/>
          </a:endParaRPr>
        </a:p>
        <a:p>
          <a:r>
            <a:rPr kumimoji="1" lang="ja-JP" altLang="ja-JP" sz="1200" b="1">
              <a:effectLst/>
              <a:latin typeface="+mn-lt"/>
              <a:ea typeface="+mn-ea"/>
              <a:cs typeface="+mn-cs"/>
            </a:rPr>
            <a:t>車両台帳で実績年度のデータ入力終に作業します。</a:t>
          </a:r>
          <a:endParaRPr kumimoji="1" lang="en-US" altLang="ja-JP" sz="1200" b="1">
            <a:effectLst/>
            <a:latin typeface="+mn-lt"/>
            <a:ea typeface="+mn-ea"/>
            <a:cs typeface="+mn-cs"/>
          </a:endParaRPr>
        </a:p>
        <a:p>
          <a:endParaRPr lang="ja-JP" altLang="ja-JP" sz="1200">
            <a:effectLst/>
          </a:endParaRPr>
        </a:p>
        <a:p>
          <a:r>
            <a:rPr kumimoji="1" lang="ja-JP" altLang="ja-JP" sz="1200" b="1">
              <a:effectLst/>
              <a:latin typeface="+mn-lt"/>
              <a:ea typeface="+mn-ea"/>
              <a:cs typeface="+mn-cs"/>
            </a:rPr>
            <a:t>緑色ハッチのセルの値を、</a:t>
          </a:r>
          <a:r>
            <a:rPr kumimoji="1" lang="ja-JP" altLang="en-US" sz="1200" b="1">
              <a:effectLst/>
              <a:latin typeface="+mn-lt"/>
              <a:ea typeface="+mn-ea"/>
              <a:cs typeface="+mn-cs"/>
            </a:rPr>
            <a:t>左側の紫色ハッチのセル（報告する年度の減少台数・新規使用台数の箇所）に「値貼り付け」してください。</a:t>
          </a:r>
        </a:p>
        <a:p>
          <a:endParaRPr lang="ja-JP" altLang="ja-JP" sz="1200">
            <a:effectLst/>
          </a:endParaRPr>
        </a:p>
      </xdr:txBody>
    </xdr:sp>
    <xdr:clientData/>
  </xdr:twoCellAnchor>
  <xdr:twoCellAnchor>
    <xdr:from>
      <xdr:col>25</xdr:col>
      <xdr:colOff>9525</xdr:colOff>
      <xdr:row>6</xdr:row>
      <xdr:rowOff>280388</xdr:rowOff>
    </xdr:from>
    <xdr:to>
      <xdr:col>26</xdr:col>
      <xdr:colOff>14568</xdr:colOff>
      <xdr:row>6</xdr:row>
      <xdr:rowOff>285750</xdr:rowOff>
    </xdr:to>
    <xdr:cxnSp macro="">
      <xdr:nvCxnSpPr>
        <xdr:cNvPr id="6" name="直線矢印コネクタ 5">
          <a:extLst>
            <a:ext uri="{FF2B5EF4-FFF2-40B4-BE49-F238E27FC236}">
              <a16:creationId xmlns:a16="http://schemas.microsoft.com/office/drawing/2014/main" id="{00000000-0008-0000-0800-000006000000}"/>
            </a:ext>
          </a:extLst>
        </xdr:cNvPr>
        <xdr:cNvCxnSpPr/>
      </xdr:nvCxnSpPr>
      <xdr:spPr bwMode="auto">
        <a:xfrm flipH="1">
          <a:off x="13573125" y="2109188"/>
          <a:ext cx="690843" cy="5362"/>
        </a:xfrm>
        <a:prstGeom prst="straightConnector1">
          <a:avLst/>
        </a:prstGeom>
        <a:ln w="19050">
          <a:solidFill>
            <a:srgbClr val="FF0000"/>
          </a:solidFill>
          <a:headEnd type="none" w="med" len="med"/>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133350</xdr:colOff>
      <xdr:row>1</xdr:row>
      <xdr:rowOff>0</xdr:rowOff>
    </xdr:from>
    <xdr:to>
      <xdr:col>9</xdr:col>
      <xdr:colOff>219075</xdr:colOff>
      <xdr:row>6</xdr:row>
      <xdr:rowOff>85725</xdr:rowOff>
    </xdr:to>
    <xdr:sp macro="" textlink="">
      <xdr:nvSpPr>
        <xdr:cNvPr id="2" name="Rectangle 22">
          <a:extLst>
            <a:ext uri="{FF2B5EF4-FFF2-40B4-BE49-F238E27FC236}">
              <a16:creationId xmlns:a16="http://schemas.microsoft.com/office/drawing/2014/main" id="{00000000-0008-0000-0A00-000002000000}"/>
            </a:ext>
          </a:extLst>
        </xdr:cNvPr>
        <xdr:cNvSpPr>
          <a:spLocks noChangeArrowheads="1"/>
        </xdr:cNvSpPr>
      </xdr:nvSpPr>
      <xdr:spPr bwMode="auto">
        <a:xfrm>
          <a:off x="6677025" y="171450"/>
          <a:ext cx="2828925" cy="1057275"/>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1400" b="1" i="0" u="none" strike="noStrike" baseline="0">
              <a:solidFill>
                <a:srgbClr val="FF0000"/>
              </a:solidFill>
              <a:latin typeface="ＭＳ ゴシック"/>
              <a:ea typeface="ＭＳ ゴシック"/>
            </a:rPr>
            <a:t>本表は</a:t>
          </a:r>
          <a:r>
            <a:rPr lang="en-US" altLang="ja-JP" sz="1400" b="1" i="0" u="none" strike="noStrike" baseline="0">
              <a:solidFill>
                <a:srgbClr val="FF0000"/>
              </a:solidFill>
              <a:latin typeface="ＭＳ ゴシック"/>
              <a:ea typeface="ＭＳ ゴシック"/>
            </a:rPr>
            <a:t>【</a:t>
          </a:r>
          <a:r>
            <a:rPr lang="ja-JP" altLang="en-US" sz="1400" b="1" i="0" u="none" strike="noStrike" baseline="0">
              <a:solidFill>
                <a:srgbClr val="FF0000"/>
              </a:solidFill>
              <a:latin typeface="ＭＳ ゴシック"/>
              <a:ea typeface="ＭＳ ゴシック"/>
            </a:rPr>
            <a:t>表紙</a:t>
          </a:r>
          <a:r>
            <a:rPr lang="en-US" altLang="ja-JP" sz="1400" b="1" i="0" u="none" strike="noStrike" baseline="0">
              <a:solidFill>
                <a:srgbClr val="FF0000"/>
              </a:solidFill>
              <a:latin typeface="ＭＳ ゴシック"/>
              <a:ea typeface="ＭＳ ゴシック"/>
            </a:rPr>
            <a:t>】</a:t>
          </a:r>
          <a:r>
            <a:rPr lang="ja-JP" altLang="en-US" sz="1400" b="1" i="0" u="none" strike="noStrike" baseline="0">
              <a:solidFill>
                <a:srgbClr val="FF0000"/>
              </a:solidFill>
              <a:latin typeface="ＭＳ ゴシック"/>
              <a:ea typeface="ＭＳ ゴシック"/>
            </a:rPr>
            <a:t>に業種番号を</a:t>
          </a:r>
          <a:endParaRPr lang="en-US" altLang="ja-JP" sz="1400" b="1" i="0" u="none" strike="noStrike" baseline="0">
            <a:solidFill>
              <a:srgbClr val="FF0000"/>
            </a:solidFill>
            <a:latin typeface="ＭＳ ゴシック"/>
            <a:ea typeface="ＭＳ ゴシック"/>
          </a:endParaRPr>
        </a:p>
        <a:p>
          <a:pPr algn="ctr" rtl="0">
            <a:lnSpc>
              <a:spcPts val="2100"/>
            </a:lnSpc>
            <a:defRPr sz="1000"/>
          </a:pPr>
          <a:r>
            <a:rPr lang="ja-JP" altLang="en-US" sz="1400" b="1" i="0" u="none" strike="noStrike" baseline="0">
              <a:solidFill>
                <a:srgbClr val="FF0000"/>
              </a:solidFill>
              <a:latin typeface="ＭＳ ゴシック"/>
              <a:ea typeface="ＭＳ ゴシック"/>
            </a:rPr>
            <a:t>入力する際に参照します。</a:t>
          </a:r>
          <a:endParaRPr lang="en-US" altLang="ja-JP" sz="1400" b="1" i="0" u="none" strike="noStrike" baseline="0">
            <a:solidFill>
              <a:srgbClr val="FF0000"/>
            </a:solidFill>
            <a:latin typeface="ＭＳ ゴシック"/>
            <a:ea typeface="ＭＳ ゴシック"/>
          </a:endParaRPr>
        </a:p>
        <a:p>
          <a:pPr algn="ctr" rtl="0">
            <a:lnSpc>
              <a:spcPts val="2100"/>
            </a:lnSpc>
            <a:defRPr sz="1000"/>
          </a:pPr>
          <a:r>
            <a:rPr lang="ja-JP" altLang="en-US" sz="1400" b="1" i="0" u="none" strike="noStrike" baseline="0">
              <a:solidFill>
                <a:srgbClr val="FF0000"/>
              </a:solidFill>
              <a:latin typeface="ＭＳ ゴシック"/>
              <a:ea typeface="ＭＳ ゴシック"/>
            </a:rPr>
            <a:t>本表に入力箇所はありません。</a:t>
          </a:r>
          <a:endParaRPr lang="en-US" altLang="ja-JP" sz="1400" b="1" i="0" u="none" strike="noStrike" baseline="0">
            <a:solidFill>
              <a:srgbClr val="FF0000"/>
            </a:solidFill>
            <a:latin typeface="ＭＳ ゴシック"/>
            <a:ea typeface="ＭＳ ゴシック"/>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40082096\Desktop\&#30476;&#27096;&#24335;&#25913;&#35330;&#26696;&#65288;&#29987;&#26989;&#20998;&#39006;&#20837;&#1242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について"/>
      <sheetName val="値貼り付けの方法"/>
      <sheetName val="表紙"/>
      <sheetName val="事業所台帳"/>
      <sheetName val="車両台帳"/>
      <sheetName val="計画1"/>
      <sheetName val="計画2"/>
      <sheetName val="実績1"/>
      <sheetName val="実績2"/>
      <sheetName val="【参考】産業分類"/>
      <sheetName val="【参考】排出係数"/>
    </sheetNames>
    <sheetDataSet>
      <sheetData sheetId="0"/>
      <sheetData sheetId="1"/>
      <sheetData sheetId="2"/>
      <sheetData sheetId="3"/>
      <sheetData sheetId="4">
        <row r="2">
          <cell r="BB2" t="str">
            <v>継続</v>
          </cell>
          <cell r="BC2">
            <v>1</v>
          </cell>
          <cell r="BH2" t="str">
            <v>乗用</v>
          </cell>
          <cell r="BI2">
            <v>1</v>
          </cell>
          <cell r="BJ2" t="str">
            <v>ガソリン</v>
          </cell>
          <cell r="BK2">
            <v>1</v>
          </cell>
          <cell r="BN2" t="str">
            <v>－</v>
          </cell>
          <cell r="BO2">
            <v>0</v>
          </cell>
          <cell r="BX2" t="str">
            <v>－</v>
          </cell>
          <cell r="BY2" t="str">
            <v>－</v>
          </cell>
        </row>
        <row r="3">
          <cell r="BB3" t="str">
            <v>新規</v>
          </cell>
          <cell r="BC3">
            <v>2</v>
          </cell>
          <cell r="BH3" t="str">
            <v>特種（乗用ベース）</v>
          </cell>
          <cell r="BI3">
            <v>2</v>
          </cell>
          <cell r="BJ3" t="str">
            <v>ハイブリッド(ガソリン)</v>
          </cell>
          <cell r="BK3">
            <v>2</v>
          </cell>
          <cell r="BN3" t="str">
            <v>☆</v>
          </cell>
          <cell r="BO3">
            <v>1</v>
          </cell>
          <cell r="BX3" t="str">
            <v>☆</v>
          </cell>
          <cell r="BY3" t="str">
            <v>－</v>
          </cell>
        </row>
        <row r="4">
          <cell r="BB4" t="str">
            <v>減車</v>
          </cell>
          <cell r="BC4">
            <v>3</v>
          </cell>
          <cell r="BH4" t="str">
            <v>乗合</v>
          </cell>
          <cell r="BI4">
            <v>3</v>
          </cell>
          <cell r="BJ4" t="str">
            <v>プラグインハイブリッド（ガソリン）</v>
          </cell>
          <cell r="BK4">
            <v>11</v>
          </cell>
          <cell r="BN4" t="str">
            <v>☆☆</v>
          </cell>
          <cell r="BO4">
            <v>2</v>
          </cell>
          <cell r="BX4" t="str">
            <v>☆☆</v>
          </cell>
          <cell r="BY4" t="str">
            <v>－</v>
          </cell>
        </row>
        <row r="5">
          <cell r="BB5" t="str">
            <v>一時使用</v>
          </cell>
          <cell r="BC5">
            <v>4</v>
          </cell>
          <cell r="BH5" t="str">
            <v>特種（乗合ベース）</v>
          </cell>
          <cell r="BI5">
            <v>4</v>
          </cell>
          <cell r="BJ5" t="str">
            <v>LPG</v>
          </cell>
          <cell r="BK5">
            <v>3</v>
          </cell>
          <cell r="BN5" t="str">
            <v>☆☆☆</v>
          </cell>
          <cell r="BO5">
            <v>9</v>
          </cell>
          <cell r="BX5" t="str">
            <v>☆☆☆</v>
          </cell>
          <cell r="BY5" t="str">
            <v>－</v>
          </cell>
        </row>
        <row r="6">
          <cell r="BB6" t="str">
            <v>(減車済)</v>
          </cell>
          <cell r="BC6">
            <v>5</v>
          </cell>
          <cell r="BH6" t="str">
            <v>貨物</v>
          </cell>
          <cell r="BI6">
            <v>5</v>
          </cell>
          <cell r="BJ6" t="str">
            <v>軽油</v>
          </cell>
          <cell r="BK6">
            <v>4</v>
          </cell>
          <cell r="BN6" t="str">
            <v>新☆☆☆</v>
          </cell>
          <cell r="BO6">
            <v>3</v>
          </cell>
          <cell r="BX6" t="str">
            <v>新☆☆☆</v>
          </cell>
          <cell r="BY6" t="str">
            <v>低公害車</v>
          </cell>
        </row>
        <row r="7">
          <cell r="BH7" t="str">
            <v>特種（貨物ベース）</v>
          </cell>
          <cell r="BI7">
            <v>6</v>
          </cell>
          <cell r="BJ7" t="str">
            <v>ハイブリッド(軽油）</v>
          </cell>
          <cell r="BK7">
            <v>5</v>
          </cell>
          <cell r="BN7" t="str">
            <v>新☆☆☆☆</v>
          </cell>
          <cell r="BO7">
            <v>4</v>
          </cell>
          <cell r="BX7" t="str">
            <v>新☆☆☆☆</v>
          </cell>
          <cell r="BY7" t="str">
            <v>低公害車</v>
          </cell>
        </row>
        <row r="8">
          <cell r="BJ8" t="str">
            <v>プラグインハイブリッド（軽油）</v>
          </cell>
          <cell r="BK8">
            <v>10</v>
          </cell>
          <cell r="BN8" t="str">
            <v>新長期</v>
          </cell>
          <cell r="BO8">
            <v>6</v>
          </cell>
          <cell r="BX8" t="str">
            <v>新長期</v>
          </cell>
          <cell r="BY8" t="str">
            <v>低公害車</v>
          </cell>
        </row>
        <row r="9">
          <cell r="BJ9" t="str">
            <v>ＣＮＧ</v>
          </cell>
          <cell r="BK9">
            <v>6</v>
          </cell>
          <cell r="BN9" t="str">
            <v>PM☆☆☆</v>
          </cell>
          <cell r="BO9">
            <v>7</v>
          </cell>
          <cell r="BX9" t="str">
            <v>PM☆☆☆</v>
          </cell>
          <cell r="BY9" t="str">
            <v>－</v>
          </cell>
        </row>
        <row r="10">
          <cell r="BJ10" t="str">
            <v>メタノール</v>
          </cell>
          <cell r="BK10">
            <v>7</v>
          </cell>
          <cell r="BN10" t="str">
            <v>PM☆☆☆☆</v>
          </cell>
          <cell r="BO10">
            <v>8</v>
          </cell>
          <cell r="BX10" t="str">
            <v>PM☆☆☆☆</v>
          </cell>
          <cell r="BY10" t="str">
            <v>－</v>
          </cell>
        </row>
        <row r="11">
          <cell r="BJ11" t="str">
            <v>電気</v>
          </cell>
          <cell r="BK11">
            <v>8</v>
          </cell>
          <cell r="BN11" t="str">
            <v>新☆（新長期）</v>
          </cell>
          <cell r="BO11">
            <v>11</v>
          </cell>
          <cell r="BX11" t="str">
            <v>新☆（新長期）</v>
          </cell>
          <cell r="BY11" t="str">
            <v>低公害車</v>
          </cell>
        </row>
        <row r="12">
          <cell r="BJ12" t="str">
            <v>燃料電池（水素）</v>
          </cell>
          <cell r="BK12">
            <v>9</v>
          </cell>
          <cell r="BN12" t="str">
            <v>ポスト新長期</v>
          </cell>
          <cell r="BO12">
            <v>10</v>
          </cell>
          <cell r="BX12" t="str">
            <v>ポスト新長期</v>
          </cell>
          <cell r="BY12" t="str">
            <v>低公害車</v>
          </cell>
        </row>
        <row r="13">
          <cell r="BN13" t="str">
            <v>新☆☆☆☆☆</v>
          </cell>
          <cell r="BO13">
            <v>12</v>
          </cell>
          <cell r="BX13" t="str">
            <v>新☆☆☆☆☆</v>
          </cell>
          <cell r="BY13" t="str">
            <v>低公害車</v>
          </cell>
        </row>
        <row r="14">
          <cell r="BN14" t="str">
            <v>H28・30規制</v>
          </cell>
          <cell r="BO14">
            <v>13</v>
          </cell>
          <cell r="BX14" t="str">
            <v>H28・30規制</v>
          </cell>
          <cell r="BY14" t="str">
            <v>低公害車</v>
          </cell>
        </row>
        <row r="15">
          <cell r="BX15" t="str">
            <v>新☆</v>
          </cell>
          <cell r="BY15" t="str">
            <v>－</v>
          </cell>
        </row>
        <row r="16">
          <cell r="BX16" t="str">
            <v>新NOx☆</v>
          </cell>
          <cell r="BY16" t="str">
            <v>－</v>
          </cell>
        </row>
        <row r="17">
          <cell r="BX17" t="str">
            <v>新PM☆</v>
          </cell>
          <cell r="BY17" t="str">
            <v>－</v>
          </cell>
        </row>
        <row r="56">
          <cell r="AG56" t="str">
            <v/>
          </cell>
          <cell r="AM56">
            <v>2</v>
          </cell>
          <cell r="AP56">
            <v>4</v>
          </cell>
          <cell r="AT56">
            <v>3</v>
          </cell>
        </row>
        <row r="57">
          <cell r="AG57">
            <v>1</v>
          </cell>
          <cell r="AM57">
            <v>2</v>
          </cell>
          <cell r="AP57">
            <v>4</v>
          </cell>
          <cell r="AT57">
            <v>1</v>
          </cell>
        </row>
        <row r="58">
          <cell r="AG58">
            <v>1</v>
          </cell>
          <cell r="AM58">
            <v>1</v>
          </cell>
          <cell r="AP58">
            <v>3</v>
          </cell>
          <cell r="AT58">
            <v>1</v>
          </cell>
        </row>
        <row r="59">
          <cell r="AG59">
            <v>1</v>
          </cell>
          <cell r="AM59">
            <v>1</v>
          </cell>
          <cell r="AP59">
            <v>4</v>
          </cell>
          <cell r="AT59">
            <v>1</v>
          </cell>
        </row>
        <row r="60">
          <cell r="AG60">
            <v>1</v>
          </cell>
          <cell r="AM60">
            <v>2</v>
          </cell>
          <cell r="AP60">
            <v>4</v>
          </cell>
          <cell r="AT60">
            <v>1</v>
          </cell>
        </row>
        <row r="61">
          <cell r="AG61" t="str">
            <v/>
          </cell>
          <cell r="AM61">
            <v>2</v>
          </cell>
          <cell r="AP61">
            <v>4</v>
          </cell>
          <cell r="AT61">
            <v>3</v>
          </cell>
        </row>
        <row r="62">
          <cell r="AG62">
            <v>1</v>
          </cell>
          <cell r="AM62">
            <v>1</v>
          </cell>
          <cell r="AP62">
            <v>4</v>
          </cell>
          <cell r="AT62">
            <v>1</v>
          </cell>
        </row>
        <row r="63">
          <cell r="AG63">
            <v>1</v>
          </cell>
          <cell r="AM63">
            <v>1</v>
          </cell>
          <cell r="AP63">
            <v>4</v>
          </cell>
          <cell r="AT63">
            <v>1</v>
          </cell>
        </row>
        <row r="64">
          <cell r="AG64" t="str">
            <v/>
          </cell>
          <cell r="AM64" t="str">
            <v/>
          </cell>
          <cell r="AP64" t="str">
            <v/>
          </cell>
          <cell r="AT64" t="str">
            <v/>
          </cell>
        </row>
        <row r="65">
          <cell r="AG65">
            <v>1</v>
          </cell>
          <cell r="AM65">
            <v>2</v>
          </cell>
          <cell r="AP65">
            <v>4</v>
          </cell>
          <cell r="AT65">
            <v>1</v>
          </cell>
        </row>
        <row r="66">
          <cell r="AG66" t="str">
            <v/>
          </cell>
          <cell r="AM66">
            <v>1</v>
          </cell>
          <cell r="AP66">
            <v>4</v>
          </cell>
          <cell r="AT66">
            <v>3</v>
          </cell>
        </row>
        <row r="67">
          <cell r="AG67" t="str">
            <v/>
          </cell>
          <cell r="AM67">
            <v>1</v>
          </cell>
          <cell r="AP67">
            <v>4</v>
          </cell>
          <cell r="AT67">
            <v>3</v>
          </cell>
        </row>
        <row r="68">
          <cell r="AG68">
            <v>1</v>
          </cell>
          <cell r="AM68">
            <v>2</v>
          </cell>
          <cell r="AP68">
            <v>4</v>
          </cell>
          <cell r="AT68">
            <v>1</v>
          </cell>
        </row>
        <row r="69">
          <cell r="AG69">
            <v>1</v>
          </cell>
          <cell r="AM69">
            <v>1</v>
          </cell>
          <cell r="AP69">
            <v>4</v>
          </cell>
          <cell r="AT69">
            <v>1</v>
          </cell>
        </row>
        <row r="70">
          <cell r="AG70" t="str">
            <v/>
          </cell>
          <cell r="AM70">
            <v>1</v>
          </cell>
          <cell r="AP70">
            <v>4</v>
          </cell>
          <cell r="AT70">
            <v>3</v>
          </cell>
        </row>
        <row r="71">
          <cell r="AG71">
            <v>1</v>
          </cell>
          <cell r="AM71">
            <v>1</v>
          </cell>
          <cell r="AP71">
            <v>4</v>
          </cell>
          <cell r="AT71">
            <v>1</v>
          </cell>
        </row>
        <row r="72">
          <cell r="AG72">
            <v>1</v>
          </cell>
          <cell r="AM72">
            <v>1</v>
          </cell>
          <cell r="AP72">
            <v>4</v>
          </cell>
          <cell r="AT72">
            <v>1</v>
          </cell>
        </row>
        <row r="73">
          <cell r="AG73">
            <v>1</v>
          </cell>
          <cell r="AM73">
            <v>1</v>
          </cell>
          <cell r="AP73">
            <v>4</v>
          </cell>
          <cell r="AT73">
            <v>1</v>
          </cell>
        </row>
        <row r="74">
          <cell r="AG74">
            <v>1</v>
          </cell>
          <cell r="AM74">
            <v>1</v>
          </cell>
          <cell r="AP74">
            <v>4</v>
          </cell>
          <cell r="AT74">
            <v>1</v>
          </cell>
        </row>
        <row r="75">
          <cell r="AG75" t="str">
            <v/>
          </cell>
          <cell r="AM75" t="str">
            <v/>
          </cell>
          <cell r="AP75" t="str">
            <v/>
          </cell>
          <cell r="AT75" t="str">
            <v/>
          </cell>
        </row>
        <row r="76">
          <cell r="AG76">
            <v>1</v>
          </cell>
          <cell r="AM76">
            <v>4</v>
          </cell>
          <cell r="AP76">
            <v>10</v>
          </cell>
          <cell r="AT76">
            <v>1</v>
          </cell>
        </row>
        <row r="77">
          <cell r="AG77" t="str">
            <v/>
          </cell>
          <cell r="AM77" t="str">
            <v/>
          </cell>
          <cell r="AP77" t="str">
            <v/>
          </cell>
          <cell r="AT77" t="str">
            <v/>
          </cell>
        </row>
        <row r="78">
          <cell r="AG78">
            <v>1</v>
          </cell>
          <cell r="AM78">
            <v>1</v>
          </cell>
          <cell r="AP78">
            <v>4</v>
          </cell>
          <cell r="AT78">
            <v>1</v>
          </cell>
        </row>
        <row r="79">
          <cell r="AG79">
            <v>1</v>
          </cell>
          <cell r="AM79">
            <v>1</v>
          </cell>
          <cell r="AP79">
            <v>4</v>
          </cell>
          <cell r="AT79">
            <v>1</v>
          </cell>
        </row>
        <row r="80">
          <cell r="AG80">
            <v>1</v>
          </cell>
          <cell r="AM80">
            <v>1</v>
          </cell>
          <cell r="AP80">
            <v>4</v>
          </cell>
          <cell r="AT80">
            <v>1</v>
          </cell>
        </row>
        <row r="81">
          <cell r="AG81">
            <v>1</v>
          </cell>
          <cell r="AM81">
            <v>2</v>
          </cell>
          <cell r="AP81">
            <v>4</v>
          </cell>
          <cell r="AT81">
            <v>1</v>
          </cell>
        </row>
        <row r="82">
          <cell r="AG82" t="str">
            <v/>
          </cell>
          <cell r="AM82">
            <v>2</v>
          </cell>
          <cell r="AP82">
            <v>4</v>
          </cell>
          <cell r="AT82">
            <v>3</v>
          </cell>
        </row>
        <row r="83">
          <cell r="AG83">
            <v>1</v>
          </cell>
          <cell r="AM83">
            <v>1</v>
          </cell>
          <cell r="AP83">
            <v>4</v>
          </cell>
          <cell r="AT83">
            <v>1</v>
          </cell>
        </row>
        <row r="84">
          <cell r="AG84">
            <v>1</v>
          </cell>
          <cell r="AM84">
            <v>1</v>
          </cell>
          <cell r="AP84">
            <v>4</v>
          </cell>
          <cell r="AT84">
            <v>1</v>
          </cell>
        </row>
        <row r="85">
          <cell r="AG85">
            <v>1</v>
          </cell>
          <cell r="AM85">
            <v>2</v>
          </cell>
          <cell r="AP85">
            <v>4</v>
          </cell>
          <cell r="AT85">
            <v>1</v>
          </cell>
        </row>
        <row r="86">
          <cell r="AG86" t="str">
            <v/>
          </cell>
          <cell r="AM86">
            <v>1</v>
          </cell>
          <cell r="AP86">
            <v>4</v>
          </cell>
          <cell r="AT86">
            <v>3</v>
          </cell>
        </row>
        <row r="87">
          <cell r="AG87" t="str">
            <v/>
          </cell>
          <cell r="AM87" t="str">
            <v/>
          </cell>
          <cell r="AP87" t="str">
            <v/>
          </cell>
          <cell r="AT87" t="str">
            <v/>
          </cell>
        </row>
        <row r="88">
          <cell r="AG88" t="str">
            <v/>
          </cell>
          <cell r="AM88">
            <v>2</v>
          </cell>
          <cell r="AP88">
            <v>4</v>
          </cell>
          <cell r="AT88">
            <v>3</v>
          </cell>
        </row>
        <row r="89">
          <cell r="AG89" t="str">
            <v/>
          </cell>
          <cell r="AM89" t="str">
            <v/>
          </cell>
          <cell r="AP89" t="str">
            <v/>
          </cell>
          <cell r="AT89" t="str">
            <v/>
          </cell>
        </row>
        <row r="90">
          <cell r="AG90">
            <v>1</v>
          </cell>
          <cell r="AM90">
            <v>1</v>
          </cell>
          <cell r="AP90">
            <v>4</v>
          </cell>
          <cell r="AT90">
            <v>1</v>
          </cell>
        </row>
        <row r="91">
          <cell r="AG91" t="str">
            <v/>
          </cell>
          <cell r="AM91" t="str">
            <v/>
          </cell>
          <cell r="AP91" t="str">
            <v/>
          </cell>
          <cell r="AT91" t="str">
            <v/>
          </cell>
        </row>
        <row r="92">
          <cell r="AG92" t="str">
            <v/>
          </cell>
          <cell r="AM92" t="str">
            <v/>
          </cell>
          <cell r="AP92" t="str">
            <v/>
          </cell>
          <cell r="AT92" t="str">
            <v/>
          </cell>
        </row>
        <row r="93">
          <cell r="AG93" t="str">
            <v/>
          </cell>
          <cell r="AM93">
            <v>1</v>
          </cell>
          <cell r="AP93">
            <v>4</v>
          </cell>
          <cell r="AT93">
            <v>3</v>
          </cell>
        </row>
        <row r="94">
          <cell r="AG94">
            <v>1</v>
          </cell>
          <cell r="AM94">
            <v>2</v>
          </cell>
          <cell r="AP94">
            <v>4</v>
          </cell>
          <cell r="AT94">
            <v>1</v>
          </cell>
        </row>
        <row r="95">
          <cell r="AG95">
            <v>1</v>
          </cell>
          <cell r="AM95">
            <v>2</v>
          </cell>
          <cell r="AP95">
            <v>4</v>
          </cell>
          <cell r="AT95">
            <v>1</v>
          </cell>
        </row>
        <row r="96">
          <cell r="AG96" t="str">
            <v/>
          </cell>
          <cell r="AM96" t="str">
            <v/>
          </cell>
          <cell r="AP96" t="str">
            <v/>
          </cell>
          <cell r="AT96" t="str">
            <v/>
          </cell>
        </row>
        <row r="97">
          <cell r="AG97">
            <v>1</v>
          </cell>
          <cell r="AM97">
            <v>1</v>
          </cell>
          <cell r="AP97">
            <v>4</v>
          </cell>
          <cell r="AT97">
            <v>1</v>
          </cell>
        </row>
        <row r="98">
          <cell r="AG98">
            <v>1</v>
          </cell>
          <cell r="AM98">
            <v>1</v>
          </cell>
          <cell r="AP98">
            <v>4</v>
          </cell>
          <cell r="AT98">
            <v>1</v>
          </cell>
        </row>
        <row r="99">
          <cell r="AG99">
            <v>1</v>
          </cell>
          <cell r="AM99">
            <v>2</v>
          </cell>
          <cell r="AP99">
            <v>4</v>
          </cell>
          <cell r="AT99">
            <v>1</v>
          </cell>
        </row>
        <row r="100">
          <cell r="AG100">
            <v>1</v>
          </cell>
          <cell r="AM100">
            <v>1</v>
          </cell>
          <cell r="AP100">
            <v>0</v>
          </cell>
          <cell r="AT100">
            <v>1</v>
          </cell>
        </row>
        <row r="101">
          <cell r="AG101" t="str">
            <v/>
          </cell>
          <cell r="AM101" t="str">
            <v/>
          </cell>
          <cell r="AP101" t="str">
            <v/>
          </cell>
          <cell r="AT101" t="str">
            <v/>
          </cell>
        </row>
        <row r="102">
          <cell r="AG102" t="str">
            <v/>
          </cell>
          <cell r="AM102" t="str">
            <v/>
          </cell>
          <cell r="AP102" t="str">
            <v/>
          </cell>
          <cell r="AT102" t="str">
            <v/>
          </cell>
        </row>
        <row r="103">
          <cell r="AG103">
            <v>1</v>
          </cell>
          <cell r="AM103">
            <v>1</v>
          </cell>
          <cell r="AP103">
            <v>4</v>
          </cell>
          <cell r="AT103">
            <v>1</v>
          </cell>
        </row>
        <row r="104">
          <cell r="AG104" t="str">
            <v/>
          </cell>
          <cell r="AM104">
            <v>1</v>
          </cell>
          <cell r="AP104">
            <v>4</v>
          </cell>
          <cell r="AT104">
            <v>3</v>
          </cell>
        </row>
        <row r="105">
          <cell r="AG105">
            <v>1</v>
          </cell>
          <cell r="AM105">
            <v>1</v>
          </cell>
          <cell r="AP105">
            <v>4</v>
          </cell>
          <cell r="AT105">
            <v>1</v>
          </cell>
        </row>
        <row r="106">
          <cell r="AG106">
            <v>1</v>
          </cell>
          <cell r="AM106">
            <v>1</v>
          </cell>
          <cell r="AP106">
            <v>4</v>
          </cell>
          <cell r="AT106">
            <v>1</v>
          </cell>
        </row>
        <row r="107">
          <cell r="AG107" t="str">
            <v/>
          </cell>
          <cell r="AM107">
            <v>1</v>
          </cell>
          <cell r="AP107">
            <v>4</v>
          </cell>
          <cell r="AT107">
            <v>3</v>
          </cell>
        </row>
        <row r="108">
          <cell r="AG108">
            <v>1</v>
          </cell>
          <cell r="AM108">
            <v>1</v>
          </cell>
          <cell r="AP108">
            <v>4</v>
          </cell>
          <cell r="AT108">
            <v>1</v>
          </cell>
        </row>
        <row r="109">
          <cell r="AG109">
            <v>1</v>
          </cell>
          <cell r="AM109">
            <v>1</v>
          </cell>
          <cell r="AP109">
            <v>4</v>
          </cell>
          <cell r="AT109">
            <v>1</v>
          </cell>
        </row>
        <row r="110">
          <cell r="AG110">
            <v>1</v>
          </cell>
          <cell r="AM110">
            <v>1</v>
          </cell>
          <cell r="AP110">
            <v>4</v>
          </cell>
          <cell r="AT110">
            <v>1</v>
          </cell>
        </row>
        <row r="111">
          <cell r="AG111">
            <v>1</v>
          </cell>
          <cell r="AM111">
            <v>2</v>
          </cell>
          <cell r="AP111">
            <v>4</v>
          </cell>
          <cell r="AT111">
            <v>1</v>
          </cell>
        </row>
        <row r="112">
          <cell r="AG112">
            <v>1</v>
          </cell>
          <cell r="AM112">
            <v>2</v>
          </cell>
          <cell r="AP112">
            <v>4</v>
          </cell>
          <cell r="AT112">
            <v>1</v>
          </cell>
        </row>
        <row r="113">
          <cell r="AG113">
            <v>1</v>
          </cell>
          <cell r="AM113">
            <v>1</v>
          </cell>
          <cell r="AP113">
            <v>4</v>
          </cell>
          <cell r="AT113">
            <v>1</v>
          </cell>
        </row>
        <row r="114">
          <cell r="AG114">
            <v>1</v>
          </cell>
          <cell r="AM114">
            <v>1</v>
          </cell>
          <cell r="AP114">
            <v>4</v>
          </cell>
          <cell r="AT114">
            <v>1</v>
          </cell>
        </row>
        <row r="115">
          <cell r="AG115">
            <v>1</v>
          </cell>
          <cell r="AM115">
            <v>1</v>
          </cell>
          <cell r="AP115">
            <v>4</v>
          </cell>
          <cell r="AT115">
            <v>1</v>
          </cell>
        </row>
        <row r="116">
          <cell r="AG116" t="str">
            <v/>
          </cell>
          <cell r="AM116" t="str">
            <v/>
          </cell>
          <cell r="AP116" t="str">
            <v/>
          </cell>
          <cell r="AT116" t="str">
            <v/>
          </cell>
        </row>
        <row r="117">
          <cell r="AG117" t="str">
            <v/>
          </cell>
          <cell r="AM117">
            <v>2</v>
          </cell>
          <cell r="AP117">
            <v>4</v>
          </cell>
          <cell r="AT117">
            <v>3</v>
          </cell>
        </row>
        <row r="118">
          <cell r="AG118" t="str">
            <v/>
          </cell>
          <cell r="AM118" t="str">
            <v/>
          </cell>
          <cell r="AP118" t="str">
            <v/>
          </cell>
          <cell r="AT118" t="str">
            <v/>
          </cell>
        </row>
        <row r="119">
          <cell r="AG119" t="str">
            <v/>
          </cell>
          <cell r="AM119" t="str">
            <v/>
          </cell>
          <cell r="AP119" t="str">
            <v/>
          </cell>
          <cell r="AT119" t="str">
            <v/>
          </cell>
        </row>
        <row r="120">
          <cell r="AG120" t="str">
            <v/>
          </cell>
          <cell r="AM120" t="str">
            <v/>
          </cell>
          <cell r="AP120" t="str">
            <v/>
          </cell>
          <cell r="AT120" t="str">
            <v/>
          </cell>
        </row>
        <row r="121">
          <cell r="AG121" t="str">
            <v/>
          </cell>
          <cell r="AM121" t="str">
            <v/>
          </cell>
          <cell r="AP121" t="str">
            <v/>
          </cell>
          <cell r="AT121" t="str">
            <v/>
          </cell>
        </row>
        <row r="122">
          <cell r="AG122" t="str">
            <v/>
          </cell>
          <cell r="AM122" t="str">
            <v/>
          </cell>
          <cell r="AP122" t="str">
            <v/>
          </cell>
          <cell r="AT122" t="str">
            <v/>
          </cell>
        </row>
        <row r="123">
          <cell r="AG123" t="str">
            <v/>
          </cell>
          <cell r="AM123" t="str">
            <v/>
          </cell>
          <cell r="AP123" t="str">
            <v/>
          </cell>
          <cell r="AT123" t="str">
            <v/>
          </cell>
        </row>
        <row r="124">
          <cell r="AG124">
            <v>1</v>
          </cell>
          <cell r="AM124">
            <v>1</v>
          </cell>
          <cell r="AP124">
            <v>4</v>
          </cell>
          <cell r="AT124">
            <v>1</v>
          </cell>
        </row>
        <row r="125">
          <cell r="AG125" t="str">
            <v/>
          </cell>
          <cell r="AM125">
            <v>2</v>
          </cell>
          <cell r="AP125">
            <v>4</v>
          </cell>
          <cell r="AT125">
            <v>3</v>
          </cell>
        </row>
        <row r="126">
          <cell r="AG126" t="str">
            <v/>
          </cell>
          <cell r="AM126">
            <v>1</v>
          </cell>
          <cell r="AP126">
            <v>4</v>
          </cell>
          <cell r="AT126">
            <v>3</v>
          </cell>
        </row>
        <row r="127">
          <cell r="AG127" t="str">
            <v/>
          </cell>
          <cell r="AM127" t="str">
            <v/>
          </cell>
          <cell r="AP127" t="str">
            <v/>
          </cell>
          <cell r="AT127" t="str">
            <v/>
          </cell>
        </row>
        <row r="128">
          <cell r="AG128">
            <v>1</v>
          </cell>
          <cell r="AM128">
            <v>1</v>
          </cell>
          <cell r="AP128">
            <v>4</v>
          </cell>
          <cell r="AT128">
            <v>1</v>
          </cell>
        </row>
        <row r="129">
          <cell r="AG129" t="str">
            <v/>
          </cell>
          <cell r="AM129" t="str">
            <v/>
          </cell>
          <cell r="AP129" t="str">
            <v/>
          </cell>
          <cell r="AT129" t="str">
            <v/>
          </cell>
        </row>
        <row r="130">
          <cell r="AG130" t="str">
            <v/>
          </cell>
          <cell r="AM130" t="str">
            <v/>
          </cell>
          <cell r="AP130" t="str">
            <v/>
          </cell>
          <cell r="AT130" t="str">
            <v/>
          </cell>
        </row>
        <row r="131">
          <cell r="AG131">
            <v>1</v>
          </cell>
          <cell r="AM131">
            <v>1</v>
          </cell>
          <cell r="AP131">
            <v>3</v>
          </cell>
          <cell r="AT131">
            <v>1</v>
          </cell>
        </row>
        <row r="132">
          <cell r="AG132">
            <v>1</v>
          </cell>
          <cell r="AM132">
            <v>1</v>
          </cell>
          <cell r="AP132">
            <v>4</v>
          </cell>
          <cell r="AT132">
            <v>1</v>
          </cell>
        </row>
        <row r="133">
          <cell r="AG133">
            <v>1</v>
          </cell>
          <cell r="AM133">
            <v>1</v>
          </cell>
          <cell r="AP133">
            <v>4</v>
          </cell>
          <cell r="AT133">
            <v>1</v>
          </cell>
        </row>
        <row r="134">
          <cell r="AG134">
            <v>1</v>
          </cell>
          <cell r="AM134">
            <v>4</v>
          </cell>
          <cell r="AP134">
            <v>10</v>
          </cell>
          <cell r="AT134">
            <v>1</v>
          </cell>
        </row>
        <row r="135">
          <cell r="AG135">
            <v>1</v>
          </cell>
          <cell r="AM135">
            <v>1</v>
          </cell>
          <cell r="AP135">
            <v>4</v>
          </cell>
          <cell r="AT135">
            <v>1</v>
          </cell>
        </row>
        <row r="136">
          <cell r="AG136">
            <v>1</v>
          </cell>
          <cell r="AM136">
            <v>1</v>
          </cell>
          <cell r="AP136">
            <v>4</v>
          </cell>
          <cell r="AT136">
            <v>1</v>
          </cell>
        </row>
        <row r="137">
          <cell r="AG137">
            <v>1</v>
          </cell>
          <cell r="AM137">
            <v>1</v>
          </cell>
          <cell r="AP137">
            <v>4</v>
          </cell>
          <cell r="AT137">
            <v>1</v>
          </cell>
        </row>
        <row r="138">
          <cell r="AG138">
            <v>1</v>
          </cell>
          <cell r="AM138">
            <v>1</v>
          </cell>
          <cell r="AP138">
            <v>4</v>
          </cell>
          <cell r="AT138">
            <v>1</v>
          </cell>
        </row>
        <row r="139">
          <cell r="AG139">
            <v>1</v>
          </cell>
          <cell r="AM139">
            <v>2</v>
          </cell>
          <cell r="AP139">
            <v>4</v>
          </cell>
          <cell r="AT139">
            <v>1</v>
          </cell>
        </row>
        <row r="140">
          <cell r="AG140">
            <v>1</v>
          </cell>
          <cell r="AM140">
            <v>2</v>
          </cell>
          <cell r="AP140">
            <v>4</v>
          </cell>
          <cell r="AT140">
            <v>1</v>
          </cell>
        </row>
        <row r="141">
          <cell r="AG141">
            <v>1</v>
          </cell>
          <cell r="AM141">
            <v>2</v>
          </cell>
          <cell r="AP141">
            <v>4</v>
          </cell>
          <cell r="AT141">
            <v>1</v>
          </cell>
        </row>
        <row r="142">
          <cell r="AG142">
            <v>1</v>
          </cell>
          <cell r="AM142">
            <v>1</v>
          </cell>
          <cell r="AP142">
            <v>4</v>
          </cell>
          <cell r="AT142">
            <v>1</v>
          </cell>
        </row>
        <row r="143">
          <cell r="AG143" t="str">
            <v/>
          </cell>
          <cell r="AM143">
            <v>1</v>
          </cell>
          <cell r="AP143">
            <v>4</v>
          </cell>
          <cell r="AT143">
            <v>3</v>
          </cell>
        </row>
        <row r="144">
          <cell r="AG144" t="str">
            <v/>
          </cell>
          <cell r="AM144">
            <v>2</v>
          </cell>
          <cell r="AP144">
            <v>4</v>
          </cell>
          <cell r="AT144">
            <v>3</v>
          </cell>
        </row>
        <row r="145">
          <cell r="AG145">
            <v>1</v>
          </cell>
          <cell r="AM145">
            <v>2</v>
          </cell>
          <cell r="AP145">
            <v>4</v>
          </cell>
          <cell r="AT145">
            <v>1</v>
          </cell>
        </row>
        <row r="146">
          <cell r="AG146">
            <v>1</v>
          </cell>
          <cell r="AM146">
            <v>2</v>
          </cell>
          <cell r="AP146">
            <v>4</v>
          </cell>
          <cell r="AT146">
            <v>1</v>
          </cell>
        </row>
        <row r="147">
          <cell r="AG147">
            <v>1</v>
          </cell>
          <cell r="AM147">
            <v>2</v>
          </cell>
          <cell r="AP147">
            <v>4</v>
          </cell>
          <cell r="AT147">
            <v>1</v>
          </cell>
        </row>
        <row r="148">
          <cell r="AG148">
            <v>1</v>
          </cell>
          <cell r="AM148">
            <v>2</v>
          </cell>
          <cell r="AP148">
            <v>4</v>
          </cell>
          <cell r="AT148">
            <v>1</v>
          </cell>
        </row>
        <row r="149">
          <cell r="AG149">
            <v>1</v>
          </cell>
          <cell r="AM149">
            <v>1</v>
          </cell>
          <cell r="AP149">
            <v>4</v>
          </cell>
          <cell r="AT149">
            <v>1</v>
          </cell>
        </row>
        <row r="150">
          <cell r="AG150">
            <v>1</v>
          </cell>
          <cell r="AM150">
            <v>2</v>
          </cell>
          <cell r="AP150">
            <v>4</v>
          </cell>
          <cell r="AT150">
            <v>1</v>
          </cell>
        </row>
        <row r="151">
          <cell r="AG151">
            <v>1</v>
          </cell>
          <cell r="AM151">
            <v>1</v>
          </cell>
          <cell r="AP151">
            <v>4</v>
          </cell>
          <cell r="AT151">
            <v>1</v>
          </cell>
        </row>
        <row r="152">
          <cell r="AG152">
            <v>1</v>
          </cell>
          <cell r="AM152">
            <v>1</v>
          </cell>
          <cell r="AP152">
            <v>4</v>
          </cell>
          <cell r="AT152">
            <v>1</v>
          </cell>
        </row>
        <row r="153">
          <cell r="AG153">
            <v>1</v>
          </cell>
          <cell r="AM153">
            <v>1</v>
          </cell>
          <cell r="AP153">
            <v>4</v>
          </cell>
          <cell r="AT153">
            <v>1</v>
          </cell>
        </row>
        <row r="154">
          <cell r="AG154">
            <v>1</v>
          </cell>
          <cell r="AM154">
            <v>1</v>
          </cell>
          <cell r="AP154">
            <v>4</v>
          </cell>
          <cell r="AT154">
            <v>1</v>
          </cell>
        </row>
        <row r="155">
          <cell r="AG155">
            <v>1</v>
          </cell>
          <cell r="AM155">
            <v>1</v>
          </cell>
          <cell r="AP155">
            <v>3</v>
          </cell>
          <cell r="AT155">
            <v>1</v>
          </cell>
        </row>
        <row r="156">
          <cell r="AG156">
            <v>1</v>
          </cell>
          <cell r="AM156">
            <v>1</v>
          </cell>
          <cell r="AP156">
            <v>12</v>
          </cell>
          <cell r="AT156">
            <v>1</v>
          </cell>
        </row>
        <row r="157">
          <cell r="AG157">
            <v>1</v>
          </cell>
          <cell r="AM157">
            <v>2</v>
          </cell>
          <cell r="AP157">
            <v>12</v>
          </cell>
          <cell r="AT157">
            <v>1</v>
          </cell>
        </row>
        <row r="158">
          <cell r="AG158">
            <v>1</v>
          </cell>
          <cell r="AM158">
            <v>1</v>
          </cell>
          <cell r="AP158">
            <v>4</v>
          </cell>
          <cell r="AT158">
            <v>1</v>
          </cell>
        </row>
        <row r="159">
          <cell r="AG159">
            <v>1</v>
          </cell>
          <cell r="AM159">
            <v>1</v>
          </cell>
          <cell r="AP159">
            <v>4</v>
          </cell>
          <cell r="AT159">
            <v>1</v>
          </cell>
        </row>
        <row r="160">
          <cell r="AG160">
            <v>1</v>
          </cell>
          <cell r="AM160">
            <v>2</v>
          </cell>
          <cell r="AP160">
            <v>4</v>
          </cell>
          <cell r="AT160">
            <v>1</v>
          </cell>
        </row>
        <row r="161">
          <cell r="AG161">
            <v>1</v>
          </cell>
          <cell r="AM161">
            <v>1</v>
          </cell>
          <cell r="AP161">
            <v>4</v>
          </cell>
          <cell r="AT161">
            <v>1</v>
          </cell>
        </row>
        <row r="162">
          <cell r="AG162">
            <v>1</v>
          </cell>
          <cell r="AM162">
            <v>2</v>
          </cell>
          <cell r="AP162">
            <v>12</v>
          </cell>
          <cell r="AT162">
            <v>1</v>
          </cell>
        </row>
        <row r="163">
          <cell r="AG163" t="str">
            <v/>
          </cell>
          <cell r="AM163">
            <v>2</v>
          </cell>
          <cell r="AP163">
            <v>12</v>
          </cell>
          <cell r="AT163">
            <v>3</v>
          </cell>
        </row>
        <row r="164">
          <cell r="AG164">
            <v>1</v>
          </cell>
          <cell r="AM164">
            <v>2</v>
          </cell>
          <cell r="AP164">
            <v>12</v>
          </cell>
          <cell r="AT164">
            <v>1</v>
          </cell>
        </row>
        <row r="165">
          <cell r="AG165">
            <v>1</v>
          </cell>
          <cell r="AM165">
            <v>1</v>
          </cell>
          <cell r="AP165">
            <v>4</v>
          </cell>
          <cell r="AT165">
            <v>1</v>
          </cell>
        </row>
        <row r="166">
          <cell r="AG166">
            <v>1</v>
          </cell>
          <cell r="AM166">
            <v>2</v>
          </cell>
          <cell r="AP166">
            <v>4</v>
          </cell>
          <cell r="AT166">
            <v>1</v>
          </cell>
        </row>
        <row r="167">
          <cell r="AG167">
            <v>1</v>
          </cell>
          <cell r="AM167">
            <v>2</v>
          </cell>
          <cell r="AP167">
            <v>4</v>
          </cell>
          <cell r="AT167">
            <v>1</v>
          </cell>
        </row>
        <row r="168">
          <cell r="AG168">
            <v>1</v>
          </cell>
          <cell r="AM168">
            <v>1</v>
          </cell>
          <cell r="AP168">
            <v>4</v>
          </cell>
          <cell r="AT168">
            <v>1</v>
          </cell>
        </row>
        <row r="169">
          <cell r="AG169">
            <v>1</v>
          </cell>
          <cell r="AM169">
            <v>4</v>
          </cell>
          <cell r="AP169">
            <v>13</v>
          </cell>
          <cell r="AT169">
            <v>1</v>
          </cell>
        </row>
        <row r="170">
          <cell r="AG170">
            <v>1</v>
          </cell>
          <cell r="AM170">
            <v>2</v>
          </cell>
          <cell r="AP170">
            <v>12</v>
          </cell>
          <cell r="AT170">
            <v>2</v>
          </cell>
        </row>
        <row r="171">
          <cell r="AG171">
            <v>1</v>
          </cell>
          <cell r="AM171">
            <v>1</v>
          </cell>
          <cell r="AP171">
            <v>4</v>
          </cell>
          <cell r="AT171">
            <v>2</v>
          </cell>
        </row>
        <row r="172">
          <cell r="AG172">
            <v>1</v>
          </cell>
          <cell r="AM172">
            <v>11</v>
          </cell>
          <cell r="AP172">
            <v>4</v>
          </cell>
          <cell r="AT172">
            <v>2</v>
          </cell>
        </row>
        <row r="173">
          <cell r="AG173">
            <v>1</v>
          </cell>
          <cell r="AM173">
            <v>1</v>
          </cell>
          <cell r="AP173">
            <v>4</v>
          </cell>
          <cell r="AT173">
            <v>2</v>
          </cell>
        </row>
        <row r="174">
          <cell r="AG174">
            <v>1</v>
          </cell>
          <cell r="AM174">
            <v>1</v>
          </cell>
          <cell r="AP174">
            <v>12</v>
          </cell>
          <cell r="AT174">
            <v>2</v>
          </cell>
        </row>
        <row r="175">
          <cell r="AG175">
            <v>1</v>
          </cell>
          <cell r="AM175">
            <v>2</v>
          </cell>
          <cell r="AP175">
            <v>4</v>
          </cell>
          <cell r="AT175">
            <v>2</v>
          </cell>
        </row>
        <row r="176">
          <cell r="AG176">
            <v>1</v>
          </cell>
          <cell r="AM176">
            <v>2</v>
          </cell>
          <cell r="AP176">
            <v>12</v>
          </cell>
          <cell r="AT176">
            <v>2</v>
          </cell>
        </row>
        <row r="177">
          <cell r="AG177">
            <v>1</v>
          </cell>
          <cell r="AM177">
            <v>8</v>
          </cell>
          <cell r="AP177">
            <v>0</v>
          </cell>
          <cell r="AT177">
            <v>2</v>
          </cell>
        </row>
        <row r="178">
          <cell r="AG178">
            <v>1</v>
          </cell>
          <cell r="AM178">
            <v>2</v>
          </cell>
          <cell r="AP178">
            <v>12</v>
          </cell>
          <cell r="AT178">
            <v>2</v>
          </cell>
        </row>
        <row r="179">
          <cell r="AG179">
            <v>1</v>
          </cell>
          <cell r="AM179">
            <v>2</v>
          </cell>
          <cell r="AP179">
            <v>12</v>
          </cell>
          <cell r="AT179">
            <v>2</v>
          </cell>
        </row>
        <row r="180">
          <cell r="AG180">
            <v>1</v>
          </cell>
          <cell r="AM180">
            <v>1</v>
          </cell>
          <cell r="AP180">
            <v>12</v>
          </cell>
          <cell r="AT180">
            <v>2</v>
          </cell>
        </row>
        <row r="181">
          <cell r="AG181">
            <v>1</v>
          </cell>
          <cell r="AM181">
            <v>1</v>
          </cell>
          <cell r="AP181">
            <v>12</v>
          </cell>
          <cell r="AT181">
            <v>2</v>
          </cell>
        </row>
        <row r="182">
          <cell r="AG182">
            <v>1</v>
          </cell>
          <cell r="AM182">
            <v>1</v>
          </cell>
          <cell r="AP182">
            <v>12</v>
          </cell>
          <cell r="AT182">
            <v>2</v>
          </cell>
        </row>
        <row r="183">
          <cell r="AG183">
            <v>1</v>
          </cell>
          <cell r="AM183">
            <v>2</v>
          </cell>
          <cell r="AP183">
            <v>12</v>
          </cell>
          <cell r="AT183">
            <v>2</v>
          </cell>
        </row>
        <row r="184">
          <cell r="AG184">
            <v>1</v>
          </cell>
          <cell r="AM184">
            <v>1</v>
          </cell>
          <cell r="AP184">
            <v>4</v>
          </cell>
          <cell r="AT184">
            <v>2</v>
          </cell>
        </row>
        <row r="185">
          <cell r="AG185">
            <v>1</v>
          </cell>
          <cell r="AM185">
            <v>2</v>
          </cell>
          <cell r="AP185">
            <v>4</v>
          </cell>
          <cell r="AT185">
            <v>2</v>
          </cell>
        </row>
        <row r="186">
          <cell r="AG186" t="str">
            <v/>
          </cell>
          <cell r="AM186" t="str">
            <v/>
          </cell>
          <cell r="AP186" t="str">
            <v/>
          </cell>
          <cell r="AT186" t="str">
            <v/>
          </cell>
        </row>
        <row r="187">
          <cell r="AG187" t="str">
            <v/>
          </cell>
          <cell r="AM187" t="str">
            <v/>
          </cell>
          <cell r="AP187" t="str">
            <v/>
          </cell>
          <cell r="AT187" t="str">
            <v/>
          </cell>
        </row>
        <row r="188">
          <cell r="AG188" t="str">
            <v/>
          </cell>
          <cell r="AM188" t="str">
            <v/>
          </cell>
          <cell r="AP188" t="str">
            <v/>
          </cell>
          <cell r="AT188" t="str">
            <v/>
          </cell>
        </row>
        <row r="189">
          <cell r="AG189" t="str">
            <v/>
          </cell>
          <cell r="AM189" t="str">
            <v/>
          </cell>
          <cell r="AP189" t="str">
            <v/>
          </cell>
          <cell r="AT189" t="str">
            <v/>
          </cell>
        </row>
        <row r="190">
          <cell r="AG190" t="str">
            <v/>
          </cell>
          <cell r="AM190" t="str">
            <v/>
          </cell>
          <cell r="AP190" t="str">
            <v/>
          </cell>
          <cell r="AT190" t="str">
            <v/>
          </cell>
        </row>
        <row r="191">
          <cell r="AG191" t="str">
            <v/>
          </cell>
          <cell r="AM191" t="str">
            <v/>
          </cell>
          <cell r="AP191" t="str">
            <v/>
          </cell>
          <cell r="AT191" t="str">
            <v/>
          </cell>
        </row>
        <row r="192">
          <cell r="AG192" t="str">
            <v/>
          </cell>
          <cell r="AM192" t="str">
            <v/>
          </cell>
          <cell r="AP192" t="str">
            <v/>
          </cell>
          <cell r="AT192" t="str">
            <v/>
          </cell>
        </row>
        <row r="193">
          <cell r="AG193" t="str">
            <v/>
          </cell>
          <cell r="AM193" t="str">
            <v/>
          </cell>
          <cell r="AP193" t="str">
            <v/>
          </cell>
          <cell r="AT193" t="str">
            <v/>
          </cell>
        </row>
        <row r="194">
          <cell r="AG194" t="str">
            <v/>
          </cell>
          <cell r="AM194" t="str">
            <v/>
          </cell>
          <cell r="AP194" t="str">
            <v/>
          </cell>
          <cell r="AT194" t="str">
            <v/>
          </cell>
        </row>
        <row r="195">
          <cell r="AG195" t="str">
            <v/>
          </cell>
          <cell r="AM195" t="str">
            <v/>
          </cell>
          <cell r="AP195" t="str">
            <v/>
          </cell>
          <cell r="AT195" t="str">
            <v/>
          </cell>
        </row>
        <row r="196">
          <cell r="AG196" t="str">
            <v/>
          </cell>
          <cell r="AM196" t="str">
            <v/>
          </cell>
          <cell r="AP196" t="str">
            <v/>
          </cell>
          <cell r="AT196" t="str">
            <v/>
          </cell>
        </row>
        <row r="197">
          <cell r="AG197" t="str">
            <v/>
          </cell>
          <cell r="AM197" t="str">
            <v/>
          </cell>
          <cell r="AP197" t="str">
            <v/>
          </cell>
          <cell r="AT197" t="str">
            <v/>
          </cell>
        </row>
        <row r="198">
          <cell r="AG198" t="str">
            <v/>
          </cell>
          <cell r="AM198" t="str">
            <v/>
          </cell>
          <cell r="AP198" t="str">
            <v/>
          </cell>
          <cell r="AT198" t="str">
            <v/>
          </cell>
        </row>
        <row r="199">
          <cell r="AG199" t="str">
            <v/>
          </cell>
          <cell r="AM199" t="str">
            <v/>
          </cell>
          <cell r="AP199" t="str">
            <v/>
          </cell>
          <cell r="AT199" t="str">
            <v/>
          </cell>
        </row>
        <row r="200">
          <cell r="AG200" t="str">
            <v/>
          </cell>
          <cell r="AM200" t="str">
            <v/>
          </cell>
          <cell r="AP200" t="str">
            <v/>
          </cell>
          <cell r="AT200" t="str">
            <v/>
          </cell>
        </row>
        <row r="201">
          <cell r="AG201" t="str">
            <v/>
          </cell>
          <cell r="AM201" t="str">
            <v/>
          </cell>
          <cell r="AP201" t="str">
            <v/>
          </cell>
          <cell r="AT201" t="str">
            <v/>
          </cell>
        </row>
        <row r="202">
          <cell r="AG202" t="str">
            <v/>
          </cell>
          <cell r="AM202" t="str">
            <v/>
          </cell>
          <cell r="AP202" t="str">
            <v/>
          </cell>
          <cell r="AT202" t="str">
            <v/>
          </cell>
        </row>
        <row r="203">
          <cell r="AG203" t="str">
            <v/>
          </cell>
          <cell r="AM203" t="str">
            <v/>
          </cell>
          <cell r="AP203" t="str">
            <v/>
          </cell>
          <cell r="AT203" t="str">
            <v/>
          </cell>
        </row>
        <row r="204">
          <cell r="AG204" t="str">
            <v/>
          </cell>
          <cell r="AM204" t="str">
            <v/>
          </cell>
          <cell r="AP204" t="str">
            <v/>
          </cell>
          <cell r="AT204" t="str">
            <v/>
          </cell>
        </row>
        <row r="205">
          <cell r="AG205" t="str">
            <v/>
          </cell>
          <cell r="AM205" t="str">
            <v/>
          </cell>
          <cell r="AP205" t="str">
            <v/>
          </cell>
          <cell r="AT205" t="str">
            <v/>
          </cell>
        </row>
        <row r="206">
          <cell r="AG206" t="str">
            <v/>
          </cell>
          <cell r="AM206" t="str">
            <v/>
          </cell>
          <cell r="AP206" t="str">
            <v/>
          </cell>
          <cell r="AT206" t="str">
            <v/>
          </cell>
        </row>
        <row r="207">
          <cell r="AG207" t="str">
            <v/>
          </cell>
          <cell r="AM207" t="str">
            <v/>
          </cell>
          <cell r="AP207" t="str">
            <v/>
          </cell>
          <cell r="AT207" t="str">
            <v/>
          </cell>
        </row>
        <row r="208">
          <cell r="AG208" t="str">
            <v/>
          </cell>
          <cell r="AM208" t="str">
            <v/>
          </cell>
          <cell r="AP208" t="str">
            <v/>
          </cell>
          <cell r="AT208" t="str">
            <v/>
          </cell>
        </row>
        <row r="209">
          <cell r="AG209" t="str">
            <v/>
          </cell>
          <cell r="AM209" t="str">
            <v/>
          </cell>
          <cell r="AP209" t="str">
            <v/>
          </cell>
          <cell r="AT209" t="str">
            <v/>
          </cell>
        </row>
        <row r="210">
          <cell r="AG210" t="str">
            <v/>
          </cell>
          <cell r="AM210" t="str">
            <v/>
          </cell>
          <cell r="AP210" t="str">
            <v/>
          </cell>
          <cell r="AT210" t="str">
            <v/>
          </cell>
        </row>
        <row r="211">
          <cell r="AG211" t="str">
            <v/>
          </cell>
          <cell r="AM211" t="str">
            <v/>
          </cell>
          <cell r="AP211" t="str">
            <v/>
          </cell>
          <cell r="AT211" t="str">
            <v/>
          </cell>
        </row>
        <row r="212">
          <cell r="AG212" t="str">
            <v/>
          </cell>
          <cell r="AM212" t="str">
            <v/>
          </cell>
          <cell r="AP212" t="str">
            <v/>
          </cell>
          <cell r="AT212" t="str">
            <v/>
          </cell>
        </row>
        <row r="213">
          <cell r="AG213" t="str">
            <v/>
          </cell>
          <cell r="AM213" t="str">
            <v/>
          </cell>
          <cell r="AP213" t="str">
            <v/>
          </cell>
          <cell r="AT213" t="str">
            <v/>
          </cell>
        </row>
        <row r="214">
          <cell r="AG214" t="str">
            <v/>
          </cell>
          <cell r="AM214" t="str">
            <v/>
          </cell>
          <cell r="AP214" t="str">
            <v/>
          </cell>
          <cell r="AT214" t="str">
            <v/>
          </cell>
        </row>
        <row r="215">
          <cell r="AG215" t="str">
            <v/>
          </cell>
          <cell r="AM215" t="str">
            <v/>
          </cell>
          <cell r="AP215" t="str">
            <v/>
          </cell>
          <cell r="AT215" t="str">
            <v/>
          </cell>
        </row>
        <row r="216">
          <cell r="AG216" t="str">
            <v/>
          </cell>
          <cell r="AM216" t="str">
            <v/>
          </cell>
          <cell r="AP216" t="str">
            <v/>
          </cell>
          <cell r="AT216" t="str">
            <v/>
          </cell>
        </row>
        <row r="217">
          <cell r="AG217" t="str">
            <v/>
          </cell>
          <cell r="AM217" t="str">
            <v/>
          </cell>
          <cell r="AP217" t="str">
            <v/>
          </cell>
          <cell r="AT217" t="str">
            <v/>
          </cell>
        </row>
        <row r="218">
          <cell r="AG218" t="str">
            <v/>
          </cell>
          <cell r="AM218" t="str">
            <v/>
          </cell>
          <cell r="AP218" t="str">
            <v/>
          </cell>
          <cell r="AT218" t="str">
            <v/>
          </cell>
        </row>
        <row r="219">
          <cell r="AG219" t="str">
            <v/>
          </cell>
          <cell r="AM219" t="str">
            <v/>
          </cell>
          <cell r="AP219" t="str">
            <v/>
          </cell>
          <cell r="AT219" t="str">
            <v/>
          </cell>
        </row>
        <row r="220">
          <cell r="AG220" t="str">
            <v/>
          </cell>
          <cell r="AM220" t="str">
            <v/>
          </cell>
          <cell r="AP220" t="str">
            <v/>
          </cell>
          <cell r="AT220" t="str">
            <v/>
          </cell>
        </row>
        <row r="221">
          <cell r="AG221" t="str">
            <v/>
          </cell>
          <cell r="AM221" t="str">
            <v/>
          </cell>
          <cell r="AP221" t="str">
            <v/>
          </cell>
          <cell r="AT221" t="str">
            <v/>
          </cell>
        </row>
        <row r="222">
          <cell r="AG222" t="str">
            <v/>
          </cell>
          <cell r="AM222" t="str">
            <v/>
          </cell>
          <cell r="AP222" t="str">
            <v/>
          </cell>
          <cell r="AT222" t="str">
            <v/>
          </cell>
        </row>
        <row r="223">
          <cell r="AG223" t="str">
            <v/>
          </cell>
          <cell r="AM223" t="str">
            <v/>
          </cell>
          <cell r="AP223" t="str">
            <v/>
          </cell>
          <cell r="AT223" t="str">
            <v/>
          </cell>
        </row>
        <row r="224">
          <cell r="AG224" t="str">
            <v/>
          </cell>
          <cell r="AM224" t="str">
            <v/>
          </cell>
          <cell r="AP224" t="str">
            <v/>
          </cell>
          <cell r="AT224" t="str">
            <v/>
          </cell>
        </row>
        <row r="225">
          <cell r="AG225" t="str">
            <v/>
          </cell>
          <cell r="AM225" t="str">
            <v/>
          </cell>
          <cell r="AP225" t="str">
            <v/>
          </cell>
          <cell r="AT225" t="str">
            <v/>
          </cell>
        </row>
        <row r="226">
          <cell r="AG226" t="str">
            <v/>
          </cell>
          <cell r="AM226" t="str">
            <v/>
          </cell>
          <cell r="AP226" t="str">
            <v/>
          </cell>
          <cell r="AT226" t="str">
            <v/>
          </cell>
        </row>
        <row r="227">
          <cell r="AG227" t="str">
            <v/>
          </cell>
          <cell r="AM227" t="str">
            <v/>
          </cell>
          <cell r="AP227" t="str">
            <v/>
          </cell>
          <cell r="AT227" t="str">
            <v/>
          </cell>
        </row>
        <row r="228">
          <cell r="AG228" t="str">
            <v/>
          </cell>
          <cell r="AM228" t="str">
            <v/>
          </cell>
          <cell r="AP228" t="str">
            <v/>
          </cell>
          <cell r="AT228" t="str">
            <v/>
          </cell>
        </row>
        <row r="229">
          <cell r="AG229" t="str">
            <v/>
          </cell>
          <cell r="AM229" t="str">
            <v/>
          </cell>
          <cell r="AP229" t="str">
            <v/>
          </cell>
          <cell r="AT229" t="str">
            <v/>
          </cell>
        </row>
        <row r="230">
          <cell r="AG230" t="str">
            <v/>
          </cell>
          <cell r="AM230" t="str">
            <v/>
          </cell>
          <cell r="AP230" t="str">
            <v/>
          </cell>
          <cell r="AT230" t="str">
            <v/>
          </cell>
        </row>
        <row r="231">
          <cell r="AG231" t="str">
            <v/>
          </cell>
          <cell r="AM231" t="str">
            <v/>
          </cell>
          <cell r="AP231" t="str">
            <v/>
          </cell>
          <cell r="AT231" t="str">
            <v/>
          </cell>
        </row>
        <row r="232">
          <cell r="AG232" t="str">
            <v/>
          </cell>
          <cell r="AM232" t="str">
            <v/>
          </cell>
          <cell r="AP232" t="str">
            <v/>
          </cell>
          <cell r="AT232" t="str">
            <v/>
          </cell>
        </row>
        <row r="233">
          <cell r="AG233" t="str">
            <v/>
          </cell>
          <cell r="AM233" t="str">
            <v/>
          </cell>
          <cell r="AP233" t="str">
            <v/>
          </cell>
          <cell r="AT233" t="str">
            <v/>
          </cell>
        </row>
        <row r="234">
          <cell r="AG234" t="str">
            <v/>
          </cell>
          <cell r="AM234" t="str">
            <v/>
          </cell>
          <cell r="AP234" t="str">
            <v/>
          </cell>
          <cell r="AT234" t="str">
            <v/>
          </cell>
        </row>
        <row r="235">
          <cell r="AG235" t="str">
            <v/>
          </cell>
          <cell r="AM235" t="str">
            <v/>
          </cell>
          <cell r="AP235" t="str">
            <v/>
          </cell>
          <cell r="AT235" t="str">
            <v/>
          </cell>
        </row>
        <row r="236">
          <cell r="AG236" t="str">
            <v/>
          </cell>
          <cell r="AM236" t="str">
            <v/>
          </cell>
          <cell r="AP236" t="str">
            <v/>
          </cell>
          <cell r="AT236" t="str">
            <v/>
          </cell>
        </row>
        <row r="237">
          <cell r="AG237" t="str">
            <v/>
          </cell>
          <cell r="AM237" t="str">
            <v/>
          </cell>
          <cell r="AP237" t="str">
            <v/>
          </cell>
          <cell r="AT237" t="str">
            <v/>
          </cell>
        </row>
        <row r="238">
          <cell r="AG238" t="str">
            <v/>
          </cell>
          <cell r="AM238" t="str">
            <v/>
          </cell>
          <cell r="AP238" t="str">
            <v/>
          </cell>
          <cell r="AT238" t="str">
            <v/>
          </cell>
        </row>
        <row r="239">
          <cell r="AG239" t="str">
            <v/>
          </cell>
          <cell r="AM239" t="str">
            <v/>
          </cell>
          <cell r="AP239" t="str">
            <v/>
          </cell>
          <cell r="AT239" t="str">
            <v/>
          </cell>
        </row>
        <row r="240">
          <cell r="AG240" t="str">
            <v/>
          </cell>
          <cell r="AM240" t="str">
            <v/>
          </cell>
          <cell r="AP240" t="str">
            <v/>
          </cell>
          <cell r="AT240" t="str">
            <v/>
          </cell>
        </row>
        <row r="241">
          <cell r="AG241" t="str">
            <v/>
          </cell>
          <cell r="AM241" t="str">
            <v/>
          </cell>
          <cell r="AP241" t="str">
            <v/>
          </cell>
          <cell r="AT241" t="str">
            <v/>
          </cell>
        </row>
        <row r="242">
          <cell r="AG242" t="str">
            <v/>
          </cell>
          <cell r="AM242" t="str">
            <v/>
          </cell>
          <cell r="AP242" t="str">
            <v/>
          </cell>
          <cell r="AT242" t="str">
            <v/>
          </cell>
        </row>
        <row r="243">
          <cell r="AG243" t="str">
            <v/>
          </cell>
          <cell r="AM243" t="str">
            <v/>
          </cell>
          <cell r="AP243" t="str">
            <v/>
          </cell>
          <cell r="AT243" t="str">
            <v/>
          </cell>
        </row>
        <row r="244">
          <cell r="AG244" t="str">
            <v/>
          </cell>
          <cell r="AM244" t="str">
            <v/>
          </cell>
          <cell r="AP244" t="str">
            <v/>
          </cell>
          <cell r="AT244" t="str">
            <v/>
          </cell>
        </row>
        <row r="245">
          <cell r="AG245" t="str">
            <v/>
          </cell>
          <cell r="AM245" t="str">
            <v/>
          </cell>
          <cell r="AP245" t="str">
            <v/>
          </cell>
          <cell r="AT245" t="str">
            <v/>
          </cell>
        </row>
        <row r="246">
          <cell r="AG246" t="str">
            <v/>
          </cell>
          <cell r="AM246" t="str">
            <v/>
          </cell>
          <cell r="AP246" t="str">
            <v/>
          </cell>
          <cell r="AT246" t="str">
            <v/>
          </cell>
        </row>
        <row r="247">
          <cell r="AG247" t="str">
            <v/>
          </cell>
          <cell r="AM247" t="str">
            <v/>
          </cell>
          <cell r="AP247" t="str">
            <v/>
          </cell>
          <cell r="AT247" t="str">
            <v/>
          </cell>
        </row>
        <row r="248">
          <cell r="AG248" t="str">
            <v/>
          </cell>
          <cell r="AM248" t="str">
            <v/>
          </cell>
          <cell r="AP248" t="str">
            <v/>
          </cell>
          <cell r="AT248" t="str">
            <v/>
          </cell>
        </row>
        <row r="249">
          <cell r="AG249" t="str">
            <v/>
          </cell>
          <cell r="AM249" t="str">
            <v/>
          </cell>
          <cell r="AP249" t="str">
            <v/>
          </cell>
          <cell r="AT249" t="str">
            <v/>
          </cell>
        </row>
        <row r="250">
          <cell r="AG250" t="str">
            <v/>
          </cell>
          <cell r="AM250" t="str">
            <v/>
          </cell>
          <cell r="AP250" t="str">
            <v/>
          </cell>
          <cell r="AT250" t="str">
            <v/>
          </cell>
        </row>
        <row r="251">
          <cell r="AG251" t="str">
            <v/>
          </cell>
          <cell r="AM251" t="str">
            <v/>
          </cell>
          <cell r="AP251" t="str">
            <v/>
          </cell>
          <cell r="AT251" t="str">
            <v/>
          </cell>
        </row>
        <row r="252">
          <cell r="AG252" t="str">
            <v/>
          </cell>
          <cell r="AM252" t="str">
            <v/>
          </cell>
          <cell r="AP252" t="str">
            <v/>
          </cell>
          <cell r="AT252" t="str">
            <v/>
          </cell>
        </row>
        <row r="253">
          <cell r="AG253" t="str">
            <v/>
          </cell>
          <cell r="AM253" t="str">
            <v/>
          </cell>
          <cell r="AP253" t="str">
            <v/>
          </cell>
          <cell r="AT253" t="str">
            <v/>
          </cell>
        </row>
        <row r="254">
          <cell r="AG254" t="str">
            <v/>
          </cell>
          <cell r="AM254" t="str">
            <v/>
          </cell>
          <cell r="AP254" t="str">
            <v/>
          </cell>
          <cell r="AT254" t="str">
            <v/>
          </cell>
        </row>
        <row r="255">
          <cell r="AG255" t="str">
            <v/>
          </cell>
          <cell r="AM255" t="str">
            <v/>
          </cell>
          <cell r="AP255" t="str">
            <v/>
          </cell>
          <cell r="AT255" t="str">
            <v/>
          </cell>
        </row>
        <row r="256">
          <cell r="AG256" t="str">
            <v/>
          </cell>
          <cell r="AM256" t="str">
            <v/>
          </cell>
          <cell r="AP256" t="str">
            <v/>
          </cell>
          <cell r="AT256" t="str">
            <v/>
          </cell>
        </row>
        <row r="257">
          <cell r="AG257" t="str">
            <v/>
          </cell>
          <cell r="AM257" t="str">
            <v/>
          </cell>
          <cell r="AP257" t="str">
            <v/>
          </cell>
          <cell r="AT257" t="str">
            <v/>
          </cell>
        </row>
        <row r="258">
          <cell r="AG258" t="str">
            <v/>
          </cell>
          <cell r="AM258" t="str">
            <v/>
          </cell>
          <cell r="AP258" t="str">
            <v/>
          </cell>
          <cell r="AT258" t="str">
            <v/>
          </cell>
        </row>
        <row r="259">
          <cell r="AG259" t="str">
            <v/>
          </cell>
          <cell r="AM259" t="str">
            <v/>
          </cell>
          <cell r="AP259" t="str">
            <v/>
          </cell>
          <cell r="AT259" t="str">
            <v/>
          </cell>
        </row>
        <row r="260">
          <cell r="AG260" t="str">
            <v/>
          </cell>
          <cell r="AM260" t="str">
            <v/>
          </cell>
          <cell r="AP260" t="str">
            <v/>
          </cell>
          <cell r="AT260" t="str">
            <v/>
          </cell>
        </row>
        <row r="261">
          <cell r="AG261" t="str">
            <v/>
          </cell>
          <cell r="AM261" t="str">
            <v/>
          </cell>
          <cell r="AP261" t="str">
            <v/>
          </cell>
          <cell r="AT261" t="str">
            <v/>
          </cell>
        </row>
        <row r="262">
          <cell r="AG262" t="str">
            <v/>
          </cell>
          <cell r="AM262" t="str">
            <v/>
          </cell>
          <cell r="AP262" t="str">
            <v/>
          </cell>
          <cell r="AT262" t="str">
            <v/>
          </cell>
        </row>
        <row r="263">
          <cell r="AG263" t="str">
            <v/>
          </cell>
          <cell r="AM263" t="str">
            <v/>
          </cell>
          <cell r="AP263" t="str">
            <v/>
          </cell>
          <cell r="AT263" t="str">
            <v/>
          </cell>
        </row>
        <row r="264">
          <cell r="AG264" t="str">
            <v/>
          </cell>
          <cell r="AM264" t="str">
            <v/>
          </cell>
          <cell r="AP264" t="str">
            <v/>
          </cell>
          <cell r="AT264" t="str">
            <v/>
          </cell>
        </row>
        <row r="265">
          <cell r="AG265" t="str">
            <v/>
          </cell>
          <cell r="AM265" t="str">
            <v/>
          </cell>
          <cell r="AP265" t="str">
            <v/>
          </cell>
          <cell r="AT265" t="str">
            <v/>
          </cell>
        </row>
        <row r="266">
          <cell r="AG266" t="str">
            <v/>
          </cell>
          <cell r="AM266" t="str">
            <v/>
          </cell>
          <cell r="AP266" t="str">
            <v/>
          </cell>
          <cell r="AT266" t="str">
            <v/>
          </cell>
        </row>
        <row r="267">
          <cell r="AG267" t="str">
            <v/>
          </cell>
          <cell r="AM267" t="str">
            <v/>
          </cell>
          <cell r="AP267" t="str">
            <v/>
          </cell>
          <cell r="AT267" t="str">
            <v/>
          </cell>
        </row>
        <row r="268">
          <cell r="AG268" t="str">
            <v/>
          </cell>
          <cell r="AM268" t="str">
            <v/>
          </cell>
          <cell r="AP268" t="str">
            <v/>
          </cell>
          <cell r="AT268" t="str">
            <v/>
          </cell>
        </row>
        <row r="269">
          <cell r="AG269" t="str">
            <v/>
          </cell>
          <cell r="AM269" t="str">
            <v/>
          </cell>
          <cell r="AP269" t="str">
            <v/>
          </cell>
          <cell r="AT269" t="str">
            <v/>
          </cell>
        </row>
        <row r="270">
          <cell r="AG270" t="str">
            <v/>
          </cell>
          <cell r="AM270" t="str">
            <v/>
          </cell>
          <cell r="AP270" t="str">
            <v/>
          </cell>
          <cell r="AT270" t="str">
            <v/>
          </cell>
        </row>
        <row r="271">
          <cell r="AG271" t="str">
            <v/>
          </cell>
          <cell r="AM271" t="str">
            <v/>
          </cell>
          <cell r="AP271" t="str">
            <v/>
          </cell>
          <cell r="AT271" t="str">
            <v/>
          </cell>
        </row>
        <row r="272">
          <cell r="AG272" t="str">
            <v/>
          </cell>
          <cell r="AM272" t="str">
            <v/>
          </cell>
          <cell r="AP272" t="str">
            <v/>
          </cell>
          <cell r="AT272" t="str">
            <v/>
          </cell>
        </row>
        <row r="273">
          <cell r="AG273" t="str">
            <v/>
          </cell>
          <cell r="AM273" t="str">
            <v/>
          </cell>
          <cell r="AP273" t="str">
            <v/>
          </cell>
          <cell r="AT273" t="str">
            <v/>
          </cell>
        </row>
        <row r="274">
          <cell r="AG274" t="str">
            <v/>
          </cell>
          <cell r="AM274" t="str">
            <v/>
          </cell>
          <cell r="AP274" t="str">
            <v/>
          </cell>
          <cell r="AT274" t="str">
            <v/>
          </cell>
        </row>
        <row r="275">
          <cell r="AG275" t="str">
            <v/>
          </cell>
          <cell r="AM275" t="str">
            <v/>
          </cell>
          <cell r="AP275" t="str">
            <v/>
          </cell>
          <cell r="AT275" t="str">
            <v/>
          </cell>
        </row>
        <row r="276">
          <cell r="AG276" t="str">
            <v/>
          </cell>
          <cell r="AM276" t="str">
            <v/>
          </cell>
          <cell r="AP276" t="str">
            <v/>
          </cell>
          <cell r="AT276" t="str">
            <v/>
          </cell>
        </row>
        <row r="277">
          <cell r="AG277" t="str">
            <v/>
          </cell>
          <cell r="AM277" t="str">
            <v/>
          </cell>
          <cell r="AP277" t="str">
            <v/>
          </cell>
          <cell r="AT277" t="str">
            <v/>
          </cell>
        </row>
        <row r="278">
          <cell r="AG278" t="str">
            <v/>
          </cell>
          <cell r="AM278" t="str">
            <v/>
          </cell>
          <cell r="AP278" t="str">
            <v/>
          </cell>
          <cell r="AT278" t="str">
            <v/>
          </cell>
        </row>
        <row r="279">
          <cell r="AG279" t="str">
            <v/>
          </cell>
          <cell r="AM279" t="str">
            <v/>
          </cell>
          <cell r="AP279" t="str">
            <v/>
          </cell>
          <cell r="AT279" t="str">
            <v/>
          </cell>
        </row>
        <row r="280">
          <cell r="AG280" t="str">
            <v/>
          </cell>
          <cell r="AM280" t="str">
            <v/>
          </cell>
          <cell r="AP280" t="str">
            <v/>
          </cell>
          <cell r="AT280" t="str">
            <v/>
          </cell>
        </row>
        <row r="281">
          <cell r="AG281" t="str">
            <v/>
          </cell>
          <cell r="AM281" t="str">
            <v/>
          </cell>
          <cell r="AP281" t="str">
            <v/>
          </cell>
          <cell r="AT281" t="str">
            <v/>
          </cell>
        </row>
        <row r="282">
          <cell r="AG282" t="str">
            <v/>
          </cell>
          <cell r="AM282" t="str">
            <v/>
          </cell>
          <cell r="AP282" t="str">
            <v/>
          </cell>
          <cell r="AT282" t="str">
            <v/>
          </cell>
        </row>
        <row r="283">
          <cell r="AG283" t="str">
            <v/>
          </cell>
          <cell r="AM283" t="str">
            <v/>
          </cell>
          <cell r="AP283" t="str">
            <v/>
          </cell>
          <cell r="AT283" t="str">
            <v/>
          </cell>
        </row>
        <row r="284">
          <cell r="AG284" t="str">
            <v/>
          </cell>
          <cell r="AM284" t="str">
            <v/>
          </cell>
          <cell r="AP284" t="str">
            <v/>
          </cell>
          <cell r="AT284" t="str">
            <v/>
          </cell>
        </row>
        <row r="285">
          <cell r="AG285" t="str">
            <v/>
          </cell>
          <cell r="AM285" t="str">
            <v/>
          </cell>
          <cell r="AP285" t="str">
            <v/>
          </cell>
          <cell r="AT285" t="str">
            <v/>
          </cell>
        </row>
        <row r="286">
          <cell r="AG286" t="str">
            <v/>
          </cell>
          <cell r="AM286" t="str">
            <v/>
          </cell>
          <cell r="AP286" t="str">
            <v/>
          </cell>
          <cell r="AT286" t="str">
            <v/>
          </cell>
        </row>
        <row r="287">
          <cell r="AG287" t="str">
            <v/>
          </cell>
          <cell r="AM287" t="str">
            <v/>
          </cell>
          <cell r="AP287" t="str">
            <v/>
          </cell>
          <cell r="AT287" t="str">
            <v/>
          </cell>
        </row>
        <row r="288">
          <cell r="AG288" t="str">
            <v/>
          </cell>
          <cell r="AM288" t="str">
            <v/>
          </cell>
          <cell r="AP288" t="str">
            <v/>
          </cell>
          <cell r="AT288" t="str">
            <v/>
          </cell>
        </row>
        <row r="289">
          <cell r="AG289" t="str">
            <v/>
          </cell>
          <cell r="AM289" t="str">
            <v/>
          </cell>
          <cell r="AP289" t="str">
            <v/>
          </cell>
          <cell r="AT289" t="str">
            <v/>
          </cell>
        </row>
        <row r="290">
          <cell r="AG290" t="str">
            <v/>
          </cell>
          <cell r="AM290" t="str">
            <v/>
          </cell>
          <cell r="AP290" t="str">
            <v/>
          </cell>
          <cell r="AT290" t="str">
            <v/>
          </cell>
        </row>
        <row r="291">
          <cell r="AG291" t="str">
            <v/>
          </cell>
          <cell r="AM291" t="str">
            <v/>
          </cell>
          <cell r="AP291" t="str">
            <v/>
          </cell>
          <cell r="AT291" t="str">
            <v/>
          </cell>
        </row>
        <row r="292">
          <cell r="AG292" t="str">
            <v/>
          </cell>
          <cell r="AM292" t="str">
            <v/>
          </cell>
          <cell r="AP292" t="str">
            <v/>
          </cell>
          <cell r="AT292" t="str">
            <v/>
          </cell>
        </row>
        <row r="293">
          <cell r="AG293" t="str">
            <v/>
          </cell>
          <cell r="AM293" t="str">
            <v/>
          </cell>
          <cell r="AP293" t="str">
            <v/>
          </cell>
          <cell r="AT293" t="str">
            <v/>
          </cell>
        </row>
        <row r="294">
          <cell r="AG294" t="str">
            <v/>
          </cell>
          <cell r="AM294" t="str">
            <v/>
          </cell>
          <cell r="AP294" t="str">
            <v/>
          </cell>
          <cell r="AT294" t="str">
            <v/>
          </cell>
        </row>
        <row r="295">
          <cell r="AG295" t="str">
            <v/>
          </cell>
          <cell r="AM295" t="str">
            <v/>
          </cell>
          <cell r="AP295" t="str">
            <v/>
          </cell>
          <cell r="AT295" t="str">
            <v/>
          </cell>
        </row>
        <row r="296">
          <cell r="AG296" t="str">
            <v/>
          </cell>
          <cell r="AM296" t="str">
            <v/>
          </cell>
          <cell r="AP296" t="str">
            <v/>
          </cell>
          <cell r="AT296" t="str">
            <v/>
          </cell>
        </row>
        <row r="297">
          <cell r="AG297" t="str">
            <v/>
          </cell>
          <cell r="AM297" t="str">
            <v/>
          </cell>
          <cell r="AP297" t="str">
            <v/>
          </cell>
          <cell r="AT297" t="str">
            <v/>
          </cell>
        </row>
        <row r="298">
          <cell r="AG298" t="str">
            <v/>
          </cell>
          <cell r="AM298" t="str">
            <v/>
          </cell>
          <cell r="AP298" t="str">
            <v/>
          </cell>
          <cell r="AT298" t="str">
            <v/>
          </cell>
        </row>
        <row r="299">
          <cell r="AG299" t="str">
            <v/>
          </cell>
          <cell r="AM299" t="str">
            <v/>
          </cell>
          <cell r="AP299" t="str">
            <v/>
          </cell>
          <cell r="AT299" t="str">
            <v/>
          </cell>
        </row>
        <row r="300">
          <cell r="AG300" t="str">
            <v/>
          </cell>
          <cell r="AM300" t="str">
            <v/>
          </cell>
          <cell r="AP300" t="str">
            <v/>
          </cell>
          <cell r="AT300" t="str">
            <v/>
          </cell>
        </row>
        <row r="301">
          <cell r="AG301" t="str">
            <v/>
          </cell>
          <cell r="AM301" t="str">
            <v/>
          </cell>
          <cell r="AP301" t="str">
            <v/>
          </cell>
          <cell r="AT301" t="str">
            <v/>
          </cell>
        </row>
        <row r="302">
          <cell r="AG302" t="str">
            <v/>
          </cell>
          <cell r="AM302" t="str">
            <v/>
          </cell>
          <cell r="AP302" t="str">
            <v/>
          </cell>
          <cell r="AT302" t="str">
            <v/>
          </cell>
        </row>
        <row r="303">
          <cell r="AG303" t="str">
            <v/>
          </cell>
          <cell r="AM303" t="str">
            <v/>
          </cell>
          <cell r="AP303" t="str">
            <v/>
          </cell>
          <cell r="AT303" t="str">
            <v/>
          </cell>
        </row>
        <row r="304">
          <cell r="AG304" t="str">
            <v/>
          </cell>
          <cell r="AM304" t="str">
            <v/>
          </cell>
          <cell r="AP304" t="str">
            <v/>
          </cell>
          <cell r="AT304" t="str">
            <v/>
          </cell>
        </row>
        <row r="305">
          <cell r="AG305" t="str">
            <v/>
          </cell>
          <cell r="AM305" t="str">
            <v/>
          </cell>
          <cell r="AP305" t="str">
            <v/>
          </cell>
          <cell r="AT305" t="str">
            <v/>
          </cell>
        </row>
        <row r="306">
          <cell r="AG306" t="str">
            <v/>
          </cell>
          <cell r="AM306" t="str">
            <v/>
          </cell>
          <cell r="AP306" t="str">
            <v/>
          </cell>
          <cell r="AT306" t="str">
            <v/>
          </cell>
        </row>
        <row r="307">
          <cell r="AG307" t="str">
            <v/>
          </cell>
          <cell r="AM307" t="str">
            <v/>
          </cell>
          <cell r="AP307" t="str">
            <v/>
          </cell>
          <cell r="AT307" t="str">
            <v/>
          </cell>
        </row>
        <row r="308">
          <cell r="AG308" t="str">
            <v/>
          </cell>
          <cell r="AM308" t="str">
            <v/>
          </cell>
          <cell r="AP308" t="str">
            <v/>
          </cell>
          <cell r="AT308" t="str">
            <v/>
          </cell>
        </row>
        <row r="309">
          <cell r="AG309" t="str">
            <v/>
          </cell>
          <cell r="AM309" t="str">
            <v/>
          </cell>
          <cell r="AP309" t="str">
            <v/>
          </cell>
          <cell r="AT309" t="str">
            <v/>
          </cell>
        </row>
        <row r="310">
          <cell r="AG310" t="str">
            <v/>
          </cell>
          <cell r="AM310" t="str">
            <v/>
          </cell>
          <cell r="AP310" t="str">
            <v/>
          </cell>
          <cell r="AT310" t="str">
            <v/>
          </cell>
        </row>
        <row r="311">
          <cell r="AG311" t="str">
            <v/>
          </cell>
          <cell r="AM311" t="str">
            <v/>
          </cell>
          <cell r="AP311" t="str">
            <v/>
          </cell>
          <cell r="AT311" t="str">
            <v/>
          </cell>
        </row>
        <row r="312">
          <cell r="AG312" t="str">
            <v/>
          </cell>
          <cell r="AM312" t="str">
            <v/>
          </cell>
          <cell r="AP312" t="str">
            <v/>
          </cell>
          <cell r="AT312" t="str">
            <v/>
          </cell>
        </row>
        <row r="313">
          <cell r="AG313" t="str">
            <v/>
          </cell>
          <cell r="AM313" t="str">
            <v/>
          </cell>
          <cell r="AP313" t="str">
            <v/>
          </cell>
          <cell r="AT313" t="str">
            <v/>
          </cell>
        </row>
        <row r="314">
          <cell r="AG314" t="str">
            <v/>
          </cell>
          <cell r="AM314" t="str">
            <v/>
          </cell>
          <cell r="AP314" t="str">
            <v/>
          </cell>
          <cell r="AT314" t="str">
            <v/>
          </cell>
        </row>
        <row r="315">
          <cell r="AG315" t="str">
            <v/>
          </cell>
          <cell r="AM315" t="str">
            <v/>
          </cell>
          <cell r="AP315" t="str">
            <v/>
          </cell>
          <cell r="AT315" t="str">
            <v/>
          </cell>
        </row>
        <row r="316">
          <cell r="AG316" t="str">
            <v/>
          </cell>
          <cell r="AM316" t="str">
            <v/>
          </cell>
          <cell r="AP316" t="str">
            <v/>
          </cell>
          <cell r="AT316" t="str">
            <v/>
          </cell>
        </row>
        <row r="317">
          <cell r="AG317" t="str">
            <v/>
          </cell>
          <cell r="AM317" t="str">
            <v/>
          </cell>
          <cell r="AP317" t="str">
            <v/>
          </cell>
          <cell r="AT317" t="str">
            <v/>
          </cell>
        </row>
        <row r="318">
          <cell r="AG318" t="str">
            <v/>
          </cell>
          <cell r="AM318" t="str">
            <v/>
          </cell>
          <cell r="AP318" t="str">
            <v/>
          </cell>
          <cell r="AT318" t="str">
            <v/>
          </cell>
        </row>
        <row r="319">
          <cell r="AG319" t="str">
            <v/>
          </cell>
          <cell r="AM319" t="str">
            <v/>
          </cell>
          <cell r="AP319" t="str">
            <v/>
          </cell>
          <cell r="AT319" t="str">
            <v/>
          </cell>
        </row>
        <row r="320">
          <cell r="AG320" t="str">
            <v/>
          </cell>
          <cell r="AM320" t="str">
            <v/>
          </cell>
          <cell r="AP320" t="str">
            <v/>
          </cell>
          <cell r="AT320" t="str">
            <v/>
          </cell>
        </row>
        <row r="321">
          <cell r="AG321" t="str">
            <v/>
          </cell>
          <cell r="AM321" t="str">
            <v/>
          </cell>
          <cell r="AP321" t="str">
            <v/>
          </cell>
          <cell r="AT321" t="str">
            <v/>
          </cell>
        </row>
        <row r="322">
          <cell r="AG322" t="str">
            <v/>
          </cell>
          <cell r="AM322" t="str">
            <v/>
          </cell>
          <cell r="AP322" t="str">
            <v/>
          </cell>
          <cell r="AT322" t="str">
            <v/>
          </cell>
        </row>
        <row r="323">
          <cell r="AG323" t="str">
            <v/>
          </cell>
          <cell r="AM323" t="str">
            <v/>
          </cell>
          <cell r="AP323" t="str">
            <v/>
          </cell>
          <cell r="AT323" t="str">
            <v/>
          </cell>
        </row>
        <row r="324">
          <cell r="AG324" t="str">
            <v/>
          </cell>
          <cell r="AM324" t="str">
            <v/>
          </cell>
          <cell r="AP324" t="str">
            <v/>
          </cell>
          <cell r="AT324" t="str">
            <v/>
          </cell>
        </row>
        <row r="325">
          <cell r="AG325" t="str">
            <v/>
          </cell>
          <cell r="AM325" t="str">
            <v/>
          </cell>
          <cell r="AP325" t="str">
            <v/>
          </cell>
          <cell r="AT325" t="str">
            <v/>
          </cell>
        </row>
        <row r="326">
          <cell r="AG326" t="str">
            <v/>
          </cell>
          <cell r="AM326" t="str">
            <v/>
          </cell>
          <cell r="AP326" t="str">
            <v/>
          </cell>
          <cell r="AT326" t="str">
            <v/>
          </cell>
        </row>
        <row r="327">
          <cell r="AG327" t="str">
            <v/>
          </cell>
          <cell r="AM327" t="str">
            <v/>
          </cell>
          <cell r="AP327" t="str">
            <v/>
          </cell>
          <cell r="AT327" t="str">
            <v/>
          </cell>
        </row>
        <row r="328">
          <cell r="AG328" t="str">
            <v/>
          </cell>
          <cell r="AM328" t="str">
            <v/>
          </cell>
          <cell r="AP328" t="str">
            <v/>
          </cell>
          <cell r="AT328" t="str">
            <v/>
          </cell>
        </row>
        <row r="329">
          <cell r="AG329" t="str">
            <v/>
          </cell>
          <cell r="AM329" t="str">
            <v/>
          </cell>
          <cell r="AP329" t="str">
            <v/>
          </cell>
          <cell r="AT329" t="str">
            <v/>
          </cell>
        </row>
        <row r="330">
          <cell r="AG330" t="str">
            <v/>
          </cell>
          <cell r="AM330" t="str">
            <v/>
          </cell>
          <cell r="AP330" t="str">
            <v/>
          </cell>
          <cell r="AT330" t="str">
            <v/>
          </cell>
        </row>
        <row r="331">
          <cell r="AG331" t="str">
            <v/>
          </cell>
          <cell r="AM331" t="str">
            <v/>
          </cell>
          <cell r="AP331" t="str">
            <v/>
          </cell>
          <cell r="AT331" t="str">
            <v/>
          </cell>
        </row>
        <row r="332">
          <cell r="AG332" t="str">
            <v/>
          </cell>
          <cell r="AM332" t="str">
            <v/>
          </cell>
          <cell r="AP332" t="str">
            <v/>
          </cell>
          <cell r="AT332" t="str">
            <v/>
          </cell>
        </row>
        <row r="333">
          <cell r="AG333" t="str">
            <v/>
          </cell>
          <cell r="AM333" t="str">
            <v/>
          </cell>
          <cell r="AP333" t="str">
            <v/>
          </cell>
          <cell r="AT333" t="str">
            <v/>
          </cell>
        </row>
        <row r="334">
          <cell r="AG334" t="str">
            <v/>
          </cell>
          <cell r="AM334" t="str">
            <v/>
          </cell>
          <cell r="AP334" t="str">
            <v/>
          </cell>
          <cell r="AT334" t="str">
            <v/>
          </cell>
        </row>
        <row r="335">
          <cell r="AG335" t="str">
            <v/>
          </cell>
          <cell r="AM335" t="str">
            <v/>
          </cell>
          <cell r="AP335" t="str">
            <v/>
          </cell>
          <cell r="AT335" t="str">
            <v/>
          </cell>
        </row>
        <row r="336">
          <cell r="AG336" t="str">
            <v/>
          </cell>
          <cell r="AM336" t="str">
            <v/>
          </cell>
          <cell r="AP336" t="str">
            <v/>
          </cell>
          <cell r="AT336" t="str">
            <v/>
          </cell>
        </row>
        <row r="337">
          <cell r="AG337" t="str">
            <v/>
          </cell>
          <cell r="AM337" t="str">
            <v/>
          </cell>
          <cell r="AP337" t="str">
            <v/>
          </cell>
          <cell r="AT337" t="str">
            <v/>
          </cell>
        </row>
        <row r="338">
          <cell r="AG338" t="str">
            <v/>
          </cell>
          <cell r="AM338" t="str">
            <v/>
          </cell>
          <cell r="AP338" t="str">
            <v/>
          </cell>
          <cell r="AT338" t="str">
            <v/>
          </cell>
        </row>
        <row r="339">
          <cell r="AG339" t="str">
            <v/>
          </cell>
          <cell r="AM339" t="str">
            <v/>
          </cell>
          <cell r="AP339" t="str">
            <v/>
          </cell>
          <cell r="AT339" t="str">
            <v/>
          </cell>
        </row>
        <row r="340">
          <cell r="AG340" t="str">
            <v/>
          </cell>
          <cell r="AM340" t="str">
            <v/>
          </cell>
          <cell r="AP340" t="str">
            <v/>
          </cell>
          <cell r="AT340" t="str">
            <v/>
          </cell>
        </row>
        <row r="341">
          <cell r="AG341" t="str">
            <v/>
          </cell>
          <cell r="AM341" t="str">
            <v/>
          </cell>
          <cell r="AP341" t="str">
            <v/>
          </cell>
          <cell r="AT341" t="str">
            <v/>
          </cell>
        </row>
        <row r="342">
          <cell r="AG342" t="str">
            <v/>
          </cell>
          <cell r="AM342" t="str">
            <v/>
          </cell>
          <cell r="AP342" t="str">
            <v/>
          </cell>
          <cell r="AT342" t="str">
            <v/>
          </cell>
        </row>
        <row r="343">
          <cell r="AG343" t="str">
            <v/>
          </cell>
          <cell r="AM343" t="str">
            <v/>
          </cell>
          <cell r="AP343" t="str">
            <v/>
          </cell>
          <cell r="AT343" t="str">
            <v/>
          </cell>
        </row>
        <row r="344">
          <cell r="AG344" t="str">
            <v/>
          </cell>
          <cell r="AM344" t="str">
            <v/>
          </cell>
          <cell r="AP344" t="str">
            <v/>
          </cell>
          <cell r="AT344" t="str">
            <v/>
          </cell>
        </row>
        <row r="345">
          <cell r="AG345" t="str">
            <v/>
          </cell>
          <cell r="AM345" t="str">
            <v/>
          </cell>
          <cell r="AP345" t="str">
            <v/>
          </cell>
          <cell r="AT345" t="str">
            <v/>
          </cell>
        </row>
        <row r="346">
          <cell r="AG346" t="str">
            <v/>
          </cell>
          <cell r="AM346" t="str">
            <v/>
          </cell>
          <cell r="AP346" t="str">
            <v/>
          </cell>
          <cell r="AT346" t="str">
            <v/>
          </cell>
        </row>
        <row r="347">
          <cell r="AG347" t="str">
            <v/>
          </cell>
          <cell r="AM347" t="str">
            <v/>
          </cell>
          <cell r="AP347" t="str">
            <v/>
          </cell>
          <cell r="AT347" t="str">
            <v/>
          </cell>
        </row>
        <row r="348">
          <cell r="AG348" t="str">
            <v/>
          </cell>
          <cell r="AM348" t="str">
            <v/>
          </cell>
          <cell r="AP348" t="str">
            <v/>
          </cell>
          <cell r="AT348" t="str">
            <v/>
          </cell>
        </row>
        <row r="349">
          <cell r="AG349" t="str">
            <v/>
          </cell>
          <cell r="AM349" t="str">
            <v/>
          </cell>
          <cell r="AP349" t="str">
            <v/>
          </cell>
          <cell r="AT349" t="str">
            <v/>
          </cell>
        </row>
        <row r="350">
          <cell r="AG350" t="str">
            <v/>
          </cell>
          <cell r="AM350" t="str">
            <v/>
          </cell>
          <cell r="AP350" t="str">
            <v/>
          </cell>
          <cell r="AT350" t="str">
            <v/>
          </cell>
        </row>
        <row r="351">
          <cell r="AG351" t="str">
            <v/>
          </cell>
          <cell r="AM351" t="str">
            <v/>
          </cell>
          <cell r="AP351" t="str">
            <v/>
          </cell>
          <cell r="AT351" t="str">
            <v/>
          </cell>
        </row>
        <row r="352">
          <cell r="AG352" t="str">
            <v/>
          </cell>
          <cell r="AM352" t="str">
            <v/>
          </cell>
          <cell r="AP352" t="str">
            <v/>
          </cell>
          <cell r="AT352" t="str">
            <v/>
          </cell>
        </row>
        <row r="353">
          <cell r="AG353" t="str">
            <v/>
          </cell>
          <cell r="AM353" t="str">
            <v/>
          </cell>
          <cell r="AP353" t="str">
            <v/>
          </cell>
          <cell r="AT353" t="str">
            <v/>
          </cell>
        </row>
        <row r="354">
          <cell r="AG354" t="str">
            <v/>
          </cell>
          <cell r="AM354" t="str">
            <v/>
          </cell>
          <cell r="AP354" t="str">
            <v/>
          </cell>
          <cell r="AT354" t="str">
            <v/>
          </cell>
        </row>
        <row r="355">
          <cell r="AG355" t="str">
            <v/>
          </cell>
          <cell r="AM355" t="str">
            <v/>
          </cell>
          <cell r="AP355" t="str">
            <v/>
          </cell>
          <cell r="AT355" t="str">
            <v/>
          </cell>
        </row>
        <row r="356">
          <cell r="AG356" t="str">
            <v/>
          </cell>
          <cell r="AM356" t="str">
            <v/>
          </cell>
          <cell r="AP356" t="str">
            <v/>
          </cell>
          <cell r="AT356" t="str">
            <v/>
          </cell>
        </row>
        <row r="357">
          <cell r="AG357" t="str">
            <v/>
          </cell>
          <cell r="AM357" t="str">
            <v/>
          </cell>
          <cell r="AP357" t="str">
            <v/>
          </cell>
          <cell r="AT357" t="str">
            <v/>
          </cell>
        </row>
        <row r="358">
          <cell r="AG358" t="str">
            <v/>
          </cell>
          <cell r="AM358" t="str">
            <v/>
          </cell>
          <cell r="AP358" t="str">
            <v/>
          </cell>
          <cell r="AT358" t="str">
            <v/>
          </cell>
        </row>
        <row r="359">
          <cell r="AG359" t="str">
            <v/>
          </cell>
          <cell r="AM359" t="str">
            <v/>
          </cell>
          <cell r="AP359" t="str">
            <v/>
          </cell>
          <cell r="AT359" t="str">
            <v/>
          </cell>
        </row>
        <row r="360">
          <cell r="AG360" t="str">
            <v/>
          </cell>
          <cell r="AM360" t="str">
            <v/>
          </cell>
          <cell r="AP360" t="str">
            <v/>
          </cell>
          <cell r="AT360" t="str">
            <v/>
          </cell>
        </row>
        <row r="361">
          <cell r="AG361" t="str">
            <v/>
          </cell>
          <cell r="AM361" t="str">
            <v/>
          </cell>
          <cell r="AP361" t="str">
            <v/>
          </cell>
          <cell r="AT361" t="str">
            <v/>
          </cell>
        </row>
        <row r="362">
          <cell r="AG362" t="str">
            <v/>
          </cell>
          <cell r="AM362" t="str">
            <v/>
          </cell>
          <cell r="AP362" t="str">
            <v/>
          </cell>
          <cell r="AT362" t="str">
            <v/>
          </cell>
        </row>
        <row r="363">
          <cell r="AG363" t="str">
            <v/>
          </cell>
          <cell r="AM363" t="str">
            <v/>
          </cell>
          <cell r="AP363" t="str">
            <v/>
          </cell>
          <cell r="AT363" t="str">
            <v/>
          </cell>
        </row>
        <row r="364">
          <cell r="AG364" t="str">
            <v/>
          </cell>
          <cell r="AM364" t="str">
            <v/>
          </cell>
          <cell r="AP364" t="str">
            <v/>
          </cell>
          <cell r="AT364" t="str">
            <v/>
          </cell>
        </row>
        <row r="365">
          <cell r="AG365" t="str">
            <v/>
          </cell>
          <cell r="AM365" t="str">
            <v/>
          </cell>
          <cell r="AP365" t="str">
            <v/>
          </cell>
          <cell r="AT365" t="str">
            <v/>
          </cell>
        </row>
        <row r="366">
          <cell r="AG366" t="str">
            <v/>
          </cell>
          <cell r="AM366" t="str">
            <v/>
          </cell>
          <cell r="AP366" t="str">
            <v/>
          </cell>
          <cell r="AT366" t="str">
            <v/>
          </cell>
        </row>
        <row r="367">
          <cell r="AG367" t="str">
            <v/>
          </cell>
          <cell r="AM367" t="str">
            <v/>
          </cell>
          <cell r="AP367" t="str">
            <v/>
          </cell>
          <cell r="AT367" t="str">
            <v/>
          </cell>
        </row>
        <row r="368">
          <cell r="AG368" t="str">
            <v/>
          </cell>
          <cell r="AM368" t="str">
            <v/>
          </cell>
          <cell r="AP368" t="str">
            <v/>
          </cell>
          <cell r="AT368" t="str">
            <v/>
          </cell>
        </row>
        <row r="369">
          <cell r="AG369" t="str">
            <v/>
          </cell>
          <cell r="AM369" t="str">
            <v/>
          </cell>
          <cell r="AP369" t="str">
            <v/>
          </cell>
          <cell r="AT369" t="str">
            <v/>
          </cell>
        </row>
        <row r="370">
          <cell r="AG370" t="str">
            <v/>
          </cell>
          <cell r="AM370" t="str">
            <v/>
          </cell>
          <cell r="AP370" t="str">
            <v/>
          </cell>
          <cell r="AT370" t="str">
            <v/>
          </cell>
        </row>
        <row r="371">
          <cell r="AG371" t="str">
            <v/>
          </cell>
          <cell r="AM371" t="str">
            <v/>
          </cell>
          <cell r="AP371" t="str">
            <v/>
          </cell>
          <cell r="AT371" t="str">
            <v/>
          </cell>
        </row>
        <row r="372">
          <cell r="AG372" t="str">
            <v/>
          </cell>
          <cell r="AM372" t="str">
            <v/>
          </cell>
          <cell r="AP372" t="str">
            <v/>
          </cell>
          <cell r="AT372" t="str">
            <v/>
          </cell>
        </row>
        <row r="373">
          <cell r="AG373" t="str">
            <v/>
          </cell>
          <cell r="AM373" t="str">
            <v/>
          </cell>
          <cell r="AP373" t="str">
            <v/>
          </cell>
          <cell r="AT373" t="str">
            <v/>
          </cell>
        </row>
        <row r="374">
          <cell r="AG374" t="str">
            <v/>
          </cell>
          <cell r="AM374" t="str">
            <v/>
          </cell>
          <cell r="AP374" t="str">
            <v/>
          </cell>
          <cell r="AT374" t="str">
            <v/>
          </cell>
        </row>
        <row r="375">
          <cell r="AG375" t="str">
            <v/>
          </cell>
          <cell r="AM375" t="str">
            <v/>
          </cell>
          <cell r="AP375" t="str">
            <v/>
          </cell>
          <cell r="AT375" t="str">
            <v/>
          </cell>
        </row>
        <row r="376">
          <cell r="AG376" t="str">
            <v/>
          </cell>
          <cell r="AM376" t="str">
            <v/>
          </cell>
          <cell r="AP376" t="str">
            <v/>
          </cell>
          <cell r="AT376" t="str">
            <v/>
          </cell>
        </row>
        <row r="377">
          <cell r="AG377" t="str">
            <v/>
          </cell>
          <cell r="AM377" t="str">
            <v/>
          </cell>
          <cell r="AP377" t="str">
            <v/>
          </cell>
          <cell r="AT377" t="str">
            <v/>
          </cell>
        </row>
        <row r="378">
          <cell r="AG378" t="str">
            <v/>
          </cell>
          <cell r="AM378" t="str">
            <v/>
          </cell>
          <cell r="AP378" t="str">
            <v/>
          </cell>
          <cell r="AT378" t="str">
            <v/>
          </cell>
        </row>
        <row r="379">
          <cell r="AG379" t="str">
            <v/>
          </cell>
          <cell r="AM379" t="str">
            <v/>
          </cell>
          <cell r="AP379" t="str">
            <v/>
          </cell>
          <cell r="AT379" t="str">
            <v/>
          </cell>
        </row>
        <row r="380">
          <cell r="AG380" t="str">
            <v/>
          </cell>
          <cell r="AM380" t="str">
            <v/>
          </cell>
          <cell r="AP380" t="str">
            <v/>
          </cell>
          <cell r="AT380" t="str">
            <v/>
          </cell>
        </row>
        <row r="381">
          <cell r="AG381" t="str">
            <v/>
          </cell>
          <cell r="AM381" t="str">
            <v/>
          </cell>
          <cell r="AP381" t="str">
            <v/>
          </cell>
          <cell r="AT381" t="str">
            <v/>
          </cell>
        </row>
        <row r="382">
          <cell r="AG382" t="str">
            <v/>
          </cell>
          <cell r="AM382" t="str">
            <v/>
          </cell>
          <cell r="AP382" t="str">
            <v/>
          </cell>
          <cell r="AT382" t="str">
            <v/>
          </cell>
        </row>
        <row r="383">
          <cell r="AG383" t="str">
            <v/>
          </cell>
          <cell r="AM383" t="str">
            <v/>
          </cell>
          <cell r="AP383" t="str">
            <v/>
          </cell>
          <cell r="AT383" t="str">
            <v/>
          </cell>
        </row>
        <row r="384">
          <cell r="AG384" t="str">
            <v/>
          </cell>
          <cell r="AM384" t="str">
            <v/>
          </cell>
          <cell r="AP384" t="str">
            <v/>
          </cell>
          <cell r="AT384" t="str">
            <v/>
          </cell>
        </row>
        <row r="385">
          <cell r="AG385" t="str">
            <v/>
          </cell>
          <cell r="AM385" t="str">
            <v/>
          </cell>
          <cell r="AP385" t="str">
            <v/>
          </cell>
          <cell r="AT385" t="str">
            <v/>
          </cell>
        </row>
        <row r="386">
          <cell r="AG386" t="str">
            <v/>
          </cell>
          <cell r="AM386" t="str">
            <v/>
          </cell>
          <cell r="AP386" t="str">
            <v/>
          </cell>
          <cell r="AT386" t="str">
            <v/>
          </cell>
        </row>
        <row r="387">
          <cell r="AG387" t="str">
            <v/>
          </cell>
          <cell r="AM387" t="str">
            <v/>
          </cell>
          <cell r="AP387" t="str">
            <v/>
          </cell>
          <cell r="AT387" t="str">
            <v/>
          </cell>
        </row>
        <row r="388">
          <cell r="AG388" t="str">
            <v/>
          </cell>
          <cell r="AM388" t="str">
            <v/>
          </cell>
          <cell r="AP388" t="str">
            <v/>
          </cell>
          <cell r="AT388" t="str">
            <v/>
          </cell>
        </row>
        <row r="389">
          <cell r="AG389" t="str">
            <v/>
          </cell>
          <cell r="AM389" t="str">
            <v/>
          </cell>
          <cell r="AP389" t="str">
            <v/>
          </cell>
          <cell r="AT389" t="str">
            <v/>
          </cell>
        </row>
        <row r="390">
          <cell r="AG390" t="str">
            <v/>
          </cell>
          <cell r="AM390" t="str">
            <v/>
          </cell>
          <cell r="AP390" t="str">
            <v/>
          </cell>
          <cell r="AT390" t="str">
            <v/>
          </cell>
        </row>
        <row r="391">
          <cell r="AG391" t="str">
            <v/>
          </cell>
          <cell r="AM391" t="str">
            <v/>
          </cell>
          <cell r="AP391" t="str">
            <v/>
          </cell>
          <cell r="AT391" t="str">
            <v/>
          </cell>
        </row>
        <row r="392">
          <cell r="AG392" t="str">
            <v/>
          </cell>
          <cell r="AM392" t="str">
            <v/>
          </cell>
          <cell r="AP392" t="str">
            <v/>
          </cell>
          <cell r="AT392" t="str">
            <v/>
          </cell>
        </row>
        <row r="393">
          <cell r="AG393" t="str">
            <v/>
          </cell>
          <cell r="AM393" t="str">
            <v/>
          </cell>
          <cell r="AP393" t="str">
            <v/>
          </cell>
          <cell r="AT393" t="str">
            <v/>
          </cell>
        </row>
        <row r="394">
          <cell r="AG394" t="str">
            <v/>
          </cell>
          <cell r="AM394" t="str">
            <v/>
          </cell>
          <cell r="AP394" t="str">
            <v/>
          </cell>
          <cell r="AT394" t="str">
            <v/>
          </cell>
        </row>
        <row r="395">
          <cell r="AG395" t="str">
            <v/>
          </cell>
          <cell r="AM395" t="str">
            <v/>
          </cell>
          <cell r="AP395" t="str">
            <v/>
          </cell>
          <cell r="AT395" t="str">
            <v/>
          </cell>
        </row>
        <row r="396">
          <cell r="AG396" t="str">
            <v/>
          </cell>
          <cell r="AM396" t="str">
            <v/>
          </cell>
          <cell r="AP396" t="str">
            <v/>
          </cell>
          <cell r="AT396" t="str">
            <v/>
          </cell>
        </row>
        <row r="397">
          <cell r="AG397" t="str">
            <v/>
          </cell>
          <cell r="AM397" t="str">
            <v/>
          </cell>
          <cell r="AP397" t="str">
            <v/>
          </cell>
          <cell r="AT397" t="str">
            <v/>
          </cell>
        </row>
        <row r="398">
          <cell r="AG398" t="str">
            <v/>
          </cell>
          <cell r="AM398" t="str">
            <v/>
          </cell>
          <cell r="AP398" t="str">
            <v/>
          </cell>
          <cell r="AT398" t="str">
            <v/>
          </cell>
        </row>
        <row r="399">
          <cell r="AG399" t="str">
            <v/>
          </cell>
          <cell r="AM399" t="str">
            <v/>
          </cell>
          <cell r="AP399" t="str">
            <v/>
          </cell>
          <cell r="AT399" t="str">
            <v/>
          </cell>
        </row>
        <row r="400">
          <cell r="AG400" t="str">
            <v/>
          </cell>
          <cell r="AM400" t="str">
            <v/>
          </cell>
          <cell r="AP400" t="str">
            <v/>
          </cell>
          <cell r="AT400" t="str">
            <v/>
          </cell>
        </row>
        <row r="401">
          <cell r="AG401" t="str">
            <v/>
          </cell>
          <cell r="AM401" t="str">
            <v/>
          </cell>
          <cell r="AP401" t="str">
            <v/>
          </cell>
          <cell r="AT401" t="str">
            <v/>
          </cell>
        </row>
        <row r="402">
          <cell r="AG402" t="str">
            <v/>
          </cell>
          <cell r="AM402" t="str">
            <v/>
          </cell>
          <cell r="AP402" t="str">
            <v/>
          </cell>
          <cell r="AT402" t="str">
            <v/>
          </cell>
        </row>
        <row r="403">
          <cell r="AG403" t="str">
            <v/>
          </cell>
          <cell r="AM403" t="str">
            <v/>
          </cell>
          <cell r="AP403" t="str">
            <v/>
          </cell>
          <cell r="AT403" t="str">
            <v/>
          </cell>
        </row>
        <row r="404">
          <cell r="AG404" t="str">
            <v/>
          </cell>
          <cell r="AM404" t="str">
            <v/>
          </cell>
          <cell r="AP404" t="str">
            <v/>
          </cell>
          <cell r="AT404" t="str">
            <v/>
          </cell>
        </row>
        <row r="405">
          <cell r="AG405" t="str">
            <v/>
          </cell>
          <cell r="AM405" t="str">
            <v/>
          </cell>
          <cell r="AP405" t="str">
            <v/>
          </cell>
          <cell r="AT405" t="str">
            <v/>
          </cell>
        </row>
        <row r="406">
          <cell r="AG406" t="str">
            <v/>
          </cell>
          <cell r="AM406" t="str">
            <v/>
          </cell>
          <cell r="AP406" t="str">
            <v/>
          </cell>
          <cell r="AT406" t="str">
            <v/>
          </cell>
        </row>
        <row r="407">
          <cell r="AG407" t="str">
            <v/>
          </cell>
          <cell r="AM407" t="str">
            <v/>
          </cell>
          <cell r="AP407" t="str">
            <v/>
          </cell>
          <cell r="AT407" t="str">
            <v/>
          </cell>
        </row>
        <row r="408">
          <cell r="AG408" t="str">
            <v/>
          </cell>
          <cell r="AM408" t="str">
            <v/>
          </cell>
          <cell r="AP408" t="str">
            <v/>
          </cell>
          <cell r="AT408" t="str">
            <v/>
          </cell>
        </row>
        <row r="409">
          <cell r="AG409" t="str">
            <v/>
          </cell>
          <cell r="AM409" t="str">
            <v/>
          </cell>
          <cell r="AP409" t="str">
            <v/>
          </cell>
          <cell r="AT409" t="str">
            <v/>
          </cell>
        </row>
        <row r="410">
          <cell r="AG410" t="str">
            <v/>
          </cell>
          <cell r="AM410" t="str">
            <v/>
          </cell>
          <cell r="AP410" t="str">
            <v/>
          </cell>
          <cell r="AT410" t="str">
            <v/>
          </cell>
        </row>
        <row r="411">
          <cell r="AG411" t="str">
            <v/>
          </cell>
          <cell r="AM411" t="str">
            <v/>
          </cell>
          <cell r="AP411" t="str">
            <v/>
          </cell>
          <cell r="AT411" t="str">
            <v/>
          </cell>
        </row>
        <row r="412">
          <cell r="AG412" t="str">
            <v/>
          </cell>
          <cell r="AM412" t="str">
            <v/>
          </cell>
          <cell r="AP412" t="str">
            <v/>
          </cell>
          <cell r="AT412" t="str">
            <v/>
          </cell>
        </row>
        <row r="413">
          <cell r="AG413" t="str">
            <v/>
          </cell>
          <cell r="AM413" t="str">
            <v/>
          </cell>
          <cell r="AP413" t="str">
            <v/>
          </cell>
          <cell r="AT413" t="str">
            <v/>
          </cell>
        </row>
        <row r="414">
          <cell r="AG414" t="str">
            <v/>
          </cell>
          <cell r="AM414" t="str">
            <v/>
          </cell>
          <cell r="AP414" t="str">
            <v/>
          </cell>
          <cell r="AT414" t="str">
            <v/>
          </cell>
        </row>
        <row r="415">
          <cell r="AG415" t="str">
            <v/>
          </cell>
          <cell r="AM415" t="str">
            <v/>
          </cell>
          <cell r="AP415" t="str">
            <v/>
          </cell>
          <cell r="AT415" t="str">
            <v/>
          </cell>
        </row>
        <row r="416">
          <cell r="AG416" t="str">
            <v/>
          </cell>
          <cell r="AM416" t="str">
            <v/>
          </cell>
          <cell r="AP416" t="str">
            <v/>
          </cell>
          <cell r="AT416" t="str">
            <v/>
          </cell>
        </row>
        <row r="417">
          <cell r="AG417" t="str">
            <v/>
          </cell>
          <cell r="AM417" t="str">
            <v/>
          </cell>
          <cell r="AP417" t="str">
            <v/>
          </cell>
          <cell r="AT417" t="str">
            <v/>
          </cell>
        </row>
        <row r="418">
          <cell r="AG418" t="str">
            <v/>
          </cell>
          <cell r="AM418" t="str">
            <v/>
          </cell>
          <cell r="AP418" t="str">
            <v/>
          </cell>
          <cell r="AT418" t="str">
            <v/>
          </cell>
        </row>
        <row r="419">
          <cell r="AG419" t="str">
            <v/>
          </cell>
          <cell r="AM419" t="str">
            <v/>
          </cell>
          <cell r="AP419" t="str">
            <v/>
          </cell>
          <cell r="AT419" t="str">
            <v/>
          </cell>
        </row>
        <row r="420">
          <cell r="AG420" t="str">
            <v/>
          </cell>
          <cell r="AM420" t="str">
            <v/>
          </cell>
          <cell r="AP420" t="str">
            <v/>
          </cell>
          <cell r="AT420" t="str">
            <v/>
          </cell>
        </row>
        <row r="421">
          <cell r="AG421" t="str">
            <v/>
          </cell>
          <cell r="AM421" t="str">
            <v/>
          </cell>
          <cell r="AP421" t="str">
            <v/>
          </cell>
          <cell r="AT421" t="str">
            <v/>
          </cell>
        </row>
        <row r="422">
          <cell r="AG422" t="str">
            <v/>
          </cell>
          <cell r="AM422" t="str">
            <v/>
          </cell>
          <cell r="AP422" t="str">
            <v/>
          </cell>
          <cell r="AT422" t="str">
            <v/>
          </cell>
        </row>
        <row r="423">
          <cell r="AG423" t="str">
            <v/>
          </cell>
          <cell r="AM423" t="str">
            <v/>
          </cell>
          <cell r="AP423" t="str">
            <v/>
          </cell>
          <cell r="AT423" t="str">
            <v/>
          </cell>
        </row>
        <row r="424">
          <cell r="AG424" t="str">
            <v/>
          </cell>
          <cell r="AM424" t="str">
            <v/>
          </cell>
          <cell r="AP424" t="str">
            <v/>
          </cell>
          <cell r="AT424" t="str">
            <v/>
          </cell>
        </row>
        <row r="425">
          <cell r="AG425" t="str">
            <v/>
          </cell>
          <cell r="AM425" t="str">
            <v/>
          </cell>
          <cell r="AP425" t="str">
            <v/>
          </cell>
          <cell r="AT425" t="str">
            <v/>
          </cell>
        </row>
        <row r="426">
          <cell r="AG426" t="str">
            <v/>
          </cell>
          <cell r="AM426" t="str">
            <v/>
          </cell>
          <cell r="AP426" t="str">
            <v/>
          </cell>
          <cell r="AT426" t="str">
            <v/>
          </cell>
        </row>
        <row r="427">
          <cell r="AG427" t="str">
            <v/>
          </cell>
          <cell r="AM427" t="str">
            <v/>
          </cell>
          <cell r="AP427" t="str">
            <v/>
          </cell>
          <cell r="AT427" t="str">
            <v/>
          </cell>
        </row>
        <row r="428">
          <cell r="AG428" t="str">
            <v/>
          </cell>
          <cell r="AM428" t="str">
            <v/>
          </cell>
          <cell r="AP428" t="str">
            <v/>
          </cell>
          <cell r="AT428" t="str">
            <v/>
          </cell>
        </row>
        <row r="429">
          <cell r="AG429" t="str">
            <v/>
          </cell>
          <cell r="AM429" t="str">
            <v/>
          </cell>
          <cell r="AP429" t="str">
            <v/>
          </cell>
          <cell r="AT429" t="str">
            <v/>
          </cell>
        </row>
        <row r="430">
          <cell r="AG430" t="str">
            <v/>
          </cell>
          <cell r="AM430" t="str">
            <v/>
          </cell>
          <cell r="AP430" t="str">
            <v/>
          </cell>
          <cell r="AT430" t="str">
            <v/>
          </cell>
        </row>
        <row r="431">
          <cell r="AG431" t="str">
            <v/>
          </cell>
          <cell r="AM431" t="str">
            <v/>
          </cell>
          <cell r="AP431" t="str">
            <v/>
          </cell>
          <cell r="AT431" t="str">
            <v/>
          </cell>
        </row>
        <row r="432">
          <cell r="AG432" t="str">
            <v/>
          </cell>
          <cell r="AM432" t="str">
            <v/>
          </cell>
          <cell r="AP432" t="str">
            <v/>
          </cell>
          <cell r="AT432" t="str">
            <v/>
          </cell>
        </row>
        <row r="433">
          <cell r="AG433" t="str">
            <v/>
          </cell>
          <cell r="AM433" t="str">
            <v/>
          </cell>
          <cell r="AP433" t="str">
            <v/>
          </cell>
          <cell r="AT433" t="str">
            <v/>
          </cell>
        </row>
        <row r="434">
          <cell r="AG434" t="str">
            <v/>
          </cell>
          <cell r="AM434" t="str">
            <v/>
          </cell>
          <cell r="AP434" t="str">
            <v/>
          </cell>
          <cell r="AT434" t="str">
            <v/>
          </cell>
        </row>
        <row r="435">
          <cell r="AG435" t="str">
            <v/>
          </cell>
          <cell r="AM435" t="str">
            <v/>
          </cell>
          <cell r="AP435" t="str">
            <v/>
          </cell>
          <cell r="AT435" t="str">
            <v/>
          </cell>
        </row>
        <row r="436">
          <cell r="AG436" t="str">
            <v/>
          </cell>
          <cell r="AM436" t="str">
            <v/>
          </cell>
          <cell r="AP436" t="str">
            <v/>
          </cell>
          <cell r="AT436" t="str">
            <v/>
          </cell>
        </row>
        <row r="437">
          <cell r="AG437" t="str">
            <v/>
          </cell>
          <cell r="AM437" t="str">
            <v/>
          </cell>
          <cell r="AP437" t="str">
            <v/>
          </cell>
          <cell r="AT437" t="str">
            <v/>
          </cell>
        </row>
        <row r="438">
          <cell r="AG438" t="str">
            <v/>
          </cell>
          <cell r="AM438" t="str">
            <v/>
          </cell>
          <cell r="AP438" t="str">
            <v/>
          </cell>
          <cell r="AT438" t="str">
            <v/>
          </cell>
        </row>
        <row r="439">
          <cell r="AG439" t="str">
            <v/>
          </cell>
          <cell r="AM439" t="str">
            <v/>
          </cell>
          <cell r="AP439" t="str">
            <v/>
          </cell>
          <cell r="AT439" t="str">
            <v/>
          </cell>
        </row>
        <row r="440">
          <cell r="AG440" t="str">
            <v/>
          </cell>
          <cell r="AM440" t="str">
            <v/>
          </cell>
          <cell r="AP440" t="str">
            <v/>
          </cell>
          <cell r="AT440" t="str">
            <v/>
          </cell>
        </row>
        <row r="441">
          <cell r="AG441" t="str">
            <v/>
          </cell>
          <cell r="AM441" t="str">
            <v/>
          </cell>
          <cell r="AP441" t="str">
            <v/>
          </cell>
          <cell r="AT441" t="str">
            <v/>
          </cell>
        </row>
        <row r="442">
          <cell r="AG442" t="str">
            <v/>
          </cell>
          <cell r="AM442" t="str">
            <v/>
          </cell>
          <cell r="AP442" t="str">
            <v/>
          </cell>
          <cell r="AT442" t="str">
            <v/>
          </cell>
        </row>
        <row r="443">
          <cell r="AG443" t="str">
            <v/>
          </cell>
          <cell r="AM443" t="str">
            <v/>
          </cell>
          <cell r="AP443" t="str">
            <v/>
          </cell>
          <cell r="AT443" t="str">
            <v/>
          </cell>
        </row>
        <row r="444">
          <cell r="AG444" t="str">
            <v/>
          </cell>
          <cell r="AM444" t="str">
            <v/>
          </cell>
          <cell r="AP444" t="str">
            <v/>
          </cell>
          <cell r="AT444" t="str">
            <v/>
          </cell>
        </row>
        <row r="445">
          <cell r="AG445" t="str">
            <v/>
          </cell>
          <cell r="AM445" t="str">
            <v/>
          </cell>
          <cell r="AP445" t="str">
            <v/>
          </cell>
          <cell r="AT445" t="str">
            <v/>
          </cell>
        </row>
        <row r="446">
          <cell r="AG446" t="str">
            <v/>
          </cell>
          <cell r="AM446" t="str">
            <v/>
          </cell>
          <cell r="AP446" t="str">
            <v/>
          </cell>
          <cell r="AT446" t="str">
            <v/>
          </cell>
        </row>
        <row r="447">
          <cell r="AG447" t="str">
            <v/>
          </cell>
          <cell r="AM447" t="str">
            <v/>
          </cell>
          <cell r="AP447" t="str">
            <v/>
          </cell>
          <cell r="AT447" t="str">
            <v/>
          </cell>
        </row>
        <row r="448">
          <cell r="AG448" t="str">
            <v/>
          </cell>
          <cell r="AM448" t="str">
            <v/>
          </cell>
          <cell r="AP448" t="str">
            <v/>
          </cell>
          <cell r="AT448" t="str">
            <v/>
          </cell>
        </row>
        <row r="449">
          <cell r="AG449" t="str">
            <v/>
          </cell>
          <cell r="AM449" t="str">
            <v/>
          </cell>
          <cell r="AP449" t="str">
            <v/>
          </cell>
          <cell r="AT449" t="str">
            <v/>
          </cell>
        </row>
        <row r="450">
          <cell r="AG450" t="str">
            <v/>
          </cell>
          <cell r="AM450" t="str">
            <v/>
          </cell>
          <cell r="AP450" t="str">
            <v/>
          </cell>
          <cell r="AT450" t="str">
            <v/>
          </cell>
        </row>
        <row r="451">
          <cell r="AG451" t="str">
            <v/>
          </cell>
          <cell r="AM451" t="str">
            <v/>
          </cell>
          <cell r="AP451" t="str">
            <v/>
          </cell>
          <cell r="AT451" t="str">
            <v/>
          </cell>
        </row>
        <row r="452">
          <cell r="AG452" t="str">
            <v/>
          </cell>
          <cell r="AM452" t="str">
            <v/>
          </cell>
          <cell r="AP452" t="str">
            <v/>
          </cell>
          <cell r="AT452" t="str">
            <v/>
          </cell>
        </row>
        <row r="453">
          <cell r="AG453" t="str">
            <v/>
          </cell>
          <cell r="AM453" t="str">
            <v/>
          </cell>
          <cell r="AP453" t="str">
            <v/>
          </cell>
          <cell r="AT453" t="str">
            <v/>
          </cell>
        </row>
        <row r="454">
          <cell r="AG454" t="str">
            <v/>
          </cell>
          <cell r="AM454" t="str">
            <v/>
          </cell>
          <cell r="AP454" t="str">
            <v/>
          </cell>
          <cell r="AT454" t="str">
            <v/>
          </cell>
        </row>
        <row r="455">
          <cell r="AG455" t="str">
            <v/>
          </cell>
          <cell r="AM455" t="str">
            <v/>
          </cell>
          <cell r="AP455" t="str">
            <v/>
          </cell>
          <cell r="AT455" t="str">
            <v/>
          </cell>
        </row>
        <row r="456">
          <cell r="AG456" t="str">
            <v/>
          </cell>
          <cell r="AM456" t="str">
            <v/>
          </cell>
          <cell r="AP456" t="str">
            <v/>
          </cell>
          <cell r="AT456" t="str">
            <v/>
          </cell>
        </row>
        <row r="457">
          <cell r="AG457" t="str">
            <v/>
          </cell>
          <cell r="AM457" t="str">
            <v/>
          </cell>
          <cell r="AP457" t="str">
            <v/>
          </cell>
          <cell r="AT457" t="str">
            <v/>
          </cell>
        </row>
        <row r="458">
          <cell r="AG458" t="str">
            <v/>
          </cell>
          <cell r="AM458" t="str">
            <v/>
          </cell>
          <cell r="AP458" t="str">
            <v/>
          </cell>
          <cell r="AT458" t="str">
            <v/>
          </cell>
        </row>
        <row r="459">
          <cell r="AG459" t="str">
            <v/>
          </cell>
          <cell r="AM459" t="str">
            <v/>
          </cell>
          <cell r="AP459" t="str">
            <v/>
          </cell>
          <cell r="AT459" t="str">
            <v/>
          </cell>
        </row>
        <row r="460">
          <cell r="AG460" t="str">
            <v/>
          </cell>
          <cell r="AM460" t="str">
            <v/>
          </cell>
          <cell r="AP460" t="str">
            <v/>
          </cell>
          <cell r="AT460" t="str">
            <v/>
          </cell>
        </row>
        <row r="461">
          <cell r="AG461" t="str">
            <v/>
          </cell>
          <cell r="AM461" t="str">
            <v/>
          </cell>
          <cell r="AP461" t="str">
            <v/>
          </cell>
          <cell r="AT461" t="str">
            <v/>
          </cell>
        </row>
        <row r="462">
          <cell r="AG462" t="str">
            <v/>
          </cell>
          <cell r="AM462" t="str">
            <v/>
          </cell>
          <cell r="AP462" t="str">
            <v/>
          </cell>
          <cell r="AT462" t="str">
            <v/>
          </cell>
        </row>
        <row r="463">
          <cell r="AG463" t="str">
            <v/>
          </cell>
          <cell r="AM463" t="str">
            <v/>
          </cell>
          <cell r="AP463" t="str">
            <v/>
          </cell>
          <cell r="AT463" t="str">
            <v/>
          </cell>
        </row>
        <row r="464">
          <cell r="AG464" t="str">
            <v/>
          </cell>
          <cell r="AM464" t="str">
            <v/>
          </cell>
          <cell r="AP464" t="str">
            <v/>
          </cell>
          <cell r="AT464" t="str">
            <v/>
          </cell>
        </row>
        <row r="465">
          <cell r="AG465" t="str">
            <v/>
          </cell>
          <cell r="AM465" t="str">
            <v/>
          </cell>
          <cell r="AP465" t="str">
            <v/>
          </cell>
          <cell r="AT465" t="str">
            <v/>
          </cell>
        </row>
        <row r="466">
          <cell r="AG466" t="str">
            <v/>
          </cell>
          <cell r="AM466" t="str">
            <v/>
          </cell>
          <cell r="AP466" t="str">
            <v/>
          </cell>
          <cell r="AT466" t="str">
            <v/>
          </cell>
        </row>
        <row r="467">
          <cell r="AG467" t="str">
            <v/>
          </cell>
          <cell r="AM467" t="str">
            <v/>
          </cell>
          <cell r="AP467" t="str">
            <v/>
          </cell>
          <cell r="AT467" t="str">
            <v/>
          </cell>
        </row>
        <row r="468">
          <cell r="AG468" t="str">
            <v/>
          </cell>
          <cell r="AM468" t="str">
            <v/>
          </cell>
          <cell r="AP468" t="str">
            <v/>
          </cell>
          <cell r="AT468" t="str">
            <v/>
          </cell>
        </row>
        <row r="469">
          <cell r="AG469" t="str">
            <v/>
          </cell>
          <cell r="AM469" t="str">
            <v/>
          </cell>
          <cell r="AP469" t="str">
            <v/>
          </cell>
          <cell r="AT469" t="str">
            <v/>
          </cell>
        </row>
        <row r="470">
          <cell r="AG470" t="str">
            <v/>
          </cell>
          <cell r="AM470" t="str">
            <v/>
          </cell>
          <cell r="AP470" t="str">
            <v/>
          </cell>
          <cell r="AT470" t="str">
            <v/>
          </cell>
        </row>
        <row r="471">
          <cell r="AG471" t="str">
            <v/>
          </cell>
          <cell r="AM471" t="str">
            <v/>
          </cell>
          <cell r="AP471" t="str">
            <v/>
          </cell>
          <cell r="AT471" t="str">
            <v/>
          </cell>
        </row>
        <row r="472">
          <cell r="AG472" t="str">
            <v/>
          </cell>
          <cell r="AM472" t="str">
            <v/>
          </cell>
          <cell r="AP472" t="str">
            <v/>
          </cell>
          <cell r="AT472" t="str">
            <v/>
          </cell>
        </row>
        <row r="473">
          <cell r="AG473" t="str">
            <v/>
          </cell>
          <cell r="AM473" t="str">
            <v/>
          </cell>
          <cell r="AP473" t="str">
            <v/>
          </cell>
          <cell r="AT473" t="str">
            <v/>
          </cell>
        </row>
        <row r="474">
          <cell r="AG474" t="str">
            <v/>
          </cell>
          <cell r="AM474" t="str">
            <v/>
          </cell>
          <cell r="AP474" t="str">
            <v/>
          </cell>
          <cell r="AT474" t="str">
            <v/>
          </cell>
        </row>
        <row r="475">
          <cell r="AG475" t="str">
            <v/>
          </cell>
          <cell r="AM475" t="str">
            <v/>
          </cell>
          <cell r="AP475" t="str">
            <v/>
          </cell>
          <cell r="AT475" t="str">
            <v/>
          </cell>
        </row>
        <row r="476">
          <cell r="AG476" t="str">
            <v/>
          </cell>
          <cell r="AM476" t="str">
            <v/>
          </cell>
          <cell r="AP476" t="str">
            <v/>
          </cell>
          <cell r="AT476" t="str">
            <v/>
          </cell>
        </row>
        <row r="477">
          <cell r="AG477" t="str">
            <v/>
          </cell>
          <cell r="AM477" t="str">
            <v/>
          </cell>
          <cell r="AP477" t="str">
            <v/>
          </cell>
          <cell r="AT477" t="str">
            <v/>
          </cell>
        </row>
        <row r="478">
          <cell r="AG478" t="str">
            <v/>
          </cell>
          <cell r="AM478" t="str">
            <v/>
          </cell>
          <cell r="AP478" t="str">
            <v/>
          </cell>
          <cell r="AT478" t="str">
            <v/>
          </cell>
        </row>
        <row r="479">
          <cell r="AG479" t="str">
            <v/>
          </cell>
          <cell r="AM479" t="str">
            <v/>
          </cell>
          <cell r="AP479" t="str">
            <v/>
          </cell>
          <cell r="AT479" t="str">
            <v/>
          </cell>
        </row>
        <row r="480">
          <cell r="AG480" t="str">
            <v/>
          </cell>
          <cell r="AM480" t="str">
            <v/>
          </cell>
          <cell r="AP480" t="str">
            <v/>
          </cell>
          <cell r="AT480" t="str">
            <v/>
          </cell>
        </row>
        <row r="481">
          <cell r="AG481" t="str">
            <v/>
          </cell>
          <cell r="AM481" t="str">
            <v/>
          </cell>
          <cell r="AP481" t="str">
            <v/>
          </cell>
          <cell r="AT481" t="str">
            <v/>
          </cell>
        </row>
        <row r="482">
          <cell r="AG482" t="str">
            <v/>
          </cell>
          <cell r="AM482" t="str">
            <v/>
          </cell>
          <cell r="AP482" t="str">
            <v/>
          </cell>
          <cell r="AT482" t="str">
            <v/>
          </cell>
        </row>
        <row r="483">
          <cell r="AG483" t="str">
            <v/>
          </cell>
          <cell r="AM483" t="str">
            <v/>
          </cell>
          <cell r="AP483" t="str">
            <v/>
          </cell>
          <cell r="AT483" t="str">
            <v/>
          </cell>
        </row>
        <row r="484">
          <cell r="AG484" t="str">
            <v/>
          </cell>
          <cell r="AM484" t="str">
            <v/>
          </cell>
          <cell r="AP484" t="str">
            <v/>
          </cell>
          <cell r="AT484" t="str">
            <v/>
          </cell>
        </row>
        <row r="485">
          <cell r="AG485" t="str">
            <v/>
          </cell>
          <cell r="AM485" t="str">
            <v/>
          </cell>
          <cell r="AP485" t="str">
            <v/>
          </cell>
          <cell r="AT485" t="str">
            <v/>
          </cell>
        </row>
        <row r="486">
          <cell r="AG486" t="str">
            <v/>
          </cell>
          <cell r="AM486" t="str">
            <v/>
          </cell>
          <cell r="AP486" t="str">
            <v/>
          </cell>
          <cell r="AT486" t="str">
            <v/>
          </cell>
        </row>
        <row r="487">
          <cell r="AG487" t="str">
            <v/>
          </cell>
          <cell r="AM487" t="str">
            <v/>
          </cell>
          <cell r="AP487" t="str">
            <v/>
          </cell>
          <cell r="AT487" t="str">
            <v/>
          </cell>
        </row>
        <row r="488">
          <cell r="AG488" t="str">
            <v/>
          </cell>
          <cell r="AM488" t="str">
            <v/>
          </cell>
          <cell r="AP488" t="str">
            <v/>
          </cell>
          <cell r="AT488" t="str">
            <v/>
          </cell>
        </row>
        <row r="489">
          <cell r="AG489" t="str">
            <v/>
          </cell>
          <cell r="AM489" t="str">
            <v/>
          </cell>
          <cell r="AP489" t="str">
            <v/>
          </cell>
          <cell r="AT489" t="str">
            <v/>
          </cell>
        </row>
        <row r="490">
          <cell r="AG490" t="str">
            <v/>
          </cell>
          <cell r="AM490" t="str">
            <v/>
          </cell>
          <cell r="AP490" t="str">
            <v/>
          </cell>
          <cell r="AT490" t="str">
            <v/>
          </cell>
        </row>
        <row r="491">
          <cell r="AG491" t="str">
            <v/>
          </cell>
          <cell r="AM491" t="str">
            <v/>
          </cell>
          <cell r="AP491" t="str">
            <v/>
          </cell>
          <cell r="AT491" t="str">
            <v/>
          </cell>
        </row>
        <row r="492">
          <cell r="AG492" t="str">
            <v/>
          </cell>
          <cell r="AM492" t="str">
            <v/>
          </cell>
          <cell r="AP492" t="str">
            <v/>
          </cell>
          <cell r="AT492" t="str">
            <v/>
          </cell>
        </row>
        <row r="493">
          <cell r="AG493" t="str">
            <v/>
          </cell>
          <cell r="AM493" t="str">
            <v/>
          </cell>
          <cell r="AP493" t="str">
            <v/>
          </cell>
          <cell r="AT493" t="str">
            <v/>
          </cell>
        </row>
        <row r="494">
          <cell r="AG494" t="str">
            <v/>
          </cell>
          <cell r="AM494" t="str">
            <v/>
          </cell>
          <cell r="AP494" t="str">
            <v/>
          </cell>
          <cell r="AT494" t="str">
            <v/>
          </cell>
        </row>
        <row r="495">
          <cell r="AG495" t="str">
            <v/>
          </cell>
          <cell r="AM495" t="str">
            <v/>
          </cell>
          <cell r="AP495" t="str">
            <v/>
          </cell>
          <cell r="AT495" t="str">
            <v/>
          </cell>
        </row>
        <row r="496">
          <cell r="AG496" t="str">
            <v/>
          </cell>
          <cell r="AM496" t="str">
            <v/>
          </cell>
          <cell r="AP496" t="str">
            <v/>
          </cell>
          <cell r="AT496" t="str">
            <v/>
          </cell>
        </row>
        <row r="497">
          <cell r="AG497" t="str">
            <v/>
          </cell>
          <cell r="AM497" t="str">
            <v/>
          </cell>
          <cell r="AP497" t="str">
            <v/>
          </cell>
          <cell r="AT497" t="str">
            <v/>
          </cell>
        </row>
        <row r="498">
          <cell r="AG498" t="str">
            <v/>
          </cell>
          <cell r="AM498" t="str">
            <v/>
          </cell>
          <cell r="AP498" t="str">
            <v/>
          </cell>
          <cell r="AT498" t="str">
            <v/>
          </cell>
        </row>
        <row r="499">
          <cell r="AG499" t="str">
            <v/>
          </cell>
          <cell r="AM499" t="str">
            <v/>
          </cell>
          <cell r="AP499" t="str">
            <v/>
          </cell>
          <cell r="AT499" t="str">
            <v/>
          </cell>
        </row>
        <row r="500">
          <cell r="AG500" t="str">
            <v/>
          </cell>
          <cell r="AM500" t="str">
            <v/>
          </cell>
          <cell r="AP500" t="str">
            <v/>
          </cell>
          <cell r="AT500" t="str">
            <v/>
          </cell>
        </row>
        <row r="501">
          <cell r="AG501" t="str">
            <v/>
          </cell>
          <cell r="AM501" t="str">
            <v/>
          </cell>
          <cell r="AP501" t="str">
            <v/>
          </cell>
          <cell r="AT501" t="str">
            <v/>
          </cell>
        </row>
        <row r="502">
          <cell r="AG502" t="str">
            <v/>
          </cell>
          <cell r="AM502" t="str">
            <v/>
          </cell>
          <cell r="AP502" t="str">
            <v/>
          </cell>
          <cell r="AT502" t="str">
            <v/>
          </cell>
        </row>
        <row r="503">
          <cell r="AG503" t="str">
            <v/>
          </cell>
          <cell r="AM503" t="str">
            <v/>
          </cell>
          <cell r="AP503" t="str">
            <v/>
          </cell>
          <cell r="AT503" t="str">
            <v/>
          </cell>
        </row>
        <row r="504">
          <cell r="AG504" t="str">
            <v/>
          </cell>
          <cell r="AM504" t="str">
            <v/>
          </cell>
          <cell r="AP504" t="str">
            <v/>
          </cell>
          <cell r="AT504" t="str">
            <v/>
          </cell>
        </row>
        <row r="505">
          <cell r="AG505" t="str">
            <v/>
          </cell>
          <cell r="AM505" t="str">
            <v/>
          </cell>
          <cell r="AP505" t="str">
            <v/>
          </cell>
          <cell r="AT505" t="str">
            <v/>
          </cell>
        </row>
        <row r="506">
          <cell r="AG506" t="str">
            <v/>
          </cell>
          <cell r="AM506" t="str">
            <v/>
          </cell>
          <cell r="AP506" t="str">
            <v/>
          </cell>
          <cell r="AT506" t="str">
            <v/>
          </cell>
        </row>
        <row r="507">
          <cell r="AG507" t="str">
            <v/>
          </cell>
          <cell r="AM507" t="str">
            <v/>
          </cell>
          <cell r="AP507" t="str">
            <v/>
          </cell>
          <cell r="AT507" t="str">
            <v/>
          </cell>
        </row>
        <row r="508">
          <cell r="AG508" t="str">
            <v/>
          </cell>
          <cell r="AM508" t="str">
            <v/>
          </cell>
          <cell r="AP508" t="str">
            <v/>
          </cell>
          <cell r="AT508" t="str">
            <v/>
          </cell>
        </row>
        <row r="509">
          <cell r="AG509" t="str">
            <v/>
          </cell>
          <cell r="AM509" t="str">
            <v/>
          </cell>
          <cell r="AP509" t="str">
            <v/>
          </cell>
          <cell r="AT509" t="str">
            <v/>
          </cell>
        </row>
        <row r="510">
          <cell r="AG510" t="str">
            <v/>
          </cell>
          <cell r="AM510" t="str">
            <v/>
          </cell>
          <cell r="AP510" t="str">
            <v/>
          </cell>
          <cell r="AT510" t="str">
            <v/>
          </cell>
        </row>
        <row r="511">
          <cell r="AG511" t="str">
            <v/>
          </cell>
          <cell r="AM511" t="str">
            <v/>
          </cell>
          <cell r="AP511" t="str">
            <v/>
          </cell>
          <cell r="AT511" t="str">
            <v/>
          </cell>
        </row>
        <row r="512">
          <cell r="AG512" t="str">
            <v/>
          </cell>
          <cell r="AM512" t="str">
            <v/>
          </cell>
          <cell r="AP512" t="str">
            <v/>
          </cell>
          <cell r="AT512" t="str">
            <v/>
          </cell>
        </row>
        <row r="513">
          <cell r="AG513" t="str">
            <v/>
          </cell>
          <cell r="AM513" t="str">
            <v/>
          </cell>
          <cell r="AP513" t="str">
            <v/>
          </cell>
          <cell r="AT513" t="str">
            <v/>
          </cell>
        </row>
        <row r="514">
          <cell r="AG514" t="str">
            <v/>
          </cell>
          <cell r="AM514" t="str">
            <v/>
          </cell>
          <cell r="AP514" t="str">
            <v/>
          </cell>
          <cell r="AT514" t="str">
            <v/>
          </cell>
        </row>
        <row r="515">
          <cell r="AG515" t="str">
            <v/>
          </cell>
          <cell r="AM515" t="str">
            <v/>
          </cell>
          <cell r="AP515" t="str">
            <v/>
          </cell>
          <cell r="AT515" t="str">
            <v/>
          </cell>
        </row>
        <row r="516">
          <cell r="AG516" t="str">
            <v/>
          </cell>
          <cell r="AM516" t="str">
            <v/>
          </cell>
          <cell r="AP516" t="str">
            <v/>
          </cell>
          <cell r="AT516" t="str">
            <v/>
          </cell>
        </row>
        <row r="517">
          <cell r="AG517" t="str">
            <v/>
          </cell>
          <cell r="AM517" t="str">
            <v/>
          </cell>
          <cell r="AP517" t="str">
            <v/>
          </cell>
          <cell r="AT517" t="str">
            <v/>
          </cell>
        </row>
        <row r="518">
          <cell r="AG518" t="str">
            <v/>
          </cell>
          <cell r="AM518" t="str">
            <v/>
          </cell>
          <cell r="AP518" t="str">
            <v/>
          </cell>
          <cell r="AT518" t="str">
            <v/>
          </cell>
        </row>
        <row r="519">
          <cell r="AG519" t="str">
            <v/>
          </cell>
          <cell r="AM519" t="str">
            <v/>
          </cell>
          <cell r="AP519" t="str">
            <v/>
          </cell>
          <cell r="AT519" t="str">
            <v/>
          </cell>
        </row>
        <row r="520">
          <cell r="AG520" t="str">
            <v/>
          </cell>
          <cell r="AM520" t="str">
            <v/>
          </cell>
          <cell r="AP520" t="str">
            <v/>
          </cell>
          <cell r="AT520" t="str">
            <v/>
          </cell>
        </row>
        <row r="521">
          <cell r="AG521" t="str">
            <v/>
          </cell>
          <cell r="AM521" t="str">
            <v/>
          </cell>
          <cell r="AP521" t="str">
            <v/>
          </cell>
          <cell r="AT521" t="str">
            <v/>
          </cell>
        </row>
        <row r="522">
          <cell r="AG522" t="str">
            <v/>
          </cell>
          <cell r="AM522" t="str">
            <v/>
          </cell>
          <cell r="AP522" t="str">
            <v/>
          </cell>
          <cell r="AT522" t="str">
            <v/>
          </cell>
        </row>
        <row r="523">
          <cell r="AG523" t="str">
            <v/>
          </cell>
          <cell r="AM523" t="str">
            <v/>
          </cell>
          <cell r="AP523" t="str">
            <v/>
          </cell>
          <cell r="AT523" t="str">
            <v/>
          </cell>
        </row>
        <row r="524">
          <cell r="AG524" t="str">
            <v/>
          </cell>
          <cell r="AM524" t="str">
            <v/>
          </cell>
          <cell r="AP524" t="str">
            <v/>
          </cell>
          <cell r="AT524" t="str">
            <v/>
          </cell>
        </row>
        <row r="525">
          <cell r="AG525" t="str">
            <v/>
          </cell>
          <cell r="AM525" t="str">
            <v/>
          </cell>
          <cell r="AP525" t="str">
            <v/>
          </cell>
          <cell r="AT525" t="str">
            <v/>
          </cell>
        </row>
        <row r="526">
          <cell r="AG526" t="str">
            <v/>
          </cell>
          <cell r="AM526" t="str">
            <v/>
          </cell>
          <cell r="AP526" t="str">
            <v/>
          </cell>
          <cell r="AT526" t="str">
            <v/>
          </cell>
        </row>
        <row r="527">
          <cell r="AG527" t="str">
            <v/>
          </cell>
          <cell r="AM527" t="str">
            <v/>
          </cell>
          <cell r="AP527" t="str">
            <v/>
          </cell>
          <cell r="AT527" t="str">
            <v/>
          </cell>
        </row>
        <row r="528">
          <cell r="AG528" t="str">
            <v/>
          </cell>
          <cell r="AM528" t="str">
            <v/>
          </cell>
          <cell r="AP528" t="str">
            <v/>
          </cell>
          <cell r="AT528" t="str">
            <v/>
          </cell>
        </row>
        <row r="529">
          <cell r="AG529" t="str">
            <v/>
          </cell>
          <cell r="AM529" t="str">
            <v/>
          </cell>
          <cell r="AP529" t="str">
            <v/>
          </cell>
          <cell r="AT529" t="str">
            <v/>
          </cell>
        </row>
        <row r="530">
          <cell r="AG530" t="str">
            <v/>
          </cell>
          <cell r="AM530" t="str">
            <v/>
          </cell>
          <cell r="AP530" t="str">
            <v/>
          </cell>
          <cell r="AT530" t="str">
            <v/>
          </cell>
        </row>
        <row r="531">
          <cell r="AG531" t="str">
            <v/>
          </cell>
          <cell r="AM531" t="str">
            <v/>
          </cell>
          <cell r="AP531" t="str">
            <v/>
          </cell>
          <cell r="AT531" t="str">
            <v/>
          </cell>
        </row>
        <row r="532">
          <cell r="AG532" t="str">
            <v/>
          </cell>
          <cell r="AM532" t="str">
            <v/>
          </cell>
          <cell r="AP532" t="str">
            <v/>
          </cell>
          <cell r="AT532" t="str">
            <v/>
          </cell>
        </row>
        <row r="533">
          <cell r="AG533" t="str">
            <v/>
          </cell>
          <cell r="AM533" t="str">
            <v/>
          </cell>
          <cell r="AP533" t="str">
            <v/>
          </cell>
          <cell r="AT533" t="str">
            <v/>
          </cell>
        </row>
        <row r="534">
          <cell r="AG534" t="str">
            <v/>
          </cell>
          <cell r="AM534" t="str">
            <v/>
          </cell>
          <cell r="AP534" t="str">
            <v/>
          </cell>
          <cell r="AT534" t="str">
            <v/>
          </cell>
        </row>
        <row r="535">
          <cell r="AG535" t="str">
            <v/>
          </cell>
          <cell r="AM535" t="str">
            <v/>
          </cell>
          <cell r="AP535" t="str">
            <v/>
          </cell>
          <cell r="AT535" t="str">
            <v/>
          </cell>
        </row>
        <row r="536">
          <cell r="AG536" t="str">
            <v/>
          </cell>
          <cell r="AM536" t="str">
            <v/>
          </cell>
          <cell r="AP536" t="str">
            <v/>
          </cell>
          <cell r="AT536" t="str">
            <v/>
          </cell>
        </row>
        <row r="537">
          <cell r="AG537" t="str">
            <v/>
          </cell>
          <cell r="AM537" t="str">
            <v/>
          </cell>
          <cell r="AP537" t="str">
            <v/>
          </cell>
          <cell r="AT537" t="str">
            <v/>
          </cell>
        </row>
        <row r="538">
          <cell r="AG538" t="str">
            <v/>
          </cell>
          <cell r="AM538" t="str">
            <v/>
          </cell>
          <cell r="AP538" t="str">
            <v/>
          </cell>
          <cell r="AT538" t="str">
            <v/>
          </cell>
        </row>
        <row r="539">
          <cell r="AG539" t="str">
            <v/>
          </cell>
          <cell r="AM539" t="str">
            <v/>
          </cell>
          <cell r="AP539" t="str">
            <v/>
          </cell>
          <cell r="AT539" t="str">
            <v/>
          </cell>
        </row>
        <row r="540">
          <cell r="AG540" t="str">
            <v/>
          </cell>
          <cell r="AM540" t="str">
            <v/>
          </cell>
          <cell r="AP540" t="str">
            <v/>
          </cell>
          <cell r="AT540" t="str">
            <v/>
          </cell>
        </row>
        <row r="541">
          <cell r="AG541" t="str">
            <v/>
          </cell>
          <cell r="AM541" t="str">
            <v/>
          </cell>
          <cell r="AP541" t="str">
            <v/>
          </cell>
          <cell r="AT541" t="str">
            <v/>
          </cell>
        </row>
        <row r="542">
          <cell r="AG542" t="str">
            <v/>
          </cell>
          <cell r="AM542" t="str">
            <v/>
          </cell>
          <cell r="AP542" t="str">
            <v/>
          </cell>
          <cell r="AT542" t="str">
            <v/>
          </cell>
        </row>
        <row r="543">
          <cell r="AG543" t="str">
            <v/>
          </cell>
          <cell r="AM543" t="str">
            <v/>
          </cell>
          <cell r="AP543" t="str">
            <v/>
          </cell>
          <cell r="AT543" t="str">
            <v/>
          </cell>
        </row>
        <row r="544">
          <cell r="AG544" t="str">
            <v/>
          </cell>
          <cell r="AM544" t="str">
            <v/>
          </cell>
          <cell r="AP544" t="str">
            <v/>
          </cell>
          <cell r="AT544" t="str">
            <v/>
          </cell>
        </row>
        <row r="545">
          <cell r="AG545" t="str">
            <v/>
          </cell>
          <cell r="AM545" t="str">
            <v/>
          </cell>
          <cell r="AP545" t="str">
            <v/>
          </cell>
          <cell r="AT545" t="str">
            <v/>
          </cell>
        </row>
        <row r="546">
          <cell r="AG546" t="str">
            <v/>
          </cell>
          <cell r="AM546" t="str">
            <v/>
          </cell>
          <cell r="AP546" t="str">
            <v/>
          </cell>
          <cell r="AT546" t="str">
            <v/>
          </cell>
        </row>
        <row r="547">
          <cell r="AG547" t="str">
            <v/>
          </cell>
          <cell r="AM547" t="str">
            <v/>
          </cell>
          <cell r="AP547" t="str">
            <v/>
          </cell>
          <cell r="AT547" t="str">
            <v/>
          </cell>
        </row>
        <row r="548">
          <cell r="AG548" t="str">
            <v/>
          </cell>
          <cell r="AM548" t="str">
            <v/>
          </cell>
          <cell r="AP548" t="str">
            <v/>
          </cell>
          <cell r="AT548" t="str">
            <v/>
          </cell>
        </row>
        <row r="549">
          <cell r="AG549" t="str">
            <v/>
          </cell>
          <cell r="AM549" t="str">
            <v/>
          </cell>
          <cell r="AP549" t="str">
            <v/>
          </cell>
          <cell r="AT549" t="str">
            <v/>
          </cell>
        </row>
        <row r="550">
          <cell r="AG550" t="str">
            <v/>
          </cell>
          <cell r="AM550" t="str">
            <v/>
          </cell>
          <cell r="AP550" t="str">
            <v/>
          </cell>
          <cell r="AT550" t="str">
            <v/>
          </cell>
        </row>
        <row r="551">
          <cell r="AG551" t="str">
            <v/>
          </cell>
          <cell r="AM551" t="str">
            <v/>
          </cell>
          <cell r="AP551" t="str">
            <v/>
          </cell>
          <cell r="AT551" t="str">
            <v/>
          </cell>
        </row>
        <row r="552">
          <cell r="AG552" t="str">
            <v/>
          </cell>
          <cell r="AM552" t="str">
            <v/>
          </cell>
          <cell r="AP552" t="str">
            <v/>
          </cell>
          <cell r="AT552" t="str">
            <v/>
          </cell>
        </row>
        <row r="553">
          <cell r="AG553" t="str">
            <v/>
          </cell>
          <cell r="AM553" t="str">
            <v/>
          </cell>
          <cell r="AP553" t="str">
            <v/>
          </cell>
          <cell r="AT553" t="str">
            <v/>
          </cell>
        </row>
        <row r="554">
          <cell r="AG554" t="str">
            <v/>
          </cell>
          <cell r="AM554" t="str">
            <v/>
          </cell>
          <cell r="AP554" t="str">
            <v/>
          </cell>
          <cell r="AT554" t="str">
            <v/>
          </cell>
        </row>
        <row r="555">
          <cell r="AG555" t="str">
            <v/>
          </cell>
          <cell r="AM555" t="str">
            <v/>
          </cell>
          <cell r="AP555" t="str">
            <v/>
          </cell>
          <cell r="AT555" t="str">
            <v/>
          </cell>
        </row>
      </sheetData>
      <sheetData sheetId="5"/>
      <sheetData sheetId="6"/>
      <sheetData sheetId="7"/>
      <sheetData sheetId="8"/>
      <sheetData sheetId="9"/>
      <sheetData sheetId="10">
        <row r="4">
          <cell r="D4" t="str">
            <v>-</v>
          </cell>
          <cell r="E4" t="str">
            <v>－</v>
          </cell>
          <cell r="F4" t="str">
            <v>－</v>
          </cell>
          <cell r="I4" t="str">
            <v>-</v>
          </cell>
          <cell r="J4" t="str">
            <v>－</v>
          </cell>
          <cell r="K4" t="str">
            <v>－</v>
          </cell>
          <cell r="N4" t="str">
            <v>-</v>
          </cell>
          <cell r="O4" t="str">
            <v>－</v>
          </cell>
          <cell r="P4" t="str">
            <v>－</v>
          </cell>
          <cell r="S4" t="str">
            <v>TP</v>
          </cell>
          <cell r="T4" t="str">
            <v>☆</v>
          </cell>
          <cell r="U4" t="str">
            <v>－</v>
          </cell>
          <cell r="X4" t="str">
            <v>TP</v>
          </cell>
          <cell r="Y4" t="str">
            <v>☆</v>
          </cell>
          <cell r="Z4" t="str">
            <v>－</v>
          </cell>
        </row>
        <row r="5">
          <cell r="D5" t="str">
            <v>H</v>
          </cell>
          <cell r="E5" t="str">
            <v>－</v>
          </cell>
          <cell r="F5" t="str">
            <v>－</v>
          </cell>
          <cell r="I5" t="str">
            <v>H</v>
          </cell>
          <cell r="J5" t="str">
            <v>－</v>
          </cell>
          <cell r="K5" t="str">
            <v>－</v>
          </cell>
          <cell r="N5" t="str">
            <v>K</v>
          </cell>
          <cell r="O5" t="str">
            <v>－</v>
          </cell>
          <cell r="P5" t="str">
            <v>－</v>
          </cell>
          <cell r="S5" t="str">
            <v>LP</v>
          </cell>
          <cell r="T5" t="str">
            <v>☆☆</v>
          </cell>
          <cell r="U5" t="str">
            <v>－</v>
          </cell>
          <cell r="X5" t="str">
            <v>LP</v>
          </cell>
          <cell r="Y5" t="str">
            <v>☆☆</v>
          </cell>
          <cell r="Z5" t="str">
            <v>－</v>
          </cell>
        </row>
        <row r="6">
          <cell r="D6" t="str">
            <v>J</v>
          </cell>
          <cell r="E6" t="str">
            <v>－</v>
          </cell>
          <cell r="F6" t="str">
            <v>－</v>
          </cell>
          <cell r="I6" t="str">
            <v>J</v>
          </cell>
          <cell r="J6" t="str">
            <v>－</v>
          </cell>
          <cell r="K6" t="str">
            <v>－</v>
          </cell>
          <cell r="N6" t="str">
            <v>N</v>
          </cell>
          <cell r="O6" t="str">
            <v>－</v>
          </cell>
          <cell r="P6" t="str">
            <v>－</v>
          </cell>
          <cell r="S6" t="str">
            <v>UP</v>
          </cell>
          <cell r="T6" t="str">
            <v>☆☆☆</v>
          </cell>
          <cell r="U6" t="str">
            <v>－</v>
          </cell>
          <cell r="X6" t="str">
            <v>UP</v>
          </cell>
          <cell r="Y6" t="str">
            <v>☆☆☆</v>
          </cell>
          <cell r="Z6" t="str">
            <v>－</v>
          </cell>
        </row>
        <row r="7">
          <cell r="D7" t="str">
            <v>L</v>
          </cell>
          <cell r="E7" t="str">
            <v>－</v>
          </cell>
          <cell r="F7" t="str">
            <v>－</v>
          </cell>
          <cell r="I7" t="str">
            <v>L</v>
          </cell>
          <cell r="J7" t="str">
            <v>－</v>
          </cell>
          <cell r="K7" t="str">
            <v>－</v>
          </cell>
          <cell r="N7" t="str">
            <v>P</v>
          </cell>
          <cell r="O7" t="str">
            <v>－</v>
          </cell>
          <cell r="P7" t="str">
            <v>－</v>
          </cell>
          <cell r="S7" t="str">
            <v>AFE</v>
          </cell>
          <cell r="T7" t="str">
            <v>－</v>
          </cell>
          <cell r="U7" t="str">
            <v>－</v>
          </cell>
          <cell r="X7" t="str">
            <v>AHE</v>
          </cell>
          <cell r="Y7" t="str">
            <v>－</v>
          </cell>
          <cell r="Z7" t="str">
            <v>－</v>
          </cell>
        </row>
        <row r="8">
          <cell r="D8" t="str">
            <v>R</v>
          </cell>
          <cell r="E8" t="str">
            <v>－</v>
          </cell>
          <cell r="F8" t="str">
            <v>－</v>
          </cell>
          <cell r="I8" t="str">
            <v>R</v>
          </cell>
          <cell r="J8" t="str">
            <v>－</v>
          </cell>
          <cell r="K8" t="str">
            <v>－</v>
          </cell>
          <cell r="N8" t="str">
            <v>S</v>
          </cell>
          <cell r="O8" t="str">
            <v>－</v>
          </cell>
          <cell r="P8" t="str">
            <v>－</v>
          </cell>
          <cell r="S8" t="str">
            <v>AEE</v>
          </cell>
          <cell r="T8" t="str">
            <v>－</v>
          </cell>
          <cell r="U8" t="str">
            <v>－</v>
          </cell>
          <cell r="X8" t="str">
            <v>AGE</v>
          </cell>
          <cell r="Y8" t="str">
            <v>－</v>
          </cell>
          <cell r="Z8" t="str">
            <v>－</v>
          </cell>
        </row>
        <row r="9">
          <cell r="D9" t="str">
            <v>GG</v>
          </cell>
          <cell r="E9" t="str">
            <v>－</v>
          </cell>
          <cell r="F9" t="str">
            <v>－</v>
          </cell>
          <cell r="I9" t="str">
            <v>GG</v>
          </cell>
          <cell r="J9" t="str">
            <v>－</v>
          </cell>
          <cell r="K9" t="str">
            <v>－</v>
          </cell>
          <cell r="N9" t="str">
            <v>KA</v>
          </cell>
          <cell r="O9" t="str">
            <v>－</v>
          </cell>
          <cell r="P9" t="str">
            <v>－</v>
          </cell>
          <cell r="S9" t="str">
            <v>BEE</v>
          </cell>
          <cell r="T9" t="str">
            <v>新☆</v>
          </cell>
          <cell r="U9" t="str">
            <v>－</v>
          </cell>
          <cell r="X9" t="str">
            <v>BGE</v>
          </cell>
          <cell r="Y9" t="str">
            <v>新☆</v>
          </cell>
          <cell r="Z9" t="str">
            <v>－</v>
          </cell>
        </row>
        <row r="10">
          <cell r="D10" t="str">
            <v>HL</v>
          </cell>
          <cell r="E10" t="str">
            <v>－</v>
          </cell>
          <cell r="F10" t="str">
            <v>－</v>
          </cell>
          <cell r="I10" t="str">
            <v>HL</v>
          </cell>
          <cell r="J10" t="str">
            <v>－</v>
          </cell>
          <cell r="K10" t="str">
            <v>－</v>
          </cell>
          <cell r="N10" t="str">
            <v>KE</v>
          </cell>
          <cell r="O10" t="str">
            <v>－</v>
          </cell>
          <cell r="P10" t="str">
            <v>－</v>
          </cell>
          <cell r="S10" t="str">
            <v>BFE</v>
          </cell>
          <cell r="T10" t="str">
            <v>新☆</v>
          </cell>
          <cell r="U10" t="str">
            <v>－</v>
          </cell>
          <cell r="X10" t="str">
            <v>BHE</v>
          </cell>
          <cell r="Y10" t="str">
            <v>新☆</v>
          </cell>
          <cell r="Z10" t="str">
            <v>－</v>
          </cell>
        </row>
        <row r="11">
          <cell r="D11" t="str">
            <v>GJ</v>
          </cell>
          <cell r="E11" t="str">
            <v>－</v>
          </cell>
          <cell r="F11" t="str">
            <v>－</v>
          </cell>
          <cell r="I11" t="str">
            <v>GJ</v>
          </cell>
          <cell r="J11" t="str">
            <v>－</v>
          </cell>
          <cell r="K11" t="str">
            <v>－</v>
          </cell>
          <cell r="N11" t="str">
            <v>HA</v>
          </cell>
          <cell r="O11" t="str">
            <v>－</v>
          </cell>
          <cell r="P11" t="str">
            <v>－</v>
          </cell>
          <cell r="S11" t="str">
            <v>CEE</v>
          </cell>
          <cell r="T11" t="str">
            <v>新☆☆☆</v>
          </cell>
          <cell r="U11" t="str">
            <v>－</v>
          </cell>
          <cell r="X11" t="str">
            <v>CGE</v>
          </cell>
          <cell r="Y11" t="str">
            <v>新☆☆☆</v>
          </cell>
          <cell r="Z11" t="str">
            <v>－</v>
          </cell>
        </row>
        <row r="12">
          <cell r="D12" t="str">
            <v>HP</v>
          </cell>
          <cell r="E12" t="str">
            <v>－</v>
          </cell>
          <cell r="F12" t="str">
            <v>－</v>
          </cell>
          <cell r="I12" t="str">
            <v>HP</v>
          </cell>
          <cell r="J12" t="str">
            <v>－</v>
          </cell>
          <cell r="K12" t="str">
            <v>－</v>
          </cell>
          <cell r="N12" t="str">
            <v>KP</v>
          </cell>
          <cell r="O12" t="str">
            <v>－</v>
          </cell>
          <cell r="P12" t="str">
            <v>－</v>
          </cell>
          <cell r="S12" t="str">
            <v>CFE</v>
          </cell>
          <cell r="T12" t="str">
            <v>新☆☆☆</v>
          </cell>
          <cell r="U12" t="str">
            <v>－</v>
          </cell>
          <cell r="X12" t="str">
            <v>CHE</v>
          </cell>
          <cell r="Y12" t="str">
            <v>新☆☆☆</v>
          </cell>
          <cell r="Z12" t="str">
            <v>－</v>
          </cell>
        </row>
        <row r="13">
          <cell r="D13" t="str">
            <v>TB</v>
          </cell>
          <cell r="E13" t="str">
            <v>☆</v>
          </cell>
          <cell r="F13" t="str">
            <v>－</v>
          </cell>
          <cell r="I13" t="str">
            <v>TB</v>
          </cell>
          <cell r="J13" t="str">
            <v>☆</v>
          </cell>
          <cell r="K13" t="str">
            <v>－</v>
          </cell>
          <cell r="N13" t="str">
            <v>HW</v>
          </cell>
          <cell r="O13" t="str">
            <v>－</v>
          </cell>
          <cell r="P13" t="str">
            <v>－</v>
          </cell>
          <cell r="S13" t="str">
            <v>DEE</v>
          </cell>
          <cell r="T13" t="str">
            <v>新☆☆☆☆</v>
          </cell>
          <cell r="U13" t="str">
            <v>－</v>
          </cell>
          <cell r="X13" t="str">
            <v>DGE</v>
          </cell>
          <cell r="Y13" t="str">
            <v>新☆☆☆☆</v>
          </cell>
          <cell r="Z13" t="str">
            <v>－</v>
          </cell>
        </row>
        <row r="14">
          <cell r="D14" t="str">
            <v>XB</v>
          </cell>
          <cell r="E14" t="str">
            <v>☆</v>
          </cell>
          <cell r="F14" t="str">
            <v>－</v>
          </cell>
          <cell r="I14" t="str">
            <v>XB</v>
          </cell>
          <cell r="J14" t="str">
            <v>☆</v>
          </cell>
          <cell r="K14" t="str">
            <v>－</v>
          </cell>
          <cell r="N14" t="str">
            <v>TH</v>
          </cell>
          <cell r="O14" t="str">
            <v>☆</v>
          </cell>
          <cell r="P14" t="str">
            <v>－</v>
          </cell>
          <cell r="S14" t="str">
            <v>DFE</v>
          </cell>
          <cell r="T14" t="str">
            <v>新☆☆☆☆</v>
          </cell>
          <cell r="U14" t="str">
            <v>－</v>
          </cell>
          <cell r="X14" t="str">
            <v>DHE</v>
          </cell>
          <cell r="Y14" t="str">
            <v>新☆☆☆☆</v>
          </cell>
          <cell r="Z14" t="str">
            <v>－</v>
          </cell>
        </row>
        <row r="15">
          <cell r="D15" t="str">
            <v>LB</v>
          </cell>
          <cell r="E15" t="str">
            <v>☆☆</v>
          </cell>
          <cell r="F15" t="str">
            <v>－</v>
          </cell>
          <cell r="I15" t="str">
            <v>LB</v>
          </cell>
          <cell r="J15" t="str">
            <v>☆☆</v>
          </cell>
          <cell r="K15" t="str">
            <v>－</v>
          </cell>
          <cell r="N15" t="str">
            <v>XH</v>
          </cell>
          <cell r="O15" t="str">
            <v>☆</v>
          </cell>
          <cell r="P15" t="str">
            <v>－</v>
          </cell>
          <cell r="S15" t="str">
            <v>LFE</v>
          </cell>
          <cell r="T15" t="str">
            <v>－</v>
          </cell>
          <cell r="U15" t="str">
            <v>－</v>
          </cell>
          <cell r="X15" t="str">
            <v>LHE</v>
          </cell>
          <cell r="Y15" t="str">
            <v>－</v>
          </cell>
          <cell r="Z15" t="str">
            <v>－</v>
          </cell>
        </row>
        <row r="16">
          <cell r="D16" t="str">
            <v>YB</v>
          </cell>
          <cell r="E16" t="str">
            <v>☆☆</v>
          </cell>
          <cell r="F16" t="str">
            <v>－</v>
          </cell>
          <cell r="I16" t="str">
            <v>YB</v>
          </cell>
          <cell r="J16" t="str">
            <v>☆☆</v>
          </cell>
          <cell r="K16" t="str">
            <v>－</v>
          </cell>
          <cell r="N16" t="str">
            <v>LH</v>
          </cell>
          <cell r="O16" t="str">
            <v>☆☆</v>
          </cell>
          <cell r="P16" t="str">
            <v>－</v>
          </cell>
          <cell r="S16" t="str">
            <v>LEE</v>
          </cell>
          <cell r="T16" t="str">
            <v>－</v>
          </cell>
          <cell r="U16" t="str">
            <v>－</v>
          </cell>
          <cell r="X16" t="str">
            <v>LGE</v>
          </cell>
          <cell r="Y16" t="str">
            <v>－</v>
          </cell>
          <cell r="Z16" t="str">
            <v>－</v>
          </cell>
        </row>
        <row r="17">
          <cell r="D17" t="str">
            <v>UB</v>
          </cell>
          <cell r="E17" t="str">
            <v>☆☆☆</v>
          </cell>
          <cell r="F17" t="str">
            <v>－</v>
          </cell>
          <cell r="I17" t="str">
            <v>UB</v>
          </cell>
          <cell r="J17" t="str">
            <v>☆☆☆</v>
          </cell>
          <cell r="K17" t="str">
            <v>－</v>
          </cell>
          <cell r="N17" t="str">
            <v>YH</v>
          </cell>
          <cell r="O17" t="str">
            <v>☆☆</v>
          </cell>
          <cell r="P17" t="str">
            <v>－</v>
          </cell>
          <cell r="S17" t="str">
            <v>MFE</v>
          </cell>
          <cell r="T17" t="str">
            <v>新☆☆☆</v>
          </cell>
          <cell r="U17" t="str">
            <v>－</v>
          </cell>
          <cell r="X17" t="str">
            <v>MHE</v>
          </cell>
          <cell r="Y17" t="str">
            <v>新☆☆☆</v>
          </cell>
          <cell r="Z17" t="str">
            <v>－</v>
          </cell>
        </row>
        <row r="18">
          <cell r="D18" t="str">
            <v>ZB</v>
          </cell>
          <cell r="E18" t="str">
            <v>☆☆☆</v>
          </cell>
          <cell r="F18" t="str">
            <v>－</v>
          </cell>
          <cell r="I18" t="str">
            <v>ZB</v>
          </cell>
          <cell r="J18" t="str">
            <v>☆☆☆</v>
          </cell>
          <cell r="K18" t="str">
            <v>－</v>
          </cell>
          <cell r="N18" t="str">
            <v>UH</v>
          </cell>
          <cell r="O18" t="str">
            <v>☆☆☆</v>
          </cell>
          <cell r="P18" t="str">
            <v>－</v>
          </cell>
          <cell r="S18" t="str">
            <v>MEE</v>
          </cell>
          <cell r="T18" t="str">
            <v>新☆☆☆</v>
          </cell>
          <cell r="U18" t="str">
            <v>－</v>
          </cell>
          <cell r="X18" t="str">
            <v>MGE</v>
          </cell>
          <cell r="Y18" t="str">
            <v>新☆☆☆</v>
          </cell>
          <cell r="Z18" t="str">
            <v>－</v>
          </cell>
        </row>
        <row r="19">
          <cell r="D19" t="str">
            <v>ABE</v>
          </cell>
          <cell r="E19" t="str">
            <v>－</v>
          </cell>
          <cell r="F19" t="str">
            <v>－</v>
          </cell>
          <cell r="I19" t="str">
            <v>ABE</v>
          </cell>
          <cell r="J19" t="str">
            <v>－</v>
          </cell>
          <cell r="K19" t="str">
            <v>－</v>
          </cell>
          <cell r="N19" t="str">
            <v>ZH</v>
          </cell>
          <cell r="O19" t="str">
            <v>☆☆☆</v>
          </cell>
          <cell r="P19" t="str">
            <v>－</v>
          </cell>
          <cell r="S19" t="str">
            <v>RFE</v>
          </cell>
          <cell r="T19" t="str">
            <v>新☆☆☆☆</v>
          </cell>
          <cell r="U19" t="str">
            <v>－</v>
          </cell>
          <cell r="X19" t="str">
            <v>RHE</v>
          </cell>
          <cell r="Y19" t="str">
            <v>新☆☆☆☆</v>
          </cell>
          <cell r="Z19" t="str">
            <v>－</v>
          </cell>
        </row>
        <row r="20">
          <cell r="D20" t="str">
            <v>AAE</v>
          </cell>
          <cell r="E20" t="str">
            <v>－</v>
          </cell>
          <cell r="F20" t="str">
            <v>－</v>
          </cell>
          <cell r="I20" t="str">
            <v>AAE</v>
          </cell>
          <cell r="J20" t="str">
            <v>－</v>
          </cell>
          <cell r="K20" t="str">
            <v>－</v>
          </cell>
          <cell r="N20" t="str">
            <v>ADE</v>
          </cell>
          <cell r="O20" t="str">
            <v>－</v>
          </cell>
          <cell r="P20" t="str">
            <v>新長期</v>
          </cell>
          <cell r="S20" t="str">
            <v>REE</v>
          </cell>
          <cell r="T20" t="str">
            <v>新☆☆☆☆</v>
          </cell>
          <cell r="U20" t="str">
            <v>－</v>
          </cell>
          <cell r="X20" t="str">
            <v>RGE</v>
          </cell>
          <cell r="Y20" t="str">
            <v>新☆☆☆☆</v>
          </cell>
          <cell r="Z20" t="str">
            <v>－</v>
          </cell>
        </row>
        <row r="21">
          <cell r="D21" t="str">
            <v>BAE</v>
          </cell>
          <cell r="E21" t="str">
            <v>新☆</v>
          </cell>
          <cell r="F21" t="str">
            <v>－</v>
          </cell>
          <cell r="I21" t="str">
            <v>BAE</v>
          </cell>
          <cell r="J21" t="str">
            <v>新☆</v>
          </cell>
          <cell r="K21" t="str">
            <v>－</v>
          </cell>
          <cell r="N21" t="str">
            <v>ACE</v>
          </cell>
          <cell r="O21" t="str">
            <v>－</v>
          </cell>
          <cell r="P21" t="str">
            <v>新長期</v>
          </cell>
          <cell r="S21" t="str">
            <v>QFE</v>
          </cell>
          <cell r="T21" t="str">
            <v>新☆</v>
          </cell>
          <cell r="U21" t="str">
            <v>－</v>
          </cell>
          <cell r="X21" t="str">
            <v>QHE</v>
          </cell>
          <cell r="Y21" t="str">
            <v>新☆</v>
          </cell>
          <cell r="Z21" t="str">
            <v>－</v>
          </cell>
        </row>
        <row r="22">
          <cell r="D22" t="str">
            <v>BBE</v>
          </cell>
          <cell r="E22" t="str">
            <v>新☆</v>
          </cell>
          <cell r="F22" t="str">
            <v>－</v>
          </cell>
          <cell r="I22" t="str">
            <v>BBE</v>
          </cell>
          <cell r="J22" t="str">
            <v>新☆</v>
          </cell>
          <cell r="K22" t="str">
            <v>－</v>
          </cell>
          <cell r="N22" t="str">
            <v>CCE</v>
          </cell>
          <cell r="O22" t="str">
            <v>新☆☆☆</v>
          </cell>
          <cell r="P22" t="str">
            <v>新長期</v>
          </cell>
          <cell r="S22" t="str">
            <v>QEE</v>
          </cell>
          <cell r="T22" t="str">
            <v>新☆</v>
          </cell>
          <cell r="U22" t="str">
            <v>－</v>
          </cell>
          <cell r="X22" t="str">
            <v>QGE</v>
          </cell>
          <cell r="Y22" t="str">
            <v>新☆</v>
          </cell>
          <cell r="Z22" t="str">
            <v>－</v>
          </cell>
        </row>
        <row r="23">
          <cell r="D23" t="str">
            <v>CAE</v>
          </cell>
          <cell r="E23" t="str">
            <v>新☆☆☆</v>
          </cell>
          <cell r="F23" t="str">
            <v>－</v>
          </cell>
          <cell r="I23" t="str">
            <v>CAE</v>
          </cell>
          <cell r="J23" t="str">
            <v>新☆☆☆</v>
          </cell>
          <cell r="K23" t="str">
            <v>－</v>
          </cell>
          <cell r="N23" t="str">
            <v>CDE</v>
          </cell>
          <cell r="O23" t="str">
            <v>新☆☆☆</v>
          </cell>
          <cell r="P23" t="str">
            <v>新長期</v>
          </cell>
          <cell r="S23" t="str">
            <v>CBE</v>
          </cell>
          <cell r="T23" t="str">
            <v>新☆☆☆</v>
          </cell>
          <cell r="U23" t="str">
            <v>－</v>
          </cell>
          <cell r="X23" t="str">
            <v>3HE</v>
          </cell>
          <cell r="Y23" t="str">
            <v>－</v>
          </cell>
          <cell r="Z23" t="str">
            <v>－</v>
          </cell>
        </row>
        <row r="24">
          <cell r="D24" t="str">
            <v>CBE</v>
          </cell>
          <cell r="E24" t="str">
            <v>新☆☆☆</v>
          </cell>
          <cell r="F24" t="str">
            <v>－</v>
          </cell>
          <cell r="I24" t="str">
            <v>CBE</v>
          </cell>
          <cell r="J24" t="str">
            <v>新☆☆☆</v>
          </cell>
          <cell r="K24" t="str">
            <v>－</v>
          </cell>
          <cell r="N24" t="str">
            <v>DCE</v>
          </cell>
          <cell r="O24" t="str">
            <v>新☆☆☆☆</v>
          </cell>
          <cell r="P24" t="str">
            <v>新長期</v>
          </cell>
          <cell r="S24" t="str">
            <v>DBE</v>
          </cell>
          <cell r="T24" t="str">
            <v>新☆☆☆☆</v>
          </cell>
          <cell r="U24" t="str">
            <v>－</v>
          </cell>
          <cell r="X24" t="str">
            <v>3GE</v>
          </cell>
          <cell r="Y24" t="str">
            <v>－</v>
          </cell>
          <cell r="Z24" t="str">
            <v>－</v>
          </cell>
        </row>
        <row r="25">
          <cell r="D25" t="str">
            <v>DAE</v>
          </cell>
          <cell r="E25" t="str">
            <v>新☆☆☆☆</v>
          </cell>
          <cell r="F25" t="str">
            <v>－</v>
          </cell>
          <cell r="I25" t="str">
            <v>DAE</v>
          </cell>
          <cell r="J25" t="str">
            <v>新☆☆☆☆</v>
          </cell>
          <cell r="K25" t="str">
            <v>－</v>
          </cell>
          <cell r="N25" t="str">
            <v>DDE</v>
          </cell>
          <cell r="O25" t="str">
            <v>新☆☆☆☆</v>
          </cell>
          <cell r="P25" t="str">
            <v>新長期</v>
          </cell>
          <cell r="S25" t="str">
            <v>3FE</v>
          </cell>
          <cell r="T25" t="str">
            <v>－</v>
          </cell>
          <cell r="U25" t="str">
            <v>－</v>
          </cell>
          <cell r="X25" t="str">
            <v>4HE</v>
          </cell>
          <cell r="Y25" t="str">
            <v>新☆☆☆</v>
          </cell>
          <cell r="Z25" t="str">
            <v>－</v>
          </cell>
        </row>
        <row r="26">
          <cell r="D26" t="str">
            <v>DBE</v>
          </cell>
          <cell r="E26" t="str">
            <v>新☆☆☆☆</v>
          </cell>
          <cell r="F26" t="str">
            <v>－</v>
          </cell>
          <cell r="I26" t="str">
            <v>DBE</v>
          </cell>
          <cell r="J26" t="str">
            <v>新☆☆☆☆</v>
          </cell>
          <cell r="K26" t="str">
            <v>－</v>
          </cell>
          <cell r="N26" t="str">
            <v>LDE</v>
          </cell>
          <cell r="O26" t="str">
            <v>－</v>
          </cell>
          <cell r="P26" t="str">
            <v>ポスト新長期</v>
          </cell>
          <cell r="S26" t="str">
            <v>3EE</v>
          </cell>
          <cell r="T26" t="str">
            <v>－</v>
          </cell>
          <cell r="U26" t="str">
            <v>－</v>
          </cell>
          <cell r="X26" t="str">
            <v>4GE</v>
          </cell>
          <cell r="Y26" t="str">
            <v>新☆☆☆</v>
          </cell>
          <cell r="Z26" t="str">
            <v>－</v>
          </cell>
        </row>
        <row r="27">
          <cell r="D27" t="str">
            <v>LBE</v>
          </cell>
          <cell r="E27" t="str">
            <v>－</v>
          </cell>
          <cell r="F27" t="str">
            <v>－</v>
          </cell>
          <cell r="I27" t="str">
            <v>LBE</v>
          </cell>
          <cell r="J27" t="str">
            <v>－</v>
          </cell>
          <cell r="K27" t="str">
            <v>－</v>
          </cell>
          <cell r="N27" t="str">
            <v>LCE</v>
          </cell>
          <cell r="O27" t="str">
            <v>－</v>
          </cell>
          <cell r="P27" t="str">
            <v>ポスト新長期</v>
          </cell>
          <cell r="S27" t="str">
            <v>4FE</v>
          </cell>
          <cell r="T27" t="str">
            <v>新☆☆☆</v>
          </cell>
          <cell r="U27" t="str">
            <v>－</v>
          </cell>
          <cell r="X27" t="str">
            <v>5HE</v>
          </cell>
          <cell r="Y27" t="str">
            <v>新☆☆☆☆</v>
          </cell>
          <cell r="Z27" t="str">
            <v>－</v>
          </cell>
        </row>
        <row r="28">
          <cell r="D28" t="str">
            <v>LAE</v>
          </cell>
          <cell r="E28" t="str">
            <v>－</v>
          </cell>
          <cell r="F28" t="str">
            <v>－</v>
          </cell>
          <cell r="I28" t="str">
            <v>LAE</v>
          </cell>
          <cell r="J28" t="str">
            <v>－</v>
          </cell>
          <cell r="K28" t="str">
            <v>－</v>
          </cell>
          <cell r="N28" t="str">
            <v>MDE</v>
          </cell>
          <cell r="O28" t="str">
            <v>新☆☆☆</v>
          </cell>
          <cell r="P28" t="str">
            <v>ポスト新長期</v>
          </cell>
          <cell r="S28" t="str">
            <v>4EE</v>
          </cell>
          <cell r="T28" t="str">
            <v>新☆☆☆</v>
          </cell>
          <cell r="U28" t="str">
            <v>－</v>
          </cell>
          <cell r="X28" t="str">
            <v>5GE</v>
          </cell>
          <cell r="Y28" t="str">
            <v>新☆☆☆☆</v>
          </cell>
          <cell r="Z28" t="str">
            <v>－</v>
          </cell>
        </row>
        <row r="29">
          <cell r="D29" t="str">
            <v>MBE</v>
          </cell>
          <cell r="E29" t="str">
            <v>新☆☆☆</v>
          </cell>
          <cell r="F29" t="str">
            <v>－</v>
          </cell>
          <cell r="I29" t="str">
            <v>MBE</v>
          </cell>
          <cell r="J29" t="str">
            <v>新☆☆☆</v>
          </cell>
          <cell r="K29" t="str">
            <v>－</v>
          </cell>
          <cell r="N29" t="str">
            <v>MCE</v>
          </cell>
          <cell r="O29" t="str">
            <v>新☆☆☆</v>
          </cell>
          <cell r="P29" t="str">
            <v>ポスト新長期</v>
          </cell>
          <cell r="S29" t="str">
            <v>5FE</v>
          </cell>
          <cell r="T29" t="str">
            <v>新☆☆☆☆</v>
          </cell>
          <cell r="U29" t="str">
            <v>－</v>
          </cell>
          <cell r="X29" t="str">
            <v>6HE</v>
          </cell>
          <cell r="Y29" t="str">
            <v>新☆☆☆☆☆</v>
          </cell>
          <cell r="Z29" t="str">
            <v>－</v>
          </cell>
        </row>
        <row r="30">
          <cell r="D30" t="str">
            <v>MAE</v>
          </cell>
          <cell r="E30" t="str">
            <v>新☆☆☆</v>
          </cell>
          <cell r="F30" t="str">
            <v>－</v>
          </cell>
          <cell r="I30" t="str">
            <v>MAE</v>
          </cell>
          <cell r="J30" t="str">
            <v>新☆☆☆</v>
          </cell>
          <cell r="K30" t="str">
            <v>－</v>
          </cell>
          <cell r="N30" t="str">
            <v>RDE</v>
          </cell>
          <cell r="O30" t="str">
            <v>新☆☆☆☆</v>
          </cell>
          <cell r="P30" t="str">
            <v>ポスト新長期</v>
          </cell>
          <cell r="S30" t="str">
            <v>5EE</v>
          </cell>
          <cell r="T30" t="str">
            <v>新☆☆☆☆</v>
          </cell>
          <cell r="U30" t="str">
            <v>－</v>
          </cell>
          <cell r="X30" t="str">
            <v>6GE</v>
          </cell>
          <cell r="Y30" t="str">
            <v>新☆☆☆☆☆</v>
          </cell>
          <cell r="Z30" t="str">
            <v>－</v>
          </cell>
        </row>
        <row r="31">
          <cell r="D31" t="str">
            <v>RBE</v>
          </cell>
          <cell r="E31" t="str">
            <v>新☆☆☆☆</v>
          </cell>
          <cell r="F31" t="str">
            <v>－</v>
          </cell>
          <cell r="I31" t="str">
            <v>RBE</v>
          </cell>
          <cell r="J31" t="str">
            <v>新☆☆☆☆</v>
          </cell>
          <cell r="K31" t="str">
            <v>－</v>
          </cell>
          <cell r="N31" t="str">
            <v>RCE</v>
          </cell>
          <cell r="O31" t="str">
            <v>新☆☆☆☆</v>
          </cell>
          <cell r="P31" t="str">
            <v>ポスト新長期</v>
          </cell>
          <cell r="S31" t="str">
            <v>6FE</v>
          </cell>
          <cell r="T31" t="str">
            <v>新☆☆☆☆☆</v>
          </cell>
          <cell r="U31" t="str">
            <v>－</v>
          </cell>
          <cell r="X31" t="str">
            <v>7HE</v>
          </cell>
          <cell r="Y31" t="str">
            <v>新☆☆☆☆☆</v>
          </cell>
          <cell r="Z31" t="str">
            <v>－</v>
          </cell>
        </row>
        <row r="32">
          <cell r="D32" t="str">
            <v>RAE</v>
          </cell>
          <cell r="E32" t="str">
            <v>新☆☆☆☆</v>
          </cell>
          <cell r="F32" t="str">
            <v>－</v>
          </cell>
          <cell r="I32" t="str">
            <v>RAE</v>
          </cell>
          <cell r="J32" t="str">
            <v>新☆☆☆☆</v>
          </cell>
          <cell r="K32" t="str">
            <v>－</v>
          </cell>
          <cell r="N32" t="str">
            <v>QDE</v>
          </cell>
          <cell r="O32" t="str">
            <v>新☆</v>
          </cell>
          <cell r="P32" t="str">
            <v>ポスト新長期</v>
          </cell>
          <cell r="S32" t="str">
            <v>6EE</v>
          </cell>
          <cell r="T32" t="str">
            <v>新☆☆☆☆☆</v>
          </cell>
          <cell r="U32" t="str">
            <v>－</v>
          </cell>
          <cell r="X32" t="str">
            <v>7GE</v>
          </cell>
          <cell r="Y32" t="str">
            <v>新☆☆☆☆☆</v>
          </cell>
          <cell r="Z32" t="str">
            <v>－</v>
          </cell>
        </row>
        <row r="33">
          <cell r="D33" t="str">
            <v>QBE</v>
          </cell>
          <cell r="E33" t="str">
            <v>新☆</v>
          </cell>
          <cell r="F33" t="str">
            <v>－</v>
          </cell>
          <cell r="I33" t="str">
            <v>QBE</v>
          </cell>
          <cell r="J33" t="str">
            <v>新☆</v>
          </cell>
          <cell r="K33" t="str">
            <v>－</v>
          </cell>
          <cell r="N33" t="str">
            <v>QCE</v>
          </cell>
          <cell r="O33" t="str">
            <v>新☆</v>
          </cell>
          <cell r="P33" t="str">
            <v>ポスト新長期</v>
          </cell>
          <cell r="S33" t="str">
            <v>7FE</v>
          </cell>
          <cell r="T33" t="str">
            <v>新☆☆☆☆☆</v>
          </cell>
          <cell r="U33" t="str">
            <v>－</v>
          </cell>
        </row>
        <row r="34">
          <cell r="D34" t="str">
            <v>QAE</v>
          </cell>
          <cell r="E34" t="str">
            <v>新☆</v>
          </cell>
          <cell r="F34" t="str">
            <v>－</v>
          </cell>
          <cell r="I34" t="str">
            <v>QAE</v>
          </cell>
          <cell r="J34" t="str">
            <v>新☆</v>
          </cell>
          <cell r="K34" t="str">
            <v>－</v>
          </cell>
          <cell r="N34" t="str">
            <v>AME</v>
          </cell>
          <cell r="O34" t="str">
            <v>－</v>
          </cell>
          <cell r="P34" t="str">
            <v>新長期</v>
          </cell>
          <cell r="S34" t="str">
            <v>7EE</v>
          </cell>
          <cell r="T34" t="str">
            <v>新☆☆☆☆☆</v>
          </cell>
          <cell r="U34" t="str">
            <v>－</v>
          </cell>
        </row>
        <row r="35">
          <cell r="D35" t="str">
            <v>ALE</v>
          </cell>
          <cell r="E35" t="str">
            <v>－</v>
          </cell>
          <cell r="F35" t="str">
            <v>－</v>
          </cell>
          <cell r="I35" t="str">
            <v>ALE</v>
          </cell>
          <cell r="J35" t="str">
            <v>－</v>
          </cell>
          <cell r="K35" t="str">
            <v>－</v>
          </cell>
          <cell r="N35" t="str">
            <v>CME</v>
          </cell>
          <cell r="O35" t="str">
            <v>新☆☆☆</v>
          </cell>
          <cell r="P35" t="str">
            <v>新長期</v>
          </cell>
        </row>
        <row r="36">
          <cell r="D36" t="str">
            <v>CLE</v>
          </cell>
          <cell r="E36" t="str">
            <v>新☆☆☆</v>
          </cell>
          <cell r="F36" t="str">
            <v>－</v>
          </cell>
          <cell r="I36" t="str">
            <v>CLE</v>
          </cell>
          <cell r="J36" t="str">
            <v>新☆☆☆</v>
          </cell>
          <cell r="K36" t="str">
            <v>－</v>
          </cell>
          <cell r="N36" t="str">
            <v>DME</v>
          </cell>
          <cell r="O36" t="str">
            <v>新☆☆☆☆</v>
          </cell>
          <cell r="P36" t="str">
            <v>新長期</v>
          </cell>
        </row>
        <row r="37">
          <cell r="D37" t="str">
            <v>DLE</v>
          </cell>
          <cell r="E37" t="str">
            <v>新☆☆☆☆</v>
          </cell>
          <cell r="F37" t="str">
            <v>－</v>
          </cell>
          <cell r="I37" t="str">
            <v>DLE</v>
          </cell>
          <cell r="J37" t="str">
            <v>新☆☆☆☆</v>
          </cell>
          <cell r="K37" t="str">
            <v>－</v>
          </cell>
          <cell r="N37" t="str">
            <v>LME</v>
          </cell>
          <cell r="O37" t="str">
            <v>－</v>
          </cell>
          <cell r="P37" t="str">
            <v>ポスト新長期</v>
          </cell>
        </row>
        <row r="38">
          <cell r="D38" t="str">
            <v>LLE</v>
          </cell>
          <cell r="E38" t="str">
            <v>－</v>
          </cell>
          <cell r="F38" t="str">
            <v>－</v>
          </cell>
          <cell r="I38" t="str">
            <v>LLE</v>
          </cell>
          <cell r="J38" t="str">
            <v>－</v>
          </cell>
          <cell r="K38" t="str">
            <v>－</v>
          </cell>
          <cell r="N38" t="str">
            <v>MME</v>
          </cell>
          <cell r="O38" t="str">
            <v>新☆☆☆</v>
          </cell>
          <cell r="P38" t="str">
            <v>ポスト新長期</v>
          </cell>
        </row>
        <row r="39">
          <cell r="D39" t="str">
            <v>MLE</v>
          </cell>
          <cell r="E39" t="str">
            <v>新☆☆☆</v>
          </cell>
          <cell r="F39" t="str">
            <v>－</v>
          </cell>
          <cell r="I39" t="str">
            <v>MLE</v>
          </cell>
          <cell r="J39" t="str">
            <v>新☆☆☆</v>
          </cell>
          <cell r="K39" t="str">
            <v>－</v>
          </cell>
          <cell r="N39" t="str">
            <v>RME</v>
          </cell>
          <cell r="O39" t="str">
            <v>新☆☆☆☆</v>
          </cell>
          <cell r="P39" t="str">
            <v>ポスト新長期</v>
          </cell>
        </row>
        <row r="40">
          <cell r="D40" t="str">
            <v>RLE</v>
          </cell>
          <cell r="E40" t="str">
            <v>新☆☆☆☆</v>
          </cell>
          <cell r="F40" t="str">
            <v>－</v>
          </cell>
          <cell r="I40" t="str">
            <v>RLE</v>
          </cell>
          <cell r="J40" t="str">
            <v>新☆☆☆☆</v>
          </cell>
          <cell r="K40" t="str">
            <v>－</v>
          </cell>
          <cell r="N40" t="str">
            <v>QME</v>
          </cell>
          <cell r="O40" t="str">
            <v>－</v>
          </cell>
          <cell r="P40" t="str">
            <v>ポスト新長期</v>
          </cell>
        </row>
        <row r="41">
          <cell r="D41" t="str">
            <v>QLE</v>
          </cell>
          <cell r="E41" t="str">
            <v>新☆</v>
          </cell>
          <cell r="F41" t="str">
            <v>－</v>
          </cell>
          <cell r="I41" t="str">
            <v>QLE</v>
          </cell>
          <cell r="J41" t="str">
            <v>新☆</v>
          </cell>
          <cell r="K41" t="str">
            <v>－</v>
          </cell>
          <cell r="N41" t="str">
            <v>3DE</v>
          </cell>
          <cell r="O41" t="str">
            <v>－</v>
          </cell>
          <cell r="P41" t="str">
            <v>H28・30規制</v>
          </cell>
        </row>
        <row r="42">
          <cell r="D42" t="str">
            <v>3BE</v>
          </cell>
          <cell r="E42" t="str">
            <v>－</v>
          </cell>
          <cell r="F42" t="str">
            <v>－</v>
          </cell>
          <cell r="I42" t="str">
            <v>3BE</v>
          </cell>
          <cell r="J42" t="str">
            <v>－</v>
          </cell>
          <cell r="K42" t="str">
            <v>－</v>
          </cell>
          <cell r="N42" t="str">
            <v>3CE</v>
          </cell>
          <cell r="O42" t="str">
            <v>－</v>
          </cell>
          <cell r="P42" t="str">
            <v>H28・30規制</v>
          </cell>
        </row>
        <row r="43">
          <cell r="D43" t="str">
            <v>3AE</v>
          </cell>
          <cell r="E43" t="str">
            <v>－</v>
          </cell>
          <cell r="F43" t="str">
            <v>－</v>
          </cell>
          <cell r="I43" t="str">
            <v>3AE</v>
          </cell>
          <cell r="J43" t="str">
            <v>－</v>
          </cell>
          <cell r="K43" t="str">
            <v>－</v>
          </cell>
          <cell r="N43" t="str">
            <v>3ME</v>
          </cell>
          <cell r="O43" t="str">
            <v>－</v>
          </cell>
          <cell r="P43" t="str">
            <v>H28・30規制</v>
          </cell>
        </row>
        <row r="44">
          <cell r="D44" t="str">
            <v>3LE</v>
          </cell>
          <cell r="E44" t="str">
            <v>－</v>
          </cell>
          <cell r="F44" t="str">
            <v>－</v>
          </cell>
          <cell r="I44" t="str">
            <v>3LE</v>
          </cell>
          <cell r="J44" t="str">
            <v>－</v>
          </cell>
          <cell r="K44" t="str">
            <v>－</v>
          </cell>
          <cell r="N44" t="str">
            <v>4DE</v>
          </cell>
          <cell r="O44" t="str">
            <v>新☆☆☆</v>
          </cell>
          <cell r="P44" t="str">
            <v>H28・30規制</v>
          </cell>
        </row>
        <row r="45">
          <cell r="D45" t="str">
            <v>4BE</v>
          </cell>
          <cell r="E45" t="str">
            <v>新☆☆☆</v>
          </cell>
          <cell r="F45" t="str">
            <v>－</v>
          </cell>
          <cell r="I45" t="str">
            <v>4BE</v>
          </cell>
          <cell r="J45" t="str">
            <v>新☆☆☆</v>
          </cell>
          <cell r="K45" t="str">
            <v>－</v>
          </cell>
          <cell r="N45" t="str">
            <v>4CE</v>
          </cell>
          <cell r="O45" t="str">
            <v>新☆☆☆</v>
          </cell>
          <cell r="P45" t="str">
            <v>H28・30規制</v>
          </cell>
        </row>
        <row r="46">
          <cell r="D46" t="str">
            <v>4AE</v>
          </cell>
          <cell r="E46" t="str">
            <v>新☆☆☆</v>
          </cell>
          <cell r="F46" t="str">
            <v>－</v>
          </cell>
          <cell r="I46" t="str">
            <v>4AE</v>
          </cell>
          <cell r="J46" t="str">
            <v>新☆☆☆</v>
          </cell>
          <cell r="K46" t="str">
            <v>－</v>
          </cell>
          <cell r="N46" t="str">
            <v>4ME</v>
          </cell>
          <cell r="O46" t="str">
            <v>新☆☆☆</v>
          </cell>
          <cell r="P46" t="str">
            <v>H28・30規制</v>
          </cell>
        </row>
        <row r="47">
          <cell r="D47" t="str">
            <v>4LE</v>
          </cell>
          <cell r="E47" t="str">
            <v>新☆☆☆</v>
          </cell>
          <cell r="F47" t="str">
            <v>－</v>
          </cell>
          <cell r="I47" t="str">
            <v>4LE</v>
          </cell>
          <cell r="J47" t="str">
            <v>新☆☆☆</v>
          </cell>
          <cell r="K47" t="str">
            <v>－</v>
          </cell>
          <cell r="N47" t="str">
            <v>5DE</v>
          </cell>
          <cell r="O47" t="str">
            <v>新☆☆☆☆</v>
          </cell>
          <cell r="P47" t="str">
            <v>H28・30規制</v>
          </cell>
        </row>
        <row r="48">
          <cell r="D48" t="str">
            <v>5BE</v>
          </cell>
          <cell r="E48" t="str">
            <v>新☆☆☆☆</v>
          </cell>
          <cell r="F48" t="str">
            <v>－</v>
          </cell>
          <cell r="I48" t="str">
            <v>5BE</v>
          </cell>
          <cell r="J48" t="str">
            <v>新☆☆☆☆</v>
          </cell>
          <cell r="K48" t="str">
            <v>－</v>
          </cell>
          <cell r="N48" t="str">
            <v>5CE</v>
          </cell>
          <cell r="O48" t="str">
            <v>新☆☆☆☆</v>
          </cell>
          <cell r="P48" t="str">
            <v>H28・30規制</v>
          </cell>
        </row>
        <row r="49">
          <cell r="D49" t="str">
            <v>5AE</v>
          </cell>
          <cell r="E49" t="str">
            <v>新☆☆☆☆</v>
          </cell>
          <cell r="F49" t="str">
            <v>－</v>
          </cell>
          <cell r="I49" t="str">
            <v>5AE</v>
          </cell>
          <cell r="J49" t="str">
            <v>新☆☆☆☆</v>
          </cell>
          <cell r="K49" t="str">
            <v>－</v>
          </cell>
          <cell r="N49" t="str">
            <v>5ME</v>
          </cell>
          <cell r="O49" t="str">
            <v>新☆☆☆☆</v>
          </cell>
          <cell r="P49" t="str">
            <v>H28・30規制</v>
          </cell>
        </row>
        <row r="50">
          <cell r="D50" t="str">
            <v>5LE</v>
          </cell>
          <cell r="E50" t="str">
            <v>新☆☆☆☆</v>
          </cell>
          <cell r="F50" t="str">
            <v>－</v>
          </cell>
          <cell r="I50" t="str">
            <v>5LE</v>
          </cell>
          <cell r="J50" t="str">
            <v>新☆☆☆☆</v>
          </cell>
          <cell r="K50" t="str">
            <v>－</v>
          </cell>
          <cell r="N50" t="str">
            <v>6DE</v>
          </cell>
          <cell r="O50" t="str">
            <v>新☆☆☆☆☆</v>
          </cell>
          <cell r="P50" t="str">
            <v>H28・30規制</v>
          </cell>
        </row>
        <row r="51">
          <cell r="D51" t="str">
            <v>6BE</v>
          </cell>
          <cell r="E51" t="str">
            <v>新☆☆☆☆☆</v>
          </cell>
          <cell r="F51" t="str">
            <v>－</v>
          </cell>
          <cell r="I51" t="str">
            <v>6BE</v>
          </cell>
          <cell r="J51" t="str">
            <v>新☆☆☆☆☆</v>
          </cell>
          <cell r="K51" t="str">
            <v>－</v>
          </cell>
          <cell r="N51" t="str">
            <v>6CE</v>
          </cell>
          <cell r="O51" t="str">
            <v>新☆☆☆☆☆</v>
          </cell>
          <cell r="P51" t="str">
            <v>H28・30規制</v>
          </cell>
        </row>
        <row r="52">
          <cell r="D52" t="str">
            <v>6AE</v>
          </cell>
          <cell r="E52" t="str">
            <v>新☆☆☆☆☆</v>
          </cell>
          <cell r="F52" t="str">
            <v>－</v>
          </cell>
          <cell r="I52" t="str">
            <v>6AE</v>
          </cell>
          <cell r="J52" t="str">
            <v>新☆☆☆☆☆</v>
          </cell>
          <cell r="K52" t="str">
            <v>－</v>
          </cell>
          <cell r="N52" t="str">
            <v>6ME</v>
          </cell>
          <cell r="O52" t="str">
            <v>新☆☆☆☆☆</v>
          </cell>
          <cell r="P52" t="str">
            <v>H28・30規制</v>
          </cell>
        </row>
        <row r="53">
          <cell r="D53" t="str">
            <v>6LE</v>
          </cell>
          <cell r="E53" t="str">
            <v>新☆☆☆☆☆</v>
          </cell>
          <cell r="F53" t="str">
            <v>－</v>
          </cell>
          <cell r="I53" t="str">
            <v>6LE</v>
          </cell>
          <cell r="J53" t="str">
            <v>新☆☆☆☆☆</v>
          </cell>
          <cell r="K53" t="str">
            <v>－</v>
          </cell>
          <cell r="N53" t="str">
            <v>7DE</v>
          </cell>
          <cell r="O53" t="str">
            <v>新☆☆☆☆☆</v>
          </cell>
          <cell r="P53" t="str">
            <v>H28・30規制</v>
          </cell>
        </row>
        <row r="54">
          <cell r="D54" t="str">
            <v>7BE</v>
          </cell>
          <cell r="E54" t="str">
            <v>新☆☆☆☆☆</v>
          </cell>
          <cell r="F54" t="str">
            <v>－</v>
          </cell>
          <cell r="I54" t="str">
            <v>7BE</v>
          </cell>
          <cell r="J54" t="str">
            <v>新☆☆☆☆☆</v>
          </cell>
          <cell r="K54" t="str">
            <v>－</v>
          </cell>
          <cell r="N54" t="str">
            <v>7CE</v>
          </cell>
          <cell r="O54" t="str">
            <v>新☆☆☆☆☆</v>
          </cell>
          <cell r="P54" t="str">
            <v>H28・30規制</v>
          </cell>
        </row>
        <row r="55">
          <cell r="D55" t="str">
            <v>7AE</v>
          </cell>
          <cell r="E55" t="str">
            <v>新☆☆☆☆☆</v>
          </cell>
          <cell r="F55" t="str">
            <v>－</v>
          </cell>
          <cell r="I55" t="str">
            <v>7AE</v>
          </cell>
          <cell r="J55" t="str">
            <v>新☆☆☆☆☆</v>
          </cell>
          <cell r="K55" t="str">
            <v>－</v>
          </cell>
          <cell r="N55" t="str">
            <v>7ME</v>
          </cell>
          <cell r="O55" t="str">
            <v>新☆☆☆☆☆</v>
          </cell>
          <cell r="P55" t="str">
            <v>H28・30規制</v>
          </cell>
        </row>
        <row r="56">
          <cell r="D56" t="str">
            <v>7LE</v>
          </cell>
          <cell r="E56" t="str">
            <v>新☆☆☆☆☆</v>
          </cell>
          <cell r="F56" t="str">
            <v>－</v>
          </cell>
          <cell r="I56" t="str">
            <v>7LE</v>
          </cell>
          <cell r="J56" t="str">
            <v>新☆☆☆☆☆</v>
          </cell>
          <cell r="K56" t="str">
            <v>－</v>
          </cell>
        </row>
        <row r="103">
          <cell r="D103" t="str">
            <v>-</v>
          </cell>
          <cell r="E103" t="str">
            <v>－</v>
          </cell>
          <cell r="F103" t="str">
            <v>－</v>
          </cell>
          <cell r="I103" t="str">
            <v>-</v>
          </cell>
          <cell r="J103" t="str">
            <v>－</v>
          </cell>
          <cell r="K103" t="str">
            <v>－</v>
          </cell>
          <cell r="N103" t="str">
            <v>-</v>
          </cell>
          <cell r="O103" t="str">
            <v>－</v>
          </cell>
          <cell r="P103" t="str">
            <v>－</v>
          </cell>
          <cell r="S103" t="str">
            <v>TQ</v>
          </cell>
          <cell r="T103" t="str">
            <v>☆</v>
          </cell>
          <cell r="U103" t="str">
            <v>－</v>
          </cell>
          <cell r="X103" t="str">
            <v>TQ</v>
          </cell>
          <cell r="Y103" t="str">
            <v>☆</v>
          </cell>
          <cell r="Z103" t="str">
            <v>－</v>
          </cell>
        </row>
        <row r="104">
          <cell r="D104" t="str">
            <v>H</v>
          </cell>
          <cell r="E104" t="str">
            <v>－</v>
          </cell>
          <cell r="F104" t="str">
            <v>－</v>
          </cell>
          <cell r="I104" t="str">
            <v>H</v>
          </cell>
          <cell r="J104" t="str">
            <v>－</v>
          </cell>
          <cell r="K104" t="str">
            <v>－</v>
          </cell>
          <cell r="N104" t="str">
            <v>K</v>
          </cell>
          <cell r="O104" t="str">
            <v>－</v>
          </cell>
          <cell r="P104" t="str">
            <v>－</v>
          </cell>
          <cell r="S104" t="str">
            <v>LQ</v>
          </cell>
          <cell r="T104" t="str">
            <v>☆☆</v>
          </cell>
          <cell r="U104" t="str">
            <v>－</v>
          </cell>
          <cell r="X104" t="str">
            <v>LQ</v>
          </cell>
          <cell r="Y104" t="str">
            <v>☆☆</v>
          </cell>
          <cell r="Z104" t="str">
            <v>－</v>
          </cell>
        </row>
        <row r="105">
          <cell r="D105" t="str">
            <v>J</v>
          </cell>
          <cell r="E105" t="str">
            <v>－</v>
          </cell>
          <cell r="F105" t="str">
            <v>－</v>
          </cell>
          <cell r="I105" t="str">
            <v>J</v>
          </cell>
          <cell r="J105" t="str">
            <v>－</v>
          </cell>
          <cell r="K105" t="str">
            <v>－</v>
          </cell>
          <cell r="N105" t="str">
            <v>N</v>
          </cell>
          <cell r="O105" t="str">
            <v>－</v>
          </cell>
          <cell r="P105" t="str">
            <v>－</v>
          </cell>
          <cell r="S105" t="str">
            <v>UQ</v>
          </cell>
          <cell r="T105" t="str">
            <v>☆☆☆</v>
          </cell>
          <cell r="U105" t="str">
            <v>－</v>
          </cell>
          <cell r="X105" t="str">
            <v>UQ</v>
          </cell>
          <cell r="Y105" t="str">
            <v>☆☆☆</v>
          </cell>
          <cell r="Z105" t="str">
            <v>－</v>
          </cell>
        </row>
        <row r="106">
          <cell r="D106" t="str">
            <v>L</v>
          </cell>
          <cell r="E106" t="str">
            <v>－</v>
          </cell>
          <cell r="F106" t="str">
            <v>－</v>
          </cell>
          <cell r="I106" t="str">
            <v>L</v>
          </cell>
          <cell r="J106" t="str">
            <v>－</v>
          </cell>
          <cell r="K106" t="str">
            <v>－</v>
          </cell>
          <cell r="N106" t="str">
            <v>P</v>
          </cell>
          <cell r="O106" t="str">
            <v>－</v>
          </cell>
          <cell r="P106" t="str">
            <v>－</v>
          </cell>
          <cell r="S106" t="str">
            <v>AFF</v>
          </cell>
          <cell r="T106" t="str">
            <v>－</v>
          </cell>
          <cell r="U106" t="str">
            <v>－</v>
          </cell>
          <cell r="X106" t="str">
            <v>AHF</v>
          </cell>
          <cell r="Y106" t="str">
            <v>－</v>
          </cell>
          <cell r="Z106" t="str">
            <v>－</v>
          </cell>
        </row>
        <row r="107">
          <cell r="D107" t="str">
            <v>T</v>
          </cell>
          <cell r="E107" t="str">
            <v>－</v>
          </cell>
          <cell r="F107" t="str">
            <v>－</v>
          </cell>
          <cell r="I107" t="str">
            <v>T</v>
          </cell>
          <cell r="J107" t="str">
            <v>－</v>
          </cell>
          <cell r="K107" t="str">
            <v>－</v>
          </cell>
          <cell r="N107" t="str">
            <v>S</v>
          </cell>
          <cell r="O107" t="str">
            <v>－</v>
          </cell>
          <cell r="P107" t="str">
            <v>－</v>
          </cell>
          <cell r="S107" t="str">
            <v>AEF</v>
          </cell>
          <cell r="T107" t="str">
            <v>－</v>
          </cell>
          <cell r="U107" t="str">
            <v>－</v>
          </cell>
          <cell r="X107" t="str">
            <v>AGF</v>
          </cell>
          <cell r="Y107" t="str">
            <v>－</v>
          </cell>
          <cell r="Z107" t="str">
            <v>－</v>
          </cell>
        </row>
        <row r="108">
          <cell r="D108" t="str">
            <v>GA</v>
          </cell>
          <cell r="E108" t="str">
            <v>－</v>
          </cell>
          <cell r="F108" t="str">
            <v>－</v>
          </cell>
          <cell r="I108" t="str">
            <v>GA</v>
          </cell>
          <cell r="J108" t="str">
            <v>－</v>
          </cell>
          <cell r="K108" t="str">
            <v>－</v>
          </cell>
          <cell r="N108" t="str">
            <v>KB</v>
          </cell>
          <cell r="O108" t="str">
            <v>－</v>
          </cell>
          <cell r="P108" t="str">
            <v>－</v>
          </cell>
          <cell r="S108" t="str">
            <v>BEF</v>
          </cell>
          <cell r="T108" t="str">
            <v>新☆</v>
          </cell>
          <cell r="U108" t="str">
            <v>－</v>
          </cell>
          <cell r="X108" t="str">
            <v>BGF</v>
          </cell>
          <cell r="Y108" t="str">
            <v>新☆</v>
          </cell>
          <cell r="Z108" t="str">
            <v>－</v>
          </cell>
        </row>
        <row r="109">
          <cell r="D109" t="str">
            <v>GC</v>
          </cell>
          <cell r="E109" t="str">
            <v>－</v>
          </cell>
          <cell r="F109" t="str">
            <v>－</v>
          </cell>
          <cell r="I109" t="str">
            <v>GC</v>
          </cell>
          <cell r="J109" t="str">
            <v>－</v>
          </cell>
          <cell r="K109" t="str">
            <v>－</v>
          </cell>
          <cell r="N109" t="str">
            <v>KF</v>
          </cell>
          <cell r="O109" t="str">
            <v>－</v>
          </cell>
          <cell r="P109" t="str">
            <v>－</v>
          </cell>
          <cell r="S109" t="str">
            <v>BFF</v>
          </cell>
          <cell r="T109" t="str">
            <v>新☆</v>
          </cell>
          <cell r="U109" t="str">
            <v>－</v>
          </cell>
          <cell r="X109" t="str">
            <v>BHF</v>
          </cell>
          <cell r="Y109" t="str">
            <v>新☆</v>
          </cell>
          <cell r="Z109" t="str">
            <v>－</v>
          </cell>
        </row>
        <row r="110">
          <cell r="D110" t="str">
            <v>HG</v>
          </cell>
          <cell r="E110" t="str">
            <v>－</v>
          </cell>
          <cell r="F110" t="str">
            <v>－</v>
          </cell>
          <cell r="I110" t="str">
            <v>HG</v>
          </cell>
          <cell r="J110" t="str">
            <v>－</v>
          </cell>
          <cell r="K110" t="str">
            <v>－</v>
          </cell>
          <cell r="N110" t="str">
            <v>HB</v>
          </cell>
          <cell r="O110" t="str">
            <v>－</v>
          </cell>
          <cell r="P110" t="str">
            <v>－</v>
          </cell>
          <cell r="S110" t="str">
            <v>CEF</v>
          </cell>
          <cell r="T110" t="str">
            <v>新☆☆☆</v>
          </cell>
          <cell r="U110" t="str">
            <v>－</v>
          </cell>
          <cell r="X110" t="str">
            <v>CGF</v>
          </cell>
          <cell r="Y110" t="str">
            <v>新☆☆☆</v>
          </cell>
          <cell r="Z110" t="str">
            <v>－</v>
          </cell>
        </row>
        <row r="111">
          <cell r="D111" t="str">
            <v>GK</v>
          </cell>
          <cell r="E111" t="str">
            <v>－</v>
          </cell>
          <cell r="F111" t="str">
            <v>－</v>
          </cell>
          <cell r="I111" t="str">
            <v>GK</v>
          </cell>
          <cell r="J111" t="str">
            <v>－</v>
          </cell>
          <cell r="K111" t="str">
            <v>－</v>
          </cell>
          <cell r="N111" t="str">
            <v>KJ</v>
          </cell>
          <cell r="O111" t="str">
            <v>－</v>
          </cell>
          <cell r="P111" t="str">
            <v>－</v>
          </cell>
          <cell r="S111" t="str">
            <v>CFF</v>
          </cell>
          <cell r="T111" t="str">
            <v>新☆☆☆</v>
          </cell>
          <cell r="U111" t="str">
            <v>－</v>
          </cell>
          <cell r="X111" t="str">
            <v>CHF</v>
          </cell>
          <cell r="Y111" t="str">
            <v>新☆☆☆</v>
          </cell>
          <cell r="Z111" t="str">
            <v>－</v>
          </cell>
        </row>
        <row r="112">
          <cell r="D112" t="str">
            <v>HQ</v>
          </cell>
          <cell r="E112" t="str">
            <v>－</v>
          </cell>
          <cell r="F112" t="str">
            <v>－</v>
          </cell>
          <cell r="I112" t="str">
            <v>HQ</v>
          </cell>
          <cell r="J112" t="str">
            <v>－</v>
          </cell>
          <cell r="K112" t="str">
            <v>－</v>
          </cell>
          <cell r="N112" t="str">
            <v>HE</v>
          </cell>
          <cell r="O112" t="str">
            <v>－</v>
          </cell>
          <cell r="P112" t="str">
            <v>－</v>
          </cell>
          <cell r="S112" t="str">
            <v>DEF</v>
          </cell>
          <cell r="T112" t="str">
            <v>新☆☆☆☆</v>
          </cell>
          <cell r="U112" t="str">
            <v>－</v>
          </cell>
          <cell r="X112" t="str">
            <v>DGF</v>
          </cell>
          <cell r="Y112" t="str">
            <v>新☆☆☆☆</v>
          </cell>
          <cell r="Z112" t="str">
            <v>－</v>
          </cell>
        </row>
        <row r="113">
          <cell r="D113" t="str">
            <v>TC</v>
          </cell>
          <cell r="E113" t="str">
            <v>☆</v>
          </cell>
          <cell r="F113" t="str">
            <v>－</v>
          </cell>
          <cell r="I113" t="str">
            <v>TC</v>
          </cell>
          <cell r="J113" t="str">
            <v>☆</v>
          </cell>
          <cell r="K113" t="str">
            <v>－</v>
          </cell>
          <cell r="N113" t="str">
            <v>DD</v>
          </cell>
          <cell r="O113" t="str">
            <v>☆</v>
          </cell>
          <cell r="P113" t="str">
            <v>－</v>
          </cell>
          <cell r="S113" t="str">
            <v>DFF</v>
          </cell>
          <cell r="T113" t="str">
            <v>新☆☆☆☆</v>
          </cell>
          <cell r="U113" t="str">
            <v>－</v>
          </cell>
          <cell r="X113" t="str">
            <v>DHF</v>
          </cell>
          <cell r="Y113" t="str">
            <v>新☆☆☆☆</v>
          </cell>
          <cell r="Z113" t="str">
            <v>－</v>
          </cell>
        </row>
        <row r="114">
          <cell r="D114" t="str">
            <v>XC</v>
          </cell>
          <cell r="E114" t="str">
            <v>☆</v>
          </cell>
          <cell r="F114" t="str">
            <v>－</v>
          </cell>
          <cell r="I114" t="str">
            <v>XC</v>
          </cell>
          <cell r="J114" t="str">
            <v>☆</v>
          </cell>
          <cell r="K114" t="str">
            <v>－</v>
          </cell>
          <cell r="N114" t="str">
            <v>WD</v>
          </cell>
          <cell r="O114" t="str">
            <v>☆</v>
          </cell>
          <cell r="P114" t="str">
            <v>－</v>
          </cell>
          <cell r="S114" t="str">
            <v>NEF</v>
          </cell>
          <cell r="T114" t="str">
            <v>新NOx☆</v>
          </cell>
          <cell r="U114" t="str">
            <v>－</v>
          </cell>
          <cell r="X114" t="str">
            <v>LHF</v>
          </cell>
          <cell r="Y114" t="str">
            <v>－</v>
          </cell>
          <cell r="Z114" t="str">
            <v>－</v>
          </cell>
        </row>
        <row r="115">
          <cell r="D115" t="str">
            <v>LC</v>
          </cell>
          <cell r="E115" t="str">
            <v>☆☆</v>
          </cell>
          <cell r="F115" t="str">
            <v>－</v>
          </cell>
          <cell r="I115" t="str">
            <v>LC</v>
          </cell>
          <cell r="J115" t="str">
            <v>☆☆</v>
          </cell>
          <cell r="K115" t="str">
            <v>－</v>
          </cell>
          <cell r="N115" t="str">
            <v>DE</v>
          </cell>
          <cell r="O115" t="str">
            <v>☆☆</v>
          </cell>
          <cell r="P115" t="str">
            <v>－</v>
          </cell>
          <cell r="S115" t="str">
            <v>NFF</v>
          </cell>
          <cell r="T115" t="str">
            <v>新NOx☆</v>
          </cell>
          <cell r="U115" t="str">
            <v>－</v>
          </cell>
          <cell r="X115" t="str">
            <v>LGF</v>
          </cell>
          <cell r="Y115" t="str">
            <v>－</v>
          </cell>
          <cell r="Z115" t="str">
            <v>－</v>
          </cell>
        </row>
        <row r="116">
          <cell r="D116" t="str">
            <v>YC</v>
          </cell>
          <cell r="E116" t="str">
            <v>☆☆</v>
          </cell>
          <cell r="F116" t="str">
            <v>－</v>
          </cell>
          <cell r="I116" t="str">
            <v>YC</v>
          </cell>
          <cell r="J116" t="str">
            <v>☆☆</v>
          </cell>
          <cell r="K116" t="str">
            <v>－</v>
          </cell>
          <cell r="N116" t="str">
            <v>WE</v>
          </cell>
          <cell r="O116" t="str">
            <v>☆☆</v>
          </cell>
          <cell r="P116" t="str">
            <v>－</v>
          </cell>
          <cell r="S116" t="str">
            <v>LFF</v>
          </cell>
          <cell r="T116" t="str">
            <v>－</v>
          </cell>
          <cell r="U116" t="str">
            <v>－</v>
          </cell>
          <cell r="X116" t="str">
            <v>MHF</v>
          </cell>
          <cell r="Y116" t="str">
            <v>新☆☆☆</v>
          </cell>
          <cell r="Z116" t="str">
            <v>－</v>
          </cell>
        </row>
        <row r="117">
          <cell r="D117" t="str">
            <v>UC</v>
          </cell>
          <cell r="E117" t="str">
            <v>☆☆☆</v>
          </cell>
          <cell r="F117" t="str">
            <v>－</v>
          </cell>
          <cell r="I117" t="str">
            <v>UC</v>
          </cell>
          <cell r="J117" t="str">
            <v>☆☆☆</v>
          </cell>
          <cell r="K117" t="str">
            <v>－</v>
          </cell>
          <cell r="N117" t="str">
            <v>DF</v>
          </cell>
          <cell r="O117" t="str">
            <v>☆☆☆</v>
          </cell>
          <cell r="P117" t="str">
            <v>－</v>
          </cell>
          <cell r="S117" t="str">
            <v>LEF</v>
          </cell>
          <cell r="T117" t="str">
            <v>－</v>
          </cell>
          <cell r="U117" t="str">
            <v>－</v>
          </cell>
          <cell r="X117" t="str">
            <v>MGF</v>
          </cell>
          <cell r="Y117" t="str">
            <v>新☆☆☆</v>
          </cell>
          <cell r="Z117" t="str">
            <v>－</v>
          </cell>
        </row>
        <row r="118">
          <cell r="D118" t="str">
            <v>ZC</v>
          </cell>
          <cell r="E118" t="str">
            <v>☆☆☆</v>
          </cell>
          <cell r="F118" t="str">
            <v>－</v>
          </cell>
          <cell r="I118" t="str">
            <v>ZC</v>
          </cell>
          <cell r="J118" t="str">
            <v>☆☆☆</v>
          </cell>
          <cell r="K118" t="str">
            <v>－</v>
          </cell>
          <cell r="N118" t="str">
            <v>WF</v>
          </cell>
          <cell r="O118" t="str">
            <v>☆☆☆</v>
          </cell>
          <cell r="P118" t="str">
            <v>－</v>
          </cell>
          <cell r="S118" t="str">
            <v>MFF</v>
          </cell>
          <cell r="T118" t="str">
            <v>新☆☆☆</v>
          </cell>
          <cell r="U118" t="str">
            <v>－</v>
          </cell>
          <cell r="X118" t="str">
            <v>RHF</v>
          </cell>
          <cell r="Y118" t="str">
            <v>新☆☆☆☆</v>
          </cell>
          <cell r="Z118" t="str">
            <v>－</v>
          </cell>
        </row>
        <row r="119">
          <cell r="D119" t="str">
            <v>ABF</v>
          </cell>
          <cell r="E119" t="str">
            <v>－</v>
          </cell>
          <cell r="F119" t="str">
            <v>－</v>
          </cell>
          <cell r="I119" t="str">
            <v>ABF</v>
          </cell>
          <cell r="J119" t="str">
            <v>－</v>
          </cell>
          <cell r="K119" t="str">
            <v>－</v>
          </cell>
          <cell r="N119" t="str">
            <v>DN</v>
          </cell>
          <cell r="O119" t="str">
            <v>☆</v>
          </cell>
          <cell r="P119" t="str">
            <v>－</v>
          </cell>
          <cell r="S119" t="str">
            <v>MEF</v>
          </cell>
          <cell r="T119" t="str">
            <v>新☆☆☆</v>
          </cell>
          <cell r="U119" t="str">
            <v>－</v>
          </cell>
          <cell r="X119" t="str">
            <v>RGF</v>
          </cell>
          <cell r="Y119" t="str">
            <v>新☆☆☆☆</v>
          </cell>
          <cell r="Z119" t="str">
            <v>－</v>
          </cell>
        </row>
        <row r="120">
          <cell r="D120" t="str">
            <v>AAF</v>
          </cell>
          <cell r="E120" t="str">
            <v>－</v>
          </cell>
          <cell r="F120" t="str">
            <v>－</v>
          </cell>
          <cell r="I120" t="str">
            <v>AAF</v>
          </cell>
          <cell r="J120" t="str">
            <v>－</v>
          </cell>
          <cell r="K120" t="str">
            <v>－</v>
          </cell>
          <cell r="N120" t="str">
            <v>WN</v>
          </cell>
          <cell r="O120" t="str">
            <v>☆</v>
          </cell>
          <cell r="P120" t="str">
            <v>－</v>
          </cell>
          <cell r="S120" t="str">
            <v>RFF</v>
          </cell>
          <cell r="T120" t="str">
            <v>新☆☆☆☆</v>
          </cell>
          <cell r="U120" t="str">
            <v>－</v>
          </cell>
          <cell r="X120" t="str">
            <v>QHF</v>
          </cell>
          <cell r="Y120" t="str">
            <v>新☆</v>
          </cell>
          <cell r="Z120" t="str">
            <v>－</v>
          </cell>
        </row>
        <row r="121">
          <cell r="D121" t="str">
            <v>CAF</v>
          </cell>
          <cell r="E121" t="str">
            <v>新☆☆☆</v>
          </cell>
          <cell r="F121" t="str">
            <v>－</v>
          </cell>
          <cell r="I121" t="str">
            <v>BAF</v>
          </cell>
          <cell r="J121" t="str">
            <v>新☆</v>
          </cell>
          <cell r="K121" t="str">
            <v>－</v>
          </cell>
          <cell r="N121" t="str">
            <v>DP</v>
          </cell>
          <cell r="O121" t="str">
            <v>☆☆</v>
          </cell>
          <cell r="P121" t="str">
            <v>－</v>
          </cell>
          <cell r="S121" t="str">
            <v>REF</v>
          </cell>
          <cell r="T121" t="str">
            <v>新☆☆☆☆</v>
          </cell>
          <cell r="U121" t="str">
            <v>－</v>
          </cell>
          <cell r="X121" t="str">
            <v>QGF</v>
          </cell>
          <cell r="Y121" t="str">
            <v>新☆</v>
          </cell>
          <cell r="Z121" t="str">
            <v>－</v>
          </cell>
        </row>
        <row r="122">
          <cell r="D122" t="str">
            <v>CBF</v>
          </cell>
          <cell r="E122" t="str">
            <v>新☆☆☆</v>
          </cell>
          <cell r="F122" t="str">
            <v>－</v>
          </cell>
          <cell r="I122" t="str">
            <v>BBF</v>
          </cell>
          <cell r="J122" t="str">
            <v>新☆</v>
          </cell>
          <cell r="K122" t="str">
            <v>－</v>
          </cell>
          <cell r="N122" t="str">
            <v>WP</v>
          </cell>
          <cell r="O122" t="str">
            <v>☆☆</v>
          </cell>
          <cell r="P122" t="str">
            <v>－</v>
          </cell>
          <cell r="S122" t="str">
            <v>QFF</v>
          </cell>
          <cell r="T122" t="str">
            <v>新☆</v>
          </cell>
          <cell r="U122" t="str">
            <v>－</v>
          </cell>
          <cell r="X122" t="str">
            <v>3HF</v>
          </cell>
          <cell r="Y122" t="str">
            <v>－</v>
          </cell>
          <cell r="Z122" t="str">
            <v>－</v>
          </cell>
        </row>
        <row r="123">
          <cell r="D123" t="str">
            <v>DAF</v>
          </cell>
          <cell r="E123" t="str">
            <v>新☆☆☆☆</v>
          </cell>
          <cell r="F123" t="str">
            <v>－</v>
          </cell>
          <cell r="I123" t="str">
            <v>CAF</v>
          </cell>
          <cell r="J123" t="str">
            <v>新☆☆☆</v>
          </cell>
          <cell r="K123" t="str">
            <v>－</v>
          </cell>
          <cell r="N123" t="str">
            <v>DQ</v>
          </cell>
          <cell r="O123" t="str">
            <v>☆☆☆</v>
          </cell>
          <cell r="P123" t="str">
            <v>－</v>
          </cell>
          <cell r="S123" t="str">
            <v>QEF</v>
          </cell>
          <cell r="T123" t="str">
            <v>新☆</v>
          </cell>
          <cell r="U123" t="str">
            <v>－</v>
          </cell>
          <cell r="X123" t="str">
            <v>3GF</v>
          </cell>
          <cell r="Y123" t="str">
            <v>－</v>
          </cell>
          <cell r="Z123" t="str">
            <v>－</v>
          </cell>
        </row>
        <row r="124">
          <cell r="D124" t="str">
            <v>DBF</v>
          </cell>
          <cell r="E124" t="str">
            <v>新☆☆☆☆</v>
          </cell>
          <cell r="F124" t="str">
            <v>－</v>
          </cell>
          <cell r="I124" t="str">
            <v>CBF</v>
          </cell>
          <cell r="J124" t="str">
            <v>新☆☆☆</v>
          </cell>
          <cell r="K124" t="str">
            <v>－</v>
          </cell>
          <cell r="N124" t="str">
            <v>WQ</v>
          </cell>
          <cell r="O124" t="str">
            <v>☆☆☆</v>
          </cell>
          <cell r="P124" t="str">
            <v>－</v>
          </cell>
          <cell r="S124" t="str">
            <v>CBF</v>
          </cell>
          <cell r="T124" t="str">
            <v>新☆☆☆</v>
          </cell>
          <cell r="U124" t="str">
            <v>－</v>
          </cell>
          <cell r="X124" t="str">
            <v>4HF</v>
          </cell>
          <cell r="Y124" t="str">
            <v>新☆☆☆</v>
          </cell>
          <cell r="Z124" t="str">
            <v>－</v>
          </cell>
        </row>
        <row r="125">
          <cell r="D125" t="str">
            <v>NAF</v>
          </cell>
          <cell r="E125" t="str">
            <v>新NOx☆</v>
          </cell>
          <cell r="F125" t="str">
            <v>－</v>
          </cell>
          <cell r="I125" t="str">
            <v>DAF</v>
          </cell>
          <cell r="J125" t="str">
            <v>新☆☆☆☆</v>
          </cell>
          <cell r="K125" t="str">
            <v>－</v>
          </cell>
          <cell r="N125" t="str">
            <v>KQ</v>
          </cell>
          <cell r="O125" t="str">
            <v>－</v>
          </cell>
          <cell r="P125" t="str">
            <v>－</v>
          </cell>
          <cell r="S125" t="str">
            <v>3FF</v>
          </cell>
          <cell r="T125" t="str">
            <v>－</v>
          </cell>
          <cell r="U125" t="str">
            <v>－</v>
          </cell>
          <cell r="X125" t="str">
            <v>4GF</v>
          </cell>
          <cell r="Y125" t="str">
            <v>新☆☆☆</v>
          </cell>
          <cell r="Z125" t="str">
            <v>－</v>
          </cell>
        </row>
        <row r="126">
          <cell r="D126" t="str">
            <v>NBF</v>
          </cell>
          <cell r="E126" t="str">
            <v>新NOx☆</v>
          </cell>
          <cell r="F126" t="str">
            <v>－</v>
          </cell>
          <cell r="I126" t="str">
            <v>DBF</v>
          </cell>
          <cell r="J126" t="str">
            <v>新☆☆☆☆</v>
          </cell>
          <cell r="K126" t="str">
            <v>－</v>
          </cell>
          <cell r="N126" t="str">
            <v>HX</v>
          </cell>
          <cell r="O126" t="str">
            <v>－</v>
          </cell>
          <cell r="P126" t="str">
            <v>－</v>
          </cell>
          <cell r="S126" t="str">
            <v>3EF</v>
          </cell>
          <cell r="T126" t="str">
            <v>－</v>
          </cell>
          <cell r="U126" t="str">
            <v>－</v>
          </cell>
          <cell r="X126" t="str">
            <v>5HF</v>
          </cell>
          <cell r="Y126" t="str">
            <v>新☆☆☆☆</v>
          </cell>
          <cell r="Z126" t="str">
            <v>－</v>
          </cell>
        </row>
        <row r="127">
          <cell r="D127" t="str">
            <v>LBF</v>
          </cell>
          <cell r="E127" t="str">
            <v>－</v>
          </cell>
          <cell r="F127" t="str">
            <v>－</v>
          </cell>
          <cell r="I127" t="str">
            <v>LBF</v>
          </cell>
          <cell r="J127" t="str">
            <v>－</v>
          </cell>
          <cell r="K127" t="str">
            <v>－</v>
          </cell>
          <cell r="N127" t="str">
            <v>TJ</v>
          </cell>
          <cell r="O127" t="str">
            <v>☆</v>
          </cell>
          <cell r="P127" t="str">
            <v>－</v>
          </cell>
          <cell r="S127" t="str">
            <v>4FF</v>
          </cell>
          <cell r="T127" t="str">
            <v>新☆☆☆</v>
          </cell>
          <cell r="U127" t="str">
            <v>－</v>
          </cell>
          <cell r="X127" t="str">
            <v>5GF</v>
          </cell>
          <cell r="Y127" t="str">
            <v>新☆☆☆☆</v>
          </cell>
          <cell r="Z127" t="str">
            <v>－</v>
          </cell>
        </row>
        <row r="128">
          <cell r="D128" t="str">
            <v>LAF</v>
          </cell>
          <cell r="E128" t="str">
            <v>－</v>
          </cell>
          <cell r="F128" t="str">
            <v>－</v>
          </cell>
          <cell r="I128" t="str">
            <v>LAF</v>
          </cell>
          <cell r="J128" t="str">
            <v>－</v>
          </cell>
          <cell r="K128" t="str">
            <v>－</v>
          </cell>
          <cell r="N128" t="str">
            <v>XJ</v>
          </cell>
          <cell r="O128" t="str">
            <v>☆</v>
          </cell>
          <cell r="P128" t="str">
            <v>－</v>
          </cell>
          <cell r="S128" t="str">
            <v>4EF</v>
          </cell>
          <cell r="T128" t="str">
            <v>新☆☆☆</v>
          </cell>
          <cell r="U128" t="str">
            <v>－</v>
          </cell>
          <cell r="X128" t="str">
            <v>6HF</v>
          </cell>
          <cell r="Y128" t="str">
            <v>新☆☆☆☆☆</v>
          </cell>
          <cell r="Z128" t="str">
            <v>－</v>
          </cell>
        </row>
        <row r="129">
          <cell r="D129" t="str">
            <v>MBF</v>
          </cell>
          <cell r="E129" t="str">
            <v>新☆☆☆</v>
          </cell>
          <cell r="F129" t="str">
            <v>－</v>
          </cell>
          <cell r="I129" t="str">
            <v>MBF</v>
          </cell>
          <cell r="J129" t="str">
            <v>新☆☆☆</v>
          </cell>
          <cell r="K129" t="str">
            <v>－</v>
          </cell>
          <cell r="N129" t="str">
            <v>LJ</v>
          </cell>
          <cell r="O129" t="str">
            <v>☆☆</v>
          </cell>
          <cell r="P129" t="str">
            <v>－</v>
          </cell>
          <cell r="S129" t="str">
            <v>5FF</v>
          </cell>
          <cell r="T129" t="str">
            <v>新☆☆☆☆</v>
          </cell>
          <cell r="U129" t="str">
            <v>－</v>
          </cell>
          <cell r="X129" t="str">
            <v>6GF</v>
          </cell>
          <cell r="Y129" t="str">
            <v>新☆☆☆☆☆</v>
          </cell>
          <cell r="Z129" t="str">
            <v>－</v>
          </cell>
        </row>
        <row r="130">
          <cell r="D130" t="str">
            <v>MAF</v>
          </cell>
          <cell r="E130" t="str">
            <v>新☆☆☆</v>
          </cell>
          <cell r="F130" t="str">
            <v>－</v>
          </cell>
          <cell r="I130" t="str">
            <v>MAF</v>
          </cell>
          <cell r="J130" t="str">
            <v>新☆☆☆</v>
          </cell>
          <cell r="K130" t="str">
            <v>－</v>
          </cell>
          <cell r="N130" t="str">
            <v>YJ</v>
          </cell>
          <cell r="O130" t="str">
            <v>☆☆</v>
          </cell>
          <cell r="P130" t="str">
            <v>－</v>
          </cell>
          <cell r="S130" t="str">
            <v>5EF</v>
          </cell>
          <cell r="T130" t="str">
            <v>新☆☆☆☆</v>
          </cell>
          <cell r="U130" t="str">
            <v>－</v>
          </cell>
          <cell r="X130" t="str">
            <v>7HF</v>
          </cell>
          <cell r="Y130" t="str">
            <v>新☆☆☆☆☆</v>
          </cell>
          <cell r="Z130" t="str">
            <v>－</v>
          </cell>
        </row>
        <row r="131">
          <cell r="D131" t="str">
            <v>RBF</v>
          </cell>
          <cell r="E131" t="str">
            <v>新☆☆☆☆</v>
          </cell>
          <cell r="F131" t="str">
            <v>－</v>
          </cell>
          <cell r="I131" t="str">
            <v>RBF</v>
          </cell>
          <cell r="J131" t="str">
            <v>新☆☆☆☆</v>
          </cell>
          <cell r="K131" t="str">
            <v>－</v>
          </cell>
          <cell r="N131" t="str">
            <v>UJ</v>
          </cell>
          <cell r="O131" t="str">
            <v>☆☆☆</v>
          </cell>
          <cell r="P131" t="str">
            <v>－</v>
          </cell>
          <cell r="S131" t="str">
            <v>6FF</v>
          </cell>
          <cell r="T131" t="str">
            <v>新☆☆☆☆☆</v>
          </cell>
          <cell r="U131" t="str">
            <v>－</v>
          </cell>
          <cell r="X131" t="str">
            <v>7GF</v>
          </cell>
          <cell r="Y131" t="str">
            <v>新☆☆☆☆☆</v>
          </cell>
          <cell r="Z131" t="str">
            <v>－</v>
          </cell>
        </row>
        <row r="132">
          <cell r="D132" t="str">
            <v>RAF</v>
          </cell>
          <cell r="E132" t="str">
            <v>新☆☆☆☆</v>
          </cell>
          <cell r="F132" t="str">
            <v>－</v>
          </cell>
          <cell r="I132" t="str">
            <v>RAF</v>
          </cell>
          <cell r="J132" t="str">
            <v>新☆☆☆☆</v>
          </cell>
          <cell r="K132" t="str">
            <v>－</v>
          </cell>
          <cell r="N132" t="str">
            <v>ZJ</v>
          </cell>
          <cell r="O132" t="str">
            <v>☆☆☆</v>
          </cell>
          <cell r="P132" t="str">
            <v>－</v>
          </cell>
          <cell r="S132" t="str">
            <v>6EF</v>
          </cell>
          <cell r="T132" t="str">
            <v>新☆☆☆☆☆</v>
          </cell>
          <cell r="U132" t="str">
            <v>－</v>
          </cell>
        </row>
        <row r="133">
          <cell r="D133" t="str">
            <v>QBF</v>
          </cell>
          <cell r="E133" t="str">
            <v>新☆</v>
          </cell>
          <cell r="F133" t="str">
            <v>－</v>
          </cell>
          <cell r="I133" t="str">
            <v>QBF</v>
          </cell>
          <cell r="J133" t="str">
            <v>新☆</v>
          </cell>
          <cell r="K133" t="str">
            <v>－</v>
          </cell>
          <cell r="N133" t="str">
            <v>ADF</v>
          </cell>
          <cell r="O133" t="str">
            <v>－</v>
          </cell>
          <cell r="P133" t="str">
            <v>新長期</v>
          </cell>
          <cell r="S133" t="str">
            <v>7FF</v>
          </cell>
          <cell r="T133" t="str">
            <v>新☆☆☆☆☆</v>
          </cell>
          <cell r="U133" t="str">
            <v>－</v>
          </cell>
        </row>
        <row r="134">
          <cell r="D134" t="str">
            <v>QAF</v>
          </cell>
          <cell r="E134" t="str">
            <v>新☆</v>
          </cell>
          <cell r="F134" t="str">
            <v>－</v>
          </cell>
          <cell r="I134" t="str">
            <v>QAF</v>
          </cell>
          <cell r="J134" t="str">
            <v>新☆</v>
          </cell>
          <cell r="K134" t="str">
            <v>－</v>
          </cell>
          <cell r="N134" t="str">
            <v>ACF</v>
          </cell>
          <cell r="O134" t="str">
            <v>－</v>
          </cell>
          <cell r="P134" t="str">
            <v>新長期</v>
          </cell>
          <cell r="S134" t="str">
            <v>7EF</v>
          </cell>
          <cell r="T134" t="str">
            <v>新☆☆☆☆☆</v>
          </cell>
          <cell r="U134" t="str">
            <v>－</v>
          </cell>
        </row>
        <row r="135">
          <cell r="D135" t="str">
            <v>ALF</v>
          </cell>
          <cell r="E135" t="str">
            <v>－</v>
          </cell>
          <cell r="F135" t="str">
            <v>－</v>
          </cell>
          <cell r="I135" t="str">
            <v>ALF</v>
          </cell>
          <cell r="J135" t="str">
            <v>－</v>
          </cell>
          <cell r="K135" t="str">
            <v>－</v>
          </cell>
          <cell r="N135" t="str">
            <v>BCF</v>
          </cell>
          <cell r="O135" t="str">
            <v>新☆</v>
          </cell>
          <cell r="P135" t="str">
            <v>新☆（新長期）</v>
          </cell>
        </row>
        <row r="136">
          <cell r="D136" t="str">
            <v>CLF</v>
          </cell>
          <cell r="E136" t="str">
            <v>新☆☆☆</v>
          </cell>
          <cell r="F136" t="str">
            <v>－</v>
          </cell>
          <cell r="I136" t="str">
            <v>CLF</v>
          </cell>
          <cell r="J136" t="str">
            <v>新☆☆☆</v>
          </cell>
          <cell r="K136" t="str">
            <v>－</v>
          </cell>
          <cell r="N136" t="str">
            <v>BDF</v>
          </cell>
          <cell r="O136" t="str">
            <v>新☆</v>
          </cell>
          <cell r="P136" t="str">
            <v>新☆（新長期）</v>
          </cell>
        </row>
        <row r="137">
          <cell r="D137" t="str">
            <v>DLF</v>
          </cell>
          <cell r="E137" t="str">
            <v>新☆☆☆☆</v>
          </cell>
          <cell r="F137" t="str">
            <v>－</v>
          </cell>
          <cell r="I137" t="str">
            <v>DLF</v>
          </cell>
          <cell r="J137" t="str">
            <v>新☆☆☆☆</v>
          </cell>
          <cell r="K137" t="str">
            <v>－</v>
          </cell>
          <cell r="N137" t="str">
            <v>CCF</v>
          </cell>
          <cell r="O137" t="str">
            <v>新☆☆☆</v>
          </cell>
          <cell r="P137" t="str">
            <v>新長期</v>
          </cell>
        </row>
        <row r="138">
          <cell r="D138" t="str">
            <v>LLF</v>
          </cell>
          <cell r="E138" t="str">
            <v>－</v>
          </cell>
          <cell r="F138" t="str">
            <v>－</v>
          </cell>
          <cell r="I138" t="str">
            <v>LLF</v>
          </cell>
          <cell r="J138" t="str">
            <v>－</v>
          </cell>
          <cell r="K138" t="str">
            <v>－</v>
          </cell>
          <cell r="N138" t="str">
            <v>CDF</v>
          </cell>
          <cell r="O138" t="str">
            <v>新☆☆☆</v>
          </cell>
          <cell r="P138" t="str">
            <v>新長期</v>
          </cell>
        </row>
        <row r="139">
          <cell r="D139" t="str">
            <v>MLF</v>
          </cell>
          <cell r="E139" t="str">
            <v>新☆☆☆</v>
          </cell>
          <cell r="F139" t="str">
            <v>－</v>
          </cell>
          <cell r="I139" t="str">
            <v>MLF</v>
          </cell>
          <cell r="J139" t="str">
            <v>新☆☆☆</v>
          </cell>
          <cell r="K139" t="str">
            <v>－</v>
          </cell>
          <cell r="N139" t="str">
            <v>DCF</v>
          </cell>
          <cell r="O139" t="str">
            <v>新☆☆☆☆</v>
          </cell>
          <cell r="P139" t="str">
            <v>新長期</v>
          </cell>
        </row>
        <row r="140">
          <cell r="D140" t="str">
            <v>RLF</v>
          </cell>
          <cell r="E140" t="str">
            <v>新☆☆☆☆</v>
          </cell>
          <cell r="F140" t="str">
            <v>－</v>
          </cell>
          <cell r="I140" t="str">
            <v>RLF</v>
          </cell>
          <cell r="J140" t="str">
            <v>新☆☆☆☆</v>
          </cell>
          <cell r="K140" t="str">
            <v>－</v>
          </cell>
          <cell r="N140" t="str">
            <v>DDF</v>
          </cell>
          <cell r="O140" t="str">
            <v>新☆☆☆☆</v>
          </cell>
          <cell r="P140" t="str">
            <v>新長期</v>
          </cell>
        </row>
        <row r="141">
          <cell r="D141" t="str">
            <v>QLF</v>
          </cell>
          <cell r="E141" t="str">
            <v>新☆</v>
          </cell>
          <cell r="F141" t="str">
            <v>－</v>
          </cell>
          <cell r="I141" t="str">
            <v>QLF</v>
          </cell>
          <cell r="J141" t="str">
            <v>新☆</v>
          </cell>
          <cell r="K141" t="str">
            <v>－</v>
          </cell>
          <cell r="N141" t="str">
            <v>SDF</v>
          </cell>
          <cell r="O141" t="str">
            <v>－</v>
          </cell>
          <cell r="P141" t="str">
            <v>ポスト新長期</v>
          </cell>
        </row>
        <row r="142">
          <cell r="D142" t="str">
            <v>3BF</v>
          </cell>
          <cell r="E142" t="str">
            <v>－</v>
          </cell>
          <cell r="F142" t="str">
            <v>－</v>
          </cell>
          <cell r="I142" t="str">
            <v>3BF</v>
          </cell>
          <cell r="J142" t="str">
            <v>－</v>
          </cell>
          <cell r="K142" t="str">
            <v>－</v>
          </cell>
          <cell r="N142" t="str">
            <v>SCF</v>
          </cell>
          <cell r="O142" t="str">
            <v>－</v>
          </cell>
          <cell r="P142" t="str">
            <v>ポスト新長期</v>
          </cell>
        </row>
        <row r="143">
          <cell r="D143" t="str">
            <v>3AF</v>
          </cell>
          <cell r="E143" t="str">
            <v>－</v>
          </cell>
          <cell r="F143" t="str">
            <v>－</v>
          </cell>
          <cell r="I143" t="str">
            <v>3AF</v>
          </cell>
          <cell r="J143" t="str">
            <v>－</v>
          </cell>
          <cell r="K143" t="str">
            <v>－</v>
          </cell>
          <cell r="N143" t="str">
            <v>TDF</v>
          </cell>
          <cell r="O143" t="str">
            <v>－</v>
          </cell>
          <cell r="P143" t="str">
            <v>ポスト新長期</v>
          </cell>
        </row>
        <row r="144">
          <cell r="D144" t="str">
            <v>3LF</v>
          </cell>
          <cell r="E144" t="str">
            <v>－</v>
          </cell>
          <cell r="F144" t="str">
            <v>－</v>
          </cell>
          <cell r="I144" t="str">
            <v>3LF</v>
          </cell>
          <cell r="J144" t="str">
            <v>－</v>
          </cell>
          <cell r="K144" t="str">
            <v>－</v>
          </cell>
          <cell r="N144" t="str">
            <v>TCF</v>
          </cell>
          <cell r="O144" t="str">
            <v>－</v>
          </cell>
          <cell r="P144" t="str">
            <v>ポスト新長期</v>
          </cell>
        </row>
        <row r="145">
          <cell r="D145" t="str">
            <v>4BF</v>
          </cell>
          <cell r="E145" t="str">
            <v>新☆☆☆</v>
          </cell>
          <cell r="F145" t="str">
            <v>－</v>
          </cell>
          <cell r="I145" t="str">
            <v>4BF</v>
          </cell>
          <cell r="J145" t="str">
            <v>新☆☆☆</v>
          </cell>
          <cell r="K145" t="str">
            <v>－</v>
          </cell>
          <cell r="N145" t="str">
            <v>AMF</v>
          </cell>
          <cell r="O145" t="str">
            <v>－</v>
          </cell>
          <cell r="P145" t="str">
            <v>新長期</v>
          </cell>
        </row>
        <row r="146">
          <cell r="D146" t="str">
            <v>4AF</v>
          </cell>
          <cell r="E146" t="str">
            <v>新☆☆☆</v>
          </cell>
          <cell r="F146" t="str">
            <v>－</v>
          </cell>
          <cell r="I146" t="str">
            <v>4AF</v>
          </cell>
          <cell r="J146" t="str">
            <v>新☆☆☆</v>
          </cell>
          <cell r="K146" t="str">
            <v>－</v>
          </cell>
          <cell r="N146" t="str">
            <v>CMF</v>
          </cell>
          <cell r="O146" t="str">
            <v>新☆☆☆</v>
          </cell>
          <cell r="P146" t="str">
            <v>新長期</v>
          </cell>
        </row>
        <row r="147">
          <cell r="D147" t="str">
            <v>4LF</v>
          </cell>
          <cell r="E147" t="str">
            <v>新☆☆☆</v>
          </cell>
          <cell r="F147" t="str">
            <v>－</v>
          </cell>
          <cell r="I147" t="str">
            <v>4LF</v>
          </cell>
          <cell r="J147" t="str">
            <v>新☆☆☆</v>
          </cell>
          <cell r="K147" t="str">
            <v>－</v>
          </cell>
          <cell r="N147" t="str">
            <v>DMF</v>
          </cell>
          <cell r="O147" t="str">
            <v>新☆☆☆☆</v>
          </cell>
          <cell r="P147" t="str">
            <v>新長期</v>
          </cell>
        </row>
        <row r="148">
          <cell r="D148" t="str">
            <v>5BF</v>
          </cell>
          <cell r="E148" t="str">
            <v>新☆☆☆☆</v>
          </cell>
          <cell r="F148" t="str">
            <v>－</v>
          </cell>
          <cell r="I148" t="str">
            <v>5BF</v>
          </cell>
          <cell r="J148" t="str">
            <v>新☆☆☆☆</v>
          </cell>
          <cell r="K148" t="str">
            <v>－</v>
          </cell>
          <cell r="N148" t="str">
            <v>SMF</v>
          </cell>
          <cell r="O148" t="str">
            <v>－</v>
          </cell>
          <cell r="P148" t="str">
            <v>ポスト新長期</v>
          </cell>
        </row>
        <row r="149">
          <cell r="D149" t="str">
            <v>5AF</v>
          </cell>
          <cell r="E149" t="str">
            <v>新☆☆☆☆</v>
          </cell>
          <cell r="F149" t="str">
            <v>－</v>
          </cell>
          <cell r="I149" t="str">
            <v>5AF</v>
          </cell>
          <cell r="J149" t="str">
            <v>新☆☆☆☆</v>
          </cell>
          <cell r="K149" t="str">
            <v>－</v>
          </cell>
          <cell r="N149" t="str">
            <v>TMF</v>
          </cell>
          <cell r="O149" t="str">
            <v>－</v>
          </cell>
          <cell r="P149" t="str">
            <v>ポスト新長期</v>
          </cell>
        </row>
        <row r="150">
          <cell r="D150" t="str">
            <v>5LF</v>
          </cell>
          <cell r="E150" t="str">
            <v>新☆☆☆☆</v>
          </cell>
          <cell r="F150" t="str">
            <v>－</v>
          </cell>
          <cell r="I150" t="str">
            <v>5LF</v>
          </cell>
          <cell r="J150" t="str">
            <v>新☆☆☆☆</v>
          </cell>
          <cell r="K150" t="str">
            <v>－</v>
          </cell>
          <cell r="N150" t="str">
            <v>3DF</v>
          </cell>
          <cell r="O150" t="str">
            <v>－</v>
          </cell>
          <cell r="P150" t="str">
            <v>H28・30規制</v>
          </cell>
        </row>
        <row r="151">
          <cell r="D151" t="str">
            <v>6BF</v>
          </cell>
          <cell r="E151" t="str">
            <v>新☆☆☆☆☆</v>
          </cell>
          <cell r="F151" t="str">
            <v>－</v>
          </cell>
          <cell r="I151" t="str">
            <v>6BF</v>
          </cell>
          <cell r="J151" t="str">
            <v>新☆☆☆☆☆</v>
          </cell>
          <cell r="K151" t="str">
            <v>－</v>
          </cell>
          <cell r="N151" t="str">
            <v>3CF</v>
          </cell>
          <cell r="O151" t="str">
            <v>－</v>
          </cell>
          <cell r="P151" t="str">
            <v>H28・30規制</v>
          </cell>
        </row>
        <row r="152">
          <cell r="D152" t="str">
            <v>6AF</v>
          </cell>
          <cell r="E152" t="str">
            <v>新☆☆☆☆☆</v>
          </cell>
          <cell r="F152" t="str">
            <v>－</v>
          </cell>
          <cell r="I152" t="str">
            <v>6AF</v>
          </cell>
          <cell r="J152" t="str">
            <v>新☆☆☆☆☆</v>
          </cell>
          <cell r="K152" t="str">
            <v>－</v>
          </cell>
          <cell r="N152" t="str">
            <v>3MF</v>
          </cell>
          <cell r="O152" t="str">
            <v>－</v>
          </cell>
          <cell r="P152" t="str">
            <v>H28・30規制</v>
          </cell>
        </row>
        <row r="153">
          <cell r="D153" t="str">
            <v>6LF</v>
          </cell>
          <cell r="E153" t="str">
            <v>新☆☆☆☆☆</v>
          </cell>
          <cell r="F153" t="str">
            <v>－</v>
          </cell>
          <cell r="I153" t="str">
            <v>6LF</v>
          </cell>
          <cell r="J153" t="str">
            <v>新☆☆☆☆☆</v>
          </cell>
          <cell r="K153" t="str">
            <v>－</v>
          </cell>
          <cell r="N153" t="str">
            <v>4DF</v>
          </cell>
          <cell r="O153" t="str">
            <v>新☆☆☆</v>
          </cell>
          <cell r="P153" t="str">
            <v>H28・30規制</v>
          </cell>
        </row>
        <row r="154">
          <cell r="D154" t="str">
            <v>7BF</v>
          </cell>
          <cell r="E154" t="str">
            <v>新☆☆☆☆☆</v>
          </cell>
          <cell r="F154" t="str">
            <v>－</v>
          </cell>
          <cell r="I154" t="str">
            <v>7BF</v>
          </cell>
          <cell r="J154" t="str">
            <v>新☆☆☆☆☆</v>
          </cell>
          <cell r="K154" t="str">
            <v>－</v>
          </cell>
          <cell r="N154" t="str">
            <v>4CF</v>
          </cell>
          <cell r="O154" t="str">
            <v>新☆☆☆</v>
          </cell>
          <cell r="P154" t="str">
            <v>H28・30規制</v>
          </cell>
        </row>
        <row r="155">
          <cell r="D155" t="str">
            <v>7AF</v>
          </cell>
          <cell r="E155" t="str">
            <v>新☆☆☆☆☆</v>
          </cell>
          <cell r="F155" t="str">
            <v>－</v>
          </cell>
          <cell r="I155" t="str">
            <v>7AF</v>
          </cell>
          <cell r="J155" t="str">
            <v>新☆☆☆☆☆</v>
          </cell>
          <cell r="K155" t="str">
            <v>－</v>
          </cell>
          <cell r="N155" t="str">
            <v>4MF</v>
          </cell>
          <cell r="O155" t="str">
            <v>新☆☆☆</v>
          </cell>
          <cell r="P155" t="str">
            <v>H28・30規制</v>
          </cell>
        </row>
        <row r="156">
          <cell r="D156" t="str">
            <v>7LF</v>
          </cell>
          <cell r="E156" t="str">
            <v>新☆☆☆☆☆</v>
          </cell>
          <cell r="F156" t="str">
            <v>－</v>
          </cell>
          <cell r="I156" t="str">
            <v>7LF</v>
          </cell>
          <cell r="J156" t="str">
            <v>新☆☆☆☆☆</v>
          </cell>
          <cell r="K156" t="str">
            <v>－</v>
          </cell>
          <cell r="N156" t="str">
            <v>5DF</v>
          </cell>
          <cell r="O156" t="str">
            <v>新☆☆☆☆</v>
          </cell>
          <cell r="P156" t="str">
            <v>H28・30規制</v>
          </cell>
        </row>
        <row r="157">
          <cell r="N157" t="str">
            <v>5CF</v>
          </cell>
          <cell r="O157" t="str">
            <v>新☆☆☆☆</v>
          </cell>
          <cell r="P157" t="str">
            <v>H28・30規制</v>
          </cell>
        </row>
        <row r="158">
          <cell r="N158" t="str">
            <v>5MF</v>
          </cell>
          <cell r="O158" t="str">
            <v>新☆☆☆☆</v>
          </cell>
          <cell r="P158" t="str">
            <v>H28・30規制</v>
          </cell>
        </row>
        <row r="159">
          <cell r="N159" t="str">
            <v>6DF</v>
          </cell>
          <cell r="O159" t="str">
            <v>新☆☆☆☆☆</v>
          </cell>
          <cell r="P159" t="str">
            <v>H28・30規制</v>
          </cell>
        </row>
        <row r="160">
          <cell r="N160" t="str">
            <v>6CF</v>
          </cell>
          <cell r="O160" t="str">
            <v>新☆☆☆☆☆</v>
          </cell>
          <cell r="P160" t="str">
            <v>H28・30規制</v>
          </cell>
        </row>
        <row r="161">
          <cell r="N161" t="str">
            <v>6MF</v>
          </cell>
          <cell r="O161" t="str">
            <v>新☆☆☆☆☆</v>
          </cell>
          <cell r="P161" t="str">
            <v>H28・30規制</v>
          </cell>
        </row>
        <row r="162">
          <cell r="N162" t="str">
            <v>7DF</v>
          </cell>
          <cell r="O162" t="str">
            <v>新☆☆☆☆☆</v>
          </cell>
          <cell r="P162" t="str">
            <v>H28・30規制</v>
          </cell>
        </row>
        <row r="163">
          <cell r="N163" t="str">
            <v>7CF</v>
          </cell>
          <cell r="O163" t="str">
            <v>新☆☆☆☆☆</v>
          </cell>
          <cell r="P163" t="str">
            <v>H28・30規制</v>
          </cell>
        </row>
        <row r="164">
          <cell r="N164" t="str">
            <v>7MF</v>
          </cell>
          <cell r="O164" t="str">
            <v>新☆☆☆☆☆</v>
          </cell>
          <cell r="P164" t="str">
            <v>H28・30規制</v>
          </cell>
        </row>
        <row r="204">
          <cell r="D204" t="str">
            <v>-</v>
          </cell>
          <cell r="E204" t="str">
            <v>－</v>
          </cell>
          <cell r="F204" t="str">
            <v>－</v>
          </cell>
          <cell r="I204" t="str">
            <v>-</v>
          </cell>
          <cell r="J204" t="str">
            <v>－</v>
          </cell>
          <cell r="K204" t="str">
            <v>－</v>
          </cell>
          <cell r="N204" t="str">
            <v>-</v>
          </cell>
          <cell r="O204" t="str">
            <v>－</v>
          </cell>
          <cell r="P204" t="str">
            <v>－</v>
          </cell>
          <cell r="S204" t="str">
            <v>TQ</v>
          </cell>
          <cell r="T204" t="str">
            <v>☆</v>
          </cell>
          <cell r="U204" t="str">
            <v>－</v>
          </cell>
          <cell r="X204" t="str">
            <v>TQ</v>
          </cell>
          <cell r="Y204" t="str">
            <v>☆</v>
          </cell>
          <cell r="Z204" t="str">
            <v>－</v>
          </cell>
        </row>
        <row r="205">
          <cell r="D205" t="str">
            <v>J</v>
          </cell>
          <cell r="E205" t="str">
            <v>－</v>
          </cell>
          <cell r="F205" t="str">
            <v>－</v>
          </cell>
          <cell r="I205" t="str">
            <v>J</v>
          </cell>
          <cell r="J205" t="str">
            <v>－</v>
          </cell>
          <cell r="K205" t="str">
            <v>－</v>
          </cell>
          <cell r="N205" t="str">
            <v>K</v>
          </cell>
          <cell r="O205" t="str">
            <v>－</v>
          </cell>
          <cell r="P205" t="str">
            <v>－</v>
          </cell>
          <cell r="S205" t="str">
            <v>LQ</v>
          </cell>
          <cell r="T205" t="str">
            <v>☆☆</v>
          </cell>
          <cell r="U205" t="str">
            <v>－</v>
          </cell>
          <cell r="X205" t="str">
            <v>LQ</v>
          </cell>
          <cell r="Y205" t="str">
            <v>☆☆</v>
          </cell>
          <cell r="Z205" t="str">
            <v>－</v>
          </cell>
        </row>
        <row r="206">
          <cell r="D206" t="str">
            <v>M</v>
          </cell>
          <cell r="E206" t="str">
            <v>－</v>
          </cell>
          <cell r="F206" t="str">
            <v>－</v>
          </cell>
          <cell r="I206" t="str">
            <v>M</v>
          </cell>
          <cell r="J206" t="str">
            <v>－</v>
          </cell>
          <cell r="K206" t="str">
            <v>－</v>
          </cell>
          <cell r="N206" t="str">
            <v>N</v>
          </cell>
          <cell r="O206" t="str">
            <v>－</v>
          </cell>
          <cell r="P206" t="str">
            <v>－</v>
          </cell>
          <cell r="S206" t="str">
            <v>UQ</v>
          </cell>
          <cell r="T206" t="str">
            <v>☆☆☆</v>
          </cell>
          <cell r="U206" t="str">
            <v>－</v>
          </cell>
          <cell r="X206" t="str">
            <v>UQ</v>
          </cell>
          <cell r="Y206" t="str">
            <v>☆☆☆</v>
          </cell>
          <cell r="Z206" t="str">
            <v>－</v>
          </cell>
        </row>
        <row r="207">
          <cell r="D207" t="str">
            <v>T</v>
          </cell>
          <cell r="E207" t="str">
            <v>－</v>
          </cell>
          <cell r="F207" t="str">
            <v>－</v>
          </cell>
          <cell r="I207" t="str">
            <v>T</v>
          </cell>
          <cell r="J207" t="str">
            <v>－</v>
          </cell>
          <cell r="K207" t="str">
            <v>－</v>
          </cell>
          <cell r="N207" t="str">
            <v>P</v>
          </cell>
          <cell r="O207" t="str">
            <v>－</v>
          </cell>
          <cell r="P207" t="str">
            <v>－</v>
          </cell>
          <cell r="S207" t="str">
            <v>AFF</v>
          </cell>
          <cell r="T207" t="str">
            <v>－</v>
          </cell>
          <cell r="U207" t="str">
            <v>－</v>
          </cell>
          <cell r="X207" t="str">
            <v>AHF</v>
          </cell>
          <cell r="Y207" t="str">
            <v>－</v>
          </cell>
          <cell r="Z207" t="str">
            <v>－</v>
          </cell>
        </row>
        <row r="208">
          <cell r="D208" t="str">
            <v>Z</v>
          </cell>
          <cell r="E208" t="str">
            <v>－</v>
          </cell>
          <cell r="F208" t="str">
            <v>－</v>
          </cell>
          <cell r="I208" t="str">
            <v>Z</v>
          </cell>
          <cell r="J208" t="str">
            <v>－</v>
          </cell>
          <cell r="K208" t="str">
            <v>－</v>
          </cell>
          <cell r="N208" t="str">
            <v>S</v>
          </cell>
          <cell r="O208" t="str">
            <v>－</v>
          </cell>
          <cell r="P208" t="str">
            <v>－</v>
          </cell>
          <cell r="S208" t="str">
            <v>AEF</v>
          </cell>
          <cell r="T208" t="str">
            <v>－</v>
          </cell>
          <cell r="U208" t="str">
            <v>－</v>
          </cell>
          <cell r="X208" t="str">
            <v>AGF</v>
          </cell>
          <cell r="Y208" t="str">
            <v>－</v>
          </cell>
          <cell r="Z208" t="str">
            <v>－</v>
          </cell>
        </row>
        <row r="209">
          <cell r="D209" t="str">
            <v>GB</v>
          </cell>
          <cell r="E209" t="str">
            <v>－</v>
          </cell>
          <cell r="F209" t="str">
            <v>－</v>
          </cell>
          <cell r="I209" t="str">
            <v>GB</v>
          </cell>
          <cell r="J209" t="str">
            <v>－</v>
          </cell>
          <cell r="K209" t="str">
            <v>－</v>
          </cell>
          <cell r="N209" t="str">
            <v>U</v>
          </cell>
          <cell r="O209" t="str">
            <v>－</v>
          </cell>
          <cell r="P209" t="str">
            <v>－</v>
          </cell>
          <cell r="S209" t="str">
            <v>BEF</v>
          </cell>
          <cell r="T209" t="str">
            <v>新☆</v>
          </cell>
          <cell r="U209" t="str">
            <v>－</v>
          </cell>
          <cell r="X209" t="str">
            <v>BGF</v>
          </cell>
          <cell r="Y209" t="str">
            <v>新☆</v>
          </cell>
          <cell r="Z209" t="str">
            <v>－</v>
          </cell>
        </row>
        <row r="210">
          <cell r="D210" t="str">
            <v>GE</v>
          </cell>
          <cell r="E210" t="str">
            <v>－</v>
          </cell>
          <cell r="F210" t="str">
            <v>－</v>
          </cell>
          <cell r="I210" t="str">
            <v>GE</v>
          </cell>
          <cell r="J210" t="str">
            <v>－</v>
          </cell>
          <cell r="K210" t="str">
            <v>－</v>
          </cell>
          <cell r="N210" t="str">
            <v>KC</v>
          </cell>
          <cell r="O210" t="str">
            <v>－</v>
          </cell>
          <cell r="P210" t="str">
            <v>－</v>
          </cell>
          <cell r="S210" t="str">
            <v>BFF</v>
          </cell>
          <cell r="T210" t="str">
            <v>新☆</v>
          </cell>
          <cell r="U210" t="str">
            <v>－</v>
          </cell>
          <cell r="X210" t="str">
            <v>BHF</v>
          </cell>
          <cell r="Y210" t="str">
            <v>新☆</v>
          </cell>
          <cell r="Z210" t="str">
            <v>－</v>
          </cell>
        </row>
        <row r="211">
          <cell r="D211" t="str">
            <v>HJ</v>
          </cell>
          <cell r="E211" t="str">
            <v>－</v>
          </cell>
          <cell r="F211" t="str">
            <v>－</v>
          </cell>
          <cell r="I211" t="str">
            <v>HJ</v>
          </cell>
          <cell r="J211" t="str">
            <v>－</v>
          </cell>
          <cell r="K211" t="str">
            <v>－</v>
          </cell>
          <cell r="N211" t="str">
            <v>KG</v>
          </cell>
          <cell r="O211" t="str">
            <v>－</v>
          </cell>
          <cell r="P211" t="str">
            <v>－</v>
          </cell>
          <cell r="S211" t="str">
            <v>CEF</v>
          </cell>
          <cell r="T211" t="str">
            <v>新☆☆☆</v>
          </cell>
          <cell r="U211" t="str">
            <v>－</v>
          </cell>
          <cell r="X211" t="str">
            <v>CGF</v>
          </cell>
          <cell r="Y211" t="str">
            <v>新☆☆☆</v>
          </cell>
          <cell r="Z211" t="str">
            <v>－</v>
          </cell>
        </row>
        <row r="212">
          <cell r="D212" t="str">
            <v>GK</v>
          </cell>
          <cell r="E212" t="str">
            <v>－</v>
          </cell>
          <cell r="F212" t="str">
            <v>－</v>
          </cell>
          <cell r="I212" t="str">
            <v>GK</v>
          </cell>
          <cell r="J212" t="str">
            <v>－</v>
          </cell>
          <cell r="K212" t="str">
            <v>－</v>
          </cell>
          <cell r="N212" t="str">
            <v>HC</v>
          </cell>
          <cell r="O212" t="str">
            <v>－</v>
          </cell>
          <cell r="P212" t="str">
            <v>－</v>
          </cell>
          <cell r="S212" t="str">
            <v>CFF</v>
          </cell>
          <cell r="T212" t="str">
            <v>新☆☆☆</v>
          </cell>
          <cell r="U212" t="str">
            <v>－</v>
          </cell>
          <cell r="X212" t="str">
            <v>CHF</v>
          </cell>
          <cell r="Y212" t="str">
            <v>新☆☆☆</v>
          </cell>
          <cell r="Z212" t="str">
            <v>－</v>
          </cell>
        </row>
        <row r="213">
          <cell r="D213" t="str">
            <v>HQ</v>
          </cell>
          <cell r="E213" t="str">
            <v>－</v>
          </cell>
          <cell r="F213" t="str">
            <v>－</v>
          </cell>
          <cell r="I213" t="str">
            <v>HQ</v>
          </cell>
          <cell r="J213" t="str">
            <v>－</v>
          </cell>
          <cell r="K213" t="str">
            <v>－</v>
          </cell>
          <cell r="N213" t="str">
            <v>DG</v>
          </cell>
          <cell r="O213" t="str">
            <v>☆</v>
          </cell>
          <cell r="P213" t="str">
            <v>－</v>
          </cell>
          <cell r="S213" t="str">
            <v>DEF</v>
          </cell>
          <cell r="T213" t="str">
            <v>新☆☆☆☆</v>
          </cell>
          <cell r="U213" t="str">
            <v>－</v>
          </cell>
          <cell r="X213" t="str">
            <v>DGF</v>
          </cell>
          <cell r="Y213" t="str">
            <v>新☆☆☆☆</v>
          </cell>
          <cell r="Z213" t="str">
            <v>－</v>
          </cell>
        </row>
        <row r="214">
          <cell r="D214" t="str">
            <v>TC</v>
          </cell>
          <cell r="E214" t="str">
            <v>☆</v>
          </cell>
          <cell r="F214" t="str">
            <v>－</v>
          </cell>
          <cell r="I214" t="str">
            <v>TC</v>
          </cell>
          <cell r="J214" t="str">
            <v>☆</v>
          </cell>
          <cell r="K214" t="str">
            <v>－</v>
          </cell>
          <cell r="N214" t="str">
            <v>WG</v>
          </cell>
          <cell r="O214" t="str">
            <v>☆</v>
          </cell>
          <cell r="P214" t="str">
            <v>－</v>
          </cell>
          <cell r="S214" t="str">
            <v>DFF</v>
          </cell>
          <cell r="T214" t="str">
            <v>新☆☆☆☆</v>
          </cell>
          <cell r="U214" t="str">
            <v>－</v>
          </cell>
          <cell r="X214" t="str">
            <v>DHF</v>
          </cell>
          <cell r="Y214" t="str">
            <v>新☆☆☆☆</v>
          </cell>
          <cell r="Z214" t="str">
            <v>－</v>
          </cell>
        </row>
        <row r="215">
          <cell r="D215" t="str">
            <v>XC</v>
          </cell>
          <cell r="E215" t="str">
            <v>☆</v>
          </cell>
          <cell r="F215" t="str">
            <v>－</v>
          </cell>
          <cell r="I215" t="str">
            <v>XC</v>
          </cell>
          <cell r="J215" t="str">
            <v>☆</v>
          </cell>
          <cell r="K215" t="str">
            <v>－</v>
          </cell>
          <cell r="N215" t="str">
            <v>DH</v>
          </cell>
          <cell r="O215" t="str">
            <v>☆☆</v>
          </cell>
          <cell r="P215" t="str">
            <v>－</v>
          </cell>
          <cell r="S215" t="str">
            <v>NEF</v>
          </cell>
          <cell r="T215" t="str">
            <v>新NOx☆</v>
          </cell>
          <cell r="U215" t="str">
            <v>－</v>
          </cell>
          <cell r="X215" t="str">
            <v>LHF</v>
          </cell>
          <cell r="Y215" t="str">
            <v>－</v>
          </cell>
          <cell r="Z215" t="str">
            <v>－</v>
          </cell>
        </row>
        <row r="216">
          <cell r="D216" t="str">
            <v>LC</v>
          </cell>
          <cell r="E216" t="str">
            <v>☆☆</v>
          </cell>
          <cell r="F216" t="str">
            <v>－</v>
          </cell>
          <cell r="I216" t="str">
            <v>LC</v>
          </cell>
          <cell r="J216" t="str">
            <v>☆☆</v>
          </cell>
          <cell r="K216" t="str">
            <v>－</v>
          </cell>
          <cell r="N216" t="str">
            <v>WH</v>
          </cell>
          <cell r="O216" t="str">
            <v>☆☆</v>
          </cell>
          <cell r="P216" t="str">
            <v>－</v>
          </cell>
          <cell r="S216" t="str">
            <v>NFF</v>
          </cell>
          <cell r="T216" t="str">
            <v>新NOx☆</v>
          </cell>
          <cell r="U216" t="str">
            <v>－</v>
          </cell>
          <cell r="X216" t="str">
            <v>LGF</v>
          </cell>
          <cell r="Y216" t="str">
            <v>－</v>
          </cell>
          <cell r="Z216" t="str">
            <v>－</v>
          </cell>
        </row>
        <row r="217">
          <cell r="D217" t="str">
            <v>YC</v>
          </cell>
          <cell r="E217" t="str">
            <v>☆☆</v>
          </cell>
          <cell r="F217" t="str">
            <v>－</v>
          </cell>
          <cell r="I217" t="str">
            <v>YC</v>
          </cell>
          <cell r="J217" t="str">
            <v>☆☆</v>
          </cell>
          <cell r="K217" t="str">
            <v>－</v>
          </cell>
          <cell r="N217" t="str">
            <v>DJ</v>
          </cell>
          <cell r="O217" t="str">
            <v>☆☆☆</v>
          </cell>
          <cell r="P217" t="str">
            <v>－</v>
          </cell>
          <cell r="S217" t="str">
            <v>LFF</v>
          </cell>
          <cell r="T217" t="str">
            <v>－</v>
          </cell>
          <cell r="U217" t="str">
            <v>－</v>
          </cell>
          <cell r="X217" t="str">
            <v>MHF</v>
          </cell>
          <cell r="Y217" t="str">
            <v>新☆☆☆</v>
          </cell>
          <cell r="Z217" t="str">
            <v>－</v>
          </cell>
        </row>
        <row r="218">
          <cell r="D218" t="str">
            <v>UC</v>
          </cell>
          <cell r="E218" t="str">
            <v>☆☆☆</v>
          </cell>
          <cell r="F218" t="str">
            <v>－</v>
          </cell>
          <cell r="I218" t="str">
            <v>UC</v>
          </cell>
          <cell r="J218" t="str">
            <v>☆☆☆</v>
          </cell>
          <cell r="K218" t="str">
            <v>－</v>
          </cell>
          <cell r="N218" t="str">
            <v>WJ</v>
          </cell>
          <cell r="O218" t="str">
            <v>☆☆☆</v>
          </cell>
          <cell r="P218" t="str">
            <v>－</v>
          </cell>
          <cell r="S218" t="str">
            <v>LEF</v>
          </cell>
          <cell r="T218" t="str">
            <v>－</v>
          </cell>
          <cell r="U218" t="str">
            <v>－</v>
          </cell>
          <cell r="X218" t="str">
            <v>MGF</v>
          </cell>
          <cell r="Y218" t="str">
            <v>新☆☆☆</v>
          </cell>
          <cell r="Z218" t="str">
            <v>－</v>
          </cell>
        </row>
        <row r="219">
          <cell r="D219" t="str">
            <v>ZC</v>
          </cell>
          <cell r="E219" t="str">
            <v>☆☆☆</v>
          </cell>
          <cell r="F219" t="str">
            <v>－</v>
          </cell>
          <cell r="I219" t="str">
            <v>ZC</v>
          </cell>
          <cell r="J219" t="str">
            <v>☆☆☆</v>
          </cell>
          <cell r="K219" t="str">
            <v>－</v>
          </cell>
          <cell r="N219" t="str">
            <v>KR</v>
          </cell>
          <cell r="O219" t="str">
            <v>－</v>
          </cell>
          <cell r="P219" t="str">
            <v>－</v>
          </cell>
          <cell r="S219" t="str">
            <v>MFF</v>
          </cell>
          <cell r="T219" t="str">
            <v>新☆☆☆</v>
          </cell>
          <cell r="U219" t="str">
            <v>－</v>
          </cell>
          <cell r="X219" t="str">
            <v>RHF</v>
          </cell>
          <cell r="Y219" t="str">
            <v>新☆☆☆☆</v>
          </cell>
          <cell r="Z219" t="str">
            <v>－</v>
          </cell>
        </row>
        <row r="220">
          <cell r="D220" t="str">
            <v>ABF</v>
          </cell>
          <cell r="E220" t="str">
            <v>－</v>
          </cell>
          <cell r="F220" t="str">
            <v>－</v>
          </cell>
          <cell r="I220" t="str">
            <v>ABF</v>
          </cell>
          <cell r="J220" t="str">
            <v>－</v>
          </cell>
          <cell r="K220" t="str">
            <v>－</v>
          </cell>
          <cell r="N220" t="str">
            <v>HY</v>
          </cell>
          <cell r="O220" t="str">
            <v>－</v>
          </cell>
          <cell r="P220" t="str">
            <v>－</v>
          </cell>
          <cell r="S220" t="str">
            <v>MEF</v>
          </cell>
          <cell r="T220" t="str">
            <v>新☆☆☆</v>
          </cell>
          <cell r="U220" t="str">
            <v>－</v>
          </cell>
          <cell r="X220" t="str">
            <v>RGF</v>
          </cell>
          <cell r="Y220" t="str">
            <v>新☆☆☆☆</v>
          </cell>
          <cell r="Z220" t="str">
            <v>－</v>
          </cell>
        </row>
        <row r="221">
          <cell r="D221" t="str">
            <v>AAF</v>
          </cell>
          <cell r="E221" t="str">
            <v>－</v>
          </cell>
          <cell r="F221" t="str">
            <v>－</v>
          </cell>
          <cell r="I221" t="str">
            <v>AAF</v>
          </cell>
          <cell r="J221" t="str">
            <v>－</v>
          </cell>
          <cell r="K221" t="str">
            <v>－</v>
          </cell>
          <cell r="N221" t="str">
            <v>TK</v>
          </cell>
          <cell r="O221" t="str">
            <v>☆</v>
          </cell>
          <cell r="P221" t="str">
            <v>－</v>
          </cell>
          <cell r="S221" t="str">
            <v>RFF</v>
          </cell>
          <cell r="T221" t="str">
            <v>新☆☆☆☆</v>
          </cell>
          <cell r="U221" t="str">
            <v>－</v>
          </cell>
          <cell r="X221" t="str">
            <v>QHF</v>
          </cell>
          <cell r="Y221" t="str">
            <v>新☆</v>
          </cell>
          <cell r="Z221" t="str">
            <v>－</v>
          </cell>
        </row>
        <row r="222">
          <cell r="D222" t="str">
            <v>CAF</v>
          </cell>
          <cell r="E222" t="str">
            <v>新☆☆☆</v>
          </cell>
          <cell r="F222" t="str">
            <v>－</v>
          </cell>
          <cell r="I222" t="str">
            <v>CAF</v>
          </cell>
          <cell r="J222" t="str">
            <v>新☆☆☆</v>
          </cell>
          <cell r="K222" t="str">
            <v>－</v>
          </cell>
          <cell r="N222" t="str">
            <v>XK</v>
          </cell>
          <cell r="O222" t="str">
            <v>☆</v>
          </cell>
          <cell r="P222" t="str">
            <v>－</v>
          </cell>
          <cell r="S222" t="str">
            <v>REF</v>
          </cell>
          <cell r="T222" t="str">
            <v>新☆☆☆☆</v>
          </cell>
          <cell r="U222" t="str">
            <v>－</v>
          </cell>
          <cell r="X222" t="str">
            <v>QGF</v>
          </cell>
          <cell r="Y222" t="str">
            <v>新☆</v>
          </cell>
          <cell r="Z222" t="str">
            <v>－</v>
          </cell>
        </row>
        <row r="223">
          <cell r="D223" t="str">
            <v>CBF</v>
          </cell>
          <cell r="E223" t="str">
            <v>新☆☆☆</v>
          </cell>
          <cell r="F223" t="str">
            <v>－</v>
          </cell>
          <cell r="I223" t="str">
            <v>CBF</v>
          </cell>
          <cell r="J223" t="str">
            <v>新☆☆☆</v>
          </cell>
          <cell r="K223" t="str">
            <v>－</v>
          </cell>
          <cell r="N223" t="str">
            <v>LK</v>
          </cell>
          <cell r="O223" t="str">
            <v>☆☆</v>
          </cell>
          <cell r="P223" t="str">
            <v>－</v>
          </cell>
          <cell r="S223" t="str">
            <v>QFF</v>
          </cell>
          <cell r="T223" t="str">
            <v>新☆</v>
          </cell>
          <cell r="U223" t="str">
            <v>－</v>
          </cell>
          <cell r="X223" t="str">
            <v>3HF</v>
          </cell>
          <cell r="Y223" t="str">
            <v>－</v>
          </cell>
          <cell r="Z223" t="str">
            <v>－</v>
          </cell>
        </row>
        <row r="224">
          <cell r="D224" t="str">
            <v>DAF</v>
          </cell>
          <cell r="E224" t="str">
            <v>新☆☆☆☆</v>
          </cell>
          <cell r="F224" t="str">
            <v>－</v>
          </cell>
          <cell r="I224" t="str">
            <v>DAF</v>
          </cell>
          <cell r="J224" t="str">
            <v>新☆☆☆☆</v>
          </cell>
          <cell r="K224" t="str">
            <v>－</v>
          </cell>
          <cell r="N224" t="str">
            <v>YK</v>
          </cell>
          <cell r="O224" t="str">
            <v>☆☆</v>
          </cell>
          <cell r="P224" t="str">
            <v>－</v>
          </cell>
          <cell r="S224" t="str">
            <v>QEF</v>
          </cell>
          <cell r="T224" t="str">
            <v>新☆</v>
          </cell>
          <cell r="U224" t="str">
            <v>－</v>
          </cell>
          <cell r="X224" t="str">
            <v>3GF</v>
          </cell>
          <cell r="Y224" t="str">
            <v>－</v>
          </cell>
          <cell r="Z224" t="str">
            <v>－</v>
          </cell>
        </row>
        <row r="225">
          <cell r="D225" t="str">
            <v>DBF</v>
          </cell>
          <cell r="E225" t="str">
            <v>新☆☆☆☆</v>
          </cell>
          <cell r="F225" t="str">
            <v>－</v>
          </cell>
          <cell r="I225" t="str">
            <v>DBF</v>
          </cell>
          <cell r="J225" t="str">
            <v>新☆☆☆☆</v>
          </cell>
          <cell r="K225" t="str">
            <v>－</v>
          </cell>
          <cell r="N225" t="str">
            <v>UK</v>
          </cell>
          <cell r="O225" t="str">
            <v>☆☆☆</v>
          </cell>
          <cell r="P225" t="str">
            <v>－</v>
          </cell>
          <cell r="S225" t="str">
            <v>CBF</v>
          </cell>
          <cell r="T225" t="str">
            <v>新☆☆☆</v>
          </cell>
          <cell r="U225" t="str">
            <v>－</v>
          </cell>
          <cell r="X225" t="str">
            <v>4HF</v>
          </cell>
          <cell r="Y225" t="str">
            <v>新☆☆☆</v>
          </cell>
          <cell r="Z225" t="str">
            <v>－</v>
          </cell>
        </row>
        <row r="226">
          <cell r="D226" t="str">
            <v>NAF</v>
          </cell>
          <cell r="E226" t="str">
            <v>新NOx☆</v>
          </cell>
          <cell r="F226" t="str">
            <v>－</v>
          </cell>
          <cell r="I226" t="str">
            <v>NAF</v>
          </cell>
          <cell r="J226" t="str">
            <v>新NOx☆</v>
          </cell>
          <cell r="K226" t="str">
            <v>－</v>
          </cell>
          <cell r="N226" t="str">
            <v>ZK</v>
          </cell>
          <cell r="O226" t="str">
            <v>☆☆☆</v>
          </cell>
          <cell r="P226" t="str">
            <v>－</v>
          </cell>
          <cell r="S226" t="str">
            <v>3FF</v>
          </cell>
          <cell r="T226" t="str">
            <v>－</v>
          </cell>
          <cell r="U226" t="str">
            <v>－</v>
          </cell>
          <cell r="X226" t="str">
            <v>4GF</v>
          </cell>
          <cell r="Y226" t="str">
            <v>新☆☆☆</v>
          </cell>
          <cell r="Z226" t="str">
            <v>－</v>
          </cell>
        </row>
        <row r="227">
          <cell r="D227" t="str">
            <v>NBF</v>
          </cell>
          <cell r="E227" t="str">
            <v>新NOx☆</v>
          </cell>
          <cell r="F227" t="str">
            <v>－</v>
          </cell>
          <cell r="I227" t="str">
            <v>NBF</v>
          </cell>
          <cell r="J227" t="str">
            <v>新NOx☆</v>
          </cell>
          <cell r="K227" t="str">
            <v>－</v>
          </cell>
          <cell r="N227" t="str">
            <v>ADF</v>
          </cell>
          <cell r="O227" t="str">
            <v>－</v>
          </cell>
          <cell r="P227" t="str">
            <v>新長期</v>
          </cell>
          <cell r="S227" t="str">
            <v>3EF</v>
          </cell>
          <cell r="T227" t="str">
            <v>－</v>
          </cell>
          <cell r="U227" t="str">
            <v>－</v>
          </cell>
          <cell r="X227" t="str">
            <v>5HF</v>
          </cell>
          <cell r="Y227" t="str">
            <v>新☆☆☆☆</v>
          </cell>
          <cell r="Z227" t="str">
            <v>－</v>
          </cell>
        </row>
        <row r="228">
          <cell r="D228" t="str">
            <v>LBF</v>
          </cell>
          <cell r="E228" t="str">
            <v>－</v>
          </cell>
          <cell r="F228" t="str">
            <v>－</v>
          </cell>
          <cell r="I228" t="str">
            <v>LBF</v>
          </cell>
          <cell r="J228" t="str">
            <v>－</v>
          </cell>
          <cell r="K228" t="str">
            <v>－</v>
          </cell>
          <cell r="N228" t="str">
            <v>ACF</v>
          </cell>
          <cell r="O228" t="str">
            <v>－</v>
          </cell>
          <cell r="P228" t="str">
            <v>新長期</v>
          </cell>
          <cell r="S228" t="str">
            <v>4FF</v>
          </cell>
          <cell r="T228" t="str">
            <v>新☆☆☆</v>
          </cell>
          <cell r="U228" t="str">
            <v>－</v>
          </cell>
          <cell r="X228" t="str">
            <v>5GF</v>
          </cell>
          <cell r="Y228" t="str">
            <v>新☆☆☆☆</v>
          </cell>
          <cell r="Z228" t="str">
            <v>－</v>
          </cell>
        </row>
        <row r="229">
          <cell r="D229" t="str">
            <v>LAF</v>
          </cell>
          <cell r="E229" t="str">
            <v>－</v>
          </cell>
          <cell r="F229" t="str">
            <v>－</v>
          </cell>
          <cell r="I229" t="str">
            <v>LAF</v>
          </cell>
          <cell r="J229" t="str">
            <v>－</v>
          </cell>
          <cell r="K229" t="str">
            <v>－</v>
          </cell>
          <cell r="N229" t="str">
            <v>CCF</v>
          </cell>
          <cell r="O229" t="str">
            <v>新☆☆☆</v>
          </cell>
          <cell r="P229" t="str">
            <v>新長期</v>
          </cell>
          <cell r="S229" t="str">
            <v>4EF</v>
          </cell>
          <cell r="T229" t="str">
            <v>新☆☆☆</v>
          </cell>
          <cell r="U229" t="str">
            <v>－</v>
          </cell>
          <cell r="X229" t="str">
            <v>6HF</v>
          </cell>
          <cell r="Y229" t="str">
            <v>新☆☆☆☆☆</v>
          </cell>
          <cell r="Z229" t="str">
            <v>－</v>
          </cell>
        </row>
        <row r="230">
          <cell r="D230" t="str">
            <v>MBF</v>
          </cell>
          <cell r="E230" t="str">
            <v>新☆☆☆</v>
          </cell>
          <cell r="F230" t="str">
            <v>－</v>
          </cell>
          <cell r="I230" t="str">
            <v>MBF</v>
          </cell>
          <cell r="J230" t="str">
            <v>新☆☆☆</v>
          </cell>
          <cell r="K230" t="str">
            <v>－</v>
          </cell>
          <cell r="N230" t="str">
            <v>CDF</v>
          </cell>
          <cell r="O230" t="str">
            <v>新☆☆☆</v>
          </cell>
          <cell r="P230" t="str">
            <v>新長期</v>
          </cell>
          <cell r="S230" t="str">
            <v>5FF</v>
          </cell>
          <cell r="T230" t="str">
            <v>新☆☆☆☆</v>
          </cell>
          <cell r="U230" t="str">
            <v>－</v>
          </cell>
          <cell r="X230" t="str">
            <v>6GF</v>
          </cell>
          <cell r="Y230" t="str">
            <v>新☆☆☆☆☆</v>
          </cell>
          <cell r="Z230" t="str">
            <v>－</v>
          </cell>
        </row>
        <row r="231">
          <cell r="D231" t="str">
            <v>MAF</v>
          </cell>
          <cell r="E231" t="str">
            <v>新☆☆☆</v>
          </cell>
          <cell r="F231" t="str">
            <v>－</v>
          </cell>
          <cell r="I231" t="str">
            <v>MAF</v>
          </cell>
          <cell r="J231" t="str">
            <v>新☆☆☆</v>
          </cell>
          <cell r="K231" t="str">
            <v>－</v>
          </cell>
          <cell r="N231" t="str">
            <v>DCF</v>
          </cell>
          <cell r="O231" t="str">
            <v>新☆☆☆☆</v>
          </cell>
          <cell r="P231" t="str">
            <v>新長期</v>
          </cell>
          <cell r="S231" t="str">
            <v>5EF</v>
          </cell>
          <cell r="T231" t="str">
            <v>新☆☆☆☆</v>
          </cell>
          <cell r="U231" t="str">
            <v>－</v>
          </cell>
          <cell r="X231" t="str">
            <v>7HF</v>
          </cell>
          <cell r="Y231" t="str">
            <v>新☆☆☆☆☆</v>
          </cell>
          <cell r="Z231" t="str">
            <v>－</v>
          </cell>
        </row>
        <row r="232">
          <cell r="D232" t="str">
            <v>RBF</v>
          </cell>
          <cell r="E232" t="str">
            <v>新☆☆☆☆</v>
          </cell>
          <cell r="F232" t="str">
            <v>－</v>
          </cell>
          <cell r="I232" t="str">
            <v>RBF</v>
          </cell>
          <cell r="J232" t="str">
            <v>新☆☆☆☆</v>
          </cell>
          <cell r="K232" t="str">
            <v>－</v>
          </cell>
          <cell r="N232" t="str">
            <v>DDF</v>
          </cell>
          <cell r="O232" t="str">
            <v>新☆☆☆☆</v>
          </cell>
          <cell r="P232" t="str">
            <v>新長期</v>
          </cell>
          <cell r="S232" t="str">
            <v>6FF</v>
          </cell>
          <cell r="T232" t="str">
            <v>新☆☆☆☆☆</v>
          </cell>
          <cell r="U232" t="str">
            <v>－</v>
          </cell>
          <cell r="X232" t="str">
            <v>7GF</v>
          </cell>
          <cell r="Y232" t="str">
            <v>新☆☆☆☆☆</v>
          </cell>
          <cell r="Z232" t="str">
            <v>－</v>
          </cell>
        </row>
        <row r="233">
          <cell r="D233" t="str">
            <v>RAF</v>
          </cell>
          <cell r="E233" t="str">
            <v>新☆☆☆☆</v>
          </cell>
          <cell r="F233" t="str">
            <v>－</v>
          </cell>
          <cell r="I233" t="str">
            <v>RAF</v>
          </cell>
          <cell r="J233" t="str">
            <v>新☆☆☆☆</v>
          </cell>
          <cell r="K233" t="str">
            <v>－</v>
          </cell>
          <cell r="N233" t="str">
            <v>LDF</v>
          </cell>
          <cell r="O233" t="str">
            <v>－</v>
          </cell>
          <cell r="P233" t="str">
            <v>ポスト新長期</v>
          </cell>
          <cell r="S233" t="str">
            <v>6EF</v>
          </cell>
          <cell r="T233" t="str">
            <v>新☆☆☆☆☆</v>
          </cell>
          <cell r="U233" t="str">
            <v>－</v>
          </cell>
        </row>
        <row r="234">
          <cell r="D234" t="str">
            <v>QBF</v>
          </cell>
          <cell r="E234" t="str">
            <v>新☆</v>
          </cell>
          <cell r="F234" t="str">
            <v>－</v>
          </cell>
          <cell r="I234" t="str">
            <v>QBF</v>
          </cell>
          <cell r="J234" t="str">
            <v>新☆</v>
          </cell>
          <cell r="K234" t="str">
            <v>－</v>
          </cell>
          <cell r="N234" t="str">
            <v>LCF</v>
          </cell>
          <cell r="O234" t="str">
            <v>－</v>
          </cell>
          <cell r="P234" t="str">
            <v>ポスト新長期</v>
          </cell>
          <cell r="S234" t="str">
            <v>7FF</v>
          </cell>
          <cell r="T234" t="str">
            <v>新☆☆☆☆☆</v>
          </cell>
          <cell r="U234" t="str">
            <v>－</v>
          </cell>
        </row>
        <row r="235">
          <cell r="D235" t="str">
            <v>QAF</v>
          </cell>
          <cell r="E235" t="str">
            <v>新☆</v>
          </cell>
          <cell r="F235" t="str">
            <v>－</v>
          </cell>
          <cell r="I235" t="str">
            <v>QAF</v>
          </cell>
          <cell r="J235" t="str">
            <v>新☆</v>
          </cell>
          <cell r="K235" t="str">
            <v>－</v>
          </cell>
          <cell r="N235" t="str">
            <v>MDF</v>
          </cell>
          <cell r="O235" t="str">
            <v>新☆☆☆</v>
          </cell>
          <cell r="P235" t="str">
            <v>ポスト新長期</v>
          </cell>
          <cell r="S235" t="str">
            <v>7EF</v>
          </cell>
          <cell r="T235" t="str">
            <v>新☆☆☆☆☆</v>
          </cell>
          <cell r="U235" t="str">
            <v>－</v>
          </cell>
        </row>
        <row r="236">
          <cell r="D236" t="str">
            <v>ALF</v>
          </cell>
          <cell r="E236" t="str">
            <v>－</v>
          </cell>
          <cell r="F236" t="str">
            <v>－</v>
          </cell>
          <cell r="I236" t="str">
            <v>ALF</v>
          </cell>
          <cell r="J236" t="str">
            <v>－</v>
          </cell>
          <cell r="K236" t="str">
            <v>－</v>
          </cell>
          <cell r="N236" t="str">
            <v>MCF</v>
          </cell>
          <cell r="O236" t="str">
            <v>新☆☆☆</v>
          </cell>
          <cell r="P236" t="str">
            <v>ポスト新長期</v>
          </cell>
        </row>
        <row r="237">
          <cell r="D237" t="str">
            <v>CLF</v>
          </cell>
          <cell r="E237" t="str">
            <v>新☆☆☆</v>
          </cell>
          <cell r="F237" t="str">
            <v>－</v>
          </cell>
          <cell r="I237" t="str">
            <v>CLF</v>
          </cell>
          <cell r="J237" t="str">
            <v>新☆☆☆</v>
          </cell>
          <cell r="K237" t="str">
            <v>－</v>
          </cell>
          <cell r="N237" t="str">
            <v>RDF</v>
          </cell>
          <cell r="O237" t="str">
            <v>新☆☆☆☆</v>
          </cell>
          <cell r="P237" t="str">
            <v>ポスト新長期</v>
          </cell>
        </row>
        <row r="238">
          <cell r="D238" t="str">
            <v>DLF</v>
          </cell>
          <cell r="E238" t="str">
            <v>新☆☆☆☆</v>
          </cell>
          <cell r="F238" t="str">
            <v>－</v>
          </cell>
          <cell r="I238" t="str">
            <v>DLF</v>
          </cell>
          <cell r="J238" t="str">
            <v>新☆☆☆☆</v>
          </cell>
          <cell r="K238" t="str">
            <v>－</v>
          </cell>
          <cell r="N238" t="str">
            <v>RCF</v>
          </cell>
          <cell r="O238" t="str">
            <v>新☆☆☆☆</v>
          </cell>
          <cell r="P238" t="str">
            <v>ポスト新長期</v>
          </cell>
        </row>
        <row r="239">
          <cell r="D239" t="str">
            <v>LLF</v>
          </cell>
          <cell r="E239" t="str">
            <v>－</v>
          </cell>
          <cell r="F239" t="str">
            <v>－</v>
          </cell>
          <cell r="I239" t="str">
            <v>LLF</v>
          </cell>
          <cell r="J239" t="str">
            <v>－</v>
          </cell>
          <cell r="K239" t="str">
            <v>－</v>
          </cell>
          <cell r="N239" t="str">
            <v>QDF</v>
          </cell>
          <cell r="O239" t="str">
            <v>－</v>
          </cell>
          <cell r="P239" t="str">
            <v>ポスト新長期</v>
          </cell>
        </row>
        <row r="240">
          <cell r="D240" t="str">
            <v>MLF</v>
          </cell>
          <cell r="E240" t="str">
            <v>新☆☆☆</v>
          </cell>
          <cell r="F240" t="str">
            <v>－</v>
          </cell>
          <cell r="I240" t="str">
            <v>MLF</v>
          </cell>
          <cell r="J240" t="str">
            <v>新☆☆☆</v>
          </cell>
          <cell r="K240" t="str">
            <v>－</v>
          </cell>
          <cell r="N240" t="str">
            <v>QCF</v>
          </cell>
          <cell r="O240" t="str">
            <v>－</v>
          </cell>
          <cell r="P240" t="str">
            <v>ポスト新長期</v>
          </cell>
        </row>
        <row r="241">
          <cell r="D241" t="str">
            <v>RLF</v>
          </cell>
          <cell r="E241" t="str">
            <v>新☆☆☆☆</v>
          </cell>
          <cell r="F241" t="str">
            <v>－</v>
          </cell>
          <cell r="I241" t="str">
            <v>RLF</v>
          </cell>
          <cell r="J241" t="str">
            <v>新☆☆☆☆</v>
          </cell>
          <cell r="K241" t="str">
            <v>－</v>
          </cell>
          <cell r="N241" t="str">
            <v>AMF</v>
          </cell>
          <cell r="O241" t="str">
            <v>－</v>
          </cell>
          <cell r="P241" t="str">
            <v>新長期</v>
          </cell>
        </row>
        <row r="242">
          <cell r="D242" t="str">
            <v>QLF</v>
          </cell>
          <cell r="E242" t="str">
            <v>新☆</v>
          </cell>
          <cell r="F242" t="str">
            <v>－</v>
          </cell>
          <cell r="I242" t="str">
            <v>QLF</v>
          </cell>
          <cell r="J242" t="str">
            <v>新☆</v>
          </cell>
          <cell r="K242" t="str">
            <v>－</v>
          </cell>
          <cell r="N242" t="str">
            <v>CMF</v>
          </cell>
          <cell r="O242" t="str">
            <v>新☆☆☆</v>
          </cell>
          <cell r="P242" t="str">
            <v>新長期</v>
          </cell>
        </row>
        <row r="243">
          <cell r="D243" t="str">
            <v>3BF</v>
          </cell>
          <cell r="E243" t="str">
            <v>－</v>
          </cell>
          <cell r="F243" t="str">
            <v>－</v>
          </cell>
          <cell r="I243" t="str">
            <v>3BF</v>
          </cell>
          <cell r="J243" t="str">
            <v>－</v>
          </cell>
          <cell r="K243" t="str">
            <v>－</v>
          </cell>
          <cell r="N243" t="str">
            <v>DMF</v>
          </cell>
          <cell r="O243" t="str">
            <v>新☆☆☆☆</v>
          </cell>
          <cell r="P243" t="str">
            <v>新長期</v>
          </cell>
        </row>
        <row r="244">
          <cell r="D244" t="str">
            <v>3AF</v>
          </cell>
          <cell r="E244" t="str">
            <v>－</v>
          </cell>
          <cell r="F244" t="str">
            <v>－</v>
          </cell>
          <cell r="I244" t="str">
            <v>3AF</v>
          </cell>
          <cell r="J244" t="str">
            <v>－</v>
          </cell>
          <cell r="K244" t="str">
            <v>－</v>
          </cell>
          <cell r="N244" t="str">
            <v>LMF</v>
          </cell>
          <cell r="O244" t="str">
            <v>－</v>
          </cell>
          <cell r="P244" t="str">
            <v>ポスト新長期</v>
          </cell>
        </row>
        <row r="245">
          <cell r="D245" t="str">
            <v>3LF</v>
          </cell>
          <cell r="E245" t="str">
            <v>－</v>
          </cell>
          <cell r="F245" t="str">
            <v>－</v>
          </cell>
          <cell r="I245" t="str">
            <v>3LF</v>
          </cell>
          <cell r="J245" t="str">
            <v>－</v>
          </cell>
          <cell r="K245" t="str">
            <v>－</v>
          </cell>
          <cell r="N245" t="str">
            <v>MMF</v>
          </cell>
          <cell r="O245" t="str">
            <v>新☆☆☆</v>
          </cell>
          <cell r="P245" t="str">
            <v>ポスト新長期</v>
          </cell>
        </row>
        <row r="246">
          <cell r="D246" t="str">
            <v>4BF</v>
          </cell>
          <cell r="E246" t="str">
            <v>新☆☆☆</v>
          </cell>
          <cell r="F246" t="str">
            <v>－</v>
          </cell>
          <cell r="I246" t="str">
            <v>4BF</v>
          </cell>
          <cell r="J246" t="str">
            <v>新☆☆☆</v>
          </cell>
          <cell r="K246" t="str">
            <v>－</v>
          </cell>
          <cell r="N246" t="str">
            <v>RMF</v>
          </cell>
          <cell r="O246" t="str">
            <v>新☆☆☆☆</v>
          </cell>
          <cell r="P246" t="str">
            <v>ポスト新長期</v>
          </cell>
        </row>
        <row r="247">
          <cell r="D247" t="str">
            <v>4AF</v>
          </cell>
          <cell r="E247" t="str">
            <v>新☆☆☆</v>
          </cell>
          <cell r="F247" t="str">
            <v>－</v>
          </cell>
          <cell r="I247" t="str">
            <v>4AF</v>
          </cell>
          <cell r="J247" t="str">
            <v>新☆☆☆</v>
          </cell>
          <cell r="K247" t="str">
            <v>－</v>
          </cell>
          <cell r="N247" t="str">
            <v>QMF</v>
          </cell>
          <cell r="O247" t="str">
            <v>－</v>
          </cell>
          <cell r="P247" t="str">
            <v>ポスト新長期</v>
          </cell>
        </row>
        <row r="248">
          <cell r="D248" t="str">
            <v>4LF</v>
          </cell>
          <cell r="E248" t="str">
            <v>新☆☆☆</v>
          </cell>
          <cell r="F248" t="str">
            <v>－</v>
          </cell>
          <cell r="I248" t="str">
            <v>4LF</v>
          </cell>
          <cell r="J248" t="str">
            <v>新☆☆☆</v>
          </cell>
          <cell r="K248" t="str">
            <v>－</v>
          </cell>
          <cell r="N248" t="str">
            <v>3DF</v>
          </cell>
          <cell r="O248" t="str">
            <v>－</v>
          </cell>
          <cell r="P248" t="str">
            <v>H28・30規制</v>
          </cell>
        </row>
        <row r="249">
          <cell r="D249" t="str">
            <v>5BF</v>
          </cell>
          <cell r="E249" t="str">
            <v>新☆☆☆☆</v>
          </cell>
          <cell r="F249" t="str">
            <v>－</v>
          </cell>
          <cell r="I249" t="str">
            <v>5BF</v>
          </cell>
          <cell r="J249" t="str">
            <v>新☆☆☆☆</v>
          </cell>
          <cell r="K249" t="str">
            <v>－</v>
          </cell>
          <cell r="N249" t="str">
            <v>3CF</v>
          </cell>
          <cell r="O249" t="str">
            <v>－</v>
          </cell>
          <cell r="P249" t="str">
            <v>H28・30規制</v>
          </cell>
        </row>
        <row r="250">
          <cell r="D250" t="str">
            <v>5AF</v>
          </cell>
          <cell r="E250" t="str">
            <v>新☆☆☆☆</v>
          </cell>
          <cell r="F250" t="str">
            <v>－</v>
          </cell>
          <cell r="I250" t="str">
            <v>5AF</v>
          </cell>
          <cell r="J250" t="str">
            <v>新☆☆☆☆</v>
          </cell>
          <cell r="K250" t="str">
            <v>－</v>
          </cell>
          <cell r="N250" t="str">
            <v>3MF</v>
          </cell>
          <cell r="O250" t="str">
            <v>－</v>
          </cell>
          <cell r="P250" t="str">
            <v>H28・30規制</v>
          </cell>
        </row>
        <row r="251">
          <cell r="D251" t="str">
            <v>5LF</v>
          </cell>
          <cell r="E251" t="str">
            <v>新☆☆☆☆</v>
          </cell>
          <cell r="F251" t="str">
            <v>－</v>
          </cell>
          <cell r="I251" t="str">
            <v>5LF</v>
          </cell>
          <cell r="J251" t="str">
            <v>新☆☆☆☆</v>
          </cell>
          <cell r="K251" t="str">
            <v>－</v>
          </cell>
          <cell r="N251" t="str">
            <v>4DF</v>
          </cell>
          <cell r="O251" t="str">
            <v>新☆☆☆</v>
          </cell>
          <cell r="P251" t="str">
            <v>H28・30規制</v>
          </cell>
        </row>
        <row r="252">
          <cell r="D252" t="str">
            <v>6BF</v>
          </cell>
          <cell r="E252" t="str">
            <v>新☆☆☆☆☆</v>
          </cell>
          <cell r="F252" t="str">
            <v>－</v>
          </cell>
          <cell r="I252" t="str">
            <v>6BF</v>
          </cell>
          <cell r="J252" t="str">
            <v>新☆☆☆☆☆</v>
          </cell>
          <cell r="K252" t="str">
            <v>－</v>
          </cell>
          <cell r="N252" t="str">
            <v>4CF</v>
          </cell>
          <cell r="O252" t="str">
            <v>新☆☆☆</v>
          </cell>
          <cell r="P252" t="str">
            <v>H28・30規制</v>
          </cell>
        </row>
        <row r="253">
          <cell r="D253" t="str">
            <v>6AF</v>
          </cell>
          <cell r="E253" t="str">
            <v>新☆☆☆☆☆</v>
          </cell>
          <cell r="F253" t="str">
            <v>－</v>
          </cell>
          <cell r="I253" t="str">
            <v>6AF</v>
          </cell>
          <cell r="J253" t="str">
            <v>新☆☆☆☆☆</v>
          </cell>
          <cell r="K253" t="str">
            <v>－</v>
          </cell>
          <cell r="N253" t="str">
            <v>4MF</v>
          </cell>
          <cell r="O253" t="str">
            <v>新☆☆☆</v>
          </cell>
          <cell r="P253" t="str">
            <v>H28・30規制</v>
          </cell>
        </row>
        <row r="254">
          <cell r="D254" t="str">
            <v>6LF</v>
          </cell>
          <cell r="E254" t="str">
            <v>新☆☆☆☆☆</v>
          </cell>
          <cell r="F254" t="str">
            <v>－</v>
          </cell>
          <cell r="I254" t="str">
            <v>6LF</v>
          </cell>
          <cell r="J254" t="str">
            <v>新☆☆☆☆☆</v>
          </cell>
          <cell r="K254" t="str">
            <v>－</v>
          </cell>
          <cell r="N254" t="str">
            <v>5DF</v>
          </cell>
          <cell r="O254" t="str">
            <v>新☆☆☆☆</v>
          </cell>
          <cell r="P254" t="str">
            <v>H28・30規制</v>
          </cell>
        </row>
        <row r="255">
          <cell r="D255" t="str">
            <v>7BF</v>
          </cell>
          <cell r="E255" t="str">
            <v>新☆☆☆☆☆</v>
          </cell>
          <cell r="F255" t="str">
            <v>－</v>
          </cell>
          <cell r="I255" t="str">
            <v>7BF</v>
          </cell>
          <cell r="J255" t="str">
            <v>新☆☆☆☆☆</v>
          </cell>
          <cell r="K255" t="str">
            <v>－</v>
          </cell>
          <cell r="N255" t="str">
            <v>5CF</v>
          </cell>
          <cell r="O255" t="str">
            <v>新☆☆☆☆</v>
          </cell>
          <cell r="P255" t="str">
            <v>H28・30規制</v>
          </cell>
        </row>
        <row r="256">
          <cell r="D256" t="str">
            <v>7AF</v>
          </cell>
          <cell r="E256" t="str">
            <v>新☆☆☆☆☆</v>
          </cell>
          <cell r="F256" t="str">
            <v>－</v>
          </cell>
          <cell r="I256" t="str">
            <v>7AF</v>
          </cell>
          <cell r="J256" t="str">
            <v>新☆☆☆☆☆</v>
          </cell>
          <cell r="K256" t="str">
            <v>－</v>
          </cell>
          <cell r="N256" t="str">
            <v>5MF</v>
          </cell>
          <cell r="O256" t="str">
            <v>新☆☆☆☆</v>
          </cell>
          <cell r="P256" t="str">
            <v>H28・30規制</v>
          </cell>
        </row>
        <row r="257">
          <cell r="D257" t="str">
            <v>7LF</v>
          </cell>
          <cell r="E257" t="str">
            <v>新☆☆☆☆☆</v>
          </cell>
          <cell r="F257" t="str">
            <v>－</v>
          </cell>
          <cell r="I257" t="str">
            <v>7LF</v>
          </cell>
          <cell r="J257" t="str">
            <v>新☆☆☆☆☆</v>
          </cell>
          <cell r="K257" t="str">
            <v>－</v>
          </cell>
          <cell r="N257" t="str">
            <v>6DF</v>
          </cell>
          <cell r="O257" t="str">
            <v>新☆☆☆☆☆</v>
          </cell>
          <cell r="P257" t="str">
            <v>H28・30規制</v>
          </cell>
        </row>
        <row r="258">
          <cell r="N258" t="str">
            <v>6CF</v>
          </cell>
          <cell r="O258" t="str">
            <v>新☆☆☆☆☆</v>
          </cell>
          <cell r="P258" t="str">
            <v>H28・30規制</v>
          </cell>
        </row>
        <row r="259">
          <cell r="N259" t="str">
            <v>6MF</v>
          </cell>
          <cell r="O259" t="str">
            <v>新☆☆☆☆☆</v>
          </cell>
          <cell r="P259" t="str">
            <v>H28・30規制</v>
          </cell>
        </row>
        <row r="260">
          <cell r="N260" t="str">
            <v>7DF</v>
          </cell>
          <cell r="O260" t="str">
            <v>新☆☆☆☆☆</v>
          </cell>
          <cell r="P260" t="str">
            <v>H28・30規制</v>
          </cell>
        </row>
        <row r="261">
          <cell r="N261" t="str">
            <v>7CF</v>
          </cell>
          <cell r="O261" t="str">
            <v>新☆☆☆☆☆</v>
          </cell>
          <cell r="P261" t="str">
            <v>H28・30規制</v>
          </cell>
        </row>
        <row r="262">
          <cell r="N262" t="str">
            <v>7MF</v>
          </cell>
          <cell r="O262" t="str">
            <v>新☆☆☆☆☆</v>
          </cell>
          <cell r="P262" t="str">
            <v>H28・30規制</v>
          </cell>
        </row>
        <row r="309">
          <cell r="D309" t="str">
            <v>-</v>
          </cell>
          <cell r="E309" t="str">
            <v>－</v>
          </cell>
          <cell r="F309" t="str">
            <v>－</v>
          </cell>
          <cell r="I309" t="str">
            <v>-</v>
          </cell>
          <cell r="J309" t="str">
            <v>－</v>
          </cell>
          <cell r="K309" t="str">
            <v>－</v>
          </cell>
          <cell r="N309" t="str">
            <v>-</v>
          </cell>
          <cell r="O309" t="str">
            <v>－</v>
          </cell>
          <cell r="P309" t="str">
            <v>－</v>
          </cell>
          <cell r="S309" t="str">
            <v>TR</v>
          </cell>
          <cell r="T309" t="str">
            <v>☆</v>
          </cell>
          <cell r="U309" t="str">
            <v>－</v>
          </cell>
          <cell r="X309" t="str">
            <v>TR</v>
          </cell>
          <cell r="Y309" t="str">
            <v>☆</v>
          </cell>
          <cell r="Z309" t="str">
            <v>－</v>
          </cell>
        </row>
        <row r="310">
          <cell r="D310" t="str">
            <v>J</v>
          </cell>
          <cell r="E310" t="str">
            <v>－</v>
          </cell>
          <cell r="F310" t="str">
            <v>－</v>
          </cell>
          <cell r="I310" t="str">
            <v>J</v>
          </cell>
          <cell r="J310" t="str">
            <v>－</v>
          </cell>
          <cell r="K310" t="str">
            <v>－</v>
          </cell>
          <cell r="N310" t="str">
            <v>K</v>
          </cell>
          <cell r="O310" t="str">
            <v>－</v>
          </cell>
          <cell r="P310" t="str">
            <v>－</v>
          </cell>
          <cell r="S310" t="str">
            <v>LR</v>
          </cell>
          <cell r="T310" t="str">
            <v>☆☆</v>
          </cell>
          <cell r="U310" t="str">
            <v>－</v>
          </cell>
          <cell r="X310" t="str">
            <v>LR</v>
          </cell>
          <cell r="Y310" t="str">
            <v>☆☆</v>
          </cell>
          <cell r="Z310" t="str">
            <v>－</v>
          </cell>
        </row>
        <row r="311">
          <cell r="D311" t="str">
            <v>M</v>
          </cell>
          <cell r="E311" t="str">
            <v>－</v>
          </cell>
          <cell r="F311" t="str">
            <v>－</v>
          </cell>
          <cell r="I311" t="str">
            <v>M</v>
          </cell>
          <cell r="J311" t="str">
            <v>－</v>
          </cell>
          <cell r="K311" t="str">
            <v>－</v>
          </cell>
          <cell r="N311" t="str">
            <v>N</v>
          </cell>
          <cell r="O311" t="str">
            <v>－</v>
          </cell>
          <cell r="P311" t="str">
            <v>－</v>
          </cell>
          <cell r="S311" t="str">
            <v>UR</v>
          </cell>
          <cell r="T311" t="str">
            <v>☆☆☆</v>
          </cell>
          <cell r="U311" t="str">
            <v>－</v>
          </cell>
          <cell r="X311" t="str">
            <v>UR</v>
          </cell>
          <cell r="Y311" t="str">
            <v>☆☆☆</v>
          </cell>
          <cell r="Z311" t="str">
            <v>－</v>
          </cell>
        </row>
        <row r="312">
          <cell r="D312" t="str">
            <v>T</v>
          </cell>
          <cell r="E312" t="str">
            <v>－</v>
          </cell>
          <cell r="F312" t="str">
            <v>－</v>
          </cell>
          <cell r="I312" t="str">
            <v>T</v>
          </cell>
          <cell r="J312" t="str">
            <v>－</v>
          </cell>
          <cell r="K312" t="str">
            <v>－</v>
          </cell>
          <cell r="N312" t="str">
            <v>P</v>
          </cell>
          <cell r="O312" t="str">
            <v>－</v>
          </cell>
          <cell r="P312" t="str">
            <v>－</v>
          </cell>
          <cell r="S312" t="str">
            <v>AFG</v>
          </cell>
          <cell r="T312" t="str">
            <v>－</v>
          </cell>
          <cell r="U312" t="str">
            <v>－</v>
          </cell>
          <cell r="X312" t="str">
            <v>AHG</v>
          </cell>
          <cell r="Y312" t="str">
            <v>－</v>
          </cell>
          <cell r="Z312" t="str">
            <v>－</v>
          </cell>
        </row>
        <row r="313">
          <cell r="D313" t="str">
            <v>Z</v>
          </cell>
          <cell r="E313" t="str">
            <v>－</v>
          </cell>
          <cell r="F313" t="str">
            <v>－</v>
          </cell>
          <cell r="I313" t="str">
            <v>Z</v>
          </cell>
          <cell r="J313" t="str">
            <v>－</v>
          </cell>
          <cell r="K313" t="str">
            <v>－</v>
          </cell>
          <cell r="N313" t="str">
            <v>U</v>
          </cell>
          <cell r="O313" t="str">
            <v>－</v>
          </cell>
          <cell r="P313" t="str">
            <v>－</v>
          </cell>
          <cell r="S313" t="str">
            <v>AEG</v>
          </cell>
          <cell r="T313" t="str">
            <v>－</v>
          </cell>
          <cell r="U313" t="str">
            <v>－</v>
          </cell>
          <cell r="X313" t="str">
            <v>AGG</v>
          </cell>
          <cell r="Y313" t="str">
            <v>－</v>
          </cell>
          <cell r="Z313" t="str">
            <v>－</v>
          </cell>
        </row>
        <row r="314">
          <cell r="D314" t="str">
            <v>GB</v>
          </cell>
          <cell r="E314" t="str">
            <v>－</v>
          </cell>
          <cell r="F314" t="str">
            <v>－</v>
          </cell>
          <cell r="I314" t="str">
            <v>GB</v>
          </cell>
          <cell r="J314" t="str">
            <v>－</v>
          </cell>
          <cell r="K314" t="str">
            <v>－</v>
          </cell>
          <cell r="N314" t="str">
            <v>W</v>
          </cell>
          <cell r="O314" t="str">
            <v>－</v>
          </cell>
          <cell r="P314" t="str">
            <v>－</v>
          </cell>
          <cell r="S314" t="str">
            <v>BEG</v>
          </cell>
          <cell r="T314" t="str">
            <v>新☆</v>
          </cell>
          <cell r="U314" t="str">
            <v>－</v>
          </cell>
          <cell r="X314" t="str">
            <v>BGG</v>
          </cell>
          <cell r="Y314" t="str">
            <v>新☆</v>
          </cell>
          <cell r="Z314" t="str">
            <v>－</v>
          </cell>
        </row>
        <row r="315">
          <cell r="D315" t="str">
            <v>GE</v>
          </cell>
          <cell r="E315" t="str">
            <v>－</v>
          </cell>
          <cell r="F315" t="str">
            <v>－</v>
          </cell>
          <cell r="I315" t="str">
            <v>GE</v>
          </cell>
          <cell r="J315" t="str">
            <v>－</v>
          </cell>
          <cell r="K315" t="str">
            <v>－</v>
          </cell>
          <cell r="N315" t="str">
            <v>KC</v>
          </cell>
          <cell r="O315" t="str">
            <v>－</v>
          </cell>
          <cell r="P315" t="str">
            <v>－</v>
          </cell>
          <cell r="S315" t="str">
            <v>BFG</v>
          </cell>
          <cell r="T315" t="str">
            <v>新☆</v>
          </cell>
          <cell r="U315" t="str">
            <v>－</v>
          </cell>
          <cell r="X315" t="str">
            <v>BHG</v>
          </cell>
          <cell r="Y315" t="str">
            <v>新☆</v>
          </cell>
          <cell r="Z315" t="str">
            <v>－</v>
          </cell>
        </row>
        <row r="316">
          <cell r="D316" t="str">
            <v>HJ</v>
          </cell>
          <cell r="E316" t="str">
            <v>－</v>
          </cell>
          <cell r="F316" t="str">
            <v>－</v>
          </cell>
          <cell r="I316" t="str">
            <v>HJ</v>
          </cell>
          <cell r="J316" t="str">
            <v>－</v>
          </cell>
          <cell r="K316" t="str">
            <v>－</v>
          </cell>
          <cell r="N316" t="str">
            <v>KK</v>
          </cell>
          <cell r="O316" t="str">
            <v>－</v>
          </cell>
          <cell r="P316" t="str">
            <v>－</v>
          </cell>
          <cell r="S316" t="str">
            <v>CEG</v>
          </cell>
          <cell r="T316" t="str">
            <v>新☆☆☆</v>
          </cell>
          <cell r="U316" t="str">
            <v>－</v>
          </cell>
          <cell r="X316" t="str">
            <v>CGG</v>
          </cell>
          <cell r="Y316" t="str">
            <v>新☆☆☆</v>
          </cell>
          <cell r="Z316" t="str">
            <v>－</v>
          </cell>
        </row>
        <row r="317">
          <cell r="D317" t="str">
            <v>GL</v>
          </cell>
          <cell r="E317" t="str">
            <v>－</v>
          </cell>
          <cell r="F317" t="str">
            <v>－</v>
          </cell>
          <cell r="I317" t="str">
            <v>GL</v>
          </cell>
          <cell r="J317" t="str">
            <v>－</v>
          </cell>
          <cell r="K317" t="str">
            <v>－</v>
          </cell>
          <cell r="N317" t="str">
            <v>HF</v>
          </cell>
          <cell r="O317" t="str">
            <v>－</v>
          </cell>
          <cell r="P317" t="str">
            <v>－</v>
          </cell>
          <cell r="S317" t="str">
            <v>CFG</v>
          </cell>
          <cell r="T317" t="str">
            <v>新☆☆☆</v>
          </cell>
          <cell r="U317" t="str">
            <v>－</v>
          </cell>
          <cell r="X317" t="str">
            <v>CHG</v>
          </cell>
          <cell r="Y317" t="str">
            <v>新☆☆☆</v>
          </cell>
          <cell r="Z317" t="str">
            <v>－</v>
          </cell>
        </row>
        <row r="318">
          <cell r="D318" t="str">
            <v>HR</v>
          </cell>
          <cell r="E318" t="str">
            <v>－</v>
          </cell>
          <cell r="F318" t="str">
            <v>－</v>
          </cell>
          <cell r="I318" t="str">
            <v>HR</v>
          </cell>
          <cell r="J318" t="str">
            <v>－</v>
          </cell>
          <cell r="K318" t="str">
            <v>－</v>
          </cell>
          <cell r="N318" t="str">
            <v>KL</v>
          </cell>
          <cell r="O318" t="str">
            <v>－</v>
          </cell>
          <cell r="P318" t="str">
            <v>－</v>
          </cell>
          <cell r="S318" t="str">
            <v>DEG</v>
          </cell>
          <cell r="T318" t="str">
            <v>新☆☆☆☆</v>
          </cell>
          <cell r="U318" t="str">
            <v>－</v>
          </cell>
          <cell r="X318" t="str">
            <v>DGG</v>
          </cell>
          <cell r="Y318" t="str">
            <v>新☆☆☆☆</v>
          </cell>
          <cell r="Z318" t="str">
            <v>－</v>
          </cell>
        </row>
        <row r="319">
          <cell r="D319" t="str">
            <v>TD</v>
          </cell>
          <cell r="E319" t="str">
            <v>☆</v>
          </cell>
          <cell r="F319" t="str">
            <v>－</v>
          </cell>
          <cell r="I319" t="str">
            <v>TD</v>
          </cell>
          <cell r="J319" t="str">
            <v>☆</v>
          </cell>
          <cell r="K319" t="str">
            <v>－</v>
          </cell>
          <cell r="N319" t="str">
            <v>HM</v>
          </cell>
          <cell r="O319" t="str">
            <v>－</v>
          </cell>
          <cell r="P319" t="str">
            <v>－</v>
          </cell>
          <cell r="S319" t="str">
            <v>DFG</v>
          </cell>
          <cell r="T319" t="str">
            <v>新☆☆☆☆</v>
          </cell>
          <cell r="U319" t="str">
            <v>－</v>
          </cell>
          <cell r="X319" t="str">
            <v>DHG</v>
          </cell>
          <cell r="Y319" t="str">
            <v>新☆☆☆☆</v>
          </cell>
          <cell r="Z319" t="str">
            <v>－</v>
          </cell>
        </row>
        <row r="320">
          <cell r="D320" t="str">
            <v>XD</v>
          </cell>
          <cell r="E320" t="str">
            <v>☆</v>
          </cell>
          <cell r="F320" t="str">
            <v>－</v>
          </cell>
          <cell r="I320" t="str">
            <v>XD</v>
          </cell>
          <cell r="J320" t="str">
            <v>☆</v>
          </cell>
          <cell r="K320" t="str">
            <v>－</v>
          </cell>
          <cell r="N320" t="str">
            <v>DR</v>
          </cell>
          <cell r="O320" t="str">
            <v>☆</v>
          </cell>
          <cell r="P320" t="str">
            <v>－</v>
          </cell>
          <cell r="S320" t="str">
            <v>NEG</v>
          </cell>
          <cell r="T320" t="str">
            <v>新NOx☆</v>
          </cell>
          <cell r="U320" t="str">
            <v>－</v>
          </cell>
          <cell r="X320" t="str">
            <v>LHG</v>
          </cell>
          <cell r="Y320" t="str">
            <v>－</v>
          </cell>
          <cell r="Z320" t="str">
            <v>－</v>
          </cell>
        </row>
        <row r="321">
          <cell r="D321" t="str">
            <v>LD</v>
          </cell>
          <cell r="E321" t="str">
            <v>☆☆</v>
          </cell>
          <cell r="F321" t="str">
            <v>－</v>
          </cell>
          <cell r="I321" t="str">
            <v>LD</v>
          </cell>
          <cell r="J321" t="str">
            <v>☆☆</v>
          </cell>
          <cell r="K321" t="str">
            <v>－</v>
          </cell>
          <cell r="N321" t="str">
            <v>WR</v>
          </cell>
          <cell r="O321" t="str">
            <v>☆</v>
          </cell>
          <cell r="P321" t="str">
            <v>－</v>
          </cell>
          <cell r="S321" t="str">
            <v>NFG</v>
          </cell>
          <cell r="T321" t="str">
            <v>新NOx☆</v>
          </cell>
          <cell r="U321" t="str">
            <v>－</v>
          </cell>
          <cell r="X321" t="str">
            <v>LGG</v>
          </cell>
          <cell r="Y321" t="str">
            <v>－</v>
          </cell>
          <cell r="Z321" t="str">
            <v>－</v>
          </cell>
        </row>
        <row r="322">
          <cell r="D322" t="str">
            <v>YD</v>
          </cell>
          <cell r="E322" t="str">
            <v>☆☆</v>
          </cell>
          <cell r="F322" t="str">
            <v>－</v>
          </cell>
          <cell r="I322" t="str">
            <v>YD</v>
          </cell>
          <cell r="J322" t="str">
            <v>☆☆</v>
          </cell>
          <cell r="K322" t="str">
            <v>－</v>
          </cell>
          <cell r="N322" t="str">
            <v>DS</v>
          </cell>
          <cell r="O322" t="str">
            <v>☆☆</v>
          </cell>
          <cell r="P322" t="str">
            <v>－</v>
          </cell>
          <cell r="S322" t="str">
            <v>PEG</v>
          </cell>
          <cell r="T322" t="str">
            <v>新PM☆</v>
          </cell>
          <cell r="U322" t="str">
            <v>－</v>
          </cell>
          <cell r="X322" t="str">
            <v>MHG</v>
          </cell>
          <cell r="Y322" t="str">
            <v>新☆☆☆</v>
          </cell>
          <cell r="Z322" t="str">
            <v>－</v>
          </cell>
        </row>
        <row r="323">
          <cell r="D323" t="str">
            <v>UD</v>
          </cell>
          <cell r="E323" t="str">
            <v>☆☆☆</v>
          </cell>
          <cell r="F323" t="str">
            <v>－</v>
          </cell>
          <cell r="I323" t="str">
            <v>UD</v>
          </cell>
          <cell r="J323" t="str">
            <v>☆☆☆</v>
          </cell>
          <cell r="K323" t="str">
            <v>－</v>
          </cell>
          <cell r="N323" t="str">
            <v>WS</v>
          </cell>
          <cell r="O323" t="str">
            <v>☆☆</v>
          </cell>
          <cell r="P323" t="str">
            <v>－</v>
          </cell>
          <cell r="S323" t="str">
            <v>PFG</v>
          </cell>
          <cell r="T323" t="str">
            <v>新PM☆</v>
          </cell>
          <cell r="U323" t="str">
            <v>－</v>
          </cell>
          <cell r="X323" t="str">
            <v>MGG</v>
          </cell>
          <cell r="Y323" t="str">
            <v>新☆☆☆</v>
          </cell>
          <cell r="Z323" t="str">
            <v>－</v>
          </cell>
        </row>
        <row r="324">
          <cell r="D324" t="str">
            <v>ZD</v>
          </cell>
          <cell r="E324" t="str">
            <v>☆☆☆</v>
          </cell>
          <cell r="F324" t="str">
            <v>－</v>
          </cell>
          <cell r="I324" t="str">
            <v>ZD</v>
          </cell>
          <cell r="J324" t="str">
            <v>☆☆☆</v>
          </cell>
          <cell r="K324" t="str">
            <v>－</v>
          </cell>
          <cell r="N324" t="str">
            <v>DT</v>
          </cell>
          <cell r="O324" t="str">
            <v>☆☆☆</v>
          </cell>
          <cell r="P324" t="str">
            <v>－</v>
          </cell>
          <cell r="S324" t="str">
            <v>LFG</v>
          </cell>
          <cell r="T324" t="str">
            <v>－</v>
          </cell>
          <cell r="U324" t="str">
            <v>－</v>
          </cell>
          <cell r="X324" t="str">
            <v>RHG</v>
          </cell>
          <cell r="Y324" t="str">
            <v>新☆☆☆☆</v>
          </cell>
          <cell r="Z324" t="str">
            <v>－</v>
          </cell>
        </row>
        <row r="325">
          <cell r="D325" t="str">
            <v>ABG</v>
          </cell>
          <cell r="E325" t="str">
            <v>－</v>
          </cell>
          <cell r="F325" t="str">
            <v>－</v>
          </cell>
          <cell r="I325" t="str">
            <v>ABG</v>
          </cell>
          <cell r="J325" t="str">
            <v>－</v>
          </cell>
          <cell r="K325" t="str">
            <v>－</v>
          </cell>
          <cell r="N325" t="str">
            <v>WT</v>
          </cell>
          <cell r="O325" t="str">
            <v>☆☆☆</v>
          </cell>
          <cell r="P325" t="str">
            <v>－</v>
          </cell>
          <cell r="S325" t="str">
            <v>LEG</v>
          </cell>
          <cell r="T325" t="str">
            <v>－</v>
          </cell>
          <cell r="U325" t="str">
            <v>－</v>
          </cell>
          <cell r="X325" t="str">
            <v>RGG</v>
          </cell>
          <cell r="Y325" t="str">
            <v>新☆☆☆☆</v>
          </cell>
          <cell r="Z325" t="str">
            <v>－</v>
          </cell>
        </row>
        <row r="326">
          <cell r="D326" t="str">
            <v>AAG</v>
          </cell>
          <cell r="E326" t="str">
            <v>－</v>
          </cell>
          <cell r="F326" t="str">
            <v>－</v>
          </cell>
          <cell r="I326" t="str">
            <v>AAG</v>
          </cell>
          <cell r="J326" t="str">
            <v>－</v>
          </cell>
          <cell r="K326" t="str">
            <v>－</v>
          </cell>
          <cell r="N326" t="str">
            <v>DU</v>
          </cell>
          <cell r="O326" t="str">
            <v>☆</v>
          </cell>
          <cell r="P326" t="str">
            <v>－</v>
          </cell>
          <cell r="S326" t="str">
            <v>MFG</v>
          </cell>
          <cell r="T326" t="str">
            <v>新☆☆☆</v>
          </cell>
          <cell r="U326" t="str">
            <v>－</v>
          </cell>
          <cell r="X326" t="str">
            <v>SHG</v>
          </cell>
          <cell r="Y326" t="str">
            <v>－</v>
          </cell>
          <cell r="Z326" t="str">
            <v>－</v>
          </cell>
        </row>
        <row r="327">
          <cell r="D327" t="str">
            <v>BAG</v>
          </cell>
          <cell r="E327" t="str">
            <v>新☆</v>
          </cell>
          <cell r="F327" t="str">
            <v>－</v>
          </cell>
          <cell r="I327" t="str">
            <v>BAG</v>
          </cell>
          <cell r="J327" t="str">
            <v>新☆</v>
          </cell>
          <cell r="K327" t="str">
            <v>－</v>
          </cell>
          <cell r="N327" t="str">
            <v>WU</v>
          </cell>
          <cell r="O327" t="str">
            <v>☆</v>
          </cell>
          <cell r="P327" t="str">
            <v>－</v>
          </cell>
          <cell r="S327" t="str">
            <v>MEG</v>
          </cell>
          <cell r="T327" t="str">
            <v>新☆☆☆</v>
          </cell>
          <cell r="U327" t="str">
            <v>－</v>
          </cell>
          <cell r="X327" t="str">
            <v>SGG</v>
          </cell>
          <cell r="Y327" t="str">
            <v>－</v>
          </cell>
          <cell r="Z327" t="str">
            <v>－</v>
          </cell>
        </row>
        <row r="328">
          <cell r="D328" t="str">
            <v>BBG</v>
          </cell>
          <cell r="E328" t="str">
            <v>新☆</v>
          </cell>
          <cell r="F328" t="str">
            <v>－</v>
          </cell>
          <cell r="I328" t="str">
            <v>BBG</v>
          </cell>
          <cell r="J328" t="str">
            <v>新☆</v>
          </cell>
          <cell r="K328" t="str">
            <v>－</v>
          </cell>
          <cell r="N328" t="str">
            <v>DV</v>
          </cell>
          <cell r="O328" t="str">
            <v>☆☆</v>
          </cell>
          <cell r="P328" t="str">
            <v>－</v>
          </cell>
          <cell r="S328" t="str">
            <v>RFG</v>
          </cell>
          <cell r="T328" t="str">
            <v>新☆☆☆☆</v>
          </cell>
          <cell r="U328" t="str">
            <v>－</v>
          </cell>
          <cell r="X328" t="str">
            <v>QHG</v>
          </cell>
          <cell r="Y328" t="str">
            <v>新☆</v>
          </cell>
          <cell r="Z328" t="str">
            <v>－</v>
          </cell>
        </row>
        <row r="329">
          <cell r="D329" t="str">
            <v>CAG</v>
          </cell>
          <cell r="E329" t="str">
            <v>新☆☆☆</v>
          </cell>
          <cell r="F329" t="str">
            <v>－</v>
          </cell>
          <cell r="I329" t="str">
            <v>CAG</v>
          </cell>
          <cell r="J329" t="str">
            <v>新☆☆☆</v>
          </cell>
          <cell r="K329" t="str">
            <v>－</v>
          </cell>
          <cell r="N329" t="str">
            <v>WV</v>
          </cell>
          <cell r="O329" t="str">
            <v>☆☆</v>
          </cell>
          <cell r="P329" t="str">
            <v>－</v>
          </cell>
          <cell r="S329" t="str">
            <v>REG</v>
          </cell>
          <cell r="T329" t="str">
            <v>新☆☆☆☆</v>
          </cell>
          <cell r="U329" t="str">
            <v>－</v>
          </cell>
          <cell r="X329" t="str">
            <v>QGG</v>
          </cell>
          <cell r="Y329" t="str">
            <v>新☆</v>
          </cell>
          <cell r="Z329" t="str">
            <v>－</v>
          </cell>
        </row>
        <row r="330">
          <cell r="D330" t="str">
            <v>CBG</v>
          </cell>
          <cell r="E330" t="str">
            <v>新☆☆☆</v>
          </cell>
          <cell r="F330" t="str">
            <v>－</v>
          </cell>
          <cell r="I330" t="str">
            <v>CBG</v>
          </cell>
          <cell r="J330" t="str">
            <v>新☆☆☆</v>
          </cell>
          <cell r="K330" t="str">
            <v>－</v>
          </cell>
          <cell r="N330" t="str">
            <v>DW</v>
          </cell>
          <cell r="O330" t="str">
            <v>☆☆☆</v>
          </cell>
          <cell r="P330" t="str">
            <v>－</v>
          </cell>
          <cell r="S330" t="str">
            <v>SFG</v>
          </cell>
          <cell r="T330" t="str">
            <v>－</v>
          </cell>
          <cell r="U330" t="str">
            <v>－</v>
          </cell>
          <cell r="X330" t="str">
            <v>THG</v>
          </cell>
          <cell r="Y330" t="str">
            <v>新☆</v>
          </cell>
          <cell r="Z330" t="str">
            <v>－</v>
          </cell>
        </row>
        <row r="331">
          <cell r="D331" t="str">
            <v>NAG</v>
          </cell>
          <cell r="E331" t="str">
            <v>新NOx☆</v>
          </cell>
          <cell r="F331" t="str">
            <v>－</v>
          </cell>
          <cell r="I331" t="str">
            <v>NAG</v>
          </cell>
          <cell r="J331" t="str">
            <v>新NOx☆</v>
          </cell>
          <cell r="K331" t="str">
            <v>－</v>
          </cell>
          <cell r="N331" t="str">
            <v>WW</v>
          </cell>
          <cell r="O331" t="str">
            <v>☆☆☆</v>
          </cell>
          <cell r="P331" t="str">
            <v>－</v>
          </cell>
          <cell r="S331" t="str">
            <v>SEG</v>
          </cell>
          <cell r="T331" t="str">
            <v>－</v>
          </cell>
          <cell r="U331" t="str">
            <v>－</v>
          </cell>
          <cell r="X331" t="str">
            <v>TGG</v>
          </cell>
          <cell r="Y331" t="str">
            <v>新☆</v>
          </cell>
          <cell r="Z331" t="str">
            <v>－</v>
          </cell>
        </row>
        <row r="332">
          <cell r="D332" t="str">
            <v>NBG</v>
          </cell>
          <cell r="E332" t="str">
            <v>新NOx☆</v>
          </cell>
          <cell r="F332" t="str">
            <v>－</v>
          </cell>
          <cell r="I332" t="str">
            <v>NBG</v>
          </cell>
          <cell r="J332" t="str">
            <v>新NOx☆</v>
          </cell>
          <cell r="K332" t="str">
            <v>－</v>
          </cell>
          <cell r="N332" t="str">
            <v>KR</v>
          </cell>
          <cell r="O332" t="str">
            <v>－</v>
          </cell>
          <cell r="P332" t="str">
            <v>－</v>
          </cell>
          <cell r="S332" t="str">
            <v>TFG</v>
          </cell>
          <cell r="T332" t="str">
            <v>新☆</v>
          </cell>
          <cell r="U332" t="str">
            <v>－</v>
          </cell>
          <cell r="X332" t="str">
            <v>2HG</v>
          </cell>
          <cell r="Y332" t="str">
            <v>－</v>
          </cell>
          <cell r="Z332" t="str">
            <v>－</v>
          </cell>
        </row>
        <row r="333">
          <cell r="D333" t="str">
            <v>LBG</v>
          </cell>
          <cell r="E333" t="str">
            <v>－</v>
          </cell>
          <cell r="F333" t="str">
            <v>－</v>
          </cell>
          <cell r="I333" t="str">
            <v>LBG</v>
          </cell>
          <cell r="J333" t="str">
            <v>－</v>
          </cell>
          <cell r="K333" t="str">
            <v>－</v>
          </cell>
          <cell r="N333" t="str">
            <v>HY</v>
          </cell>
          <cell r="O333" t="str">
            <v>－</v>
          </cell>
          <cell r="P333" t="str">
            <v>－</v>
          </cell>
          <cell r="S333" t="str">
            <v>TEG</v>
          </cell>
          <cell r="T333" t="str">
            <v>新☆</v>
          </cell>
          <cell r="U333" t="str">
            <v>－</v>
          </cell>
          <cell r="X333" t="str">
            <v>2GG</v>
          </cell>
          <cell r="Y333" t="str">
            <v>－</v>
          </cell>
          <cell r="Z333" t="str">
            <v>－</v>
          </cell>
        </row>
        <row r="334">
          <cell r="D334" t="str">
            <v>LAG</v>
          </cell>
          <cell r="E334" t="str">
            <v>－</v>
          </cell>
          <cell r="F334" t="str">
            <v>－</v>
          </cell>
          <cell r="I334" t="str">
            <v>LAG</v>
          </cell>
          <cell r="J334" t="str">
            <v>－</v>
          </cell>
          <cell r="K334" t="str">
            <v>－</v>
          </cell>
          <cell r="N334" t="str">
            <v>KS</v>
          </cell>
          <cell r="O334" t="str">
            <v>－</v>
          </cell>
          <cell r="P334" t="str">
            <v>－</v>
          </cell>
          <cell r="S334" t="str">
            <v>QFG</v>
          </cell>
          <cell r="T334" t="str">
            <v>新☆</v>
          </cell>
          <cell r="U334" t="str">
            <v>－</v>
          </cell>
        </row>
        <row r="335">
          <cell r="D335" t="str">
            <v>MBG</v>
          </cell>
          <cell r="E335" t="str">
            <v>新☆☆☆</v>
          </cell>
          <cell r="F335" t="str">
            <v>－</v>
          </cell>
          <cell r="I335" t="str">
            <v>MBG</v>
          </cell>
          <cell r="J335" t="str">
            <v>新☆☆☆</v>
          </cell>
          <cell r="K335" t="str">
            <v>－</v>
          </cell>
          <cell r="N335" t="str">
            <v>HZ</v>
          </cell>
          <cell r="O335" t="str">
            <v>－</v>
          </cell>
          <cell r="P335" t="str">
            <v>－</v>
          </cell>
          <cell r="S335" t="str">
            <v>QEG</v>
          </cell>
          <cell r="T335" t="str">
            <v>新☆</v>
          </cell>
          <cell r="U335" t="str">
            <v>－</v>
          </cell>
        </row>
        <row r="336">
          <cell r="D336" t="str">
            <v>MAG</v>
          </cell>
          <cell r="E336" t="str">
            <v>新☆☆☆</v>
          </cell>
          <cell r="F336" t="str">
            <v>－</v>
          </cell>
          <cell r="I336" t="str">
            <v>MAG</v>
          </cell>
          <cell r="J336" t="str">
            <v>新☆☆☆</v>
          </cell>
          <cell r="K336" t="str">
            <v>－</v>
          </cell>
          <cell r="N336" t="str">
            <v>TL</v>
          </cell>
          <cell r="O336" t="str">
            <v>☆</v>
          </cell>
          <cell r="P336" t="str">
            <v>－</v>
          </cell>
          <cell r="S336" t="str">
            <v>KK</v>
          </cell>
          <cell r="T336" t="str">
            <v>－</v>
          </cell>
          <cell r="U336" t="str">
            <v>－</v>
          </cell>
        </row>
        <row r="337">
          <cell r="D337" t="str">
            <v>RBG</v>
          </cell>
          <cell r="E337" t="str">
            <v>新☆☆☆☆</v>
          </cell>
          <cell r="F337" t="str">
            <v>－</v>
          </cell>
          <cell r="I337" t="str">
            <v>RBG</v>
          </cell>
          <cell r="J337" t="str">
            <v>新☆☆☆☆</v>
          </cell>
          <cell r="K337" t="str">
            <v>－</v>
          </cell>
          <cell r="N337" t="str">
            <v>XL</v>
          </cell>
          <cell r="O337" t="str">
            <v>☆</v>
          </cell>
          <cell r="P337" t="str">
            <v>－</v>
          </cell>
          <cell r="S337" t="str">
            <v>KR</v>
          </cell>
          <cell r="T337" t="str">
            <v>－</v>
          </cell>
          <cell r="U337" t="str">
            <v>－</v>
          </cell>
        </row>
        <row r="338">
          <cell r="D338" t="str">
            <v>RAG</v>
          </cell>
          <cell r="E338" t="str">
            <v>新☆☆☆☆</v>
          </cell>
          <cell r="F338" t="str">
            <v>－</v>
          </cell>
          <cell r="I338" t="str">
            <v>RAG</v>
          </cell>
          <cell r="J338" t="str">
            <v>新☆☆☆☆</v>
          </cell>
          <cell r="K338" t="str">
            <v>－</v>
          </cell>
          <cell r="N338" t="str">
            <v>LL</v>
          </cell>
          <cell r="O338" t="str">
            <v>☆☆</v>
          </cell>
          <cell r="P338" t="str">
            <v>－</v>
          </cell>
          <cell r="S338" t="str">
            <v>PB</v>
          </cell>
          <cell r="T338" t="str">
            <v>PM☆☆☆☆</v>
          </cell>
          <cell r="U338" t="str">
            <v>－</v>
          </cell>
        </row>
        <row r="339">
          <cell r="D339" t="str">
            <v>QBG</v>
          </cell>
          <cell r="E339" t="str">
            <v>新☆</v>
          </cell>
          <cell r="F339" t="str">
            <v>－</v>
          </cell>
          <cell r="I339" t="str">
            <v>QBG</v>
          </cell>
          <cell r="J339" t="str">
            <v>新☆</v>
          </cell>
          <cell r="K339" t="str">
            <v>－</v>
          </cell>
          <cell r="N339" t="str">
            <v>YL</v>
          </cell>
          <cell r="O339" t="str">
            <v>☆☆</v>
          </cell>
          <cell r="P339" t="str">
            <v>－</v>
          </cell>
          <cell r="S339" t="str">
            <v>U</v>
          </cell>
          <cell r="T339" t="str">
            <v>－</v>
          </cell>
          <cell r="U339" t="str">
            <v>－</v>
          </cell>
        </row>
        <row r="340">
          <cell r="D340" t="str">
            <v>QAG</v>
          </cell>
          <cell r="E340" t="str">
            <v>新☆</v>
          </cell>
          <cell r="F340" t="str">
            <v>－</v>
          </cell>
          <cell r="I340" t="str">
            <v>QAG</v>
          </cell>
          <cell r="J340" t="str">
            <v>新☆</v>
          </cell>
          <cell r="K340" t="str">
            <v>－</v>
          </cell>
          <cell r="N340" t="str">
            <v>UL</v>
          </cell>
          <cell r="O340" t="str">
            <v>☆☆☆</v>
          </cell>
          <cell r="P340" t="str">
            <v>－</v>
          </cell>
          <cell r="S340" t="str">
            <v>KC</v>
          </cell>
          <cell r="T340" t="str">
            <v>－</v>
          </cell>
          <cell r="U340" t="str">
            <v>－</v>
          </cell>
        </row>
        <row r="341">
          <cell r="D341" t="str">
            <v>ALG</v>
          </cell>
          <cell r="E341" t="str">
            <v>－</v>
          </cell>
          <cell r="F341" t="str">
            <v>－</v>
          </cell>
          <cell r="I341" t="str">
            <v>KK</v>
          </cell>
          <cell r="J341" t="str">
            <v>－</v>
          </cell>
          <cell r="K341" t="str">
            <v>－</v>
          </cell>
          <cell r="N341" t="str">
            <v>ZL</v>
          </cell>
          <cell r="O341" t="str">
            <v>☆☆☆</v>
          </cell>
          <cell r="P341" t="str">
            <v>－</v>
          </cell>
          <cell r="S341" t="str">
            <v>PA</v>
          </cell>
          <cell r="T341" t="str">
            <v>PM☆☆☆</v>
          </cell>
          <cell r="U341" t="str">
            <v>－</v>
          </cell>
        </row>
        <row r="342">
          <cell r="D342" t="str">
            <v>BLG</v>
          </cell>
          <cell r="E342" t="str">
            <v>新☆</v>
          </cell>
          <cell r="F342" t="str">
            <v>－</v>
          </cell>
          <cell r="I342" t="str">
            <v>KR</v>
          </cell>
          <cell r="J342" t="str">
            <v>－</v>
          </cell>
          <cell r="K342" t="str">
            <v>－</v>
          </cell>
          <cell r="N342" t="str">
            <v>PA</v>
          </cell>
          <cell r="O342" t="str">
            <v>PM☆☆☆</v>
          </cell>
          <cell r="P342" t="str">
            <v>－</v>
          </cell>
          <cell r="S342" t="str">
            <v>LD</v>
          </cell>
          <cell r="T342" t="str">
            <v>☆☆</v>
          </cell>
          <cell r="U342" t="str">
            <v>－</v>
          </cell>
        </row>
        <row r="343">
          <cell r="D343" t="str">
            <v>NLG</v>
          </cell>
          <cell r="E343" t="str">
            <v>新☆</v>
          </cell>
          <cell r="F343" t="str">
            <v>－</v>
          </cell>
          <cell r="I343" t="str">
            <v>PB</v>
          </cell>
          <cell r="J343" t="str">
            <v>PM☆☆☆☆</v>
          </cell>
          <cell r="K343" t="str">
            <v>－</v>
          </cell>
          <cell r="N343" t="str">
            <v>VA</v>
          </cell>
          <cell r="O343" t="str">
            <v>PM☆☆☆</v>
          </cell>
          <cell r="P343" t="str">
            <v>－</v>
          </cell>
          <cell r="S343" t="str">
            <v>BKG</v>
          </cell>
          <cell r="T343" t="str">
            <v>新☆</v>
          </cell>
          <cell r="U343" t="str">
            <v>－</v>
          </cell>
        </row>
        <row r="344">
          <cell r="D344" t="str">
            <v>PLG</v>
          </cell>
          <cell r="E344" t="str">
            <v>新PM☆</v>
          </cell>
          <cell r="F344" t="str">
            <v>－</v>
          </cell>
          <cell r="I344" t="str">
            <v>ALG</v>
          </cell>
          <cell r="J344" t="str">
            <v>－</v>
          </cell>
          <cell r="K344" t="str">
            <v>－</v>
          </cell>
          <cell r="N344" t="str">
            <v>PB</v>
          </cell>
          <cell r="O344" t="str">
            <v>PM☆☆☆☆</v>
          </cell>
          <cell r="P344" t="str">
            <v>－</v>
          </cell>
          <cell r="S344" t="str">
            <v>PDG</v>
          </cell>
          <cell r="T344" t="str">
            <v>新PM☆</v>
          </cell>
          <cell r="U344" t="str">
            <v>－</v>
          </cell>
        </row>
        <row r="345">
          <cell r="D345" t="str">
            <v>LLG</v>
          </cell>
          <cell r="E345" t="str">
            <v>－</v>
          </cell>
          <cell r="F345" t="str">
            <v>－</v>
          </cell>
          <cell r="I345" t="str">
            <v>BLG</v>
          </cell>
          <cell r="J345" t="str">
            <v>新☆</v>
          </cell>
          <cell r="K345" t="str">
            <v>－</v>
          </cell>
          <cell r="N345" t="str">
            <v>VB</v>
          </cell>
          <cell r="O345" t="str">
            <v>PM☆☆☆☆</v>
          </cell>
          <cell r="P345" t="str">
            <v>－</v>
          </cell>
          <cell r="S345" t="str">
            <v>KL</v>
          </cell>
          <cell r="T345" t="str">
            <v>－</v>
          </cell>
          <cell r="U345" t="str">
            <v>－</v>
          </cell>
        </row>
        <row r="346">
          <cell r="D346" t="str">
            <v>MLG</v>
          </cell>
          <cell r="E346" t="str">
            <v>新☆☆☆</v>
          </cell>
          <cell r="F346" t="str">
            <v>－</v>
          </cell>
          <cell r="I346" t="str">
            <v>NLG</v>
          </cell>
          <cell r="J346" t="str">
            <v>新☆</v>
          </cell>
          <cell r="K346" t="str">
            <v>－</v>
          </cell>
          <cell r="N346" t="str">
            <v>PC</v>
          </cell>
          <cell r="O346" t="str">
            <v>☆及びPM☆☆☆</v>
          </cell>
          <cell r="P346" t="str">
            <v>－</v>
          </cell>
          <cell r="S346" t="str">
            <v>2FG</v>
          </cell>
          <cell r="T346" t="str">
            <v>－</v>
          </cell>
          <cell r="U346" t="str">
            <v>－</v>
          </cell>
        </row>
        <row r="347">
          <cell r="D347" t="str">
            <v>RLG</v>
          </cell>
          <cell r="E347" t="str">
            <v>新☆☆☆☆</v>
          </cell>
          <cell r="F347" t="str">
            <v>－</v>
          </cell>
          <cell r="I347" t="str">
            <v>PLG</v>
          </cell>
          <cell r="J347" t="str">
            <v>新PM☆</v>
          </cell>
          <cell r="K347" t="str">
            <v>－</v>
          </cell>
          <cell r="N347" t="str">
            <v>VC</v>
          </cell>
          <cell r="O347" t="str">
            <v>☆及びPM☆☆☆</v>
          </cell>
          <cell r="P347" t="str">
            <v>－</v>
          </cell>
          <cell r="S347" t="str">
            <v>2EG</v>
          </cell>
          <cell r="T347" t="str">
            <v>－</v>
          </cell>
          <cell r="U347" t="str">
            <v>－</v>
          </cell>
        </row>
        <row r="348">
          <cell r="D348" t="str">
            <v>QLG</v>
          </cell>
          <cell r="E348" t="str">
            <v>新☆</v>
          </cell>
          <cell r="F348" t="str">
            <v>－</v>
          </cell>
          <cell r="I348" t="str">
            <v>LLG</v>
          </cell>
          <cell r="J348" t="str">
            <v>－</v>
          </cell>
          <cell r="K348" t="str">
            <v>－</v>
          </cell>
          <cell r="N348" t="str">
            <v>PD</v>
          </cell>
          <cell r="O348" t="str">
            <v>☆及びPM☆☆☆☆</v>
          </cell>
          <cell r="P348" t="str">
            <v>－</v>
          </cell>
        </row>
        <row r="349">
          <cell r="I349" t="str">
            <v>MLG</v>
          </cell>
          <cell r="J349" t="str">
            <v>新☆☆☆</v>
          </cell>
          <cell r="K349" t="str">
            <v>－</v>
          </cell>
          <cell r="N349" t="str">
            <v>VD</v>
          </cell>
          <cell r="O349" t="str">
            <v>☆及びPM☆☆☆☆</v>
          </cell>
          <cell r="P349" t="str">
            <v>－</v>
          </cell>
        </row>
        <row r="350">
          <cell r="I350" t="str">
            <v>RLG</v>
          </cell>
          <cell r="J350" t="str">
            <v>新☆☆☆☆</v>
          </cell>
          <cell r="K350" t="str">
            <v>－</v>
          </cell>
          <cell r="N350" t="str">
            <v>PE</v>
          </cell>
          <cell r="O350" t="str">
            <v>☆☆及びPM☆☆☆</v>
          </cell>
          <cell r="P350" t="str">
            <v>－</v>
          </cell>
        </row>
        <row r="351">
          <cell r="I351" t="str">
            <v>QLG</v>
          </cell>
          <cell r="J351" t="str">
            <v>新☆</v>
          </cell>
          <cell r="K351" t="str">
            <v>－</v>
          </cell>
          <cell r="N351" t="str">
            <v>VE</v>
          </cell>
          <cell r="O351" t="str">
            <v>☆☆及びPM☆☆☆</v>
          </cell>
          <cell r="P351" t="str">
            <v>－</v>
          </cell>
        </row>
        <row r="352">
          <cell r="N352" t="str">
            <v>PF</v>
          </cell>
          <cell r="O352" t="str">
            <v>☆☆及びPM☆☆☆☆</v>
          </cell>
          <cell r="P352" t="str">
            <v>－</v>
          </cell>
        </row>
        <row r="353">
          <cell r="N353" t="str">
            <v>VF</v>
          </cell>
          <cell r="O353" t="str">
            <v>☆☆及びPM☆☆☆☆</v>
          </cell>
          <cell r="P353" t="str">
            <v>－</v>
          </cell>
        </row>
        <row r="354">
          <cell r="N354" t="str">
            <v>PG</v>
          </cell>
          <cell r="O354" t="str">
            <v>☆☆☆及びPM☆☆☆</v>
          </cell>
          <cell r="P354" t="str">
            <v>－</v>
          </cell>
        </row>
        <row r="355">
          <cell r="N355" t="str">
            <v>VG</v>
          </cell>
          <cell r="O355" t="str">
            <v>☆☆☆及びPM☆☆☆</v>
          </cell>
          <cell r="P355" t="str">
            <v>－</v>
          </cell>
        </row>
        <row r="356">
          <cell r="N356" t="str">
            <v>PH</v>
          </cell>
          <cell r="O356" t="str">
            <v>☆☆☆及びPM☆☆☆☆</v>
          </cell>
          <cell r="P356" t="str">
            <v>－</v>
          </cell>
        </row>
        <row r="357">
          <cell r="N357" t="str">
            <v>VH</v>
          </cell>
          <cell r="O357" t="str">
            <v>☆☆☆及びPM☆☆☆☆</v>
          </cell>
          <cell r="P357" t="str">
            <v>－</v>
          </cell>
        </row>
        <row r="358">
          <cell r="N358" t="str">
            <v>TM</v>
          </cell>
          <cell r="O358" t="str">
            <v>☆</v>
          </cell>
          <cell r="P358" t="str">
            <v>－</v>
          </cell>
        </row>
        <row r="359">
          <cell r="N359" t="str">
            <v>XM</v>
          </cell>
          <cell r="O359" t="str">
            <v>☆</v>
          </cell>
          <cell r="P359" t="str">
            <v>－</v>
          </cell>
        </row>
        <row r="360">
          <cell r="N360" t="str">
            <v>LM</v>
          </cell>
          <cell r="O360" t="str">
            <v>☆☆</v>
          </cell>
          <cell r="P360" t="str">
            <v>－</v>
          </cell>
        </row>
        <row r="361">
          <cell r="N361" t="str">
            <v>YM</v>
          </cell>
          <cell r="O361" t="str">
            <v>☆☆</v>
          </cell>
          <cell r="P361" t="str">
            <v>－</v>
          </cell>
        </row>
        <row r="362">
          <cell r="N362" t="str">
            <v>UM</v>
          </cell>
          <cell r="O362" t="str">
            <v>☆☆☆</v>
          </cell>
          <cell r="P362" t="str">
            <v>－</v>
          </cell>
        </row>
        <row r="363">
          <cell r="N363" t="str">
            <v>ZM</v>
          </cell>
          <cell r="O363" t="str">
            <v>☆☆☆</v>
          </cell>
          <cell r="P363" t="str">
            <v>－</v>
          </cell>
        </row>
        <row r="364">
          <cell r="N364" t="str">
            <v>PJ</v>
          </cell>
          <cell r="O364" t="str">
            <v>PM☆☆☆</v>
          </cell>
          <cell r="P364" t="str">
            <v>－</v>
          </cell>
        </row>
        <row r="365">
          <cell r="N365" t="str">
            <v>VJ</v>
          </cell>
          <cell r="O365" t="str">
            <v>PM☆☆☆</v>
          </cell>
          <cell r="P365" t="str">
            <v>－</v>
          </cell>
        </row>
        <row r="366">
          <cell r="N366" t="str">
            <v>PK</v>
          </cell>
          <cell r="O366" t="str">
            <v>PM☆☆☆☆</v>
          </cell>
          <cell r="P366" t="str">
            <v>－</v>
          </cell>
        </row>
        <row r="367">
          <cell r="N367" t="str">
            <v>VK</v>
          </cell>
          <cell r="O367" t="str">
            <v>PM☆☆☆☆</v>
          </cell>
          <cell r="P367" t="str">
            <v>－</v>
          </cell>
        </row>
        <row r="368">
          <cell r="N368" t="str">
            <v>PL</v>
          </cell>
          <cell r="O368" t="str">
            <v>☆及びPM☆☆☆</v>
          </cell>
          <cell r="P368" t="str">
            <v>－</v>
          </cell>
        </row>
        <row r="369">
          <cell r="N369" t="str">
            <v>VL</v>
          </cell>
          <cell r="O369" t="str">
            <v>☆及びPM☆☆☆</v>
          </cell>
          <cell r="P369" t="str">
            <v>－</v>
          </cell>
        </row>
        <row r="370">
          <cell r="N370" t="str">
            <v>PM</v>
          </cell>
          <cell r="O370" t="str">
            <v>☆及びPM☆☆☆☆</v>
          </cell>
          <cell r="P370" t="str">
            <v>－</v>
          </cell>
        </row>
        <row r="371">
          <cell r="N371" t="str">
            <v>VM</v>
          </cell>
          <cell r="O371" t="str">
            <v>☆及びPM☆☆☆☆</v>
          </cell>
          <cell r="P371" t="str">
            <v>－</v>
          </cell>
        </row>
        <row r="372">
          <cell r="N372" t="str">
            <v>PN</v>
          </cell>
          <cell r="O372" t="str">
            <v>☆☆及びPM☆☆☆</v>
          </cell>
          <cell r="P372" t="str">
            <v>－</v>
          </cell>
        </row>
        <row r="373">
          <cell r="N373" t="str">
            <v>VN</v>
          </cell>
          <cell r="O373" t="str">
            <v>☆☆及びPM☆☆☆</v>
          </cell>
          <cell r="P373" t="str">
            <v>－</v>
          </cell>
        </row>
        <row r="374">
          <cell r="N374" t="str">
            <v>PP</v>
          </cell>
          <cell r="O374" t="str">
            <v>☆☆及びPM☆☆☆☆</v>
          </cell>
          <cell r="P374" t="str">
            <v>－</v>
          </cell>
        </row>
        <row r="375">
          <cell r="N375" t="str">
            <v>VP</v>
          </cell>
          <cell r="O375" t="str">
            <v>☆☆及びPM☆☆☆☆</v>
          </cell>
          <cell r="P375" t="str">
            <v>－</v>
          </cell>
        </row>
        <row r="376">
          <cell r="N376" t="str">
            <v>PQ</v>
          </cell>
          <cell r="O376" t="str">
            <v>☆☆☆及びPM☆☆☆</v>
          </cell>
          <cell r="P376" t="str">
            <v>－</v>
          </cell>
        </row>
        <row r="377">
          <cell r="N377" t="str">
            <v>VQ</v>
          </cell>
          <cell r="O377" t="str">
            <v>☆☆☆及びPM☆☆☆</v>
          </cell>
          <cell r="P377" t="str">
            <v>－</v>
          </cell>
        </row>
        <row r="378">
          <cell r="N378" t="str">
            <v>PR</v>
          </cell>
          <cell r="O378" t="str">
            <v>☆☆☆及びPM☆☆☆☆</v>
          </cell>
          <cell r="P378" t="str">
            <v>－</v>
          </cell>
        </row>
        <row r="379">
          <cell r="N379" t="str">
            <v>VR</v>
          </cell>
          <cell r="O379" t="str">
            <v>☆☆☆及びPM☆☆☆☆</v>
          </cell>
          <cell r="P379" t="str">
            <v>－</v>
          </cell>
        </row>
        <row r="380">
          <cell r="N380" t="str">
            <v>ADG</v>
          </cell>
          <cell r="O380" t="str">
            <v>－</v>
          </cell>
          <cell r="P380" t="str">
            <v>新長期</v>
          </cell>
        </row>
        <row r="381">
          <cell r="N381" t="str">
            <v>AKG</v>
          </cell>
          <cell r="O381" t="str">
            <v>－</v>
          </cell>
          <cell r="P381" t="str">
            <v>新長期</v>
          </cell>
        </row>
        <row r="382">
          <cell r="N382" t="str">
            <v>ACG</v>
          </cell>
          <cell r="O382" t="str">
            <v>－</v>
          </cell>
          <cell r="P382" t="str">
            <v>新長期</v>
          </cell>
        </row>
        <row r="383">
          <cell r="N383" t="str">
            <v>AJG</v>
          </cell>
          <cell r="O383" t="str">
            <v>－</v>
          </cell>
          <cell r="P383" t="str">
            <v>新長期</v>
          </cell>
        </row>
        <row r="384">
          <cell r="N384" t="str">
            <v>BCG</v>
          </cell>
          <cell r="O384" t="str">
            <v>新☆</v>
          </cell>
          <cell r="P384" t="str">
            <v>新☆（新長期）</v>
          </cell>
        </row>
        <row r="385">
          <cell r="N385" t="str">
            <v>BJG</v>
          </cell>
          <cell r="O385" t="str">
            <v>新☆</v>
          </cell>
          <cell r="P385" t="str">
            <v>新☆（新長期）</v>
          </cell>
        </row>
        <row r="386">
          <cell r="N386" t="str">
            <v>BDG</v>
          </cell>
          <cell r="O386" t="str">
            <v>新☆</v>
          </cell>
          <cell r="P386" t="str">
            <v>新☆（新長期）</v>
          </cell>
        </row>
        <row r="387">
          <cell r="N387" t="str">
            <v>BKG</v>
          </cell>
          <cell r="O387" t="str">
            <v>新☆</v>
          </cell>
          <cell r="P387" t="str">
            <v>新☆（新長期）</v>
          </cell>
        </row>
        <row r="388">
          <cell r="N388" t="str">
            <v>CCG</v>
          </cell>
          <cell r="O388" t="str">
            <v>新☆☆☆</v>
          </cell>
          <cell r="P388" t="str">
            <v>新長期</v>
          </cell>
        </row>
        <row r="389">
          <cell r="N389" t="str">
            <v>CJG</v>
          </cell>
          <cell r="O389" t="str">
            <v>新☆☆☆</v>
          </cell>
          <cell r="P389" t="str">
            <v>新長期</v>
          </cell>
        </row>
        <row r="390">
          <cell r="N390" t="str">
            <v>CDG</v>
          </cell>
          <cell r="O390" t="str">
            <v>新☆☆☆</v>
          </cell>
          <cell r="P390" t="str">
            <v>新長期</v>
          </cell>
        </row>
        <row r="391">
          <cell r="N391" t="str">
            <v>CKG</v>
          </cell>
          <cell r="O391" t="str">
            <v>新☆☆☆</v>
          </cell>
          <cell r="P391" t="str">
            <v>新長期</v>
          </cell>
        </row>
        <row r="392">
          <cell r="N392" t="str">
            <v>NCG</v>
          </cell>
          <cell r="O392" t="str">
            <v>新NOx☆</v>
          </cell>
          <cell r="P392" t="str">
            <v>新☆（新長期）</v>
          </cell>
        </row>
        <row r="393">
          <cell r="N393" t="str">
            <v>NJG</v>
          </cell>
          <cell r="O393" t="str">
            <v>新NOx☆</v>
          </cell>
          <cell r="P393" t="str">
            <v>新☆（新長期）</v>
          </cell>
        </row>
        <row r="394">
          <cell r="N394" t="str">
            <v>NDG</v>
          </cell>
          <cell r="O394" t="str">
            <v>新NOx☆</v>
          </cell>
          <cell r="P394" t="str">
            <v>新☆（新長期）</v>
          </cell>
        </row>
        <row r="395">
          <cell r="N395" t="str">
            <v>NKG</v>
          </cell>
          <cell r="O395" t="str">
            <v>新NOx☆</v>
          </cell>
          <cell r="P395" t="str">
            <v>新☆（新長期）</v>
          </cell>
        </row>
        <row r="396">
          <cell r="N396" t="str">
            <v>PCG</v>
          </cell>
          <cell r="O396" t="str">
            <v>新PM☆</v>
          </cell>
          <cell r="P396" t="str">
            <v>新☆（新長期）</v>
          </cell>
        </row>
        <row r="397">
          <cell r="N397" t="str">
            <v>PJG</v>
          </cell>
          <cell r="O397" t="str">
            <v>新PM☆</v>
          </cell>
          <cell r="P397" t="str">
            <v>新☆（新長期）</v>
          </cell>
        </row>
        <row r="398">
          <cell r="N398" t="str">
            <v>PDG</v>
          </cell>
          <cell r="O398" t="str">
            <v>新PM☆</v>
          </cell>
          <cell r="P398" t="str">
            <v>新☆（新長期）</v>
          </cell>
        </row>
        <row r="399">
          <cell r="N399" t="str">
            <v>PKG</v>
          </cell>
          <cell r="O399" t="str">
            <v>新PM☆</v>
          </cell>
          <cell r="P399" t="str">
            <v>新☆（新長期）</v>
          </cell>
        </row>
        <row r="400">
          <cell r="N400" t="str">
            <v>LDG</v>
          </cell>
          <cell r="O400" t="str">
            <v>－</v>
          </cell>
          <cell r="P400" t="str">
            <v>ポスト新長期</v>
          </cell>
        </row>
        <row r="401">
          <cell r="N401" t="str">
            <v>LKG</v>
          </cell>
          <cell r="O401" t="str">
            <v>－</v>
          </cell>
          <cell r="P401" t="str">
            <v>ポスト新長期</v>
          </cell>
        </row>
        <row r="402">
          <cell r="N402" t="str">
            <v>LCG</v>
          </cell>
          <cell r="O402" t="str">
            <v>－</v>
          </cell>
          <cell r="P402" t="str">
            <v>ポスト新長期</v>
          </cell>
        </row>
        <row r="403">
          <cell r="N403" t="str">
            <v>LJG</v>
          </cell>
          <cell r="O403" t="str">
            <v>－</v>
          </cell>
          <cell r="P403" t="str">
            <v>ポスト新長期</v>
          </cell>
        </row>
        <row r="404">
          <cell r="N404" t="str">
            <v>MDG</v>
          </cell>
          <cell r="O404" t="str">
            <v>新☆☆☆</v>
          </cell>
          <cell r="P404" t="str">
            <v>ポスト新長期</v>
          </cell>
        </row>
        <row r="405">
          <cell r="N405" t="str">
            <v>MKG</v>
          </cell>
          <cell r="O405" t="str">
            <v>新☆☆☆</v>
          </cell>
          <cell r="P405" t="str">
            <v>ポスト新長期</v>
          </cell>
        </row>
        <row r="406">
          <cell r="N406" t="str">
            <v>MCG</v>
          </cell>
          <cell r="O406" t="str">
            <v>新☆☆☆</v>
          </cell>
          <cell r="P406" t="str">
            <v>ポスト新長期</v>
          </cell>
        </row>
        <row r="407">
          <cell r="N407" t="str">
            <v>MJG</v>
          </cell>
          <cell r="O407" t="str">
            <v>新☆☆☆</v>
          </cell>
          <cell r="P407" t="str">
            <v>ポスト新長期</v>
          </cell>
        </row>
        <row r="408">
          <cell r="N408" t="str">
            <v>RDG</v>
          </cell>
          <cell r="O408" t="str">
            <v>新☆☆☆☆</v>
          </cell>
          <cell r="P408" t="str">
            <v>ポスト新長期</v>
          </cell>
        </row>
        <row r="409">
          <cell r="N409" t="str">
            <v>RKG</v>
          </cell>
          <cell r="O409" t="str">
            <v>新☆☆☆☆</v>
          </cell>
          <cell r="P409" t="str">
            <v>ポスト新長期</v>
          </cell>
        </row>
        <row r="410">
          <cell r="N410" t="str">
            <v>RCG</v>
          </cell>
          <cell r="O410" t="str">
            <v>新☆☆☆☆</v>
          </cell>
          <cell r="P410" t="str">
            <v>ポスト新長期</v>
          </cell>
        </row>
        <row r="411">
          <cell r="N411" t="str">
            <v>RJG</v>
          </cell>
          <cell r="O411" t="str">
            <v>新☆☆☆☆</v>
          </cell>
          <cell r="P411" t="str">
            <v>ポスト新長期</v>
          </cell>
        </row>
        <row r="412">
          <cell r="N412" t="str">
            <v>SDG</v>
          </cell>
          <cell r="O412" t="str">
            <v>－</v>
          </cell>
          <cell r="P412" t="str">
            <v>ポスト新長期</v>
          </cell>
        </row>
        <row r="413">
          <cell r="N413" t="str">
            <v>SKG</v>
          </cell>
          <cell r="O413" t="str">
            <v>－</v>
          </cell>
          <cell r="P413" t="str">
            <v>ポスト新長期</v>
          </cell>
        </row>
        <row r="414">
          <cell r="N414" t="str">
            <v>SCG</v>
          </cell>
          <cell r="O414" t="str">
            <v>－</v>
          </cell>
          <cell r="P414" t="str">
            <v>ポスト新長期</v>
          </cell>
        </row>
        <row r="415">
          <cell r="N415" t="str">
            <v>SJG</v>
          </cell>
          <cell r="O415" t="str">
            <v>－</v>
          </cell>
          <cell r="P415" t="str">
            <v>ポスト新長期</v>
          </cell>
        </row>
        <row r="416">
          <cell r="N416" t="str">
            <v>LPG</v>
          </cell>
          <cell r="O416" t="str">
            <v>－</v>
          </cell>
          <cell r="P416" t="str">
            <v>ポスト新長期</v>
          </cell>
        </row>
        <row r="417">
          <cell r="N417" t="str">
            <v>LRG</v>
          </cell>
          <cell r="O417" t="str">
            <v>－</v>
          </cell>
          <cell r="P417" t="str">
            <v>ポスト新長期</v>
          </cell>
        </row>
        <row r="418">
          <cell r="N418" t="str">
            <v>LNG</v>
          </cell>
          <cell r="O418" t="str">
            <v>－</v>
          </cell>
          <cell r="P418" t="str">
            <v>ポスト新長期</v>
          </cell>
        </row>
        <row r="419">
          <cell r="N419" t="str">
            <v>LQG</v>
          </cell>
          <cell r="O419" t="str">
            <v>－</v>
          </cell>
          <cell r="P419" t="str">
            <v>ポスト新長期</v>
          </cell>
        </row>
        <row r="420">
          <cell r="N420" t="str">
            <v>MPG</v>
          </cell>
          <cell r="O420" t="str">
            <v>新☆☆☆</v>
          </cell>
          <cell r="P420" t="str">
            <v>ポスト新長期</v>
          </cell>
        </row>
        <row r="421">
          <cell r="N421" t="str">
            <v>MRG</v>
          </cell>
          <cell r="O421" t="str">
            <v>新☆☆☆</v>
          </cell>
          <cell r="P421" t="str">
            <v>ポスト新長期</v>
          </cell>
        </row>
        <row r="422">
          <cell r="N422" t="str">
            <v>MNG</v>
          </cell>
          <cell r="O422" t="str">
            <v>新☆☆☆</v>
          </cell>
          <cell r="P422" t="str">
            <v>ポスト新長期</v>
          </cell>
        </row>
        <row r="423">
          <cell r="N423" t="str">
            <v>MQG</v>
          </cell>
          <cell r="O423" t="str">
            <v>新☆☆☆</v>
          </cell>
          <cell r="P423" t="str">
            <v>ポスト新長期</v>
          </cell>
        </row>
        <row r="424">
          <cell r="N424" t="str">
            <v>RPG</v>
          </cell>
          <cell r="O424" t="str">
            <v>新☆☆☆☆</v>
          </cell>
          <cell r="P424" t="str">
            <v>ポスト新長期</v>
          </cell>
        </row>
        <row r="425">
          <cell r="N425" t="str">
            <v>RRG</v>
          </cell>
          <cell r="O425" t="str">
            <v>新☆☆☆☆</v>
          </cell>
          <cell r="P425" t="str">
            <v>ポスト新長期</v>
          </cell>
        </row>
        <row r="426">
          <cell r="N426" t="str">
            <v>RNG</v>
          </cell>
          <cell r="O426" t="str">
            <v>新☆☆☆☆</v>
          </cell>
          <cell r="P426" t="str">
            <v>ポスト新長期</v>
          </cell>
        </row>
        <row r="427">
          <cell r="N427" t="str">
            <v>RQG</v>
          </cell>
          <cell r="O427" t="str">
            <v>新☆☆☆☆</v>
          </cell>
          <cell r="P427" t="str">
            <v>ポスト新長期</v>
          </cell>
        </row>
        <row r="428">
          <cell r="N428" t="str">
            <v>SPG</v>
          </cell>
          <cell r="O428" t="str">
            <v>－</v>
          </cell>
          <cell r="P428" t="str">
            <v>ポスト新長期</v>
          </cell>
        </row>
        <row r="429">
          <cell r="N429" t="str">
            <v>SRG</v>
          </cell>
          <cell r="O429" t="str">
            <v>－</v>
          </cell>
          <cell r="P429" t="str">
            <v>ポスト新長期</v>
          </cell>
        </row>
        <row r="430">
          <cell r="N430" t="str">
            <v>SNG</v>
          </cell>
          <cell r="O430" t="str">
            <v>－</v>
          </cell>
          <cell r="P430" t="str">
            <v>ポスト新長期</v>
          </cell>
        </row>
        <row r="431">
          <cell r="N431" t="str">
            <v>SQG</v>
          </cell>
          <cell r="O431" t="str">
            <v>－</v>
          </cell>
          <cell r="P431" t="str">
            <v>ポスト新長期</v>
          </cell>
        </row>
        <row r="432">
          <cell r="N432" t="str">
            <v>QDG</v>
          </cell>
          <cell r="O432" t="str">
            <v>－</v>
          </cell>
          <cell r="P432" t="str">
            <v>ポスト新長期</v>
          </cell>
        </row>
        <row r="433">
          <cell r="N433" t="str">
            <v>QKG</v>
          </cell>
          <cell r="O433" t="str">
            <v>－</v>
          </cell>
          <cell r="P433" t="str">
            <v>ポスト新長期</v>
          </cell>
        </row>
        <row r="434">
          <cell r="N434" t="str">
            <v>QPG</v>
          </cell>
          <cell r="O434" t="str">
            <v>－</v>
          </cell>
          <cell r="P434" t="str">
            <v>ポスト新長期</v>
          </cell>
        </row>
        <row r="435">
          <cell r="N435" t="str">
            <v>QRG</v>
          </cell>
          <cell r="O435" t="str">
            <v>－</v>
          </cell>
          <cell r="P435" t="str">
            <v>ポスト新長期</v>
          </cell>
        </row>
        <row r="436">
          <cell r="N436" t="str">
            <v>QCG</v>
          </cell>
          <cell r="O436" t="str">
            <v>－</v>
          </cell>
          <cell r="P436" t="str">
            <v>ポスト新長期</v>
          </cell>
        </row>
        <row r="437">
          <cell r="N437" t="str">
            <v>QJG</v>
          </cell>
          <cell r="O437" t="str">
            <v>－</v>
          </cell>
          <cell r="P437" t="str">
            <v>ポスト新長期</v>
          </cell>
        </row>
        <row r="438">
          <cell r="N438" t="str">
            <v>QNG</v>
          </cell>
          <cell r="O438" t="str">
            <v>－</v>
          </cell>
          <cell r="P438" t="str">
            <v>ポスト新長期</v>
          </cell>
        </row>
        <row r="439">
          <cell r="N439" t="str">
            <v>QQG</v>
          </cell>
          <cell r="O439" t="str">
            <v>－</v>
          </cell>
          <cell r="P439" t="str">
            <v>ポスト新長期</v>
          </cell>
        </row>
        <row r="440">
          <cell r="N440" t="str">
            <v>TDG</v>
          </cell>
          <cell r="O440" t="str">
            <v>－</v>
          </cell>
          <cell r="P440" t="str">
            <v>ポスト新長期</v>
          </cell>
        </row>
        <row r="441">
          <cell r="N441" t="str">
            <v>TKG</v>
          </cell>
          <cell r="O441" t="str">
            <v>－</v>
          </cell>
          <cell r="P441" t="str">
            <v>ポスト新長期</v>
          </cell>
        </row>
        <row r="442">
          <cell r="N442" t="str">
            <v>TPG</v>
          </cell>
          <cell r="O442" t="str">
            <v>－</v>
          </cell>
          <cell r="P442" t="str">
            <v>ポスト新長期</v>
          </cell>
        </row>
        <row r="443">
          <cell r="N443" t="str">
            <v>TRG</v>
          </cell>
          <cell r="O443" t="str">
            <v>－</v>
          </cell>
          <cell r="P443" t="str">
            <v>ポスト新長期</v>
          </cell>
        </row>
        <row r="444">
          <cell r="N444" t="str">
            <v>TCG</v>
          </cell>
          <cell r="O444" t="str">
            <v>－</v>
          </cell>
          <cell r="P444" t="str">
            <v>ポスト新長期</v>
          </cell>
        </row>
        <row r="445">
          <cell r="N445" t="str">
            <v>TJG</v>
          </cell>
          <cell r="O445" t="str">
            <v>－</v>
          </cell>
          <cell r="P445" t="str">
            <v>ポスト新長期</v>
          </cell>
        </row>
        <row r="446">
          <cell r="N446" t="str">
            <v>TNG</v>
          </cell>
          <cell r="O446" t="str">
            <v>－</v>
          </cell>
          <cell r="P446" t="str">
            <v>ポスト新長期</v>
          </cell>
        </row>
        <row r="447">
          <cell r="N447" t="str">
            <v>TQG</v>
          </cell>
          <cell r="O447" t="str">
            <v>－</v>
          </cell>
          <cell r="P447" t="str">
            <v>ポスト新長期</v>
          </cell>
        </row>
        <row r="448">
          <cell r="N448" t="str">
            <v>AMG</v>
          </cell>
          <cell r="O448" t="str">
            <v>－</v>
          </cell>
          <cell r="P448" t="str">
            <v>新長期</v>
          </cell>
        </row>
        <row r="449">
          <cell r="N449" t="str">
            <v>BMG</v>
          </cell>
          <cell r="O449" t="str">
            <v>新☆</v>
          </cell>
          <cell r="P449" t="str">
            <v>新☆（新長期）</v>
          </cell>
        </row>
        <row r="450">
          <cell r="N450" t="str">
            <v>NMG</v>
          </cell>
          <cell r="O450" t="str">
            <v>新☆</v>
          </cell>
          <cell r="P450" t="str">
            <v>新☆（新長期）</v>
          </cell>
        </row>
        <row r="451">
          <cell r="N451" t="str">
            <v>PMG</v>
          </cell>
          <cell r="O451" t="str">
            <v>新PM☆</v>
          </cell>
          <cell r="P451" t="str">
            <v>新☆（新長期）</v>
          </cell>
        </row>
        <row r="452">
          <cell r="N452" t="str">
            <v>LTG</v>
          </cell>
          <cell r="O452" t="str">
            <v>－</v>
          </cell>
          <cell r="P452" t="str">
            <v>ポスト新長期</v>
          </cell>
        </row>
        <row r="453">
          <cell r="N453" t="str">
            <v>LSG</v>
          </cell>
          <cell r="O453" t="str">
            <v>－</v>
          </cell>
          <cell r="P453" t="str">
            <v>ポスト新長期</v>
          </cell>
        </row>
        <row r="454">
          <cell r="N454" t="str">
            <v>LMG</v>
          </cell>
          <cell r="O454" t="str">
            <v>－</v>
          </cell>
          <cell r="P454" t="str">
            <v>ポスト新長期</v>
          </cell>
        </row>
        <row r="455">
          <cell r="N455" t="str">
            <v>MMG</v>
          </cell>
          <cell r="O455" t="str">
            <v>新☆☆☆</v>
          </cell>
          <cell r="P455" t="str">
            <v>ポスト新長期</v>
          </cell>
        </row>
        <row r="456">
          <cell r="N456" t="str">
            <v>RMG</v>
          </cell>
          <cell r="O456" t="str">
            <v>新☆☆☆☆</v>
          </cell>
          <cell r="P456" t="str">
            <v>ポスト新長期</v>
          </cell>
        </row>
        <row r="457">
          <cell r="N457" t="str">
            <v>QTG</v>
          </cell>
          <cell r="O457" t="str">
            <v>－</v>
          </cell>
          <cell r="P457" t="str">
            <v>ポスト新長期</v>
          </cell>
        </row>
        <row r="458">
          <cell r="N458" t="str">
            <v>QSG</v>
          </cell>
          <cell r="O458" t="str">
            <v>－</v>
          </cell>
          <cell r="P458" t="str">
            <v>ポスト新長期</v>
          </cell>
        </row>
        <row r="459">
          <cell r="N459" t="str">
            <v>QMG</v>
          </cell>
          <cell r="O459" t="str">
            <v>－</v>
          </cell>
          <cell r="P459" t="str">
            <v>ポスト新長期</v>
          </cell>
        </row>
        <row r="460">
          <cell r="N460" t="str">
            <v>STG</v>
          </cell>
          <cell r="O460" t="str">
            <v>－</v>
          </cell>
          <cell r="P460" t="str">
            <v>ポスト新長期</v>
          </cell>
        </row>
        <row r="461">
          <cell r="N461" t="str">
            <v>SSG</v>
          </cell>
          <cell r="O461" t="str">
            <v>－</v>
          </cell>
          <cell r="P461" t="str">
            <v>ポスト新長期</v>
          </cell>
        </row>
        <row r="462">
          <cell r="N462" t="str">
            <v>SMG</v>
          </cell>
          <cell r="O462" t="str">
            <v>－</v>
          </cell>
          <cell r="P462" t="str">
            <v>ポスト新長期</v>
          </cell>
        </row>
        <row r="463">
          <cell r="N463" t="str">
            <v>TTG</v>
          </cell>
          <cell r="O463" t="str">
            <v>－</v>
          </cell>
          <cell r="P463" t="str">
            <v>ポスト新長期</v>
          </cell>
        </row>
        <row r="464">
          <cell r="N464" t="str">
            <v>TSG</v>
          </cell>
          <cell r="O464" t="str">
            <v>－</v>
          </cell>
          <cell r="P464" t="str">
            <v>ポスト新長期</v>
          </cell>
        </row>
        <row r="465">
          <cell r="N465" t="str">
            <v>TMG</v>
          </cell>
          <cell r="O465" t="str">
            <v>－</v>
          </cell>
          <cell r="P465" t="str">
            <v>ポスト新長期</v>
          </cell>
        </row>
        <row r="466">
          <cell r="N466" t="str">
            <v>2DG</v>
          </cell>
          <cell r="O466" t="str">
            <v>－</v>
          </cell>
          <cell r="P466" t="str">
            <v>H28・30規制</v>
          </cell>
        </row>
        <row r="467">
          <cell r="N467" t="str">
            <v>2KG</v>
          </cell>
          <cell r="O467" t="str">
            <v>－</v>
          </cell>
          <cell r="P467" t="str">
            <v>H28・30規制</v>
          </cell>
        </row>
        <row r="468">
          <cell r="N468" t="str">
            <v>2PG</v>
          </cell>
          <cell r="O468" t="str">
            <v>－</v>
          </cell>
          <cell r="P468" t="str">
            <v>H28・30規制</v>
          </cell>
        </row>
        <row r="469">
          <cell r="N469" t="str">
            <v>2RG</v>
          </cell>
          <cell r="O469" t="str">
            <v>－</v>
          </cell>
          <cell r="P469" t="str">
            <v>H28・30規制</v>
          </cell>
        </row>
        <row r="470">
          <cell r="N470" t="str">
            <v>2TG</v>
          </cell>
          <cell r="O470" t="str">
            <v>－</v>
          </cell>
          <cell r="P470" t="str">
            <v>H28・30規制</v>
          </cell>
        </row>
        <row r="471">
          <cell r="N471" t="str">
            <v>2CG</v>
          </cell>
          <cell r="O471" t="str">
            <v>－</v>
          </cell>
          <cell r="P471" t="str">
            <v>H28・30規制</v>
          </cell>
        </row>
        <row r="472">
          <cell r="N472" t="str">
            <v>2JG</v>
          </cell>
          <cell r="O472" t="str">
            <v>－</v>
          </cell>
          <cell r="P472" t="str">
            <v>H28・30規制</v>
          </cell>
        </row>
        <row r="473">
          <cell r="N473" t="str">
            <v>2NG</v>
          </cell>
          <cell r="O473" t="str">
            <v>－</v>
          </cell>
          <cell r="P473" t="str">
            <v>H28・30規制</v>
          </cell>
        </row>
        <row r="474">
          <cell r="N474" t="str">
            <v>2QG</v>
          </cell>
          <cell r="O474" t="str">
            <v>－</v>
          </cell>
          <cell r="P474" t="str">
            <v>H28・30規制</v>
          </cell>
        </row>
        <row r="475">
          <cell r="N475" t="str">
            <v>2SG</v>
          </cell>
          <cell r="O475" t="str">
            <v>－</v>
          </cell>
          <cell r="P475" t="str">
            <v>H28・30規制</v>
          </cell>
        </row>
        <row r="476">
          <cell r="N476" t="str">
            <v>2MG</v>
          </cell>
          <cell r="O476" t="str">
            <v>－</v>
          </cell>
          <cell r="P476" t="str">
            <v>H28・30規制</v>
          </cell>
        </row>
        <row r="477">
          <cell r="N477" t="str">
            <v>DKG</v>
          </cell>
          <cell r="O477" t="str">
            <v>－</v>
          </cell>
          <cell r="P477" t="str">
            <v>新長期</v>
          </cell>
        </row>
        <row r="489">
          <cell r="D489" t="str">
            <v>-</v>
          </cell>
          <cell r="E489" t="str">
            <v>－</v>
          </cell>
          <cell r="F489" t="str">
            <v>－</v>
          </cell>
          <cell r="I489" t="str">
            <v>-</v>
          </cell>
          <cell r="J489" t="str">
            <v>－</v>
          </cell>
          <cell r="K489" t="str">
            <v>－</v>
          </cell>
          <cell r="N489" t="str">
            <v>-</v>
          </cell>
          <cell r="O489" t="str">
            <v>－</v>
          </cell>
          <cell r="P489" t="str">
            <v>－</v>
          </cell>
          <cell r="S489" t="str">
            <v>TR</v>
          </cell>
          <cell r="T489" t="str">
            <v>☆</v>
          </cell>
          <cell r="U489" t="str">
            <v>－</v>
          </cell>
          <cell r="X489" t="str">
            <v>TR</v>
          </cell>
          <cell r="Y489" t="str">
            <v>☆</v>
          </cell>
          <cell r="Z489" t="str">
            <v>－</v>
          </cell>
        </row>
        <row r="490">
          <cell r="D490" t="str">
            <v>J</v>
          </cell>
          <cell r="E490" t="str">
            <v>－</v>
          </cell>
          <cell r="F490" t="str">
            <v>－</v>
          </cell>
          <cell r="I490" t="str">
            <v>J</v>
          </cell>
          <cell r="J490" t="str">
            <v>－</v>
          </cell>
          <cell r="K490" t="str">
            <v>－</v>
          </cell>
          <cell r="N490" t="str">
            <v>K</v>
          </cell>
          <cell r="O490" t="str">
            <v>－</v>
          </cell>
          <cell r="P490" t="str">
            <v>－</v>
          </cell>
          <cell r="S490" t="str">
            <v>LR</v>
          </cell>
          <cell r="T490" t="str">
            <v>☆☆</v>
          </cell>
          <cell r="U490" t="str">
            <v>－</v>
          </cell>
          <cell r="X490" t="str">
            <v>LR</v>
          </cell>
          <cell r="Y490" t="str">
            <v>☆☆</v>
          </cell>
          <cell r="Z490" t="str">
            <v>－</v>
          </cell>
        </row>
        <row r="491">
          <cell r="D491" t="str">
            <v>M</v>
          </cell>
          <cell r="E491" t="str">
            <v>－</v>
          </cell>
          <cell r="F491" t="str">
            <v>－</v>
          </cell>
          <cell r="I491" t="str">
            <v>M</v>
          </cell>
          <cell r="J491" t="str">
            <v>－</v>
          </cell>
          <cell r="K491" t="str">
            <v>－</v>
          </cell>
          <cell r="N491" t="str">
            <v>N</v>
          </cell>
          <cell r="O491" t="str">
            <v>－</v>
          </cell>
          <cell r="P491" t="str">
            <v>－</v>
          </cell>
          <cell r="S491" t="str">
            <v>UR</v>
          </cell>
          <cell r="T491" t="str">
            <v>☆☆☆</v>
          </cell>
          <cell r="U491" t="str">
            <v>－</v>
          </cell>
          <cell r="X491" t="str">
            <v>UR</v>
          </cell>
          <cell r="Y491" t="str">
            <v>☆☆☆</v>
          </cell>
          <cell r="Z491" t="str">
            <v>－</v>
          </cell>
        </row>
        <row r="492">
          <cell r="D492" t="str">
            <v>T</v>
          </cell>
          <cell r="E492" t="str">
            <v>－</v>
          </cell>
          <cell r="F492" t="str">
            <v>－</v>
          </cell>
          <cell r="I492" t="str">
            <v>T</v>
          </cell>
          <cell r="J492" t="str">
            <v>－</v>
          </cell>
          <cell r="K492" t="str">
            <v>－</v>
          </cell>
          <cell r="N492" t="str">
            <v>P</v>
          </cell>
          <cell r="O492" t="str">
            <v>－</v>
          </cell>
          <cell r="P492" t="str">
            <v>－</v>
          </cell>
          <cell r="S492" t="str">
            <v>AFG</v>
          </cell>
          <cell r="T492" t="str">
            <v>－</v>
          </cell>
          <cell r="U492" t="str">
            <v>－</v>
          </cell>
          <cell r="X492" t="str">
            <v>AHG</v>
          </cell>
          <cell r="Y492" t="str">
            <v>－</v>
          </cell>
          <cell r="Z492" t="str">
            <v>－</v>
          </cell>
        </row>
        <row r="493">
          <cell r="D493" t="str">
            <v>Z</v>
          </cell>
          <cell r="E493" t="str">
            <v>－</v>
          </cell>
          <cell r="F493" t="str">
            <v>－</v>
          </cell>
          <cell r="I493" t="str">
            <v>Z</v>
          </cell>
          <cell r="J493" t="str">
            <v>－</v>
          </cell>
          <cell r="K493" t="str">
            <v>－</v>
          </cell>
          <cell r="N493" t="str">
            <v>U</v>
          </cell>
          <cell r="O493" t="str">
            <v>－</v>
          </cell>
          <cell r="P493" t="str">
            <v>－</v>
          </cell>
          <cell r="S493" t="str">
            <v>AEG</v>
          </cell>
          <cell r="T493" t="str">
            <v>－</v>
          </cell>
          <cell r="U493" t="str">
            <v>－</v>
          </cell>
          <cell r="X493" t="str">
            <v>AGG</v>
          </cell>
          <cell r="Y493" t="str">
            <v>－</v>
          </cell>
          <cell r="Z493" t="str">
            <v>－</v>
          </cell>
        </row>
        <row r="494">
          <cell r="D494" t="str">
            <v>GB</v>
          </cell>
          <cell r="E494" t="str">
            <v>－</v>
          </cell>
          <cell r="F494" t="str">
            <v>－</v>
          </cell>
          <cell r="I494" t="str">
            <v>GB</v>
          </cell>
          <cell r="J494" t="str">
            <v>－</v>
          </cell>
          <cell r="K494" t="str">
            <v>－</v>
          </cell>
          <cell r="N494" t="str">
            <v>W</v>
          </cell>
          <cell r="O494" t="str">
            <v>－</v>
          </cell>
          <cell r="P494" t="str">
            <v>－</v>
          </cell>
          <cell r="S494" t="str">
            <v>BEG</v>
          </cell>
          <cell r="T494" t="str">
            <v>新☆</v>
          </cell>
          <cell r="U494" t="str">
            <v>－</v>
          </cell>
          <cell r="X494" t="str">
            <v>BGG</v>
          </cell>
          <cell r="Y494" t="str">
            <v>新☆</v>
          </cell>
          <cell r="Z494" t="str">
            <v>－</v>
          </cell>
        </row>
        <row r="495">
          <cell r="D495" t="str">
            <v>GE</v>
          </cell>
          <cell r="E495" t="str">
            <v>－</v>
          </cell>
          <cell r="F495" t="str">
            <v>－</v>
          </cell>
          <cell r="I495" t="str">
            <v>GE</v>
          </cell>
          <cell r="J495" t="str">
            <v>－</v>
          </cell>
          <cell r="K495" t="str">
            <v>－</v>
          </cell>
          <cell r="N495" t="str">
            <v>KC</v>
          </cell>
          <cell r="O495" t="str">
            <v>－</v>
          </cell>
          <cell r="P495" t="str">
            <v>－</v>
          </cell>
          <cell r="S495" t="str">
            <v>BFG</v>
          </cell>
          <cell r="T495" t="str">
            <v>新☆</v>
          </cell>
          <cell r="U495" t="str">
            <v>－</v>
          </cell>
          <cell r="X495" t="str">
            <v>BHG</v>
          </cell>
          <cell r="Y495" t="str">
            <v>新☆</v>
          </cell>
          <cell r="Z495" t="str">
            <v>－</v>
          </cell>
        </row>
        <row r="496">
          <cell r="D496" t="str">
            <v>HJ</v>
          </cell>
          <cell r="E496" t="str">
            <v>－</v>
          </cell>
          <cell r="F496" t="str">
            <v>－</v>
          </cell>
          <cell r="I496" t="str">
            <v>HJ</v>
          </cell>
          <cell r="J496" t="str">
            <v>－</v>
          </cell>
          <cell r="K496" t="str">
            <v>－</v>
          </cell>
          <cell r="N496" t="str">
            <v>KK</v>
          </cell>
          <cell r="O496" t="str">
            <v>－</v>
          </cell>
          <cell r="P496" t="str">
            <v>－</v>
          </cell>
          <cell r="S496" t="str">
            <v>CEG</v>
          </cell>
          <cell r="T496" t="str">
            <v>新☆☆☆</v>
          </cell>
          <cell r="U496" t="str">
            <v>－</v>
          </cell>
          <cell r="X496" t="str">
            <v>CGG</v>
          </cell>
          <cell r="Y496" t="str">
            <v>新☆☆☆</v>
          </cell>
          <cell r="Z496" t="str">
            <v>－</v>
          </cell>
        </row>
        <row r="497">
          <cell r="D497" t="str">
            <v>GL</v>
          </cell>
          <cell r="E497" t="str">
            <v>－</v>
          </cell>
          <cell r="F497" t="str">
            <v>－</v>
          </cell>
          <cell r="I497" t="str">
            <v>GL</v>
          </cell>
          <cell r="J497" t="str">
            <v>－</v>
          </cell>
          <cell r="K497" t="str">
            <v>－</v>
          </cell>
          <cell r="N497" t="str">
            <v>HF</v>
          </cell>
          <cell r="O497" t="str">
            <v>－</v>
          </cell>
          <cell r="P497" t="str">
            <v>－</v>
          </cell>
          <cell r="S497" t="str">
            <v>CFG</v>
          </cell>
          <cell r="T497" t="str">
            <v>新☆☆☆</v>
          </cell>
          <cell r="U497" t="str">
            <v>－</v>
          </cell>
          <cell r="X497" t="str">
            <v>CHG</v>
          </cell>
          <cell r="Y497" t="str">
            <v>新☆☆☆</v>
          </cell>
          <cell r="Z497" t="str">
            <v>－</v>
          </cell>
        </row>
        <row r="498">
          <cell r="D498" t="str">
            <v>HR</v>
          </cell>
          <cell r="E498" t="str">
            <v>－</v>
          </cell>
          <cell r="F498" t="str">
            <v>－</v>
          </cell>
          <cell r="I498" t="str">
            <v>HR</v>
          </cell>
          <cell r="J498" t="str">
            <v>－</v>
          </cell>
          <cell r="K498" t="str">
            <v>－</v>
          </cell>
          <cell r="N498" t="str">
            <v>KL</v>
          </cell>
          <cell r="O498" t="str">
            <v>－</v>
          </cell>
          <cell r="P498" t="str">
            <v>－</v>
          </cell>
          <cell r="S498" t="str">
            <v>DEG</v>
          </cell>
          <cell r="T498" t="str">
            <v>新☆☆☆☆</v>
          </cell>
          <cell r="U498" t="str">
            <v>－</v>
          </cell>
          <cell r="X498" t="str">
            <v>DGG</v>
          </cell>
          <cell r="Y498" t="str">
            <v>新☆☆☆☆</v>
          </cell>
          <cell r="Z498" t="str">
            <v>－</v>
          </cell>
        </row>
        <row r="499">
          <cell r="D499" t="str">
            <v>TD</v>
          </cell>
          <cell r="E499" t="str">
            <v>☆</v>
          </cell>
          <cell r="F499" t="str">
            <v>－</v>
          </cell>
          <cell r="I499" t="str">
            <v>TD</v>
          </cell>
          <cell r="J499" t="str">
            <v>☆</v>
          </cell>
          <cell r="K499" t="str">
            <v>－</v>
          </cell>
          <cell r="N499" t="str">
            <v>HM</v>
          </cell>
          <cell r="O499" t="str">
            <v>－</v>
          </cell>
          <cell r="P499" t="str">
            <v>－</v>
          </cell>
          <cell r="S499" t="str">
            <v>DFG</v>
          </cell>
          <cell r="T499" t="str">
            <v>新☆☆☆☆</v>
          </cell>
          <cell r="U499" t="str">
            <v>－</v>
          </cell>
          <cell r="X499" t="str">
            <v>DHG</v>
          </cell>
          <cell r="Y499" t="str">
            <v>新☆☆☆☆</v>
          </cell>
          <cell r="Z499" t="str">
            <v>－</v>
          </cell>
        </row>
        <row r="500">
          <cell r="D500" t="str">
            <v>XD</v>
          </cell>
          <cell r="E500" t="str">
            <v>☆</v>
          </cell>
          <cell r="F500" t="str">
            <v>－</v>
          </cell>
          <cell r="I500" t="str">
            <v>XD</v>
          </cell>
          <cell r="J500" t="str">
            <v>☆</v>
          </cell>
          <cell r="K500" t="str">
            <v>－</v>
          </cell>
          <cell r="N500" t="str">
            <v>DR</v>
          </cell>
          <cell r="O500" t="str">
            <v>☆</v>
          </cell>
          <cell r="P500" t="str">
            <v>－</v>
          </cell>
          <cell r="S500" t="str">
            <v>NEG</v>
          </cell>
          <cell r="T500" t="str">
            <v>新NOx☆</v>
          </cell>
          <cell r="U500" t="str">
            <v>－</v>
          </cell>
          <cell r="X500" t="str">
            <v>LHG</v>
          </cell>
          <cell r="Y500" t="str">
            <v>－</v>
          </cell>
          <cell r="Z500" t="str">
            <v>－</v>
          </cell>
        </row>
        <row r="501">
          <cell r="D501" t="str">
            <v>LD</v>
          </cell>
          <cell r="E501" t="str">
            <v>☆☆</v>
          </cell>
          <cell r="F501" t="str">
            <v>－</v>
          </cell>
          <cell r="I501" t="str">
            <v>LD</v>
          </cell>
          <cell r="J501" t="str">
            <v>☆☆</v>
          </cell>
          <cell r="K501" t="str">
            <v>－</v>
          </cell>
          <cell r="N501" t="str">
            <v>WR</v>
          </cell>
          <cell r="O501" t="str">
            <v>☆</v>
          </cell>
          <cell r="P501" t="str">
            <v>－</v>
          </cell>
          <cell r="S501" t="str">
            <v>NFG</v>
          </cell>
          <cell r="T501" t="str">
            <v>新NOx☆</v>
          </cell>
          <cell r="U501" t="str">
            <v>－</v>
          </cell>
          <cell r="X501" t="str">
            <v>LGG</v>
          </cell>
          <cell r="Y501" t="str">
            <v>－</v>
          </cell>
          <cell r="Z501" t="str">
            <v>－</v>
          </cell>
        </row>
        <row r="502">
          <cell r="D502" t="str">
            <v>YD</v>
          </cell>
          <cell r="E502" t="str">
            <v>☆☆</v>
          </cell>
          <cell r="F502" t="str">
            <v>－</v>
          </cell>
          <cell r="I502" t="str">
            <v>YD</v>
          </cell>
          <cell r="J502" t="str">
            <v>☆☆</v>
          </cell>
          <cell r="K502" t="str">
            <v>－</v>
          </cell>
          <cell r="N502" t="str">
            <v>DS</v>
          </cell>
          <cell r="O502" t="str">
            <v>☆☆</v>
          </cell>
          <cell r="P502" t="str">
            <v>－</v>
          </cell>
          <cell r="S502" t="str">
            <v>PEG</v>
          </cell>
          <cell r="T502" t="str">
            <v>新PM☆</v>
          </cell>
          <cell r="U502" t="str">
            <v>－</v>
          </cell>
          <cell r="X502" t="str">
            <v>MHG</v>
          </cell>
          <cell r="Y502" t="str">
            <v>新☆☆☆</v>
          </cell>
          <cell r="Z502" t="str">
            <v>－</v>
          </cell>
        </row>
        <row r="503">
          <cell r="D503" t="str">
            <v>UD</v>
          </cell>
          <cell r="E503" t="str">
            <v>☆☆☆</v>
          </cell>
          <cell r="F503" t="str">
            <v>－</v>
          </cell>
          <cell r="I503" t="str">
            <v>UD</v>
          </cell>
          <cell r="J503" t="str">
            <v>☆☆☆</v>
          </cell>
          <cell r="K503" t="str">
            <v>－</v>
          </cell>
          <cell r="N503" t="str">
            <v>WS</v>
          </cell>
          <cell r="O503" t="str">
            <v>☆☆</v>
          </cell>
          <cell r="P503" t="str">
            <v>－</v>
          </cell>
          <cell r="S503" t="str">
            <v>PFG</v>
          </cell>
          <cell r="T503" t="str">
            <v>新PM☆</v>
          </cell>
          <cell r="U503" t="str">
            <v>－</v>
          </cell>
          <cell r="X503" t="str">
            <v>MGG</v>
          </cell>
          <cell r="Y503" t="str">
            <v>新☆☆☆</v>
          </cell>
          <cell r="Z503" t="str">
            <v>－</v>
          </cell>
        </row>
        <row r="504">
          <cell r="D504" t="str">
            <v>ZD</v>
          </cell>
          <cell r="E504" t="str">
            <v>☆☆☆</v>
          </cell>
          <cell r="F504" t="str">
            <v>－</v>
          </cell>
          <cell r="I504" t="str">
            <v>ZD</v>
          </cell>
          <cell r="J504" t="str">
            <v>☆☆☆</v>
          </cell>
          <cell r="K504" t="str">
            <v>－</v>
          </cell>
          <cell r="N504" t="str">
            <v>DT</v>
          </cell>
          <cell r="O504" t="str">
            <v>☆☆☆</v>
          </cell>
          <cell r="P504" t="str">
            <v>－</v>
          </cell>
          <cell r="S504" t="str">
            <v>LFG</v>
          </cell>
          <cell r="T504" t="str">
            <v>－</v>
          </cell>
          <cell r="U504" t="str">
            <v>－</v>
          </cell>
          <cell r="X504" t="str">
            <v>RHG</v>
          </cell>
          <cell r="Y504" t="str">
            <v>新☆☆☆☆</v>
          </cell>
          <cell r="Z504" t="str">
            <v>－</v>
          </cell>
        </row>
        <row r="505">
          <cell r="D505" t="str">
            <v>ABG</v>
          </cell>
          <cell r="E505" t="str">
            <v>－</v>
          </cell>
          <cell r="F505" t="str">
            <v>－</v>
          </cell>
          <cell r="I505" t="str">
            <v>ABG</v>
          </cell>
          <cell r="J505" t="str">
            <v>－</v>
          </cell>
          <cell r="K505" t="str">
            <v>－</v>
          </cell>
          <cell r="N505" t="str">
            <v>WT</v>
          </cell>
          <cell r="O505" t="str">
            <v>☆☆☆</v>
          </cell>
          <cell r="P505" t="str">
            <v>－</v>
          </cell>
          <cell r="S505" t="str">
            <v>LEG</v>
          </cell>
          <cell r="T505" t="str">
            <v>－</v>
          </cell>
          <cell r="U505" t="str">
            <v>－</v>
          </cell>
          <cell r="X505" t="str">
            <v>RGG</v>
          </cell>
          <cell r="Y505" t="str">
            <v>新☆☆☆☆</v>
          </cell>
          <cell r="Z505" t="str">
            <v>－</v>
          </cell>
        </row>
        <row r="506">
          <cell r="D506" t="str">
            <v>AAG</v>
          </cell>
          <cell r="E506" t="str">
            <v>－</v>
          </cell>
          <cell r="F506" t="str">
            <v>－</v>
          </cell>
          <cell r="I506" t="str">
            <v>AAG</v>
          </cell>
          <cell r="J506" t="str">
            <v>－</v>
          </cell>
          <cell r="K506" t="str">
            <v>－</v>
          </cell>
          <cell r="N506" t="str">
            <v>DU</v>
          </cell>
          <cell r="O506" t="str">
            <v>☆</v>
          </cell>
          <cell r="P506" t="str">
            <v>－</v>
          </cell>
          <cell r="S506" t="str">
            <v>MFG</v>
          </cell>
          <cell r="T506" t="str">
            <v>新☆☆☆</v>
          </cell>
          <cell r="U506" t="str">
            <v>－</v>
          </cell>
          <cell r="X506" t="str">
            <v>SHG</v>
          </cell>
          <cell r="Y506" t="str">
            <v>－</v>
          </cell>
          <cell r="Z506" t="str">
            <v>－</v>
          </cell>
        </row>
        <row r="507">
          <cell r="D507" t="str">
            <v>BAG</v>
          </cell>
          <cell r="E507" t="str">
            <v>新☆</v>
          </cell>
          <cell r="F507" t="str">
            <v>－</v>
          </cell>
          <cell r="I507" t="str">
            <v>BAG</v>
          </cell>
          <cell r="J507" t="str">
            <v>新☆</v>
          </cell>
          <cell r="K507" t="str">
            <v>－</v>
          </cell>
          <cell r="N507" t="str">
            <v>WU</v>
          </cell>
          <cell r="O507" t="str">
            <v>☆</v>
          </cell>
          <cell r="P507" t="str">
            <v>－</v>
          </cell>
          <cell r="S507" t="str">
            <v>MEG</v>
          </cell>
          <cell r="T507" t="str">
            <v>新☆☆☆</v>
          </cell>
          <cell r="U507" t="str">
            <v>－</v>
          </cell>
          <cell r="X507" t="str">
            <v>SGG</v>
          </cell>
          <cell r="Y507" t="str">
            <v>－</v>
          </cell>
          <cell r="Z507" t="str">
            <v>－</v>
          </cell>
        </row>
        <row r="508">
          <cell r="D508" t="str">
            <v>BBG</v>
          </cell>
          <cell r="E508" t="str">
            <v>新☆</v>
          </cell>
          <cell r="F508" t="str">
            <v>－</v>
          </cell>
          <cell r="I508" t="str">
            <v>BBG</v>
          </cell>
          <cell r="J508" t="str">
            <v>新☆</v>
          </cell>
          <cell r="K508" t="str">
            <v>－</v>
          </cell>
          <cell r="N508" t="str">
            <v>DV</v>
          </cell>
          <cell r="O508" t="str">
            <v>☆☆</v>
          </cell>
          <cell r="P508" t="str">
            <v>－</v>
          </cell>
          <cell r="S508" t="str">
            <v>RFG</v>
          </cell>
          <cell r="T508" t="str">
            <v>新☆☆☆☆</v>
          </cell>
          <cell r="U508" t="str">
            <v>－</v>
          </cell>
          <cell r="X508" t="str">
            <v>QHG</v>
          </cell>
          <cell r="Y508" t="str">
            <v>新☆</v>
          </cell>
          <cell r="Z508" t="str">
            <v>－</v>
          </cell>
        </row>
        <row r="509">
          <cell r="D509" t="str">
            <v>CAG</v>
          </cell>
          <cell r="E509" t="str">
            <v>新☆☆☆</v>
          </cell>
          <cell r="F509" t="str">
            <v>－</v>
          </cell>
          <cell r="I509" t="str">
            <v>CAG</v>
          </cell>
          <cell r="J509" t="str">
            <v>新☆☆☆</v>
          </cell>
          <cell r="K509" t="str">
            <v>－</v>
          </cell>
          <cell r="N509" t="str">
            <v>WV</v>
          </cell>
          <cell r="O509" t="str">
            <v>☆☆</v>
          </cell>
          <cell r="P509" t="str">
            <v>－</v>
          </cell>
          <cell r="S509" t="str">
            <v>REG</v>
          </cell>
          <cell r="T509" t="str">
            <v>新☆☆☆☆</v>
          </cell>
          <cell r="U509" t="str">
            <v>－</v>
          </cell>
          <cell r="X509" t="str">
            <v>QGG</v>
          </cell>
          <cell r="Y509" t="str">
            <v>新☆</v>
          </cell>
          <cell r="Z509" t="str">
            <v>－</v>
          </cell>
        </row>
        <row r="510">
          <cell r="D510" t="str">
            <v>CBG</v>
          </cell>
          <cell r="E510" t="str">
            <v>新☆☆☆</v>
          </cell>
          <cell r="F510" t="str">
            <v>－</v>
          </cell>
          <cell r="I510" t="str">
            <v>CBG</v>
          </cell>
          <cell r="J510" t="str">
            <v>新☆☆☆</v>
          </cell>
          <cell r="K510" t="str">
            <v>－</v>
          </cell>
          <cell r="N510" t="str">
            <v>DW</v>
          </cell>
          <cell r="O510" t="str">
            <v>☆☆☆</v>
          </cell>
          <cell r="P510" t="str">
            <v>－</v>
          </cell>
          <cell r="S510" t="str">
            <v>SFG</v>
          </cell>
          <cell r="T510" t="str">
            <v>－</v>
          </cell>
          <cell r="U510" t="str">
            <v>－</v>
          </cell>
          <cell r="X510" t="str">
            <v>THG</v>
          </cell>
          <cell r="Y510" t="str">
            <v>新☆</v>
          </cell>
          <cell r="Z510" t="str">
            <v>－</v>
          </cell>
        </row>
        <row r="511">
          <cell r="D511" t="str">
            <v>NAG</v>
          </cell>
          <cell r="E511" t="str">
            <v>新NOx☆</v>
          </cell>
          <cell r="F511" t="str">
            <v>－</v>
          </cell>
          <cell r="I511" t="str">
            <v>NAG</v>
          </cell>
          <cell r="J511" t="str">
            <v>新NOx☆</v>
          </cell>
          <cell r="K511" t="str">
            <v>－</v>
          </cell>
          <cell r="N511" t="str">
            <v>WW</v>
          </cell>
          <cell r="O511" t="str">
            <v>☆☆☆</v>
          </cell>
          <cell r="P511" t="str">
            <v>－</v>
          </cell>
          <cell r="S511" t="str">
            <v>SEG</v>
          </cell>
          <cell r="T511" t="str">
            <v>－</v>
          </cell>
          <cell r="U511" t="str">
            <v>－</v>
          </cell>
          <cell r="X511" t="str">
            <v>TGG</v>
          </cell>
          <cell r="Y511" t="str">
            <v>新☆</v>
          </cell>
          <cell r="Z511" t="str">
            <v>－</v>
          </cell>
        </row>
        <row r="512">
          <cell r="D512" t="str">
            <v>NBG</v>
          </cell>
          <cell r="E512" t="str">
            <v>新NOx☆</v>
          </cell>
          <cell r="F512" t="str">
            <v>－</v>
          </cell>
          <cell r="I512" t="str">
            <v>NBG</v>
          </cell>
          <cell r="J512" t="str">
            <v>新NOx☆</v>
          </cell>
          <cell r="K512" t="str">
            <v>－</v>
          </cell>
          <cell r="N512" t="str">
            <v>KR</v>
          </cell>
          <cell r="O512" t="str">
            <v>－</v>
          </cell>
          <cell r="P512" t="str">
            <v>－</v>
          </cell>
          <cell r="S512" t="str">
            <v>TFG</v>
          </cell>
          <cell r="T512" t="str">
            <v>新☆</v>
          </cell>
          <cell r="U512" t="str">
            <v>－</v>
          </cell>
          <cell r="X512" t="str">
            <v>2HG</v>
          </cell>
          <cell r="Y512" t="str">
            <v>－</v>
          </cell>
          <cell r="Z512" t="str">
            <v>－</v>
          </cell>
        </row>
        <row r="513">
          <cell r="D513" t="str">
            <v>LBG</v>
          </cell>
          <cell r="E513" t="str">
            <v>－</v>
          </cell>
          <cell r="F513" t="str">
            <v>－</v>
          </cell>
          <cell r="I513" t="str">
            <v>LBG</v>
          </cell>
          <cell r="J513" t="str">
            <v>－</v>
          </cell>
          <cell r="K513" t="str">
            <v>－</v>
          </cell>
          <cell r="N513" t="str">
            <v>HY</v>
          </cell>
          <cell r="O513" t="str">
            <v>－</v>
          </cell>
          <cell r="P513" t="str">
            <v>－</v>
          </cell>
          <cell r="S513" t="str">
            <v>TEG</v>
          </cell>
          <cell r="T513" t="str">
            <v>新☆</v>
          </cell>
          <cell r="U513" t="str">
            <v>－</v>
          </cell>
          <cell r="X513" t="str">
            <v>2GG</v>
          </cell>
          <cell r="Y513" t="str">
            <v>－</v>
          </cell>
          <cell r="Z513" t="str">
            <v>－</v>
          </cell>
        </row>
        <row r="514">
          <cell r="D514" t="str">
            <v>LAG</v>
          </cell>
          <cell r="E514" t="str">
            <v>－</v>
          </cell>
          <cell r="F514" t="str">
            <v>－</v>
          </cell>
          <cell r="I514" t="str">
            <v>LAG</v>
          </cell>
          <cell r="J514" t="str">
            <v>－</v>
          </cell>
          <cell r="K514" t="str">
            <v>－</v>
          </cell>
          <cell r="N514" t="str">
            <v>KS</v>
          </cell>
          <cell r="O514" t="str">
            <v>－</v>
          </cell>
          <cell r="P514" t="str">
            <v>－</v>
          </cell>
          <cell r="S514" t="str">
            <v>QFG</v>
          </cell>
          <cell r="T514" t="str">
            <v>新☆</v>
          </cell>
          <cell r="U514" t="str">
            <v>－</v>
          </cell>
        </row>
        <row r="515">
          <cell r="D515" t="str">
            <v>MBG</v>
          </cell>
          <cell r="E515" t="str">
            <v>新☆☆☆</v>
          </cell>
          <cell r="F515" t="str">
            <v>－</v>
          </cell>
          <cell r="I515" t="str">
            <v>MBG</v>
          </cell>
          <cell r="J515" t="str">
            <v>新☆☆☆</v>
          </cell>
          <cell r="K515" t="str">
            <v>－</v>
          </cell>
          <cell r="N515" t="str">
            <v>HZ</v>
          </cell>
          <cell r="O515" t="str">
            <v>－</v>
          </cell>
          <cell r="P515" t="str">
            <v>－</v>
          </cell>
          <cell r="S515" t="str">
            <v>QEG</v>
          </cell>
          <cell r="T515" t="str">
            <v>新☆</v>
          </cell>
          <cell r="U515" t="str">
            <v>－</v>
          </cell>
        </row>
        <row r="516">
          <cell r="D516" t="str">
            <v>MAG</v>
          </cell>
          <cell r="E516" t="str">
            <v>新☆☆☆</v>
          </cell>
          <cell r="F516" t="str">
            <v>－</v>
          </cell>
          <cell r="I516" t="str">
            <v>MAG</v>
          </cell>
          <cell r="J516" t="str">
            <v>新☆☆☆</v>
          </cell>
          <cell r="K516" t="str">
            <v>－</v>
          </cell>
          <cell r="N516" t="str">
            <v>TL</v>
          </cell>
          <cell r="O516" t="str">
            <v>☆</v>
          </cell>
          <cell r="P516" t="str">
            <v>－</v>
          </cell>
          <cell r="S516" t="str">
            <v>KK</v>
          </cell>
          <cell r="T516" t="str">
            <v>－</v>
          </cell>
          <cell r="U516" t="str">
            <v>－</v>
          </cell>
        </row>
        <row r="517">
          <cell r="D517" t="str">
            <v>RBG</v>
          </cell>
          <cell r="E517" t="str">
            <v>新☆☆☆☆</v>
          </cell>
          <cell r="F517" t="str">
            <v>－</v>
          </cell>
          <cell r="I517" t="str">
            <v>RBG</v>
          </cell>
          <cell r="J517" t="str">
            <v>新☆☆☆☆</v>
          </cell>
          <cell r="K517" t="str">
            <v>－</v>
          </cell>
          <cell r="N517" t="str">
            <v>XL</v>
          </cell>
          <cell r="O517" t="str">
            <v>☆</v>
          </cell>
          <cell r="P517" t="str">
            <v>－</v>
          </cell>
          <cell r="S517" t="str">
            <v>KR</v>
          </cell>
          <cell r="T517" t="str">
            <v>－</v>
          </cell>
          <cell r="U517" t="str">
            <v>－</v>
          </cell>
        </row>
        <row r="518">
          <cell r="D518" t="str">
            <v>RAG</v>
          </cell>
          <cell r="E518" t="str">
            <v>新☆☆☆☆</v>
          </cell>
          <cell r="F518" t="str">
            <v>－</v>
          </cell>
          <cell r="I518" t="str">
            <v>RAG</v>
          </cell>
          <cell r="J518" t="str">
            <v>新☆☆☆☆</v>
          </cell>
          <cell r="K518" t="str">
            <v>－</v>
          </cell>
          <cell r="N518" t="str">
            <v>LL</v>
          </cell>
          <cell r="O518" t="str">
            <v>☆☆</v>
          </cell>
          <cell r="P518" t="str">
            <v>－</v>
          </cell>
          <cell r="S518" t="str">
            <v>PB</v>
          </cell>
          <cell r="T518" t="str">
            <v>PM☆☆☆☆</v>
          </cell>
          <cell r="U518" t="str">
            <v>－</v>
          </cell>
        </row>
        <row r="519">
          <cell r="D519" t="str">
            <v>QBG</v>
          </cell>
          <cell r="E519" t="str">
            <v>新☆</v>
          </cell>
          <cell r="F519" t="str">
            <v>－</v>
          </cell>
          <cell r="I519" t="str">
            <v>QBG</v>
          </cell>
          <cell r="J519" t="str">
            <v>新☆</v>
          </cell>
          <cell r="K519" t="str">
            <v>－</v>
          </cell>
          <cell r="N519" t="str">
            <v>YL</v>
          </cell>
          <cell r="O519" t="str">
            <v>☆☆</v>
          </cell>
          <cell r="P519" t="str">
            <v>－</v>
          </cell>
          <cell r="S519" t="str">
            <v>U</v>
          </cell>
          <cell r="T519" t="str">
            <v>－</v>
          </cell>
          <cell r="U519" t="str">
            <v>－</v>
          </cell>
        </row>
        <row r="520">
          <cell r="D520" t="str">
            <v>QAG</v>
          </cell>
          <cell r="E520" t="str">
            <v>新☆</v>
          </cell>
          <cell r="F520" t="str">
            <v>－</v>
          </cell>
          <cell r="I520" t="str">
            <v>QAG</v>
          </cell>
          <cell r="J520" t="str">
            <v>新☆</v>
          </cell>
          <cell r="K520" t="str">
            <v>－</v>
          </cell>
          <cell r="N520" t="str">
            <v>UL</v>
          </cell>
          <cell r="O520" t="str">
            <v>☆☆☆</v>
          </cell>
          <cell r="P520" t="str">
            <v>－</v>
          </cell>
          <cell r="S520" t="str">
            <v>KC</v>
          </cell>
          <cell r="T520" t="str">
            <v>－</v>
          </cell>
          <cell r="U520" t="str">
            <v>－</v>
          </cell>
        </row>
        <row r="521">
          <cell r="D521" t="str">
            <v>ALG</v>
          </cell>
          <cell r="E521" t="str">
            <v>－</v>
          </cell>
          <cell r="F521" t="str">
            <v>－</v>
          </cell>
          <cell r="I521" t="str">
            <v>KK</v>
          </cell>
          <cell r="J521" t="str">
            <v>－</v>
          </cell>
          <cell r="K521" t="str">
            <v>－</v>
          </cell>
          <cell r="N521" t="str">
            <v>ZL</v>
          </cell>
          <cell r="O521" t="str">
            <v>☆☆☆</v>
          </cell>
          <cell r="P521" t="str">
            <v>－</v>
          </cell>
          <cell r="S521" t="str">
            <v>PA</v>
          </cell>
          <cell r="T521" t="str">
            <v>PM☆☆☆</v>
          </cell>
          <cell r="U521" t="str">
            <v>－</v>
          </cell>
        </row>
        <row r="522">
          <cell r="D522" t="str">
            <v>BLG</v>
          </cell>
          <cell r="E522" t="str">
            <v>新☆</v>
          </cell>
          <cell r="F522" t="str">
            <v>－</v>
          </cell>
          <cell r="I522" t="str">
            <v>KR</v>
          </cell>
          <cell r="J522" t="str">
            <v>－</v>
          </cell>
          <cell r="K522" t="str">
            <v>－</v>
          </cell>
          <cell r="N522" t="str">
            <v>PA</v>
          </cell>
          <cell r="O522" t="str">
            <v>PM☆☆☆</v>
          </cell>
          <cell r="P522" t="str">
            <v>－</v>
          </cell>
          <cell r="S522" t="str">
            <v>LD</v>
          </cell>
          <cell r="T522" t="str">
            <v>☆☆</v>
          </cell>
          <cell r="U522" t="str">
            <v>－</v>
          </cell>
        </row>
        <row r="523">
          <cell r="D523" t="str">
            <v>NLG</v>
          </cell>
          <cell r="E523" t="str">
            <v>新☆</v>
          </cell>
          <cell r="F523" t="str">
            <v>－</v>
          </cell>
          <cell r="I523" t="str">
            <v>PB</v>
          </cell>
          <cell r="J523" t="str">
            <v>PM☆☆☆☆</v>
          </cell>
          <cell r="K523" t="str">
            <v>－</v>
          </cell>
          <cell r="N523" t="str">
            <v>VA</v>
          </cell>
          <cell r="O523" t="str">
            <v>PM☆☆☆</v>
          </cell>
          <cell r="P523" t="str">
            <v>－</v>
          </cell>
          <cell r="S523" t="str">
            <v>BKG</v>
          </cell>
          <cell r="T523" t="str">
            <v>新☆</v>
          </cell>
          <cell r="U523" t="str">
            <v>－</v>
          </cell>
        </row>
        <row r="524">
          <cell r="D524" t="str">
            <v>PLG</v>
          </cell>
          <cell r="E524" t="str">
            <v>新PM☆</v>
          </cell>
          <cell r="F524" t="str">
            <v>－</v>
          </cell>
          <cell r="I524" t="str">
            <v>ALG</v>
          </cell>
          <cell r="J524" t="str">
            <v>－</v>
          </cell>
          <cell r="K524" t="str">
            <v>－</v>
          </cell>
          <cell r="N524" t="str">
            <v>PB</v>
          </cell>
          <cell r="O524" t="str">
            <v>PM☆☆☆☆</v>
          </cell>
          <cell r="P524" t="str">
            <v>－</v>
          </cell>
          <cell r="S524" t="str">
            <v>PDG</v>
          </cell>
          <cell r="T524" t="str">
            <v>新PM☆</v>
          </cell>
          <cell r="U524" t="str">
            <v>－</v>
          </cell>
        </row>
        <row r="525">
          <cell r="D525" t="str">
            <v>LLG</v>
          </cell>
          <cell r="E525" t="str">
            <v>－</v>
          </cell>
          <cell r="F525" t="str">
            <v>－</v>
          </cell>
          <cell r="I525" t="str">
            <v>BLG</v>
          </cell>
          <cell r="J525" t="str">
            <v>新☆</v>
          </cell>
          <cell r="K525" t="str">
            <v>－</v>
          </cell>
          <cell r="N525" t="str">
            <v>VB</v>
          </cell>
          <cell r="O525" t="str">
            <v>PM☆☆☆☆</v>
          </cell>
          <cell r="P525" t="str">
            <v>－</v>
          </cell>
          <cell r="S525" t="str">
            <v>KL</v>
          </cell>
          <cell r="T525" t="str">
            <v>－</v>
          </cell>
          <cell r="U525" t="str">
            <v>－</v>
          </cell>
        </row>
        <row r="526">
          <cell r="D526" t="str">
            <v>MLG</v>
          </cell>
          <cell r="E526" t="str">
            <v>新☆☆☆</v>
          </cell>
          <cell r="F526" t="str">
            <v>－</v>
          </cell>
          <cell r="I526" t="str">
            <v>NLG</v>
          </cell>
          <cell r="J526" t="str">
            <v>新☆</v>
          </cell>
          <cell r="K526" t="str">
            <v>－</v>
          </cell>
          <cell r="N526" t="str">
            <v>PC</v>
          </cell>
          <cell r="O526" t="str">
            <v>☆及びPM☆☆☆</v>
          </cell>
          <cell r="P526" t="str">
            <v>－</v>
          </cell>
          <cell r="S526" t="str">
            <v>2FG</v>
          </cell>
          <cell r="T526" t="str">
            <v>－</v>
          </cell>
          <cell r="U526" t="str">
            <v>－</v>
          </cell>
        </row>
        <row r="527">
          <cell r="D527" t="str">
            <v>RLG</v>
          </cell>
          <cell r="E527" t="str">
            <v>新☆☆☆☆</v>
          </cell>
          <cell r="F527" t="str">
            <v>－</v>
          </cell>
          <cell r="I527" t="str">
            <v>PLG</v>
          </cell>
          <cell r="J527" t="str">
            <v>新PM☆</v>
          </cell>
          <cell r="K527" t="str">
            <v>－</v>
          </cell>
          <cell r="N527" t="str">
            <v>VC</v>
          </cell>
          <cell r="O527" t="str">
            <v>☆及びPM☆☆☆</v>
          </cell>
          <cell r="P527" t="str">
            <v>－</v>
          </cell>
          <cell r="S527" t="str">
            <v>2EG</v>
          </cell>
          <cell r="T527" t="str">
            <v>－</v>
          </cell>
          <cell r="U527" t="str">
            <v>－</v>
          </cell>
        </row>
        <row r="528">
          <cell r="D528" t="str">
            <v>QLG</v>
          </cell>
          <cell r="E528" t="str">
            <v>新☆</v>
          </cell>
          <cell r="F528" t="str">
            <v>－</v>
          </cell>
          <cell r="I528" t="str">
            <v>LLG</v>
          </cell>
          <cell r="J528" t="str">
            <v>－</v>
          </cell>
          <cell r="K528" t="str">
            <v>－</v>
          </cell>
          <cell r="N528" t="str">
            <v>PD</v>
          </cell>
          <cell r="O528" t="str">
            <v>☆及びPM☆☆☆☆</v>
          </cell>
          <cell r="P528" t="str">
            <v>－</v>
          </cell>
        </row>
        <row r="529">
          <cell r="I529" t="str">
            <v>MLG</v>
          </cell>
          <cell r="J529" t="str">
            <v>新☆☆☆</v>
          </cell>
          <cell r="K529" t="str">
            <v>－</v>
          </cell>
          <cell r="N529" t="str">
            <v>VD</v>
          </cell>
          <cell r="O529" t="str">
            <v>☆及びPM☆☆☆☆</v>
          </cell>
          <cell r="P529" t="str">
            <v>－</v>
          </cell>
        </row>
        <row r="530">
          <cell r="I530" t="str">
            <v>RLG</v>
          </cell>
          <cell r="J530" t="str">
            <v>新☆☆☆☆</v>
          </cell>
          <cell r="K530" t="str">
            <v>－</v>
          </cell>
          <cell r="N530" t="str">
            <v>PE</v>
          </cell>
          <cell r="O530" t="str">
            <v>☆☆及びPM☆☆☆</v>
          </cell>
          <cell r="P530" t="str">
            <v>－</v>
          </cell>
        </row>
        <row r="531">
          <cell r="I531" t="str">
            <v>QLG</v>
          </cell>
          <cell r="J531" t="str">
            <v>新☆</v>
          </cell>
          <cell r="K531" t="str">
            <v>－</v>
          </cell>
          <cell r="N531" t="str">
            <v>VE</v>
          </cell>
          <cell r="O531" t="str">
            <v>☆☆及びPM☆☆☆</v>
          </cell>
          <cell r="P531" t="str">
            <v>－</v>
          </cell>
        </row>
        <row r="532">
          <cell r="N532" t="str">
            <v>PF</v>
          </cell>
          <cell r="O532" t="str">
            <v>☆☆及びPM☆☆☆☆</v>
          </cell>
          <cell r="P532" t="str">
            <v>－</v>
          </cell>
        </row>
        <row r="533">
          <cell r="N533" t="str">
            <v>VF</v>
          </cell>
          <cell r="O533" t="str">
            <v>☆☆及びPM☆☆☆☆</v>
          </cell>
          <cell r="P533" t="str">
            <v>－</v>
          </cell>
        </row>
        <row r="534">
          <cell r="N534" t="str">
            <v>PG</v>
          </cell>
          <cell r="O534" t="str">
            <v>☆☆☆及びPM☆☆☆</v>
          </cell>
          <cell r="P534" t="str">
            <v>－</v>
          </cell>
        </row>
        <row r="535">
          <cell r="N535" t="str">
            <v>VG</v>
          </cell>
          <cell r="O535" t="str">
            <v>☆☆☆及びPM☆☆☆</v>
          </cell>
          <cell r="P535" t="str">
            <v>－</v>
          </cell>
        </row>
        <row r="536">
          <cell r="N536" t="str">
            <v>PH</v>
          </cell>
          <cell r="O536" t="str">
            <v>☆☆☆及びPM☆☆☆☆</v>
          </cell>
          <cell r="P536" t="str">
            <v>－</v>
          </cell>
        </row>
        <row r="537">
          <cell r="N537" t="str">
            <v>VH</v>
          </cell>
          <cell r="O537" t="str">
            <v>☆☆☆及びPM☆☆☆☆</v>
          </cell>
          <cell r="P537" t="str">
            <v>－</v>
          </cell>
        </row>
        <row r="538">
          <cell r="N538" t="str">
            <v>TM</v>
          </cell>
          <cell r="O538" t="str">
            <v>☆</v>
          </cell>
          <cell r="P538" t="str">
            <v>－</v>
          </cell>
        </row>
        <row r="539">
          <cell r="N539" t="str">
            <v>XM</v>
          </cell>
          <cell r="O539" t="str">
            <v>☆</v>
          </cell>
          <cell r="P539" t="str">
            <v>－</v>
          </cell>
        </row>
        <row r="540">
          <cell r="N540" t="str">
            <v>LM</v>
          </cell>
          <cell r="O540" t="str">
            <v>☆☆</v>
          </cell>
          <cell r="P540" t="str">
            <v>－</v>
          </cell>
        </row>
        <row r="541">
          <cell r="N541" t="str">
            <v>YM</v>
          </cell>
          <cell r="O541" t="str">
            <v>☆☆</v>
          </cell>
          <cell r="P541" t="str">
            <v>－</v>
          </cell>
        </row>
        <row r="542">
          <cell r="N542" t="str">
            <v>UM</v>
          </cell>
          <cell r="O542" t="str">
            <v>☆☆☆</v>
          </cell>
          <cell r="P542" t="str">
            <v>－</v>
          </cell>
        </row>
        <row r="543">
          <cell r="N543" t="str">
            <v>ZM</v>
          </cell>
          <cell r="O543" t="str">
            <v>☆☆☆</v>
          </cell>
          <cell r="P543" t="str">
            <v>－</v>
          </cell>
        </row>
        <row r="544">
          <cell r="N544" t="str">
            <v>PJ</v>
          </cell>
          <cell r="O544" t="str">
            <v>PM☆☆☆</v>
          </cell>
          <cell r="P544" t="str">
            <v>－</v>
          </cell>
        </row>
        <row r="545">
          <cell r="N545" t="str">
            <v>VJ</v>
          </cell>
          <cell r="O545" t="str">
            <v>PM☆☆☆</v>
          </cell>
          <cell r="P545" t="str">
            <v>－</v>
          </cell>
        </row>
        <row r="546">
          <cell r="N546" t="str">
            <v>PK</v>
          </cell>
          <cell r="O546" t="str">
            <v>PM☆☆☆☆</v>
          </cell>
          <cell r="P546" t="str">
            <v>－</v>
          </cell>
        </row>
        <row r="547">
          <cell r="N547" t="str">
            <v>VK</v>
          </cell>
          <cell r="O547" t="str">
            <v>PM☆☆☆☆</v>
          </cell>
          <cell r="P547" t="str">
            <v>－</v>
          </cell>
        </row>
        <row r="548">
          <cell r="N548" t="str">
            <v>PL</v>
          </cell>
          <cell r="O548" t="str">
            <v>☆及びPM☆☆☆</v>
          </cell>
          <cell r="P548" t="str">
            <v>－</v>
          </cell>
        </row>
        <row r="549">
          <cell r="N549" t="str">
            <v>VL</v>
          </cell>
          <cell r="O549" t="str">
            <v>☆及びPM☆☆☆</v>
          </cell>
          <cell r="P549" t="str">
            <v>－</v>
          </cell>
        </row>
        <row r="550">
          <cell r="N550" t="str">
            <v>PM</v>
          </cell>
          <cell r="O550" t="str">
            <v>☆及びPM☆☆☆☆</v>
          </cell>
          <cell r="P550" t="str">
            <v>－</v>
          </cell>
        </row>
        <row r="551">
          <cell r="N551" t="str">
            <v>VM</v>
          </cell>
          <cell r="O551" t="str">
            <v>☆及びPM☆☆☆☆</v>
          </cell>
          <cell r="P551" t="str">
            <v>－</v>
          </cell>
        </row>
        <row r="552">
          <cell r="N552" t="str">
            <v>PN</v>
          </cell>
          <cell r="O552" t="str">
            <v>☆☆及びPM☆☆☆</v>
          </cell>
          <cell r="P552" t="str">
            <v>－</v>
          </cell>
        </row>
        <row r="553">
          <cell r="N553" t="str">
            <v>VN</v>
          </cell>
          <cell r="O553" t="str">
            <v>☆☆及びPM☆☆☆</v>
          </cell>
          <cell r="P553" t="str">
            <v>－</v>
          </cell>
        </row>
        <row r="554">
          <cell r="N554" t="str">
            <v>PP</v>
          </cell>
          <cell r="O554" t="str">
            <v>☆☆及びPM☆☆☆☆</v>
          </cell>
          <cell r="P554" t="str">
            <v>－</v>
          </cell>
        </row>
        <row r="555">
          <cell r="N555" t="str">
            <v>VP</v>
          </cell>
          <cell r="O555" t="str">
            <v>☆☆及びPM☆☆☆☆</v>
          </cell>
          <cell r="P555" t="str">
            <v>－</v>
          </cell>
        </row>
        <row r="556">
          <cell r="N556" t="str">
            <v>PQ</v>
          </cell>
          <cell r="O556" t="str">
            <v>☆☆☆及びPM☆☆☆</v>
          </cell>
          <cell r="P556" t="str">
            <v>－</v>
          </cell>
        </row>
        <row r="557">
          <cell r="N557" t="str">
            <v>VQ</v>
          </cell>
          <cell r="O557" t="str">
            <v>☆☆☆及びPM☆☆☆</v>
          </cell>
          <cell r="P557" t="str">
            <v>－</v>
          </cell>
        </row>
        <row r="558">
          <cell r="N558" t="str">
            <v>PR</v>
          </cell>
          <cell r="O558" t="str">
            <v>☆☆☆及びPM☆☆☆☆</v>
          </cell>
          <cell r="P558" t="str">
            <v>－</v>
          </cell>
        </row>
        <row r="559">
          <cell r="N559" t="str">
            <v>VR</v>
          </cell>
          <cell r="O559" t="str">
            <v>☆☆☆及びPM☆☆☆☆</v>
          </cell>
          <cell r="P559" t="str">
            <v>－</v>
          </cell>
        </row>
        <row r="560">
          <cell r="N560" t="str">
            <v>ADG</v>
          </cell>
          <cell r="O560" t="str">
            <v>－</v>
          </cell>
          <cell r="P560" t="str">
            <v>新長期</v>
          </cell>
        </row>
        <row r="561">
          <cell r="N561" t="str">
            <v>AKG</v>
          </cell>
          <cell r="O561" t="str">
            <v>－</v>
          </cell>
          <cell r="P561" t="str">
            <v>新長期</v>
          </cell>
        </row>
        <row r="562">
          <cell r="N562" t="str">
            <v>ACG</v>
          </cell>
          <cell r="O562" t="str">
            <v>－</v>
          </cell>
          <cell r="P562" t="str">
            <v>新長期</v>
          </cell>
        </row>
        <row r="563">
          <cell r="N563" t="str">
            <v>AJG</v>
          </cell>
          <cell r="O563" t="str">
            <v>－</v>
          </cell>
          <cell r="P563" t="str">
            <v>新長期</v>
          </cell>
        </row>
        <row r="564">
          <cell r="N564" t="str">
            <v>BCG</v>
          </cell>
          <cell r="O564" t="str">
            <v>新☆</v>
          </cell>
          <cell r="P564" t="str">
            <v>新☆（新長期）</v>
          </cell>
        </row>
        <row r="565">
          <cell r="N565" t="str">
            <v>BJG</v>
          </cell>
          <cell r="O565" t="str">
            <v>新☆</v>
          </cell>
          <cell r="P565" t="str">
            <v>新☆（新長期）</v>
          </cell>
        </row>
        <row r="566">
          <cell r="N566" t="str">
            <v>BDG</v>
          </cell>
          <cell r="O566" t="str">
            <v>新☆</v>
          </cell>
          <cell r="P566" t="str">
            <v>新☆（新長期）</v>
          </cell>
        </row>
        <row r="567">
          <cell r="N567" t="str">
            <v>BKG</v>
          </cell>
          <cell r="O567" t="str">
            <v>新☆</v>
          </cell>
          <cell r="P567" t="str">
            <v>新☆（新長期）</v>
          </cell>
        </row>
        <row r="568">
          <cell r="N568" t="str">
            <v>CCG</v>
          </cell>
          <cell r="O568" t="str">
            <v>新☆☆☆</v>
          </cell>
          <cell r="P568" t="str">
            <v>新長期</v>
          </cell>
        </row>
        <row r="569">
          <cell r="N569" t="str">
            <v>CJG</v>
          </cell>
          <cell r="O569" t="str">
            <v>新☆☆☆</v>
          </cell>
          <cell r="P569" t="str">
            <v>新長期</v>
          </cell>
        </row>
        <row r="570">
          <cell r="N570" t="str">
            <v>CDG</v>
          </cell>
          <cell r="O570" t="str">
            <v>新☆☆☆</v>
          </cell>
          <cell r="P570" t="str">
            <v>新長期</v>
          </cell>
        </row>
        <row r="571">
          <cell r="N571" t="str">
            <v>CKG</v>
          </cell>
          <cell r="O571" t="str">
            <v>新☆☆☆</v>
          </cell>
          <cell r="P571" t="str">
            <v>新長期</v>
          </cell>
        </row>
        <row r="572">
          <cell r="N572" t="str">
            <v>NCG</v>
          </cell>
          <cell r="O572" t="str">
            <v>新NOx☆</v>
          </cell>
          <cell r="P572" t="str">
            <v>新☆（新長期）</v>
          </cell>
        </row>
        <row r="573">
          <cell r="N573" t="str">
            <v>NJG</v>
          </cell>
          <cell r="O573" t="str">
            <v>新NOx☆</v>
          </cell>
          <cell r="P573" t="str">
            <v>新☆（新長期）</v>
          </cell>
        </row>
        <row r="574">
          <cell r="N574" t="str">
            <v>NDG</v>
          </cell>
          <cell r="O574" t="str">
            <v>新NOx☆</v>
          </cell>
          <cell r="P574" t="str">
            <v>新☆（新長期）</v>
          </cell>
        </row>
        <row r="575">
          <cell r="N575" t="str">
            <v>NKG</v>
          </cell>
          <cell r="O575" t="str">
            <v>新NOx☆</v>
          </cell>
          <cell r="P575" t="str">
            <v>新☆（新長期）</v>
          </cell>
        </row>
        <row r="576">
          <cell r="N576" t="str">
            <v>PCG</v>
          </cell>
          <cell r="O576" t="str">
            <v>新PM☆</v>
          </cell>
          <cell r="P576" t="str">
            <v>新☆（新長期）</v>
          </cell>
        </row>
        <row r="577">
          <cell r="N577" t="str">
            <v>PJG</v>
          </cell>
          <cell r="O577" t="str">
            <v>新PM☆</v>
          </cell>
          <cell r="P577" t="str">
            <v>新☆（新長期）</v>
          </cell>
        </row>
        <row r="578">
          <cell r="N578" t="str">
            <v>PDG</v>
          </cell>
          <cell r="O578" t="str">
            <v>新PM☆</v>
          </cell>
          <cell r="P578" t="str">
            <v>新☆（新長期）</v>
          </cell>
        </row>
        <row r="579">
          <cell r="N579" t="str">
            <v>PKG</v>
          </cell>
          <cell r="O579" t="str">
            <v>新PM☆</v>
          </cell>
          <cell r="P579" t="str">
            <v>新☆（新長期）</v>
          </cell>
        </row>
        <row r="580">
          <cell r="N580" t="str">
            <v>LDG</v>
          </cell>
          <cell r="O580" t="str">
            <v>－</v>
          </cell>
          <cell r="P580" t="str">
            <v>ポスト新長期</v>
          </cell>
        </row>
        <row r="581">
          <cell r="N581" t="str">
            <v>LKG</v>
          </cell>
          <cell r="O581" t="str">
            <v>－</v>
          </cell>
          <cell r="P581" t="str">
            <v>ポスト新長期</v>
          </cell>
        </row>
        <row r="582">
          <cell r="N582" t="str">
            <v>LCG</v>
          </cell>
          <cell r="O582" t="str">
            <v>－</v>
          </cell>
          <cell r="P582" t="str">
            <v>ポスト新長期</v>
          </cell>
        </row>
        <row r="583">
          <cell r="N583" t="str">
            <v>LJG</v>
          </cell>
          <cell r="O583" t="str">
            <v>－</v>
          </cell>
          <cell r="P583" t="str">
            <v>ポスト新長期</v>
          </cell>
        </row>
        <row r="584">
          <cell r="N584" t="str">
            <v>MDG</v>
          </cell>
          <cell r="O584" t="str">
            <v>新☆☆☆</v>
          </cell>
          <cell r="P584" t="str">
            <v>ポスト新長期</v>
          </cell>
        </row>
        <row r="585">
          <cell r="N585" t="str">
            <v>MKG</v>
          </cell>
          <cell r="O585" t="str">
            <v>新☆☆☆</v>
          </cell>
          <cell r="P585" t="str">
            <v>ポスト新長期</v>
          </cell>
        </row>
        <row r="586">
          <cell r="N586" t="str">
            <v>MCG</v>
          </cell>
          <cell r="O586" t="str">
            <v>新☆☆☆</v>
          </cell>
          <cell r="P586" t="str">
            <v>ポスト新長期</v>
          </cell>
        </row>
        <row r="587">
          <cell r="N587" t="str">
            <v>MJG</v>
          </cell>
          <cell r="O587" t="str">
            <v>新☆☆☆</v>
          </cell>
          <cell r="P587" t="str">
            <v>ポスト新長期</v>
          </cell>
        </row>
        <row r="588">
          <cell r="N588" t="str">
            <v>RDG</v>
          </cell>
          <cell r="O588" t="str">
            <v>新☆☆☆☆</v>
          </cell>
          <cell r="P588" t="str">
            <v>ポスト新長期</v>
          </cell>
        </row>
        <row r="589">
          <cell r="N589" t="str">
            <v>RKG</v>
          </cell>
          <cell r="O589" t="str">
            <v>新☆☆☆☆</v>
          </cell>
          <cell r="P589" t="str">
            <v>ポスト新長期</v>
          </cell>
        </row>
        <row r="590">
          <cell r="N590" t="str">
            <v>RCG</v>
          </cell>
          <cell r="O590" t="str">
            <v>新☆☆☆☆</v>
          </cell>
          <cell r="P590" t="str">
            <v>ポスト新長期</v>
          </cell>
        </row>
        <row r="591">
          <cell r="N591" t="str">
            <v>RJG</v>
          </cell>
          <cell r="O591" t="str">
            <v>新☆☆☆☆</v>
          </cell>
          <cell r="P591" t="str">
            <v>ポスト新長期</v>
          </cell>
        </row>
        <row r="592">
          <cell r="N592" t="str">
            <v>SDG</v>
          </cell>
          <cell r="O592" t="str">
            <v>－</v>
          </cell>
          <cell r="P592" t="str">
            <v>ポスト新長期</v>
          </cell>
        </row>
        <row r="593">
          <cell r="N593" t="str">
            <v>SKG</v>
          </cell>
          <cell r="O593" t="str">
            <v>－</v>
          </cell>
          <cell r="P593" t="str">
            <v>ポスト新長期</v>
          </cell>
        </row>
        <row r="594">
          <cell r="N594" t="str">
            <v>SCG</v>
          </cell>
          <cell r="O594" t="str">
            <v>－</v>
          </cell>
          <cell r="P594" t="str">
            <v>ポスト新長期</v>
          </cell>
        </row>
        <row r="595">
          <cell r="N595" t="str">
            <v>SJG</v>
          </cell>
          <cell r="O595" t="str">
            <v>－</v>
          </cell>
          <cell r="P595" t="str">
            <v>ポスト新長期</v>
          </cell>
        </row>
        <row r="596">
          <cell r="N596" t="str">
            <v>LPG</v>
          </cell>
          <cell r="O596" t="str">
            <v>－</v>
          </cell>
          <cell r="P596" t="str">
            <v>ポスト新長期</v>
          </cell>
        </row>
        <row r="597">
          <cell r="N597" t="str">
            <v>LRG</v>
          </cell>
          <cell r="O597" t="str">
            <v>－</v>
          </cell>
          <cell r="P597" t="str">
            <v>ポスト新長期</v>
          </cell>
        </row>
        <row r="598">
          <cell r="N598" t="str">
            <v>LNG</v>
          </cell>
          <cell r="O598" t="str">
            <v>－</v>
          </cell>
          <cell r="P598" t="str">
            <v>ポスト新長期</v>
          </cell>
        </row>
        <row r="599">
          <cell r="N599" t="str">
            <v>LQG</v>
          </cell>
          <cell r="O599" t="str">
            <v>－</v>
          </cell>
          <cell r="P599" t="str">
            <v>ポスト新長期</v>
          </cell>
        </row>
        <row r="600">
          <cell r="N600" t="str">
            <v>MPG</v>
          </cell>
          <cell r="O600" t="str">
            <v>新☆☆☆</v>
          </cell>
          <cell r="P600" t="str">
            <v>ポスト新長期</v>
          </cell>
        </row>
        <row r="601">
          <cell r="N601" t="str">
            <v>MRG</v>
          </cell>
          <cell r="O601" t="str">
            <v>新☆☆☆</v>
          </cell>
          <cell r="P601" t="str">
            <v>ポスト新長期</v>
          </cell>
        </row>
        <row r="602">
          <cell r="N602" t="str">
            <v>MNG</v>
          </cell>
          <cell r="O602" t="str">
            <v>新☆☆☆</v>
          </cell>
          <cell r="P602" t="str">
            <v>ポスト新長期</v>
          </cell>
        </row>
        <row r="603">
          <cell r="N603" t="str">
            <v>MQG</v>
          </cell>
          <cell r="O603" t="str">
            <v>新☆☆☆</v>
          </cell>
          <cell r="P603" t="str">
            <v>ポスト新長期</v>
          </cell>
        </row>
        <row r="604">
          <cell r="N604" t="str">
            <v>RPG</v>
          </cell>
          <cell r="O604" t="str">
            <v>新☆☆☆☆</v>
          </cell>
          <cell r="P604" t="str">
            <v>ポスト新長期</v>
          </cell>
        </row>
        <row r="605">
          <cell r="N605" t="str">
            <v>RRG</v>
          </cell>
          <cell r="O605" t="str">
            <v>新☆☆☆☆</v>
          </cell>
          <cell r="P605" t="str">
            <v>ポスト新長期</v>
          </cell>
        </row>
        <row r="606">
          <cell r="N606" t="str">
            <v>RNG</v>
          </cell>
          <cell r="O606" t="str">
            <v>新☆☆☆☆</v>
          </cell>
          <cell r="P606" t="str">
            <v>ポスト新長期</v>
          </cell>
        </row>
        <row r="607">
          <cell r="N607" t="str">
            <v>RQG</v>
          </cell>
          <cell r="O607" t="str">
            <v>新☆☆☆☆</v>
          </cell>
          <cell r="P607" t="str">
            <v>ポスト新長期</v>
          </cell>
        </row>
        <row r="608">
          <cell r="N608" t="str">
            <v>SPG</v>
          </cell>
          <cell r="O608" t="str">
            <v>－</v>
          </cell>
          <cell r="P608" t="str">
            <v>ポスト新長期</v>
          </cell>
        </row>
        <row r="609">
          <cell r="N609" t="str">
            <v>SRG</v>
          </cell>
          <cell r="O609" t="str">
            <v>－</v>
          </cell>
          <cell r="P609" t="str">
            <v>ポスト新長期</v>
          </cell>
        </row>
        <row r="610">
          <cell r="N610" t="str">
            <v>SNG</v>
          </cell>
          <cell r="O610" t="str">
            <v>－</v>
          </cell>
          <cell r="P610" t="str">
            <v>ポスト新長期</v>
          </cell>
        </row>
        <row r="611">
          <cell r="N611" t="str">
            <v>SQG</v>
          </cell>
          <cell r="O611" t="str">
            <v>－</v>
          </cell>
          <cell r="P611" t="str">
            <v>ポスト新長期</v>
          </cell>
        </row>
        <row r="612">
          <cell r="N612" t="str">
            <v>QDG</v>
          </cell>
          <cell r="O612" t="str">
            <v>－</v>
          </cell>
          <cell r="P612" t="str">
            <v>ポスト新長期</v>
          </cell>
        </row>
        <row r="613">
          <cell r="N613" t="str">
            <v>QKG</v>
          </cell>
          <cell r="O613" t="str">
            <v>－</v>
          </cell>
          <cell r="P613" t="str">
            <v>ポスト新長期</v>
          </cell>
        </row>
        <row r="614">
          <cell r="N614" t="str">
            <v>QPG</v>
          </cell>
          <cell r="O614" t="str">
            <v>－</v>
          </cell>
          <cell r="P614" t="str">
            <v>ポスト新長期</v>
          </cell>
        </row>
        <row r="615">
          <cell r="N615" t="str">
            <v>QRG</v>
          </cell>
          <cell r="O615" t="str">
            <v>－</v>
          </cell>
          <cell r="P615" t="str">
            <v>ポスト新長期</v>
          </cell>
        </row>
        <row r="616">
          <cell r="N616" t="str">
            <v>QCG</v>
          </cell>
          <cell r="O616" t="str">
            <v>－</v>
          </cell>
          <cell r="P616" t="str">
            <v>ポスト新長期</v>
          </cell>
        </row>
        <row r="617">
          <cell r="N617" t="str">
            <v>QJG</v>
          </cell>
          <cell r="O617" t="str">
            <v>－</v>
          </cell>
          <cell r="P617" t="str">
            <v>ポスト新長期</v>
          </cell>
        </row>
        <row r="618">
          <cell r="N618" t="str">
            <v>QNG</v>
          </cell>
          <cell r="O618" t="str">
            <v>－</v>
          </cell>
          <cell r="P618" t="str">
            <v>ポスト新長期</v>
          </cell>
        </row>
        <row r="619">
          <cell r="N619" t="str">
            <v>QQG</v>
          </cell>
          <cell r="O619" t="str">
            <v>－</v>
          </cell>
          <cell r="P619" t="str">
            <v>ポスト新長期</v>
          </cell>
        </row>
        <row r="620">
          <cell r="N620" t="str">
            <v>TDG</v>
          </cell>
          <cell r="O620" t="str">
            <v>－</v>
          </cell>
          <cell r="P620" t="str">
            <v>ポスト新長期</v>
          </cell>
        </row>
        <row r="621">
          <cell r="N621" t="str">
            <v>TKG</v>
          </cell>
          <cell r="O621" t="str">
            <v>－</v>
          </cell>
          <cell r="P621" t="str">
            <v>ポスト新長期</v>
          </cell>
        </row>
        <row r="622">
          <cell r="N622" t="str">
            <v>TPG</v>
          </cell>
          <cell r="O622" t="str">
            <v>－</v>
          </cell>
          <cell r="P622" t="str">
            <v>ポスト新長期</v>
          </cell>
        </row>
        <row r="623">
          <cell r="N623" t="str">
            <v>TRG</v>
          </cell>
          <cell r="O623" t="str">
            <v>－</v>
          </cell>
          <cell r="P623" t="str">
            <v>ポスト新長期</v>
          </cell>
        </row>
        <row r="624">
          <cell r="N624" t="str">
            <v>TCG</v>
          </cell>
          <cell r="O624" t="str">
            <v>－</v>
          </cell>
          <cell r="P624" t="str">
            <v>ポスト新長期</v>
          </cell>
        </row>
        <row r="625">
          <cell r="N625" t="str">
            <v>TJG</v>
          </cell>
          <cell r="O625" t="str">
            <v>－</v>
          </cell>
          <cell r="P625" t="str">
            <v>ポスト新長期</v>
          </cell>
        </row>
        <row r="626">
          <cell r="N626" t="str">
            <v>TNG</v>
          </cell>
          <cell r="O626" t="str">
            <v>－</v>
          </cell>
          <cell r="P626" t="str">
            <v>ポスト新長期</v>
          </cell>
        </row>
        <row r="627">
          <cell r="N627" t="str">
            <v>TQG</v>
          </cell>
          <cell r="O627" t="str">
            <v>－</v>
          </cell>
          <cell r="P627" t="str">
            <v>ポスト新長期</v>
          </cell>
        </row>
        <row r="628">
          <cell r="N628" t="str">
            <v>AMG</v>
          </cell>
          <cell r="O628" t="str">
            <v>－</v>
          </cell>
          <cell r="P628" t="str">
            <v>新長期</v>
          </cell>
        </row>
        <row r="629">
          <cell r="N629" t="str">
            <v>BMG</v>
          </cell>
          <cell r="O629" t="str">
            <v>新☆</v>
          </cell>
          <cell r="P629" t="str">
            <v>新☆（新長期）</v>
          </cell>
        </row>
        <row r="630">
          <cell r="N630" t="str">
            <v>NMG</v>
          </cell>
          <cell r="O630" t="str">
            <v>新☆</v>
          </cell>
          <cell r="P630" t="str">
            <v>新☆（新長期）</v>
          </cell>
        </row>
        <row r="631">
          <cell r="N631" t="str">
            <v>PMG</v>
          </cell>
          <cell r="O631" t="str">
            <v>新PM☆</v>
          </cell>
          <cell r="P631" t="str">
            <v>新☆（新長期）</v>
          </cell>
        </row>
        <row r="632">
          <cell r="N632" t="str">
            <v>LTG</v>
          </cell>
          <cell r="O632" t="str">
            <v>－</v>
          </cell>
          <cell r="P632" t="str">
            <v>ポスト新長期</v>
          </cell>
        </row>
        <row r="633">
          <cell r="N633" t="str">
            <v>LSG</v>
          </cell>
          <cell r="O633" t="str">
            <v>－</v>
          </cell>
          <cell r="P633" t="str">
            <v>ポスト新長期</v>
          </cell>
        </row>
        <row r="634">
          <cell r="N634" t="str">
            <v>LMG</v>
          </cell>
          <cell r="O634" t="str">
            <v>－</v>
          </cell>
          <cell r="P634" t="str">
            <v>ポスト新長期</v>
          </cell>
        </row>
        <row r="635">
          <cell r="N635" t="str">
            <v>MMG</v>
          </cell>
          <cell r="O635" t="str">
            <v>新☆☆☆</v>
          </cell>
          <cell r="P635" t="str">
            <v>ポスト新長期</v>
          </cell>
        </row>
        <row r="636">
          <cell r="N636" t="str">
            <v>RMG</v>
          </cell>
          <cell r="O636" t="str">
            <v>新☆☆☆☆</v>
          </cell>
          <cell r="P636" t="str">
            <v>ポスト新長期</v>
          </cell>
        </row>
        <row r="637">
          <cell r="N637" t="str">
            <v>QTG</v>
          </cell>
          <cell r="O637" t="str">
            <v>－</v>
          </cell>
          <cell r="P637" t="str">
            <v>ポスト新長期</v>
          </cell>
        </row>
        <row r="638">
          <cell r="N638" t="str">
            <v>QSG</v>
          </cell>
          <cell r="O638" t="str">
            <v>－</v>
          </cell>
          <cell r="P638" t="str">
            <v>ポスト新長期</v>
          </cell>
        </row>
        <row r="639">
          <cell r="N639" t="str">
            <v>QMG</v>
          </cell>
          <cell r="O639" t="str">
            <v>－</v>
          </cell>
          <cell r="P639" t="str">
            <v>ポスト新長期</v>
          </cell>
        </row>
        <row r="640">
          <cell r="N640" t="str">
            <v>STG</v>
          </cell>
          <cell r="O640" t="str">
            <v>－</v>
          </cell>
          <cell r="P640" t="str">
            <v>ポスト新長期</v>
          </cell>
        </row>
        <row r="641">
          <cell r="N641" t="str">
            <v>SSG</v>
          </cell>
          <cell r="O641" t="str">
            <v>－</v>
          </cell>
          <cell r="P641" t="str">
            <v>ポスト新長期</v>
          </cell>
        </row>
        <row r="642">
          <cell r="N642" t="str">
            <v>SMG</v>
          </cell>
          <cell r="O642" t="str">
            <v>－</v>
          </cell>
          <cell r="P642" t="str">
            <v>ポスト新長期</v>
          </cell>
        </row>
        <row r="643">
          <cell r="N643" t="str">
            <v>TTG</v>
          </cell>
          <cell r="O643" t="str">
            <v>－</v>
          </cell>
          <cell r="P643" t="str">
            <v>ポスト新長期</v>
          </cell>
        </row>
        <row r="644">
          <cell r="N644" t="str">
            <v>TSG</v>
          </cell>
          <cell r="O644" t="str">
            <v>－</v>
          </cell>
          <cell r="P644" t="str">
            <v>ポスト新長期</v>
          </cell>
        </row>
        <row r="645">
          <cell r="N645" t="str">
            <v>TMG</v>
          </cell>
          <cell r="O645" t="str">
            <v>－</v>
          </cell>
          <cell r="P645" t="str">
            <v>ポスト新長期</v>
          </cell>
        </row>
        <row r="646">
          <cell r="N646" t="str">
            <v>2DG</v>
          </cell>
          <cell r="O646" t="str">
            <v>－</v>
          </cell>
          <cell r="P646" t="str">
            <v>H28・30規制</v>
          </cell>
        </row>
        <row r="647">
          <cell r="N647" t="str">
            <v>2KG</v>
          </cell>
          <cell r="O647" t="str">
            <v>－</v>
          </cell>
          <cell r="P647" t="str">
            <v>H28・30規制</v>
          </cell>
        </row>
        <row r="648">
          <cell r="N648" t="str">
            <v>2PG</v>
          </cell>
          <cell r="O648" t="str">
            <v>－</v>
          </cell>
          <cell r="P648" t="str">
            <v>H28・30規制</v>
          </cell>
        </row>
        <row r="649">
          <cell r="N649" t="str">
            <v>2RG</v>
          </cell>
          <cell r="O649" t="str">
            <v>－</v>
          </cell>
          <cell r="P649" t="str">
            <v>H28・30規制</v>
          </cell>
        </row>
        <row r="650">
          <cell r="N650" t="str">
            <v>2TG</v>
          </cell>
          <cell r="O650" t="str">
            <v>－</v>
          </cell>
          <cell r="P650" t="str">
            <v>H28・30規制</v>
          </cell>
        </row>
        <row r="651">
          <cell r="N651" t="str">
            <v>2CG</v>
          </cell>
          <cell r="O651" t="str">
            <v>－</v>
          </cell>
          <cell r="P651" t="str">
            <v>H28・30規制</v>
          </cell>
        </row>
        <row r="652">
          <cell r="N652" t="str">
            <v>2JG</v>
          </cell>
          <cell r="O652" t="str">
            <v>－</v>
          </cell>
          <cell r="P652" t="str">
            <v>H28・30規制</v>
          </cell>
        </row>
        <row r="653">
          <cell r="N653" t="str">
            <v>2NG</v>
          </cell>
          <cell r="O653" t="str">
            <v>－</v>
          </cell>
          <cell r="P653" t="str">
            <v>H28・30規制</v>
          </cell>
        </row>
        <row r="654">
          <cell r="N654" t="str">
            <v>2QG</v>
          </cell>
          <cell r="O654" t="str">
            <v>－</v>
          </cell>
          <cell r="P654" t="str">
            <v>H28・30規制</v>
          </cell>
        </row>
        <row r="655">
          <cell r="N655" t="str">
            <v>2SG</v>
          </cell>
          <cell r="O655" t="str">
            <v>－</v>
          </cell>
          <cell r="P655" t="str">
            <v>H28・30規制</v>
          </cell>
        </row>
        <row r="656">
          <cell r="N656" t="str">
            <v>2MG</v>
          </cell>
          <cell r="O656" t="str">
            <v>－</v>
          </cell>
          <cell r="P656" t="str">
            <v>H28・30規制</v>
          </cell>
        </row>
        <row r="671">
          <cell r="D671" t="str">
            <v>-</v>
          </cell>
          <cell r="E671" t="str">
            <v>－</v>
          </cell>
          <cell r="F671" t="str">
            <v>－</v>
          </cell>
          <cell r="I671" t="str">
            <v>-</v>
          </cell>
          <cell r="J671" t="str">
            <v>－</v>
          </cell>
          <cell r="K671" t="str">
            <v>－</v>
          </cell>
          <cell r="N671" t="str">
            <v>-</v>
          </cell>
          <cell r="O671" t="str">
            <v>－</v>
          </cell>
          <cell r="P671" t="str">
            <v>－</v>
          </cell>
          <cell r="S671" t="str">
            <v>TN</v>
          </cell>
          <cell r="T671" t="str">
            <v>☆</v>
          </cell>
          <cell r="U671" t="str">
            <v>－</v>
          </cell>
          <cell r="X671" t="str">
            <v>TN</v>
          </cell>
          <cell r="Y671" t="str">
            <v>－</v>
          </cell>
          <cell r="Z671" t="str">
            <v>－</v>
          </cell>
        </row>
        <row r="672">
          <cell r="D672" t="str">
            <v>A</v>
          </cell>
          <cell r="E672" t="str">
            <v>－</v>
          </cell>
          <cell r="F672" t="str">
            <v>－</v>
          </cell>
          <cell r="I672" t="str">
            <v>A</v>
          </cell>
          <cell r="J672" t="str">
            <v>－</v>
          </cell>
          <cell r="K672" t="str">
            <v>－</v>
          </cell>
          <cell r="N672" t="str">
            <v>K</v>
          </cell>
          <cell r="O672" t="str">
            <v>－</v>
          </cell>
          <cell r="P672" t="str">
            <v>－</v>
          </cell>
          <cell r="S672" t="str">
            <v>LN</v>
          </cell>
          <cell r="T672" t="str">
            <v>☆☆</v>
          </cell>
          <cell r="U672" t="str">
            <v>－</v>
          </cell>
          <cell r="X672" t="str">
            <v>LN</v>
          </cell>
          <cell r="Y672" t="str">
            <v>－</v>
          </cell>
          <cell r="Z672" t="str">
            <v>－</v>
          </cell>
        </row>
        <row r="673">
          <cell r="D673" t="str">
            <v>B</v>
          </cell>
          <cell r="E673" t="str">
            <v>－</v>
          </cell>
          <cell r="F673" t="str">
            <v>－</v>
          </cell>
          <cell r="I673" t="str">
            <v>B</v>
          </cell>
          <cell r="J673" t="str">
            <v>－</v>
          </cell>
          <cell r="K673" t="str">
            <v>－</v>
          </cell>
          <cell r="N673" t="str">
            <v>N</v>
          </cell>
          <cell r="O673" t="str">
            <v>－</v>
          </cell>
          <cell r="P673" t="str">
            <v>－</v>
          </cell>
          <cell r="S673" t="str">
            <v>UN</v>
          </cell>
          <cell r="T673" t="str">
            <v>☆☆☆</v>
          </cell>
          <cell r="U673" t="str">
            <v>－</v>
          </cell>
          <cell r="X673" t="str">
            <v>UN</v>
          </cell>
          <cell r="Y673" t="str">
            <v>－</v>
          </cell>
          <cell r="Z673" t="str">
            <v>－</v>
          </cell>
        </row>
        <row r="674">
          <cell r="D674" t="str">
            <v>C</v>
          </cell>
          <cell r="E674" t="str">
            <v>－</v>
          </cell>
          <cell r="F674" t="str">
            <v>－</v>
          </cell>
          <cell r="I674" t="str">
            <v>C</v>
          </cell>
          <cell r="J674" t="str">
            <v>－</v>
          </cell>
          <cell r="K674" t="str">
            <v>－</v>
          </cell>
          <cell r="N674" t="str">
            <v>P</v>
          </cell>
          <cell r="O674" t="str">
            <v>－</v>
          </cell>
          <cell r="P674" t="str">
            <v>－</v>
          </cell>
          <cell r="S674" t="str">
            <v>AFA</v>
          </cell>
          <cell r="T674" t="str">
            <v>－</v>
          </cell>
          <cell r="U674" t="str">
            <v>－</v>
          </cell>
          <cell r="X674" t="str">
            <v>AHA</v>
          </cell>
          <cell r="Y674" t="str">
            <v>－</v>
          </cell>
          <cell r="Z674" t="str">
            <v>－</v>
          </cell>
        </row>
        <row r="675">
          <cell r="D675" t="str">
            <v>E</v>
          </cell>
          <cell r="E675" t="str">
            <v>－</v>
          </cell>
          <cell r="F675" t="str">
            <v>－</v>
          </cell>
          <cell r="I675" t="str">
            <v>E</v>
          </cell>
          <cell r="J675" t="str">
            <v>－</v>
          </cell>
          <cell r="K675" t="str">
            <v>－</v>
          </cell>
          <cell r="N675" t="str">
            <v>Q</v>
          </cell>
          <cell r="O675" t="str">
            <v>－</v>
          </cell>
          <cell r="P675" t="str">
            <v>－</v>
          </cell>
          <cell r="S675" t="str">
            <v>AFB</v>
          </cell>
          <cell r="T675" t="str">
            <v>－</v>
          </cell>
          <cell r="U675" t="str">
            <v>－</v>
          </cell>
          <cell r="X675" t="str">
            <v>AGA</v>
          </cell>
          <cell r="Y675" t="str">
            <v>－</v>
          </cell>
          <cell r="Z675" t="str">
            <v>－</v>
          </cell>
        </row>
        <row r="676">
          <cell r="D676" t="str">
            <v>GF</v>
          </cell>
          <cell r="E676" t="str">
            <v>－</v>
          </cell>
          <cell r="F676" t="str">
            <v>－</v>
          </cell>
          <cell r="I676" t="str">
            <v>GF</v>
          </cell>
          <cell r="J676" t="str">
            <v>－</v>
          </cell>
          <cell r="K676" t="str">
            <v>－</v>
          </cell>
          <cell r="N676" t="str">
            <v>X</v>
          </cell>
          <cell r="O676" t="str">
            <v>－</v>
          </cell>
          <cell r="P676" t="str">
            <v>－</v>
          </cell>
          <cell r="S676" t="str">
            <v>AEA</v>
          </cell>
          <cell r="T676" t="str">
            <v>－</v>
          </cell>
          <cell r="U676" t="str">
            <v>－</v>
          </cell>
          <cell r="X676" t="str">
            <v>CGA</v>
          </cell>
          <cell r="Y676" t="str">
            <v>新☆☆☆</v>
          </cell>
          <cell r="Z676" t="str">
            <v>－</v>
          </cell>
        </row>
        <row r="677">
          <cell r="D677" t="str">
            <v>HK</v>
          </cell>
          <cell r="E677" t="str">
            <v>－</v>
          </cell>
          <cell r="F677" t="str">
            <v>－</v>
          </cell>
          <cell r="I677" t="str">
            <v>HK</v>
          </cell>
          <cell r="J677" t="str">
            <v>－</v>
          </cell>
          <cell r="K677" t="str">
            <v>－</v>
          </cell>
          <cell r="N677" t="str">
            <v>Y</v>
          </cell>
          <cell r="O677" t="str">
            <v>－</v>
          </cell>
          <cell r="P677" t="str">
            <v>－</v>
          </cell>
          <cell r="S677" t="str">
            <v>AEB</v>
          </cell>
          <cell r="T677" t="str">
            <v>－</v>
          </cell>
          <cell r="U677" t="str">
            <v>－</v>
          </cell>
          <cell r="X677" t="str">
            <v>CHA</v>
          </cell>
          <cell r="Y677" t="str">
            <v>新☆☆☆</v>
          </cell>
          <cell r="Z677" t="str">
            <v>－</v>
          </cell>
        </row>
        <row r="678">
          <cell r="D678" t="str">
            <v>GH</v>
          </cell>
          <cell r="E678" t="str">
            <v>－</v>
          </cell>
          <cell r="F678" t="str">
            <v>－</v>
          </cell>
          <cell r="I678" t="str">
            <v>GH</v>
          </cell>
          <cell r="J678" t="str">
            <v>－</v>
          </cell>
          <cell r="K678" t="str">
            <v>－</v>
          </cell>
          <cell r="N678" t="str">
            <v>KD</v>
          </cell>
          <cell r="O678" t="str">
            <v>－</v>
          </cell>
          <cell r="P678" t="str">
            <v>－</v>
          </cell>
          <cell r="S678" t="str">
            <v>CEA</v>
          </cell>
          <cell r="T678" t="str">
            <v>新☆☆☆</v>
          </cell>
          <cell r="U678" t="str">
            <v>－</v>
          </cell>
          <cell r="X678" t="str">
            <v>DGA</v>
          </cell>
          <cell r="Y678" t="str">
            <v>新☆☆☆☆</v>
          </cell>
          <cell r="Z678" t="str">
            <v>－</v>
          </cell>
        </row>
        <row r="679">
          <cell r="D679" t="str">
            <v>HN</v>
          </cell>
          <cell r="E679" t="str">
            <v>－</v>
          </cell>
          <cell r="F679" t="str">
            <v>－</v>
          </cell>
          <cell r="I679" t="str">
            <v>HN</v>
          </cell>
          <cell r="J679" t="str">
            <v>－</v>
          </cell>
          <cell r="K679" t="str">
            <v>－</v>
          </cell>
          <cell r="N679" t="str">
            <v>KE</v>
          </cell>
          <cell r="O679" t="str">
            <v>－</v>
          </cell>
          <cell r="P679" t="str">
            <v>－</v>
          </cell>
          <cell r="S679" t="str">
            <v>CFA</v>
          </cell>
          <cell r="T679" t="str">
            <v>新☆☆☆</v>
          </cell>
          <cell r="U679" t="str">
            <v>－</v>
          </cell>
          <cell r="X679" t="str">
            <v>DHA</v>
          </cell>
          <cell r="Y679" t="str">
            <v>新☆☆☆☆</v>
          </cell>
          <cell r="Z679" t="str">
            <v>－</v>
          </cell>
        </row>
        <row r="680">
          <cell r="D680" t="str">
            <v>TA</v>
          </cell>
          <cell r="E680" t="str">
            <v>☆</v>
          </cell>
          <cell r="F680" t="str">
            <v>－</v>
          </cell>
          <cell r="I680" t="str">
            <v>TA</v>
          </cell>
          <cell r="J680" t="str">
            <v>☆</v>
          </cell>
          <cell r="K680" t="str">
            <v>－</v>
          </cell>
          <cell r="N680" t="str">
            <v>HA</v>
          </cell>
          <cell r="O680" t="str">
            <v>－</v>
          </cell>
          <cell r="P680" t="str">
            <v>－</v>
          </cell>
          <cell r="S680" t="str">
            <v>DEA</v>
          </cell>
          <cell r="T680" t="str">
            <v>新☆☆☆☆</v>
          </cell>
          <cell r="U680" t="str">
            <v>－</v>
          </cell>
          <cell r="X680" t="str">
            <v>LHA</v>
          </cell>
          <cell r="Y680" t="str">
            <v>－</v>
          </cell>
          <cell r="Z680" t="str">
            <v>－</v>
          </cell>
        </row>
        <row r="681">
          <cell r="D681" t="str">
            <v>XA</v>
          </cell>
          <cell r="E681" t="str">
            <v>☆</v>
          </cell>
          <cell r="F681" t="str">
            <v>－</v>
          </cell>
          <cell r="I681" t="str">
            <v>XA</v>
          </cell>
          <cell r="J681" t="str">
            <v>☆</v>
          </cell>
          <cell r="K681" t="str">
            <v>－</v>
          </cell>
          <cell r="N681" t="str">
            <v>KH</v>
          </cell>
          <cell r="O681" t="str">
            <v>－</v>
          </cell>
          <cell r="P681" t="str">
            <v>－</v>
          </cell>
          <cell r="S681" t="str">
            <v>DFA</v>
          </cell>
          <cell r="T681" t="str">
            <v>新☆☆☆☆</v>
          </cell>
          <cell r="U681" t="str">
            <v>－</v>
          </cell>
          <cell r="X681" t="str">
            <v>LGA</v>
          </cell>
          <cell r="Y681" t="str">
            <v>－</v>
          </cell>
          <cell r="Z681" t="str">
            <v>－</v>
          </cell>
        </row>
        <row r="682">
          <cell r="D682" t="str">
            <v>LA</v>
          </cell>
          <cell r="E682" t="str">
            <v>☆☆</v>
          </cell>
          <cell r="F682" t="str">
            <v>－</v>
          </cell>
          <cell r="I682" t="str">
            <v>LA</v>
          </cell>
          <cell r="J682" t="str">
            <v>☆☆</v>
          </cell>
          <cell r="K682" t="str">
            <v>－</v>
          </cell>
          <cell r="N682" t="str">
            <v>HD</v>
          </cell>
          <cell r="O682" t="str">
            <v>－</v>
          </cell>
          <cell r="P682" t="str">
            <v>－</v>
          </cell>
          <cell r="S682" t="str">
            <v>LFA</v>
          </cell>
          <cell r="T682" t="str">
            <v>－</v>
          </cell>
          <cell r="U682" t="str">
            <v>－</v>
          </cell>
          <cell r="X682" t="str">
            <v>MHA</v>
          </cell>
          <cell r="Y682" t="str">
            <v>新☆☆☆</v>
          </cell>
          <cell r="Z682" t="str">
            <v>－</v>
          </cell>
        </row>
        <row r="683">
          <cell r="D683" t="str">
            <v>YA</v>
          </cell>
          <cell r="E683" t="str">
            <v>☆☆</v>
          </cell>
          <cell r="F683" t="str">
            <v>－</v>
          </cell>
          <cell r="I683" t="str">
            <v>YA</v>
          </cell>
          <cell r="J683" t="str">
            <v>☆☆</v>
          </cell>
          <cell r="K683" t="str">
            <v>－</v>
          </cell>
          <cell r="N683" t="str">
            <v>DA</v>
          </cell>
          <cell r="O683" t="str">
            <v>☆</v>
          </cell>
          <cell r="P683" t="str">
            <v>－</v>
          </cell>
          <cell r="S683" t="str">
            <v>LEA</v>
          </cell>
          <cell r="T683" t="str">
            <v>－</v>
          </cell>
          <cell r="U683" t="str">
            <v>－</v>
          </cell>
          <cell r="X683" t="str">
            <v>MGA</v>
          </cell>
          <cell r="Y683" t="str">
            <v>新☆☆☆</v>
          </cell>
          <cell r="Z683" t="str">
            <v>－</v>
          </cell>
        </row>
        <row r="684">
          <cell r="D684" t="str">
            <v>UA</v>
          </cell>
          <cell r="E684" t="str">
            <v>☆☆☆</v>
          </cell>
          <cell r="F684" t="str">
            <v>－</v>
          </cell>
          <cell r="I684" t="str">
            <v>UA</v>
          </cell>
          <cell r="J684" t="str">
            <v>☆☆☆</v>
          </cell>
          <cell r="K684" t="str">
            <v>－</v>
          </cell>
          <cell r="N684" t="str">
            <v>WA</v>
          </cell>
          <cell r="O684" t="str">
            <v>☆</v>
          </cell>
          <cell r="P684" t="str">
            <v>－</v>
          </cell>
          <cell r="S684" t="str">
            <v>MFA</v>
          </cell>
          <cell r="T684" t="str">
            <v>新☆☆☆</v>
          </cell>
          <cell r="U684" t="str">
            <v>－</v>
          </cell>
          <cell r="X684" t="str">
            <v>RHA</v>
          </cell>
          <cell r="Y684" t="str">
            <v>新☆☆☆☆</v>
          </cell>
          <cell r="Z684" t="str">
            <v>－</v>
          </cell>
        </row>
        <row r="685">
          <cell r="D685" t="str">
            <v>ZA</v>
          </cell>
          <cell r="E685" t="str">
            <v>☆☆☆</v>
          </cell>
          <cell r="F685" t="str">
            <v>－</v>
          </cell>
          <cell r="I685" t="str">
            <v>ZA</v>
          </cell>
          <cell r="J685" t="str">
            <v>☆☆☆</v>
          </cell>
          <cell r="K685" t="str">
            <v>－</v>
          </cell>
          <cell r="N685" t="str">
            <v>DB</v>
          </cell>
          <cell r="O685" t="str">
            <v>☆☆</v>
          </cell>
          <cell r="P685" t="str">
            <v>－</v>
          </cell>
          <cell r="S685" t="str">
            <v>MEA</v>
          </cell>
          <cell r="T685" t="str">
            <v>新☆☆☆</v>
          </cell>
          <cell r="U685" t="str">
            <v>－</v>
          </cell>
          <cell r="X685" t="str">
            <v>RGA</v>
          </cell>
          <cell r="Y685" t="str">
            <v>新☆☆☆☆</v>
          </cell>
          <cell r="Z685" t="str">
            <v>－</v>
          </cell>
        </row>
        <row r="686">
          <cell r="D686" t="str">
            <v>ABA</v>
          </cell>
          <cell r="E686" t="str">
            <v>－</v>
          </cell>
          <cell r="F686" t="str">
            <v>－</v>
          </cell>
          <cell r="I686" t="str">
            <v>ABA</v>
          </cell>
          <cell r="J686" t="str">
            <v>－</v>
          </cell>
          <cell r="K686" t="str">
            <v>－</v>
          </cell>
          <cell r="N686" t="str">
            <v>WB</v>
          </cell>
          <cell r="O686" t="str">
            <v>☆☆</v>
          </cell>
          <cell r="P686" t="str">
            <v>－</v>
          </cell>
          <cell r="S686" t="str">
            <v>RFA</v>
          </cell>
          <cell r="T686" t="str">
            <v>新☆☆☆☆</v>
          </cell>
          <cell r="U686" t="str">
            <v>－</v>
          </cell>
          <cell r="X686" t="str">
            <v>QHA</v>
          </cell>
          <cell r="Y686" t="str">
            <v>新☆</v>
          </cell>
          <cell r="Z686" t="str">
            <v>－</v>
          </cell>
        </row>
        <row r="687">
          <cell r="D687" t="str">
            <v>AAA</v>
          </cell>
          <cell r="E687" t="str">
            <v>－</v>
          </cell>
          <cell r="F687" t="str">
            <v>－</v>
          </cell>
          <cell r="I687" t="str">
            <v>AAA</v>
          </cell>
          <cell r="J687" t="str">
            <v>－</v>
          </cell>
          <cell r="K687" t="str">
            <v>－</v>
          </cell>
          <cell r="N687" t="str">
            <v>DC</v>
          </cell>
          <cell r="O687" t="str">
            <v>☆☆☆</v>
          </cell>
          <cell r="P687" t="str">
            <v>－</v>
          </cell>
          <cell r="S687" t="str">
            <v>REA</v>
          </cell>
          <cell r="T687" t="str">
            <v>新☆☆☆☆</v>
          </cell>
          <cell r="U687" t="str">
            <v>－</v>
          </cell>
          <cell r="X687" t="str">
            <v>QGA</v>
          </cell>
          <cell r="Y687" t="str">
            <v>新☆</v>
          </cell>
          <cell r="Z687" t="str">
            <v>－</v>
          </cell>
        </row>
        <row r="688">
          <cell r="D688" t="str">
            <v>ALA</v>
          </cell>
          <cell r="E688" t="str">
            <v>－</v>
          </cell>
          <cell r="F688" t="str">
            <v>－</v>
          </cell>
          <cell r="I688" t="str">
            <v>ALA</v>
          </cell>
          <cell r="J688" t="str">
            <v>－</v>
          </cell>
          <cell r="K688" t="str">
            <v>－</v>
          </cell>
          <cell r="N688" t="str">
            <v>WC</v>
          </cell>
          <cell r="O688" t="str">
            <v>☆☆☆</v>
          </cell>
          <cell r="P688" t="str">
            <v>－</v>
          </cell>
          <cell r="S688" t="str">
            <v>QFA</v>
          </cell>
          <cell r="T688" t="str">
            <v>新☆</v>
          </cell>
          <cell r="U688" t="str">
            <v>－</v>
          </cell>
          <cell r="X688" t="str">
            <v>3HA</v>
          </cell>
          <cell r="Y688" t="str">
            <v>－</v>
          </cell>
          <cell r="Z688" t="str">
            <v>－</v>
          </cell>
        </row>
        <row r="689">
          <cell r="D689" t="str">
            <v>CAA</v>
          </cell>
          <cell r="E689" t="str">
            <v>新☆☆☆</v>
          </cell>
          <cell r="F689" t="str">
            <v>－</v>
          </cell>
          <cell r="I689" t="str">
            <v>CAA</v>
          </cell>
          <cell r="J689" t="str">
            <v>新☆☆☆</v>
          </cell>
          <cell r="K689" t="str">
            <v>－</v>
          </cell>
          <cell r="N689" t="str">
            <v>DK</v>
          </cell>
          <cell r="O689" t="str">
            <v>☆</v>
          </cell>
          <cell r="P689" t="str">
            <v>－</v>
          </cell>
          <cell r="S689" t="str">
            <v>QEA</v>
          </cell>
          <cell r="T689" t="str">
            <v>新☆</v>
          </cell>
          <cell r="U689" t="str">
            <v>－</v>
          </cell>
          <cell r="X689" t="str">
            <v>3GA</v>
          </cell>
          <cell r="Y689" t="str">
            <v>－</v>
          </cell>
          <cell r="Z689" t="str">
            <v>－</v>
          </cell>
        </row>
        <row r="690">
          <cell r="D690" t="str">
            <v>CBA</v>
          </cell>
          <cell r="E690" t="str">
            <v>新☆☆☆</v>
          </cell>
          <cell r="F690" t="str">
            <v>－</v>
          </cell>
          <cell r="I690" t="str">
            <v>CBA</v>
          </cell>
          <cell r="J690" t="str">
            <v>新☆☆☆</v>
          </cell>
          <cell r="K690" t="str">
            <v>－</v>
          </cell>
          <cell r="N690" t="str">
            <v>WK</v>
          </cell>
          <cell r="O690" t="str">
            <v>☆</v>
          </cell>
          <cell r="P690" t="str">
            <v>－</v>
          </cell>
          <cell r="S690" t="str">
            <v>TA</v>
          </cell>
          <cell r="T690" t="str">
            <v>☆</v>
          </cell>
          <cell r="U690" t="str">
            <v>－</v>
          </cell>
          <cell r="X690" t="str">
            <v>4HA</v>
          </cell>
          <cell r="Y690" t="str">
            <v>新☆☆☆</v>
          </cell>
          <cell r="Z690" t="str">
            <v>－</v>
          </cell>
        </row>
        <row r="691">
          <cell r="D691" t="str">
            <v>CLA</v>
          </cell>
          <cell r="E691" t="str">
            <v>新☆☆☆</v>
          </cell>
          <cell r="F691" t="str">
            <v>－</v>
          </cell>
          <cell r="I691" t="str">
            <v>CLA</v>
          </cell>
          <cell r="J691" t="str">
            <v>新☆☆☆</v>
          </cell>
          <cell r="K691" t="str">
            <v>－</v>
          </cell>
          <cell r="N691" t="str">
            <v>DL</v>
          </cell>
          <cell r="O691" t="str">
            <v>☆☆</v>
          </cell>
          <cell r="P691" t="str">
            <v>－</v>
          </cell>
          <cell r="S691" t="str">
            <v>CBA</v>
          </cell>
          <cell r="T691" t="str">
            <v>新☆☆☆</v>
          </cell>
          <cell r="U691" t="str">
            <v>－</v>
          </cell>
          <cell r="X691" t="str">
            <v>4GA</v>
          </cell>
          <cell r="Y691" t="str">
            <v>新☆☆☆</v>
          </cell>
          <cell r="Z691" t="str">
            <v>－</v>
          </cell>
        </row>
        <row r="692">
          <cell r="D692" t="str">
            <v>DAA</v>
          </cell>
          <cell r="E692" t="str">
            <v>新☆☆☆☆</v>
          </cell>
          <cell r="F692" t="str">
            <v>－</v>
          </cell>
          <cell r="I692" t="str">
            <v>DAA</v>
          </cell>
          <cell r="J692" t="str">
            <v>新☆☆☆☆</v>
          </cell>
          <cell r="K692" t="str">
            <v>－</v>
          </cell>
          <cell r="N692" t="str">
            <v>WL</v>
          </cell>
          <cell r="O692" t="str">
            <v>☆☆</v>
          </cell>
          <cell r="P692" t="str">
            <v>－</v>
          </cell>
          <cell r="S692" t="str">
            <v>3FA</v>
          </cell>
          <cell r="T692" t="str">
            <v>－</v>
          </cell>
          <cell r="U692" t="str">
            <v>－</v>
          </cell>
          <cell r="X692" t="str">
            <v>5HA</v>
          </cell>
          <cell r="Y692" t="str">
            <v>新☆☆☆☆</v>
          </cell>
          <cell r="Z692" t="str">
            <v>－</v>
          </cell>
        </row>
        <row r="693">
          <cell r="D693" t="str">
            <v>DBA</v>
          </cell>
          <cell r="E693" t="str">
            <v>新☆☆☆☆</v>
          </cell>
          <cell r="F693" t="str">
            <v>－</v>
          </cell>
          <cell r="I693" t="str">
            <v>DBA</v>
          </cell>
          <cell r="J693" t="str">
            <v>新☆☆☆☆</v>
          </cell>
          <cell r="K693" t="str">
            <v>－</v>
          </cell>
          <cell r="N693" t="str">
            <v>DM</v>
          </cell>
          <cell r="O693" t="str">
            <v>☆☆☆</v>
          </cell>
          <cell r="P693" t="str">
            <v>－</v>
          </cell>
          <cell r="S693" t="str">
            <v>3EA</v>
          </cell>
          <cell r="T693" t="str">
            <v>－</v>
          </cell>
          <cell r="U693" t="str">
            <v>－</v>
          </cell>
          <cell r="X693" t="str">
            <v>5GA</v>
          </cell>
          <cell r="Y693" t="str">
            <v>新☆☆☆☆</v>
          </cell>
          <cell r="Z693" t="str">
            <v>－</v>
          </cell>
        </row>
        <row r="694">
          <cell r="D694" t="str">
            <v>DLA</v>
          </cell>
          <cell r="E694" t="str">
            <v>新☆☆☆☆</v>
          </cell>
          <cell r="F694" t="str">
            <v>－</v>
          </cell>
          <cell r="I694" t="str">
            <v>DLA</v>
          </cell>
          <cell r="J694" t="str">
            <v>新☆☆☆☆</v>
          </cell>
          <cell r="K694" t="str">
            <v>－</v>
          </cell>
          <cell r="N694" t="str">
            <v>WM</v>
          </cell>
          <cell r="O694" t="str">
            <v>☆☆☆</v>
          </cell>
          <cell r="P694" t="str">
            <v>－</v>
          </cell>
          <cell r="S694" t="str">
            <v>4FA</v>
          </cell>
          <cell r="T694" t="str">
            <v>新☆☆☆</v>
          </cell>
          <cell r="U694" t="str">
            <v>－</v>
          </cell>
          <cell r="X694" t="str">
            <v>6HA</v>
          </cell>
          <cell r="Y694" t="str">
            <v>新☆☆☆☆☆</v>
          </cell>
          <cell r="Z694" t="str">
            <v>－</v>
          </cell>
        </row>
        <row r="695">
          <cell r="D695" t="str">
            <v>LBA</v>
          </cell>
          <cell r="E695" t="str">
            <v>－</v>
          </cell>
          <cell r="F695" t="str">
            <v>－</v>
          </cell>
          <cell r="I695" t="str">
            <v>LBA</v>
          </cell>
          <cell r="J695" t="str">
            <v>－</v>
          </cell>
          <cell r="K695" t="str">
            <v>－</v>
          </cell>
          <cell r="N695" t="str">
            <v>KM</v>
          </cell>
          <cell r="O695" t="str">
            <v>－</v>
          </cell>
          <cell r="P695" t="str">
            <v>－</v>
          </cell>
          <cell r="S695" t="str">
            <v>4EA</v>
          </cell>
          <cell r="T695" t="str">
            <v>新☆☆☆</v>
          </cell>
          <cell r="U695" t="str">
            <v>－</v>
          </cell>
          <cell r="X695" t="str">
            <v>6GA</v>
          </cell>
          <cell r="Y695" t="str">
            <v>新☆☆☆☆☆</v>
          </cell>
          <cell r="Z695" t="str">
            <v>－</v>
          </cell>
        </row>
        <row r="696">
          <cell r="D696" t="str">
            <v>LAA</v>
          </cell>
          <cell r="E696" t="str">
            <v>－</v>
          </cell>
          <cell r="F696" t="str">
            <v>－</v>
          </cell>
          <cell r="I696" t="str">
            <v>LAA</v>
          </cell>
          <cell r="J696" t="str">
            <v>－</v>
          </cell>
          <cell r="K696" t="str">
            <v>－</v>
          </cell>
          <cell r="N696" t="str">
            <v>HT</v>
          </cell>
          <cell r="O696" t="str">
            <v>－</v>
          </cell>
          <cell r="P696" t="str">
            <v>－</v>
          </cell>
          <cell r="S696" t="str">
            <v>5FA</v>
          </cell>
          <cell r="T696" t="str">
            <v>新☆☆☆☆</v>
          </cell>
          <cell r="U696" t="str">
            <v>－</v>
          </cell>
          <cell r="X696" t="str">
            <v>7HA</v>
          </cell>
          <cell r="Y696" t="str">
            <v>新☆☆☆☆☆</v>
          </cell>
          <cell r="Z696" t="str">
            <v>－</v>
          </cell>
        </row>
        <row r="697">
          <cell r="D697" t="str">
            <v>LLA</v>
          </cell>
          <cell r="E697" t="str">
            <v>－</v>
          </cell>
          <cell r="F697" t="str">
            <v>－</v>
          </cell>
          <cell r="I697" t="str">
            <v>LLA</v>
          </cell>
          <cell r="J697" t="str">
            <v>－</v>
          </cell>
          <cell r="K697" t="str">
            <v>－</v>
          </cell>
          <cell r="N697" t="str">
            <v>KN</v>
          </cell>
          <cell r="O697" t="str">
            <v>－</v>
          </cell>
          <cell r="P697" t="str">
            <v>－</v>
          </cell>
          <cell r="S697" t="str">
            <v>5EA</v>
          </cell>
          <cell r="T697" t="str">
            <v>新☆☆☆☆</v>
          </cell>
          <cell r="U697" t="str">
            <v>－</v>
          </cell>
          <cell r="X697" t="str">
            <v>7GA</v>
          </cell>
          <cell r="Y697" t="str">
            <v>新☆☆☆☆☆</v>
          </cell>
          <cell r="Z697" t="str">
            <v>－</v>
          </cell>
        </row>
        <row r="698">
          <cell r="D698" t="str">
            <v>MBA</v>
          </cell>
          <cell r="E698" t="str">
            <v>新☆☆☆</v>
          </cell>
          <cell r="F698" t="str">
            <v>－</v>
          </cell>
          <cell r="I698" t="str">
            <v>MBA</v>
          </cell>
          <cell r="J698" t="str">
            <v>新☆☆☆</v>
          </cell>
          <cell r="K698" t="str">
            <v>－</v>
          </cell>
          <cell r="N698" t="str">
            <v>HU</v>
          </cell>
          <cell r="O698" t="str">
            <v>－</v>
          </cell>
          <cell r="P698" t="str">
            <v>－</v>
          </cell>
          <cell r="S698" t="str">
            <v>6FA</v>
          </cell>
          <cell r="T698" t="str">
            <v>新☆☆☆☆☆</v>
          </cell>
          <cell r="U698" t="str">
            <v>－</v>
          </cell>
        </row>
        <row r="699">
          <cell r="D699" t="str">
            <v>MAA</v>
          </cell>
          <cell r="E699" t="str">
            <v>新☆☆☆</v>
          </cell>
          <cell r="F699" t="str">
            <v>－</v>
          </cell>
          <cell r="I699" t="str">
            <v>MAA</v>
          </cell>
          <cell r="J699" t="str">
            <v>新☆☆☆</v>
          </cell>
          <cell r="K699" t="str">
            <v>－</v>
          </cell>
          <cell r="N699" t="str">
            <v>TF</v>
          </cell>
          <cell r="O699" t="str">
            <v>☆</v>
          </cell>
          <cell r="P699" t="str">
            <v>－</v>
          </cell>
          <cell r="S699" t="str">
            <v>6EA</v>
          </cell>
          <cell r="T699" t="str">
            <v>新☆☆☆☆☆</v>
          </cell>
          <cell r="U699" t="str">
            <v>－</v>
          </cell>
        </row>
        <row r="700">
          <cell r="D700" t="str">
            <v>MLA</v>
          </cell>
          <cell r="E700" t="str">
            <v>新☆☆☆</v>
          </cell>
          <cell r="F700" t="str">
            <v>－</v>
          </cell>
          <cell r="I700" t="str">
            <v>MLA</v>
          </cell>
          <cell r="J700" t="str">
            <v>新☆☆☆</v>
          </cell>
          <cell r="K700" t="str">
            <v>－</v>
          </cell>
          <cell r="N700" t="str">
            <v>XF</v>
          </cell>
          <cell r="O700" t="str">
            <v>☆</v>
          </cell>
          <cell r="P700" t="str">
            <v>－</v>
          </cell>
          <cell r="S700" t="str">
            <v>7FA</v>
          </cell>
          <cell r="T700" t="str">
            <v>新☆☆☆☆☆</v>
          </cell>
          <cell r="U700" t="str">
            <v>－</v>
          </cell>
        </row>
        <row r="701">
          <cell r="D701" t="str">
            <v>RBA</v>
          </cell>
          <cell r="E701" t="str">
            <v>新☆☆☆☆</v>
          </cell>
          <cell r="F701" t="str">
            <v>－</v>
          </cell>
          <cell r="I701" t="str">
            <v>RBA</v>
          </cell>
          <cell r="J701" t="str">
            <v>新☆☆☆☆</v>
          </cell>
          <cell r="K701" t="str">
            <v>－</v>
          </cell>
          <cell r="N701" t="str">
            <v>TG</v>
          </cell>
          <cell r="O701" t="str">
            <v>☆</v>
          </cell>
          <cell r="P701" t="str">
            <v>－</v>
          </cell>
          <cell r="S701" t="str">
            <v>7EA</v>
          </cell>
          <cell r="T701" t="str">
            <v>新☆☆☆☆☆</v>
          </cell>
          <cell r="U701" t="str">
            <v>－</v>
          </cell>
        </row>
        <row r="702">
          <cell r="D702" t="str">
            <v>RAA</v>
          </cell>
          <cell r="E702" t="str">
            <v>新☆☆☆☆</v>
          </cell>
          <cell r="F702" t="str">
            <v>－</v>
          </cell>
          <cell r="I702" t="str">
            <v>RAA</v>
          </cell>
          <cell r="J702" t="str">
            <v>新☆☆☆☆</v>
          </cell>
          <cell r="K702" t="str">
            <v>－</v>
          </cell>
          <cell r="N702" t="str">
            <v>XG</v>
          </cell>
          <cell r="O702" t="str">
            <v>☆</v>
          </cell>
          <cell r="P702" t="str">
            <v>－</v>
          </cell>
        </row>
        <row r="703">
          <cell r="D703" t="str">
            <v>RLA</v>
          </cell>
          <cell r="E703" t="str">
            <v>新☆☆☆☆</v>
          </cell>
          <cell r="F703" t="str">
            <v>－</v>
          </cell>
          <cell r="I703" t="str">
            <v>RLA</v>
          </cell>
          <cell r="J703" t="str">
            <v>新☆☆☆☆</v>
          </cell>
          <cell r="K703" t="str">
            <v>－</v>
          </cell>
          <cell r="N703" t="str">
            <v>LF</v>
          </cell>
          <cell r="O703" t="str">
            <v>☆☆</v>
          </cell>
          <cell r="P703" t="str">
            <v>－</v>
          </cell>
        </row>
        <row r="704">
          <cell r="D704" t="str">
            <v>QBA</v>
          </cell>
          <cell r="E704" t="str">
            <v>新☆</v>
          </cell>
          <cell r="F704" t="str">
            <v>－</v>
          </cell>
          <cell r="I704" t="str">
            <v>QBA</v>
          </cell>
          <cell r="J704" t="str">
            <v>新☆</v>
          </cell>
          <cell r="K704" t="str">
            <v>－</v>
          </cell>
          <cell r="N704" t="str">
            <v>YF</v>
          </cell>
          <cell r="O704" t="str">
            <v>☆☆</v>
          </cell>
          <cell r="P704" t="str">
            <v>－</v>
          </cell>
        </row>
        <row r="705">
          <cell r="D705" t="str">
            <v>QAA</v>
          </cell>
          <cell r="E705" t="str">
            <v>新☆</v>
          </cell>
          <cell r="F705" t="str">
            <v>－</v>
          </cell>
          <cell r="I705" t="str">
            <v>QAA</v>
          </cell>
          <cell r="J705" t="str">
            <v>新☆</v>
          </cell>
          <cell r="K705" t="str">
            <v>－</v>
          </cell>
          <cell r="N705" t="str">
            <v>LG</v>
          </cell>
          <cell r="O705" t="str">
            <v>☆☆</v>
          </cell>
          <cell r="P705" t="str">
            <v>－</v>
          </cell>
        </row>
        <row r="706">
          <cell r="D706" t="str">
            <v>QLA</v>
          </cell>
          <cell r="E706" t="str">
            <v>新☆</v>
          </cell>
          <cell r="F706" t="str">
            <v>－</v>
          </cell>
          <cell r="I706" t="str">
            <v>QLA</v>
          </cell>
          <cell r="J706" t="str">
            <v>新☆</v>
          </cell>
          <cell r="K706" t="str">
            <v>－</v>
          </cell>
          <cell r="N706" t="str">
            <v>YG</v>
          </cell>
          <cell r="O706" t="str">
            <v>☆☆</v>
          </cell>
          <cell r="P706" t="str">
            <v>－</v>
          </cell>
        </row>
        <row r="707">
          <cell r="D707" t="str">
            <v>3BA</v>
          </cell>
          <cell r="E707" t="str">
            <v>－</v>
          </cell>
          <cell r="F707" t="str">
            <v>－</v>
          </cell>
          <cell r="I707" t="str">
            <v>3BA</v>
          </cell>
          <cell r="J707" t="str">
            <v>－</v>
          </cell>
          <cell r="K707" t="str">
            <v>－</v>
          </cell>
          <cell r="N707" t="str">
            <v>UF</v>
          </cell>
          <cell r="O707" t="str">
            <v>☆☆☆</v>
          </cell>
          <cell r="P707" t="str">
            <v>－</v>
          </cell>
        </row>
        <row r="708">
          <cell r="D708" t="str">
            <v>3AA</v>
          </cell>
          <cell r="E708" t="str">
            <v>－</v>
          </cell>
          <cell r="F708" t="str">
            <v>－</v>
          </cell>
          <cell r="I708" t="str">
            <v>3AA</v>
          </cell>
          <cell r="J708" t="str">
            <v>－</v>
          </cell>
          <cell r="K708" t="str">
            <v>－</v>
          </cell>
          <cell r="N708" t="str">
            <v>ZF</v>
          </cell>
          <cell r="O708" t="str">
            <v>☆☆☆</v>
          </cell>
          <cell r="P708" t="str">
            <v>－</v>
          </cell>
        </row>
        <row r="709">
          <cell r="D709" t="str">
            <v>3LA</v>
          </cell>
          <cell r="E709" t="str">
            <v>－</v>
          </cell>
          <cell r="F709" t="str">
            <v>－</v>
          </cell>
          <cell r="I709" t="str">
            <v>3LA</v>
          </cell>
          <cell r="J709" t="str">
            <v>－</v>
          </cell>
          <cell r="K709" t="str">
            <v>－</v>
          </cell>
          <cell r="N709" t="str">
            <v>UG</v>
          </cell>
          <cell r="O709" t="str">
            <v>☆☆☆</v>
          </cell>
          <cell r="P709" t="str">
            <v>－</v>
          </cell>
        </row>
        <row r="710">
          <cell r="D710" t="str">
            <v>4BA</v>
          </cell>
          <cell r="E710" t="str">
            <v>新☆☆☆</v>
          </cell>
          <cell r="F710" t="str">
            <v>－</v>
          </cell>
          <cell r="I710" t="str">
            <v>4BA</v>
          </cell>
          <cell r="J710" t="str">
            <v>新☆☆☆</v>
          </cell>
          <cell r="K710" t="str">
            <v>－</v>
          </cell>
          <cell r="N710" t="str">
            <v>ZG</v>
          </cell>
          <cell r="O710" t="str">
            <v>☆☆☆</v>
          </cell>
          <cell r="P710" t="str">
            <v>－</v>
          </cell>
        </row>
        <row r="711">
          <cell r="D711" t="str">
            <v>4AA</v>
          </cell>
          <cell r="E711" t="str">
            <v>新☆☆☆</v>
          </cell>
          <cell r="F711" t="str">
            <v>－</v>
          </cell>
          <cell r="I711" t="str">
            <v>4AA</v>
          </cell>
          <cell r="J711" t="str">
            <v>新☆☆☆</v>
          </cell>
          <cell r="K711" t="str">
            <v>－</v>
          </cell>
          <cell r="N711" t="str">
            <v>ADB</v>
          </cell>
          <cell r="O711" t="str">
            <v>－</v>
          </cell>
          <cell r="P711" t="str">
            <v>新長期</v>
          </cell>
        </row>
        <row r="712">
          <cell r="D712" t="str">
            <v>4LA</v>
          </cell>
          <cell r="E712" t="str">
            <v>新☆☆☆</v>
          </cell>
          <cell r="F712" t="str">
            <v>－</v>
          </cell>
          <cell r="I712" t="str">
            <v>4LA</v>
          </cell>
          <cell r="J712" t="str">
            <v>新☆☆☆</v>
          </cell>
          <cell r="K712" t="str">
            <v>－</v>
          </cell>
          <cell r="N712" t="str">
            <v>ADC</v>
          </cell>
          <cell r="O712" t="str">
            <v>－</v>
          </cell>
          <cell r="P712" t="str">
            <v>新長期</v>
          </cell>
        </row>
        <row r="713">
          <cell r="D713" t="str">
            <v>5BA</v>
          </cell>
          <cell r="E713" t="str">
            <v>新☆☆☆☆</v>
          </cell>
          <cell r="F713" t="str">
            <v>－</v>
          </cell>
          <cell r="I713" t="str">
            <v>5BA</v>
          </cell>
          <cell r="J713" t="str">
            <v>新☆☆☆☆</v>
          </cell>
          <cell r="K713" t="str">
            <v>－</v>
          </cell>
          <cell r="N713" t="str">
            <v>ACB</v>
          </cell>
          <cell r="O713" t="str">
            <v>－</v>
          </cell>
          <cell r="P713" t="str">
            <v>新長期</v>
          </cell>
        </row>
        <row r="714">
          <cell r="D714" t="str">
            <v>5AA</v>
          </cell>
          <cell r="E714" t="str">
            <v>新☆☆☆☆</v>
          </cell>
          <cell r="F714" t="str">
            <v>－</v>
          </cell>
          <cell r="I714" t="str">
            <v>5AA</v>
          </cell>
          <cell r="J714" t="str">
            <v>新☆☆☆☆</v>
          </cell>
          <cell r="K714" t="str">
            <v>－</v>
          </cell>
          <cell r="N714" t="str">
            <v>ACC</v>
          </cell>
          <cell r="O714" t="str">
            <v>－</v>
          </cell>
          <cell r="P714" t="str">
            <v>新長期</v>
          </cell>
        </row>
        <row r="715">
          <cell r="D715" t="str">
            <v>5LA</v>
          </cell>
          <cell r="E715" t="str">
            <v>新☆☆☆☆</v>
          </cell>
          <cell r="F715" t="str">
            <v>－</v>
          </cell>
          <cell r="I715" t="str">
            <v>5LA</v>
          </cell>
          <cell r="J715" t="str">
            <v>新☆☆☆☆</v>
          </cell>
          <cell r="K715" t="str">
            <v>－</v>
          </cell>
          <cell r="N715" t="str">
            <v>AMB</v>
          </cell>
          <cell r="O715" t="str">
            <v>－</v>
          </cell>
          <cell r="P715" t="str">
            <v>新長期</v>
          </cell>
        </row>
        <row r="716">
          <cell r="D716" t="str">
            <v>6BA</v>
          </cell>
          <cell r="E716" t="str">
            <v>新☆☆☆☆☆</v>
          </cell>
          <cell r="F716" t="str">
            <v>－</v>
          </cell>
          <cell r="I716" t="str">
            <v>6BA</v>
          </cell>
          <cell r="J716" t="str">
            <v>新☆☆☆☆☆</v>
          </cell>
          <cell r="K716" t="str">
            <v>－</v>
          </cell>
          <cell r="N716" t="str">
            <v>AMC</v>
          </cell>
          <cell r="O716" t="str">
            <v>－</v>
          </cell>
          <cell r="P716" t="str">
            <v>新長期</v>
          </cell>
        </row>
        <row r="717">
          <cell r="D717" t="str">
            <v>6AA</v>
          </cell>
          <cell r="E717" t="str">
            <v>新☆☆☆☆☆</v>
          </cell>
          <cell r="F717" t="str">
            <v>－</v>
          </cell>
          <cell r="I717" t="str">
            <v>6AA</v>
          </cell>
          <cell r="J717" t="str">
            <v>新☆☆☆☆☆</v>
          </cell>
          <cell r="K717" t="str">
            <v>－</v>
          </cell>
          <cell r="N717" t="str">
            <v>CCB</v>
          </cell>
          <cell r="O717" t="str">
            <v>新☆☆☆</v>
          </cell>
          <cell r="P717" t="str">
            <v>新長期</v>
          </cell>
        </row>
        <row r="718">
          <cell r="D718" t="str">
            <v>6LA</v>
          </cell>
          <cell r="E718" t="str">
            <v>新☆☆☆☆☆</v>
          </cell>
          <cell r="F718" t="str">
            <v>－</v>
          </cell>
          <cell r="I718" t="str">
            <v>6LA</v>
          </cell>
          <cell r="J718" t="str">
            <v>新☆☆☆☆☆</v>
          </cell>
          <cell r="K718" t="str">
            <v>－</v>
          </cell>
          <cell r="N718" t="str">
            <v>CCC</v>
          </cell>
          <cell r="O718" t="str">
            <v>新☆☆☆</v>
          </cell>
          <cell r="P718" t="str">
            <v>新長期</v>
          </cell>
        </row>
        <row r="719">
          <cell r="D719" t="str">
            <v>7BA</v>
          </cell>
          <cell r="E719" t="str">
            <v>新☆☆☆☆☆</v>
          </cell>
          <cell r="F719" t="str">
            <v>－</v>
          </cell>
          <cell r="I719" t="str">
            <v>7BA</v>
          </cell>
          <cell r="J719" t="str">
            <v>新☆☆☆☆☆</v>
          </cell>
          <cell r="K719" t="str">
            <v>－</v>
          </cell>
          <cell r="N719" t="str">
            <v>CDB</v>
          </cell>
          <cell r="O719" t="str">
            <v>新☆☆☆</v>
          </cell>
          <cell r="P719" t="str">
            <v>新長期</v>
          </cell>
        </row>
        <row r="720">
          <cell r="D720" t="str">
            <v>7AA</v>
          </cell>
          <cell r="E720" t="str">
            <v>新☆☆☆☆☆</v>
          </cell>
          <cell r="F720" t="str">
            <v>－</v>
          </cell>
          <cell r="I720" t="str">
            <v>7AA</v>
          </cell>
          <cell r="J720" t="str">
            <v>新☆☆☆☆☆</v>
          </cell>
          <cell r="K720" t="str">
            <v>－</v>
          </cell>
          <cell r="N720" t="str">
            <v>CDC</v>
          </cell>
          <cell r="O720" t="str">
            <v>新☆☆☆</v>
          </cell>
          <cell r="P720" t="str">
            <v>新長期</v>
          </cell>
        </row>
        <row r="721">
          <cell r="D721" t="str">
            <v>7LA</v>
          </cell>
          <cell r="E721" t="str">
            <v>新☆☆☆☆☆</v>
          </cell>
          <cell r="F721" t="str">
            <v>－</v>
          </cell>
          <cell r="I721" t="str">
            <v>7LA</v>
          </cell>
          <cell r="J721" t="str">
            <v>新☆☆☆☆☆</v>
          </cell>
          <cell r="K721" t="str">
            <v>－</v>
          </cell>
          <cell r="N721" t="str">
            <v>CMB</v>
          </cell>
          <cell r="O721" t="str">
            <v>新☆☆☆</v>
          </cell>
          <cell r="P721" t="str">
            <v>新長期</v>
          </cell>
        </row>
        <row r="722">
          <cell r="N722" t="str">
            <v>CMC</v>
          </cell>
          <cell r="O722" t="str">
            <v>新☆☆☆</v>
          </cell>
          <cell r="P722" t="str">
            <v>新長期</v>
          </cell>
        </row>
        <row r="723">
          <cell r="N723" t="str">
            <v>DCB</v>
          </cell>
          <cell r="O723" t="str">
            <v>新☆☆☆☆</v>
          </cell>
          <cell r="P723" t="str">
            <v>新長期</v>
          </cell>
        </row>
        <row r="724">
          <cell r="N724" t="str">
            <v>DCC</v>
          </cell>
          <cell r="O724" t="str">
            <v>新☆☆☆☆</v>
          </cell>
          <cell r="P724" t="str">
            <v>新長期</v>
          </cell>
        </row>
        <row r="725">
          <cell r="N725" t="str">
            <v>DDB</v>
          </cell>
          <cell r="O725" t="str">
            <v>新☆☆☆☆</v>
          </cell>
          <cell r="P725" t="str">
            <v>新長期</v>
          </cell>
        </row>
        <row r="726">
          <cell r="N726" t="str">
            <v>DDC</v>
          </cell>
          <cell r="O726" t="str">
            <v>新☆☆☆☆</v>
          </cell>
          <cell r="P726" t="str">
            <v>新長期</v>
          </cell>
        </row>
        <row r="727">
          <cell r="N727" t="str">
            <v>DMB</v>
          </cell>
          <cell r="O727" t="str">
            <v>新☆☆☆☆</v>
          </cell>
          <cell r="P727" t="str">
            <v>新長期</v>
          </cell>
        </row>
        <row r="728">
          <cell r="N728" t="str">
            <v>DMC</v>
          </cell>
          <cell r="O728" t="str">
            <v>新☆☆☆☆</v>
          </cell>
          <cell r="P728" t="str">
            <v>新長期</v>
          </cell>
        </row>
        <row r="729">
          <cell r="N729" t="str">
            <v>LDB</v>
          </cell>
          <cell r="O729" t="str">
            <v>－</v>
          </cell>
          <cell r="P729" t="str">
            <v>ポスト新長期</v>
          </cell>
        </row>
        <row r="730">
          <cell r="N730" t="str">
            <v>LDC</v>
          </cell>
          <cell r="O730" t="str">
            <v>－</v>
          </cell>
          <cell r="P730" t="str">
            <v>ポスト新長期</v>
          </cell>
        </row>
        <row r="731">
          <cell r="N731" t="str">
            <v>LCB</v>
          </cell>
          <cell r="O731" t="str">
            <v>－</v>
          </cell>
          <cell r="P731" t="str">
            <v>ポスト新長期</v>
          </cell>
        </row>
        <row r="732">
          <cell r="N732" t="str">
            <v>LCC</v>
          </cell>
          <cell r="O732" t="str">
            <v>－</v>
          </cell>
          <cell r="P732" t="str">
            <v>ポスト新長期</v>
          </cell>
        </row>
        <row r="733">
          <cell r="N733" t="str">
            <v>LMB</v>
          </cell>
          <cell r="O733" t="str">
            <v>－</v>
          </cell>
          <cell r="P733" t="str">
            <v>ポスト新長期</v>
          </cell>
        </row>
        <row r="734">
          <cell r="N734" t="str">
            <v>LMC</v>
          </cell>
          <cell r="O734" t="str">
            <v>－</v>
          </cell>
          <cell r="P734" t="str">
            <v>ポスト新長期</v>
          </cell>
        </row>
        <row r="735">
          <cell r="N735" t="str">
            <v>MDB</v>
          </cell>
          <cell r="O735" t="str">
            <v>新☆☆☆</v>
          </cell>
          <cell r="P735" t="str">
            <v>ポスト新長期</v>
          </cell>
        </row>
        <row r="736">
          <cell r="N736" t="str">
            <v>MDC</v>
          </cell>
          <cell r="O736" t="str">
            <v>新☆☆☆</v>
          </cell>
          <cell r="P736" t="str">
            <v>ポスト新長期</v>
          </cell>
        </row>
        <row r="737">
          <cell r="N737" t="str">
            <v>MCB</v>
          </cell>
          <cell r="O737" t="str">
            <v>新☆☆☆</v>
          </cell>
          <cell r="P737" t="str">
            <v>ポスト新長期</v>
          </cell>
        </row>
        <row r="738">
          <cell r="N738" t="str">
            <v>MCC</v>
          </cell>
          <cell r="O738" t="str">
            <v>新☆☆☆</v>
          </cell>
          <cell r="P738" t="str">
            <v>ポスト新長期</v>
          </cell>
        </row>
        <row r="739">
          <cell r="N739" t="str">
            <v>MMB</v>
          </cell>
          <cell r="O739" t="str">
            <v>新☆☆☆</v>
          </cell>
          <cell r="P739" t="str">
            <v>ポスト新長期</v>
          </cell>
        </row>
        <row r="740">
          <cell r="N740" t="str">
            <v>MMC</v>
          </cell>
          <cell r="O740" t="str">
            <v>新☆☆☆</v>
          </cell>
          <cell r="P740" t="str">
            <v>ポスト新長期</v>
          </cell>
        </row>
        <row r="741">
          <cell r="N741" t="str">
            <v>RDB</v>
          </cell>
          <cell r="O741" t="str">
            <v>新☆☆☆☆</v>
          </cell>
          <cell r="P741" t="str">
            <v>ポスト新長期</v>
          </cell>
        </row>
        <row r="742">
          <cell r="N742" t="str">
            <v>RDC</v>
          </cell>
          <cell r="O742" t="str">
            <v>新☆☆☆☆</v>
          </cell>
          <cell r="P742" t="str">
            <v>ポスト新長期</v>
          </cell>
        </row>
        <row r="743">
          <cell r="N743" t="str">
            <v>RCB</v>
          </cell>
          <cell r="O743" t="str">
            <v>新☆☆☆☆</v>
          </cell>
          <cell r="P743" t="str">
            <v>ポスト新長期</v>
          </cell>
        </row>
        <row r="744">
          <cell r="N744" t="str">
            <v>RCC</v>
          </cell>
          <cell r="O744" t="str">
            <v>新☆☆☆☆</v>
          </cell>
          <cell r="P744" t="str">
            <v>ポスト新長期</v>
          </cell>
        </row>
        <row r="745">
          <cell r="N745" t="str">
            <v>RMB</v>
          </cell>
          <cell r="O745" t="str">
            <v>新☆☆☆☆</v>
          </cell>
          <cell r="P745" t="str">
            <v>ポスト新長期</v>
          </cell>
        </row>
        <row r="746">
          <cell r="N746" t="str">
            <v>RMC</v>
          </cell>
          <cell r="O746" t="str">
            <v>新☆☆☆☆</v>
          </cell>
          <cell r="P746" t="str">
            <v>ポスト新長期</v>
          </cell>
        </row>
        <row r="747">
          <cell r="N747" t="str">
            <v>LDA</v>
          </cell>
          <cell r="O747" t="str">
            <v>－</v>
          </cell>
          <cell r="P747" t="str">
            <v>ポスト新長期</v>
          </cell>
        </row>
        <row r="748">
          <cell r="N748" t="str">
            <v>LCA</v>
          </cell>
          <cell r="O748" t="str">
            <v>－</v>
          </cell>
          <cell r="P748" t="str">
            <v>ポスト新長期</v>
          </cell>
        </row>
        <row r="749">
          <cell r="N749" t="str">
            <v>LMA</v>
          </cell>
          <cell r="O749" t="str">
            <v>－</v>
          </cell>
          <cell r="P749" t="str">
            <v>ポスト新長期</v>
          </cell>
        </row>
        <row r="750">
          <cell r="N750" t="str">
            <v>FDA</v>
          </cell>
          <cell r="O750" t="str">
            <v>－</v>
          </cell>
          <cell r="P750" t="str">
            <v>ポスト新長期</v>
          </cell>
        </row>
        <row r="751">
          <cell r="N751" t="str">
            <v>FDB</v>
          </cell>
          <cell r="O751" t="str">
            <v>－</v>
          </cell>
          <cell r="P751" t="str">
            <v>ポスト新長期</v>
          </cell>
        </row>
        <row r="752">
          <cell r="N752" t="str">
            <v>FDC</v>
          </cell>
          <cell r="O752" t="str">
            <v>－</v>
          </cell>
          <cell r="P752" t="str">
            <v>ポスト新長期</v>
          </cell>
        </row>
        <row r="753">
          <cell r="N753" t="str">
            <v>FCA</v>
          </cell>
          <cell r="O753" t="str">
            <v>－</v>
          </cell>
          <cell r="P753" t="str">
            <v>ポスト新長期</v>
          </cell>
        </row>
        <row r="754">
          <cell r="N754" t="str">
            <v>FCB</v>
          </cell>
          <cell r="O754" t="str">
            <v>－</v>
          </cell>
          <cell r="P754" t="str">
            <v>ポスト新長期</v>
          </cell>
        </row>
        <row r="755">
          <cell r="N755" t="str">
            <v>FCC</v>
          </cell>
          <cell r="O755" t="str">
            <v>－</v>
          </cell>
          <cell r="P755" t="str">
            <v>ポスト新長期</v>
          </cell>
        </row>
        <row r="756">
          <cell r="N756" t="str">
            <v>FMA</v>
          </cell>
          <cell r="O756" t="str">
            <v>－</v>
          </cell>
          <cell r="P756" t="str">
            <v>ポスト新長期</v>
          </cell>
        </row>
        <row r="757">
          <cell r="N757" t="str">
            <v>FMB</v>
          </cell>
          <cell r="O757" t="str">
            <v>－</v>
          </cell>
          <cell r="P757" t="str">
            <v>ポスト新長期</v>
          </cell>
        </row>
        <row r="758">
          <cell r="N758" t="str">
            <v>FMC</v>
          </cell>
          <cell r="O758" t="str">
            <v>－</v>
          </cell>
          <cell r="P758" t="str">
            <v>ポスト新長期</v>
          </cell>
        </row>
        <row r="759">
          <cell r="N759" t="str">
            <v>MDA</v>
          </cell>
          <cell r="O759" t="str">
            <v>新☆☆☆</v>
          </cell>
          <cell r="P759" t="str">
            <v>ポスト新長期</v>
          </cell>
        </row>
        <row r="760">
          <cell r="N760" t="str">
            <v>MCA</v>
          </cell>
          <cell r="O760" t="str">
            <v>新☆☆☆</v>
          </cell>
          <cell r="P760" t="str">
            <v>ポスト新長期</v>
          </cell>
        </row>
        <row r="761">
          <cell r="N761" t="str">
            <v>MMA</v>
          </cell>
          <cell r="O761" t="str">
            <v>新☆☆☆</v>
          </cell>
          <cell r="P761" t="str">
            <v>ポスト新長期</v>
          </cell>
        </row>
        <row r="762">
          <cell r="N762" t="str">
            <v>RDA</v>
          </cell>
          <cell r="O762" t="str">
            <v>新☆☆☆☆</v>
          </cell>
          <cell r="P762" t="str">
            <v>ポスト新長期</v>
          </cell>
        </row>
        <row r="763">
          <cell r="N763" t="str">
            <v>RCA</v>
          </cell>
          <cell r="O763" t="str">
            <v>新☆☆☆☆</v>
          </cell>
          <cell r="P763" t="str">
            <v>ポスト新長期</v>
          </cell>
        </row>
        <row r="764">
          <cell r="N764" t="str">
            <v>RMA</v>
          </cell>
          <cell r="O764" t="str">
            <v>新☆☆☆☆</v>
          </cell>
          <cell r="P764" t="str">
            <v>ポスト新長期</v>
          </cell>
        </row>
        <row r="765">
          <cell r="N765" t="str">
            <v>QDA</v>
          </cell>
          <cell r="O765" t="str">
            <v>－</v>
          </cell>
          <cell r="P765" t="str">
            <v>ポスト新長期</v>
          </cell>
        </row>
        <row r="766">
          <cell r="N766" t="str">
            <v>QDB</v>
          </cell>
          <cell r="O766" t="str">
            <v>－</v>
          </cell>
          <cell r="P766" t="str">
            <v>ポスト新長期</v>
          </cell>
        </row>
        <row r="767">
          <cell r="N767" t="str">
            <v>QDC</v>
          </cell>
          <cell r="O767" t="str">
            <v>－</v>
          </cell>
          <cell r="P767" t="str">
            <v>ポスト新長期</v>
          </cell>
        </row>
        <row r="768">
          <cell r="N768" t="str">
            <v>QCA</v>
          </cell>
          <cell r="O768" t="str">
            <v>－</v>
          </cell>
          <cell r="P768" t="str">
            <v>ポスト新長期</v>
          </cell>
        </row>
        <row r="769">
          <cell r="N769" t="str">
            <v>QCB</v>
          </cell>
          <cell r="O769" t="str">
            <v>－</v>
          </cell>
          <cell r="P769" t="str">
            <v>ポスト新長期</v>
          </cell>
        </row>
        <row r="770">
          <cell r="N770" t="str">
            <v>QCC</v>
          </cell>
          <cell r="O770" t="str">
            <v>－</v>
          </cell>
          <cell r="P770" t="str">
            <v>ポスト新長期</v>
          </cell>
        </row>
        <row r="771">
          <cell r="N771" t="str">
            <v>QMA</v>
          </cell>
          <cell r="O771" t="str">
            <v>－</v>
          </cell>
          <cell r="P771" t="str">
            <v>ポスト新長期</v>
          </cell>
        </row>
        <row r="772">
          <cell r="N772" t="str">
            <v>QMB</v>
          </cell>
          <cell r="O772" t="str">
            <v>－</v>
          </cell>
          <cell r="P772" t="str">
            <v>ポスト新長期</v>
          </cell>
        </row>
        <row r="773">
          <cell r="N773" t="str">
            <v>QMC</v>
          </cell>
          <cell r="O773" t="str">
            <v>－</v>
          </cell>
          <cell r="P773" t="str">
            <v>ポスト新長期</v>
          </cell>
        </row>
        <row r="774">
          <cell r="N774" t="str">
            <v>3DA</v>
          </cell>
          <cell r="O774" t="str">
            <v>－</v>
          </cell>
          <cell r="P774" t="str">
            <v>H28・30規制</v>
          </cell>
        </row>
        <row r="775">
          <cell r="N775" t="str">
            <v>3CA</v>
          </cell>
          <cell r="O775" t="str">
            <v>－</v>
          </cell>
          <cell r="P775" t="str">
            <v>H28・30規制</v>
          </cell>
        </row>
        <row r="776">
          <cell r="N776" t="str">
            <v>3MA</v>
          </cell>
          <cell r="O776" t="str">
            <v>－</v>
          </cell>
          <cell r="P776" t="str">
            <v>H28・30規制</v>
          </cell>
        </row>
        <row r="777">
          <cell r="N777" t="str">
            <v>4DA</v>
          </cell>
          <cell r="O777" t="str">
            <v>新☆☆☆</v>
          </cell>
          <cell r="P777" t="str">
            <v>H28・30規制</v>
          </cell>
        </row>
        <row r="778">
          <cell r="N778" t="str">
            <v>4CA</v>
          </cell>
          <cell r="O778" t="str">
            <v>新☆☆☆</v>
          </cell>
          <cell r="P778" t="str">
            <v>H28・30規制</v>
          </cell>
        </row>
        <row r="779">
          <cell r="N779" t="str">
            <v>4MA</v>
          </cell>
          <cell r="O779" t="str">
            <v>新☆☆☆</v>
          </cell>
          <cell r="P779" t="str">
            <v>H28・30規制</v>
          </cell>
        </row>
        <row r="780">
          <cell r="N780" t="str">
            <v>5DA</v>
          </cell>
          <cell r="O780" t="str">
            <v>新☆☆☆☆</v>
          </cell>
          <cell r="P780" t="str">
            <v>H28・30規制</v>
          </cell>
        </row>
        <row r="781">
          <cell r="N781" t="str">
            <v>5CA</v>
          </cell>
          <cell r="O781" t="str">
            <v>新☆☆☆☆</v>
          </cell>
          <cell r="P781" t="str">
            <v>H28・30規制</v>
          </cell>
        </row>
        <row r="782">
          <cell r="N782" t="str">
            <v>5MA</v>
          </cell>
          <cell r="O782" t="str">
            <v>新☆☆☆☆</v>
          </cell>
          <cell r="P782" t="str">
            <v>H28・30規制</v>
          </cell>
        </row>
        <row r="783">
          <cell r="N783" t="str">
            <v>6DA</v>
          </cell>
          <cell r="O783" t="str">
            <v>新☆☆☆☆☆</v>
          </cell>
          <cell r="P783" t="str">
            <v>H28・30規制</v>
          </cell>
        </row>
        <row r="784">
          <cell r="N784" t="str">
            <v>6CA</v>
          </cell>
          <cell r="O784" t="str">
            <v>新☆☆☆☆☆</v>
          </cell>
          <cell r="P784" t="str">
            <v>H28・30規制</v>
          </cell>
        </row>
        <row r="785">
          <cell r="N785" t="str">
            <v>6MA</v>
          </cell>
          <cell r="O785" t="str">
            <v>新☆☆☆☆☆</v>
          </cell>
          <cell r="P785" t="str">
            <v>H28・30規制</v>
          </cell>
        </row>
        <row r="786">
          <cell r="N786" t="str">
            <v>7DA</v>
          </cell>
          <cell r="O786" t="str">
            <v>新☆☆☆☆☆</v>
          </cell>
          <cell r="P786" t="str">
            <v>H28・30規制</v>
          </cell>
        </row>
        <row r="787">
          <cell r="N787" t="str">
            <v>7CA</v>
          </cell>
          <cell r="O787" t="str">
            <v>新☆☆☆☆☆</v>
          </cell>
          <cell r="P787" t="str">
            <v>H28・30規制</v>
          </cell>
        </row>
        <row r="788">
          <cell r="N788" t="str">
            <v>7MA</v>
          </cell>
          <cell r="O788" t="str">
            <v>新☆☆☆☆☆</v>
          </cell>
          <cell r="P788" t="str">
            <v>H28・30規制</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4.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9"/>
    <pageSetUpPr fitToPage="1"/>
  </sheetPr>
  <dimension ref="A1:K79"/>
  <sheetViews>
    <sheetView showGridLines="0" zoomScaleNormal="100" zoomScaleSheetLayoutView="100" workbookViewId="0">
      <selection activeCell="E16" sqref="E16"/>
    </sheetView>
  </sheetViews>
  <sheetFormatPr defaultColWidth="9" defaultRowHeight="14.4"/>
  <cols>
    <col min="1" max="1" width="3.6640625" style="27" customWidth="1"/>
    <col min="2" max="2" width="26.88671875" style="27" customWidth="1"/>
    <col min="3" max="7" width="15.44140625" style="27" customWidth="1"/>
    <col min="8" max="16384" width="9" style="27"/>
  </cols>
  <sheetData>
    <row r="1" spans="1:10" ht="15" customHeight="1">
      <c r="A1" s="417" t="s">
        <v>2742</v>
      </c>
    </row>
    <row r="2" spans="1:10" ht="15" customHeight="1"/>
    <row r="3" spans="1:10" ht="15" customHeight="1">
      <c r="B3" s="416" t="s">
        <v>1658</v>
      </c>
    </row>
    <row r="4" spans="1:10" ht="15" customHeight="1">
      <c r="B4" s="27" t="s">
        <v>2324</v>
      </c>
    </row>
    <row r="5" spans="1:10" ht="9" customHeight="1"/>
    <row r="6" spans="1:10" ht="15" customHeight="1">
      <c r="B6" s="706" t="s">
        <v>4459</v>
      </c>
      <c r="C6" s="706"/>
      <c r="D6" s="706"/>
      <c r="E6" s="707" t="s">
        <v>4461</v>
      </c>
      <c r="F6" s="706">
        <f>表紙!K36</f>
        <v>0</v>
      </c>
      <c r="G6" s="613"/>
      <c r="H6" s="613"/>
      <c r="I6" s="613"/>
      <c r="J6" s="613"/>
    </row>
    <row r="7" spans="1:10" ht="15" customHeight="1">
      <c r="B7" s="706"/>
      <c r="C7" s="706"/>
      <c r="D7" s="706"/>
      <c r="E7" s="707"/>
      <c r="F7" s="706"/>
      <c r="G7" s="613"/>
      <c r="H7" s="613"/>
      <c r="I7" s="613"/>
      <c r="J7" s="613"/>
    </row>
    <row r="8" spans="1:10" ht="15" customHeight="1"/>
    <row r="9" spans="1:10" ht="15" customHeight="1">
      <c r="B9" s="416" t="s">
        <v>1700</v>
      </c>
    </row>
    <row r="10" spans="1:10" ht="15" customHeight="1">
      <c r="B10" s="710" t="s">
        <v>2367</v>
      </c>
      <c r="C10" s="710"/>
      <c r="D10" s="710"/>
      <c r="E10" s="710"/>
      <c r="F10" s="710"/>
      <c r="G10" s="710"/>
      <c r="H10" s="710"/>
      <c r="I10" s="710"/>
      <c r="J10" s="710"/>
    </row>
    <row r="11" spans="1:10" ht="15" customHeight="1">
      <c r="B11" s="711" t="s">
        <v>4460</v>
      </c>
      <c r="C11" s="712"/>
      <c r="D11" s="712"/>
      <c r="E11" s="712"/>
      <c r="F11" s="712"/>
      <c r="G11" s="712"/>
      <c r="H11" s="516"/>
      <c r="I11" s="516"/>
      <c r="J11" s="516"/>
    </row>
    <row r="12" spans="1:10" ht="15" customHeight="1">
      <c r="B12" s="712"/>
      <c r="C12" s="712"/>
      <c r="D12" s="712"/>
      <c r="E12" s="712"/>
      <c r="F12" s="712"/>
      <c r="G12" s="712"/>
      <c r="H12" s="516"/>
      <c r="I12" s="516"/>
      <c r="J12" s="516"/>
    </row>
    <row r="13" spans="1:10" ht="15" customHeight="1">
      <c r="B13" s="27" t="s">
        <v>2667</v>
      </c>
    </row>
    <row r="14" spans="1:10" ht="15" customHeight="1"/>
    <row r="15" spans="1:10" ht="15" customHeight="1">
      <c r="B15" s="27" t="s">
        <v>2743</v>
      </c>
    </row>
    <row r="16" spans="1:10" ht="15" customHeight="1">
      <c r="B16" s="27" t="s">
        <v>2323</v>
      </c>
    </row>
    <row r="17" spans="2:7" ht="15" customHeight="1"/>
    <row r="18" spans="2:7" ht="15" customHeight="1">
      <c r="B18" s="415" t="s">
        <v>2287</v>
      </c>
      <c r="C18"/>
      <c r="D18"/>
      <c r="E18"/>
      <c r="F18"/>
      <c r="G18"/>
    </row>
    <row r="19" spans="2:7" ht="5.25" customHeight="1">
      <c r="B19"/>
      <c r="C19"/>
      <c r="D19"/>
      <c r="E19"/>
      <c r="F19"/>
      <c r="G19"/>
    </row>
    <row r="20" spans="2:7" ht="15" customHeight="1"/>
    <row r="21" spans="2:7" ht="15" customHeight="1"/>
    <row r="22" spans="2:7" ht="29.25" customHeight="1">
      <c r="B22" s="718" t="s">
        <v>2684</v>
      </c>
      <c r="C22" s="720" t="s">
        <v>2286</v>
      </c>
      <c r="D22" s="708" t="s">
        <v>2337</v>
      </c>
      <c r="E22" s="709"/>
      <c r="F22" s="722" t="s">
        <v>2339</v>
      </c>
    </row>
    <row r="23" spans="2:7" ht="58.5" customHeight="1">
      <c r="B23" s="719"/>
      <c r="C23" s="721"/>
      <c r="D23" s="517" t="s">
        <v>2338</v>
      </c>
      <c r="E23" s="517" t="s">
        <v>2336</v>
      </c>
      <c r="F23" s="723"/>
    </row>
    <row r="24" spans="2:7" ht="58.5" customHeight="1">
      <c r="B24" s="518" t="s">
        <v>2685</v>
      </c>
      <c r="C24" s="519" t="s">
        <v>2285</v>
      </c>
      <c r="D24" s="520" t="s">
        <v>2291</v>
      </c>
      <c r="E24" s="521" t="s">
        <v>2319</v>
      </c>
      <c r="F24" s="724" t="s">
        <v>2341</v>
      </c>
    </row>
    <row r="25" spans="2:7" ht="58.5" customHeight="1">
      <c r="B25" s="522" t="s">
        <v>2686</v>
      </c>
      <c r="C25" s="523" t="s">
        <v>2665</v>
      </c>
      <c r="D25" s="524" t="s">
        <v>2666</v>
      </c>
      <c r="E25" s="524" t="s">
        <v>2739</v>
      </c>
      <c r="F25" s="725"/>
    </row>
    <row r="26" spans="2:7" ht="58.5" hidden="1" customHeight="1">
      <c r="B26" s="522" t="s">
        <v>2688</v>
      </c>
      <c r="C26" s="523" t="s">
        <v>2664</v>
      </c>
      <c r="D26" s="524" t="s">
        <v>2687</v>
      </c>
      <c r="E26" s="524" t="s">
        <v>2689</v>
      </c>
      <c r="F26" s="726" t="s">
        <v>2690</v>
      </c>
    </row>
    <row r="27" spans="2:7" ht="58.5" customHeight="1">
      <c r="B27" s="522" t="s">
        <v>2735</v>
      </c>
      <c r="C27" s="523" t="s">
        <v>2736</v>
      </c>
      <c r="D27" s="524" t="s">
        <v>2737</v>
      </c>
      <c r="E27" s="524" t="s">
        <v>2738</v>
      </c>
      <c r="F27" s="726"/>
    </row>
    <row r="28" spans="2:7" ht="58.5" customHeight="1">
      <c r="B28" s="522" t="s">
        <v>2734</v>
      </c>
      <c r="C28" s="523" t="s">
        <v>2733</v>
      </c>
      <c r="D28" s="524" t="s">
        <v>2732</v>
      </c>
      <c r="E28" s="524" t="s">
        <v>2731</v>
      </c>
      <c r="F28" s="726"/>
    </row>
    <row r="29" spans="2:7" ht="58.5" customHeight="1">
      <c r="B29" s="522" t="s">
        <v>2727</v>
      </c>
      <c r="C29" s="523" t="s">
        <v>2728</v>
      </c>
      <c r="D29" s="524" t="s">
        <v>2729</v>
      </c>
      <c r="E29" s="524" t="s">
        <v>2730</v>
      </c>
      <c r="F29" s="726"/>
    </row>
    <row r="30" spans="2:7" ht="58.5" customHeight="1">
      <c r="B30" s="522" t="s">
        <v>2726</v>
      </c>
      <c r="C30" s="523" t="s">
        <v>2725</v>
      </c>
      <c r="D30" s="524" t="s">
        <v>2724</v>
      </c>
      <c r="E30" s="524" t="s">
        <v>2723</v>
      </c>
      <c r="F30" s="726"/>
    </row>
    <row r="31" spans="2:7" ht="58.5" customHeight="1">
      <c r="B31" s="525" t="s">
        <v>2719</v>
      </c>
      <c r="C31" s="526" t="s">
        <v>2720</v>
      </c>
      <c r="D31" s="527" t="s">
        <v>2721</v>
      </c>
      <c r="E31" s="527" t="s">
        <v>2722</v>
      </c>
      <c r="F31" s="727"/>
    </row>
    <row r="32" spans="2:7" ht="7.5" customHeight="1">
      <c r="B32"/>
      <c r="C32"/>
      <c r="D32"/>
      <c r="E32"/>
      <c r="F32"/>
      <c r="G32"/>
    </row>
    <row r="33" spans="2:11" ht="15" customHeight="1">
      <c r="B33" s="6" t="s">
        <v>2691</v>
      </c>
      <c r="C33"/>
      <c r="D33"/>
      <c r="E33"/>
      <c r="F33"/>
      <c r="G33"/>
    </row>
    <row r="34" spans="2:11" ht="15" customHeight="1">
      <c r="B34" s="6" t="s">
        <v>2692</v>
      </c>
      <c r="C34"/>
      <c r="D34"/>
      <c r="E34"/>
      <c r="F34"/>
      <c r="G34"/>
    </row>
    <row r="35" spans="2:11" ht="15" customHeight="1">
      <c r="B35" s="6" t="s">
        <v>2693</v>
      </c>
      <c r="C35"/>
      <c r="D35"/>
      <c r="E35"/>
      <c r="F35"/>
      <c r="G35"/>
    </row>
    <row r="36" spans="2:11" ht="15" customHeight="1"/>
    <row r="37" spans="2:11" ht="15" customHeight="1"/>
    <row r="38" spans="2:11" ht="15" customHeight="1"/>
    <row r="39" spans="2:11" ht="15" customHeight="1">
      <c r="B39" s="416" t="s">
        <v>2694</v>
      </c>
    </row>
    <row r="40" spans="2:11" ht="15" customHeight="1"/>
    <row r="41" spans="2:11" ht="24.75" customHeight="1">
      <c r="B41" s="440" t="s">
        <v>1611</v>
      </c>
      <c r="C41" s="734" t="s">
        <v>1612</v>
      </c>
      <c r="D41" s="735"/>
      <c r="E41" s="734" t="s">
        <v>2327</v>
      </c>
      <c r="F41" s="742"/>
      <c r="G41" s="735"/>
      <c r="H41"/>
      <c r="I41"/>
      <c r="J41"/>
      <c r="K41"/>
    </row>
    <row r="42" spans="2:11" ht="24.75" customHeight="1">
      <c r="B42" s="441" t="s">
        <v>2328</v>
      </c>
      <c r="C42" s="736"/>
      <c r="D42" s="737"/>
      <c r="E42" s="740" t="s">
        <v>2225</v>
      </c>
      <c r="F42" s="743"/>
      <c r="G42" s="741"/>
      <c r="H42"/>
      <c r="I42"/>
      <c r="J42"/>
      <c r="K42"/>
    </row>
    <row r="43" spans="2:11" ht="24.75" customHeight="1">
      <c r="B43" s="442" t="s">
        <v>2309</v>
      </c>
      <c r="C43" s="738" t="s">
        <v>1613</v>
      </c>
      <c r="D43" s="739"/>
      <c r="E43" s="738" t="s">
        <v>2222</v>
      </c>
      <c r="F43" s="744"/>
      <c r="G43" s="739"/>
      <c r="H43"/>
      <c r="I43"/>
      <c r="J43"/>
      <c r="K43"/>
    </row>
    <row r="44" spans="2:11" ht="24.75" customHeight="1">
      <c r="B44" s="441" t="s">
        <v>1614</v>
      </c>
      <c r="C44" s="740" t="s">
        <v>1614</v>
      </c>
      <c r="D44" s="741"/>
      <c r="E44" s="740" t="s">
        <v>2225</v>
      </c>
      <c r="F44" s="743"/>
      <c r="G44" s="741"/>
      <c r="H44"/>
      <c r="I44"/>
      <c r="J44"/>
      <c r="K44"/>
    </row>
    <row r="45" spans="2:11" ht="24.75" customHeight="1">
      <c r="B45" s="443" t="s">
        <v>2310</v>
      </c>
      <c r="C45" s="715" t="s">
        <v>1616</v>
      </c>
      <c r="D45" s="717"/>
      <c r="E45" s="715" t="s">
        <v>2223</v>
      </c>
      <c r="F45" s="716"/>
      <c r="G45" s="717"/>
      <c r="H45"/>
      <c r="I45"/>
      <c r="J45"/>
      <c r="K45"/>
    </row>
    <row r="46" spans="2:11" ht="24.75" customHeight="1">
      <c r="B46" s="443" t="s">
        <v>2311</v>
      </c>
      <c r="C46" s="715" t="s">
        <v>4462</v>
      </c>
      <c r="D46" s="717"/>
      <c r="E46" s="715" t="s">
        <v>2223</v>
      </c>
      <c r="F46" s="716"/>
      <c r="G46" s="717"/>
      <c r="H46"/>
      <c r="I46"/>
      <c r="J46"/>
      <c r="K46"/>
    </row>
    <row r="47" spans="2:11" ht="24.75" customHeight="1">
      <c r="B47" s="444" t="s">
        <v>2312</v>
      </c>
      <c r="C47" s="728" t="s">
        <v>1615</v>
      </c>
      <c r="D47" s="729"/>
      <c r="E47" s="728" t="s">
        <v>2224</v>
      </c>
      <c r="F47" s="730"/>
      <c r="G47" s="729"/>
      <c r="H47"/>
      <c r="I47"/>
      <c r="J47"/>
      <c r="K47"/>
    </row>
    <row r="48" spans="2:11" ht="24.75" customHeight="1">
      <c r="B48" s="444" t="s">
        <v>2313</v>
      </c>
      <c r="C48" s="728" t="s">
        <v>4463</v>
      </c>
      <c r="D48" s="729"/>
      <c r="E48" s="728" t="s">
        <v>2224</v>
      </c>
      <c r="F48" s="730"/>
      <c r="G48" s="729"/>
      <c r="H48"/>
      <c r="I48"/>
      <c r="J48"/>
      <c r="K48"/>
    </row>
    <row r="49" spans="1:11" ht="24.75" customHeight="1">
      <c r="B49" s="445" t="s">
        <v>2314</v>
      </c>
      <c r="C49" s="713" t="s">
        <v>2325</v>
      </c>
      <c r="D49" s="714"/>
      <c r="E49" s="713" t="s">
        <v>2326</v>
      </c>
      <c r="F49" s="745"/>
      <c r="G49" s="714"/>
      <c r="H49"/>
      <c r="I49"/>
      <c r="J49"/>
      <c r="K49"/>
    </row>
    <row r="50" spans="1:11" ht="24.75" customHeight="1">
      <c r="B50" s="446" t="s">
        <v>2329</v>
      </c>
      <c r="C50" s="731" t="s">
        <v>2695</v>
      </c>
      <c r="D50" s="732"/>
      <c r="E50" s="731" t="s">
        <v>2333</v>
      </c>
      <c r="F50" s="733"/>
      <c r="G50" s="732"/>
      <c r="H50"/>
      <c r="I50"/>
      <c r="J50"/>
      <c r="K50"/>
    </row>
    <row r="51" spans="1:11" ht="24.75" customHeight="1">
      <c r="B51" s="446" t="s">
        <v>2330</v>
      </c>
      <c r="C51" s="731" t="s">
        <v>2331</v>
      </c>
      <c r="D51" s="732"/>
      <c r="E51" s="731" t="s">
        <v>2332</v>
      </c>
      <c r="F51" s="733"/>
      <c r="G51" s="732"/>
      <c r="H51"/>
      <c r="I51"/>
      <c r="J51"/>
      <c r="K51"/>
    </row>
    <row r="52" spans="1:11" ht="15" customHeight="1">
      <c r="B52"/>
      <c r="C52"/>
      <c r="D52"/>
      <c r="E52"/>
      <c r="F52"/>
      <c r="G52"/>
      <c r="H52"/>
      <c r="I52"/>
      <c r="J52"/>
      <c r="K52"/>
    </row>
    <row r="53" spans="1:11" ht="15" customHeight="1">
      <c r="B53"/>
      <c r="C53"/>
      <c r="D53"/>
      <c r="E53"/>
      <c r="F53"/>
      <c r="G53"/>
      <c r="H53"/>
      <c r="I53"/>
      <c r="J53"/>
      <c r="K53"/>
    </row>
    <row r="54" spans="1:11" ht="15" customHeight="1">
      <c r="A54"/>
      <c r="B54" s="416" t="s">
        <v>1656</v>
      </c>
      <c r="C54"/>
    </row>
    <row r="55" spans="1:11" ht="15" customHeight="1">
      <c r="A55"/>
      <c r="B55" s="269" t="s">
        <v>1657</v>
      </c>
    </row>
    <row r="56" spans="1:11" ht="15" customHeight="1">
      <c r="A56"/>
    </row>
    <row r="57" spans="1:11" ht="15" customHeight="1">
      <c r="A57"/>
      <c r="B57" s="53" t="s">
        <v>1609</v>
      </c>
      <c r="C57" s="99"/>
      <c r="D57" t="s">
        <v>1623</v>
      </c>
    </row>
    <row r="58" spans="1:11" ht="22.5" customHeight="1">
      <c r="A58"/>
      <c r="B58" s="53"/>
      <c r="C58"/>
      <c r="D58"/>
    </row>
    <row r="59" spans="1:11" ht="15" customHeight="1">
      <c r="A59"/>
      <c r="B59" s="438" t="s">
        <v>2348</v>
      </c>
      <c r="C59" s="470"/>
      <c r="D59" s="439" t="s">
        <v>2350</v>
      </c>
      <c r="E59" s="436"/>
      <c r="F59" s="436"/>
      <c r="G59" s="436"/>
      <c r="H59" s="436"/>
      <c r="I59" s="436"/>
    </row>
    <row r="60" spans="1:11" ht="15" customHeight="1">
      <c r="B60" s="53" t="s">
        <v>2696</v>
      </c>
      <c r="C60" s="471" t="s">
        <v>2349</v>
      </c>
      <c r="D60" s="472" t="s">
        <v>2697</v>
      </c>
      <c r="E60" s="436"/>
      <c r="F60" s="436"/>
      <c r="G60" s="436"/>
      <c r="H60" s="436"/>
      <c r="I60" s="436"/>
    </row>
    <row r="61" spans="1:11" ht="15" customHeight="1">
      <c r="C61" s="98"/>
      <c r="D61" s="436" t="s">
        <v>2698</v>
      </c>
      <c r="E61" s="436"/>
      <c r="F61" s="436"/>
      <c r="G61" s="436"/>
      <c r="H61" s="436"/>
      <c r="I61" s="436"/>
    </row>
    <row r="62" spans="1:11" ht="22.5" customHeight="1">
      <c r="D62" s="436"/>
      <c r="E62" s="436"/>
      <c r="F62" s="436"/>
      <c r="G62" s="436"/>
      <c r="H62" s="436"/>
      <c r="I62" s="436"/>
    </row>
    <row r="63" spans="1:11" ht="15" customHeight="1">
      <c r="B63" s="53" t="s">
        <v>2321</v>
      </c>
      <c r="C63" s="435"/>
      <c r="D63" s="436" t="s">
        <v>2340</v>
      </c>
      <c r="E63" s="436"/>
      <c r="F63" s="436"/>
      <c r="G63" s="436"/>
      <c r="H63" s="436"/>
      <c r="I63" s="436"/>
    </row>
    <row r="64" spans="1:11" ht="15" customHeight="1">
      <c r="B64" s="53"/>
      <c r="C64"/>
      <c r="D64" s="448" t="s">
        <v>2699</v>
      </c>
      <c r="E64" s="436"/>
      <c r="F64" s="436"/>
      <c r="G64" s="436"/>
      <c r="H64" s="436"/>
      <c r="I64" s="436"/>
    </row>
    <row r="65" spans="2:9" ht="15" customHeight="1">
      <c r="B65" s="53"/>
      <c r="C65"/>
      <c r="D65" s="449" t="s">
        <v>2347</v>
      </c>
      <c r="E65" s="436"/>
      <c r="F65" s="436"/>
      <c r="G65" s="436"/>
      <c r="H65" s="436"/>
      <c r="I65" s="436"/>
    </row>
    <row r="66" spans="2:9" ht="15" customHeight="1">
      <c r="B66" s="53"/>
      <c r="C66"/>
      <c r="D66" s="448"/>
      <c r="E66" s="436"/>
      <c r="F66" s="436"/>
      <c r="G66" s="436"/>
      <c r="H66" s="436"/>
      <c r="I66" s="436"/>
    </row>
    <row r="67" spans="2:9" ht="15" customHeight="1">
      <c r="B67" s="53"/>
      <c r="C67" s="437" t="s">
        <v>2700</v>
      </c>
      <c r="D67" s="436" t="s">
        <v>2322</v>
      </c>
      <c r="E67" s="436"/>
      <c r="F67" s="436"/>
      <c r="G67" s="436"/>
      <c r="H67" s="436"/>
      <c r="I67" s="436"/>
    </row>
    <row r="68" spans="2:9" ht="22.5" customHeight="1">
      <c r="D68" s="436"/>
      <c r="E68" s="436"/>
      <c r="F68" s="436"/>
      <c r="G68" s="436"/>
      <c r="H68" s="436"/>
      <c r="I68" s="436"/>
    </row>
    <row r="69" spans="2:9" ht="15" customHeight="1">
      <c r="B69" s="53" t="s">
        <v>2711</v>
      </c>
      <c r="C69" s="7"/>
      <c r="D69" s="439" t="s">
        <v>1626</v>
      </c>
      <c r="E69" s="436"/>
      <c r="F69" s="436"/>
      <c r="G69" s="436"/>
      <c r="H69" s="436"/>
      <c r="I69" s="436"/>
    </row>
    <row r="70" spans="2:9" ht="15" customHeight="1">
      <c r="B70" s="53" t="s">
        <v>2711</v>
      </c>
      <c r="C70" s="69"/>
      <c r="D70" s="439" t="s">
        <v>1627</v>
      </c>
      <c r="E70" s="436"/>
      <c r="F70" s="436"/>
      <c r="G70" s="436"/>
      <c r="H70" s="436"/>
      <c r="I70" s="436"/>
    </row>
    <row r="71" spans="2:9" ht="15" customHeight="1">
      <c r="B71" s="53" t="s">
        <v>2711</v>
      </c>
      <c r="C71" s="54"/>
      <c r="D71" s="439" t="s">
        <v>1628</v>
      </c>
      <c r="E71" s="436"/>
      <c r="F71" s="436"/>
      <c r="G71" s="436"/>
      <c r="H71" s="436"/>
      <c r="I71" s="436"/>
    </row>
    <row r="72" spans="2:9" ht="15" customHeight="1">
      <c r="D72" s="436"/>
      <c r="E72" s="436"/>
      <c r="F72" s="436"/>
      <c r="G72" s="436"/>
      <c r="H72" s="436"/>
      <c r="I72" s="436"/>
    </row>
    <row r="73" spans="2:9" ht="15" customHeight="1"/>
    <row r="74" spans="2:9" ht="19.5" customHeight="1">
      <c r="B74" s="416" t="s">
        <v>2335</v>
      </c>
      <c r="C74" s="434"/>
      <c r="D74" s="434"/>
      <c r="E74" s="434"/>
      <c r="F74" s="434"/>
      <c r="G74" s="434"/>
    </row>
    <row r="75" spans="2:9" ht="18.600000000000001" customHeight="1">
      <c r="B75" s="416" t="s">
        <v>2712</v>
      </c>
      <c r="C75" s="434"/>
      <c r="D75" s="434"/>
      <c r="E75" s="434"/>
      <c r="F75" s="434"/>
      <c r="G75" s="434"/>
    </row>
    <row r="76" spans="2:9" ht="18" customHeight="1">
      <c r="B76" s="447" t="s">
        <v>2334</v>
      </c>
      <c r="C76" s="434" t="s">
        <v>4464</v>
      </c>
      <c r="D76" s="434"/>
      <c r="E76" s="434"/>
      <c r="F76" s="434"/>
      <c r="G76" s="434"/>
    </row>
    <row r="77" spans="2:9" ht="18" customHeight="1">
      <c r="B77" s="434"/>
      <c r="C77" s="434" t="s">
        <v>2701</v>
      </c>
      <c r="D77" s="434"/>
      <c r="E77" s="434"/>
      <c r="F77" s="434"/>
      <c r="G77" s="434"/>
    </row>
    <row r="78" spans="2:9">
      <c r="B78" s="434"/>
      <c r="C78" s="434"/>
      <c r="D78" s="434"/>
      <c r="E78" s="434"/>
      <c r="F78" s="434"/>
      <c r="G78" s="434"/>
    </row>
    <row r="79" spans="2:9">
      <c r="B79" s="434"/>
      <c r="C79" s="434"/>
      <c r="D79" s="434"/>
      <c r="E79" s="434"/>
      <c r="F79" s="434"/>
      <c r="G79" s="434"/>
    </row>
  </sheetData>
  <mergeCells count="33">
    <mergeCell ref="C51:D51"/>
    <mergeCell ref="E51:G51"/>
    <mergeCell ref="C41:D41"/>
    <mergeCell ref="C42:D42"/>
    <mergeCell ref="C43:D43"/>
    <mergeCell ref="C44:D44"/>
    <mergeCell ref="C45:D45"/>
    <mergeCell ref="E41:G41"/>
    <mergeCell ref="E42:G42"/>
    <mergeCell ref="E43:G43"/>
    <mergeCell ref="E44:G44"/>
    <mergeCell ref="E47:G47"/>
    <mergeCell ref="E49:G49"/>
    <mergeCell ref="C50:D50"/>
    <mergeCell ref="E50:G50"/>
    <mergeCell ref="C48:D48"/>
    <mergeCell ref="C49:D49"/>
    <mergeCell ref="E45:G45"/>
    <mergeCell ref="E46:G46"/>
    <mergeCell ref="B22:B23"/>
    <mergeCell ref="C22:C23"/>
    <mergeCell ref="F22:F23"/>
    <mergeCell ref="F24:F25"/>
    <mergeCell ref="F26:F31"/>
    <mergeCell ref="C46:D46"/>
    <mergeCell ref="C47:D47"/>
    <mergeCell ref="E48:G48"/>
    <mergeCell ref="B6:D7"/>
    <mergeCell ref="E6:E7"/>
    <mergeCell ref="F6:F7"/>
    <mergeCell ref="D22:E22"/>
    <mergeCell ref="B10:J10"/>
    <mergeCell ref="B11:G12"/>
  </mergeCells>
  <phoneticPr fontId="15"/>
  <pageMargins left="0.78740157480314965" right="0.39370078740157483" top="0.59055118110236227" bottom="0.59055118110236227" header="0.39370078740157483" footer="0.39370078740157483"/>
  <headerFooter alignWithMargins="0">
    <oddHeader>&amp;A</oddHeader>
  </headerFooter>
  <rowBreaks count="1" manualBreakCount="1">
    <brk id="37" max="6"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9FF99"/>
    <pageSetUpPr fitToPage="1"/>
  </sheetPr>
  <dimension ref="A1:Z36"/>
  <sheetViews>
    <sheetView zoomScaleNormal="100" zoomScaleSheetLayoutView="70" workbookViewId="0">
      <pane ySplit="1" topLeftCell="A2" activePane="bottomLeft" state="frozen"/>
      <selection pane="bottomLeft" activeCell="K17" sqref="K17"/>
    </sheetView>
  </sheetViews>
  <sheetFormatPr defaultColWidth="9" defaultRowHeight="12"/>
  <cols>
    <col min="1" max="1" width="5.44140625" style="1" customWidth="1"/>
    <col min="2" max="2" width="2.6640625" style="1" customWidth="1"/>
    <col min="3" max="4" width="6.109375" style="1" customWidth="1"/>
    <col min="5" max="5" width="5.109375" style="1" customWidth="1"/>
    <col min="6" max="6" width="8.109375" style="1" customWidth="1"/>
    <col min="7" max="21" width="7.44140625" style="1" customWidth="1"/>
    <col min="22" max="22" width="9" style="1"/>
    <col min="23" max="23" width="7.88671875" style="1" customWidth="1"/>
    <col min="24" max="25" width="7.44140625" style="1" customWidth="1"/>
    <col min="26" max="16384" width="9" style="1"/>
  </cols>
  <sheetData>
    <row r="1" spans="1:26" ht="40.5" customHeight="1"/>
    <row r="2" spans="1:26" ht="19.5" customHeight="1" thickBot="1">
      <c r="A2" s="5" t="s">
        <v>4371</v>
      </c>
    </row>
    <row r="3" spans="1:26" ht="18.75" customHeight="1">
      <c r="A3" s="369" t="s">
        <v>2184</v>
      </c>
      <c r="B3" s="370"/>
      <c r="C3" s="371"/>
      <c r="D3" s="370"/>
      <c r="E3" s="372">
        <f>表紙!AT12</f>
        <v>2023</v>
      </c>
      <c r="F3" s="1038" t="s">
        <v>2395</v>
      </c>
      <c r="G3" s="1030"/>
      <c r="H3" s="1031"/>
      <c r="I3" s="936">
        <v>2021</v>
      </c>
      <c r="J3" s="936"/>
      <c r="K3" s="1026">
        <v>2022</v>
      </c>
      <c r="L3" s="936"/>
      <c r="M3" s="936">
        <v>2023</v>
      </c>
      <c r="N3" s="936"/>
      <c r="O3" s="936">
        <v>2024</v>
      </c>
      <c r="P3" s="936"/>
      <c r="Q3" s="936">
        <v>2025</v>
      </c>
      <c r="R3" s="1024"/>
      <c r="S3" s="940" t="s">
        <v>2196</v>
      </c>
      <c r="T3" s="941"/>
      <c r="U3" s="942"/>
      <c r="X3" s="24" t="s">
        <v>1598</v>
      </c>
    </row>
    <row r="4" spans="1:26" ht="18.75" customHeight="1">
      <c r="A4" s="373"/>
      <c r="B4" s="374"/>
      <c r="C4" s="374"/>
      <c r="D4" s="375"/>
      <c r="E4" s="376"/>
      <c r="F4" s="1039"/>
      <c r="G4" s="1032"/>
      <c r="H4" s="1033"/>
      <c r="I4" s="937"/>
      <c r="J4" s="937"/>
      <c r="K4" s="1027"/>
      <c r="L4" s="937"/>
      <c r="M4" s="937"/>
      <c r="N4" s="937"/>
      <c r="O4" s="937"/>
      <c r="P4" s="937"/>
      <c r="Q4" s="937"/>
      <c r="R4" s="1025"/>
      <c r="S4" s="943"/>
      <c r="T4" s="944"/>
      <c r="U4" s="945"/>
      <c r="X4" s="377"/>
      <c r="Y4" s="569">
        <f>E3</f>
        <v>2023</v>
      </c>
      <c r="Z4" s="215" t="s">
        <v>2171</v>
      </c>
    </row>
    <row r="5" spans="1:26" ht="23.25" customHeight="1">
      <c r="A5" s="373"/>
      <c r="B5" s="374"/>
      <c r="C5" s="374"/>
      <c r="D5" s="375"/>
      <c r="E5" s="376"/>
      <c r="F5" s="1039"/>
      <c r="G5" s="1002"/>
      <c r="H5" s="938"/>
      <c r="I5" s="1002" t="s">
        <v>1300</v>
      </c>
      <c r="J5" s="958" t="s">
        <v>1782</v>
      </c>
      <c r="K5" s="1028" t="s">
        <v>1300</v>
      </c>
      <c r="L5" s="958" t="s">
        <v>1782</v>
      </c>
      <c r="M5" s="1002" t="s">
        <v>1300</v>
      </c>
      <c r="N5" s="958" t="s">
        <v>1782</v>
      </c>
      <c r="O5" s="1002" t="s">
        <v>1300</v>
      </c>
      <c r="P5" s="958" t="s">
        <v>1782</v>
      </c>
      <c r="Q5" s="1002" t="s">
        <v>1300</v>
      </c>
      <c r="R5" s="1004" t="s">
        <v>1782</v>
      </c>
      <c r="S5" s="1010" t="s">
        <v>2198</v>
      </c>
      <c r="T5" s="1009" t="s">
        <v>1782</v>
      </c>
      <c r="U5" s="1008" t="s">
        <v>0</v>
      </c>
      <c r="X5" s="1006" t="s">
        <v>1596</v>
      </c>
      <c r="Y5" s="1006" t="s">
        <v>1597</v>
      </c>
    </row>
    <row r="6" spans="1:26" ht="23.25" customHeight="1" thickBot="1">
      <c r="A6" s="378"/>
      <c r="B6" s="379"/>
      <c r="C6" s="379"/>
      <c r="D6" s="380"/>
      <c r="E6" s="381"/>
      <c r="F6" s="1040"/>
      <c r="G6" s="1003"/>
      <c r="H6" s="1034"/>
      <c r="I6" s="1003"/>
      <c r="J6" s="947"/>
      <c r="K6" s="1029"/>
      <c r="L6" s="947"/>
      <c r="M6" s="1003"/>
      <c r="N6" s="947"/>
      <c r="O6" s="1003"/>
      <c r="P6" s="947"/>
      <c r="Q6" s="1003"/>
      <c r="R6" s="1005"/>
      <c r="S6" s="1011"/>
      <c r="T6" s="965"/>
      <c r="U6" s="958"/>
      <c r="X6" s="1007"/>
      <c r="Y6" s="1007"/>
    </row>
    <row r="7" spans="1:26" ht="39" customHeight="1" thickTop="1">
      <c r="A7" s="1035" t="s">
        <v>689</v>
      </c>
      <c r="B7" s="1036"/>
      <c r="C7" s="1036"/>
      <c r="D7" s="1036"/>
      <c r="E7" s="1037"/>
      <c r="F7" s="382" t="str">
        <f>IF(計画2!F7="","",計画2!F7)</f>
        <v/>
      </c>
      <c r="G7" s="248"/>
      <c r="H7" s="256"/>
      <c r="I7" s="251"/>
      <c r="J7" s="250"/>
      <c r="K7" s="249"/>
      <c r="L7" s="250"/>
      <c r="M7" s="251"/>
      <c r="N7" s="250"/>
      <c r="O7" s="251"/>
      <c r="P7" s="250"/>
      <c r="Q7" s="251"/>
      <c r="R7" s="252"/>
      <c r="S7" s="383">
        <f>SUM(I7,K7,M7,O7,Q7)</f>
        <v>0</v>
      </c>
      <c r="T7" s="384">
        <f>SUM(J7,L7,N7,P7,R7)</f>
        <v>0</v>
      </c>
      <c r="U7" s="385">
        <f>IF(ISERROR(F7-S7+T7),0-S7+T7,F7-S7+T7)</f>
        <v>0</v>
      </c>
      <c r="X7" s="581">
        <f>COUNTIFS(燃料区分1,6,廃車,3)</f>
        <v>0</v>
      </c>
      <c r="Y7" s="582">
        <f>COUNTIFS(燃料区分1,6,廃車,2)</f>
        <v>0</v>
      </c>
      <c r="Z7" s="386"/>
    </row>
    <row r="8" spans="1:26" ht="39" customHeight="1">
      <c r="A8" s="1021" t="s">
        <v>690</v>
      </c>
      <c r="B8" s="1022"/>
      <c r="C8" s="1022"/>
      <c r="D8" s="1022"/>
      <c r="E8" s="1023"/>
      <c r="F8" s="382" t="str">
        <f>IF(計画2!F8="","",計画2!F8)</f>
        <v/>
      </c>
      <c r="G8" s="248"/>
      <c r="H8" s="256"/>
      <c r="I8" s="255"/>
      <c r="J8" s="254"/>
      <c r="K8" s="253"/>
      <c r="L8" s="254"/>
      <c r="M8" s="255"/>
      <c r="N8" s="254"/>
      <c r="O8" s="255"/>
      <c r="P8" s="254"/>
      <c r="Q8" s="255"/>
      <c r="R8" s="256"/>
      <c r="S8" s="387">
        <f t="shared" ref="S8:S16" si="0">SUM(I8,K8,M8,O8,Q8)</f>
        <v>0</v>
      </c>
      <c r="T8" s="388">
        <f t="shared" ref="T8:T16" si="1">SUM(J8,L8,N8,P8,R8)</f>
        <v>0</v>
      </c>
      <c r="U8" s="389">
        <f t="shared" ref="U8:U21" si="2">IF(ISERROR(F8-S8+T8),0-S8+T8,F8-S8+T8)</f>
        <v>0</v>
      </c>
      <c r="X8" s="583">
        <f>COUNTIFS(燃料区分1,2,廃車,3)+COUNTIFS(燃料区分1,5,廃車,3)</f>
        <v>0</v>
      </c>
      <c r="Y8" s="584">
        <f>COUNTIFS(燃料区分1,2,廃車,2)+COUNTIFS(燃料区分1,5,廃車,2)</f>
        <v>0</v>
      </c>
    </row>
    <row r="9" spans="1:26" ht="39" customHeight="1">
      <c r="A9" s="1021" t="s">
        <v>691</v>
      </c>
      <c r="B9" s="1022"/>
      <c r="C9" s="1022"/>
      <c r="D9" s="1022"/>
      <c r="E9" s="1023"/>
      <c r="F9" s="382" t="str">
        <f>IF(計画2!F9="","",計画2!F9)</f>
        <v/>
      </c>
      <c r="G9" s="257"/>
      <c r="H9" s="261"/>
      <c r="I9" s="260"/>
      <c r="J9" s="259"/>
      <c r="K9" s="258"/>
      <c r="L9" s="259"/>
      <c r="M9" s="260"/>
      <c r="N9" s="259"/>
      <c r="O9" s="260"/>
      <c r="P9" s="259"/>
      <c r="Q9" s="260"/>
      <c r="R9" s="261"/>
      <c r="S9" s="387">
        <f t="shared" si="0"/>
        <v>0</v>
      </c>
      <c r="T9" s="388">
        <f t="shared" si="1"/>
        <v>0</v>
      </c>
      <c r="U9" s="390">
        <f t="shared" si="2"/>
        <v>0</v>
      </c>
      <c r="X9" s="583">
        <f>COUNTIFS(燃料区分1,11,廃車,3)+COUNTIFS(燃料区分1,10,廃車,3)</f>
        <v>0</v>
      </c>
      <c r="Y9" s="584">
        <f>COUNTIFS(燃料区分1,11,廃車,2)+COUNTIFS(燃料区分1,10,廃車,2)</f>
        <v>0</v>
      </c>
    </row>
    <row r="10" spans="1:26" ht="39" customHeight="1">
      <c r="A10" s="1044" t="s">
        <v>1840</v>
      </c>
      <c r="B10" s="1045"/>
      <c r="C10" s="972" t="s">
        <v>2451</v>
      </c>
      <c r="D10" s="1019"/>
      <c r="E10" s="1020"/>
      <c r="F10" s="391" t="str">
        <f>IF(計画2!F10="","",計画2!F10)</f>
        <v/>
      </c>
      <c r="G10" s="257"/>
      <c r="H10" s="261"/>
      <c r="I10" s="260"/>
      <c r="J10" s="259"/>
      <c r="K10" s="258"/>
      <c r="L10" s="259"/>
      <c r="M10" s="260"/>
      <c r="N10" s="259"/>
      <c r="O10" s="260"/>
      <c r="P10" s="259"/>
      <c r="Q10" s="260"/>
      <c r="R10" s="261"/>
      <c r="S10" s="387">
        <f t="shared" si="0"/>
        <v>0</v>
      </c>
      <c r="T10" s="388">
        <f t="shared" si="1"/>
        <v>0</v>
      </c>
      <c r="U10" s="390">
        <f t="shared" si="2"/>
        <v>0</v>
      </c>
      <c r="X10" s="583">
        <f>COUNTIFS(燃料区分1,1,排出ガス低減レベル1,3,廃車,3)+COUNTIFS(燃料区分1,3,排出ガス低減レベル1,3,廃車,3)</f>
        <v>0</v>
      </c>
      <c r="Y10" s="584">
        <f>COUNTIFS(燃料区分1,1,排出ガス低減レベル1,3,廃車,2)+COUNTIFS(燃料区分1,3,排出ガス低減レベル1,3,廃車,2)</f>
        <v>0</v>
      </c>
    </row>
    <row r="11" spans="1:26" ht="39" customHeight="1">
      <c r="A11" s="1044"/>
      <c r="B11" s="1045"/>
      <c r="C11" s="972" t="s">
        <v>2452</v>
      </c>
      <c r="D11" s="1019"/>
      <c r="E11" s="1020"/>
      <c r="F11" s="391" t="str">
        <f>IF(計画2!F11="","",計画2!F11)</f>
        <v/>
      </c>
      <c r="G11" s="257"/>
      <c r="H11" s="261"/>
      <c r="I11" s="260"/>
      <c r="J11" s="259"/>
      <c r="K11" s="258"/>
      <c r="L11" s="259"/>
      <c r="M11" s="260"/>
      <c r="N11" s="259"/>
      <c r="O11" s="260"/>
      <c r="P11" s="259"/>
      <c r="Q11" s="260"/>
      <c r="R11" s="261"/>
      <c r="S11" s="387">
        <f t="shared" si="0"/>
        <v>0</v>
      </c>
      <c r="T11" s="388">
        <f t="shared" si="1"/>
        <v>0</v>
      </c>
      <c r="U11" s="390">
        <f t="shared" si="2"/>
        <v>0</v>
      </c>
      <c r="X11" s="583">
        <f>COUNTIFS(燃料区分1,1,排出ガス低減レベル1,4,廃車,3)+COUNTIFS(燃料区分1,3,排出ガス低減レベル1,4,廃車,3)</f>
        <v>0</v>
      </c>
      <c r="Y11" s="584">
        <f>COUNTIFS(燃料区分1,1,排出ガス低減レベル1,4,廃車,2)+COUNTIFS(燃料区分1,3,排出ガス低減レベル1,4,廃車,2)</f>
        <v>0</v>
      </c>
    </row>
    <row r="12" spans="1:26" ht="39" customHeight="1">
      <c r="A12" s="1044"/>
      <c r="B12" s="1045"/>
      <c r="C12" s="972" t="s">
        <v>2453</v>
      </c>
      <c r="D12" s="1019"/>
      <c r="E12" s="1020"/>
      <c r="F12" s="391" t="str">
        <f>IF(計画2!F12="","",計画2!F12)</f>
        <v/>
      </c>
      <c r="G12" s="257"/>
      <c r="H12" s="261"/>
      <c r="I12" s="260"/>
      <c r="J12" s="259"/>
      <c r="K12" s="258"/>
      <c r="L12" s="259"/>
      <c r="M12" s="260"/>
      <c r="N12" s="259"/>
      <c r="O12" s="260"/>
      <c r="P12" s="259"/>
      <c r="Q12" s="260"/>
      <c r="R12" s="261"/>
      <c r="S12" s="387">
        <f t="shared" ref="S12" si="3">SUM(I12,K12,M12,O12,Q12)</f>
        <v>0</v>
      </c>
      <c r="T12" s="388">
        <f t="shared" ref="T12" si="4">SUM(J12,L12,N12,P12,R12)</f>
        <v>0</v>
      </c>
      <c r="U12" s="390">
        <f t="shared" si="2"/>
        <v>0</v>
      </c>
      <c r="X12" s="583">
        <f>COUNTIFS(燃料区分1,1,排出ガス低減レベル1,12,廃車,3)+COUNTIFS(燃料区分1,3,排出ガス低減レベル1,12,廃車,3)</f>
        <v>0</v>
      </c>
      <c r="Y12" s="584">
        <f>COUNTIFS(燃料区分1,1,排出ガス低減レベル1,12,廃車,2)+COUNTIFS(燃料区分1,3,排出ガス低減レベル1,12,廃車,2)</f>
        <v>0</v>
      </c>
    </row>
    <row r="13" spans="1:26" ht="39" customHeight="1">
      <c r="A13" s="1044"/>
      <c r="B13" s="1045"/>
      <c r="C13" s="1018" t="s">
        <v>1780</v>
      </c>
      <c r="D13" s="1019"/>
      <c r="E13" s="1020"/>
      <c r="F13" s="391" t="str">
        <f>IF(計画2!F13="","",計画2!F13)</f>
        <v/>
      </c>
      <c r="G13" s="257"/>
      <c r="H13" s="261"/>
      <c r="I13" s="260"/>
      <c r="J13" s="259"/>
      <c r="K13" s="258"/>
      <c r="L13" s="259"/>
      <c r="M13" s="260"/>
      <c r="N13" s="259"/>
      <c r="O13" s="260"/>
      <c r="P13" s="259"/>
      <c r="Q13" s="260"/>
      <c r="R13" s="261"/>
      <c r="S13" s="387">
        <f t="shared" si="0"/>
        <v>0</v>
      </c>
      <c r="T13" s="388">
        <f t="shared" si="1"/>
        <v>0</v>
      </c>
      <c r="U13" s="390">
        <f t="shared" si="2"/>
        <v>0</v>
      </c>
      <c r="X13" s="583">
        <f>COUNTIFS(燃料区分1,1,排出ガス低減レベル1,"&lt;&gt;3",排出ガス低減レベル1,"&lt;&gt;4",排出ガス低減レベル1,"&lt;&gt;12",廃車,3)+COUNTIFS(燃料区分1,3,排出ガス低減レベル1,"&lt;&gt;3",排出ガス低減レベル1,"&lt;&gt;4",排出ガス低減レベル1,"&lt;&gt;12",廃車,3)</f>
        <v>0</v>
      </c>
      <c r="Y13" s="584">
        <f>COUNTIFS(燃料区分1,1,排出ガス低減レベル1,"&lt;&gt;3",排出ガス低減レベル1,"&lt;&gt;4",排出ガス低減レベル1,"&lt;&gt;12",廃車,2)+COUNTIFS(燃料区分1,3,排出ガス低減レベル1,"&lt;&gt;3",排出ガス低減レベル1,"&lt;&gt;4",排出ガス低減レベル1,"&lt;&gt;12",廃車,2)</f>
        <v>0</v>
      </c>
    </row>
    <row r="14" spans="1:26" ht="39" customHeight="1">
      <c r="A14" s="1046" t="s">
        <v>1301</v>
      </c>
      <c r="B14" s="1047"/>
      <c r="C14" s="1018" t="s">
        <v>1302</v>
      </c>
      <c r="D14" s="1019"/>
      <c r="E14" s="1020"/>
      <c r="F14" s="391" t="str">
        <f>IF(計画2!F14="","",計画2!F14)</f>
        <v/>
      </c>
      <c r="G14" s="257"/>
      <c r="H14" s="261"/>
      <c r="I14" s="260"/>
      <c r="J14" s="259"/>
      <c r="K14" s="258"/>
      <c r="L14" s="259"/>
      <c r="M14" s="260"/>
      <c r="N14" s="259"/>
      <c r="O14" s="260"/>
      <c r="P14" s="259"/>
      <c r="Q14" s="260"/>
      <c r="R14" s="261"/>
      <c r="S14" s="387">
        <f t="shared" si="0"/>
        <v>0</v>
      </c>
      <c r="T14" s="388">
        <f t="shared" si="1"/>
        <v>0</v>
      </c>
      <c r="U14" s="390">
        <f t="shared" si="2"/>
        <v>0</v>
      </c>
      <c r="X14" s="583">
        <f>COUNTIFS(燃料区分1,4,排出ガス低減レベル1,6,廃車,3)</f>
        <v>0</v>
      </c>
      <c r="Y14" s="584">
        <f>COUNTIFS(燃料区分1,4,排出ガス低減レベル1,6,廃車,2)</f>
        <v>0</v>
      </c>
    </row>
    <row r="15" spans="1:26" ht="39" customHeight="1">
      <c r="A15" s="1048"/>
      <c r="B15" s="1049"/>
      <c r="C15" s="1052" t="s">
        <v>692</v>
      </c>
      <c r="D15" s="1053"/>
      <c r="E15" s="1054"/>
      <c r="F15" s="391" t="str">
        <f>IF(計画2!F15="","",計画2!F15)</f>
        <v/>
      </c>
      <c r="G15" s="367"/>
      <c r="H15" s="259"/>
      <c r="I15" s="260"/>
      <c r="J15" s="259"/>
      <c r="K15" s="258"/>
      <c r="L15" s="259"/>
      <c r="M15" s="260"/>
      <c r="N15" s="259"/>
      <c r="O15" s="260"/>
      <c r="P15" s="259"/>
      <c r="Q15" s="260"/>
      <c r="R15" s="261"/>
      <c r="S15" s="387">
        <f t="shared" si="0"/>
        <v>0</v>
      </c>
      <c r="T15" s="388">
        <f t="shared" si="1"/>
        <v>0</v>
      </c>
      <c r="U15" s="390">
        <f t="shared" si="2"/>
        <v>0</v>
      </c>
      <c r="X15" s="583">
        <f>COUNTIFS(燃料区分1,4,排出ガス低減レベル1,11,廃車,3)</f>
        <v>0</v>
      </c>
      <c r="Y15" s="584">
        <f>COUNTIFS(燃料区分1,4,排出ガス低減レベル1,11,廃車,2)</f>
        <v>0</v>
      </c>
    </row>
    <row r="16" spans="1:26" ht="39" customHeight="1">
      <c r="A16" s="1048"/>
      <c r="B16" s="1049"/>
      <c r="C16" s="1055" t="s">
        <v>693</v>
      </c>
      <c r="D16" s="1056"/>
      <c r="E16" s="1057"/>
      <c r="F16" s="391" t="str">
        <f>IF(計画2!F16="","",計画2!F16)</f>
        <v/>
      </c>
      <c r="G16" s="367"/>
      <c r="H16" s="259"/>
      <c r="I16" s="260"/>
      <c r="J16" s="259"/>
      <c r="K16" s="258"/>
      <c r="L16" s="259"/>
      <c r="M16" s="260"/>
      <c r="N16" s="259"/>
      <c r="O16" s="260"/>
      <c r="P16" s="259"/>
      <c r="Q16" s="260"/>
      <c r="R16" s="261"/>
      <c r="S16" s="387">
        <f t="shared" si="0"/>
        <v>0</v>
      </c>
      <c r="T16" s="388">
        <f t="shared" si="1"/>
        <v>0</v>
      </c>
      <c r="U16" s="390">
        <f t="shared" si="2"/>
        <v>0</v>
      </c>
      <c r="X16" s="583">
        <f>COUNTIFS(燃料区分1,4,排出ガス低減レベル1,10,廃車,3)</f>
        <v>0</v>
      </c>
      <c r="Y16" s="584">
        <f>COUNTIFS(燃料区分1,4,排出ガス低減レベル1,10,廃車,2)</f>
        <v>0</v>
      </c>
    </row>
    <row r="17" spans="1:25" ht="39" customHeight="1">
      <c r="A17" s="1048"/>
      <c r="B17" s="1049"/>
      <c r="C17" s="972" t="s">
        <v>2454</v>
      </c>
      <c r="D17" s="1053"/>
      <c r="E17" s="1054"/>
      <c r="F17" s="391" t="str">
        <f>IF(計画2!F17="","",計画2!F17)</f>
        <v/>
      </c>
      <c r="G17" s="257"/>
      <c r="H17" s="261"/>
      <c r="I17" s="260"/>
      <c r="J17" s="259"/>
      <c r="K17" s="258"/>
      <c r="L17" s="259"/>
      <c r="M17" s="260"/>
      <c r="N17" s="259"/>
      <c r="O17" s="260"/>
      <c r="P17" s="259"/>
      <c r="Q17" s="260"/>
      <c r="R17" s="261"/>
      <c r="S17" s="387">
        <f t="shared" ref="S17" si="5">SUM(I17,K17,M17,O17,Q17)</f>
        <v>0</v>
      </c>
      <c r="T17" s="388">
        <f t="shared" ref="T17" si="6">SUM(J17,L17,N17,P17,R17)</f>
        <v>0</v>
      </c>
      <c r="U17" s="390">
        <f t="shared" si="2"/>
        <v>0</v>
      </c>
      <c r="X17" s="585">
        <f>COUNTIFS(燃料区分1,4,排出ガス低減レベル1,13,廃車,3)</f>
        <v>0</v>
      </c>
      <c r="Y17" s="586">
        <f>COUNTIFS(燃料区分1,4,排出ガス低減レベル1,13,廃車,2)</f>
        <v>0</v>
      </c>
    </row>
    <row r="18" spans="1:25" ht="39" customHeight="1">
      <c r="A18" s="1050"/>
      <c r="B18" s="1051"/>
      <c r="C18" s="950" t="s">
        <v>1303</v>
      </c>
      <c r="D18" s="1058"/>
      <c r="E18" s="951"/>
      <c r="F18" s="391" t="str">
        <f>IF(計画2!F18="","",計画2!F18)</f>
        <v/>
      </c>
      <c r="G18" s="257"/>
      <c r="H18" s="261"/>
      <c r="I18" s="263"/>
      <c r="J18" s="259"/>
      <c r="K18" s="262"/>
      <c r="L18" s="259"/>
      <c r="M18" s="263"/>
      <c r="N18" s="259"/>
      <c r="O18" s="263"/>
      <c r="P18" s="259"/>
      <c r="Q18" s="263"/>
      <c r="R18" s="261"/>
      <c r="S18" s="392">
        <f t="shared" ref="S18:T21" si="7">SUM(I18,K18,M18,O18,Q18)</f>
        <v>0</v>
      </c>
      <c r="T18" s="393">
        <f t="shared" si="7"/>
        <v>0</v>
      </c>
      <c r="U18" s="390">
        <f t="shared" si="2"/>
        <v>0</v>
      </c>
      <c r="X18" s="585">
        <f>COUNTIFS(燃料区分1,4,排出ガス低減レベル1,"&lt;&gt;6",排出ガス低減レベル1,"&lt;&gt;11",排出ガス低減レベル1,"&lt;&gt;10",排出ガス低減レベル1,"&lt;&gt;13",廃車,3)</f>
        <v>0</v>
      </c>
      <c r="Y18" s="586">
        <f>COUNTIFS(燃料区分1,4,排出ガス低減レベル1,"&lt;&gt;6",排出ガス低減レベル1,"&lt;&gt;11",排出ガス低減レベル1,"&lt;&gt;10",排出ガス低減レベル1,"&lt;&gt;13",廃車,2)</f>
        <v>0</v>
      </c>
    </row>
    <row r="19" spans="1:25" ht="39" customHeight="1">
      <c r="A19" s="1021" t="s">
        <v>652</v>
      </c>
      <c r="B19" s="1022"/>
      <c r="C19" s="1022"/>
      <c r="D19" s="1022"/>
      <c r="E19" s="1023"/>
      <c r="F19" s="394" t="str">
        <f>IF(計画2!F19="","",計画2!F19)</f>
        <v/>
      </c>
      <c r="G19" s="257"/>
      <c r="H19" s="261"/>
      <c r="I19" s="260"/>
      <c r="J19" s="259"/>
      <c r="K19" s="258"/>
      <c r="L19" s="259"/>
      <c r="M19" s="260"/>
      <c r="N19" s="259"/>
      <c r="O19" s="260"/>
      <c r="P19" s="259"/>
      <c r="Q19" s="260"/>
      <c r="R19" s="261"/>
      <c r="S19" s="392">
        <f t="shared" si="7"/>
        <v>0</v>
      </c>
      <c r="T19" s="393">
        <f t="shared" si="7"/>
        <v>0</v>
      </c>
      <c r="U19" s="390">
        <f t="shared" si="2"/>
        <v>0</v>
      </c>
      <c r="X19" s="583">
        <f>COUNTIFS(燃料区分1,8,廃車,3)</f>
        <v>0</v>
      </c>
      <c r="Y19" s="584">
        <f>COUNTIFS(燃料区分1,8,廃車,2)</f>
        <v>0</v>
      </c>
    </row>
    <row r="20" spans="1:25" ht="39" customHeight="1">
      <c r="A20" s="1021" t="s">
        <v>653</v>
      </c>
      <c r="B20" s="1022"/>
      <c r="C20" s="1022"/>
      <c r="D20" s="1022"/>
      <c r="E20" s="1023"/>
      <c r="F20" s="394" t="str">
        <f>IF(計画2!F20="","",計画2!F20)</f>
        <v/>
      </c>
      <c r="G20" s="257"/>
      <c r="H20" s="261"/>
      <c r="I20" s="260"/>
      <c r="J20" s="259"/>
      <c r="K20" s="258"/>
      <c r="L20" s="259"/>
      <c r="M20" s="260"/>
      <c r="N20" s="259"/>
      <c r="O20" s="260"/>
      <c r="P20" s="259"/>
      <c r="Q20" s="260"/>
      <c r="R20" s="261"/>
      <c r="S20" s="392">
        <f t="shared" si="7"/>
        <v>0</v>
      </c>
      <c r="T20" s="393">
        <f t="shared" si="7"/>
        <v>0</v>
      </c>
      <c r="U20" s="390">
        <f t="shared" si="2"/>
        <v>0</v>
      </c>
      <c r="X20" s="583">
        <f>COUNTIFS(燃料区分1,7,廃車,3)</f>
        <v>0</v>
      </c>
      <c r="Y20" s="584">
        <f>COUNTIFS(燃料区分1,7,廃車,2)</f>
        <v>0</v>
      </c>
    </row>
    <row r="21" spans="1:25" ht="39" customHeight="1" thickBot="1">
      <c r="A21" s="1015" t="s">
        <v>1631</v>
      </c>
      <c r="B21" s="1016"/>
      <c r="C21" s="1016"/>
      <c r="D21" s="1016"/>
      <c r="E21" s="1017"/>
      <c r="F21" s="394" t="str">
        <f>IF(計画2!F21="","",計画2!F21)</f>
        <v/>
      </c>
      <c r="G21" s="264"/>
      <c r="H21" s="289"/>
      <c r="I21" s="267"/>
      <c r="J21" s="266"/>
      <c r="K21" s="265"/>
      <c r="L21" s="266"/>
      <c r="M21" s="267"/>
      <c r="N21" s="266"/>
      <c r="O21" s="267"/>
      <c r="P21" s="266"/>
      <c r="Q21" s="267"/>
      <c r="R21" s="266"/>
      <c r="S21" s="395">
        <f t="shared" si="7"/>
        <v>0</v>
      </c>
      <c r="T21" s="396">
        <f t="shared" si="7"/>
        <v>0</v>
      </c>
      <c r="U21" s="397">
        <f t="shared" si="2"/>
        <v>0</v>
      </c>
      <c r="X21" s="587">
        <f>COUNTIFS(燃料区分1,9,廃車,3)</f>
        <v>0</v>
      </c>
      <c r="Y21" s="588">
        <f>COUNTIFS(燃料区分1,9,廃車,2)</f>
        <v>0</v>
      </c>
    </row>
    <row r="22" spans="1:25" ht="39" customHeight="1" thickTop="1">
      <c r="A22" s="1012" t="s">
        <v>1783</v>
      </c>
      <c r="B22" s="1013"/>
      <c r="C22" s="1013"/>
      <c r="D22" s="1013"/>
      <c r="E22" s="1014"/>
      <c r="F22" s="398">
        <f>IF(計画2!F22="","",計画2!F22)</f>
        <v>0</v>
      </c>
      <c r="G22" s="399"/>
      <c r="H22" s="400"/>
      <c r="I22" s="401">
        <f>SUM(I7:I21)</f>
        <v>0</v>
      </c>
      <c r="J22" s="402">
        <f t="shared" ref="J22:U22" si="8">SUM(J7:J21)</f>
        <v>0</v>
      </c>
      <c r="K22" s="403">
        <f t="shared" si="8"/>
        <v>0</v>
      </c>
      <c r="L22" s="402">
        <f t="shared" si="8"/>
        <v>0</v>
      </c>
      <c r="M22" s="401">
        <f t="shared" si="8"/>
        <v>0</v>
      </c>
      <c r="N22" s="402">
        <f t="shared" si="8"/>
        <v>0</v>
      </c>
      <c r="O22" s="401">
        <f t="shared" si="8"/>
        <v>0</v>
      </c>
      <c r="P22" s="402">
        <f t="shared" si="8"/>
        <v>0</v>
      </c>
      <c r="Q22" s="401">
        <f t="shared" si="8"/>
        <v>0</v>
      </c>
      <c r="R22" s="402">
        <f t="shared" si="8"/>
        <v>0</v>
      </c>
      <c r="S22" s="399">
        <f t="shared" si="8"/>
        <v>0</v>
      </c>
      <c r="T22" s="404">
        <f t="shared" si="8"/>
        <v>0</v>
      </c>
      <c r="U22" s="405">
        <f t="shared" si="8"/>
        <v>0</v>
      </c>
    </row>
    <row r="23" spans="1:25" ht="39" customHeight="1" thickBot="1">
      <c r="A23" s="1041" t="s">
        <v>1781</v>
      </c>
      <c r="B23" s="1042"/>
      <c r="C23" s="1042"/>
      <c r="D23" s="1042"/>
      <c r="E23" s="1043"/>
      <c r="F23" s="695">
        <f>IF(計画2!F23="","",計画2!F23)</f>
        <v>0</v>
      </c>
      <c r="G23" s="406"/>
      <c r="H23" s="407"/>
      <c r="I23" s="408">
        <f>SUM(I7:I12,I14:I17,I19:I21)</f>
        <v>0</v>
      </c>
      <c r="J23" s="409">
        <f t="shared" ref="J23:U23" si="9">SUM(J7:J12,J14:J17,J19:J21)</f>
        <v>0</v>
      </c>
      <c r="K23" s="410">
        <f t="shared" si="9"/>
        <v>0</v>
      </c>
      <c r="L23" s="409">
        <f t="shared" si="9"/>
        <v>0</v>
      </c>
      <c r="M23" s="408">
        <f t="shared" si="9"/>
        <v>0</v>
      </c>
      <c r="N23" s="409">
        <f t="shared" si="9"/>
        <v>0</v>
      </c>
      <c r="O23" s="408">
        <f t="shared" si="9"/>
        <v>0</v>
      </c>
      <c r="P23" s="409">
        <f t="shared" si="9"/>
        <v>0</v>
      </c>
      <c r="Q23" s="408">
        <f t="shared" si="9"/>
        <v>0</v>
      </c>
      <c r="R23" s="409">
        <f t="shared" si="9"/>
        <v>0</v>
      </c>
      <c r="S23" s="406">
        <f t="shared" si="9"/>
        <v>0</v>
      </c>
      <c r="T23" s="411">
        <f t="shared" si="9"/>
        <v>0</v>
      </c>
      <c r="U23" s="412">
        <f t="shared" si="9"/>
        <v>0</v>
      </c>
    </row>
    <row r="25" spans="1:25" ht="14.4">
      <c r="B25" s="413" t="s">
        <v>2235</v>
      </c>
    </row>
    <row r="26" spans="1:25" ht="14.25" customHeight="1">
      <c r="X26" s="21" t="s">
        <v>2246</v>
      </c>
      <c r="Y26" s="21" t="s">
        <v>2247</v>
      </c>
    </row>
    <row r="27" spans="1:25" ht="15" customHeight="1">
      <c r="B27" s="960" t="s">
        <v>2654</v>
      </c>
      <c r="C27" s="960"/>
      <c r="D27" s="960"/>
      <c r="E27" s="960"/>
      <c r="F27" s="960"/>
      <c r="G27" s="960"/>
      <c r="H27" s="960"/>
      <c r="I27" s="960"/>
      <c r="J27" s="960"/>
      <c r="K27" s="960"/>
      <c r="L27" s="960"/>
      <c r="M27" s="960"/>
      <c r="N27" s="960"/>
      <c r="O27" s="960"/>
      <c r="P27" s="960"/>
      <c r="Q27" s="960"/>
      <c r="R27" s="960"/>
      <c r="S27" s="960"/>
      <c r="T27" s="960"/>
      <c r="U27" s="1001"/>
      <c r="X27" s="21">
        <f>SUM(X7:X21)</f>
        <v>0</v>
      </c>
      <c r="Y27" s="21">
        <f>SUM(Y7:Y21)</f>
        <v>0</v>
      </c>
    </row>
    <row r="28" spans="1:25" ht="15" customHeight="1">
      <c r="A28" s="133"/>
      <c r="B28" s="960"/>
      <c r="C28" s="960"/>
      <c r="D28" s="960"/>
      <c r="E28" s="960"/>
      <c r="F28" s="960"/>
      <c r="G28" s="960"/>
      <c r="H28" s="960"/>
      <c r="I28" s="960"/>
      <c r="J28" s="960"/>
      <c r="K28" s="960"/>
      <c r="L28" s="960"/>
      <c r="M28" s="960"/>
      <c r="N28" s="960"/>
      <c r="O28" s="960"/>
      <c r="P28" s="960"/>
      <c r="Q28" s="960"/>
      <c r="R28" s="960"/>
      <c r="S28" s="960"/>
      <c r="T28" s="960"/>
      <c r="U28" s="1001"/>
    </row>
    <row r="29" spans="1:25" ht="15" customHeight="1">
      <c r="A29" s="133"/>
      <c r="B29" s="960"/>
      <c r="C29" s="960"/>
      <c r="D29" s="960"/>
      <c r="E29" s="960"/>
      <c r="F29" s="960"/>
      <c r="G29" s="960"/>
      <c r="H29" s="960"/>
      <c r="I29" s="960"/>
      <c r="J29" s="960"/>
      <c r="K29" s="960"/>
      <c r="L29" s="960"/>
      <c r="M29" s="960"/>
      <c r="N29" s="960"/>
      <c r="O29" s="960"/>
      <c r="P29" s="960"/>
      <c r="Q29" s="960"/>
      <c r="R29" s="960"/>
      <c r="S29" s="960"/>
      <c r="T29" s="960"/>
      <c r="U29" s="1001"/>
    </row>
    <row r="31" spans="1:25" ht="15" customHeight="1">
      <c r="B31" s="414"/>
    </row>
    <row r="32" spans="1:25" ht="13.2">
      <c r="E32"/>
      <c r="F32"/>
    </row>
    <row r="34" spans="1:2" ht="13.2">
      <c r="A34" s="26"/>
    </row>
    <row r="36" spans="1:2" ht="13.2">
      <c r="B36"/>
    </row>
  </sheetData>
  <mergeCells count="45">
    <mergeCell ref="A23:E23"/>
    <mergeCell ref="A19:E19"/>
    <mergeCell ref="C11:E11"/>
    <mergeCell ref="A10:B13"/>
    <mergeCell ref="C10:E10"/>
    <mergeCell ref="C13:E13"/>
    <mergeCell ref="C12:E12"/>
    <mergeCell ref="A14:B18"/>
    <mergeCell ref="C15:E15"/>
    <mergeCell ref="C16:E16"/>
    <mergeCell ref="C17:E17"/>
    <mergeCell ref="C18:E18"/>
    <mergeCell ref="A8:E8"/>
    <mergeCell ref="G3:H4"/>
    <mergeCell ref="G5:G6"/>
    <mergeCell ref="H5:H6"/>
    <mergeCell ref="A20:E20"/>
    <mergeCell ref="A7:E7"/>
    <mergeCell ref="F3:F6"/>
    <mergeCell ref="K3:L4"/>
    <mergeCell ref="L5:L6"/>
    <mergeCell ref="I3:J4"/>
    <mergeCell ref="K5:K6"/>
    <mergeCell ref="I5:I6"/>
    <mergeCell ref="S3:U4"/>
    <mergeCell ref="Q3:R4"/>
    <mergeCell ref="O3:P4"/>
    <mergeCell ref="N5:N6"/>
    <mergeCell ref="M3:N4"/>
    <mergeCell ref="B27:U29"/>
    <mergeCell ref="Q5:Q6"/>
    <mergeCell ref="R5:R6"/>
    <mergeCell ref="Y5:Y6"/>
    <mergeCell ref="X5:X6"/>
    <mergeCell ref="U5:U6"/>
    <mergeCell ref="T5:T6"/>
    <mergeCell ref="S5:S6"/>
    <mergeCell ref="O5:O6"/>
    <mergeCell ref="P5:P6"/>
    <mergeCell ref="M5:M6"/>
    <mergeCell ref="J5:J6"/>
    <mergeCell ref="A22:E22"/>
    <mergeCell ref="A21:E21"/>
    <mergeCell ref="C14:E14"/>
    <mergeCell ref="A9:E9"/>
  </mergeCells>
  <phoneticPr fontId="2"/>
  <conditionalFormatting sqref="I7:J21">
    <cfRule type="expression" dxfId="6" priority="2" stopIfTrue="1">
      <formula>$E$3=$I$3</formula>
    </cfRule>
  </conditionalFormatting>
  <conditionalFormatting sqref="K7:L21">
    <cfRule type="expression" dxfId="5" priority="3" stopIfTrue="1">
      <formula>$E$3=$K$3</formula>
    </cfRule>
  </conditionalFormatting>
  <conditionalFormatting sqref="M7:N21">
    <cfRule type="expression" dxfId="4" priority="4" stopIfTrue="1">
      <formula>$E$3=$M$3</formula>
    </cfRule>
  </conditionalFormatting>
  <conditionalFormatting sqref="O7:P21">
    <cfRule type="expression" dxfId="3" priority="5" stopIfTrue="1">
      <formula>$E$3=$O$3</formula>
    </cfRule>
  </conditionalFormatting>
  <conditionalFormatting sqref="Q7:R21">
    <cfRule type="expression" dxfId="2" priority="6" stopIfTrue="1">
      <formula>$E$3=$Q$3</formula>
    </cfRule>
  </conditionalFormatting>
  <conditionalFormatting sqref="G7:H21">
    <cfRule type="expression" dxfId="1" priority="7" stopIfTrue="1">
      <formula>$E$3=$G$3</formula>
    </cfRule>
  </conditionalFormatting>
  <conditionalFormatting sqref="X7:Y21">
    <cfRule type="expression" dxfId="0" priority="220" stopIfTrue="1">
      <formula>($Y$4=2015)+($Y$4=2016)+($Y$4=2017)+($Y$4=2018)+($Y$4=2019)+($Y$4=$Y$2006)</formula>
    </cfRule>
  </conditionalFormatting>
  <pageMargins left="0.78740157480314965" right="0.39370078740157483" top="0.78740157480314965" bottom="0.59055118110236227" header="0.39370078740157483" footer="0.39370078740157483"/>
  <headerFooter alignWithMargins="0">
    <oddHeader>&amp;A</oddHeader>
  </headerFooter>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249977111117893"/>
    <pageSetUpPr fitToPage="1"/>
  </sheetPr>
  <dimension ref="A1:EW118"/>
  <sheetViews>
    <sheetView zoomScaleNormal="100" workbookViewId="0">
      <pane xSplit="2" ySplit="3" topLeftCell="C4" activePane="bottomRight" state="frozen"/>
      <selection pane="topRight"/>
      <selection pane="bottomLeft"/>
      <selection pane="bottomRight" activeCell="C7" sqref="C7"/>
    </sheetView>
  </sheetViews>
  <sheetFormatPr defaultColWidth="16.6640625" defaultRowHeight="13.2"/>
  <cols>
    <col min="1" max="1" width="5.88671875" style="3" customWidth="1"/>
    <col min="2" max="13" width="15.6640625" style="3" customWidth="1"/>
    <col min="14" max="153" width="3.6640625" style="3" customWidth="1"/>
    <col min="154" max="16384" width="16.6640625" style="3"/>
  </cols>
  <sheetData>
    <row r="1" spans="1:153" ht="20.25" customHeight="1">
      <c r="A1" s="73"/>
      <c r="B1" s="74"/>
      <c r="C1" s="74"/>
      <c r="D1" s="74"/>
      <c r="E1" s="74"/>
      <c r="F1" s="75"/>
      <c r="G1" s="74"/>
      <c r="H1" s="75"/>
      <c r="I1" s="74"/>
      <c r="J1" s="75"/>
      <c r="K1" s="74"/>
      <c r="L1" s="75"/>
      <c r="M1" s="74"/>
      <c r="N1" s="75"/>
      <c r="O1" s="74"/>
      <c r="P1" s="75"/>
      <c r="Q1" s="74"/>
      <c r="R1" s="75"/>
      <c r="S1" s="74"/>
      <c r="T1" s="75"/>
      <c r="U1" s="74"/>
      <c r="V1" s="75"/>
      <c r="W1" s="74"/>
      <c r="X1" s="75"/>
      <c r="Y1" s="74"/>
      <c r="Z1" s="75"/>
      <c r="AA1" s="74"/>
      <c r="AB1" s="75"/>
      <c r="AC1" s="74"/>
      <c r="AD1" s="75"/>
      <c r="AE1" s="74"/>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row>
    <row r="2" spans="1:153" ht="16.8" thickBot="1">
      <c r="A2" s="76" t="s">
        <v>1618</v>
      </c>
      <c r="B2" s="74"/>
      <c r="C2" s="74"/>
      <c r="D2" s="317" t="s">
        <v>2307</v>
      </c>
      <c r="E2" s="495">
        <f>車両台帳!W49</f>
        <v>45382</v>
      </c>
      <c r="F2" s="318" t="s">
        <v>2306</v>
      </c>
      <c r="G2" s="75"/>
      <c r="H2" s="74"/>
      <c r="I2" s="75"/>
      <c r="J2" s="74"/>
      <c r="K2" s="75"/>
      <c r="L2" s="74"/>
      <c r="M2" s="75"/>
      <c r="N2" s="74"/>
      <c r="O2" s="75"/>
      <c r="P2" s="74"/>
      <c r="Q2" s="75"/>
      <c r="R2" s="74"/>
      <c r="S2" s="75"/>
      <c r="T2" s="74"/>
      <c r="U2" s="75"/>
      <c r="V2" s="74"/>
      <c r="W2" s="75"/>
      <c r="X2" s="74"/>
      <c r="Y2" s="75"/>
      <c r="Z2" s="74"/>
      <c r="AA2" s="75"/>
      <c r="AB2" s="74"/>
      <c r="AC2" s="75"/>
      <c r="AD2" s="74"/>
      <c r="AE2" s="75"/>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row>
    <row r="3" spans="1:153" s="6" customFormat="1" ht="12">
      <c r="A3" s="1061" t="s">
        <v>2343</v>
      </c>
      <c r="B3" s="1062"/>
      <c r="C3" s="77" t="s">
        <v>1784</v>
      </c>
      <c r="D3" s="78">
        <v>1</v>
      </c>
      <c r="E3" s="79">
        <v>2</v>
      </c>
      <c r="F3" s="79">
        <v>3</v>
      </c>
      <c r="G3" s="79">
        <v>4</v>
      </c>
      <c r="H3" s="79">
        <v>5</v>
      </c>
      <c r="I3" s="79">
        <v>6</v>
      </c>
      <c r="J3" s="79">
        <v>7</v>
      </c>
      <c r="K3" s="79">
        <v>8</v>
      </c>
      <c r="L3" s="79">
        <v>9</v>
      </c>
      <c r="M3" s="79">
        <v>10</v>
      </c>
      <c r="N3" s="79">
        <v>11</v>
      </c>
      <c r="O3" s="79">
        <v>12</v>
      </c>
      <c r="P3" s="79">
        <v>13</v>
      </c>
      <c r="Q3" s="79">
        <v>14</v>
      </c>
      <c r="R3" s="79">
        <v>15</v>
      </c>
      <c r="S3" s="79">
        <v>16</v>
      </c>
      <c r="T3" s="79">
        <v>17</v>
      </c>
      <c r="U3" s="79">
        <v>18</v>
      </c>
      <c r="V3" s="79">
        <v>19</v>
      </c>
      <c r="W3" s="79">
        <v>20</v>
      </c>
      <c r="X3" s="79">
        <v>21</v>
      </c>
      <c r="Y3" s="79">
        <v>22</v>
      </c>
      <c r="Z3" s="79">
        <v>23</v>
      </c>
      <c r="AA3" s="79">
        <v>24</v>
      </c>
      <c r="AB3" s="79">
        <v>25</v>
      </c>
      <c r="AC3" s="79">
        <v>26</v>
      </c>
      <c r="AD3" s="79">
        <v>27</v>
      </c>
      <c r="AE3" s="79">
        <v>28</v>
      </c>
      <c r="AF3" s="79">
        <v>29</v>
      </c>
      <c r="AG3" s="79">
        <v>30</v>
      </c>
      <c r="AH3" s="79">
        <v>31</v>
      </c>
      <c r="AI3" s="79">
        <v>32</v>
      </c>
      <c r="AJ3" s="79">
        <v>33</v>
      </c>
      <c r="AK3" s="79">
        <v>34</v>
      </c>
      <c r="AL3" s="79">
        <v>35</v>
      </c>
      <c r="AM3" s="79">
        <v>36</v>
      </c>
      <c r="AN3" s="79">
        <v>37</v>
      </c>
      <c r="AO3" s="79">
        <v>38</v>
      </c>
      <c r="AP3" s="79">
        <v>39</v>
      </c>
      <c r="AQ3" s="79">
        <v>40</v>
      </c>
      <c r="AR3" s="79">
        <v>41</v>
      </c>
      <c r="AS3" s="79">
        <v>42</v>
      </c>
      <c r="AT3" s="79">
        <v>43</v>
      </c>
      <c r="AU3" s="79">
        <v>44</v>
      </c>
      <c r="AV3" s="79">
        <v>45</v>
      </c>
      <c r="AW3" s="79">
        <v>46</v>
      </c>
      <c r="AX3" s="79">
        <v>47</v>
      </c>
      <c r="AY3" s="79">
        <v>48</v>
      </c>
      <c r="AZ3" s="79">
        <v>49</v>
      </c>
      <c r="BA3" s="79">
        <v>50</v>
      </c>
      <c r="BB3" s="79">
        <v>51</v>
      </c>
      <c r="BC3" s="79">
        <v>52</v>
      </c>
      <c r="BD3" s="79">
        <v>53</v>
      </c>
      <c r="BE3" s="79">
        <v>54</v>
      </c>
      <c r="BF3" s="79">
        <v>55</v>
      </c>
      <c r="BG3" s="79">
        <v>56</v>
      </c>
      <c r="BH3" s="79">
        <v>57</v>
      </c>
      <c r="BI3" s="79">
        <v>58</v>
      </c>
      <c r="BJ3" s="79">
        <v>59</v>
      </c>
      <c r="BK3" s="79">
        <v>60</v>
      </c>
      <c r="BL3" s="79">
        <v>61</v>
      </c>
      <c r="BM3" s="79">
        <v>62</v>
      </c>
      <c r="BN3" s="79">
        <v>63</v>
      </c>
      <c r="BO3" s="79">
        <v>64</v>
      </c>
      <c r="BP3" s="79">
        <v>65</v>
      </c>
      <c r="BQ3" s="79">
        <v>66</v>
      </c>
      <c r="BR3" s="79">
        <v>67</v>
      </c>
      <c r="BS3" s="79">
        <v>68</v>
      </c>
      <c r="BT3" s="79">
        <v>69</v>
      </c>
      <c r="BU3" s="79">
        <v>70</v>
      </c>
      <c r="BV3" s="79">
        <v>71</v>
      </c>
      <c r="BW3" s="79">
        <v>72</v>
      </c>
      <c r="BX3" s="79">
        <v>73</v>
      </c>
      <c r="BY3" s="79">
        <v>74</v>
      </c>
      <c r="BZ3" s="79">
        <v>75</v>
      </c>
      <c r="CA3" s="79">
        <v>76</v>
      </c>
      <c r="CB3" s="79">
        <v>77</v>
      </c>
      <c r="CC3" s="79">
        <v>78</v>
      </c>
      <c r="CD3" s="79">
        <v>79</v>
      </c>
      <c r="CE3" s="79">
        <v>80</v>
      </c>
      <c r="CF3" s="79">
        <v>81</v>
      </c>
      <c r="CG3" s="79">
        <v>82</v>
      </c>
      <c r="CH3" s="79">
        <v>83</v>
      </c>
      <c r="CI3" s="79">
        <v>84</v>
      </c>
      <c r="CJ3" s="79">
        <v>85</v>
      </c>
      <c r="CK3" s="79">
        <v>86</v>
      </c>
      <c r="CL3" s="79">
        <v>87</v>
      </c>
      <c r="CM3" s="79">
        <v>88</v>
      </c>
      <c r="CN3" s="79">
        <v>89</v>
      </c>
      <c r="CO3" s="79">
        <v>90</v>
      </c>
      <c r="CP3" s="79">
        <v>91</v>
      </c>
      <c r="CQ3" s="79">
        <v>92</v>
      </c>
      <c r="CR3" s="79">
        <v>93</v>
      </c>
      <c r="CS3" s="79">
        <v>94</v>
      </c>
      <c r="CT3" s="79">
        <v>95</v>
      </c>
      <c r="CU3" s="79">
        <v>96</v>
      </c>
      <c r="CV3" s="79">
        <v>97</v>
      </c>
      <c r="CW3" s="79">
        <v>98</v>
      </c>
      <c r="CX3" s="79">
        <v>99</v>
      </c>
      <c r="CY3" s="79">
        <v>100</v>
      </c>
      <c r="CZ3" s="79">
        <v>101</v>
      </c>
      <c r="DA3" s="79">
        <v>102</v>
      </c>
      <c r="DB3" s="79">
        <v>103</v>
      </c>
      <c r="DC3" s="79">
        <v>104</v>
      </c>
      <c r="DD3" s="79">
        <v>105</v>
      </c>
      <c r="DE3" s="79">
        <v>106</v>
      </c>
      <c r="DF3" s="79">
        <v>107</v>
      </c>
      <c r="DG3" s="79">
        <v>108</v>
      </c>
      <c r="DH3" s="79">
        <v>109</v>
      </c>
      <c r="DI3" s="79">
        <v>110</v>
      </c>
      <c r="DJ3" s="79">
        <v>111</v>
      </c>
      <c r="DK3" s="79">
        <v>112</v>
      </c>
      <c r="DL3" s="79">
        <v>113</v>
      </c>
      <c r="DM3" s="79">
        <v>114</v>
      </c>
      <c r="DN3" s="79">
        <v>115</v>
      </c>
      <c r="DO3" s="79">
        <v>116</v>
      </c>
      <c r="DP3" s="79">
        <v>117</v>
      </c>
      <c r="DQ3" s="79">
        <v>118</v>
      </c>
      <c r="DR3" s="79">
        <v>119</v>
      </c>
      <c r="DS3" s="79">
        <v>120</v>
      </c>
      <c r="DT3" s="79">
        <v>121</v>
      </c>
      <c r="DU3" s="79">
        <v>122</v>
      </c>
      <c r="DV3" s="79">
        <v>123</v>
      </c>
      <c r="DW3" s="79">
        <v>124</v>
      </c>
      <c r="DX3" s="79">
        <v>125</v>
      </c>
      <c r="DY3" s="79">
        <v>126</v>
      </c>
      <c r="DZ3" s="79">
        <v>127</v>
      </c>
      <c r="EA3" s="79">
        <v>128</v>
      </c>
      <c r="EB3" s="79">
        <v>129</v>
      </c>
      <c r="EC3" s="79">
        <v>130</v>
      </c>
      <c r="ED3" s="79">
        <v>131</v>
      </c>
      <c r="EE3" s="79">
        <v>132</v>
      </c>
      <c r="EF3" s="79">
        <v>133</v>
      </c>
      <c r="EG3" s="79">
        <v>134</v>
      </c>
      <c r="EH3" s="79">
        <v>135</v>
      </c>
      <c r="EI3" s="79">
        <v>136</v>
      </c>
      <c r="EJ3" s="79">
        <v>137</v>
      </c>
      <c r="EK3" s="79">
        <v>138</v>
      </c>
      <c r="EL3" s="79">
        <v>139</v>
      </c>
      <c r="EM3" s="79">
        <v>140</v>
      </c>
      <c r="EN3" s="79">
        <v>141</v>
      </c>
      <c r="EO3" s="79">
        <v>142</v>
      </c>
      <c r="EP3" s="79">
        <v>143</v>
      </c>
      <c r="EQ3" s="79">
        <v>144</v>
      </c>
      <c r="ER3" s="79">
        <v>145</v>
      </c>
      <c r="ES3" s="79">
        <v>146</v>
      </c>
      <c r="ET3" s="79">
        <v>147</v>
      </c>
      <c r="EU3" s="79">
        <v>148</v>
      </c>
      <c r="EV3" s="79">
        <v>149</v>
      </c>
      <c r="EW3" s="80">
        <v>150</v>
      </c>
    </row>
    <row r="4" spans="1:153" s="6" customFormat="1" ht="33.75" customHeight="1">
      <c r="A4" s="1063" t="s">
        <v>2344</v>
      </c>
      <c r="B4" s="1064"/>
      <c r="C4" s="81"/>
      <c r="D4" s="528">
        <f>IF(INDEX(事業所台帳!$B$4:$F$153,D3,1)="","",INDEX(事業所台帳!$B$4:$F$153,D3,1))</f>
        <v>0</v>
      </c>
      <c r="E4" s="528" t="str">
        <f>IF(INDEX(事業所台帳!$B$4:$F$153,E3,1)="","",INDEX(事業所台帳!$B$4:$F$153,E3,1))</f>
        <v/>
      </c>
      <c r="F4" s="528" t="str">
        <f>IF(INDEX(事業所台帳!$B$4:$F$153,F3,1)="","",INDEX(事業所台帳!$B$4:$F$153,F3,1))</f>
        <v/>
      </c>
      <c r="G4" s="528" t="str">
        <f>IF(INDEX(事業所台帳!$B$4:$F$153,G3,1)="","",INDEX(事業所台帳!$B$4:$F$153,G3,1))</f>
        <v/>
      </c>
      <c r="H4" s="528" t="str">
        <f>IF(INDEX(事業所台帳!$B$4:$F$153,H3,1)="","",INDEX(事業所台帳!$B$4:$F$153,H3,1))</f>
        <v/>
      </c>
      <c r="I4" s="528" t="str">
        <f>IF(INDEX(事業所台帳!$B$4:$F$153,I3,1)="","",INDEX(事業所台帳!$B$4:$F$153,I3,1))</f>
        <v/>
      </c>
      <c r="J4" s="528" t="str">
        <f>IF(INDEX(事業所台帳!$B$4:$F$153,J3,1)="","",INDEX(事業所台帳!$B$4:$F$153,J3,1))</f>
        <v/>
      </c>
      <c r="K4" s="528" t="str">
        <f>IF(INDEX(事業所台帳!$B$4:$F$153,K3,1)="","",INDEX(事業所台帳!$B$4:$F$153,K3,1))</f>
        <v/>
      </c>
      <c r="L4" s="528" t="str">
        <f>IF(INDEX(事業所台帳!$B$4:$F$153,L3,1)="","",INDEX(事業所台帳!$B$4:$F$153,L3,1))</f>
        <v/>
      </c>
      <c r="M4" s="528" t="str">
        <f>IF(INDEX(事業所台帳!$B$4:$F$153,M3,1)="","",INDEX(事業所台帳!$B$4:$F$153,M3,1))</f>
        <v/>
      </c>
      <c r="N4" s="528" t="str">
        <f>IF(INDEX(事業所台帳!$B$4:$F$153,N3,1)="","",INDEX(事業所台帳!$B$4:$F$153,N3,1))</f>
        <v/>
      </c>
      <c r="O4" s="528" t="str">
        <f>IF(INDEX(事業所台帳!$B$4:$F$153,O3,1)="","",INDEX(事業所台帳!$B$4:$F$153,O3,1))</f>
        <v/>
      </c>
      <c r="P4" s="528" t="str">
        <f>IF(INDEX(事業所台帳!$B$4:$F$153,P3,1)="","",INDEX(事業所台帳!$B$4:$F$153,P3,1))</f>
        <v/>
      </c>
      <c r="Q4" s="528" t="str">
        <f>IF(INDEX(事業所台帳!$B$4:$F$153,Q3,1)="","",INDEX(事業所台帳!$B$4:$F$153,Q3,1))</f>
        <v/>
      </c>
      <c r="R4" s="528" t="str">
        <f>IF(INDEX(事業所台帳!$B$4:$F$153,R3,1)="","",INDEX(事業所台帳!$B$4:$F$153,R3,1))</f>
        <v/>
      </c>
      <c r="S4" s="528" t="str">
        <f>IF(INDEX(事業所台帳!$B$4:$F$153,S3,1)="","",INDEX(事業所台帳!$B$4:$F$153,S3,1))</f>
        <v/>
      </c>
      <c r="T4" s="528" t="str">
        <f>IF(INDEX(事業所台帳!$B$4:$F$153,T3,1)="","",INDEX(事業所台帳!$B$4:$F$153,T3,1))</f>
        <v/>
      </c>
      <c r="U4" s="528" t="str">
        <f>IF(INDEX(事業所台帳!$B$4:$F$153,U3,1)="","",INDEX(事業所台帳!$B$4:$F$153,U3,1))</f>
        <v/>
      </c>
      <c r="V4" s="528" t="str">
        <f>IF(INDEX(事業所台帳!$B$4:$F$153,V3,1)="","",INDEX(事業所台帳!$B$4:$F$153,V3,1))</f>
        <v/>
      </c>
      <c r="W4" s="528" t="str">
        <f>IF(INDEX(事業所台帳!$B$4:$F$153,W3,1)="","",INDEX(事業所台帳!$B$4:$F$153,W3,1))</f>
        <v/>
      </c>
      <c r="X4" s="528" t="str">
        <f>IF(INDEX(事業所台帳!$B$4:$F$153,X3,1)="","",INDEX(事業所台帳!$B$4:$F$153,X3,1))</f>
        <v/>
      </c>
      <c r="Y4" s="528" t="str">
        <f>IF(INDEX(事業所台帳!$B$4:$F$153,Y3,1)="","",INDEX(事業所台帳!$B$4:$F$153,Y3,1))</f>
        <v/>
      </c>
      <c r="Z4" s="528" t="str">
        <f>IF(INDEX(事業所台帳!$B$4:$F$153,Z3,1)="","",INDEX(事業所台帳!$B$4:$F$153,Z3,1))</f>
        <v/>
      </c>
      <c r="AA4" s="528" t="str">
        <f>IF(INDEX(事業所台帳!$B$4:$F$153,AA3,1)="","",INDEX(事業所台帳!$B$4:$F$153,AA3,1))</f>
        <v/>
      </c>
      <c r="AB4" s="528" t="str">
        <f>IF(INDEX(事業所台帳!$B$4:$F$153,AB3,1)="","",INDEX(事業所台帳!$B$4:$F$153,AB3,1))</f>
        <v/>
      </c>
      <c r="AC4" s="528" t="str">
        <f>IF(INDEX(事業所台帳!$B$4:$F$153,AC3,1)="","",INDEX(事業所台帳!$B$4:$F$153,AC3,1))</f>
        <v/>
      </c>
      <c r="AD4" s="528" t="str">
        <f>IF(INDEX(事業所台帳!$B$4:$F$153,AD3,1)="","",INDEX(事業所台帳!$B$4:$F$153,AD3,1))</f>
        <v/>
      </c>
      <c r="AE4" s="528" t="str">
        <f>IF(INDEX(事業所台帳!$B$4:$F$153,AE3,1)="","",INDEX(事業所台帳!$B$4:$F$153,AE3,1))</f>
        <v/>
      </c>
      <c r="AF4" s="528" t="str">
        <f>IF(INDEX(事業所台帳!$B$4:$F$153,AF3,1)="","",INDEX(事業所台帳!$B$4:$F$153,AF3,1))</f>
        <v/>
      </c>
      <c r="AG4" s="528" t="str">
        <f>IF(INDEX(事業所台帳!$B$4:$F$153,AG3,1)="","",INDEX(事業所台帳!$B$4:$F$153,AG3,1))</f>
        <v/>
      </c>
      <c r="AH4" s="528" t="str">
        <f>IF(INDEX(事業所台帳!$B$4:$F$153,AH3,1)="","",INDEX(事業所台帳!$B$4:$F$153,AH3,1))</f>
        <v/>
      </c>
      <c r="AI4" s="528" t="str">
        <f>IF(INDEX(事業所台帳!$B$4:$F$153,AI3,1)="","",INDEX(事業所台帳!$B$4:$F$153,AI3,1))</f>
        <v/>
      </c>
      <c r="AJ4" s="528" t="str">
        <f>IF(INDEX(事業所台帳!$B$4:$F$153,AJ3,1)="","",INDEX(事業所台帳!$B$4:$F$153,AJ3,1))</f>
        <v/>
      </c>
      <c r="AK4" s="528" t="str">
        <f>IF(INDEX(事業所台帳!$B$4:$F$153,AK3,1)="","",INDEX(事業所台帳!$B$4:$F$153,AK3,1))</f>
        <v/>
      </c>
      <c r="AL4" s="528" t="str">
        <f>IF(INDEX(事業所台帳!$B$4:$F$153,AL3,1)="","",INDEX(事業所台帳!$B$4:$F$153,AL3,1))</f>
        <v/>
      </c>
      <c r="AM4" s="528" t="str">
        <f>IF(INDEX(事業所台帳!$B$4:$F$153,AM3,1)="","",INDEX(事業所台帳!$B$4:$F$153,AM3,1))</f>
        <v/>
      </c>
      <c r="AN4" s="528" t="str">
        <f>IF(INDEX(事業所台帳!$B$4:$F$153,AN3,1)="","",INDEX(事業所台帳!$B$4:$F$153,AN3,1))</f>
        <v/>
      </c>
      <c r="AO4" s="528" t="str">
        <f>IF(INDEX(事業所台帳!$B$4:$F$153,AO3,1)="","",INDEX(事業所台帳!$B$4:$F$153,AO3,1))</f>
        <v/>
      </c>
      <c r="AP4" s="528" t="str">
        <f>IF(INDEX(事業所台帳!$B$4:$F$153,AP3,1)="","",INDEX(事業所台帳!$B$4:$F$153,AP3,1))</f>
        <v/>
      </c>
      <c r="AQ4" s="528" t="str">
        <f>IF(INDEX(事業所台帳!$B$4:$F$153,AQ3,1)="","",INDEX(事業所台帳!$B$4:$F$153,AQ3,1))</f>
        <v/>
      </c>
      <c r="AR4" s="528" t="str">
        <f>IF(INDEX(事業所台帳!$B$4:$F$153,AR3,1)="","",INDEX(事業所台帳!$B$4:$F$153,AR3,1))</f>
        <v/>
      </c>
      <c r="AS4" s="528" t="str">
        <f>IF(INDEX(事業所台帳!$B$4:$F$153,AS3,1)="","",INDEX(事業所台帳!$B$4:$F$153,AS3,1))</f>
        <v/>
      </c>
      <c r="AT4" s="528" t="str">
        <f>IF(INDEX(事業所台帳!$B$4:$F$153,AT3,1)="","",INDEX(事業所台帳!$B$4:$F$153,AT3,1))</f>
        <v/>
      </c>
      <c r="AU4" s="528" t="str">
        <f>IF(INDEX(事業所台帳!$B$4:$F$153,AU3,1)="","",INDEX(事業所台帳!$B$4:$F$153,AU3,1))</f>
        <v/>
      </c>
      <c r="AV4" s="528" t="str">
        <f>IF(INDEX(事業所台帳!$B$4:$F$153,AV3,1)="","",INDEX(事業所台帳!$B$4:$F$153,AV3,1))</f>
        <v/>
      </c>
      <c r="AW4" s="528" t="str">
        <f>IF(INDEX(事業所台帳!$B$4:$F$153,AW3,1)="","",INDEX(事業所台帳!$B$4:$F$153,AW3,1))</f>
        <v/>
      </c>
      <c r="AX4" s="528" t="str">
        <f>IF(INDEX(事業所台帳!$B$4:$F$153,AX3,1)="","",INDEX(事業所台帳!$B$4:$F$153,AX3,1))</f>
        <v/>
      </c>
      <c r="AY4" s="528" t="str">
        <f>IF(INDEX(事業所台帳!$B$4:$F$153,AY3,1)="","",INDEX(事業所台帳!$B$4:$F$153,AY3,1))</f>
        <v/>
      </c>
      <c r="AZ4" s="528" t="str">
        <f>IF(INDEX(事業所台帳!$B$4:$F$153,AZ3,1)="","",INDEX(事業所台帳!$B$4:$F$153,AZ3,1))</f>
        <v/>
      </c>
      <c r="BA4" s="528" t="str">
        <f>IF(INDEX(事業所台帳!$B$4:$F$153,BA3,1)="","",INDEX(事業所台帳!$B$4:$F$153,BA3,1))</f>
        <v/>
      </c>
      <c r="BB4" s="528" t="str">
        <f>IF(INDEX(事業所台帳!$B$4:$F$153,BB3,1)="","",INDEX(事業所台帳!$B$4:$F$153,BB3,1))</f>
        <v/>
      </c>
      <c r="BC4" s="528" t="str">
        <f>IF(INDEX(事業所台帳!$B$4:$F$153,BC3,1)="","",INDEX(事業所台帳!$B$4:$F$153,BC3,1))</f>
        <v/>
      </c>
      <c r="BD4" s="528" t="str">
        <f>IF(INDEX(事業所台帳!$B$4:$F$153,BD3,1)="","",INDEX(事業所台帳!$B$4:$F$153,BD3,1))</f>
        <v/>
      </c>
      <c r="BE4" s="528" t="str">
        <f>IF(INDEX(事業所台帳!$B$4:$F$153,BE3,1)="","",INDEX(事業所台帳!$B$4:$F$153,BE3,1))</f>
        <v/>
      </c>
      <c r="BF4" s="528" t="str">
        <f>IF(INDEX(事業所台帳!$B$4:$F$153,BF3,1)="","",INDEX(事業所台帳!$B$4:$F$153,BF3,1))</f>
        <v/>
      </c>
      <c r="BG4" s="528" t="str">
        <f>IF(INDEX(事業所台帳!$B$4:$F$153,BG3,1)="","",INDEX(事業所台帳!$B$4:$F$153,BG3,1))</f>
        <v/>
      </c>
      <c r="BH4" s="528" t="str">
        <f>IF(INDEX(事業所台帳!$B$4:$F$153,BH3,1)="","",INDEX(事業所台帳!$B$4:$F$153,BH3,1))</f>
        <v/>
      </c>
      <c r="BI4" s="528" t="str">
        <f>IF(INDEX(事業所台帳!$B$4:$F$153,BI3,1)="","",INDEX(事業所台帳!$B$4:$F$153,BI3,1))</f>
        <v/>
      </c>
      <c r="BJ4" s="528" t="str">
        <f>IF(INDEX(事業所台帳!$B$4:$F$153,BJ3,1)="","",INDEX(事業所台帳!$B$4:$F$153,BJ3,1))</f>
        <v/>
      </c>
      <c r="BK4" s="528" t="str">
        <f>IF(INDEX(事業所台帳!$B$4:$F$153,BK3,1)="","",INDEX(事業所台帳!$B$4:$F$153,BK3,1))</f>
        <v/>
      </c>
      <c r="BL4" s="528" t="str">
        <f>IF(INDEX(事業所台帳!$B$4:$F$153,BL3,1)="","",INDEX(事業所台帳!$B$4:$F$153,BL3,1))</f>
        <v/>
      </c>
      <c r="BM4" s="528" t="str">
        <f>IF(INDEX(事業所台帳!$B$4:$F$153,BM3,1)="","",INDEX(事業所台帳!$B$4:$F$153,BM3,1))</f>
        <v/>
      </c>
      <c r="BN4" s="528" t="str">
        <f>IF(INDEX(事業所台帳!$B$4:$F$153,BN3,1)="","",INDEX(事業所台帳!$B$4:$F$153,BN3,1))</f>
        <v/>
      </c>
      <c r="BO4" s="528" t="str">
        <f>IF(INDEX(事業所台帳!$B$4:$F$153,BO3,1)="","",INDEX(事業所台帳!$B$4:$F$153,BO3,1))</f>
        <v/>
      </c>
      <c r="BP4" s="528" t="str">
        <f>IF(INDEX(事業所台帳!$B$4:$F$153,BP3,1)="","",INDEX(事業所台帳!$B$4:$F$153,BP3,1))</f>
        <v/>
      </c>
      <c r="BQ4" s="528" t="str">
        <f>IF(INDEX(事業所台帳!$B$4:$F$153,BQ3,1)="","",INDEX(事業所台帳!$B$4:$F$153,BQ3,1))</f>
        <v/>
      </c>
      <c r="BR4" s="528" t="str">
        <f>IF(INDEX(事業所台帳!$B$4:$F$153,BR3,1)="","",INDEX(事業所台帳!$B$4:$F$153,BR3,1))</f>
        <v/>
      </c>
      <c r="BS4" s="528" t="str">
        <f>IF(INDEX(事業所台帳!$B$4:$F$153,BS3,1)="","",INDEX(事業所台帳!$B$4:$F$153,BS3,1))</f>
        <v/>
      </c>
      <c r="BT4" s="528" t="str">
        <f>IF(INDEX(事業所台帳!$B$4:$F$153,BT3,1)="","",INDEX(事業所台帳!$B$4:$F$153,BT3,1))</f>
        <v/>
      </c>
      <c r="BU4" s="528" t="str">
        <f>IF(INDEX(事業所台帳!$B$4:$F$153,BU3,1)="","",INDEX(事業所台帳!$B$4:$F$153,BU3,1))</f>
        <v/>
      </c>
      <c r="BV4" s="528" t="str">
        <f>IF(INDEX(事業所台帳!$B$4:$F$153,BV3,1)="","",INDEX(事業所台帳!$B$4:$F$153,BV3,1))</f>
        <v/>
      </c>
      <c r="BW4" s="528" t="str">
        <f>IF(INDEX(事業所台帳!$B$4:$F$153,BW3,1)="","",INDEX(事業所台帳!$B$4:$F$153,BW3,1))</f>
        <v/>
      </c>
      <c r="BX4" s="528" t="str">
        <f>IF(INDEX(事業所台帳!$B$4:$F$153,BX3,1)="","",INDEX(事業所台帳!$B$4:$F$153,BX3,1))</f>
        <v/>
      </c>
      <c r="BY4" s="528" t="str">
        <f>IF(INDEX(事業所台帳!$B$4:$F$153,BY3,1)="","",INDEX(事業所台帳!$B$4:$F$153,BY3,1))</f>
        <v/>
      </c>
      <c r="BZ4" s="528" t="str">
        <f>IF(INDEX(事業所台帳!$B$4:$F$153,BZ3,1)="","",INDEX(事業所台帳!$B$4:$F$153,BZ3,1))</f>
        <v/>
      </c>
      <c r="CA4" s="528" t="str">
        <f>IF(INDEX(事業所台帳!$B$4:$F$153,CA3,1)="","",INDEX(事業所台帳!$B$4:$F$153,CA3,1))</f>
        <v/>
      </c>
      <c r="CB4" s="528" t="str">
        <f>IF(INDEX(事業所台帳!$B$4:$F$153,CB3,1)="","",INDEX(事業所台帳!$B$4:$F$153,CB3,1))</f>
        <v/>
      </c>
      <c r="CC4" s="528" t="str">
        <f>IF(INDEX(事業所台帳!$B$4:$F$153,CC3,1)="","",INDEX(事業所台帳!$B$4:$F$153,CC3,1))</f>
        <v/>
      </c>
      <c r="CD4" s="528" t="str">
        <f>IF(INDEX(事業所台帳!$B$4:$F$153,CD3,1)="","",INDEX(事業所台帳!$B$4:$F$153,CD3,1))</f>
        <v/>
      </c>
      <c r="CE4" s="528" t="str">
        <f>IF(INDEX(事業所台帳!$B$4:$F$153,CE3,1)="","",INDEX(事業所台帳!$B$4:$F$153,CE3,1))</f>
        <v/>
      </c>
      <c r="CF4" s="528" t="str">
        <f>IF(INDEX(事業所台帳!$B$4:$F$153,CF3,1)="","",INDEX(事業所台帳!$B$4:$F$153,CF3,1))</f>
        <v/>
      </c>
      <c r="CG4" s="528" t="str">
        <f>IF(INDEX(事業所台帳!$B$4:$F$153,CG3,1)="","",INDEX(事業所台帳!$B$4:$F$153,CG3,1))</f>
        <v/>
      </c>
      <c r="CH4" s="528" t="str">
        <f>IF(INDEX(事業所台帳!$B$4:$F$153,CH3,1)="","",INDEX(事業所台帳!$B$4:$F$153,CH3,1))</f>
        <v/>
      </c>
      <c r="CI4" s="528" t="str">
        <f>IF(INDEX(事業所台帳!$B$4:$F$153,CI3,1)="","",INDEX(事業所台帳!$B$4:$F$153,CI3,1))</f>
        <v/>
      </c>
      <c r="CJ4" s="528" t="str">
        <f>IF(INDEX(事業所台帳!$B$4:$F$153,CJ3,1)="","",INDEX(事業所台帳!$B$4:$F$153,CJ3,1))</f>
        <v/>
      </c>
      <c r="CK4" s="528" t="str">
        <f>IF(INDEX(事業所台帳!$B$4:$F$153,CK3,1)="","",INDEX(事業所台帳!$B$4:$F$153,CK3,1))</f>
        <v/>
      </c>
      <c r="CL4" s="528" t="str">
        <f>IF(INDEX(事業所台帳!$B$4:$F$153,CL3,1)="","",INDEX(事業所台帳!$B$4:$F$153,CL3,1))</f>
        <v/>
      </c>
      <c r="CM4" s="528" t="str">
        <f>IF(INDEX(事業所台帳!$B$4:$F$153,CM3,1)="","",INDEX(事業所台帳!$B$4:$F$153,CM3,1))</f>
        <v/>
      </c>
      <c r="CN4" s="528" t="str">
        <f>IF(INDEX(事業所台帳!$B$4:$F$153,CN3,1)="","",INDEX(事業所台帳!$B$4:$F$153,CN3,1))</f>
        <v/>
      </c>
      <c r="CO4" s="528" t="str">
        <f>IF(INDEX(事業所台帳!$B$4:$F$153,CO3,1)="","",INDEX(事業所台帳!$B$4:$F$153,CO3,1))</f>
        <v/>
      </c>
      <c r="CP4" s="528" t="str">
        <f>IF(INDEX(事業所台帳!$B$4:$F$153,CP3,1)="","",INDEX(事業所台帳!$B$4:$F$153,CP3,1))</f>
        <v/>
      </c>
      <c r="CQ4" s="528" t="str">
        <f>IF(INDEX(事業所台帳!$B$4:$F$153,CQ3,1)="","",INDEX(事業所台帳!$B$4:$F$153,CQ3,1))</f>
        <v/>
      </c>
      <c r="CR4" s="528" t="str">
        <f>IF(INDEX(事業所台帳!$B$4:$F$153,CR3,1)="","",INDEX(事業所台帳!$B$4:$F$153,CR3,1))</f>
        <v/>
      </c>
      <c r="CS4" s="528" t="str">
        <f>IF(INDEX(事業所台帳!$B$4:$F$153,CS3,1)="","",INDEX(事業所台帳!$B$4:$F$153,CS3,1))</f>
        <v/>
      </c>
      <c r="CT4" s="528" t="str">
        <f>IF(INDEX(事業所台帳!$B$4:$F$153,CT3,1)="","",INDEX(事業所台帳!$B$4:$F$153,CT3,1))</f>
        <v/>
      </c>
      <c r="CU4" s="528" t="str">
        <f>IF(INDEX(事業所台帳!$B$4:$F$153,CU3,1)="","",INDEX(事業所台帳!$B$4:$F$153,CU3,1))</f>
        <v/>
      </c>
      <c r="CV4" s="528" t="str">
        <f>IF(INDEX(事業所台帳!$B$4:$F$153,CV3,1)="","",INDEX(事業所台帳!$B$4:$F$153,CV3,1))</f>
        <v/>
      </c>
      <c r="CW4" s="528" t="str">
        <f>IF(INDEX(事業所台帳!$B$4:$F$153,CW3,1)="","",INDEX(事業所台帳!$B$4:$F$153,CW3,1))</f>
        <v/>
      </c>
      <c r="CX4" s="528" t="str">
        <f>IF(INDEX(事業所台帳!$B$4:$F$153,CX3,1)="","",INDEX(事業所台帳!$B$4:$F$153,CX3,1))</f>
        <v/>
      </c>
      <c r="CY4" s="528" t="str">
        <f>IF(INDEX(事業所台帳!$B$4:$F$153,CY3,1)="","",INDEX(事業所台帳!$B$4:$F$153,CY3,1))</f>
        <v/>
      </c>
      <c r="CZ4" s="528" t="str">
        <f>IF(INDEX(事業所台帳!$B$4:$F$153,CZ3,1)="","",INDEX(事業所台帳!$B$4:$F$153,CZ3,1))</f>
        <v/>
      </c>
      <c r="DA4" s="528" t="str">
        <f>IF(INDEX(事業所台帳!$B$4:$F$153,DA3,1)="","",INDEX(事業所台帳!$B$4:$F$153,DA3,1))</f>
        <v/>
      </c>
      <c r="DB4" s="528" t="str">
        <f>IF(INDEX(事業所台帳!$B$4:$F$153,DB3,1)="","",INDEX(事業所台帳!$B$4:$F$153,DB3,1))</f>
        <v/>
      </c>
      <c r="DC4" s="528" t="str">
        <f>IF(INDEX(事業所台帳!$B$4:$F$153,DC3,1)="","",INDEX(事業所台帳!$B$4:$F$153,DC3,1))</f>
        <v/>
      </c>
      <c r="DD4" s="528" t="str">
        <f>IF(INDEX(事業所台帳!$B$4:$F$153,DD3,1)="","",INDEX(事業所台帳!$B$4:$F$153,DD3,1))</f>
        <v/>
      </c>
      <c r="DE4" s="528" t="str">
        <f>IF(INDEX(事業所台帳!$B$4:$F$153,DE3,1)="","",INDEX(事業所台帳!$B$4:$F$153,DE3,1))</f>
        <v/>
      </c>
      <c r="DF4" s="528" t="str">
        <f>IF(INDEX(事業所台帳!$B$4:$F$153,DF3,1)="","",INDEX(事業所台帳!$B$4:$F$153,DF3,1))</f>
        <v/>
      </c>
      <c r="DG4" s="528" t="str">
        <f>IF(INDEX(事業所台帳!$B$4:$F$153,DG3,1)="","",INDEX(事業所台帳!$B$4:$F$153,DG3,1))</f>
        <v/>
      </c>
      <c r="DH4" s="528" t="str">
        <f>IF(INDEX(事業所台帳!$B$4:$F$153,DH3,1)="","",INDEX(事業所台帳!$B$4:$F$153,DH3,1))</f>
        <v/>
      </c>
      <c r="DI4" s="528" t="str">
        <f>IF(INDEX(事業所台帳!$B$4:$F$153,DI3,1)="","",INDEX(事業所台帳!$B$4:$F$153,DI3,1))</f>
        <v/>
      </c>
      <c r="DJ4" s="528" t="str">
        <f>IF(INDEX(事業所台帳!$B$4:$F$153,DJ3,1)="","",INDEX(事業所台帳!$B$4:$F$153,DJ3,1))</f>
        <v/>
      </c>
      <c r="DK4" s="528" t="str">
        <f>IF(INDEX(事業所台帳!$B$4:$F$153,DK3,1)="","",INDEX(事業所台帳!$B$4:$F$153,DK3,1))</f>
        <v/>
      </c>
      <c r="DL4" s="528" t="str">
        <f>IF(INDEX(事業所台帳!$B$4:$F$153,DL3,1)="","",INDEX(事業所台帳!$B$4:$F$153,DL3,1))</f>
        <v/>
      </c>
      <c r="DM4" s="528" t="str">
        <f>IF(INDEX(事業所台帳!$B$4:$F$153,DM3,1)="","",INDEX(事業所台帳!$B$4:$F$153,DM3,1))</f>
        <v/>
      </c>
      <c r="DN4" s="528" t="str">
        <f>IF(INDEX(事業所台帳!$B$4:$F$153,DN3,1)="","",INDEX(事業所台帳!$B$4:$F$153,DN3,1))</f>
        <v/>
      </c>
      <c r="DO4" s="528" t="str">
        <f>IF(INDEX(事業所台帳!$B$4:$F$153,DO3,1)="","",INDEX(事業所台帳!$B$4:$F$153,DO3,1))</f>
        <v/>
      </c>
      <c r="DP4" s="528" t="str">
        <f>IF(INDEX(事業所台帳!$B$4:$F$153,DP3,1)="","",INDEX(事業所台帳!$B$4:$F$153,DP3,1))</f>
        <v/>
      </c>
      <c r="DQ4" s="528" t="str">
        <f>IF(INDEX(事業所台帳!$B$4:$F$153,DQ3,1)="","",INDEX(事業所台帳!$B$4:$F$153,DQ3,1))</f>
        <v/>
      </c>
      <c r="DR4" s="528" t="str">
        <f>IF(INDEX(事業所台帳!$B$4:$F$153,DR3,1)="","",INDEX(事業所台帳!$B$4:$F$153,DR3,1))</f>
        <v/>
      </c>
      <c r="DS4" s="528" t="str">
        <f>IF(INDEX(事業所台帳!$B$4:$F$153,DS3,1)="","",INDEX(事業所台帳!$B$4:$F$153,DS3,1))</f>
        <v/>
      </c>
      <c r="DT4" s="528" t="str">
        <f>IF(INDEX(事業所台帳!$B$4:$F$153,DT3,1)="","",INDEX(事業所台帳!$B$4:$F$153,DT3,1))</f>
        <v/>
      </c>
      <c r="DU4" s="528" t="str">
        <f>IF(INDEX(事業所台帳!$B$4:$F$153,DU3,1)="","",INDEX(事業所台帳!$B$4:$F$153,DU3,1))</f>
        <v/>
      </c>
      <c r="DV4" s="528" t="str">
        <f>IF(INDEX(事業所台帳!$B$4:$F$153,DV3,1)="","",INDEX(事業所台帳!$B$4:$F$153,DV3,1))</f>
        <v/>
      </c>
      <c r="DW4" s="528" t="str">
        <f>IF(INDEX(事業所台帳!$B$4:$F$153,DW3,1)="","",INDEX(事業所台帳!$B$4:$F$153,DW3,1))</f>
        <v/>
      </c>
      <c r="DX4" s="528" t="str">
        <f>IF(INDEX(事業所台帳!$B$4:$F$153,DX3,1)="","",INDEX(事業所台帳!$B$4:$F$153,DX3,1))</f>
        <v/>
      </c>
      <c r="DY4" s="528" t="str">
        <f>IF(INDEX(事業所台帳!$B$4:$F$153,DY3,1)="","",INDEX(事業所台帳!$B$4:$F$153,DY3,1))</f>
        <v/>
      </c>
      <c r="DZ4" s="528" t="str">
        <f>IF(INDEX(事業所台帳!$B$4:$F$153,DZ3,1)="","",INDEX(事業所台帳!$B$4:$F$153,DZ3,1))</f>
        <v/>
      </c>
      <c r="EA4" s="528" t="str">
        <f>IF(INDEX(事業所台帳!$B$4:$F$153,EA3,1)="","",INDEX(事業所台帳!$B$4:$F$153,EA3,1))</f>
        <v/>
      </c>
      <c r="EB4" s="528" t="str">
        <f>IF(INDEX(事業所台帳!$B$4:$F$153,EB3,1)="","",INDEX(事業所台帳!$B$4:$F$153,EB3,1))</f>
        <v/>
      </c>
      <c r="EC4" s="528" t="str">
        <f>IF(INDEX(事業所台帳!$B$4:$F$153,EC3,1)="","",INDEX(事業所台帳!$B$4:$F$153,EC3,1))</f>
        <v/>
      </c>
      <c r="ED4" s="528" t="str">
        <f>IF(INDEX(事業所台帳!$B$4:$F$153,ED3,1)="","",INDEX(事業所台帳!$B$4:$F$153,ED3,1))</f>
        <v/>
      </c>
      <c r="EE4" s="528" t="str">
        <f>IF(INDEX(事業所台帳!$B$4:$F$153,EE3,1)="","",INDEX(事業所台帳!$B$4:$F$153,EE3,1))</f>
        <v/>
      </c>
      <c r="EF4" s="528" t="str">
        <f>IF(INDEX(事業所台帳!$B$4:$F$153,EF3,1)="","",INDEX(事業所台帳!$B$4:$F$153,EF3,1))</f>
        <v/>
      </c>
      <c r="EG4" s="528" t="str">
        <f>IF(INDEX(事業所台帳!$B$4:$F$153,EG3,1)="","",INDEX(事業所台帳!$B$4:$F$153,EG3,1))</f>
        <v/>
      </c>
      <c r="EH4" s="528" t="str">
        <f>IF(INDEX(事業所台帳!$B$4:$F$153,EH3,1)="","",INDEX(事業所台帳!$B$4:$F$153,EH3,1))</f>
        <v/>
      </c>
      <c r="EI4" s="528" t="str">
        <f>IF(INDEX(事業所台帳!$B$4:$F$153,EI3,1)="","",INDEX(事業所台帳!$B$4:$F$153,EI3,1))</f>
        <v/>
      </c>
      <c r="EJ4" s="528" t="str">
        <f>IF(INDEX(事業所台帳!$B$4:$F$153,EJ3,1)="","",INDEX(事業所台帳!$B$4:$F$153,EJ3,1))</f>
        <v/>
      </c>
      <c r="EK4" s="528" t="str">
        <f>IF(INDEX(事業所台帳!$B$4:$F$153,EK3,1)="","",INDEX(事業所台帳!$B$4:$F$153,EK3,1))</f>
        <v/>
      </c>
      <c r="EL4" s="528" t="str">
        <f>IF(INDEX(事業所台帳!$B$4:$F$153,EL3,1)="","",INDEX(事業所台帳!$B$4:$F$153,EL3,1))</f>
        <v/>
      </c>
      <c r="EM4" s="528" t="str">
        <f>IF(INDEX(事業所台帳!$B$4:$F$153,EM3,1)="","",INDEX(事業所台帳!$B$4:$F$153,EM3,1))</f>
        <v/>
      </c>
      <c r="EN4" s="528" t="str">
        <f>IF(INDEX(事業所台帳!$B$4:$F$153,EN3,1)="","",INDEX(事業所台帳!$B$4:$F$153,EN3,1))</f>
        <v/>
      </c>
      <c r="EO4" s="528" t="str">
        <f>IF(INDEX(事業所台帳!$B$4:$F$153,EO3,1)="","",INDEX(事業所台帳!$B$4:$F$153,EO3,1))</f>
        <v/>
      </c>
      <c r="EP4" s="528" t="str">
        <f>IF(INDEX(事業所台帳!$B$4:$F$153,EP3,1)="","",INDEX(事業所台帳!$B$4:$F$153,EP3,1))</f>
        <v/>
      </c>
      <c r="EQ4" s="528" t="str">
        <f>IF(INDEX(事業所台帳!$B$4:$F$153,EQ3,1)="","",INDEX(事業所台帳!$B$4:$F$153,EQ3,1))</f>
        <v/>
      </c>
      <c r="ER4" s="528" t="str">
        <f>IF(INDEX(事業所台帳!$B$4:$F$153,ER3,1)="","",INDEX(事業所台帳!$B$4:$F$153,ER3,1))</f>
        <v/>
      </c>
      <c r="ES4" s="528" t="str">
        <f>IF(INDEX(事業所台帳!$B$4:$F$153,ES3,1)="","",INDEX(事業所台帳!$B$4:$F$153,ES3,1))</f>
        <v/>
      </c>
      <c r="ET4" s="528" t="str">
        <f>IF(INDEX(事業所台帳!$B$4:$F$153,ET3,1)="","",INDEX(事業所台帳!$B$4:$F$153,ET3,1))</f>
        <v/>
      </c>
      <c r="EU4" s="528" t="str">
        <f>IF(INDEX(事業所台帳!$B$4:$F$153,EU3,1)="","",INDEX(事業所台帳!$B$4:$F$153,EU3,1))</f>
        <v/>
      </c>
      <c r="EV4" s="528" t="str">
        <f>IF(INDEX(事業所台帳!$B$4:$F$153,EV3,1)="","",INDEX(事業所台帳!$B$4:$F$153,EV3,1))</f>
        <v/>
      </c>
      <c r="EW4" s="529" t="str">
        <f>IF(INDEX(事業所台帳!$B$4:$F$153,EW3,1)="","",INDEX(事業所台帳!$B$4:$F$153,EW3,1))</f>
        <v/>
      </c>
    </row>
    <row r="5" spans="1:153" s="6" customFormat="1" ht="33.75" customHeight="1">
      <c r="A5" s="1063" t="s">
        <v>2345</v>
      </c>
      <c r="B5" s="1064"/>
      <c r="C5" s="81"/>
      <c r="D5" s="528">
        <f>IF(INDEX(事業所台帳!$B$4:$F$153,D3,2)="","",INDEX(事業所台帳!$B$4:$F$153,D3,2))</f>
        <v>0</v>
      </c>
      <c r="E5" s="528" t="str">
        <f>IF(INDEX(事業所台帳!$B$4:$F$153,E3,2)="","",INDEX(事業所台帳!$B$4:$F$153,E3,2))</f>
        <v/>
      </c>
      <c r="F5" s="528" t="str">
        <f>IF(INDEX(事業所台帳!$B$4:$F$153,F3,2)="","",INDEX(事業所台帳!$B$4:$F$153,F3,2))</f>
        <v/>
      </c>
      <c r="G5" s="528" t="str">
        <f>IF(INDEX(事業所台帳!$B$4:$F$153,G3,2)="","",INDEX(事業所台帳!$B$4:$F$153,G3,2))</f>
        <v/>
      </c>
      <c r="H5" s="528" t="str">
        <f>IF(INDEX(事業所台帳!$B$4:$F$153,H3,2)="","",INDEX(事業所台帳!$B$4:$F$153,H3,2))</f>
        <v/>
      </c>
      <c r="I5" s="528" t="str">
        <f>IF(INDEX(事業所台帳!$B$4:$F$153,I3,2)="","",INDEX(事業所台帳!$B$4:$F$153,I3,2))</f>
        <v/>
      </c>
      <c r="J5" s="528" t="str">
        <f>IF(INDEX(事業所台帳!$B$4:$F$153,J3,2)="","",INDEX(事業所台帳!$B$4:$F$153,J3,2))</f>
        <v/>
      </c>
      <c r="K5" s="528" t="str">
        <f>IF(INDEX(事業所台帳!$B$4:$F$153,K3,2)="","",INDEX(事業所台帳!$B$4:$F$153,K3,2))</f>
        <v/>
      </c>
      <c r="L5" s="528" t="str">
        <f>IF(INDEX(事業所台帳!$B$4:$F$153,L3,2)="","",INDEX(事業所台帳!$B$4:$F$153,L3,2))</f>
        <v/>
      </c>
      <c r="M5" s="528" t="str">
        <f>IF(INDEX(事業所台帳!$B$4:$F$153,M3,2)="","",INDEX(事業所台帳!$B$4:$F$153,M3,2))</f>
        <v/>
      </c>
      <c r="N5" s="528" t="str">
        <f>IF(INDEX(事業所台帳!$B$4:$F$153,N3,2)="","",INDEX(事業所台帳!$B$4:$F$153,N3,2))</f>
        <v/>
      </c>
      <c r="O5" s="528" t="str">
        <f>IF(INDEX(事業所台帳!$B$4:$F$153,O3,2)="","",INDEX(事業所台帳!$B$4:$F$153,O3,2))</f>
        <v/>
      </c>
      <c r="P5" s="528" t="str">
        <f>IF(INDEX(事業所台帳!$B$4:$F$153,P3,2)="","",INDEX(事業所台帳!$B$4:$F$153,P3,2))</f>
        <v/>
      </c>
      <c r="Q5" s="528" t="str">
        <f>IF(INDEX(事業所台帳!$B$4:$F$153,Q3,2)="","",INDEX(事業所台帳!$B$4:$F$153,Q3,2))</f>
        <v/>
      </c>
      <c r="R5" s="528" t="str">
        <f>IF(INDEX(事業所台帳!$B$4:$F$153,R3,2)="","",INDEX(事業所台帳!$B$4:$F$153,R3,2))</f>
        <v/>
      </c>
      <c r="S5" s="528" t="str">
        <f>IF(INDEX(事業所台帳!$B$4:$F$153,S3,2)="","",INDEX(事業所台帳!$B$4:$F$153,S3,2))</f>
        <v/>
      </c>
      <c r="T5" s="528" t="str">
        <f>IF(INDEX(事業所台帳!$B$4:$F$153,T3,2)="","",INDEX(事業所台帳!$B$4:$F$153,T3,2))</f>
        <v/>
      </c>
      <c r="U5" s="528" t="str">
        <f>IF(INDEX(事業所台帳!$B$4:$F$153,U3,2)="","",INDEX(事業所台帳!$B$4:$F$153,U3,2))</f>
        <v/>
      </c>
      <c r="V5" s="528" t="str">
        <f>IF(INDEX(事業所台帳!$B$4:$F$153,V3,2)="","",INDEX(事業所台帳!$B$4:$F$153,V3,2))</f>
        <v/>
      </c>
      <c r="W5" s="528" t="str">
        <f>IF(INDEX(事業所台帳!$B$4:$F$153,W3,2)="","",INDEX(事業所台帳!$B$4:$F$153,W3,2))</f>
        <v/>
      </c>
      <c r="X5" s="528" t="str">
        <f>IF(INDEX(事業所台帳!$B$4:$F$153,X3,2)="","",INDEX(事業所台帳!$B$4:$F$153,X3,2))</f>
        <v/>
      </c>
      <c r="Y5" s="528" t="str">
        <f>IF(INDEX(事業所台帳!$B$4:$F$153,Y3,2)="","",INDEX(事業所台帳!$B$4:$F$153,Y3,2))</f>
        <v/>
      </c>
      <c r="Z5" s="528" t="str">
        <f>IF(INDEX(事業所台帳!$B$4:$F$153,Z3,2)="","",INDEX(事業所台帳!$B$4:$F$153,Z3,2))</f>
        <v/>
      </c>
      <c r="AA5" s="528" t="str">
        <f>IF(INDEX(事業所台帳!$B$4:$F$153,AA3,2)="","",INDEX(事業所台帳!$B$4:$F$153,AA3,2))</f>
        <v/>
      </c>
      <c r="AB5" s="528" t="str">
        <f>IF(INDEX(事業所台帳!$B$4:$F$153,AB3,2)="","",INDEX(事業所台帳!$B$4:$F$153,AB3,2))</f>
        <v/>
      </c>
      <c r="AC5" s="528" t="str">
        <f>IF(INDEX(事業所台帳!$B$4:$F$153,AC3,2)="","",INDEX(事業所台帳!$B$4:$F$153,AC3,2))</f>
        <v/>
      </c>
      <c r="AD5" s="528" t="str">
        <f>IF(INDEX(事業所台帳!$B$4:$F$153,AD3,2)="","",INDEX(事業所台帳!$B$4:$F$153,AD3,2))</f>
        <v/>
      </c>
      <c r="AE5" s="528" t="str">
        <f>IF(INDEX(事業所台帳!$B$4:$F$153,AE3,2)="","",INDEX(事業所台帳!$B$4:$F$153,AE3,2))</f>
        <v/>
      </c>
      <c r="AF5" s="528" t="str">
        <f>IF(INDEX(事業所台帳!$B$4:$F$153,AF3,2)="","",INDEX(事業所台帳!$B$4:$F$153,AF3,2))</f>
        <v/>
      </c>
      <c r="AG5" s="528" t="str">
        <f>IF(INDEX(事業所台帳!$B$4:$F$153,AG3,2)="","",INDEX(事業所台帳!$B$4:$F$153,AG3,2))</f>
        <v/>
      </c>
      <c r="AH5" s="528" t="str">
        <f>IF(INDEX(事業所台帳!$B$4:$F$153,AH3,2)="","",INDEX(事業所台帳!$B$4:$F$153,AH3,2))</f>
        <v/>
      </c>
      <c r="AI5" s="528" t="str">
        <f>IF(INDEX(事業所台帳!$B$4:$F$153,AI3,2)="","",INDEX(事業所台帳!$B$4:$F$153,AI3,2))</f>
        <v/>
      </c>
      <c r="AJ5" s="528" t="str">
        <f>IF(INDEX(事業所台帳!$B$4:$F$153,AJ3,2)="","",INDEX(事業所台帳!$B$4:$F$153,AJ3,2))</f>
        <v/>
      </c>
      <c r="AK5" s="528" t="str">
        <f>IF(INDEX(事業所台帳!$B$4:$F$153,AK3,2)="","",INDEX(事業所台帳!$B$4:$F$153,AK3,2))</f>
        <v/>
      </c>
      <c r="AL5" s="528" t="str">
        <f>IF(INDEX(事業所台帳!$B$4:$F$153,AL3,2)="","",INDEX(事業所台帳!$B$4:$F$153,AL3,2))</f>
        <v/>
      </c>
      <c r="AM5" s="528" t="str">
        <f>IF(INDEX(事業所台帳!$B$4:$F$153,AM3,2)="","",INDEX(事業所台帳!$B$4:$F$153,AM3,2))</f>
        <v/>
      </c>
      <c r="AN5" s="528" t="str">
        <f>IF(INDEX(事業所台帳!$B$4:$F$153,AN3,2)="","",INDEX(事業所台帳!$B$4:$F$153,AN3,2))</f>
        <v/>
      </c>
      <c r="AO5" s="528" t="str">
        <f>IF(INDEX(事業所台帳!$B$4:$F$153,AO3,2)="","",INDEX(事業所台帳!$B$4:$F$153,AO3,2))</f>
        <v/>
      </c>
      <c r="AP5" s="528" t="str">
        <f>IF(INDEX(事業所台帳!$B$4:$F$153,AP3,2)="","",INDEX(事業所台帳!$B$4:$F$153,AP3,2))</f>
        <v/>
      </c>
      <c r="AQ5" s="528" t="str">
        <f>IF(INDEX(事業所台帳!$B$4:$F$153,AQ3,2)="","",INDEX(事業所台帳!$B$4:$F$153,AQ3,2))</f>
        <v/>
      </c>
      <c r="AR5" s="528" t="str">
        <f>IF(INDEX(事業所台帳!$B$4:$F$153,AR3,2)="","",INDEX(事業所台帳!$B$4:$F$153,AR3,2))</f>
        <v/>
      </c>
      <c r="AS5" s="528" t="str">
        <f>IF(INDEX(事業所台帳!$B$4:$F$153,AS3,2)="","",INDEX(事業所台帳!$B$4:$F$153,AS3,2))</f>
        <v/>
      </c>
      <c r="AT5" s="528" t="str">
        <f>IF(INDEX(事業所台帳!$B$4:$F$153,AT3,2)="","",INDEX(事業所台帳!$B$4:$F$153,AT3,2))</f>
        <v/>
      </c>
      <c r="AU5" s="528" t="str">
        <f>IF(INDEX(事業所台帳!$B$4:$F$153,AU3,2)="","",INDEX(事業所台帳!$B$4:$F$153,AU3,2))</f>
        <v/>
      </c>
      <c r="AV5" s="528" t="str">
        <f>IF(INDEX(事業所台帳!$B$4:$F$153,AV3,2)="","",INDEX(事業所台帳!$B$4:$F$153,AV3,2))</f>
        <v/>
      </c>
      <c r="AW5" s="528" t="str">
        <f>IF(INDEX(事業所台帳!$B$4:$F$153,AW3,2)="","",INDEX(事業所台帳!$B$4:$F$153,AW3,2))</f>
        <v/>
      </c>
      <c r="AX5" s="528" t="str">
        <f>IF(INDEX(事業所台帳!$B$4:$F$153,AX3,2)="","",INDEX(事業所台帳!$B$4:$F$153,AX3,2))</f>
        <v/>
      </c>
      <c r="AY5" s="528" t="str">
        <f>IF(INDEX(事業所台帳!$B$4:$F$153,AY3,2)="","",INDEX(事業所台帳!$B$4:$F$153,AY3,2))</f>
        <v/>
      </c>
      <c r="AZ5" s="528" t="str">
        <f>IF(INDEX(事業所台帳!$B$4:$F$153,AZ3,2)="","",INDEX(事業所台帳!$B$4:$F$153,AZ3,2))</f>
        <v/>
      </c>
      <c r="BA5" s="528" t="str">
        <f>IF(INDEX(事業所台帳!$B$4:$F$153,BA3,2)="","",INDEX(事業所台帳!$B$4:$F$153,BA3,2))</f>
        <v/>
      </c>
      <c r="BB5" s="528" t="str">
        <f>IF(INDEX(事業所台帳!$B$4:$F$153,BB3,2)="","",INDEX(事業所台帳!$B$4:$F$153,BB3,2))</f>
        <v/>
      </c>
      <c r="BC5" s="528" t="str">
        <f>IF(INDEX(事業所台帳!$B$4:$F$153,BC3,2)="","",INDEX(事業所台帳!$B$4:$F$153,BC3,2))</f>
        <v/>
      </c>
      <c r="BD5" s="528" t="str">
        <f>IF(INDEX(事業所台帳!$B$4:$F$153,BD3,2)="","",INDEX(事業所台帳!$B$4:$F$153,BD3,2))</f>
        <v/>
      </c>
      <c r="BE5" s="528" t="str">
        <f>IF(INDEX(事業所台帳!$B$4:$F$153,BE3,2)="","",INDEX(事業所台帳!$B$4:$F$153,BE3,2))</f>
        <v/>
      </c>
      <c r="BF5" s="528" t="str">
        <f>IF(INDEX(事業所台帳!$B$4:$F$153,BF3,2)="","",INDEX(事業所台帳!$B$4:$F$153,BF3,2))</f>
        <v/>
      </c>
      <c r="BG5" s="528" t="str">
        <f>IF(INDEX(事業所台帳!$B$4:$F$153,BG3,2)="","",INDEX(事業所台帳!$B$4:$F$153,BG3,2))</f>
        <v/>
      </c>
      <c r="BH5" s="528" t="str">
        <f>IF(INDEX(事業所台帳!$B$4:$F$153,BH3,2)="","",INDEX(事業所台帳!$B$4:$F$153,BH3,2))</f>
        <v/>
      </c>
      <c r="BI5" s="528" t="str">
        <f>IF(INDEX(事業所台帳!$B$4:$F$153,BI3,2)="","",INDEX(事業所台帳!$B$4:$F$153,BI3,2))</f>
        <v/>
      </c>
      <c r="BJ5" s="528" t="str">
        <f>IF(INDEX(事業所台帳!$B$4:$F$153,BJ3,2)="","",INDEX(事業所台帳!$B$4:$F$153,BJ3,2))</f>
        <v/>
      </c>
      <c r="BK5" s="528" t="str">
        <f>IF(INDEX(事業所台帳!$B$4:$F$153,BK3,2)="","",INDEX(事業所台帳!$B$4:$F$153,BK3,2))</f>
        <v/>
      </c>
      <c r="BL5" s="528" t="str">
        <f>IF(INDEX(事業所台帳!$B$4:$F$153,BL3,2)="","",INDEX(事業所台帳!$B$4:$F$153,BL3,2))</f>
        <v/>
      </c>
      <c r="BM5" s="528" t="str">
        <f>IF(INDEX(事業所台帳!$B$4:$F$153,BM3,2)="","",INDEX(事業所台帳!$B$4:$F$153,BM3,2))</f>
        <v/>
      </c>
      <c r="BN5" s="528" t="str">
        <f>IF(INDEX(事業所台帳!$B$4:$F$153,BN3,2)="","",INDEX(事業所台帳!$B$4:$F$153,BN3,2))</f>
        <v/>
      </c>
      <c r="BO5" s="528" t="str">
        <f>IF(INDEX(事業所台帳!$B$4:$F$153,BO3,2)="","",INDEX(事業所台帳!$B$4:$F$153,BO3,2))</f>
        <v/>
      </c>
      <c r="BP5" s="528" t="str">
        <f>IF(INDEX(事業所台帳!$B$4:$F$153,BP3,2)="","",INDEX(事業所台帳!$B$4:$F$153,BP3,2))</f>
        <v/>
      </c>
      <c r="BQ5" s="528" t="str">
        <f>IF(INDEX(事業所台帳!$B$4:$F$153,BQ3,2)="","",INDEX(事業所台帳!$B$4:$F$153,BQ3,2))</f>
        <v/>
      </c>
      <c r="BR5" s="528" t="str">
        <f>IF(INDEX(事業所台帳!$B$4:$F$153,BR3,2)="","",INDEX(事業所台帳!$B$4:$F$153,BR3,2))</f>
        <v/>
      </c>
      <c r="BS5" s="528" t="str">
        <f>IF(INDEX(事業所台帳!$B$4:$F$153,BS3,2)="","",INDEX(事業所台帳!$B$4:$F$153,BS3,2))</f>
        <v/>
      </c>
      <c r="BT5" s="528" t="str">
        <f>IF(INDEX(事業所台帳!$B$4:$F$153,BT3,2)="","",INDEX(事業所台帳!$B$4:$F$153,BT3,2))</f>
        <v/>
      </c>
      <c r="BU5" s="528" t="str">
        <f>IF(INDEX(事業所台帳!$B$4:$F$153,BU3,2)="","",INDEX(事業所台帳!$B$4:$F$153,BU3,2))</f>
        <v/>
      </c>
      <c r="BV5" s="528" t="str">
        <f>IF(INDEX(事業所台帳!$B$4:$F$153,BV3,2)="","",INDEX(事業所台帳!$B$4:$F$153,BV3,2))</f>
        <v/>
      </c>
      <c r="BW5" s="528" t="str">
        <f>IF(INDEX(事業所台帳!$B$4:$F$153,BW3,2)="","",INDEX(事業所台帳!$B$4:$F$153,BW3,2))</f>
        <v/>
      </c>
      <c r="BX5" s="528" t="str">
        <f>IF(INDEX(事業所台帳!$B$4:$F$153,BX3,2)="","",INDEX(事業所台帳!$B$4:$F$153,BX3,2))</f>
        <v/>
      </c>
      <c r="BY5" s="528" t="str">
        <f>IF(INDEX(事業所台帳!$B$4:$F$153,BY3,2)="","",INDEX(事業所台帳!$B$4:$F$153,BY3,2))</f>
        <v/>
      </c>
      <c r="BZ5" s="528" t="str">
        <f>IF(INDEX(事業所台帳!$B$4:$F$153,BZ3,2)="","",INDEX(事業所台帳!$B$4:$F$153,BZ3,2))</f>
        <v/>
      </c>
      <c r="CA5" s="528" t="str">
        <f>IF(INDEX(事業所台帳!$B$4:$F$153,CA3,2)="","",INDEX(事業所台帳!$B$4:$F$153,CA3,2))</f>
        <v/>
      </c>
      <c r="CB5" s="528" t="str">
        <f>IF(INDEX(事業所台帳!$B$4:$F$153,CB3,2)="","",INDEX(事業所台帳!$B$4:$F$153,CB3,2))</f>
        <v/>
      </c>
      <c r="CC5" s="528" t="str">
        <f>IF(INDEX(事業所台帳!$B$4:$F$153,CC3,2)="","",INDEX(事業所台帳!$B$4:$F$153,CC3,2))</f>
        <v/>
      </c>
      <c r="CD5" s="528" t="str">
        <f>IF(INDEX(事業所台帳!$B$4:$F$153,CD3,2)="","",INDEX(事業所台帳!$B$4:$F$153,CD3,2))</f>
        <v/>
      </c>
      <c r="CE5" s="528" t="str">
        <f>IF(INDEX(事業所台帳!$B$4:$F$153,CE3,2)="","",INDEX(事業所台帳!$B$4:$F$153,CE3,2))</f>
        <v/>
      </c>
      <c r="CF5" s="528" t="str">
        <f>IF(INDEX(事業所台帳!$B$4:$F$153,CF3,2)="","",INDEX(事業所台帳!$B$4:$F$153,CF3,2))</f>
        <v/>
      </c>
      <c r="CG5" s="528" t="str">
        <f>IF(INDEX(事業所台帳!$B$4:$F$153,CG3,2)="","",INDEX(事業所台帳!$B$4:$F$153,CG3,2))</f>
        <v/>
      </c>
      <c r="CH5" s="528" t="str">
        <f>IF(INDEX(事業所台帳!$B$4:$F$153,CH3,2)="","",INDEX(事業所台帳!$B$4:$F$153,CH3,2))</f>
        <v/>
      </c>
      <c r="CI5" s="528" t="str">
        <f>IF(INDEX(事業所台帳!$B$4:$F$153,CI3,2)="","",INDEX(事業所台帳!$B$4:$F$153,CI3,2))</f>
        <v/>
      </c>
      <c r="CJ5" s="528" t="str">
        <f>IF(INDEX(事業所台帳!$B$4:$F$153,CJ3,2)="","",INDEX(事業所台帳!$B$4:$F$153,CJ3,2))</f>
        <v/>
      </c>
      <c r="CK5" s="528" t="str">
        <f>IF(INDEX(事業所台帳!$B$4:$F$153,CK3,2)="","",INDEX(事業所台帳!$B$4:$F$153,CK3,2))</f>
        <v/>
      </c>
      <c r="CL5" s="528" t="str">
        <f>IF(INDEX(事業所台帳!$B$4:$F$153,CL3,2)="","",INDEX(事業所台帳!$B$4:$F$153,CL3,2))</f>
        <v/>
      </c>
      <c r="CM5" s="528" t="str">
        <f>IF(INDEX(事業所台帳!$B$4:$F$153,CM3,2)="","",INDEX(事業所台帳!$B$4:$F$153,CM3,2))</f>
        <v/>
      </c>
      <c r="CN5" s="528" t="str">
        <f>IF(INDEX(事業所台帳!$B$4:$F$153,CN3,2)="","",INDEX(事業所台帳!$B$4:$F$153,CN3,2))</f>
        <v/>
      </c>
      <c r="CO5" s="528" t="str">
        <f>IF(INDEX(事業所台帳!$B$4:$F$153,CO3,2)="","",INDEX(事業所台帳!$B$4:$F$153,CO3,2))</f>
        <v/>
      </c>
      <c r="CP5" s="528" t="str">
        <f>IF(INDEX(事業所台帳!$B$4:$F$153,CP3,2)="","",INDEX(事業所台帳!$B$4:$F$153,CP3,2))</f>
        <v/>
      </c>
      <c r="CQ5" s="528" t="str">
        <f>IF(INDEX(事業所台帳!$B$4:$F$153,CQ3,2)="","",INDEX(事業所台帳!$B$4:$F$153,CQ3,2))</f>
        <v/>
      </c>
      <c r="CR5" s="528" t="str">
        <f>IF(INDEX(事業所台帳!$B$4:$F$153,CR3,2)="","",INDEX(事業所台帳!$B$4:$F$153,CR3,2))</f>
        <v/>
      </c>
      <c r="CS5" s="528" t="str">
        <f>IF(INDEX(事業所台帳!$B$4:$F$153,CS3,2)="","",INDEX(事業所台帳!$B$4:$F$153,CS3,2))</f>
        <v/>
      </c>
      <c r="CT5" s="528" t="str">
        <f>IF(INDEX(事業所台帳!$B$4:$F$153,CT3,2)="","",INDEX(事業所台帳!$B$4:$F$153,CT3,2))</f>
        <v/>
      </c>
      <c r="CU5" s="528" t="str">
        <f>IF(INDEX(事業所台帳!$B$4:$F$153,CU3,2)="","",INDEX(事業所台帳!$B$4:$F$153,CU3,2))</f>
        <v/>
      </c>
      <c r="CV5" s="528" t="str">
        <f>IF(INDEX(事業所台帳!$B$4:$F$153,CV3,2)="","",INDEX(事業所台帳!$B$4:$F$153,CV3,2))</f>
        <v/>
      </c>
      <c r="CW5" s="528" t="str">
        <f>IF(INDEX(事業所台帳!$B$4:$F$153,CW3,2)="","",INDEX(事業所台帳!$B$4:$F$153,CW3,2))</f>
        <v/>
      </c>
      <c r="CX5" s="528" t="str">
        <f>IF(INDEX(事業所台帳!$B$4:$F$153,CX3,2)="","",INDEX(事業所台帳!$B$4:$F$153,CX3,2))</f>
        <v/>
      </c>
      <c r="CY5" s="528" t="str">
        <f>IF(INDEX(事業所台帳!$B$4:$F$153,CY3,2)="","",INDEX(事業所台帳!$B$4:$F$153,CY3,2))</f>
        <v/>
      </c>
      <c r="CZ5" s="528" t="str">
        <f>IF(INDEX(事業所台帳!$B$4:$F$153,CZ3,2)="","",INDEX(事業所台帳!$B$4:$F$153,CZ3,2))</f>
        <v/>
      </c>
      <c r="DA5" s="528" t="str">
        <f>IF(INDEX(事業所台帳!$B$4:$F$153,DA3,2)="","",INDEX(事業所台帳!$B$4:$F$153,DA3,2))</f>
        <v/>
      </c>
      <c r="DB5" s="528" t="str">
        <f>IF(INDEX(事業所台帳!$B$4:$F$153,DB3,2)="","",INDEX(事業所台帳!$B$4:$F$153,DB3,2))</f>
        <v/>
      </c>
      <c r="DC5" s="528" t="str">
        <f>IF(INDEX(事業所台帳!$B$4:$F$153,DC3,2)="","",INDEX(事業所台帳!$B$4:$F$153,DC3,2))</f>
        <v/>
      </c>
      <c r="DD5" s="528" t="str">
        <f>IF(INDEX(事業所台帳!$B$4:$F$153,DD3,2)="","",INDEX(事業所台帳!$B$4:$F$153,DD3,2))</f>
        <v/>
      </c>
      <c r="DE5" s="528" t="str">
        <f>IF(INDEX(事業所台帳!$B$4:$F$153,DE3,2)="","",INDEX(事業所台帳!$B$4:$F$153,DE3,2))</f>
        <v/>
      </c>
      <c r="DF5" s="528" t="str">
        <f>IF(INDEX(事業所台帳!$B$4:$F$153,DF3,2)="","",INDEX(事業所台帳!$B$4:$F$153,DF3,2))</f>
        <v/>
      </c>
      <c r="DG5" s="528" t="str">
        <f>IF(INDEX(事業所台帳!$B$4:$F$153,DG3,2)="","",INDEX(事業所台帳!$B$4:$F$153,DG3,2))</f>
        <v/>
      </c>
      <c r="DH5" s="528" t="str">
        <f>IF(INDEX(事業所台帳!$B$4:$F$153,DH3,2)="","",INDEX(事業所台帳!$B$4:$F$153,DH3,2))</f>
        <v/>
      </c>
      <c r="DI5" s="528" t="str">
        <f>IF(INDEX(事業所台帳!$B$4:$F$153,DI3,2)="","",INDEX(事業所台帳!$B$4:$F$153,DI3,2))</f>
        <v/>
      </c>
      <c r="DJ5" s="528" t="str">
        <f>IF(INDEX(事業所台帳!$B$4:$F$153,DJ3,2)="","",INDEX(事業所台帳!$B$4:$F$153,DJ3,2))</f>
        <v/>
      </c>
      <c r="DK5" s="528" t="str">
        <f>IF(INDEX(事業所台帳!$B$4:$F$153,DK3,2)="","",INDEX(事業所台帳!$B$4:$F$153,DK3,2))</f>
        <v/>
      </c>
      <c r="DL5" s="528" t="str">
        <f>IF(INDEX(事業所台帳!$B$4:$F$153,DL3,2)="","",INDEX(事業所台帳!$B$4:$F$153,DL3,2))</f>
        <v/>
      </c>
      <c r="DM5" s="528" t="str">
        <f>IF(INDEX(事業所台帳!$B$4:$F$153,DM3,2)="","",INDEX(事業所台帳!$B$4:$F$153,DM3,2))</f>
        <v/>
      </c>
      <c r="DN5" s="528" t="str">
        <f>IF(INDEX(事業所台帳!$B$4:$F$153,DN3,2)="","",INDEX(事業所台帳!$B$4:$F$153,DN3,2))</f>
        <v/>
      </c>
      <c r="DO5" s="528" t="str">
        <f>IF(INDEX(事業所台帳!$B$4:$F$153,DO3,2)="","",INDEX(事業所台帳!$B$4:$F$153,DO3,2))</f>
        <v/>
      </c>
      <c r="DP5" s="528" t="str">
        <f>IF(INDEX(事業所台帳!$B$4:$F$153,DP3,2)="","",INDEX(事業所台帳!$B$4:$F$153,DP3,2))</f>
        <v/>
      </c>
      <c r="DQ5" s="528" t="str">
        <f>IF(INDEX(事業所台帳!$B$4:$F$153,DQ3,2)="","",INDEX(事業所台帳!$B$4:$F$153,DQ3,2))</f>
        <v/>
      </c>
      <c r="DR5" s="528" t="str">
        <f>IF(INDEX(事業所台帳!$B$4:$F$153,DR3,2)="","",INDEX(事業所台帳!$B$4:$F$153,DR3,2))</f>
        <v/>
      </c>
      <c r="DS5" s="528" t="str">
        <f>IF(INDEX(事業所台帳!$B$4:$F$153,DS3,2)="","",INDEX(事業所台帳!$B$4:$F$153,DS3,2))</f>
        <v/>
      </c>
      <c r="DT5" s="528" t="str">
        <f>IF(INDEX(事業所台帳!$B$4:$F$153,DT3,2)="","",INDEX(事業所台帳!$B$4:$F$153,DT3,2))</f>
        <v/>
      </c>
      <c r="DU5" s="528" t="str">
        <f>IF(INDEX(事業所台帳!$B$4:$F$153,DU3,2)="","",INDEX(事業所台帳!$B$4:$F$153,DU3,2))</f>
        <v/>
      </c>
      <c r="DV5" s="528" t="str">
        <f>IF(INDEX(事業所台帳!$B$4:$F$153,DV3,2)="","",INDEX(事業所台帳!$B$4:$F$153,DV3,2))</f>
        <v/>
      </c>
      <c r="DW5" s="528" t="str">
        <f>IF(INDEX(事業所台帳!$B$4:$F$153,DW3,2)="","",INDEX(事業所台帳!$B$4:$F$153,DW3,2))</f>
        <v/>
      </c>
      <c r="DX5" s="528" t="str">
        <f>IF(INDEX(事業所台帳!$B$4:$F$153,DX3,2)="","",INDEX(事業所台帳!$B$4:$F$153,DX3,2))</f>
        <v/>
      </c>
      <c r="DY5" s="528" t="str">
        <f>IF(INDEX(事業所台帳!$B$4:$F$153,DY3,2)="","",INDEX(事業所台帳!$B$4:$F$153,DY3,2))</f>
        <v/>
      </c>
      <c r="DZ5" s="528" t="str">
        <f>IF(INDEX(事業所台帳!$B$4:$F$153,DZ3,2)="","",INDEX(事業所台帳!$B$4:$F$153,DZ3,2))</f>
        <v/>
      </c>
      <c r="EA5" s="528" t="str">
        <f>IF(INDEX(事業所台帳!$B$4:$F$153,EA3,2)="","",INDEX(事業所台帳!$B$4:$F$153,EA3,2))</f>
        <v/>
      </c>
      <c r="EB5" s="528" t="str">
        <f>IF(INDEX(事業所台帳!$B$4:$F$153,EB3,2)="","",INDEX(事業所台帳!$B$4:$F$153,EB3,2))</f>
        <v/>
      </c>
      <c r="EC5" s="528" t="str">
        <f>IF(INDEX(事業所台帳!$B$4:$F$153,EC3,2)="","",INDEX(事業所台帳!$B$4:$F$153,EC3,2))</f>
        <v/>
      </c>
      <c r="ED5" s="528" t="str">
        <f>IF(INDEX(事業所台帳!$B$4:$F$153,ED3,2)="","",INDEX(事業所台帳!$B$4:$F$153,ED3,2))</f>
        <v/>
      </c>
      <c r="EE5" s="528" t="str">
        <f>IF(INDEX(事業所台帳!$B$4:$F$153,EE3,2)="","",INDEX(事業所台帳!$B$4:$F$153,EE3,2))</f>
        <v/>
      </c>
      <c r="EF5" s="528" t="str">
        <f>IF(INDEX(事業所台帳!$B$4:$F$153,EF3,2)="","",INDEX(事業所台帳!$B$4:$F$153,EF3,2))</f>
        <v/>
      </c>
      <c r="EG5" s="528" t="str">
        <f>IF(INDEX(事業所台帳!$B$4:$F$153,EG3,2)="","",INDEX(事業所台帳!$B$4:$F$153,EG3,2))</f>
        <v/>
      </c>
      <c r="EH5" s="528" t="str">
        <f>IF(INDEX(事業所台帳!$B$4:$F$153,EH3,2)="","",INDEX(事業所台帳!$B$4:$F$153,EH3,2))</f>
        <v/>
      </c>
      <c r="EI5" s="528" t="str">
        <f>IF(INDEX(事業所台帳!$B$4:$F$153,EI3,2)="","",INDEX(事業所台帳!$B$4:$F$153,EI3,2))</f>
        <v/>
      </c>
      <c r="EJ5" s="528" t="str">
        <f>IF(INDEX(事業所台帳!$B$4:$F$153,EJ3,2)="","",INDEX(事業所台帳!$B$4:$F$153,EJ3,2))</f>
        <v/>
      </c>
      <c r="EK5" s="528" t="str">
        <f>IF(INDEX(事業所台帳!$B$4:$F$153,EK3,2)="","",INDEX(事業所台帳!$B$4:$F$153,EK3,2))</f>
        <v/>
      </c>
      <c r="EL5" s="528" t="str">
        <f>IF(INDEX(事業所台帳!$B$4:$F$153,EL3,2)="","",INDEX(事業所台帳!$B$4:$F$153,EL3,2))</f>
        <v/>
      </c>
      <c r="EM5" s="528" t="str">
        <f>IF(INDEX(事業所台帳!$B$4:$F$153,EM3,2)="","",INDEX(事業所台帳!$B$4:$F$153,EM3,2))</f>
        <v/>
      </c>
      <c r="EN5" s="528" t="str">
        <f>IF(INDEX(事業所台帳!$B$4:$F$153,EN3,2)="","",INDEX(事業所台帳!$B$4:$F$153,EN3,2))</f>
        <v/>
      </c>
      <c r="EO5" s="528" t="str">
        <f>IF(INDEX(事業所台帳!$B$4:$F$153,EO3,2)="","",INDEX(事業所台帳!$B$4:$F$153,EO3,2))</f>
        <v/>
      </c>
      <c r="EP5" s="528" t="str">
        <f>IF(INDEX(事業所台帳!$B$4:$F$153,EP3,2)="","",INDEX(事業所台帳!$B$4:$F$153,EP3,2))</f>
        <v/>
      </c>
      <c r="EQ5" s="528" t="str">
        <f>IF(INDEX(事業所台帳!$B$4:$F$153,EQ3,2)="","",INDEX(事業所台帳!$B$4:$F$153,EQ3,2))</f>
        <v/>
      </c>
      <c r="ER5" s="528" t="str">
        <f>IF(INDEX(事業所台帳!$B$4:$F$153,ER3,2)="","",INDEX(事業所台帳!$B$4:$F$153,ER3,2))</f>
        <v/>
      </c>
      <c r="ES5" s="528" t="str">
        <f>IF(INDEX(事業所台帳!$B$4:$F$153,ES3,2)="","",INDEX(事業所台帳!$B$4:$F$153,ES3,2))</f>
        <v/>
      </c>
      <c r="ET5" s="528" t="str">
        <f>IF(INDEX(事業所台帳!$B$4:$F$153,ET3,2)="","",INDEX(事業所台帳!$B$4:$F$153,ET3,2))</f>
        <v/>
      </c>
      <c r="EU5" s="528" t="str">
        <f>IF(INDEX(事業所台帳!$B$4:$F$153,EU3,2)="","",INDEX(事業所台帳!$B$4:$F$153,EU3,2))</f>
        <v/>
      </c>
      <c r="EV5" s="528" t="str">
        <f>IF(INDEX(事業所台帳!$B$4:$F$153,EV3,2)="","",INDEX(事業所台帳!$B$4:$F$153,EV3,2))</f>
        <v/>
      </c>
      <c r="EW5" s="529" t="str">
        <f>IF(INDEX(事業所台帳!$B$4:$F$153,EW3,2)="","",INDEX(事業所台帳!$B$4:$F$153,EW3,2))</f>
        <v/>
      </c>
    </row>
    <row r="6" spans="1:153" s="6" customFormat="1" ht="23.25" customHeight="1">
      <c r="A6" s="1063" t="s">
        <v>2346</v>
      </c>
      <c r="B6" s="1064"/>
      <c r="C6" s="82"/>
      <c r="D6" s="528">
        <f>IF(INDEX(事業所台帳!$B$4:$F$153,D3,3)="","",INDEX(事業所台帳!$B$4:$F$153,D3,3))</f>
        <v>0</v>
      </c>
      <c r="E6" s="528" t="str">
        <f>IF(INDEX(事業所台帳!$B$4:$F$153,E3,3)="","",INDEX(事業所台帳!$B$4:$F$153,E3,3))</f>
        <v/>
      </c>
      <c r="F6" s="528" t="str">
        <f>IF(INDEX(事業所台帳!$B$4:$F$153,F3,3)="","",INDEX(事業所台帳!$B$4:$F$153,F3,3))</f>
        <v/>
      </c>
      <c r="G6" s="528" t="str">
        <f>IF(INDEX(事業所台帳!$B$4:$F$153,G3,3)="","",INDEX(事業所台帳!$B$4:$F$153,G3,3))</f>
        <v/>
      </c>
      <c r="H6" s="528" t="str">
        <f>IF(INDEX(事業所台帳!$B$4:$F$153,H3,3)="","",INDEX(事業所台帳!$B$4:$F$153,H3,3))</f>
        <v/>
      </c>
      <c r="I6" s="528" t="str">
        <f>IF(INDEX(事業所台帳!$B$4:$F$153,I3,3)="","",INDEX(事業所台帳!$B$4:$F$153,I3,3))</f>
        <v/>
      </c>
      <c r="J6" s="528" t="str">
        <f>IF(INDEX(事業所台帳!$B$4:$F$153,J3,3)="","",INDEX(事業所台帳!$B$4:$F$153,J3,3))</f>
        <v/>
      </c>
      <c r="K6" s="528" t="str">
        <f>IF(INDEX(事業所台帳!$B$4:$F$153,K3,3)="","",INDEX(事業所台帳!$B$4:$F$153,K3,3))</f>
        <v/>
      </c>
      <c r="L6" s="528" t="str">
        <f>IF(INDEX(事業所台帳!$B$4:$F$153,L3,3)="","",INDEX(事業所台帳!$B$4:$F$153,L3,3))</f>
        <v/>
      </c>
      <c r="M6" s="528" t="str">
        <f>IF(INDEX(事業所台帳!$B$4:$F$153,M3,3)="","",INDEX(事業所台帳!$B$4:$F$153,M3,3))</f>
        <v/>
      </c>
      <c r="N6" s="528" t="str">
        <f>IF(INDEX(事業所台帳!$B$4:$F$153,N3,3)="","",INDEX(事業所台帳!$B$4:$F$153,N3,3))</f>
        <v/>
      </c>
      <c r="O6" s="528" t="str">
        <f>IF(INDEX(事業所台帳!$B$4:$F$153,O3,3)="","",INDEX(事業所台帳!$B$4:$F$153,O3,3))</f>
        <v/>
      </c>
      <c r="P6" s="528" t="str">
        <f>IF(INDEX(事業所台帳!$B$4:$F$153,P3,3)="","",INDEX(事業所台帳!$B$4:$F$153,P3,3))</f>
        <v/>
      </c>
      <c r="Q6" s="528" t="str">
        <f>IF(INDEX(事業所台帳!$B$4:$F$153,Q3,3)="","",INDEX(事業所台帳!$B$4:$F$153,Q3,3))</f>
        <v/>
      </c>
      <c r="R6" s="528" t="str">
        <f>IF(INDEX(事業所台帳!$B$4:$F$153,R3,3)="","",INDEX(事業所台帳!$B$4:$F$153,R3,3))</f>
        <v/>
      </c>
      <c r="S6" s="528" t="str">
        <f>IF(INDEX(事業所台帳!$B$4:$F$153,S3,3)="","",INDEX(事業所台帳!$B$4:$F$153,S3,3))</f>
        <v/>
      </c>
      <c r="T6" s="528" t="str">
        <f>IF(INDEX(事業所台帳!$B$4:$F$153,T3,3)="","",INDEX(事業所台帳!$B$4:$F$153,T3,3))</f>
        <v/>
      </c>
      <c r="U6" s="528" t="str">
        <f>IF(INDEX(事業所台帳!$B$4:$F$153,U3,3)="","",INDEX(事業所台帳!$B$4:$F$153,U3,3))</f>
        <v/>
      </c>
      <c r="V6" s="528" t="str">
        <f>IF(INDEX(事業所台帳!$B$4:$F$153,V3,3)="","",INDEX(事業所台帳!$B$4:$F$153,V3,3))</f>
        <v/>
      </c>
      <c r="W6" s="528" t="str">
        <f>IF(INDEX(事業所台帳!$B$4:$F$153,W3,3)="","",INDEX(事業所台帳!$B$4:$F$153,W3,3))</f>
        <v/>
      </c>
      <c r="X6" s="528" t="str">
        <f>IF(INDEX(事業所台帳!$B$4:$F$153,X3,3)="","",INDEX(事業所台帳!$B$4:$F$153,X3,3))</f>
        <v/>
      </c>
      <c r="Y6" s="528" t="str">
        <f>IF(INDEX(事業所台帳!$B$4:$F$153,Y3,3)="","",INDEX(事業所台帳!$B$4:$F$153,Y3,3))</f>
        <v/>
      </c>
      <c r="Z6" s="528" t="str">
        <f>IF(INDEX(事業所台帳!$B$4:$F$153,Z3,3)="","",INDEX(事業所台帳!$B$4:$F$153,Z3,3))</f>
        <v/>
      </c>
      <c r="AA6" s="528" t="str">
        <f>IF(INDEX(事業所台帳!$B$4:$F$153,AA3,3)="","",INDEX(事業所台帳!$B$4:$F$153,AA3,3))</f>
        <v/>
      </c>
      <c r="AB6" s="528" t="str">
        <f>IF(INDEX(事業所台帳!$B$4:$F$153,AB3,3)="","",INDEX(事業所台帳!$B$4:$F$153,AB3,3))</f>
        <v/>
      </c>
      <c r="AC6" s="528" t="str">
        <f>IF(INDEX(事業所台帳!$B$4:$F$153,AC3,3)="","",INDEX(事業所台帳!$B$4:$F$153,AC3,3))</f>
        <v/>
      </c>
      <c r="AD6" s="528" t="str">
        <f>IF(INDEX(事業所台帳!$B$4:$F$153,AD3,3)="","",INDEX(事業所台帳!$B$4:$F$153,AD3,3))</f>
        <v/>
      </c>
      <c r="AE6" s="528" t="str">
        <f>IF(INDEX(事業所台帳!$B$4:$F$153,AE3,3)="","",INDEX(事業所台帳!$B$4:$F$153,AE3,3))</f>
        <v/>
      </c>
      <c r="AF6" s="528" t="str">
        <f>IF(INDEX(事業所台帳!$B$4:$F$153,AF3,3)="","",INDEX(事業所台帳!$B$4:$F$153,AF3,3))</f>
        <v/>
      </c>
      <c r="AG6" s="528" t="str">
        <f>IF(INDEX(事業所台帳!$B$4:$F$153,AG3,3)="","",INDEX(事業所台帳!$B$4:$F$153,AG3,3))</f>
        <v/>
      </c>
      <c r="AH6" s="528" t="str">
        <f>IF(INDEX(事業所台帳!$B$4:$F$153,AH3,3)="","",INDEX(事業所台帳!$B$4:$F$153,AH3,3))</f>
        <v/>
      </c>
      <c r="AI6" s="528" t="str">
        <f>IF(INDEX(事業所台帳!$B$4:$F$153,AI3,3)="","",INDEX(事業所台帳!$B$4:$F$153,AI3,3))</f>
        <v/>
      </c>
      <c r="AJ6" s="528" t="str">
        <f>IF(INDEX(事業所台帳!$B$4:$F$153,AJ3,3)="","",INDEX(事業所台帳!$B$4:$F$153,AJ3,3))</f>
        <v/>
      </c>
      <c r="AK6" s="528" t="str">
        <f>IF(INDEX(事業所台帳!$B$4:$F$153,AK3,3)="","",INDEX(事業所台帳!$B$4:$F$153,AK3,3))</f>
        <v/>
      </c>
      <c r="AL6" s="528" t="str">
        <f>IF(INDEX(事業所台帳!$B$4:$F$153,AL3,3)="","",INDEX(事業所台帳!$B$4:$F$153,AL3,3))</f>
        <v/>
      </c>
      <c r="AM6" s="528" t="str">
        <f>IF(INDEX(事業所台帳!$B$4:$F$153,AM3,3)="","",INDEX(事業所台帳!$B$4:$F$153,AM3,3))</f>
        <v/>
      </c>
      <c r="AN6" s="528" t="str">
        <f>IF(INDEX(事業所台帳!$B$4:$F$153,AN3,3)="","",INDEX(事業所台帳!$B$4:$F$153,AN3,3))</f>
        <v/>
      </c>
      <c r="AO6" s="528" t="str">
        <f>IF(INDEX(事業所台帳!$B$4:$F$153,AO3,3)="","",INDEX(事業所台帳!$B$4:$F$153,AO3,3))</f>
        <v/>
      </c>
      <c r="AP6" s="528" t="str">
        <f>IF(INDEX(事業所台帳!$B$4:$F$153,AP3,3)="","",INDEX(事業所台帳!$B$4:$F$153,AP3,3))</f>
        <v/>
      </c>
      <c r="AQ6" s="528" t="str">
        <f>IF(INDEX(事業所台帳!$B$4:$F$153,AQ3,3)="","",INDEX(事業所台帳!$B$4:$F$153,AQ3,3))</f>
        <v/>
      </c>
      <c r="AR6" s="528" t="str">
        <f>IF(INDEX(事業所台帳!$B$4:$F$153,AR3,3)="","",INDEX(事業所台帳!$B$4:$F$153,AR3,3))</f>
        <v/>
      </c>
      <c r="AS6" s="528" t="str">
        <f>IF(INDEX(事業所台帳!$B$4:$F$153,AS3,3)="","",INDEX(事業所台帳!$B$4:$F$153,AS3,3))</f>
        <v/>
      </c>
      <c r="AT6" s="528" t="str">
        <f>IF(INDEX(事業所台帳!$B$4:$F$153,AT3,3)="","",INDEX(事業所台帳!$B$4:$F$153,AT3,3))</f>
        <v/>
      </c>
      <c r="AU6" s="528" t="str">
        <f>IF(INDEX(事業所台帳!$B$4:$F$153,AU3,3)="","",INDEX(事業所台帳!$B$4:$F$153,AU3,3))</f>
        <v/>
      </c>
      <c r="AV6" s="528" t="str">
        <f>IF(INDEX(事業所台帳!$B$4:$F$153,AV3,3)="","",INDEX(事業所台帳!$B$4:$F$153,AV3,3))</f>
        <v/>
      </c>
      <c r="AW6" s="528" t="str">
        <f>IF(INDEX(事業所台帳!$B$4:$F$153,AW3,3)="","",INDEX(事業所台帳!$B$4:$F$153,AW3,3))</f>
        <v/>
      </c>
      <c r="AX6" s="528" t="str">
        <f>IF(INDEX(事業所台帳!$B$4:$F$153,AX3,3)="","",INDEX(事業所台帳!$B$4:$F$153,AX3,3))</f>
        <v/>
      </c>
      <c r="AY6" s="528" t="str">
        <f>IF(INDEX(事業所台帳!$B$4:$F$153,AY3,3)="","",INDEX(事業所台帳!$B$4:$F$153,AY3,3))</f>
        <v/>
      </c>
      <c r="AZ6" s="528" t="str">
        <f>IF(INDEX(事業所台帳!$B$4:$F$153,AZ3,3)="","",INDEX(事業所台帳!$B$4:$F$153,AZ3,3))</f>
        <v/>
      </c>
      <c r="BA6" s="528" t="str">
        <f>IF(INDEX(事業所台帳!$B$4:$F$153,BA3,3)="","",INDEX(事業所台帳!$B$4:$F$153,BA3,3))</f>
        <v/>
      </c>
      <c r="BB6" s="528" t="str">
        <f>IF(INDEX(事業所台帳!$B$4:$F$153,BB3,3)="","",INDEX(事業所台帳!$B$4:$F$153,BB3,3))</f>
        <v/>
      </c>
      <c r="BC6" s="528" t="str">
        <f>IF(INDEX(事業所台帳!$B$4:$F$153,BC3,3)="","",INDEX(事業所台帳!$B$4:$F$153,BC3,3))</f>
        <v/>
      </c>
      <c r="BD6" s="528" t="str">
        <f>IF(INDEX(事業所台帳!$B$4:$F$153,BD3,3)="","",INDEX(事業所台帳!$B$4:$F$153,BD3,3))</f>
        <v/>
      </c>
      <c r="BE6" s="528" t="str">
        <f>IF(INDEX(事業所台帳!$B$4:$F$153,BE3,3)="","",INDEX(事業所台帳!$B$4:$F$153,BE3,3))</f>
        <v/>
      </c>
      <c r="BF6" s="528" t="str">
        <f>IF(INDEX(事業所台帳!$B$4:$F$153,BF3,3)="","",INDEX(事業所台帳!$B$4:$F$153,BF3,3))</f>
        <v/>
      </c>
      <c r="BG6" s="528" t="str">
        <f>IF(INDEX(事業所台帳!$B$4:$F$153,BG3,3)="","",INDEX(事業所台帳!$B$4:$F$153,BG3,3))</f>
        <v/>
      </c>
      <c r="BH6" s="528" t="str">
        <f>IF(INDEX(事業所台帳!$B$4:$F$153,BH3,3)="","",INDEX(事業所台帳!$B$4:$F$153,BH3,3))</f>
        <v/>
      </c>
      <c r="BI6" s="528" t="str">
        <f>IF(INDEX(事業所台帳!$B$4:$F$153,BI3,3)="","",INDEX(事業所台帳!$B$4:$F$153,BI3,3))</f>
        <v/>
      </c>
      <c r="BJ6" s="528" t="str">
        <f>IF(INDEX(事業所台帳!$B$4:$F$153,BJ3,3)="","",INDEX(事業所台帳!$B$4:$F$153,BJ3,3))</f>
        <v/>
      </c>
      <c r="BK6" s="528" t="str">
        <f>IF(INDEX(事業所台帳!$B$4:$F$153,BK3,3)="","",INDEX(事業所台帳!$B$4:$F$153,BK3,3))</f>
        <v/>
      </c>
      <c r="BL6" s="528" t="str">
        <f>IF(INDEX(事業所台帳!$B$4:$F$153,BL3,3)="","",INDEX(事業所台帳!$B$4:$F$153,BL3,3))</f>
        <v/>
      </c>
      <c r="BM6" s="528" t="str">
        <f>IF(INDEX(事業所台帳!$B$4:$F$153,BM3,3)="","",INDEX(事業所台帳!$B$4:$F$153,BM3,3))</f>
        <v/>
      </c>
      <c r="BN6" s="528" t="str">
        <f>IF(INDEX(事業所台帳!$B$4:$F$153,BN3,3)="","",INDEX(事業所台帳!$B$4:$F$153,BN3,3))</f>
        <v/>
      </c>
      <c r="BO6" s="528" t="str">
        <f>IF(INDEX(事業所台帳!$B$4:$F$153,BO3,3)="","",INDEX(事業所台帳!$B$4:$F$153,BO3,3))</f>
        <v/>
      </c>
      <c r="BP6" s="528" t="str">
        <f>IF(INDEX(事業所台帳!$B$4:$F$153,BP3,3)="","",INDEX(事業所台帳!$B$4:$F$153,BP3,3))</f>
        <v/>
      </c>
      <c r="BQ6" s="528" t="str">
        <f>IF(INDEX(事業所台帳!$B$4:$F$153,BQ3,3)="","",INDEX(事業所台帳!$B$4:$F$153,BQ3,3))</f>
        <v/>
      </c>
      <c r="BR6" s="528" t="str">
        <f>IF(INDEX(事業所台帳!$B$4:$F$153,BR3,3)="","",INDEX(事業所台帳!$B$4:$F$153,BR3,3))</f>
        <v/>
      </c>
      <c r="BS6" s="528" t="str">
        <f>IF(INDEX(事業所台帳!$B$4:$F$153,BS3,3)="","",INDEX(事業所台帳!$B$4:$F$153,BS3,3))</f>
        <v/>
      </c>
      <c r="BT6" s="528" t="str">
        <f>IF(INDEX(事業所台帳!$B$4:$F$153,BT3,3)="","",INDEX(事業所台帳!$B$4:$F$153,BT3,3))</f>
        <v/>
      </c>
      <c r="BU6" s="528" t="str">
        <f>IF(INDEX(事業所台帳!$B$4:$F$153,BU3,3)="","",INDEX(事業所台帳!$B$4:$F$153,BU3,3))</f>
        <v/>
      </c>
      <c r="BV6" s="528" t="str">
        <f>IF(INDEX(事業所台帳!$B$4:$F$153,BV3,3)="","",INDEX(事業所台帳!$B$4:$F$153,BV3,3))</f>
        <v/>
      </c>
      <c r="BW6" s="528" t="str">
        <f>IF(INDEX(事業所台帳!$B$4:$F$153,BW3,3)="","",INDEX(事業所台帳!$B$4:$F$153,BW3,3))</f>
        <v/>
      </c>
      <c r="BX6" s="528" t="str">
        <f>IF(INDEX(事業所台帳!$B$4:$F$153,BX3,3)="","",INDEX(事業所台帳!$B$4:$F$153,BX3,3))</f>
        <v/>
      </c>
      <c r="BY6" s="528" t="str">
        <f>IF(INDEX(事業所台帳!$B$4:$F$153,BY3,3)="","",INDEX(事業所台帳!$B$4:$F$153,BY3,3))</f>
        <v/>
      </c>
      <c r="BZ6" s="528" t="str">
        <f>IF(INDEX(事業所台帳!$B$4:$F$153,BZ3,3)="","",INDEX(事業所台帳!$B$4:$F$153,BZ3,3))</f>
        <v/>
      </c>
      <c r="CA6" s="528" t="str">
        <f>IF(INDEX(事業所台帳!$B$4:$F$153,CA3,3)="","",INDEX(事業所台帳!$B$4:$F$153,CA3,3))</f>
        <v/>
      </c>
      <c r="CB6" s="528" t="str">
        <f>IF(INDEX(事業所台帳!$B$4:$F$153,CB3,3)="","",INDEX(事業所台帳!$B$4:$F$153,CB3,3))</f>
        <v/>
      </c>
      <c r="CC6" s="528" t="str">
        <f>IF(INDEX(事業所台帳!$B$4:$F$153,CC3,3)="","",INDEX(事業所台帳!$B$4:$F$153,CC3,3))</f>
        <v/>
      </c>
      <c r="CD6" s="528" t="str">
        <f>IF(INDEX(事業所台帳!$B$4:$F$153,CD3,3)="","",INDEX(事業所台帳!$B$4:$F$153,CD3,3))</f>
        <v/>
      </c>
      <c r="CE6" s="528" t="str">
        <f>IF(INDEX(事業所台帳!$B$4:$F$153,CE3,3)="","",INDEX(事業所台帳!$B$4:$F$153,CE3,3))</f>
        <v/>
      </c>
      <c r="CF6" s="528" t="str">
        <f>IF(INDEX(事業所台帳!$B$4:$F$153,CF3,3)="","",INDEX(事業所台帳!$B$4:$F$153,CF3,3))</f>
        <v/>
      </c>
      <c r="CG6" s="528" t="str">
        <f>IF(INDEX(事業所台帳!$B$4:$F$153,CG3,3)="","",INDEX(事業所台帳!$B$4:$F$153,CG3,3))</f>
        <v/>
      </c>
      <c r="CH6" s="528" t="str">
        <f>IF(INDEX(事業所台帳!$B$4:$F$153,CH3,3)="","",INDEX(事業所台帳!$B$4:$F$153,CH3,3))</f>
        <v/>
      </c>
      <c r="CI6" s="528" t="str">
        <f>IF(INDEX(事業所台帳!$B$4:$F$153,CI3,3)="","",INDEX(事業所台帳!$B$4:$F$153,CI3,3))</f>
        <v/>
      </c>
      <c r="CJ6" s="528" t="str">
        <f>IF(INDEX(事業所台帳!$B$4:$F$153,CJ3,3)="","",INDEX(事業所台帳!$B$4:$F$153,CJ3,3))</f>
        <v/>
      </c>
      <c r="CK6" s="528" t="str">
        <f>IF(INDEX(事業所台帳!$B$4:$F$153,CK3,3)="","",INDEX(事業所台帳!$B$4:$F$153,CK3,3))</f>
        <v/>
      </c>
      <c r="CL6" s="528" t="str">
        <f>IF(INDEX(事業所台帳!$B$4:$F$153,CL3,3)="","",INDEX(事業所台帳!$B$4:$F$153,CL3,3))</f>
        <v/>
      </c>
      <c r="CM6" s="528" t="str">
        <f>IF(INDEX(事業所台帳!$B$4:$F$153,CM3,3)="","",INDEX(事業所台帳!$B$4:$F$153,CM3,3))</f>
        <v/>
      </c>
      <c r="CN6" s="528" t="str">
        <f>IF(INDEX(事業所台帳!$B$4:$F$153,CN3,3)="","",INDEX(事業所台帳!$B$4:$F$153,CN3,3))</f>
        <v/>
      </c>
      <c r="CO6" s="528" t="str">
        <f>IF(INDEX(事業所台帳!$B$4:$F$153,CO3,3)="","",INDEX(事業所台帳!$B$4:$F$153,CO3,3))</f>
        <v/>
      </c>
      <c r="CP6" s="528" t="str">
        <f>IF(INDEX(事業所台帳!$B$4:$F$153,CP3,3)="","",INDEX(事業所台帳!$B$4:$F$153,CP3,3))</f>
        <v/>
      </c>
      <c r="CQ6" s="528" t="str">
        <f>IF(INDEX(事業所台帳!$B$4:$F$153,CQ3,3)="","",INDEX(事業所台帳!$B$4:$F$153,CQ3,3))</f>
        <v/>
      </c>
      <c r="CR6" s="528" t="str">
        <f>IF(INDEX(事業所台帳!$B$4:$F$153,CR3,3)="","",INDEX(事業所台帳!$B$4:$F$153,CR3,3))</f>
        <v/>
      </c>
      <c r="CS6" s="528" t="str">
        <f>IF(INDEX(事業所台帳!$B$4:$F$153,CS3,3)="","",INDEX(事業所台帳!$B$4:$F$153,CS3,3))</f>
        <v/>
      </c>
      <c r="CT6" s="528" t="str">
        <f>IF(INDEX(事業所台帳!$B$4:$F$153,CT3,3)="","",INDEX(事業所台帳!$B$4:$F$153,CT3,3))</f>
        <v/>
      </c>
      <c r="CU6" s="528" t="str">
        <f>IF(INDEX(事業所台帳!$B$4:$F$153,CU3,3)="","",INDEX(事業所台帳!$B$4:$F$153,CU3,3))</f>
        <v/>
      </c>
      <c r="CV6" s="528" t="str">
        <f>IF(INDEX(事業所台帳!$B$4:$F$153,CV3,3)="","",INDEX(事業所台帳!$B$4:$F$153,CV3,3))</f>
        <v/>
      </c>
      <c r="CW6" s="528" t="str">
        <f>IF(INDEX(事業所台帳!$B$4:$F$153,CW3,3)="","",INDEX(事業所台帳!$B$4:$F$153,CW3,3))</f>
        <v/>
      </c>
      <c r="CX6" s="528" t="str">
        <f>IF(INDEX(事業所台帳!$B$4:$F$153,CX3,3)="","",INDEX(事業所台帳!$B$4:$F$153,CX3,3))</f>
        <v/>
      </c>
      <c r="CY6" s="528" t="str">
        <f>IF(INDEX(事業所台帳!$B$4:$F$153,CY3,3)="","",INDEX(事業所台帳!$B$4:$F$153,CY3,3))</f>
        <v/>
      </c>
      <c r="CZ6" s="528" t="str">
        <f>IF(INDEX(事業所台帳!$B$4:$F$153,CZ3,3)="","",INDEX(事業所台帳!$B$4:$F$153,CZ3,3))</f>
        <v/>
      </c>
      <c r="DA6" s="528" t="str">
        <f>IF(INDEX(事業所台帳!$B$4:$F$153,DA3,3)="","",INDEX(事業所台帳!$B$4:$F$153,DA3,3))</f>
        <v/>
      </c>
      <c r="DB6" s="528" t="str">
        <f>IF(INDEX(事業所台帳!$B$4:$F$153,DB3,3)="","",INDEX(事業所台帳!$B$4:$F$153,DB3,3))</f>
        <v/>
      </c>
      <c r="DC6" s="528" t="str">
        <f>IF(INDEX(事業所台帳!$B$4:$F$153,DC3,3)="","",INDEX(事業所台帳!$B$4:$F$153,DC3,3))</f>
        <v/>
      </c>
      <c r="DD6" s="528" t="str">
        <f>IF(INDEX(事業所台帳!$B$4:$F$153,DD3,3)="","",INDEX(事業所台帳!$B$4:$F$153,DD3,3))</f>
        <v/>
      </c>
      <c r="DE6" s="528" t="str">
        <f>IF(INDEX(事業所台帳!$B$4:$F$153,DE3,3)="","",INDEX(事業所台帳!$B$4:$F$153,DE3,3))</f>
        <v/>
      </c>
      <c r="DF6" s="528" t="str">
        <f>IF(INDEX(事業所台帳!$B$4:$F$153,DF3,3)="","",INDEX(事業所台帳!$B$4:$F$153,DF3,3))</f>
        <v/>
      </c>
      <c r="DG6" s="528" t="str">
        <f>IF(INDEX(事業所台帳!$B$4:$F$153,DG3,3)="","",INDEX(事業所台帳!$B$4:$F$153,DG3,3))</f>
        <v/>
      </c>
      <c r="DH6" s="528" t="str">
        <f>IF(INDEX(事業所台帳!$B$4:$F$153,DH3,3)="","",INDEX(事業所台帳!$B$4:$F$153,DH3,3))</f>
        <v/>
      </c>
      <c r="DI6" s="528" t="str">
        <f>IF(INDEX(事業所台帳!$B$4:$F$153,DI3,3)="","",INDEX(事業所台帳!$B$4:$F$153,DI3,3))</f>
        <v/>
      </c>
      <c r="DJ6" s="528" t="str">
        <f>IF(INDEX(事業所台帳!$B$4:$F$153,DJ3,3)="","",INDEX(事業所台帳!$B$4:$F$153,DJ3,3))</f>
        <v/>
      </c>
      <c r="DK6" s="528" t="str">
        <f>IF(INDEX(事業所台帳!$B$4:$F$153,DK3,3)="","",INDEX(事業所台帳!$B$4:$F$153,DK3,3))</f>
        <v/>
      </c>
      <c r="DL6" s="528" t="str">
        <f>IF(INDEX(事業所台帳!$B$4:$F$153,DL3,3)="","",INDEX(事業所台帳!$B$4:$F$153,DL3,3))</f>
        <v/>
      </c>
      <c r="DM6" s="528" t="str">
        <f>IF(INDEX(事業所台帳!$B$4:$F$153,DM3,3)="","",INDEX(事業所台帳!$B$4:$F$153,DM3,3))</f>
        <v/>
      </c>
      <c r="DN6" s="528" t="str">
        <f>IF(INDEX(事業所台帳!$B$4:$F$153,DN3,3)="","",INDEX(事業所台帳!$B$4:$F$153,DN3,3))</f>
        <v/>
      </c>
      <c r="DO6" s="528" t="str">
        <f>IF(INDEX(事業所台帳!$B$4:$F$153,DO3,3)="","",INDEX(事業所台帳!$B$4:$F$153,DO3,3))</f>
        <v/>
      </c>
      <c r="DP6" s="528" t="str">
        <f>IF(INDEX(事業所台帳!$B$4:$F$153,DP3,3)="","",INDEX(事業所台帳!$B$4:$F$153,DP3,3))</f>
        <v/>
      </c>
      <c r="DQ6" s="528" t="str">
        <f>IF(INDEX(事業所台帳!$B$4:$F$153,DQ3,3)="","",INDEX(事業所台帳!$B$4:$F$153,DQ3,3))</f>
        <v/>
      </c>
      <c r="DR6" s="528" t="str">
        <f>IF(INDEX(事業所台帳!$B$4:$F$153,DR3,3)="","",INDEX(事業所台帳!$B$4:$F$153,DR3,3))</f>
        <v/>
      </c>
      <c r="DS6" s="528" t="str">
        <f>IF(INDEX(事業所台帳!$B$4:$F$153,DS3,3)="","",INDEX(事業所台帳!$B$4:$F$153,DS3,3))</f>
        <v/>
      </c>
      <c r="DT6" s="528" t="str">
        <f>IF(INDEX(事業所台帳!$B$4:$F$153,DT3,3)="","",INDEX(事業所台帳!$B$4:$F$153,DT3,3))</f>
        <v/>
      </c>
      <c r="DU6" s="528" t="str">
        <f>IF(INDEX(事業所台帳!$B$4:$F$153,DU3,3)="","",INDEX(事業所台帳!$B$4:$F$153,DU3,3))</f>
        <v/>
      </c>
      <c r="DV6" s="528" t="str">
        <f>IF(INDEX(事業所台帳!$B$4:$F$153,DV3,3)="","",INDEX(事業所台帳!$B$4:$F$153,DV3,3))</f>
        <v/>
      </c>
      <c r="DW6" s="528" t="str">
        <f>IF(INDEX(事業所台帳!$B$4:$F$153,DW3,3)="","",INDEX(事業所台帳!$B$4:$F$153,DW3,3))</f>
        <v/>
      </c>
      <c r="DX6" s="528" t="str">
        <f>IF(INDEX(事業所台帳!$B$4:$F$153,DX3,3)="","",INDEX(事業所台帳!$B$4:$F$153,DX3,3))</f>
        <v/>
      </c>
      <c r="DY6" s="528" t="str">
        <f>IF(INDEX(事業所台帳!$B$4:$F$153,DY3,3)="","",INDEX(事業所台帳!$B$4:$F$153,DY3,3))</f>
        <v/>
      </c>
      <c r="DZ6" s="528" t="str">
        <f>IF(INDEX(事業所台帳!$B$4:$F$153,DZ3,3)="","",INDEX(事業所台帳!$B$4:$F$153,DZ3,3))</f>
        <v/>
      </c>
      <c r="EA6" s="528" t="str">
        <f>IF(INDEX(事業所台帳!$B$4:$F$153,EA3,3)="","",INDEX(事業所台帳!$B$4:$F$153,EA3,3))</f>
        <v/>
      </c>
      <c r="EB6" s="528" t="str">
        <f>IF(INDEX(事業所台帳!$B$4:$F$153,EB3,3)="","",INDEX(事業所台帳!$B$4:$F$153,EB3,3))</f>
        <v/>
      </c>
      <c r="EC6" s="528" t="str">
        <f>IF(INDEX(事業所台帳!$B$4:$F$153,EC3,3)="","",INDEX(事業所台帳!$B$4:$F$153,EC3,3))</f>
        <v/>
      </c>
      <c r="ED6" s="528" t="str">
        <f>IF(INDEX(事業所台帳!$B$4:$F$153,ED3,3)="","",INDEX(事業所台帳!$B$4:$F$153,ED3,3))</f>
        <v/>
      </c>
      <c r="EE6" s="528" t="str">
        <f>IF(INDEX(事業所台帳!$B$4:$F$153,EE3,3)="","",INDEX(事業所台帳!$B$4:$F$153,EE3,3))</f>
        <v/>
      </c>
      <c r="EF6" s="528" t="str">
        <f>IF(INDEX(事業所台帳!$B$4:$F$153,EF3,3)="","",INDEX(事業所台帳!$B$4:$F$153,EF3,3))</f>
        <v/>
      </c>
      <c r="EG6" s="528" t="str">
        <f>IF(INDEX(事業所台帳!$B$4:$F$153,EG3,3)="","",INDEX(事業所台帳!$B$4:$F$153,EG3,3))</f>
        <v/>
      </c>
      <c r="EH6" s="528" t="str">
        <f>IF(INDEX(事業所台帳!$B$4:$F$153,EH3,3)="","",INDEX(事業所台帳!$B$4:$F$153,EH3,3))</f>
        <v/>
      </c>
      <c r="EI6" s="528" t="str">
        <f>IF(INDEX(事業所台帳!$B$4:$F$153,EI3,3)="","",INDEX(事業所台帳!$B$4:$F$153,EI3,3))</f>
        <v/>
      </c>
      <c r="EJ6" s="528" t="str">
        <f>IF(INDEX(事業所台帳!$B$4:$F$153,EJ3,3)="","",INDEX(事業所台帳!$B$4:$F$153,EJ3,3))</f>
        <v/>
      </c>
      <c r="EK6" s="528" t="str">
        <f>IF(INDEX(事業所台帳!$B$4:$F$153,EK3,3)="","",INDEX(事業所台帳!$B$4:$F$153,EK3,3))</f>
        <v/>
      </c>
      <c r="EL6" s="528" t="str">
        <f>IF(INDEX(事業所台帳!$B$4:$F$153,EL3,3)="","",INDEX(事業所台帳!$B$4:$F$153,EL3,3))</f>
        <v/>
      </c>
      <c r="EM6" s="528" t="str">
        <f>IF(INDEX(事業所台帳!$B$4:$F$153,EM3,3)="","",INDEX(事業所台帳!$B$4:$F$153,EM3,3))</f>
        <v/>
      </c>
      <c r="EN6" s="528" t="str">
        <f>IF(INDEX(事業所台帳!$B$4:$F$153,EN3,3)="","",INDEX(事業所台帳!$B$4:$F$153,EN3,3))</f>
        <v/>
      </c>
      <c r="EO6" s="528" t="str">
        <f>IF(INDEX(事業所台帳!$B$4:$F$153,EO3,3)="","",INDEX(事業所台帳!$B$4:$F$153,EO3,3))</f>
        <v/>
      </c>
      <c r="EP6" s="528" t="str">
        <f>IF(INDEX(事業所台帳!$B$4:$F$153,EP3,3)="","",INDEX(事業所台帳!$B$4:$F$153,EP3,3))</f>
        <v/>
      </c>
      <c r="EQ6" s="528" t="str">
        <f>IF(INDEX(事業所台帳!$B$4:$F$153,EQ3,3)="","",INDEX(事業所台帳!$B$4:$F$153,EQ3,3))</f>
        <v/>
      </c>
      <c r="ER6" s="528" t="str">
        <f>IF(INDEX(事業所台帳!$B$4:$F$153,ER3,3)="","",INDEX(事業所台帳!$B$4:$F$153,ER3,3))</f>
        <v/>
      </c>
      <c r="ES6" s="528" t="str">
        <f>IF(INDEX(事業所台帳!$B$4:$F$153,ES3,3)="","",INDEX(事業所台帳!$B$4:$F$153,ES3,3))</f>
        <v/>
      </c>
      <c r="ET6" s="528" t="str">
        <f>IF(INDEX(事業所台帳!$B$4:$F$153,ET3,3)="","",INDEX(事業所台帳!$B$4:$F$153,ET3,3))</f>
        <v/>
      </c>
      <c r="EU6" s="528" t="str">
        <f>IF(INDEX(事業所台帳!$B$4:$F$153,EU3,3)="","",INDEX(事業所台帳!$B$4:$F$153,EU3,3))</f>
        <v/>
      </c>
      <c r="EV6" s="528" t="str">
        <f>IF(INDEX(事業所台帳!$B$4:$F$153,EV3,3)="","",INDEX(事業所台帳!$B$4:$F$153,EV3,3))</f>
        <v/>
      </c>
      <c r="EW6" s="529" t="str">
        <f>IF(INDEX(事業所台帳!$B$4:$F$153,EW3,3)="","",INDEX(事業所台帳!$B$4:$F$153,EW3,3))</f>
        <v/>
      </c>
    </row>
    <row r="7" spans="1:153" s="6" customFormat="1" ht="23.25" customHeight="1" thickBot="1">
      <c r="A7" s="1063" t="s">
        <v>39</v>
      </c>
      <c r="B7" s="1064"/>
      <c r="C7" s="530">
        <f>SUM(事業所台帳!E4:E153)</f>
        <v>0</v>
      </c>
      <c r="D7" s="528" t="str">
        <f>IF(INDEX(事業所台帳!$B$4:$F$153,D3,4)="","",INDEX(事業所台帳!$B$4:$F$153,D3,4))</f>
        <v/>
      </c>
      <c r="E7" s="528" t="str">
        <f>IF(INDEX(事業所台帳!$B$4:$F$153,E3,4)="","",INDEX(事業所台帳!$B$4:$F$153,E3,4))</f>
        <v/>
      </c>
      <c r="F7" s="528" t="str">
        <f>IF(INDEX(事業所台帳!$B$4:$F$153,F3,4)="","",INDEX(事業所台帳!$B$4:$F$153,F3,4))</f>
        <v/>
      </c>
      <c r="G7" s="528" t="str">
        <f>IF(INDEX(事業所台帳!$B$4:$F$153,G3,4)="","",INDEX(事業所台帳!$B$4:$F$153,G3,4))</f>
        <v/>
      </c>
      <c r="H7" s="528" t="str">
        <f>IF(INDEX(事業所台帳!$B$4:$F$153,H3,4)="","",INDEX(事業所台帳!$B$4:$F$153,H3,4))</f>
        <v/>
      </c>
      <c r="I7" s="528" t="str">
        <f>IF(INDEX(事業所台帳!$B$4:$F$153,I3,4)="","",INDEX(事業所台帳!$B$4:$F$153,I3,4))</f>
        <v/>
      </c>
      <c r="J7" s="528" t="str">
        <f>IF(INDEX(事業所台帳!$B$4:$F$153,J3,4)="","",INDEX(事業所台帳!$B$4:$F$153,J3,4))</f>
        <v/>
      </c>
      <c r="K7" s="528" t="str">
        <f>IF(INDEX(事業所台帳!$B$4:$F$153,K3,4)="","",INDEX(事業所台帳!$B$4:$F$153,K3,4))</f>
        <v/>
      </c>
      <c r="L7" s="528" t="str">
        <f>IF(INDEX(事業所台帳!$B$4:$F$153,L3,4)="","",INDEX(事業所台帳!$B$4:$F$153,L3,4))</f>
        <v/>
      </c>
      <c r="M7" s="528" t="str">
        <f>IF(INDEX(事業所台帳!$B$4:$F$153,M3,4)="","",INDEX(事業所台帳!$B$4:$F$153,M3,4))</f>
        <v/>
      </c>
      <c r="N7" s="528" t="str">
        <f>IF(INDEX(事業所台帳!$B$4:$F$153,N3,4)="","",INDEX(事業所台帳!$B$4:$F$153,N3,4))</f>
        <v/>
      </c>
      <c r="O7" s="528" t="str">
        <f>IF(INDEX(事業所台帳!$B$4:$F$153,O3,4)="","",INDEX(事業所台帳!$B$4:$F$153,O3,4))</f>
        <v/>
      </c>
      <c r="P7" s="528" t="str">
        <f>IF(INDEX(事業所台帳!$B$4:$F$153,P3,4)="","",INDEX(事業所台帳!$B$4:$F$153,P3,4))</f>
        <v/>
      </c>
      <c r="Q7" s="528" t="str">
        <f>IF(INDEX(事業所台帳!$B$4:$F$153,Q3,4)="","",INDEX(事業所台帳!$B$4:$F$153,Q3,4))</f>
        <v/>
      </c>
      <c r="R7" s="528" t="str">
        <f>IF(INDEX(事業所台帳!$B$4:$F$153,R3,4)="","",INDEX(事業所台帳!$B$4:$F$153,R3,4))</f>
        <v/>
      </c>
      <c r="S7" s="528" t="str">
        <f>IF(INDEX(事業所台帳!$B$4:$F$153,S3,4)="","",INDEX(事業所台帳!$B$4:$F$153,S3,4))</f>
        <v/>
      </c>
      <c r="T7" s="528" t="str">
        <f>IF(INDEX(事業所台帳!$B$4:$F$153,T3,4)="","",INDEX(事業所台帳!$B$4:$F$153,T3,4))</f>
        <v/>
      </c>
      <c r="U7" s="528" t="str">
        <f>IF(INDEX(事業所台帳!$B$4:$F$153,U3,4)="","",INDEX(事業所台帳!$B$4:$F$153,U3,4))</f>
        <v/>
      </c>
      <c r="V7" s="528" t="str">
        <f>IF(INDEX(事業所台帳!$B$4:$F$153,V3,4)="","",INDEX(事業所台帳!$B$4:$F$153,V3,4))</f>
        <v/>
      </c>
      <c r="W7" s="528" t="str">
        <f>IF(INDEX(事業所台帳!$B$4:$F$153,W3,4)="","",INDEX(事業所台帳!$B$4:$F$153,W3,4))</f>
        <v/>
      </c>
      <c r="X7" s="528" t="str">
        <f>IF(INDEX(事業所台帳!$B$4:$F$153,X3,4)="","",INDEX(事業所台帳!$B$4:$F$153,X3,4))</f>
        <v/>
      </c>
      <c r="Y7" s="528" t="str">
        <f>IF(INDEX(事業所台帳!$B$4:$F$153,Y3,4)="","",INDEX(事業所台帳!$B$4:$F$153,Y3,4))</f>
        <v/>
      </c>
      <c r="Z7" s="528" t="str">
        <f>IF(INDEX(事業所台帳!$B$4:$F$153,Z3,4)="","",INDEX(事業所台帳!$B$4:$F$153,Z3,4))</f>
        <v/>
      </c>
      <c r="AA7" s="528" t="str">
        <f>IF(INDEX(事業所台帳!$B$4:$F$153,AA3,4)="","",INDEX(事業所台帳!$B$4:$F$153,AA3,4))</f>
        <v/>
      </c>
      <c r="AB7" s="528" t="str">
        <f>IF(INDEX(事業所台帳!$B$4:$F$153,AB3,4)="","",INDEX(事業所台帳!$B$4:$F$153,AB3,4))</f>
        <v/>
      </c>
      <c r="AC7" s="528" t="str">
        <f>IF(INDEX(事業所台帳!$B$4:$F$153,AC3,4)="","",INDEX(事業所台帳!$B$4:$F$153,AC3,4))</f>
        <v/>
      </c>
      <c r="AD7" s="528" t="str">
        <f>IF(INDEX(事業所台帳!$B$4:$F$153,AD3,4)="","",INDEX(事業所台帳!$B$4:$F$153,AD3,4))</f>
        <v/>
      </c>
      <c r="AE7" s="528" t="str">
        <f>IF(INDEX(事業所台帳!$B$4:$F$153,AE3,4)="","",INDEX(事業所台帳!$B$4:$F$153,AE3,4))</f>
        <v/>
      </c>
      <c r="AF7" s="528" t="str">
        <f>IF(INDEX(事業所台帳!$B$4:$F$153,AF3,4)="","",INDEX(事業所台帳!$B$4:$F$153,AF3,4))</f>
        <v/>
      </c>
      <c r="AG7" s="528" t="str">
        <f>IF(INDEX(事業所台帳!$B$4:$F$153,AG3,4)="","",INDEX(事業所台帳!$B$4:$F$153,AG3,4))</f>
        <v/>
      </c>
      <c r="AH7" s="528" t="str">
        <f>IF(INDEX(事業所台帳!$B$4:$F$153,AH3,4)="","",INDEX(事業所台帳!$B$4:$F$153,AH3,4))</f>
        <v/>
      </c>
      <c r="AI7" s="528" t="str">
        <f>IF(INDEX(事業所台帳!$B$4:$F$153,AI3,4)="","",INDEX(事業所台帳!$B$4:$F$153,AI3,4))</f>
        <v/>
      </c>
      <c r="AJ7" s="528" t="str">
        <f>IF(INDEX(事業所台帳!$B$4:$F$153,AJ3,4)="","",INDEX(事業所台帳!$B$4:$F$153,AJ3,4))</f>
        <v/>
      </c>
      <c r="AK7" s="528" t="str">
        <f>IF(INDEX(事業所台帳!$B$4:$F$153,AK3,4)="","",INDEX(事業所台帳!$B$4:$F$153,AK3,4))</f>
        <v/>
      </c>
      <c r="AL7" s="528" t="str">
        <f>IF(INDEX(事業所台帳!$B$4:$F$153,AL3,4)="","",INDEX(事業所台帳!$B$4:$F$153,AL3,4))</f>
        <v/>
      </c>
      <c r="AM7" s="528" t="str">
        <f>IF(INDEX(事業所台帳!$B$4:$F$153,AM3,4)="","",INDEX(事業所台帳!$B$4:$F$153,AM3,4))</f>
        <v/>
      </c>
      <c r="AN7" s="528" t="str">
        <f>IF(INDEX(事業所台帳!$B$4:$F$153,AN3,4)="","",INDEX(事業所台帳!$B$4:$F$153,AN3,4))</f>
        <v/>
      </c>
      <c r="AO7" s="528" t="str">
        <f>IF(INDEX(事業所台帳!$B$4:$F$153,AO3,4)="","",INDEX(事業所台帳!$B$4:$F$153,AO3,4))</f>
        <v/>
      </c>
      <c r="AP7" s="528" t="str">
        <f>IF(INDEX(事業所台帳!$B$4:$F$153,AP3,4)="","",INDEX(事業所台帳!$B$4:$F$153,AP3,4))</f>
        <v/>
      </c>
      <c r="AQ7" s="528" t="str">
        <f>IF(INDEX(事業所台帳!$B$4:$F$153,AQ3,4)="","",INDEX(事業所台帳!$B$4:$F$153,AQ3,4))</f>
        <v/>
      </c>
      <c r="AR7" s="528" t="str">
        <f>IF(INDEX(事業所台帳!$B$4:$F$153,AR3,4)="","",INDEX(事業所台帳!$B$4:$F$153,AR3,4))</f>
        <v/>
      </c>
      <c r="AS7" s="528" t="str">
        <f>IF(INDEX(事業所台帳!$B$4:$F$153,AS3,4)="","",INDEX(事業所台帳!$B$4:$F$153,AS3,4))</f>
        <v/>
      </c>
      <c r="AT7" s="528" t="str">
        <f>IF(INDEX(事業所台帳!$B$4:$F$153,AT3,4)="","",INDEX(事業所台帳!$B$4:$F$153,AT3,4))</f>
        <v/>
      </c>
      <c r="AU7" s="528" t="str">
        <f>IF(INDEX(事業所台帳!$B$4:$F$153,AU3,4)="","",INDEX(事業所台帳!$B$4:$F$153,AU3,4))</f>
        <v/>
      </c>
      <c r="AV7" s="528" t="str">
        <f>IF(INDEX(事業所台帳!$B$4:$F$153,AV3,4)="","",INDEX(事業所台帳!$B$4:$F$153,AV3,4))</f>
        <v/>
      </c>
      <c r="AW7" s="528" t="str">
        <f>IF(INDEX(事業所台帳!$B$4:$F$153,AW3,4)="","",INDEX(事業所台帳!$B$4:$F$153,AW3,4))</f>
        <v/>
      </c>
      <c r="AX7" s="528" t="str">
        <f>IF(INDEX(事業所台帳!$B$4:$F$153,AX3,4)="","",INDEX(事業所台帳!$B$4:$F$153,AX3,4))</f>
        <v/>
      </c>
      <c r="AY7" s="528" t="str">
        <f>IF(INDEX(事業所台帳!$B$4:$F$153,AY3,4)="","",INDEX(事業所台帳!$B$4:$F$153,AY3,4))</f>
        <v/>
      </c>
      <c r="AZ7" s="528" t="str">
        <f>IF(INDEX(事業所台帳!$B$4:$F$153,AZ3,4)="","",INDEX(事業所台帳!$B$4:$F$153,AZ3,4))</f>
        <v/>
      </c>
      <c r="BA7" s="528" t="str">
        <f>IF(INDEX(事業所台帳!$B$4:$F$153,BA3,4)="","",INDEX(事業所台帳!$B$4:$F$153,BA3,4))</f>
        <v/>
      </c>
      <c r="BB7" s="528" t="str">
        <f>IF(INDEX(事業所台帳!$B$4:$F$153,BB3,4)="","",INDEX(事業所台帳!$B$4:$F$153,BB3,4))</f>
        <v/>
      </c>
      <c r="BC7" s="528" t="str">
        <f>IF(INDEX(事業所台帳!$B$4:$F$153,BC3,4)="","",INDEX(事業所台帳!$B$4:$F$153,BC3,4))</f>
        <v/>
      </c>
      <c r="BD7" s="528" t="str">
        <f>IF(INDEX(事業所台帳!$B$4:$F$153,BD3,4)="","",INDEX(事業所台帳!$B$4:$F$153,BD3,4))</f>
        <v/>
      </c>
      <c r="BE7" s="528" t="str">
        <f>IF(INDEX(事業所台帳!$B$4:$F$153,BE3,4)="","",INDEX(事業所台帳!$B$4:$F$153,BE3,4))</f>
        <v/>
      </c>
      <c r="BF7" s="528" t="str">
        <f>IF(INDEX(事業所台帳!$B$4:$F$153,BF3,4)="","",INDEX(事業所台帳!$B$4:$F$153,BF3,4))</f>
        <v/>
      </c>
      <c r="BG7" s="528" t="str">
        <f>IF(INDEX(事業所台帳!$B$4:$F$153,BG3,4)="","",INDEX(事業所台帳!$B$4:$F$153,BG3,4))</f>
        <v/>
      </c>
      <c r="BH7" s="528" t="str">
        <f>IF(INDEX(事業所台帳!$B$4:$F$153,BH3,4)="","",INDEX(事業所台帳!$B$4:$F$153,BH3,4))</f>
        <v/>
      </c>
      <c r="BI7" s="528" t="str">
        <f>IF(INDEX(事業所台帳!$B$4:$F$153,BI3,4)="","",INDEX(事業所台帳!$B$4:$F$153,BI3,4))</f>
        <v/>
      </c>
      <c r="BJ7" s="528" t="str">
        <f>IF(INDEX(事業所台帳!$B$4:$F$153,BJ3,4)="","",INDEX(事業所台帳!$B$4:$F$153,BJ3,4))</f>
        <v/>
      </c>
      <c r="BK7" s="528" t="str">
        <f>IF(INDEX(事業所台帳!$B$4:$F$153,BK3,4)="","",INDEX(事業所台帳!$B$4:$F$153,BK3,4))</f>
        <v/>
      </c>
      <c r="BL7" s="528" t="str">
        <f>IF(INDEX(事業所台帳!$B$4:$F$153,BL3,4)="","",INDEX(事業所台帳!$B$4:$F$153,BL3,4))</f>
        <v/>
      </c>
      <c r="BM7" s="528" t="str">
        <f>IF(INDEX(事業所台帳!$B$4:$F$153,BM3,4)="","",INDEX(事業所台帳!$B$4:$F$153,BM3,4))</f>
        <v/>
      </c>
      <c r="BN7" s="528" t="str">
        <f>IF(INDEX(事業所台帳!$B$4:$F$153,BN3,4)="","",INDEX(事業所台帳!$B$4:$F$153,BN3,4))</f>
        <v/>
      </c>
      <c r="BO7" s="528" t="str">
        <f>IF(INDEX(事業所台帳!$B$4:$F$153,BO3,4)="","",INDEX(事業所台帳!$B$4:$F$153,BO3,4))</f>
        <v/>
      </c>
      <c r="BP7" s="528" t="str">
        <f>IF(INDEX(事業所台帳!$B$4:$F$153,BP3,4)="","",INDEX(事業所台帳!$B$4:$F$153,BP3,4))</f>
        <v/>
      </c>
      <c r="BQ7" s="528" t="str">
        <f>IF(INDEX(事業所台帳!$B$4:$F$153,BQ3,4)="","",INDEX(事業所台帳!$B$4:$F$153,BQ3,4))</f>
        <v/>
      </c>
      <c r="BR7" s="528" t="str">
        <f>IF(INDEX(事業所台帳!$B$4:$F$153,BR3,4)="","",INDEX(事業所台帳!$B$4:$F$153,BR3,4))</f>
        <v/>
      </c>
      <c r="BS7" s="528" t="str">
        <f>IF(INDEX(事業所台帳!$B$4:$F$153,BS3,4)="","",INDEX(事業所台帳!$B$4:$F$153,BS3,4))</f>
        <v/>
      </c>
      <c r="BT7" s="528" t="str">
        <f>IF(INDEX(事業所台帳!$B$4:$F$153,BT3,4)="","",INDEX(事業所台帳!$B$4:$F$153,BT3,4))</f>
        <v/>
      </c>
      <c r="BU7" s="528" t="str">
        <f>IF(INDEX(事業所台帳!$B$4:$F$153,BU3,4)="","",INDEX(事業所台帳!$B$4:$F$153,BU3,4))</f>
        <v/>
      </c>
      <c r="BV7" s="528" t="str">
        <f>IF(INDEX(事業所台帳!$B$4:$F$153,BV3,4)="","",INDEX(事業所台帳!$B$4:$F$153,BV3,4))</f>
        <v/>
      </c>
      <c r="BW7" s="528" t="str">
        <f>IF(INDEX(事業所台帳!$B$4:$F$153,BW3,4)="","",INDEX(事業所台帳!$B$4:$F$153,BW3,4))</f>
        <v/>
      </c>
      <c r="BX7" s="528" t="str">
        <f>IF(INDEX(事業所台帳!$B$4:$F$153,BX3,4)="","",INDEX(事業所台帳!$B$4:$F$153,BX3,4))</f>
        <v/>
      </c>
      <c r="BY7" s="528" t="str">
        <f>IF(INDEX(事業所台帳!$B$4:$F$153,BY3,4)="","",INDEX(事業所台帳!$B$4:$F$153,BY3,4))</f>
        <v/>
      </c>
      <c r="BZ7" s="528" t="str">
        <f>IF(INDEX(事業所台帳!$B$4:$F$153,BZ3,4)="","",INDEX(事業所台帳!$B$4:$F$153,BZ3,4))</f>
        <v/>
      </c>
      <c r="CA7" s="528" t="str">
        <f>IF(INDEX(事業所台帳!$B$4:$F$153,CA3,4)="","",INDEX(事業所台帳!$B$4:$F$153,CA3,4))</f>
        <v/>
      </c>
      <c r="CB7" s="528" t="str">
        <f>IF(INDEX(事業所台帳!$B$4:$F$153,CB3,4)="","",INDEX(事業所台帳!$B$4:$F$153,CB3,4))</f>
        <v/>
      </c>
      <c r="CC7" s="528" t="str">
        <f>IF(INDEX(事業所台帳!$B$4:$F$153,CC3,4)="","",INDEX(事業所台帳!$B$4:$F$153,CC3,4))</f>
        <v/>
      </c>
      <c r="CD7" s="528" t="str">
        <f>IF(INDEX(事業所台帳!$B$4:$F$153,CD3,4)="","",INDEX(事業所台帳!$B$4:$F$153,CD3,4))</f>
        <v/>
      </c>
      <c r="CE7" s="528" t="str">
        <f>IF(INDEX(事業所台帳!$B$4:$F$153,CE3,4)="","",INDEX(事業所台帳!$B$4:$F$153,CE3,4))</f>
        <v/>
      </c>
      <c r="CF7" s="528" t="str">
        <f>IF(INDEX(事業所台帳!$B$4:$F$153,CF3,4)="","",INDEX(事業所台帳!$B$4:$F$153,CF3,4))</f>
        <v/>
      </c>
      <c r="CG7" s="528" t="str">
        <f>IF(INDEX(事業所台帳!$B$4:$F$153,CG3,4)="","",INDEX(事業所台帳!$B$4:$F$153,CG3,4))</f>
        <v/>
      </c>
      <c r="CH7" s="528" t="str">
        <f>IF(INDEX(事業所台帳!$B$4:$F$153,CH3,4)="","",INDEX(事業所台帳!$B$4:$F$153,CH3,4))</f>
        <v/>
      </c>
      <c r="CI7" s="528" t="str">
        <f>IF(INDEX(事業所台帳!$B$4:$F$153,CI3,4)="","",INDEX(事業所台帳!$B$4:$F$153,CI3,4))</f>
        <v/>
      </c>
      <c r="CJ7" s="528" t="str">
        <f>IF(INDEX(事業所台帳!$B$4:$F$153,CJ3,4)="","",INDEX(事業所台帳!$B$4:$F$153,CJ3,4))</f>
        <v/>
      </c>
      <c r="CK7" s="528" t="str">
        <f>IF(INDEX(事業所台帳!$B$4:$F$153,CK3,4)="","",INDEX(事業所台帳!$B$4:$F$153,CK3,4))</f>
        <v/>
      </c>
      <c r="CL7" s="528" t="str">
        <f>IF(INDEX(事業所台帳!$B$4:$F$153,CL3,4)="","",INDEX(事業所台帳!$B$4:$F$153,CL3,4))</f>
        <v/>
      </c>
      <c r="CM7" s="528" t="str">
        <f>IF(INDEX(事業所台帳!$B$4:$F$153,CM3,4)="","",INDEX(事業所台帳!$B$4:$F$153,CM3,4))</f>
        <v/>
      </c>
      <c r="CN7" s="528" t="str">
        <f>IF(INDEX(事業所台帳!$B$4:$F$153,CN3,4)="","",INDEX(事業所台帳!$B$4:$F$153,CN3,4))</f>
        <v/>
      </c>
      <c r="CO7" s="528" t="str">
        <f>IF(INDEX(事業所台帳!$B$4:$F$153,CO3,4)="","",INDEX(事業所台帳!$B$4:$F$153,CO3,4))</f>
        <v/>
      </c>
      <c r="CP7" s="528" t="str">
        <f>IF(INDEX(事業所台帳!$B$4:$F$153,CP3,4)="","",INDEX(事業所台帳!$B$4:$F$153,CP3,4))</f>
        <v/>
      </c>
      <c r="CQ7" s="528" t="str">
        <f>IF(INDEX(事業所台帳!$B$4:$F$153,CQ3,4)="","",INDEX(事業所台帳!$B$4:$F$153,CQ3,4))</f>
        <v/>
      </c>
      <c r="CR7" s="528" t="str">
        <f>IF(INDEX(事業所台帳!$B$4:$F$153,CR3,4)="","",INDEX(事業所台帳!$B$4:$F$153,CR3,4))</f>
        <v/>
      </c>
      <c r="CS7" s="528" t="str">
        <f>IF(INDEX(事業所台帳!$B$4:$F$153,CS3,4)="","",INDEX(事業所台帳!$B$4:$F$153,CS3,4))</f>
        <v/>
      </c>
      <c r="CT7" s="528" t="str">
        <f>IF(INDEX(事業所台帳!$B$4:$F$153,CT3,4)="","",INDEX(事業所台帳!$B$4:$F$153,CT3,4))</f>
        <v/>
      </c>
      <c r="CU7" s="528" t="str">
        <f>IF(INDEX(事業所台帳!$B$4:$F$153,CU3,4)="","",INDEX(事業所台帳!$B$4:$F$153,CU3,4))</f>
        <v/>
      </c>
      <c r="CV7" s="528" t="str">
        <f>IF(INDEX(事業所台帳!$B$4:$F$153,CV3,4)="","",INDEX(事業所台帳!$B$4:$F$153,CV3,4))</f>
        <v/>
      </c>
      <c r="CW7" s="528" t="str">
        <f>IF(INDEX(事業所台帳!$B$4:$F$153,CW3,4)="","",INDEX(事業所台帳!$B$4:$F$153,CW3,4))</f>
        <v/>
      </c>
      <c r="CX7" s="528" t="str">
        <f>IF(INDEX(事業所台帳!$B$4:$F$153,CX3,4)="","",INDEX(事業所台帳!$B$4:$F$153,CX3,4))</f>
        <v/>
      </c>
      <c r="CY7" s="528" t="str">
        <f>IF(INDEX(事業所台帳!$B$4:$F$153,CY3,4)="","",INDEX(事業所台帳!$B$4:$F$153,CY3,4))</f>
        <v/>
      </c>
      <c r="CZ7" s="528" t="str">
        <f>IF(INDEX(事業所台帳!$B$4:$F$153,CZ3,4)="","",INDEX(事業所台帳!$B$4:$F$153,CZ3,4))</f>
        <v/>
      </c>
      <c r="DA7" s="528" t="str">
        <f>IF(INDEX(事業所台帳!$B$4:$F$153,DA3,4)="","",INDEX(事業所台帳!$B$4:$F$153,DA3,4))</f>
        <v/>
      </c>
      <c r="DB7" s="528" t="str">
        <f>IF(INDEX(事業所台帳!$B$4:$F$153,DB3,4)="","",INDEX(事業所台帳!$B$4:$F$153,DB3,4))</f>
        <v/>
      </c>
      <c r="DC7" s="528" t="str">
        <f>IF(INDEX(事業所台帳!$B$4:$F$153,DC3,4)="","",INDEX(事業所台帳!$B$4:$F$153,DC3,4))</f>
        <v/>
      </c>
      <c r="DD7" s="528" t="str">
        <f>IF(INDEX(事業所台帳!$B$4:$F$153,DD3,4)="","",INDEX(事業所台帳!$B$4:$F$153,DD3,4))</f>
        <v/>
      </c>
      <c r="DE7" s="528" t="str">
        <f>IF(INDEX(事業所台帳!$B$4:$F$153,DE3,4)="","",INDEX(事業所台帳!$B$4:$F$153,DE3,4))</f>
        <v/>
      </c>
      <c r="DF7" s="528" t="str">
        <f>IF(INDEX(事業所台帳!$B$4:$F$153,DF3,4)="","",INDEX(事業所台帳!$B$4:$F$153,DF3,4))</f>
        <v/>
      </c>
      <c r="DG7" s="528" t="str">
        <f>IF(INDEX(事業所台帳!$B$4:$F$153,DG3,4)="","",INDEX(事業所台帳!$B$4:$F$153,DG3,4))</f>
        <v/>
      </c>
      <c r="DH7" s="528" t="str">
        <f>IF(INDEX(事業所台帳!$B$4:$F$153,DH3,4)="","",INDEX(事業所台帳!$B$4:$F$153,DH3,4))</f>
        <v/>
      </c>
      <c r="DI7" s="528" t="str">
        <f>IF(INDEX(事業所台帳!$B$4:$F$153,DI3,4)="","",INDEX(事業所台帳!$B$4:$F$153,DI3,4))</f>
        <v/>
      </c>
      <c r="DJ7" s="528" t="str">
        <f>IF(INDEX(事業所台帳!$B$4:$F$153,DJ3,4)="","",INDEX(事業所台帳!$B$4:$F$153,DJ3,4))</f>
        <v/>
      </c>
      <c r="DK7" s="528" t="str">
        <f>IF(INDEX(事業所台帳!$B$4:$F$153,DK3,4)="","",INDEX(事業所台帳!$B$4:$F$153,DK3,4))</f>
        <v/>
      </c>
      <c r="DL7" s="528" t="str">
        <f>IF(INDEX(事業所台帳!$B$4:$F$153,DL3,4)="","",INDEX(事業所台帳!$B$4:$F$153,DL3,4))</f>
        <v/>
      </c>
      <c r="DM7" s="528" t="str">
        <f>IF(INDEX(事業所台帳!$B$4:$F$153,DM3,4)="","",INDEX(事業所台帳!$B$4:$F$153,DM3,4))</f>
        <v/>
      </c>
      <c r="DN7" s="528" t="str">
        <f>IF(INDEX(事業所台帳!$B$4:$F$153,DN3,4)="","",INDEX(事業所台帳!$B$4:$F$153,DN3,4))</f>
        <v/>
      </c>
      <c r="DO7" s="528" t="str">
        <f>IF(INDEX(事業所台帳!$B$4:$F$153,DO3,4)="","",INDEX(事業所台帳!$B$4:$F$153,DO3,4))</f>
        <v/>
      </c>
      <c r="DP7" s="528" t="str">
        <f>IF(INDEX(事業所台帳!$B$4:$F$153,DP3,4)="","",INDEX(事業所台帳!$B$4:$F$153,DP3,4))</f>
        <v/>
      </c>
      <c r="DQ7" s="528" t="str">
        <f>IF(INDEX(事業所台帳!$B$4:$F$153,DQ3,4)="","",INDEX(事業所台帳!$B$4:$F$153,DQ3,4))</f>
        <v/>
      </c>
      <c r="DR7" s="528" t="str">
        <f>IF(INDEX(事業所台帳!$B$4:$F$153,DR3,4)="","",INDEX(事業所台帳!$B$4:$F$153,DR3,4))</f>
        <v/>
      </c>
      <c r="DS7" s="528" t="str">
        <f>IF(INDEX(事業所台帳!$B$4:$F$153,DS3,4)="","",INDEX(事業所台帳!$B$4:$F$153,DS3,4))</f>
        <v/>
      </c>
      <c r="DT7" s="528" t="str">
        <f>IF(INDEX(事業所台帳!$B$4:$F$153,DT3,4)="","",INDEX(事業所台帳!$B$4:$F$153,DT3,4))</f>
        <v/>
      </c>
      <c r="DU7" s="528" t="str">
        <f>IF(INDEX(事業所台帳!$B$4:$F$153,DU3,4)="","",INDEX(事業所台帳!$B$4:$F$153,DU3,4))</f>
        <v/>
      </c>
      <c r="DV7" s="528" t="str">
        <f>IF(INDEX(事業所台帳!$B$4:$F$153,DV3,4)="","",INDEX(事業所台帳!$B$4:$F$153,DV3,4))</f>
        <v/>
      </c>
      <c r="DW7" s="528" t="str">
        <f>IF(INDEX(事業所台帳!$B$4:$F$153,DW3,4)="","",INDEX(事業所台帳!$B$4:$F$153,DW3,4))</f>
        <v/>
      </c>
      <c r="DX7" s="528" t="str">
        <f>IF(INDEX(事業所台帳!$B$4:$F$153,DX3,4)="","",INDEX(事業所台帳!$B$4:$F$153,DX3,4))</f>
        <v/>
      </c>
      <c r="DY7" s="528" t="str">
        <f>IF(INDEX(事業所台帳!$B$4:$F$153,DY3,4)="","",INDEX(事業所台帳!$B$4:$F$153,DY3,4))</f>
        <v/>
      </c>
      <c r="DZ7" s="528" t="str">
        <f>IF(INDEX(事業所台帳!$B$4:$F$153,DZ3,4)="","",INDEX(事業所台帳!$B$4:$F$153,DZ3,4))</f>
        <v/>
      </c>
      <c r="EA7" s="528" t="str">
        <f>IF(INDEX(事業所台帳!$B$4:$F$153,EA3,4)="","",INDEX(事業所台帳!$B$4:$F$153,EA3,4))</f>
        <v/>
      </c>
      <c r="EB7" s="528" t="str">
        <f>IF(INDEX(事業所台帳!$B$4:$F$153,EB3,4)="","",INDEX(事業所台帳!$B$4:$F$153,EB3,4))</f>
        <v/>
      </c>
      <c r="EC7" s="528" t="str">
        <f>IF(INDEX(事業所台帳!$B$4:$F$153,EC3,4)="","",INDEX(事業所台帳!$B$4:$F$153,EC3,4))</f>
        <v/>
      </c>
      <c r="ED7" s="528" t="str">
        <f>IF(INDEX(事業所台帳!$B$4:$F$153,ED3,4)="","",INDEX(事業所台帳!$B$4:$F$153,ED3,4))</f>
        <v/>
      </c>
      <c r="EE7" s="528" t="str">
        <f>IF(INDEX(事業所台帳!$B$4:$F$153,EE3,4)="","",INDEX(事業所台帳!$B$4:$F$153,EE3,4))</f>
        <v/>
      </c>
      <c r="EF7" s="528" t="str">
        <f>IF(INDEX(事業所台帳!$B$4:$F$153,EF3,4)="","",INDEX(事業所台帳!$B$4:$F$153,EF3,4))</f>
        <v/>
      </c>
      <c r="EG7" s="528" t="str">
        <f>IF(INDEX(事業所台帳!$B$4:$F$153,EG3,4)="","",INDEX(事業所台帳!$B$4:$F$153,EG3,4))</f>
        <v/>
      </c>
      <c r="EH7" s="528" t="str">
        <f>IF(INDEX(事業所台帳!$B$4:$F$153,EH3,4)="","",INDEX(事業所台帳!$B$4:$F$153,EH3,4))</f>
        <v/>
      </c>
      <c r="EI7" s="528" t="str">
        <f>IF(INDEX(事業所台帳!$B$4:$F$153,EI3,4)="","",INDEX(事業所台帳!$B$4:$F$153,EI3,4))</f>
        <v/>
      </c>
      <c r="EJ7" s="528" t="str">
        <f>IF(INDEX(事業所台帳!$B$4:$F$153,EJ3,4)="","",INDEX(事業所台帳!$B$4:$F$153,EJ3,4))</f>
        <v/>
      </c>
      <c r="EK7" s="528" t="str">
        <f>IF(INDEX(事業所台帳!$B$4:$F$153,EK3,4)="","",INDEX(事業所台帳!$B$4:$F$153,EK3,4))</f>
        <v/>
      </c>
      <c r="EL7" s="528" t="str">
        <f>IF(INDEX(事業所台帳!$B$4:$F$153,EL3,4)="","",INDEX(事業所台帳!$B$4:$F$153,EL3,4))</f>
        <v/>
      </c>
      <c r="EM7" s="528" t="str">
        <f>IF(INDEX(事業所台帳!$B$4:$F$153,EM3,4)="","",INDEX(事業所台帳!$B$4:$F$153,EM3,4))</f>
        <v/>
      </c>
      <c r="EN7" s="528" t="str">
        <f>IF(INDEX(事業所台帳!$B$4:$F$153,EN3,4)="","",INDEX(事業所台帳!$B$4:$F$153,EN3,4))</f>
        <v/>
      </c>
      <c r="EO7" s="528" t="str">
        <f>IF(INDEX(事業所台帳!$B$4:$F$153,EO3,4)="","",INDEX(事業所台帳!$B$4:$F$153,EO3,4))</f>
        <v/>
      </c>
      <c r="EP7" s="528" t="str">
        <f>IF(INDEX(事業所台帳!$B$4:$F$153,EP3,4)="","",INDEX(事業所台帳!$B$4:$F$153,EP3,4))</f>
        <v/>
      </c>
      <c r="EQ7" s="528" t="str">
        <f>IF(INDEX(事業所台帳!$B$4:$F$153,EQ3,4)="","",INDEX(事業所台帳!$B$4:$F$153,EQ3,4))</f>
        <v/>
      </c>
      <c r="ER7" s="528" t="str">
        <f>IF(INDEX(事業所台帳!$B$4:$F$153,ER3,4)="","",INDEX(事業所台帳!$B$4:$F$153,ER3,4))</f>
        <v/>
      </c>
      <c r="ES7" s="528" t="str">
        <f>IF(INDEX(事業所台帳!$B$4:$F$153,ES3,4)="","",INDEX(事業所台帳!$B$4:$F$153,ES3,4))</f>
        <v/>
      </c>
      <c r="ET7" s="528" t="str">
        <f>IF(INDEX(事業所台帳!$B$4:$F$153,ET3,4)="","",INDEX(事業所台帳!$B$4:$F$153,ET3,4))</f>
        <v/>
      </c>
      <c r="EU7" s="528" t="str">
        <f>IF(INDEX(事業所台帳!$B$4:$F$153,EU3,4)="","",INDEX(事業所台帳!$B$4:$F$153,EU3,4))</f>
        <v/>
      </c>
      <c r="EV7" s="528" t="str">
        <f>IF(INDEX(事業所台帳!$B$4:$F$153,EV3,4)="","",INDEX(事業所台帳!$B$4:$F$153,EV3,4))</f>
        <v/>
      </c>
      <c r="EW7" s="529" t="str">
        <f>IF(INDEX(事業所台帳!$B$4:$F$153,EW3,4)="","",INDEX(事業所台帳!$B$4:$F$153,EW3,4))</f>
        <v/>
      </c>
    </row>
    <row r="8" spans="1:153" s="6" customFormat="1" ht="23.25" hidden="1" customHeight="1" thickBot="1">
      <c r="A8" s="1059" t="s">
        <v>2195</v>
      </c>
      <c r="B8" s="1060"/>
      <c r="C8" s="83">
        <f>SUM(事業所台帳!F4:F153)</f>
        <v>0</v>
      </c>
      <c r="D8" s="84">
        <f>IF(INDEX(事業所台帳!$B$4:$F$153,D3,5)="","",INDEX(事業所台帳!$B$4:$F$153,D3,5))</f>
        <v>0</v>
      </c>
      <c r="E8" s="84" t="str">
        <f>IF(INDEX(事業所台帳!$B$4:$F$153,E3,5)="","",INDEX(事業所台帳!$B$4:$F$153,E3,5))</f>
        <v/>
      </c>
      <c r="F8" s="84" t="str">
        <f>IF(INDEX(事業所台帳!$B$4:$F$153,F3,5)="","",INDEX(事業所台帳!$B$4:$F$153,F3,5))</f>
        <v/>
      </c>
      <c r="G8" s="84" t="str">
        <f>IF(INDEX(事業所台帳!$B$4:$F$153,G3,5)="","",INDEX(事業所台帳!$B$4:$F$153,G3,5))</f>
        <v/>
      </c>
      <c r="H8" s="84" t="str">
        <f>IF(INDEX(事業所台帳!$B$4:$F$153,H3,5)="","",INDEX(事業所台帳!$B$4:$F$153,H3,5))</f>
        <v/>
      </c>
      <c r="I8" s="84" t="str">
        <f>IF(INDEX(事業所台帳!$B$4:$F$153,I3,5)="","",INDEX(事業所台帳!$B$4:$F$153,I3,5))</f>
        <v/>
      </c>
      <c r="J8" s="84" t="str">
        <f>IF(INDEX(事業所台帳!$B$4:$F$153,J3,5)="","",INDEX(事業所台帳!$B$4:$F$153,J3,5))</f>
        <v/>
      </c>
      <c r="K8" s="84" t="str">
        <f>IF(INDEX(事業所台帳!$B$4:$F$153,K3,5)="","",INDEX(事業所台帳!$B$4:$F$153,K3,5))</f>
        <v/>
      </c>
      <c r="L8" s="84" t="str">
        <f>IF(INDEX(事業所台帳!$B$4:$F$153,L3,5)="","",INDEX(事業所台帳!$B$4:$F$153,L3,5))</f>
        <v/>
      </c>
      <c r="M8" s="84" t="str">
        <f>IF(INDEX(事業所台帳!$B$4:$F$153,M3,5)="","",INDEX(事業所台帳!$B$4:$F$153,M3,5))</f>
        <v/>
      </c>
      <c r="N8" s="84" t="str">
        <f>IF(INDEX(事業所台帳!$B$4:$F$153,N3,5)="","",INDEX(事業所台帳!$B$4:$F$153,N3,5))</f>
        <v/>
      </c>
      <c r="O8" s="84" t="str">
        <f>IF(INDEX(事業所台帳!$B$4:$F$153,O3,5)="","",INDEX(事業所台帳!$B$4:$F$153,O3,5))</f>
        <v/>
      </c>
      <c r="P8" s="84" t="str">
        <f>IF(INDEX(事業所台帳!$B$4:$F$153,P3,5)="","",INDEX(事業所台帳!$B$4:$F$153,P3,5))</f>
        <v/>
      </c>
      <c r="Q8" s="84" t="str">
        <f>IF(INDEX(事業所台帳!$B$4:$F$153,Q3,5)="","",INDEX(事業所台帳!$B$4:$F$153,Q3,5))</f>
        <v/>
      </c>
      <c r="R8" s="84" t="str">
        <f>IF(INDEX(事業所台帳!$B$4:$F$153,R3,5)="","",INDEX(事業所台帳!$B$4:$F$153,R3,5))</f>
        <v/>
      </c>
      <c r="S8" s="84" t="str">
        <f>IF(INDEX(事業所台帳!$B$4:$F$153,S3,5)="","",INDEX(事業所台帳!$B$4:$F$153,S3,5))</f>
        <v/>
      </c>
      <c r="T8" s="84" t="str">
        <f>IF(INDEX(事業所台帳!$B$4:$F$153,T3,5)="","",INDEX(事業所台帳!$B$4:$F$153,T3,5))</f>
        <v/>
      </c>
      <c r="U8" s="84" t="str">
        <f>IF(INDEX(事業所台帳!$B$4:$F$153,U3,5)="","",INDEX(事業所台帳!$B$4:$F$153,U3,5))</f>
        <v/>
      </c>
      <c r="V8" s="84" t="str">
        <f>IF(INDEX(事業所台帳!$B$4:$F$153,V3,5)="","",INDEX(事業所台帳!$B$4:$F$153,V3,5))</f>
        <v/>
      </c>
      <c r="W8" s="84" t="str">
        <f>IF(INDEX(事業所台帳!$B$4:$F$153,W3,5)="","",INDEX(事業所台帳!$B$4:$F$153,W3,5))</f>
        <v/>
      </c>
      <c r="X8" s="84" t="str">
        <f>IF(INDEX(事業所台帳!$B$4:$F$153,X3,5)="","",INDEX(事業所台帳!$B$4:$F$153,X3,5))</f>
        <v/>
      </c>
      <c r="Y8" s="84" t="str">
        <f>IF(INDEX(事業所台帳!$B$4:$F$153,Y3,5)="","",INDEX(事業所台帳!$B$4:$F$153,Y3,5))</f>
        <v/>
      </c>
      <c r="Z8" s="84" t="str">
        <f>IF(INDEX(事業所台帳!$B$4:$F$153,Z3,5)="","",INDEX(事業所台帳!$B$4:$F$153,Z3,5))</f>
        <v/>
      </c>
      <c r="AA8" s="84" t="str">
        <f>IF(INDEX(事業所台帳!$B$4:$F$153,AA3,5)="","",INDEX(事業所台帳!$B$4:$F$153,AA3,5))</f>
        <v/>
      </c>
      <c r="AB8" s="84" t="str">
        <f>IF(INDEX(事業所台帳!$B$4:$F$153,AB3,5)="","",INDEX(事業所台帳!$B$4:$F$153,AB3,5))</f>
        <v/>
      </c>
      <c r="AC8" s="84" t="str">
        <f>IF(INDEX(事業所台帳!$B$4:$F$153,AC3,5)="","",INDEX(事業所台帳!$B$4:$F$153,AC3,5))</f>
        <v/>
      </c>
      <c r="AD8" s="84" t="str">
        <f>IF(INDEX(事業所台帳!$B$4:$F$153,AD3,5)="","",INDEX(事業所台帳!$B$4:$F$153,AD3,5))</f>
        <v/>
      </c>
      <c r="AE8" s="84" t="str">
        <f>IF(INDEX(事業所台帳!$B$4:$F$153,AE3,5)="","",INDEX(事業所台帳!$B$4:$F$153,AE3,5))</f>
        <v/>
      </c>
      <c r="AF8" s="84" t="str">
        <f>IF(INDEX(事業所台帳!$B$4:$F$153,AF3,5)="","",INDEX(事業所台帳!$B$4:$F$153,AF3,5))</f>
        <v/>
      </c>
      <c r="AG8" s="84" t="str">
        <f>IF(INDEX(事業所台帳!$B$4:$F$153,AG3,5)="","",INDEX(事業所台帳!$B$4:$F$153,AG3,5))</f>
        <v/>
      </c>
      <c r="AH8" s="84" t="str">
        <f>IF(INDEX(事業所台帳!$B$4:$F$153,AH3,5)="","",INDEX(事業所台帳!$B$4:$F$153,AH3,5))</f>
        <v/>
      </c>
      <c r="AI8" s="84" t="str">
        <f>IF(INDEX(事業所台帳!$B$4:$F$153,AI3,5)="","",INDEX(事業所台帳!$B$4:$F$153,AI3,5))</f>
        <v/>
      </c>
      <c r="AJ8" s="84" t="str">
        <f>IF(INDEX(事業所台帳!$B$4:$F$153,AJ3,5)="","",INDEX(事業所台帳!$B$4:$F$153,AJ3,5))</f>
        <v/>
      </c>
      <c r="AK8" s="84" t="str">
        <f>IF(INDEX(事業所台帳!$B$4:$F$153,AK3,5)="","",INDEX(事業所台帳!$B$4:$F$153,AK3,5))</f>
        <v/>
      </c>
      <c r="AL8" s="84" t="str">
        <f>IF(INDEX(事業所台帳!$B$4:$F$153,AL3,5)="","",INDEX(事業所台帳!$B$4:$F$153,AL3,5))</f>
        <v/>
      </c>
      <c r="AM8" s="84" t="str">
        <f>IF(INDEX(事業所台帳!$B$4:$F$153,AM3,5)="","",INDEX(事業所台帳!$B$4:$F$153,AM3,5))</f>
        <v/>
      </c>
      <c r="AN8" s="84" t="str">
        <f>IF(INDEX(事業所台帳!$B$4:$F$153,AN3,5)="","",INDEX(事業所台帳!$B$4:$F$153,AN3,5))</f>
        <v/>
      </c>
      <c r="AO8" s="84" t="str">
        <f>IF(INDEX(事業所台帳!$B$4:$F$153,AO3,5)="","",INDEX(事業所台帳!$B$4:$F$153,AO3,5))</f>
        <v/>
      </c>
      <c r="AP8" s="84" t="str">
        <f>IF(INDEX(事業所台帳!$B$4:$F$153,AP3,5)="","",INDEX(事業所台帳!$B$4:$F$153,AP3,5))</f>
        <v/>
      </c>
      <c r="AQ8" s="84" t="str">
        <f>IF(INDEX(事業所台帳!$B$4:$F$153,AQ3,5)="","",INDEX(事業所台帳!$B$4:$F$153,AQ3,5))</f>
        <v/>
      </c>
      <c r="AR8" s="84" t="str">
        <f>IF(INDEX(事業所台帳!$B$4:$F$153,AR3,5)="","",INDEX(事業所台帳!$B$4:$F$153,AR3,5))</f>
        <v/>
      </c>
      <c r="AS8" s="84" t="str">
        <f>IF(INDEX(事業所台帳!$B$4:$F$153,AS3,5)="","",INDEX(事業所台帳!$B$4:$F$153,AS3,5))</f>
        <v/>
      </c>
      <c r="AT8" s="84" t="str">
        <f>IF(INDEX(事業所台帳!$B$4:$F$153,AT3,5)="","",INDEX(事業所台帳!$B$4:$F$153,AT3,5))</f>
        <v/>
      </c>
      <c r="AU8" s="84" t="str">
        <f>IF(INDEX(事業所台帳!$B$4:$F$153,AU3,5)="","",INDEX(事業所台帳!$B$4:$F$153,AU3,5))</f>
        <v/>
      </c>
      <c r="AV8" s="84" t="str">
        <f>IF(INDEX(事業所台帳!$B$4:$F$153,AV3,5)="","",INDEX(事業所台帳!$B$4:$F$153,AV3,5))</f>
        <v/>
      </c>
      <c r="AW8" s="84" t="str">
        <f>IF(INDEX(事業所台帳!$B$4:$F$153,AW3,5)="","",INDEX(事業所台帳!$B$4:$F$153,AW3,5))</f>
        <v/>
      </c>
      <c r="AX8" s="84" t="str">
        <f>IF(INDEX(事業所台帳!$B$4:$F$153,AX3,5)="","",INDEX(事業所台帳!$B$4:$F$153,AX3,5))</f>
        <v/>
      </c>
      <c r="AY8" s="84" t="str">
        <f>IF(INDEX(事業所台帳!$B$4:$F$153,AY3,5)="","",INDEX(事業所台帳!$B$4:$F$153,AY3,5))</f>
        <v/>
      </c>
      <c r="AZ8" s="84" t="str">
        <f>IF(INDEX(事業所台帳!$B$4:$F$153,AZ3,5)="","",INDEX(事業所台帳!$B$4:$F$153,AZ3,5))</f>
        <v/>
      </c>
      <c r="BA8" s="84" t="str">
        <f>IF(INDEX(事業所台帳!$B$4:$F$153,BA3,5)="","",INDEX(事業所台帳!$B$4:$F$153,BA3,5))</f>
        <v/>
      </c>
      <c r="BB8" s="84" t="str">
        <f>IF(INDEX(事業所台帳!$B$4:$F$153,BB3,5)="","",INDEX(事業所台帳!$B$4:$F$153,BB3,5))</f>
        <v/>
      </c>
      <c r="BC8" s="84" t="str">
        <f>IF(INDEX(事業所台帳!$B$4:$F$153,BC3,5)="","",INDEX(事業所台帳!$B$4:$F$153,BC3,5))</f>
        <v/>
      </c>
      <c r="BD8" s="84" t="str">
        <f>IF(INDEX(事業所台帳!$B$4:$F$153,BD3,5)="","",INDEX(事業所台帳!$B$4:$F$153,BD3,5))</f>
        <v/>
      </c>
      <c r="BE8" s="84" t="str">
        <f>IF(INDEX(事業所台帳!$B$4:$F$153,BE3,5)="","",INDEX(事業所台帳!$B$4:$F$153,BE3,5))</f>
        <v/>
      </c>
      <c r="BF8" s="84" t="str">
        <f>IF(INDEX(事業所台帳!$B$4:$F$153,BF3,5)="","",INDEX(事業所台帳!$B$4:$F$153,BF3,5))</f>
        <v/>
      </c>
      <c r="BG8" s="84" t="str">
        <f>IF(INDEX(事業所台帳!$B$4:$F$153,BG3,5)="","",INDEX(事業所台帳!$B$4:$F$153,BG3,5))</f>
        <v/>
      </c>
      <c r="BH8" s="84" t="str">
        <f>IF(INDEX(事業所台帳!$B$4:$F$153,BH3,5)="","",INDEX(事業所台帳!$B$4:$F$153,BH3,5))</f>
        <v/>
      </c>
      <c r="BI8" s="84" t="str">
        <f>IF(INDEX(事業所台帳!$B$4:$F$153,BI3,5)="","",INDEX(事業所台帳!$B$4:$F$153,BI3,5))</f>
        <v/>
      </c>
      <c r="BJ8" s="84" t="str">
        <f>IF(INDEX(事業所台帳!$B$4:$F$153,BJ3,5)="","",INDEX(事業所台帳!$B$4:$F$153,BJ3,5))</f>
        <v/>
      </c>
      <c r="BK8" s="84" t="str">
        <f>IF(INDEX(事業所台帳!$B$4:$F$153,BK3,5)="","",INDEX(事業所台帳!$B$4:$F$153,BK3,5))</f>
        <v/>
      </c>
      <c r="BL8" s="84" t="str">
        <f>IF(INDEX(事業所台帳!$B$4:$F$153,BL3,5)="","",INDEX(事業所台帳!$B$4:$F$153,BL3,5))</f>
        <v/>
      </c>
      <c r="BM8" s="84" t="str">
        <f>IF(INDEX(事業所台帳!$B$4:$F$153,BM3,5)="","",INDEX(事業所台帳!$B$4:$F$153,BM3,5))</f>
        <v/>
      </c>
      <c r="BN8" s="84" t="str">
        <f>IF(INDEX(事業所台帳!$B$4:$F$153,BN3,5)="","",INDEX(事業所台帳!$B$4:$F$153,BN3,5))</f>
        <v/>
      </c>
      <c r="BO8" s="84" t="str">
        <f>IF(INDEX(事業所台帳!$B$4:$F$153,BO3,5)="","",INDEX(事業所台帳!$B$4:$F$153,BO3,5))</f>
        <v/>
      </c>
      <c r="BP8" s="84" t="str">
        <f>IF(INDEX(事業所台帳!$B$4:$F$153,BP3,5)="","",INDEX(事業所台帳!$B$4:$F$153,BP3,5))</f>
        <v/>
      </c>
      <c r="BQ8" s="84" t="str">
        <f>IF(INDEX(事業所台帳!$B$4:$F$153,BQ3,5)="","",INDEX(事業所台帳!$B$4:$F$153,BQ3,5))</f>
        <v/>
      </c>
      <c r="BR8" s="84" t="str">
        <f>IF(INDEX(事業所台帳!$B$4:$F$153,BR3,5)="","",INDEX(事業所台帳!$B$4:$F$153,BR3,5))</f>
        <v/>
      </c>
      <c r="BS8" s="84" t="str">
        <f>IF(INDEX(事業所台帳!$B$4:$F$153,BS3,5)="","",INDEX(事業所台帳!$B$4:$F$153,BS3,5))</f>
        <v/>
      </c>
      <c r="BT8" s="84" t="str">
        <f>IF(INDEX(事業所台帳!$B$4:$F$153,BT3,5)="","",INDEX(事業所台帳!$B$4:$F$153,BT3,5))</f>
        <v/>
      </c>
      <c r="BU8" s="84" t="str">
        <f>IF(INDEX(事業所台帳!$B$4:$F$153,BU3,5)="","",INDEX(事業所台帳!$B$4:$F$153,BU3,5))</f>
        <v/>
      </c>
      <c r="BV8" s="84" t="str">
        <f>IF(INDEX(事業所台帳!$B$4:$F$153,BV3,5)="","",INDEX(事業所台帳!$B$4:$F$153,BV3,5))</f>
        <v/>
      </c>
      <c r="BW8" s="84" t="str">
        <f>IF(INDEX(事業所台帳!$B$4:$F$153,BW3,5)="","",INDEX(事業所台帳!$B$4:$F$153,BW3,5))</f>
        <v/>
      </c>
      <c r="BX8" s="84" t="str">
        <f>IF(INDEX(事業所台帳!$B$4:$F$153,BX3,5)="","",INDEX(事業所台帳!$B$4:$F$153,BX3,5))</f>
        <v/>
      </c>
      <c r="BY8" s="84" t="str">
        <f>IF(INDEX(事業所台帳!$B$4:$F$153,BY3,5)="","",INDEX(事業所台帳!$B$4:$F$153,BY3,5))</f>
        <v/>
      </c>
      <c r="BZ8" s="84" t="str">
        <f>IF(INDEX(事業所台帳!$B$4:$F$153,BZ3,5)="","",INDEX(事業所台帳!$B$4:$F$153,BZ3,5))</f>
        <v/>
      </c>
      <c r="CA8" s="84" t="str">
        <f>IF(INDEX(事業所台帳!$B$4:$F$153,CA3,5)="","",INDEX(事業所台帳!$B$4:$F$153,CA3,5))</f>
        <v/>
      </c>
      <c r="CB8" s="84" t="str">
        <f>IF(INDEX(事業所台帳!$B$4:$F$153,CB3,5)="","",INDEX(事業所台帳!$B$4:$F$153,CB3,5))</f>
        <v/>
      </c>
      <c r="CC8" s="84" t="str">
        <f>IF(INDEX(事業所台帳!$B$4:$F$153,CC3,5)="","",INDEX(事業所台帳!$B$4:$F$153,CC3,5))</f>
        <v/>
      </c>
      <c r="CD8" s="84" t="str">
        <f>IF(INDEX(事業所台帳!$B$4:$F$153,CD3,5)="","",INDEX(事業所台帳!$B$4:$F$153,CD3,5))</f>
        <v/>
      </c>
      <c r="CE8" s="84" t="str">
        <f>IF(INDEX(事業所台帳!$B$4:$F$153,CE3,5)="","",INDEX(事業所台帳!$B$4:$F$153,CE3,5))</f>
        <v/>
      </c>
      <c r="CF8" s="84" t="str">
        <f>IF(INDEX(事業所台帳!$B$4:$F$153,CF3,5)="","",INDEX(事業所台帳!$B$4:$F$153,CF3,5))</f>
        <v/>
      </c>
      <c r="CG8" s="84" t="str">
        <f>IF(INDEX(事業所台帳!$B$4:$F$153,CG3,5)="","",INDEX(事業所台帳!$B$4:$F$153,CG3,5))</f>
        <v/>
      </c>
      <c r="CH8" s="84" t="str">
        <f>IF(INDEX(事業所台帳!$B$4:$F$153,CH3,5)="","",INDEX(事業所台帳!$B$4:$F$153,CH3,5))</f>
        <v/>
      </c>
      <c r="CI8" s="84" t="str">
        <f>IF(INDEX(事業所台帳!$B$4:$F$153,CI3,5)="","",INDEX(事業所台帳!$B$4:$F$153,CI3,5))</f>
        <v/>
      </c>
      <c r="CJ8" s="84" t="str">
        <f>IF(INDEX(事業所台帳!$B$4:$F$153,CJ3,5)="","",INDEX(事業所台帳!$B$4:$F$153,CJ3,5))</f>
        <v/>
      </c>
      <c r="CK8" s="84" t="str">
        <f>IF(INDEX(事業所台帳!$B$4:$F$153,CK3,5)="","",INDEX(事業所台帳!$B$4:$F$153,CK3,5))</f>
        <v/>
      </c>
      <c r="CL8" s="84" t="str">
        <f>IF(INDEX(事業所台帳!$B$4:$F$153,CL3,5)="","",INDEX(事業所台帳!$B$4:$F$153,CL3,5))</f>
        <v/>
      </c>
      <c r="CM8" s="84" t="str">
        <f>IF(INDEX(事業所台帳!$B$4:$F$153,CM3,5)="","",INDEX(事業所台帳!$B$4:$F$153,CM3,5))</f>
        <v/>
      </c>
      <c r="CN8" s="84" t="str">
        <f>IF(INDEX(事業所台帳!$B$4:$F$153,CN3,5)="","",INDEX(事業所台帳!$B$4:$F$153,CN3,5))</f>
        <v/>
      </c>
      <c r="CO8" s="84" t="str">
        <f>IF(INDEX(事業所台帳!$B$4:$F$153,CO3,5)="","",INDEX(事業所台帳!$B$4:$F$153,CO3,5))</f>
        <v/>
      </c>
      <c r="CP8" s="84" t="str">
        <f>IF(INDEX(事業所台帳!$B$4:$F$153,CP3,5)="","",INDEX(事業所台帳!$B$4:$F$153,CP3,5))</f>
        <v/>
      </c>
      <c r="CQ8" s="84" t="str">
        <f>IF(INDEX(事業所台帳!$B$4:$F$153,CQ3,5)="","",INDEX(事業所台帳!$B$4:$F$153,CQ3,5))</f>
        <v/>
      </c>
      <c r="CR8" s="84" t="str">
        <f>IF(INDEX(事業所台帳!$B$4:$F$153,CR3,5)="","",INDEX(事業所台帳!$B$4:$F$153,CR3,5))</f>
        <v/>
      </c>
      <c r="CS8" s="84" t="str">
        <f>IF(INDEX(事業所台帳!$B$4:$F$153,CS3,5)="","",INDEX(事業所台帳!$B$4:$F$153,CS3,5))</f>
        <v/>
      </c>
      <c r="CT8" s="84" t="str">
        <f>IF(INDEX(事業所台帳!$B$4:$F$153,CT3,5)="","",INDEX(事業所台帳!$B$4:$F$153,CT3,5))</f>
        <v/>
      </c>
      <c r="CU8" s="84" t="str">
        <f>IF(INDEX(事業所台帳!$B$4:$F$153,CU3,5)="","",INDEX(事業所台帳!$B$4:$F$153,CU3,5))</f>
        <v/>
      </c>
      <c r="CV8" s="84" t="str">
        <f>IF(INDEX(事業所台帳!$B$4:$F$153,CV3,5)="","",INDEX(事業所台帳!$B$4:$F$153,CV3,5))</f>
        <v/>
      </c>
      <c r="CW8" s="84" t="str">
        <f>IF(INDEX(事業所台帳!$B$4:$F$153,CW3,5)="","",INDEX(事業所台帳!$B$4:$F$153,CW3,5))</f>
        <v/>
      </c>
      <c r="CX8" s="84" t="str">
        <f>IF(INDEX(事業所台帳!$B$4:$F$153,CX3,5)="","",INDEX(事業所台帳!$B$4:$F$153,CX3,5))</f>
        <v/>
      </c>
      <c r="CY8" s="84" t="str">
        <f>IF(INDEX(事業所台帳!$B$4:$F$153,CY3,5)="","",INDEX(事業所台帳!$B$4:$F$153,CY3,5))</f>
        <v/>
      </c>
      <c r="CZ8" s="84" t="str">
        <f>IF(INDEX(事業所台帳!$B$4:$F$153,CZ3,5)="","",INDEX(事業所台帳!$B$4:$F$153,CZ3,5))</f>
        <v/>
      </c>
      <c r="DA8" s="84" t="str">
        <f>IF(INDEX(事業所台帳!$B$4:$F$153,DA3,5)="","",INDEX(事業所台帳!$B$4:$F$153,DA3,5))</f>
        <v/>
      </c>
      <c r="DB8" s="84" t="str">
        <f>IF(INDEX(事業所台帳!$B$4:$F$153,DB3,5)="","",INDEX(事業所台帳!$B$4:$F$153,DB3,5))</f>
        <v/>
      </c>
      <c r="DC8" s="84" t="str">
        <f>IF(INDEX(事業所台帳!$B$4:$F$153,DC3,5)="","",INDEX(事業所台帳!$B$4:$F$153,DC3,5))</f>
        <v/>
      </c>
      <c r="DD8" s="84" t="str">
        <f>IF(INDEX(事業所台帳!$B$4:$F$153,DD3,5)="","",INDEX(事業所台帳!$B$4:$F$153,DD3,5))</f>
        <v/>
      </c>
      <c r="DE8" s="84" t="str">
        <f>IF(INDEX(事業所台帳!$B$4:$F$153,DE3,5)="","",INDEX(事業所台帳!$B$4:$F$153,DE3,5))</f>
        <v/>
      </c>
      <c r="DF8" s="84" t="str">
        <f>IF(INDEX(事業所台帳!$B$4:$F$153,DF3,5)="","",INDEX(事業所台帳!$B$4:$F$153,DF3,5))</f>
        <v/>
      </c>
      <c r="DG8" s="84" t="str">
        <f>IF(INDEX(事業所台帳!$B$4:$F$153,DG3,5)="","",INDEX(事業所台帳!$B$4:$F$153,DG3,5))</f>
        <v/>
      </c>
      <c r="DH8" s="84" t="str">
        <f>IF(INDEX(事業所台帳!$B$4:$F$153,DH3,5)="","",INDEX(事業所台帳!$B$4:$F$153,DH3,5))</f>
        <v/>
      </c>
      <c r="DI8" s="84" t="str">
        <f>IF(INDEX(事業所台帳!$B$4:$F$153,DI3,5)="","",INDEX(事業所台帳!$B$4:$F$153,DI3,5))</f>
        <v/>
      </c>
      <c r="DJ8" s="84" t="str">
        <f>IF(INDEX(事業所台帳!$B$4:$F$153,DJ3,5)="","",INDEX(事業所台帳!$B$4:$F$153,DJ3,5))</f>
        <v/>
      </c>
      <c r="DK8" s="84" t="str">
        <f>IF(INDEX(事業所台帳!$B$4:$F$153,DK3,5)="","",INDEX(事業所台帳!$B$4:$F$153,DK3,5))</f>
        <v/>
      </c>
      <c r="DL8" s="84" t="str">
        <f>IF(INDEX(事業所台帳!$B$4:$F$153,DL3,5)="","",INDEX(事業所台帳!$B$4:$F$153,DL3,5))</f>
        <v/>
      </c>
      <c r="DM8" s="84" t="str">
        <f>IF(INDEX(事業所台帳!$B$4:$F$153,DM3,5)="","",INDEX(事業所台帳!$B$4:$F$153,DM3,5))</f>
        <v/>
      </c>
      <c r="DN8" s="84" t="str">
        <f>IF(INDEX(事業所台帳!$B$4:$F$153,DN3,5)="","",INDEX(事業所台帳!$B$4:$F$153,DN3,5))</f>
        <v/>
      </c>
      <c r="DO8" s="84" t="str">
        <f>IF(INDEX(事業所台帳!$B$4:$F$153,DO3,5)="","",INDEX(事業所台帳!$B$4:$F$153,DO3,5))</f>
        <v/>
      </c>
      <c r="DP8" s="84" t="str">
        <f>IF(INDEX(事業所台帳!$B$4:$F$153,DP3,5)="","",INDEX(事業所台帳!$B$4:$F$153,DP3,5))</f>
        <v/>
      </c>
      <c r="DQ8" s="84" t="str">
        <f>IF(INDEX(事業所台帳!$B$4:$F$153,DQ3,5)="","",INDEX(事業所台帳!$B$4:$F$153,DQ3,5))</f>
        <v/>
      </c>
      <c r="DR8" s="84" t="str">
        <f>IF(INDEX(事業所台帳!$B$4:$F$153,DR3,5)="","",INDEX(事業所台帳!$B$4:$F$153,DR3,5))</f>
        <v/>
      </c>
      <c r="DS8" s="84" t="str">
        <f>IF(INDEX(事業所台帳!$B$4:$F$153,DS3,5)="","",INDEX(事業所台帳!$B$4:$F$153,DS3,5))</f>
        <v/>
      </c>
      <c r="DT8" s="84" t="str">
        <f>IF(INDEX(事業所台帳!$B$4:$F$153,DT3,5)="","",INDEX(事業所台帳!$B$4:$F$153,DT3,5))</f>
        <v/>
      </c>
      <c r="DU8" s="84" t="str">
        <f>IF(INDEX(事業所台帳!$B$4:$F$153,DU3,5)="","",INDEX(事業所台帳!$B$4:$F$153,DU3,5))</f>
        <v/>
      </c>
      <c r="DV8" s="84" t="str">
        <f>IF(INDEX(事業所台帳!$B$4:$F$153,DV3,5)="","",INDEX(事業所台帳!$B$4:$F$153,DV3,5))</f>
        <v/>
      </c>
      <c r="DW8" s="84" t="str">
        <f>IF(INDEX(事業所台帳!$B$4:$F$153,DW3,5)="","",INDEX(事業所台帳!$B$4:$F$153,DW3,5))</f>
        <v/>
      </c>
      <c r="DX8" s="84" t="str">
        <f>IF(INDEX(事業所台帳!$B$4:$F$153,DX3,5)="","",INDEX(事業所台帳!$B$4:$F$153,DX3,5))</f>
        <v/>
      </c>
      <c r="DY8" s="84" t="str">
        <f>IF(INDEX(事業所台帳!$B$4:$F$153,DY3,5)="","",INDEX(事業所台帳!$B$4:$F$153,DY3,5))</f>
        <v/>
      </c>
      <c r="DZ8" s="84" t="str">
        <f>IF(INDEX(事業所台帳!$B$4:$F$153,DZ3,5)="","",INDEX(事業所台帳!$B$4:$F$153,DZ3,5))</f>
        <v/>
      </c>
      <c r="EA8" s="84" t="str">
        <f>IF(INDEX(事業所台帳!$B$4:$F$153,EA3,5)="","",INDEX(事業所台帳!$B$4:$F$153,EA3,5))</f>
        <v/>
      </c>
      <c r="EB8" s="84" t="str">
        <f>IF(INDEX(事業所台帳!$B$4:$F$153,EB3,5)="","",INDEX(事業所台帳!$B$4:$F$153,EB3,5))</f>
        <v/>
      </c>
      <c r="EC8" s="84" t="str">
        <f>IF(INDEX(事業所台帳!$B$4:$F$153,EC3,5)="","",INDEX(事業所台帳!$B$4:$F$153,EC3,5))</f>
        <v/>
      </c>
      <c r="ED8" s="84" t="str">
        <f>IF(INDEX(事業所台帳!$B$4:$F$153,ED3,5)="","",INDEX(事業所台帳!$B$4:$F$153,ED3,5))</f>
        <v/>
      </c>
      <c r="EE8" s="84" t="str">
        <f>IF(INDEX(事業所台帳!$B$4:$F$153,EE3,5)="","",INDEX(事業所台帳!$B$4:$F$153,EE3,5))</f>
        <v/>
      </c>
      <c r="EF8" s="84" t="str">
        <f>IF(INDEX(事業所台帳!$B$4:$F$153,EF3,5)="","",INDEX(事業所台帳!$B$4:$F$153,EF3,5))</f>
        <v/>
      </c>
      <c r="EG8" s="84" t="str">
        <f>IF(INDEX(事業所台帳!$B$4:$F$153,EG3,5)="","",INDEX(事業所台帳!$B$4:$F$153,EG3,5))</f>
        <v/>
      </c>
      <c r="EH8" s="84" t="str">
        <f>IF(INDEX(事業所台帳!$B$4:$F$153,EH3,5)="","",INDEX(事業所台帳!$B$4:$F$153,EH3,5))</f>
        <v/>
      </c>
      <c r="EI8" s="84" t="str">
        <f>IF(INDEX(事業所台帳!$B$4:$F$153,EI3,5)="","",INDEX(事業所台帳!$B$4:$F$153,EI3,5))</f>
        <v/>
      </c>
      <c r="EJ8" s="84" t="str">
        <f>IF(INDEX(事業所台帳!$B$4:$F$153,EJ3,5)="","",INDEX(事業所台帳!$B$4:$F$153,EJ3,5))</f>
        <v/>
      </c>
      <c r="EK8" s="84" t="str">
        <f>IF(INDEX(事業所台帳!$B$4:$F$153,EK3,5)="","",INDEX(事業所台帳!$B$4:$F$153,EK3,5))</f>
        <v/>
      </c>
      <c r="EL8" s="84" t="str">
        <f>IF(INDEX(事業所台帳!$B$4:$F$153,EL3,5)="","",INDEX(事業所台帳!$B$4:$F$153,EL3,5))</f>
        <v/>
      </c>
      <c r="EM8" s="84" t="str">
        <f>IF(INDEX(事業所台帳!$B$4:$F$153,EM3,5)="","",INDEX(事業所台帳!$B$4:$F$153,EM3,5))</f>
        <v/>
      </c>
      <c r="EN8" s="84" t="str">
        <f>IF(INDEX(事業所台帳!$B$4:$F$153,EN3,5)="","",INDEX(事業所台帳!$B$4:$F$153,EN3,5))</f>
        <v/>
      </c>
      <c r="EO8" s="84" t="str">
        <f>IF(INDEX(事業所台帳!$B$4:$F$153,EO3,5)="","",INDEX(事業所台帳!$B$4:$F$153,EO3,5))</f>
        <v/>
      </c>
      <c r="EP8" s="84" t="str">
        <f>IF(INDEX(事業所台帳!$B$4:$F$153,EP3,5)="","",INDEX(事業所台帳!$B$4:$F$153,EP3,5))</f>
        <v/>
      </c>
      <c r="EQ8" s="84" t="str">
        <f>IF(INDEX(事業所台帳!$B$4:$F$153,EQ3,5)="","",INDEX(事業所台帳!$B$4:$F$153,EQ3,5))</f>
        <v/>
      </c>
      <c r="ER8" s="84" t="str">
        <f>IF(INDEX(事業所台帳!$B$4:$F$153,ER3,5)="","",INDEX(事業所台帳!$B$4:$F$153,ER3,5))</f>
        <v/>
      </c>
      <c r="ES8" s="84" t="str">
        <f>IF(INDEX(事業所台帳!$B$4:$F$153,ES3,5)="","",INDEX(事業所台帳!$B$4:$F$153,ES3,5))</f>
        <v/>
      </c>
      <c r="ET8" s="84" t="str">
        <f>IF(INDEX(事業所台帳!$B$4:$F$153,ET3,5)="","",INDEX(事業所台帳!$B$4:$F$153,ET3,5))</f>
        <v/>
      </c>
      <c r="EU8" s="84" t="str">
        <f>IF(INDEX(事業所台帳!$B$4:$F$153,EU3,5)="","",INDEX(事業所台帳!$B$4:$F$153,EU3,5))</f>
        <v/>
      </c>
      <c r="EV8" s="84" t="str">
        <f>IF(INDEX(事業所台帳!$B$4:$F$153,EV3,5)="","",INDEX(事業所台帳!$B$4:$F$153,EV3,5))</f>
        <v/>
      </c>
      <c r="EW8" s="85" t="str">
        <f>IF(INDEX(事業所台帳!$B$4:$F$153,EW3,5)="","",INDEX(事業所台帳!$B$4:$F$153,EW3,5))</f>
        <v/>
      </c>
    </row>
    <row r="9" spans="1:153" s="6" customFormat="1" ht="19.5" customHeight="1" thickBot="1">
      <c r="A9" s="86" t="s">
        <v>40</v>
      </c>
      <c r="B9" s="87" t="s">
        <v>41</v>
      </c>
      <c r="C9" s="88" t="s">
        <v>51</v>
      </c>
      <c r="D9" s="89" t="s">
        <v>36</v>
      </c>
      <c r="E9" s="90" t="s">
        <v>36</v>
      </c>
      <c r="F9" s="90" t="s">
        <v>36</v>
      </c>
      <c r="G9" s="90" t="s">
        <v>36</v>
      </c>
      <c r="H9" s="90" t="s">
        <v>36</v>
      </c>
      <c r="I9" s="90" t="s">
        <v>36</v>
      </c>
      <c r="J9" s="90" t="s">
        <v>36</v>
      </c>
      <c r="K9" s="90" t="s">
        <v>36</v>
      </c>
      <c r="L9" s="90" t="s">
        <v>36</v>
      </c>
      <c r="M9" s="90" t="s">
        <v>36</v>
      </c>
      <c r="N9" s="90" t="s">
        <v>36</v>
      </c>
      <c r="O9" s="90" t="s">
        <v>36</v>
      </c>
      <c r="P9" s="90" t="s">
        <v>36</v>
      </c>
      <c r="Q9" s="90" t="s">
        <v>36</v>
      </c>
      <c r="R9" s="90" t="s">
        <v>36</v>
      </c>
      <c r="S9" s="90" t="s">
        <v>36</v>
      </c>
      <c r="T9" s="90" t="s">
        <v>36</v>
      </c>
      <c r="U9" s="90" t="s">
        <v>36</v>
      </c>
      <c r="V9" s="90" t="s">
        <v>36</v>
      </c>
      <c r="W9" s="90" t="s">
        <v>36</v>
      </c>
      <c r="X9" s="90" t="s">
        <v>36</v>
      </c>
      <c r="Y9" s="90" t="s">
        <v>36</v>
      </c>
      <c r="Z9" s="90" t="s">
        <v>36</v>
      </c>
      <c r="AA9" s="90" t="s">
        <v>36</v>
      </c>
      <c r="AB9" s="90" t="s">
        <v>36</v>
      </c>
      <c r="AC9" s="90" t="s">
        <v>36</v>
      </c>
      <c r="AD9" s="90" t="s">
        <v>36</v>
      </c>
      <c r="AE9" s="90" t="s">
        <v>36</v>
      </c>
      <c r="AF9" s="90" t="s">
        <v>36</v>
      </c>
      <c r="AG9" s="90" t="s">
        <v>36</v>
      </c>
      <c r="AH9" s="90" t="s">
        <v>36</v>
      </c>
      <c r="AI9" s="90" t="s">
        <v>36</v>
      </c>
      <c r="AJ9" s="90" t="s">
        <v>36</v>
      </c>
      <c r="AK9" s="90" t="s">
        <v>36</v>
      </c>
      <c r="AL9" s="90" t="s">
        <v>36</v>
      </c>
      <c r="AM9" s="90" t="s">
        <v>36</v>
      </c>
      <c r="AN9" s="90" t="s">
        <v>36</v>
      </c>
      <c r="AO9" s="90" t="s">
        <v>36</v>
      </c>
      <c r="AP9" s="90" t="s">
        <v>36</v>
      </c>
      <c r="AQ9" s="90" t="s">
        <v>36</v>
      </c>
      <c r="AR9" s="90" t="s">
        <v>36</v>
      </c>
      <c r="AS9" s="90" t="s">
        <v>36</v>
      </c>
      <c r="AT9" s="90" t="s">
        <v>36</v>
      </c>
      <c r="AU9" s="90" t="s">
        <v>36</v>
      </c>
      <c r="AV9" s="90" t="s">
        <v>36</v>
      </c>
      <c r="AW9" s="90" t="s">
        <v>36</v>
      </c>
      <c r="AX9" s="90" t="s">
        <v>36</v>
      </c>
      <c r="AY9" s="90" t="s">
        <v>36</v>
      </c>
      <c r="AZ9" s="90" t="s">
        <v>36</v>
      </c>
      <c r="BA9" s="90" t="s">
        <v>36</v>
      </c>
      <c r="BB9" s="90" t="s">
        <v>36</v>
      </c>
      <c r="BC9" s="90" t="s">
        <v>36</v>
      </c>
      <c r="BD9" s="90" t="s">
        <v>36</v>
      </c>
      <c r="BE9" s="90" t="s">
        <v>36</v>
      </c>
      <c r="BF9" s="90" t="s">
        <v>36</v>
      </c>
      <c r="BG9" s="90" t="s">
        <v>36</v>
      </c>
      <c r="BH9" s="90" t="s">
        <v>36</v>
      </c>
      <c r="BI9" s="90" t="s">
        <v>36</v>
      </c>
      <c r="BJ9" s="90" t="s">
        <v>36</v>
      </c>
      <c r="BK9" s="90" t="s">
        <v>36</v>
      </c>
      <c r="BL9" s="90" t="s">
        <v>36</v>
      </c>
      <c r="BM9" s="90" t="s">
        <v>36</v>
      </c>
      <c r="BN9" s="90" t="s">
        <v>36</v>
      </c>
      <c r="BO9" s="90" t="s">
        <v>36</v>
      </c>
      <c r="BP9" s="90" t="s">
        <v>36</v>
      </c>
      <c r="BQ9" s="90" t="s">
        <v>36</v>
      </c>
      <c r="BR9" s="90" t="s">
        <v>36</v>
      </c>
      <c r="BS9" s="90" t="s">
        <v>36</v>
      </c>
      <c r="BT9" s="90" t="s">
        <v>36</v>
      </c>
      <c r="BU9" s="90" t="s">
        <v>36</v>
      </c>
      <c r="BV9" s="90" t="s">
        <v>36</v>
      </c>
      <c r="BW9" s="90" t="s">
        <v>36</v>
      </c>
      <c r="BX9" s="90" t="s">
        <v>36</v>
      </c>
      <c r="BY9" s="90" t="s">
        <v>36</v>
      </c>
      <c r="BZ9" s="90" t="s">
        <v>36</v>
      </c>
      <c r="CA9" s="90" t="s">
        <v>36</v>
      </c>
      <c r="CB9" s="90" t="s">
        <v>36</v>
      </c>
      <c r="CC9" s="90" t="s">
        <v>36</v>
      </c>
      <c r="CD9" s="90" t="s">
        <v>36</v>
      </c>
      <c r="CE9" s="90" t="s">
        <v>36</v>
      </c>
      <c r="CF9" s="90" t="s">
        <v>36</v>
      </c>
      <c r="CG9" s="90" t="s">
        <v>36</v>
      </c>
      <c r="CH9" s="90" t="s">
        <v>36</v>
      </c>
      <c r="CI9" s="90" t="s">
        <v>36</v>
      </c>
      <c r="CJ9" s="90" t="s">
        <v>36</v>
      </c>
      <c r="CK9" s="90" t="s">
        <v>36</v>
      </c>
      <c r="CL9" s="90" t="s">
        <v>36</v>
      </c>
      <c r="CM9" s="90" t="s">
        <v>36</v>
      </c>
      <c r="CN9" s="90" t="s">
        <v>36</v>
      </c>
      <c r="CO9" s="90" t="s">
        <v>36</v>
      </c>
      <c r="CP9" s="90" t="s">
        <v>36</v>
      </c>
      <c r="CQ9" s="90" t="s">
        <v>36</v>
      </c>
      <c r="CR9" s="90" t="s">
        <v>36</v>
      </c>
      <c r="CS9" s="90" t="s">
        <v>36</v>
      </c>
      <c r="CT9" s="90" t="s">
        <v>36</v>
      </c>
      <c r="CU9" s="90" t="s">
        <v>36</v>
      </c>
      <c r="CV9" s="90" t="s">
        <v>36</v>
      </c>
      <c r="CW9" s="90" t="s">
        <v>36</v>
      </c>
      <c r="CX9" s="90" t="s">
        <v>36</v>
      </c>
      <c r="CY9" s="90" t="s">
        <v>36</v>
      </c>
      <c r="CZ9" s="90" t="s">
        <v>36</v>
      </c>
      <c r="DA9" s="90" t="s">
        <v>36</v>
      </c>
      <c r="DB9" s="90" t="s">
        <v>36</v>
      </c>
      <c r="DC9" s="90" t="s">
        <v>36</v>
      </c>
      <c r="DD9" s="90" t="s">
        <v>36</v>
      </c>
      <c r="DE9" s="90" t="s">
        <v>36</v>
      </c>
      <c r="DF9" s="90" t="s">
        <v>36</v>
      </c>
      <c r="DG9" s="90" t="s">
        <v>36</v>
      </c>
      <c r="DH9" s="90" t="s">
        <v>36</v>
      </c>
      <c r="DI9" s="90" t="s">
        <v>36</v>
      </c>
      <c r="DJ9" s="90" t="s">
        <v>36</v>
      </c>
      <c r="DK9" s="90" t="s">
        <v>36</v>
      </c>
      <c r="DL9" s="90" t="s">
        <v>36</v>
      </c>
      <c r="DM9" s="90" t="s">
        <v>36</v>
      </c>
      <c r="DN9" s="90" t="s">
        <v>36</v>
      </c>
      <c r="DO9" s="90" t="s">
        <v>36</v>
      </c>
      <c r="DP9" s="90" t="s">
        <v>36</v>
      </c>
      <c r="DQ9" s="90" t="s">
        <v>36</v>
      </c>
      <c r="DR9" s="90" t="s">
        <v>36</v>
      </c>
      <c r="DS9" s="90" t="s">
        <v>36</v>
      </c>
      <c r="DT9" s="90" t="s">
        <v>36</v>
      </c>
      <c r="DU9" s="90" t="s">
        <v>36</v>
      </c>
      <c r="DV9" s="90" t="s">
        <v>36</v>
      </c>
      <c r="DW9" s="90" t="s">
        <v>36</v>
      </c>
      <c r="DX9" s="90" t="s">
        <v>36</v>
      </c>
      <c r="DY9" s="90" t="s">
        <v>36</v>
      </c>
      <c r="DZ9" s="90" t="s">
        <v>36</v>
      </c>
      <c r="EA9" s="90" t="s">
        <v>36</v>
      </c>
      <c r="EB9" s="90" t="s">
        <v>36</v>
      </c>
      <c r="EC9" s="90" t="s">
        <v>36</v>
      </c>
      <c r="ED9" s="90" t="s">
        <v>36</v>
      </c>
      <c r="EE9" s="90" t="s">
        <v>36</v>
      </c>
      <c r="EF9" s="90" t="s">
        <v>36</v>
      </c>
      <c r="EG9" s="90" t="s">
        <v>36</v>
      </c>
      <c r="EH9" s="90" t="s">
        <v>36</v>
      </c>
      <c r="EI9" s="90" t="s">
        <v>36</v>
      </c>
      <c r="EJ9" s="90" t="s">
        <v>36</v>
      </c>
      <c r="EK9" s="90" t="s">
        <v>36</v>
      </c>
      <c r="EL9" s="90" t="s">
        <v>36</v>
      </c>
      <c r="EM9" s="90" t="s">
        <v>36</v>
      </c>
      <c r="EN9" s="90" t="s">
        <v>36</v>
      </c>
      <c r="EO9" s="90" t="s">
        <v>36</v>
      </c>
      <c r="EP9" s="90" t="s">
        <v>36</v>
      </c>
      <c r="EQ9" s="90" t="s">
        <v>36</v>
      </c>
      <c r="ER9" s="90" t="s">
        <v>36</v>
      </c>
      <c r="ES9" s="90" t="s">
        <v>36</v>
      </c>
      <c r="ET9" s="90" t="s">
        <v>36</v>
      </c>
      <c r="EU9" s="90" t="s">
        <v>36</v>
      </c>
      <c r="EV9" s="90" t="s">
        <v>36</v>
      </c>
      <c r="EW9" s="91" t="s">
        <v>36</v>
      </c>
    </row>
    <row r="10" spans="1:153" s="6" customFormat="1" ht="29.25" customHeight="1">
      <c r="A10" s="1065" t="s">
        <v>42</v>
      </c>
      <c r="B10" s="531" t="s">
        <v>43</v>
      </c>
      <c r="C10" s="533" t="str">
        <f>IF(COUNTA(車両台帳!$C$57:$C$556)=0,"",SUM(D10:EW10))</f>
        <v/>
      </c>
      <c r="D10" s="534" t="str">
        <f>IF(COUNTA(車両台帳!$C$57:$C$556)=0,"",COUNTIF(車両台帳!$AQ$57:$AQ$556,D$3&amp;"-"&amp;511&amp;"A"))</f>
        <v/>
      </c>
      <c r="E10" s="534" t="str">
        <f>IF(COUNTA(車両台帳!$C$57:$C$556)=0,"",COUNTIF(車両台帳!$AQ$57:$AQ$556,E$3&amp;"-"&amp;511&amp;"A"))</f>
        <v/>
      </c>
      <c r="F10" s="534" t="str">
        <f>IF(COUNTA(車両台帳!$C$57:$C$556)=0,"",COUNTIF(車両台帳!$AQ$57:$AQ$556,F$3&amp;"-"&amp;511&amp;"A"))</f>
        <v/>
      </c>
      <c r="G10" s="534" t="str">
        <f>IF(COUNTA(車両台帳!$C$57:$C$556)=0,"",COUNTIF(車両台帳!$AQ$57:$AQ$556,G$3&amp;"-"&amp;511&amp;"A"))</f>
        <v/>
      </c>
      <c r="H10" s="534" t="str">
        <f>IF(COUNTA(車両台帳!$C$57:$C$556)=0,"",COUNTIF(車両台帳!$AQ$57:$AQ$556,H$3&amp;"-"&amp;511&amp;"A"))</f>
        <v/>
      </c>
      <c r="I10" s="534" t="str">
        <f>IF(COUNTA(車両台帳!$C$57:$C$556)=0,"",COUNTIF(車両台帳!$AQ$57:$AQ$556,I$3&amp;"-"&amp;511&amp;"A"))</f>
        <v/>
      </c>
      <c r="J10" s="534" t="str">
        <f>IF(COUNTA(車両台帳!$C$57:$C$556)=0,"",COUNTIF(車両台帳!$AQ$57:$AQ$556,J$3&amp;"-"&amp;511&amp;"A"))</f>
        <v/>
      </c>
      <c r="K10" s="534" t="str">
        <f>IF(COUNTA(車両台帳!$C$57:$C$556)=0,"",COUNTIF(車両台帳!$AQ$57:$AQ$556,K$3&amp;"-"&amp;511&amp;"A"))</f>
        <v/>
      </c>
      <c r="L10" s="534" t="str">
        <f>IF(COUNTA(車両台帳!$C$57:$C$556)=0,"",COUNTIF(車両台帳!$AQ$57:$AQ$556,L$3&amp;"-"&amp;511&amp;"A"))</f>
        <v/>
      </c>
      <c r="M10" s="534" t="str">
        <f>IF(COUNTA(車両台帳!$C$57:$C$556)=0,"",COUNTIF(車両台帳!$AQ$57:$AQ$556,M$3&amp;"-"&amp;511&amp;"A"))</f>
        <v/>
      </c>
      <c r="N10" s="534" t="str">
        <f>IF(COUNTA(車両台帳!$C$57:$C$556)=0,"",COUNTIF(車両台帳!$AQ$57:$AQ$556,N$3&amp;"-"&amp;511&amp;"A"))</f>
        <v/>
      </c>
      <c r="O10" s="534" t="str">
        <f>IF(COUNTA(車両台帳!$C$57:$C$556)=0,"",COUNTIF(車両台帳!$AQ$57:$AQ$556,O$3&amp;"-"&amp;511&amp;"A"))</f>
        <v/>
      </c>
      <c r="P10" s="534" t="str">
        <f>IF(COUNTA(車両台帳!$C$57:$C$556)=0,"",COUNTIF(車両台帳!$AQ$57:$AQ$556,P$3&amp;"-"&amp;511&amp;"A"))</f>
        <v/>
      </c>
      <c r="Q10" s="534" t="str">
        <f>IF(COUNTA(車両台帳!$C$57:$C$556)=0,"",COUNTIF(車両台帳!$AQ$57:$AQ$556,Q$3&amp;"-"&amp;511&amp;"A"))</f>
        <v/>
      </c>
      <c r="R10" s="534" t="str">
        <f>IF(COUNTA(車両台帳!$C$57:$C$556)=0,"",COUNTIF(車両台帳!$AQ$57:$AQ$556,R$3&amp;"-"&amp;511&amp;"A"))</f>
        <v/>
      </c>
      <c r="S10" s="534" t="str">
        <f>IF(COUNTA(車両台帳!$C$57:$C$556)=0,"",COUNTIF(車両台帳!$AQ$57:$AQ$556,S$3&amp;"-"&amp;511&amp;"A"))</f>
        <v/>
      </c>
      <c r="T10" s="534" t="str">
        <f>IF(COUNTA(車両台帳!$C$57:$C$556)=0,"",COUNTIF(車両台帳!$AQ$57:$AQ$556,T$3&amp;"-"&amp;511&amp;"A"))</f>
        <v/>
      </c>
      <c r="U10" s="534" t="str">
        <f>IF(COUNTA(車両台帳!$C$57:$C$556)=0,"",COUNTIF(車両台帳!$AQ$57:$AQ$556,U$3&amp;"-"&amp;511&amp;"A"))</f>
        <v/>
      </c>
      <c r="V10" s="534" t="str">
        <f>IF(COUNTA(車両台帳!$C$57:$C$556)=0,"",COUNTIF(車両台帳!$AQ$57:$AQ$556,V$3&amp;"-"&amp;511&amp;"A"))</f>
        <v/>
      </c>
      <c r="W10" s="534" t="str">
        <f>IF(COUNTA(車両台帳!$C$57:$C$556)=0,"",COUNTIF(車両台帳!$AQ$57:$AQ$556,W$3&amp;"-"&amp;511&amp;"A"))</f>
        <v/>
      </c>
      <c r="X10" s="534" t="str">
        <f>IF(COUNTA(車両台帳!$C$57:$C$556)=0,"",COUNTIF(車両台帳!$AQ$57:$AQ$556,X$3&amp;"-"&amp;511&amp;"A"))</f>
        <v/>
      </c>
      <c r="Y10" s="534" t="str">
        <f>IF(COUNTA(車両台帳!$C$57:$C$556)=0,"",COUNTIF(車両台帳!$AQ$57:$AQ$556,Y$3&amp;"-"&amp;511&amp;"A"))</f>
        <v/>
      </c>
      <c r="Z10" s="534" t="str">
        <f>IF(COUNTA(車両台帳!$C$57:$C$556)=0,"",COUNTIF(車両台帳!$AQ$57:$AQ$556,Z$3&amp;"-"&amp;511&amp;"A"))</f>
        <v/>
      </c>
      <c r="AA10" s="534" t="str">
        <f>IF(COUNTA(車両台帳!$C$57:$C$556)=0,"",COUNTIF(車両台帳!$AQ$57:$AQ$556,AA$3&amp;"-"&amp;511&amp;"A"))</f>
        <v/>
      </c>
      <c r="AB10" s="534" t="str">
        <f>IF(COUNTA(車両台帳!$C$57:$C$556)=0,"",COUNTIF(車両台帳!$AQ$57:$AQ$556,AB$3&amp;"-"&amp;511&amp;"A"))</f>
        <v/>
      </c>
      <c r="AC10" s="534" t="str">
        <f>IF(COUNTA(車両台帳!$C$57:$C$556)=0,"",COUNTIF(車両台帳!$AQ$57:$AQ$556,AC$3&amp;"-"&amp;511&amp;"A"))</f>
        <v/>
      </c>
      <c r="AD10" s="534" t="str">
        <f>IF(COUNTA(車両台帳!$C$57:$C$556)=0,"",COUNTIF(車両台帳!$AQ$57:$AQ$556,AD$3&amp;"-"&amp;511&amp;"A"))</f>
        <v/>
      </c>
      <c r="AE10" s="534" t="str">
        <f>IF(COUNTA(車両台帳!$C$57:$C$556)=0,"",COUNTIF(車両台帳!$AQ$57:$AQ$556,AE$3&amp;"-"&amp;511&amp;"A"))</f>
        <v/>
      </c>
      <c r="AF10" s="534" t="str">
        <f>IF(COUNTA(車両台帳!$C$57:$C$556)=0,"",COUNTIF(車両台帳!$AQ$57:$AQ$556,AF$3&amp;"-"&amp;511&amp;"A"))</f>
        <v/>
      </c>
      <c r="AG10" s="534" t="str">
        <f>IF(COUNTA(車両台帳!$C$57:$C$556)=0,"",COUNTIF(車両台帳!$AQ$57:$AQ$556,AG$3&amp;"-"&amp;511&amp;"A"))</f>
        <v/>
      </c>
      <c r="AH10" s="534" t="str">
        <f>IF(COUNTA(車両台帳!$C$57:$C$556)=0,"",COUNTIF(車両台帳!$AQ$57:$AQ$556,AH$3&amp;"-"&amp;511&amp;"A"))</f>
        <v/>
      </c>
      <c r="AI10" s="534" t="str">
        <f>IF(COUNTA(車両台帳!$C$57:$C$556)=0,"",COUNTIF(車両台帳!$AQ$57:$AQ$556,AI$3&amp;"-"&amp;511&amp;"A"))</f>
        <v/>
      </c>
      <c r="AJ10" s="534" t="str">
        <f>IF(COUNTA(車両台帳!$C$57:$C$556)=0,"",COUNTIF(車両台帳!$AQ$57:$AQ$556,AJ$3&amp;"-"&amp;511&amp;"A"))</f>
        <v/>
      </c>
      <c r="AK10" s="534" t="str">
        <f>IF(COUNTA(車両台帳!$C$57:$C$556)=0,"",COUNTIF(車両台帳!$AQ$57:$AQ$556,AK$3&amp;"-"&amp;511&amp;"A"))</f>
        <v/>
      </c>
      <c r="AL10" s="534" t="str">
        <f>IF(COUNTA(車両台帳!$C$57:$C$556)=0,"",COUNTIF(車両台帳!$AQ$57:$AQ$556,AL$3&amp;"-"&amp;511&amp;"A"))</f>
        <v/>
      </c>
      <c r="AM10" s="534" t="str">
        <f>IF(COUNTA(車両台帳!$C$57:$C$556)=0,"",COUNTIF(車両台帳!$AQ$57:$AQ$556,AM$3&amp;"-"&amp;511&amp;"A"))</f>
        <v/>
      </c>
      <c r="AN10" s="534" t="str">
        <f>IF(COUNTA(車両台帳!$C$57:$C$556)=0,"",COUNTIF(車両台帳!$AQ$57:$AQ$556,AN$3&amp;"-"&amp;511&amp;"A"))</f>
        <v/>
      </c>
      <c r="AO10" s="534" t="str">
        <f>IF(COUNTA(車両台帳!$C$57:$C$556)=0,"",COUNTIF(車両台帳!$AQ$57:$AQ$556,AO$3&amp;"-"&amp;511&amp;"A"))</f>
        <v/>
      </c>
      <c r="AP10" s="534" t="str">
        <f>IF(COUNTA(車両台帳!$C$57:$C$556)=0,"",COUNTIF(車両台帳!$AQ$57:$AQ$556,AP$3&amp;"-"&amp;511&amp;"A"))</f>
        <v/>
      </c>
      <c r="AQ10" s="534" t="str">
        <f>IF(COUNTA(車両台帳!$C$57:$C$556)=0,"",COUNTIF(車両台帳!$AQ$57:$AQ$556,AQ$3&amp;"-"&amp;511&amp;"A"))</f>
        <v/>
      </c>
      <c r="AR10" s="534" t="str">
        <f>IF(COUNTA(車両台帳!$C$57:$C$556)=0,"",COUNTIF(車両台帳!$AQ$57:$AQ$556,AR$3&amp;"-"&amp;511&amp;"A"))</f>
        <v/>
      </c>
      <c r="AS10" s="534" t="str">
        <f>IF(COUNTA(車両台帳!$C$57:$C$556)=0,"",COUNTIF(車両台帳!$AQ$57:$AQ$556,AS$3&amp;"-"&amp;511&amp;"A"))</f>
        <v/>
      </c>
      <c r="AT10" s="534" t="str">
        <f>IF(COUNTA(車両台帳!$C$57:$C$556)=0,"",COUNTIF(車両台帳!$AQ$57:$AQ$556,AT$3&amp;"-"&amp;511&amp;"A"))</f>
        <v/>
      </c>
      <c r="AU10" s="534" t="str">
        <f>IF(COUNTA(車両台帳!$C$57:$C$556)=0,"",COUNTIF(車両台帳!$AQ$57:$AQ$556,AU$3&amp;"-"&amp;511&amp;"A"))</f>
        <v/>
      </c>
      <c r="AV10" s="534" t="str">
        <f>IF(COUNTA(車両台帳!$C$57:$C$556)=0,"",COUNTIF(車両台帳!$AQ$57:$AQ$556,AV$3&amp;"-"&amp;511&amp;"A"))</f>
        <v/>
      </c>
      <c r="AW10" s="534" t="str">
        <f>IF(COUNTA(車両台帳!$C$57:$C$556)=0,"",COUNTIF(車両台帳!$AQ$57:$AQ$556,AW$3&amp;"-"&amp;511&amp;"A"))</f>
        <v/>
      </c>
      <c r="AX10" s="534" t="str">
        <f>IF(COUNTA(車両台帳!$C$57:$C$556)=0,"",COUNTIF(車両台帳!$AQ$57:$AQ$556,AX$3&amp;"-"&amp;511&amp;"A"))</f>
        <v/>
      </c>
      <c r="AY10" s="534" t="str">
        <f>IF(COUNTA(車両台帳!$C$57:$C$556)=0,"",COUNTIF(車両台帳!$AQ$57:$AQ$556,AY$3&amp;"-"&amp;511&amp;"A"))</f>
        <v/>
      </c>
      <c r="AZ10" s="534" t="str">
        <f>IF(COUNTA(車両台帳!$C$57:$C$556)=0,"",COUNTIF(車両台帳!$AQ$57:$AQ$556,AZ$3&amp;"-"&amp;511&amp;"A"))</f>
        <v/>
      </c>
      <c r="BA10" s="534" t="str">
        <f>IF(COUNTA(車両台帳!$C$57:$C$556)=0,"",COUNTIF(車両台帳!$AQ$57:$AQ$556,BA$3&amp;"-"&amp;511&amp;"A"))</f>
        <v/>
      </c>
      <c r="BB10" s="534" t="str">
        <f>IF(COUNTA(車両台帳!$C$57:$C$556)=0,"",COUNTIF(車両台帳!$AQ$57:$AQ$556,BB$3&amp;"-"&amp;511&amp;"A"))</f>
        <v/>
      </c>
      <c r="BC10" s="534" t="str">
        <f>IF(COUNTA(車両台帳!$C$57:$C$556)=0,"",COUNTIF(車両台帳!$AQ$57:$AQ$556,BC$3&amp;"-"&amp;511&amp;"A"))</f>
        <v/>
      </c>
      <c r="BD10" s="534" t="str">
        <f>IF(COUNTA(車両台帳!$C$57:$C$556)=0,"",COUNTIF(車両台帳!$AQ$57:$AQ$556,BD$3&amp;"-"&amp;511&amp;"A"))</f>
        <v/>
      </c>
      <c r="BE10" s="534" t="str">
        <f>IF(COUNTA(車両台帳!$C$57:$C$556)=0,"",COUNTIF(車両台帳!$AQ$57:$AQ$556,BE$3&amp;"-"&amp;511&amp;"A"))</f>
        <v/>
      </c>
      <c r="BF10" s="534" t="str">
        <f>IF(COUNTA(車両台帳!$C$57:$C$556)=0,"",COUNTIF(車両台帳!$AQ$57:$AQ$556,BF$3&amp;"-"&amp;511&amp;"A"))</f>
        <v/>
      </c>
      <c r="BG10" s="534" t="str">
        <f>IF(COUNTA(車両台帳!$C$57:$C$556)=0,"",COUNTIF(車両台帳!$AQ$57:$AQ$556,BG$3&amp;"-"&amp;511&amp;"A"))</f>
        <v/>
      </c>
      <c r="BH10" s="534" t="str">
        <f>IF(COUNTA(車両台帳!$C$57:$C$556)=0,"",COUNTIF(車両台帳!$AQ$57:$AQ$556,BH$3&amp;"-"&amp;511&amp;"A"))</f>
        <v/>
      </c>
      <c r="BI10" s="534" t="str">
        <f>IF(COUNTA(車両台帳!$C$57:$C$556)=0,"",COUNTIF(車両台帳!$AQ$57:$AQ$556,BI$3&amp;"-"&amp;511&amp;"A"))</f>
        <v/>
      </c>
      <c r="BJ10" s="534" t="str">
        <f>IF(COUNTA(車両台帳!$C$57:$C$556)=0,"",COUNTIF(車両台帳!$AQ$57:$AQ$556,BJ$3&amp;"-"&amp;511&amp;"A"))</f>
        <v/>
      </c>
      <c r="BK10" s="534" t="str">
        <f>IF(COUNTA(車両台帳!$C$57:$C$556)=0,"",COUNTIF(車両台帳!$AQ$57:$AQ$556,BK$3&amp;"-"&amp;511&amp;"A"))</f>
        <v/>
      </c>
      <c r="BL10" s="534" t="str">
        <f>IF(COUNTA(車両台帳!$C$57:$C$556)=0,"",COUNTIF(車両台帳!$AQ$57:$AQ$556,BL$3&amp;"-"&amp;511&amp;"A"))</f>
        <v/>
      </c>
      <c r="BM10" s="534" t="str">
        <f>IF(COUNTA(車両台帳!$C$57:$C$556)=0,"",COUNTIF(車両台帳!$AQ$57:$AQ$556,BM$3&amp;"-"&amp;511&amp;"A"))</f>
        <v/>
      </c>
      <c r="BN10" s="534" t="str">
        <f>IF(COUNTA(車両台帳!$C$57:$C$556)=0,"",COUNTIF(車両台帳!$AQ$57:$AQ$556,BN$3&amp;"-"&amp;511&amp;"A"))</f>
        <v/>
      </c>
      <c r="BO10" s="534" t="str">
        <f>IF(COUNTA(車両台帳!$C$57:$C$556)=0,"",COUNTIF(車両台帳!$AQ$57:$AQ$556,BO$3&amp;"-"&amp;511&amp;"A"))</f>
        <v/>
      </c>
      <c r="BP10" s="534" t="str">
        <f>IF(COUNTA(車両台帳!$C$57:$C$556)=0,"",COUNTIF(車両台帳!$AQ$57:$AQ$556,BP$3&amp;"-"&amp;511&amp;"A"))</f>
        <v/>
      </c>
      <c r="BQ10" s="534" t="str">
        <f>IF(COUNTA(車両台帳!$C$57:$C$556)=0,"",COUNTIF(車両台帳!$AQ$57:$AQ$556,BQ$3&amp;"-"&amp;511&amp;"A"))</f>
        <v/>
      </c>
      <c r="BR10" s="534" t="str">
        <f>IF(COUNTA(車両台帳!$C$57:$C$556)=0,"",COUNTIF(車両台帳!$AQ$57:$AQ$556,BR$3&amp;"-"&amp;511&amp;"A"))</f>
        <v/>
      </c>
      <c r="BS10" s="534" t="str">
        <f>IF(COUNTA(車両台帳!$C$57:$C$556)=0,"",COUNTIF(車両台帳!$AQ$57:$AQ$556,BS$3&amp;"-"&amp;511&amp;"A"))</f>
        <v/>
      </c>
      <c r="BT10" s="534" t="str">
        <f>IF(COUNTA(車両台帳!$C$57:$C$556)=0,"",COUNTIF(車両台帳!$AQ$57:$AQ$556,BT$3&amp;"-"&amp;511&amp;"A"))</f>
        <v/>
      </c>
      <c r="BU10" s="534" t="str">
        <f>IF(COUNTA(車両台帳!$C$57:$C$556)=0,"",COUNTIF(車両台帳!$AQ$57:$AQ$556,BU$3&amp;"-"&amp;511&amp;"A"))</f>
        <v/>
      </c>
      <c r="BV10" s="534" t="str">
        <f>IF(COUNTA(車両台帳!$C$57:$C$556)=0,"",COUNTIF(車両台帳!$AQ$57:$AQ$556,BV$3&amp;"-"&amp;511&amp;"A"))</f>
        <v/>
      </c>
      <c r="BW10" s="534" t="str">
        <f>IF(COUNTA(車両台帳!$C$57:$C$556)=0,"",COUNTIF(車両台帳!$AQ$57:$AQ$556,BW$3&amp;"-"&amp;511&amp;"A"))</f>
        <v/>
      </c>
      <c r="BX10" s="534" t="str">
        <f>IF(COUNTA(車両台帳!$C$57:$C$556)=0,"",COUNTIF(車両台帳!$AQ$57:$AQ$556,BX$3&amp;"-"&amp;511&amp;"A"))</f>
        <v/>
      </c>
      <c r="BY10" s="534" t="str">
        <f>IF(COUNTA(車両台帳!$C$57:$C$556)=0,"",COUNTIF(車両台帳!$AQ$57:$AQ$556,BY$3&amp;"-"&amp;511&amp;"A"))</f>
        <v/>
      </c>
      <c r="BZ10" s="534" t="str">
        <f>IF(COUNTA(車両台帳!$C$57:$C$556)=0,"",COUNTIF(車両台帳!$AQ$57:$AQ$556,BZ$3&amp;"-"&amp;511&amp;"A"))</f>
        <v/>
      </c>
      <c r="CA10" s="534" t="str">
        <f>IF(COUNTA(車両台帳!$C$57:$C$556)=0,"",COUNTIF(車両台帳!$AQ$57:$AQ$556,CA$3&amp;"-"&amp;511&amp;"A"))</f>
        <v/>
      </c>
      <c r="CB10" s="534" t="str">
        <f>IF(COUNTA(車両台帳!$C$57:$C$556)=0,"",COUNTIF(車両台帳!$AQ$57:$AQ$556,CB$3&amp;"-"&amp;511&amp;"A"))</f>
        <v/>
      </c>
      <c r="CC10" s="534" t="str">
        <f>IF(COUNTA(車両台帳!$C$57:$C$556)=0,"",COUNTIF(車両台帳!$AQ$57:$AQ$556,CC$3&amp;"-"&amp;511&amp;"A"))</f>
        <v/>
      </c>
      <c r="CD10" s="534" t="str">
        <f>IF(COUNTA(車両台帳!$C$57:$C$556)=0,"",COUNTIF(車両台帳!$AQ$57:$AQ$556,CD$3&amp;"-"&amp;511&amp;"A"))</f>
        <v/>
      </c>
      <c r="CE10" s="534" t="str">
        <f>IF(COUNTA(車両台帳!$C$57:$C$556)=0,"",COUNTIF(車両台帳!$AQ$57:$AQ$556,CE$3&amp;"-"&amp;511&amp;"A"))</f>
        <v/>
      </c>
      <c r="CF10" s="534" t="str">
        <f>IF(COUNTA(車両台帳!$C$57:$C$556)=0,"",COUNTIF(車両台帳!$AQ$57:$AQ$556,CF$3&amp;"-"&amp;511&amp;"A"))</f>
        <v/>
      </c>
      <c r="CG10" s="534" t="str">
        <f>IF(COUNTA(車両台帳!$C$57:$C$556)=0,"",COUNTIF(車両台帳!$AQ$57:$AQ$556,CG$3&amp;"-"&amp;511&amp;"A"))</f>
        <v/>
      </c>
      <c r="CH10" s="534" t="str">
        <f>IF(COUNTA(車両台帳!$C$57:$C$556)=0,"",COUNTIF(車両台帳!$AQ$57:$AQ$556,CH$3&amp;"-"&amp;511&amp;"A"))</f>
        <v/>
      </c>
      <c r="CI10" s="534" t="str">
        <f>IF(COUNTA(車両台帳!$C$57:$C$556)=0,"",COUNTIF(車両台帳!$AQ$57:$AQ$556,CI$3&amp;"-"&amp;511&amp;"A"))</f>
        <v/>
      </c>
      <c r="CJ10" s="534" t="str">
        <f>IF(COUNTA(車両台帳!$C$57:$C$556)=0,"",COUNTIF(車両台帳!$AQ$57:$AQ$556,CJ$3&amp;"-"&amp;511&amp;"A"))</f>
        <v/>
      </c>
      <c r="CK10" s="534" t="str">
        <f>IF(COUNTA(車両台帳!$C$57:$C$556)=0,"",COUNTIF(車両台帳!$AQ$57:$AQ$556,CK$3&amp;"-"&amp;511&amp;"A"))</f>
        <v/>
      </c>
      <c r="CL10" s="534" t="str">
        <f>IF(COUNTA(車両台帳!$C$57:$C$556)=0,"",COUNTIF(車両台帳!$AQ$57:$AQ$556,CL$3&amp;"-"&amp;511&amp;"A"))</f>
        <v/>
      </c>
      <c r="CM10" s="534" t="str">
        <f>IF(COUNTA(車両台帳!$C$57:$C$556)=0,"",COUNTIF(車両台帳!$AQ$57:$AQ$556,CM$3&amp;"-"&amp;511&amp;"A"))</f>
        <v/>
      </c>
      <c r="CN10" s="534" t="str">
        <f>IF(COUNTA(車両台帳!$C$57:$C$556)=0,"",COUNTIF(車両台帳!$AQ$57:$AQ$556,CN$3&amp;"-"&amp;511&amp;"A"))</f>
        <v/>
      </c>
      <c r="CO10" s="534" t="str">
        <f>IF(COUNTA(車両台帳!$C$57:$C$556)=0,"",COUNTIF(車両台帳!$AQ$57:$AQ$556,CO$3&amp;"-"&amp;511&amp;"A"))</f>
        <v/>
      </c>
      <c r="CP10" s="534" t="str">
        <f>IF(COUNTA(車両台帳!$C$57:$C$556)=0,"",COUNTIF(車両台帳!$AQ$57:$AQ$556,CP$3&amp;"-"&amp;511&amp;"A"))</f>
        <v/>
      </c>
      <c r="CQ10" s="534" t="str">
        <f>IF(COUNTA(車両台帳!$C$57:$C$556)=0,"",COUNTIF(車両台帳!$AQ$57:$AQ$556,CQ$3&amp;"-"&amp;511&amp;"A"))</f>
        <v/>
      </c>
      <c r="CR10" s="534" t="str">
        <f>IF(COUNTA(車両台帳!$C$57:$C$556)=0,"",COUNTIF(車両台帳!$AQ$57:$AQ$556,CR$3&amp;"-"&amp;511&amp;"A"))</f>
        <v/>
      </c>
      <c r="CS10" s="534" t="str">
        <f>IF(COUNTA(車両台帳!$C$57:$C$556)=0,"",COUNTIF(車両台帳!$AQ$57:$AQ$556,CS$3&amp;"-"&amp;511&amp;"A"))</f>
        <v/>
      </c>
      <c r="CT10" s="534" t="str">
        <f>IF(COUNTA(車両台帳!$C$57:$C$556)=0,"",COUNTIF(車両台帳!$AQ$57:$AQ$556,CT$3&amp;"-"&amp;511&amp;"A"))</f>
        <v/>
      </c>
      <c r="CU10" s="534" t="str">
        <f>IF(COUNTA(車両台帳!$C$57:$C$556)=0,"",COUNTIF(車両台帳!$AQ$57:$AQ$556,CU$3&amp;"-"&amp;511&amp;"A"))</f>
        <v/>
      </c>
      <c r="CV10" s="534" t="str">
        <f>IF(COUNTA(車両台帳!$C$57:$C$556)=0,"",COUNTIF(車両台帳!$AQ$57:$AQ$556,CV$3&amp;"-"&amp;511&amp;"A"))</f>
        <v/>
      </c>
      <c r="CW10" s="534" t="str">
        <f>IF(COUNTA(車両台帳!$C$57:$C$556)=0,"",COUNTIF(車両台帳!$AQ$57:$AQ$556,CW$3&amp;"-"&amp;511&amp;"A"))</f>
        <v/>
      </c>
      <c r="CX10" s="534" t="str">
        <f>IF(COUNTA(車両台帳!$C$57:$C$556)=0,"",COUNTIF(車両台帳!$AQ$57:$AQ$556,CX$3&amp;"-"&amp;511&amp;"A"))</f>
        <v/>
      </c>
      <c r="CY10" s="534" t="str">
        <f>IF(COUNTA(車両台帳!$C$57:$C$556)=0,"",COUNTIF(車両台帳!$AQ$57:$AQ$556,CY$3&amp;"-"&amp;511&amp;"A"))</f>
        <v/>
      </c>
      <c r="CZ10" s="534" t="str">
        <f>IF(COUNTA(車両台帳!$C$57:$C$556)=0,"",COUNTIF(車両台帳!$AQ$57:$AQ$556,CZ$3&amp;"-"&amp;511&amp;"A"))</f>
        <v/>
      </c>
      <c r="DA10" s="534" t="str">
        <f>IF(COUNTA(車両台帳!$C$57:$C$556)=0,"",COUNTIF(車両台帳!$AQ$57:$AQ$556,DA$3&amp;"-"&amp;511&amp;"A"))</f>
        <v/>
      </c>
      <c r="DB10" s="534" t="str">
        <f>IF(COUNTA(車両台帳!$C$57:$C$556)=0,"",COUNTIF(車両台帳!$AQ$57:$AQ$556,DB$3&amp;"-"&amp;511&amp;"A"))</f>
        <v/>
      </c>
      <c r="DC10" s="534" t="str">
        <f>IF(COUNTA(車両台帳!$C$57:$C$556)=0,"",COUNTIF(車両台帳!$AQ$57:$AQ$556,DC$3&amp;"-"&amp;511&amp;"A"))</f>
        <v/>
      </c>
      <c r="DD10" s="534" t="str">
        <f>IF(COUNTA(車両台帳!$C$57:$C$556)=0,"",COUNTIF(車両台帳!$AQ$57:$AQ$556,DD$3&amp;"-"&amp;511&amp;"A"))</f>
        <v/>
      </c>
      <c r="DE10" s="534" t="str">
        <f>IF(COUNTA(車両台帳!$C$57:$C$556)=0,"",COUNTIF(車両台帳!$AQ$57:$AQ$556,DE$3&amp;"-"&amp;511&amp;"A"))</f>
        <v/>
      </c>
      <c r="DF10" s="534" t="str">
        <f>IF(COUNTA(車両台帳!$C$57:$C$556)=0,"",COUNTIF(車両台帳!$AQ$57:$AQ$556,DF$3&amp;"-"&amp;511&amp;"A"))</f>
        <v/>
      </c>
      <c r="DG10" s="534" t="str">
        <f>IF(COUNTA(車両台帳!$C$57:$C$556)=0,"",COUNTIF(車両台帳!$AQ$57:$AQ$556,DG$3&amp;"-"&amp;511&amp;"A"))</f>
        <v/>
      </c>
      <c r="DH10" s="534" t="str">
        <f>IF(COUNTA(車両台帳!$C$57:$C$556)=0,"",COUNTIF(車両台帳!$AQ$57:$AQ$556,DH$3&amp;"-"&amp;511&amp;"A"))</f>
        <v/>
      </c>
      <c r="DI10" s="534" t="str">
        <f>IF(COUNTA(車両台帳!$C$57:$C$556)=0,"",COUNTIF(車両台帳!$AQ$57:$AQ$556,DI$3&amp;"-"&amp;511&amp;"A"))</f>
        <v/>
      </c>
      <c r="DJ10" s="534" t="str">
        <f>IF(COUNTA(車両台帳!$C$57:$C$556)=0,"",COUNTIF(車両台帳!$AQ$57:$AQ$556,DJ$3&amp;"-"&amp;511&amp;"A"))</f>
        <v/>
      </c>
      <c r="DK10" s="534" t="str">
        <f>IF(COUNTA(車両台帳!$C$57:$C$556)=0,"",COUNTIF(車両台帳!$AQ$57:$AQ$556,DK$3&amp;"-"&amp;511&amp;"A"))</f>
        <v/>
      </c>
      <c r="DL10" s="534" t="str">
        <f>IF(COUNTA(車両台帳!$C$57:$C$556)=0,"",COUNTIF(車両台帳!$AQ$57:$AQ$556,DL$3&amp;"-"&amp;511&amp;"A"))</f>
        <v/>
      </c>
      <c r="DM10" s="534" t="str">
        <f>IF(COUNTA(車両台帳!$C$57:$C$556)=0,"",COUNTIF(車両台帳!$AQ$57:$AQ$556,DM$3&amp;"-"&amp;511&amp;"A"))</f>
        <v/>
      </c>
      <c r="DN10" s="534" t="str">
        <f>IF(COUNTA(車両台帳!$C$57:$C$556)=0,"",COUNTIF(車両台帳!$AQ$57:$AQ$556,DN$3&amp;"-"&amp;511&amp;"A"))</f>
        <v/>
      </c>
      <c r="DO10" s="534" t="str">
        <f>IF(COUNTA(車両台帳!$C$57:$C$556)=0,"",COUNTIF(車両台帳!$AQ$57:$AQ$556,DO$3&amp;"-"&amp;511&amp;"A"))</f>
        <v/>
      </c>
      <c r="DP10" s="534" t="str">
        <f>IF(COUNTA(車両台帳!$C$57:$C$556)=0,"",COUNTIF(車両台帳!$AQ$57:$AQ$556,DP$3&amp;"-"&amp;511&amp;"A"))</f>
        <v/>
      </c>
      <c r="DQ10" s="534" t="str">
        <f>IF(COUNTA(車両台帳!$C$57:$C$556)=0,"",COUNTIF(車両台帳!$AQ$57:$AQ$556,DQ$3&amp;"-"&amp;511&amp;"A"))</f>
        <v/>
      </c>
      <c r="DR10" s="534" t="str">
        <f>IF(COUNTA(車両台帳!$C$57:$C$556)=0,"",COUNTIF(車両台帳!$AQ$57:$AQ$556,DR$3&amp;"-"&amp;511&amp;"A"))</f>
        <v/>
      </c>
      <c r="DS10" s="534" t="str">
        <f>IF(COUNTA(車両台帳!$C$57:$C$556)=0,"",COUNTIF(車両台帳!$AQ$57:$AQ$556,DS$3&amp;"-"&amp;511&amp;"A"))</f>
        <v/>
      </c>
      <c r="DT10" s="534" t="str">
        <f>IF(COUNTA(車両台帳!$C$57:$C$556)=0,"",COUNTIF(車両台帳!$AQ$57:$AQ$556,DT$3&amp;"-"&amp;511&amp;"A"))</f>
        <v/>
      </c>
      <c r="DU10" s="534" t="str">
        <f>IF(COUNTA(車両台帳!$C$57:$C$556)=0,"",COUNTIF(車両台帳!$AQ$57:$AQ$556,DU$3&amp;"-"&amp;511&amp;"A"))</f>
        <v/>
      </c>
      <c r="DV10" s="534" t="str">
        <f>IF(COUNTA(車両台帳!$C$57:$C$556)=0,"",COUNTIF(車両台帳!$AQ$57:$AQ$556,DV$3&amp;"-"&amp;511&amp;"A"))</f>
        <v/>
      </c>
      <c r="DW10" s="534" t="str">
        <f>IF(COUNTA(車両台帳!$C$57:$C$556)=0,"",COUNTIF(車両台帳!$AQ$57:$AQ$556,DW$3&amp;"-"&amp;511&amp;"A"))</f>
        <v/>
      </c>
      <c r="DX10" s="534" t="str">
        <f>IF(COUNTA(車両台帳!$C$57:$C$556)=0,"",COUNTIF(車両台帳!$AQ$57:$AQ$556,DX$3&amp;"-"&amp;511&amp;"A"))</f>
        <v/>
      </c>
      <c r="DY10" s="534" t="str">
        <f>IF(COUNTA(車両台帳!$C$57:$C$556)=0,"",COUNTIF(車両台帳!$AQ$57:$AQ$556,DY$3&amp;"-"&amp;511&amp;"A"))</f>
        <v/>
      </c>
      <c r="DZ10" s="534" t="str">
        <f>IF(COUNTA(車両台帳!$C$57:$C$556)=0,"",COUNTIF(車両台帳!$AQ$57:$AQ$556,DZ$3&amp;"-"&amp;511&amp;"A"))</f>
        <v/>
      </c>
      <c r="EA10" s="534" t="str">
        <f>IF(COUNTA(車両台帳!$C$57:$C$556)=0,"",COUNTIF(車両台帳!$AQ$57:$AQ$556,EA$3&amp;"-"&amp;511&amp;"A"))</f>
        <v/>
      </c>
      <c r="EB10" s="534" t="str">
        <f>IF(COUNTA(車両台帳!$C$57:$C$556)=0,"",COUNTIF(車両台帳!$AQ$57:$AQ$556,EB$3&amp;"-"&amp;511&amp;"A"))</f>
        <v/>
      </c>
      <c r="EC10" s="534" t="str">
        <f>IF(COUNTA(車両台帳!$C$57:$C$556)=0,"",COUNTIF(車両台帳!$AQ$57:$AQ$556,EC$3&amp;"-"&amp;511&amp;"A"))</f>
        <v/>
      </c>
      <c r="ED10" s="534" t="str">
        <f>IF(COUNTA(車両台帳!$C$57:$C$556)=0,"",COUNTIF(車両台帳!$AQ$57:$AQ$556,ED$3&amp;"-"&amp;511&amp;"A"))</f>
        <v/>
      </c>
      <c r="EE10" s="534" t="str">
        <f>IF(COUNTA(車両台帳!$C$57:$C$556)=0,"",COUNTIF(車両台帳!$AQ$57:$AQ$556,EE$3&amp;"-"&amp;511&amp;"A"))</f>
        <v/>
      </c>
      <c r="EF10" s="534" t="str">
        <f>IF(COUNTA(車両台帳!$C$57:$C$556)=0,"",COUNTIF(車両台帳!$AQ$57:$AQ$556,EF$3&amp;"-"&amp;511&amp;"A"))</f>
        <v/>
      </c>
      <c r="EG10" s="534" t="str">
        <f>IF(COUNTA(車両台帳!$C$57:$C$556)=0,"",COUNTIF(車両台帳!$AQ$57:$AQ$556,EG$3&amp;"-"&amp;511&amp;"A"))</f>
        <v/>
      </c>
      <c r="EH10" s="534" t="str">
        <f>IF(COUNTA(車両台帳!$C$57:$C$556)=0,"",COUNTIF(車両台帳!$AQ$57:$AQ$556,EH$3&amp;"-"&amp;511&amp;"A"))</f>
        <v/>
      </c>
      <c r="EI10" s="534" t="str">
        <f>IF(COUNTA(車両台帳!$C$57:$C$556)=0,"",COUNTIF(車両台帳!$AQ$57:$AQ$556,EI$3&amp;"-"&amp;511&amp;"A"))</f>
        <v/>
      </c>
      <c r="EJ10" s="534" t="str">
        <f>IF(COUNTA(車両台帳!$C$57:$C$556)=0,"",COUNTIF(車両台帳!$AQ$57:$AQ$556,EJ$3&amp;"-"&amp;511&amp;"A"))</f>
        <v/>
      </c>
      <c r="EK10" s="534" t="str">
        <f>IF(COUNTA(車両台帳!$C$57:$C$556)=0,"",COUNTIF(車両台帳!$AQ$57:$AQ$556,EK$3&amp;"-"&amp;511&amp;"A"))</f>
        <v/>
      </c>
      <c r="EL10" s="534" t="str">
        <f>IF(COUNTA(車両台帳!$C$57:$C$556)=0,"",COUNTIF(車両台帳!$AQ$57:$AQ$556,EL$3&amp;"-"&amp;511&amp;"A"))</f>
        <v/>
      </c>
      <c r="EM10" s="534" t="str">
        <f>IF(COUNTA(車両台帳!$C$57:$C$556)=0,"",COUNTIF(車両台帳!$AQ$57:$AQ$556,EM$3&amp;"-"&amp;511&amp;"A"))</f>
        <v/>
      </c>
      <c r="EN10" s="534" t="str">
        <f>IF(COUNTA(車両台帳!$C$57:$C$556)=0,"",COUNTIF(車両台帳!$AQ$57:$AQ$556,EN$3&amp;"-"&amp;511&amp;"A"))</f>
        <v/>
      </c>
      <c r="EO10" s="534" t="str">
        <f>IF(COUNTA(車両台帳!$C$57:$C$556)=0,"",COUNTIF(車両台帳!$AQ$57:$AQ$556,EO$3&amp;"-"&amp;511&amp;"A"))</f>
        <v/>
      </c>
      <c r="EP10" s="534" t="str">
        <f>IF(COUNTA(車両台帳!$C$57:$C$556)=0,"",COUNTIF(車両台帳!$AQ$57:$AQ$556,EP$3&amp;"-"&amp;511&amp;"A"))</f>
        <v/>
      </c>
      <c r="EQ10" s="534" t="str">
        <f>IF(COUNTA(車両台帳!$C$57:$C$556)=0,"",COUNTIF(車両台帳!$AQ$57:$AQ$556,EQ$3&amp;"-"&amp;511&amp;"A"))</f>
        <v/>
      </c>
      <c r="ER10" s="534" t="str">
        <f>IF(COUNTA(車両台帳!$C$57:$C$556)=0,"",COUNTIF(車両台帳!$AQ$57:$AQ$556,ER$3&amp;"-"&amp;511&amp;"A"))</f>
        <v/>
      </c>
      <c r="ES10" s="534" t="str">
        <f>IF(COUNTA(車両台帳!$C$57:$C$556)=0,"",COUNTIF(車両台帳!$AQ$57:$AQ$556,ES$3&amp;"-"&amp;511&amp;"A"))</f>
        <v/>
      </c>
      <c r="ET10" s="534" t="str">
        <f>IF(COUNTA(車両台帳!$C$57:$C$556)=0,"",COUNTIF(車両台帳!$AQ$57:$AQ$556,ET$3&amp;"-"&amp;511&amp;"A"))</f>
        <v/>
      </c>
      <c r="EU10" s="534" t="str">
        <f>IF(COUNTA(車両台帳!$C$57:$C$556)=0,"",COUNTIF(車両台帳!$AQ$57:$AQ$556,EU$3&amp;"-"&amp;511&amp;"A"))</f>
        <v/>
      </c>
      <c r="EV10" s="534" t="str">
        <f>IF(COUNTA(車両台帳!$C$57:$C$556)=0,"",COUNTIF(車両台帳!$AQ$57:$AQ$556,EV$3&amp;"-"&amp;511&amp;"A"))</f>
        <v/>
      </c>
      <c r="EW10" s="535" t="str">
        <f>IF(COUNTA(車両台帳!$C$57:$C$556)=0,"",COUNTIF(車両台帳!$AQ$57:$AQ$556,EW$3&amp;"-"&amp;511&amp;"A"))</f>
        <v/>
      </c>
    </row>
    <row r="11" spans="1:153" s="6" customFormat="1" ht="29.25" customHeight="1">
      <c r="A11" s="1066"/>
      <c r="B11" s="532" t="s">
        <v>44</v>
      </c>
      <c r="C11" s="536" t="str">
        <f>IF(COUNTA(車両台帳!$C$57:$C$556)=0,"",SUM(D11:EW11))</f>
        <v/>
      </c>
      <c r="D11" s="537" t="str">
        <f>IF(COUNTA(車両台帳!$C$57:$C$556)=0,"",COUNTIF(車両台帳!$AQ$57:$AQ$556,D$3&amp;"-"&amp;512&amp;"A"))</f>
        <v/>
      </c>
      <c r="E11" s="537" t="str">
        <f>IF(COUNTA(車両台帳!$C$57:$C$556)=0,"",COUNTIF(車両台帳!$AQ$57:$AQ$556,E$3&amp;"-"&amp;512&amp;"A"))</f>
        <v/>
      </c>
      <c r="F11" s="537" t="str">
        <f>IF(COUNTA(車両台帳!$C$57:$C$556)=0,"",COUNTIF(車両台帳!$AQ$57:$AQ$556,F$3&amp;"-"&amp;512&amp;"A"))</f>
        <v/>
      </c>
      <c r="G11" s="537" t="str">
        <f>IF(COUNTA(車両台帳!$C$57:$C$556)=0,"",COUNTIF(車両台帳!$AQ$57:$AQ$556,G$3&amp;"-"&amp;512&amp;"A"))</f>
        <v/>
      </c>
      <c r="H11" s="537" t="str">
        <f>IF(COUNTA(車両台帳!$C$57:$C$556)=0,"",COUNTIF(車両台帳!$AQ$57:$AQ$556,H$3&amp;"-"&amp;512&amp;"A"))</f>
        <v/>
      </c>
      <c r="I11" s="537" t="str">
        <f>IF(COUNTA(車両台帳!$C$57:$C$556)=0,"",COUNTIF(車両台帳!$AQ$57:$AQ$556,I$3&amp;"-"&amp;512&amp;"A"))</f>
        <v/>
      </c>
      <c r="J11" s="537" t="str">
        <f>IF(COUNTA(車両台帳!$C$57:$C$556)=0,"",COUNTIF(車両台帳!$AQ$57:$AQ$556,J$3&amp;"-"&amp;512&amp;"A"))</f>
        <v/>
      </c>
      <c r="K11" s="537" t="str">
        <f>IF(COUNTA(車両台帳!$C$57:$C$556)=0,"",COUNTIF(車両台帳!$AQ$57:$AQ$556,K$3&amp;"-"&amp;512&amp;"A"))</f>
        <v/>
      </c>
      <c r="L11" s="537" t="str">
        <f>IF(COUNTA(車両台帳!$C$57:$C$556)=0,"",COUNTIF(車両台帳!$AQ$57:$AQ$556,L$3&amp;"-"&amp;512&amp;"A"))</f>
        <v/>
      </c>
      <c r="M11" s="537" t="str">
        <f>IF(COUNTA(車両台帳!$C$57:$C$556)=0,"",COUNTIF(車両台帳!$AQ$57:$AQ$556,M$3&amp;"-"&amp;512&amp;"A"))</f>
        <v/>
      </c>
      <c r="N11" s="537" t="str">
        <f>IF(COUNTA(車両台帳!$C$57:$C$556)=0,"",COUNTIF(車両台帳!$AQ$57:$AQ$556,N$3&amp;"-"&amp;512&amp;"A"))</f>
        <v/>
      </c>
      <c r="O11" s="537" t="str">
        <f>IF(COUNTA(車両台帳!$C$57:$C$556)=0,"",COUNTIF(車両台帳!$AQ$57:$AQ$556,O$3&amp;"-"&amp;512&amp;"A"))</f>
        <v/>
      </c>
      <c r="P11" s="537" t="str">
        <f>IF(COUNTA(車両台帳!$C$57:$C$556)=0,"",COUNTIF(車両台帳!$AQ$57:$AQ$556,P$3&amp;"-"&amp;512&amp;"A"))</f>
        <v/>
      </c>
      <c r="Q11" s="537" t="str">
        <f>IF(COUNTA(車両台帳!$C$57:$C$556)=0,"",COUNTIF(車両台帳!$AQ$57:$AQ$556,Q$3&amp;"-"&amp;512&amp;"A"))</f>
        <v/>
      </c>
      <c r="R11" s="537" t="str">
        <f>IF(COUNTA(車両台帳!$C$57:$C$556)=0,"",COUNTIF(車両台帳!$AQ$57:$AQ$556,R$3&amp;"-"&amp;512&amp;"A"))</f>
        <v/>
      </c>
      <c r="S11" s="537" t="str">
        <f>IF(COUNTA(車両台帳!$C$57:$C$556)=0,"",COUNTIF(車両台帳!$AQ$57:$AQ$556,S$3&amp;"-"&amp;512&amp;"A"))</f>
        <v/>
      </c>
      <c r="T11" s="537" t="str">
        <f>IF(COUNTA(車両台帳!$C$57:$C$556)=0,"",COUNTIF(車両台帳!$AQ$57:$AQ$556,T$3&amp;"-"&amp;512&amp;"A"))</f>
        <v/>
      </c>
      <c r="U11" s="537" t="str">
        <f>IF(COUNTA(車両台帳!$C$57:$C$556)=0,"",COUNTIF(車両台帳!$AQ$57:$AQ$556,U$3&amp;"-"&amp;512&amp;"A"))</f>
        <v/>
      </c>
      <c r="V11" s="537" t="str">
        <f>IF(COUNTA(車両台帳!$C$57:$C$556)=0,"",COUNTIF(車両台帳!$AQ$57:$AQ$556,V$3&amp;"-"&amp;512&amp;"A"))</f>
        <v/>
      </c>
      <c r="W11" s="537" t="str">
        <f>IF(COUNTA(車両台帳!$C$57:$C$556)=0,"",COUNTIF(車両台帳!$AQ$57:$AQ$556,W$3&amp;"-"&amp;512&amp;"A"))</f>
        <v/>
      </c>
      <c r="X11" s="537" t="str">
        <f>IF(COUNTA(車両台帳!$C$57:$C$556)=0,"",COUNTIF(車両台帳!$AQ$57:$AQ$556,X$3&amp;"-"&amp;512&amp;"A"))</f>
        <v/>
      </c>
      <c r="Y11" s="537" t="str">
        <f>IF(COUNTA(車両台帳!$C$57:$C$556)=0,"",COUNTIF(車両台帳!$AQ$57:$AQ$556,Y$3&amp;"-"&amp;512&amp;"A"))</f>
        <v/>
      </c>
      <c r="Z11" s="537" t="str">
        <f>IF(COUNTA(車両台帳!$C$57:$C$556)=0,"",COUNTIF(車両台帳!$AQ$57:$AQ$556,Z$3&amp;"-"&amp;512&amp;"A"))</f>
        <v/>
      </c>
      <c r="AA11" s="537" t="str">
        <f>IF(COUNTA(車両台帳!$C$57:$C$556)=0,"",COUNTIF(車両台帳!$AQ$57:$AQ$556,AA$3&amp;"-"&amp;512&amp;"A"))</f>
        <v/>
      </c>
      <c r="AB11" s="537" t="str">
        <f>IF(COUNTA(車両台帳!$C$57:$C$556)=0,"",COUNTIF(車両台帳!$AQ$57:$AQ$556,AB$3&amp;"-"&amp;512&amp;"A"))</f>
        <v/>
      </c>
      <c r="AC11" s="537" t="str">
        <f>IF(COUNTA(車両台帳!$C$57:$C$556)=0,"",COUNTIF(車両台帳!$AQ$57:$AQ$556,AC$3&amp;"-"&amp;512&amp;"A"))</f>
        <v/>
      </c>
      <c r="AD11" s="537" t="str">
        <f>IF(COUNTA(車両台帳!$C$57:$C$556)=0,"",COUNTIF(車両台帳!$AQ$57:$AQ$556,AD$3&amp;"-"&amp;512&amp;"A"))</f>
        <v/>
      </c>
      <c r="AE11" s="537" t="str">
        <f>IF(COUNTA(車両台帳!$C$57:$C$556)=0,"",COUNTIF(車両台帳!$AQ$57:$AQ$556,AE$3&amp;"-"&amp;512&amp;"A"))</f>
        <v/>
      </c>
      <c r="AF11" s="537" t="str">
        <f>IF(COUNTA(車両台帳!$C$57:$C$556)=0,"",COUNTIF(車両台帳!$AQ$57:$AQ$556,AF$3&amp;"-"&amp;512&amp;"A"))</f>
        <v/>
      </c>
      <c r="AG11" s="537" t="str">
        <f>IF(COUNTA(車両台帳!$C$57:$C$556)=0,"",COUNTIF(車両台帳!$AQ$57:$AQ$556,AG$3&amp;"-"&amp;512&amp;"A"))</f>
        <v/>
      </c>
      <c r="AH11" s="537" t="str">
        <f>IF(COUNTA(車両台帳!$C$57:$C$556)=0,"",COUNTIF(車両台帳!$AQ$57:$AQ$556,AH$3&amp;"-"&amp;512&amp;"A"))</f>
        <v/>
      </c>
      <c r="AI11" s="537" t="str">
        <f>IF(COUNTA(車両台帳!$C$57:$C$556)=0,"",COUNTIF(車両台帳!$AQ$57:$AQ$556,AI$3&amp;"-"&amp;512&amp;"A"))</f>
        <v/>
      </c>
      <c r="AJ11" s="537" t="str">
        <f>IF(COUNTA(車両台帳!$C$57:$C$556)=0,"",COUNTIF(車両台帳!$AQ$57:$AQ$556,AJ$3&amp;"-"&amp;512&amp;"A"))</f>
        <v/>
      </c>
      <c r="AK11" s="537" t="str">
        <f>IF(COUNTA(車両台帳!$C$57:$C$556)=0,"",COUNTIF(車両台帳!$AQ$57:$AQ$556,AK$3&amp;"-"&amp;512&amp;"A"))</f>
        <v/>
      </c>
      <c r="AL11" s="537" t="str">
        <f>IF(COUNTA(車両台帳!$C$57:$C$556)=0,"",COUNTIF(車両台帳!$AQ$57:$AQ$556,AL$3&amp;"-"&amp;512&amp;"A"))</f>
        <v/>
      </c>
      <c r="AM11" s="537" t="str">
        <f>IF(COUNTA(車両台帳!$C$57:$C$556)=0,"",COUNTIF(車両台帳!$AQ$57:$AQ$556,AM$3&amp;"-"&amp;512&amp;"A"))</f>
        <v/>
      </c>
      <c r="AN11" s="537" t="str">
        <f>IF(COUNTA(車両台帳!$C$57:$C$556)=0,"",COUNTIF(車両台帳!$AQ$57:$AQ$556,AN$3&amp;"-"&amp;512&amp;"A"))</f>
        <v/>
      </c>
      <c r="AO11" s="537" t="str">
        <f>IF(COUNTA(車両台帳!$C$57:$C$556)=0,"",COUNTIF(車両台帳!$AQ$57:$AQ$556,AO$3&amp;"-"&amp;512&amp;"A"))</f>
        <v/>
      </c>
      <c r="AP11" s="537" t="str">
        <f>IF(COUNTA(車両台帳!$C$57:$C$556)=0,"",COUNTIF(車両台帳!$AQ$57:$AQ$556,AP$3&amp;"-"&amp;512&amp;"A"))</f>
        <v/>
      </c>
      <c r="AQ11" s="537" t="str">
        <f>IF(COUNTA(車両台帳!$C$57:$C$556)=0,"",COUNTIF(車両台帳!$AQ$57:$AQ$556,AQ$3&amp;"-"&amp;512&amp;"A"))</f>
        <v/>
      </c>
      <c r="AR11" s="537" t="str">
        <f>IF(COUNTA(車両台帳!$C$57:$C$556)=0,"",COUNTIF(車両台帳!$AQ$57:$AQ$556,AR$3&amp;"-"&amp;512&amp;"A"))</f>
        <v/>
      </c>
      <c r="AS11" s="537" t="str">
        <f>IF(COUNTA(車両台帳!$C$57:$C$556)=0,"",COUNTIF(車両台帳!$AQ$57:$AQ$556,AS$3&amp;"-"&amp;512&amp;"A"))</f>
        <v/>
      </c>
      <c r="AT11" s="537" t="str">
        <f>IF(COUNTA(車両台帳!$C$57:$C$556)=0,"",COUNTIF(車両台帳!$AQ$57:$AQ$556,AT$3&amp;"-"&amp;512&amp;"A"))</f>
        <v/>
      </c>
      <c r="AU11" s="537" t="str">
        <f>IF(COUNTA(車両台帳!$C$57:$C$556)=0,"",COUNTIF(車両台帳!$AQ$57:$AQ$556,AU$3&amp;"-"&amp;512&amp;"A"))</f>
        <v/>
      </c>
      <c r="AV11" s="537" t="str">
        <f>IF(COUNTA(車両台帳!$C$57:$C$556)=0,"",COUNTIF(車両台帳!$AQ$57:$AQ$556,AV$3&amp;"-"&amp;512&amp;"A"))</f>
        <v/>
      </c>
      <c r="AW11" s="537" t="str">
        <f>IF(COUNTA(車両台帳!$C$57:$C$556)=0,"",COUNTIF(車両台帳!$AQ$57:$AQ$556,AW$3&amp;"-"&amp;512&amp;"A"))</f>
        <v/>
      </c>
      <c r="AX11" s="537" t="str">
        <f>IF(COUNTA(車両台帳!$C$57:$C$556)=0,"",COUNTIF(車両台帳!$AQ$57:$AQ$556,AX$3&amp;"-"&amp;512&amp;"A"))</f>
        <v/>
      </c>
      <c r="AY11" s="537" t="str">
        <f>IF(COUNTA(車両台帳!$C$57:$C$556)=0,"",COUNTIF(車両台帳!$AQ$57:$AQ$556,AY$3&amp;"-"&amp;512&amp;"A"))</f>
        <v/>
      </c>
      <c r="AZ11" s="537" t="str">
        <f>IF(COUNTA(車両台帳!$C$57:$C$556)=0,"",COUNTIF(車両台帳!$AQ$57:$AQ$556,AZ$3&amp;"-"&amp;512&amp;"A"))</f>
        <v/>
      </c>
      <c r="BA11" s="537" t="str">
        <f>IF(COUNTA(車両台帳!$C$57:$C$556)=0,"",COUNTIF(車両台帳!$AQ$57:$AQ$556,BA$3&amp;"-"&amp;512&amp;"A"))</f>
        <v/>
      </c>
      <c r="BB11" s="537" t="str">
        <f>IF(COUNTA(車両台帳!$C$57:$C$556)=0,"",COUNTIF(車両台帳!$AQ$57:$AQ$556,BB$3&amp;"-"&amp;512&amp;"A"))</f>
        <v/>
      </c>
      <c r="BC11" s="537" t="str">
        <f>IF(COUNTA(車両台帳!$C$57:$C$556)=0,"",COUNTIF(車両台帳!$AQ$57:$AQ$556,BC$3&amp;"-"&amp;512&amp;"A"))</f>
        <v/>
      </c>
      <c r="BD11" s="537" t="str">
        <f>IF(COUNTA(車両台帳!$C$57:$C$556)=0,"",COUNTIF(車両台帳!$AQ$57:$AQ$556,BD$3&amp;"-"&amp;512&amp;"A"))</f>
        <v/>
      </c>
      <c r="BE11" s="537" t="str">
        <f>IF(COUNTA(車両台帳!$C$57:$C$556)=0,"",COUNTIF(車両台帳!$AQ$57:$AQ$556,BE$3&amp;"-"&amp;512&amp;"A"))</f>
        <v/>
      </c>
      <c r="BF11" s="537" t="str">
        <f>IF(COUNTA(車両台帳!$C$57:$C$556)=0,"",COUNTIF(車両台帳!$AQ$57:$AQ$556,BF$3&amp;"-"&amp;512&amp;"A"))</f>
        <v/>
      </c>
      <c r="BG11" s="537" t="str">
        <f>IF(COUNTA(車両台帳!$C$57:$C$556)=0,"",COUNTIF(車両台帳!$AQ$57:$AQ$556,BG$3&amp;"-"&amp;512&amp;"A"))</f>
        <v/>
      </c>
      <c r="BH11" s="537" t="str">
        <f>IF(COUNTA(車両台帳!$C$57:$C$556)=0,"",COUNTIF(車両台帳!$AQ$57:$AQ$556,BH$3&amp;"-"&amp;512&amp;"A"))</f>
        <v/>
      </c>
      <c r="BI11" s="537" t="str">
        <f>IF(COUNTA(車両台帳!$C$57:$C$556)=0,"",COUNTIF(車両台帳!$AQ$57:$AQ$556,BI$3&amp;"-"&amp;512&amp;"A"))</f>
        <v/>
      </c>
      <c r="BJ11" s="537" t="str">
        <f>IF(COUNTA(車両台帳!$C$57:$C$556)=0,"",COUNTIF(車両台帳!$AQ$57:$AQ$556,BJ$3&amp;"-"&amp;512&amp;"A"))</f>
        <v/>
      </c>
      <c r="BK11" s="537" t="str">
        <f>IF(COUNTA(車両台帳!$C$57:$C$556)=0,"",COUNTIF(車両台帳!$AQ$57:$AQ$556,BK$3&amp;"-"&amp;512&amp;"A"))</f>
        <v/>
      </c>
      <c r="BL11" s="537" t="str">
        <f>IF(COUNTA(車両台帳!$C$57:$C$556)=0,"",COUNTIF(車両台帳!$AQ$57:$AQ$556,BL$3&amp;"-"&amp;512&amp;"A"))</f>
        <v/>
      </c>
      <c r="BM11" s="537" t="str">
        <f>IF(COUNTA(車両台帳!$C$57:$C$556)=0,"",COUNTIF(車両台帳!$AQ$57:$AQ$556,BM$3&amp;"-"&amp;512&amp;"A"))</f>
        <v/>
      </c>
      <c r="BN11" s="537" t="str">
        <f>IF(COUNTA(車両台帳!$C$57:$C$556)=0,"",COUNTIF(車両台帳!$AQ$57:$AQ$556,BN$3&amp;"-"&amp;512&amp;"A"))</f>
        <v/>
      </c>
      <c r="BO11" s="537" t="str">
        <f>IF(COUNTA(車両台帳!$C$57:$C$556)=0,"",COUNTIF(車両台帳!$AQ$57:$AQ$556,BO$3&amp;"-"&amp;512&amp;"A"))</f>
        <v/>
      </c>
      <c r="BP11" s="537" t="str">
        <f>IF(COUNTA(車両台帳!$C$57:$C$556)=0,"",COUNTIF(車両台帳!$AQ$57:$AQ$556,BP$3&amp;"-"&amp;512&amp;"A"))</f>
        <v/>
      </c>
      <c r="BQ11" s="537" t="str">
        <f>IF(COUNTA(車両台帳!$C$57:$C$556)=0,"",COUNTIF(車両台帳!$AQ$57:$AQ$556,BQ$3&amp;"-"&amp;512&amp;"A"))</f>
        <v/>
      </c>
      <c r="BR11" s="537" t="str">
        <f>IF(COUNTA(車両台帳!$C$57:$C$556)=0,"",COUNTIF(車両台帳!$AQ$57:$AQ$556,BR$3&amp;"-"&amp;512&amp;"A"))</f>
        <v/>
      </c>
      <c r="BS11" s="537" t="str">
        <f>IF(COUNTA(車両台帳!$C$57:$C$556)=0,"",COUNTIF(車両台帳!$AQ$57:$AQ$556,BS$3&amp;"-"&amp;512&amp;"A"))</f>
        <v/>
      </c>
      <c r="BT11" s="537" t="str">
        <f>IF(COUNTA(車両台帳!$C$57:$C$556)=0,"",COUNTIF(車両台帳!$AQ$57:$AQ$556,BT$3&amp;"-"&amp;512&amp;"A"))</f>
        <v/>
      </c>
      <c r="BU11" s="537" t="str">
        <f>IF(COUNTA(車両台帳!$C$57:$C$556)=0,"",COUNTIF(車両台帳!$AQ$57:$AQ$556,BU$3&amp;"-"&amp;512&amp;"A"))</f>
        <v/>
      </c>
      <c r="BV11" s="537" t="str">
        <f>IF(COUNTA(車両台帳!$C$57:$C$556)=0,"",COUNTIF(車両台帳!$AQ$57:$AQ$556,BV$3&amp;"-"&amp;512&amp;"A"))</f>
        <v/>
      </c>
      <c r="BW11" s="537" t="str">
        <f>IF(COUNTA(車両台帳!$C$57:$C$556)=0,"",COUNTIF(車両台帳!$AQ$57:$AQ$556,BW$3&amp;"-"&amp;512&amp;"A"))</f>
        <v/>
      </c>
      <c r="BX11" s="537" t="str">
        <f>IF(COUNTA(車両台帳!$C$57:$C$556)=0,"",COUNTIF(車両台帳!$AQ$57:$AQ$556,BX$3&amp;"-"&amp;512&amp;"A"))</f>
        <v/>
      </c>
      <c r="BY11" s="537" t="str">
        <f>IF(COUNTA(車両台帳!$C$57:$C$556)=0,"",COUNTIF(車両台帳!$AQ$57:$AQ$556,BY$3&amp;"-"&amp;512&amp;"A"))</f>
        <v/>
      </c>
      <c r="BZ11" s="537" t="str">
        <f>IF(COUNTA(車両台帳!$C$57:$C$556)=0,"",COUNTIF(車両台帳!$AQ$57:$AQ$556,BZ$3&amp;"-"&amp;512&amp;"A"))</f>
        <v/>
      </c>
      <c r="CA11" s="537" t="str">
        <f>IF(COUNTA(車両台帳!$C$57:$C$556)=0,"",COUNTIF(車両台帳!$AQ$57:$AQ$556,CA$3&amp;"-"&amp;512&amp;"A"))</f>
        <v/>
      </c>
      <c r="CB11" s="537" t="str">
        <f>IF(COUNTA(車両台帳!$C$57:$C$556)=0,"",COUNTIF(車両台帳!$AQ$57:$AQ$556,CB$3&amp;"-"&amp;512&amp;"A"))</f>
        <v/>
      </c>
      <c r="CC11" s="537" t="str">
        <f>IF(COUNTA(車両台帳!$C$57:$C$556)=0,"",COUNTIF(車両台帳!$AQ$57:$AQ$556,CC$3&amp;"-"&amp;512&amp;"A"))</f>
        <v/>
      </c>
      <c r="CD11" s="537" t="str">
        <f>IF(COUNTA(車両台帳!$C$57:$C$556)=0,"",COUNTIF(車両台帳!$AQ$57:$AQ$556,CD$3&amp;"-"&amp;512&amp;"A"))</f>
        <v/>
      </c>
      <c r="CE11" s="537" t="str">
        <f>IF(COUNTA(車両台帳!$C$57:$C$556)=0,"",COUNTIF(車両台帳!$AQ$57:$AQ$556,CE$3&amp;"-"&amp;512&amp;"A"))</f>
        <v/>
      </c>
      <c r="CF11" s="537" t="str">
        <f>IF(COUNTA(車両台帳!$C$57:$C$556)=0,"",COUNTIF(車両台帳!$AQ$57:$AQ$556,CF$3&amp;"-"&amp;512&amp;"A"))</f>
        <v/>
      </c>
      <c r="CG11" s="537" t="str">
        <f>IF(COUNTA(車両台帳!$C$57:$C$556)=0,"",COUNTIF(車両台帳!$AQ$57:$AQ$556,CG$3&amp;"-"&amp;512&amp;"A"))</f>
        <v/>
      </c>
      <c r="CH11" s="537" t="str">
        <f>IF(COUNTA(車両台帳!$C$57:$C$556)=0,"",COUNTIF(車両台帳!$AQ$57:$AQ$556,CH$3&amp;"-"&amp;512&amp;"A"))</f>
        <v/>
      </c>
      <c r="CI11" s="537" t="str">
        <f>IF(COUNTA(車両台帳!$C$57:$C$556)=0,"",COUNTIF(車両台帳!$AQ$57:$AQ$556,CI$3&amp;"-"&amp;512&amp;"A"))</f>
        <v/>
      </c>
      <c r="CJ11" s="537" t="str">
        <f>IF(COUNTA(車両台帳!$C$57:$C$556)=0,"",COUNTIF(車両台帳!$AQ$57:$AQ$556,CJ$3&amp;"-"&amp;512&amp;"A"))</f>
        <v/>
      </c>
      <c r="CK11" s="537" t="str">
        <f>IF(COUNTA(車両台帳!$C$57:$C$556)=0,"",COUNTIF(車両台帳!$AQ$57:$AQ$556,CK$3&amp;"-"&amp;512&amp;"A"))</f>
        <v/>
      </c>
      <c r="CL11" s="537" t="str">
        <f>IF(COUNTA(車両台帳!$C$57:$C$556)=0,"",COUNTIF(車両台帳!$AQ$57:$AQ$556,CL$3&amp;"-"&amp;512&amp;"A"))</f>
        <v/>
      </c>
      <c r="CM11" s="537" t="str">
        <f>IF(COUNTA(車両台帳!$C$57:$C$556)=0,"",COUNTIF(車両台帳!$AQ$57:$AQ$556,CM$3&amp;"-"&amp;512&amp;"A"))</f>
        <v/>
      </c>
      <c r="CN11" s="537" t="str">
        <f>IF(COUNTA(車両台帳!$C$57:$C$556)=0,"",COUNTIF(車両台帳!$AQ$57:$AQ$556,CN$3&amp;"-"&amp;512&amp;"A"))</f>
        <v/>
      </c>
      <c r="CO11" s="537" t="str">
        <f>IF(COUNTA(車両台帳!$C$57:$C$556)=0,"",COUNTIF(車両台帳!$AQ$57:$AQ$556,CO$3&amp;"-"&amp;512&amp;"A"))</f>
        <v/>
      </c>
      <c r="CP11" s="537" t="str">
        <f>IF(COUNTA(車両台帳!$C$57:$C$556)=0,"",COUNTIF(車両台帳!$AQ$57:$AQ$556,CP$3&amp;"-"&amp;512&amp;"A"))</f>
        <v/>
      </c>
      <c r="CQ11" s="537" t="str">
        <f>IF(COUNTA(車両台帳!$C$57:$C$556)=0,"",COUNTIF(車両台帳!$AQ$57:$AQ$556,CQ$3&amp;"-"&amp;512&amp;"A"))</f>
        <v/>
      </c>
      <c r="CR11" s="537" t="str">
        <f>IF(COUNTA(車両台帳!$C$57:$C$556)=0,"",COUNTIF(車両台帳!$AQ$57:$AQ$556,CR$3&amp;"-"&amp;512&amp;"A"))</f>
        <v/>
      </c>
      <c r="CS11" s="537" t="str">
        <f>IF(COUNTA(車両台帳!$C$57:$C$556)=0,"",COUNTIF(車両台帳!$AQ$57:$AQ$556,CS$3&amp;"-"&amp;512&amp;"A"))</f>
        <v/>
      </c>
      <c r="CT11" s="537" t="str">
        <f>IF(COUNTA(車両台帳!$C$57:$C$556)=0,"",COUNTIF(車両台帳!$AQ$57:$AQ$556,CT$3&amp;"-"&amp;512&amp;"A"))</f>
        <v/>
      </c>
      <c r="CU11" s="537" t="str">
        <f>IF(COUNTA(車両台帳!$C$57:$C$556)=0,"",COUNTIF(車両台帳!$AQ$57:$AQ$556,CU$3&amp;"-"&amp;512&amp;"A"))</f>
        <v/>
      </c>
      <c r="CV11" s="537" t="str">
        <f>IF(COUNTA(車両台帳!$C$57:$C$556)=0,"",COUNTIF(車両台帳!$AQ$57:$AQ$556,CV$3&amp;"-"&amp;512&amp;"A"))</f>
        <v/>
      </c>
      <c r="CW11" s="537" t="str">
        <f>IF(COUNTA(車両台帳!$C$57:$C$556)=0,"",COUNTIF(車両台帳!$AQ$57:$AQ$556,CW$3&amp;"-"&amp;512&amp;"A"))</f>
        <v/>
      </c>
      <c r="CX11" s="537" t="str">
        <f>IF(COUNTA(車両台帳!$C$57:$C$556)=0,"",COUNTIF(車両台帳!$AQ$57:$AQ$556,CX$3&amp;"-"&amp;512&amp;"A"))</f>
        <v/>
      </c>
      <c r="CY11" s="537" t="str">
        <f>IF(COUNTA(車両台帳!$C$57:$C$556)=0,"",COUNTIF(車両台帳!$AQ$57:$AQ$556,CY$3&amp;"-"&amp;512&amp;"A"))</f>
        <v/>
      </c>
      <c r="CZ11" s="537" t="str">
        <f>IF(COUNTA(車両台帳!$C$57:$C$556)=0,"",COUNTIF(車両台帳!$AQ$57:$AQ$556,CZ$3&amp;"-"&amp;512&amp;"A"))</f>
        <v/>
      </c>
      <c r="DA11" s="537" t="str">
        <f>IF(COUNTA(車両台帳!$C$57:$C$556)=0,"",COUNTIF(車両台帳!$AQ$57:$AQ$556,DA$3&amp;"-"&amp;512&amp;"A"))</f>
        <v/>
      </c>
      <c r="DB11" s="537" t="str">
        <f>IF(COUNTA(車両台帳!$C$57:$C$556)=0,"",COUNTIF(車両台帳!$AQ$57:$AQ$556,DB$3&amp;"-"&amp;512&amp;"A"))</f>
        <v/>
      </c>
      <c r="DC11" s="537" t="str">
        <f>IF(COUNTA(車両台帳!$C$57:$C$556)=0,"",COUNTIF(車両台帳!$AQ$57:$AQ$556,DC$3&amp;"-"&amp;512&amp;"A"))</f>
        <v/>
      </c>
      <c r="DD11" s="537" t="str">
        <f>IF(COUNTA(車両台帳!$C$57:$C$556)=0,"",COUNTIF(車両台帳!$AQ$57:$AQ$556,DD$3&amp;"-"&amp;512&amp;"A"))</f>
        <v/>
      </c>
      <c r="DE11" s="537" t="str">
        <f>IF(COUNTA(車両台帳!$C$57:$C$556)=0,"",COUNTIF(車両台帳!$AQ$57:$AQ$556,DE$3&amp;"-"&amp;512&amp;"A"))</f>
        <v/>
      </c>
      <c r="DF11" s="537" t="str">
        <f>IF(COUNTA(車両台帳!$C$57:$C$556)=0,"",COUNTIF(車両台帳!$AQ$57:$AQ$556,DF$3&amp;"-"&amp;512&amp;"A"))</f>
        <v/>
      </c>
      <c r="DG11" s="537" t="str">
        <f>IF(COUNTA(車両台帳!$C$57:$C$556)=0,"",COUNTIF(車両台帳!$AQ$57:$AQ$556,DG$3&amp;"-"&amp;512&amp;"A"))</f>
        <v/>
      </c>
      <c r="DH11" s="537" t="str">
        <f>IF(COUNTA(車両台帳!$C$57:$C$556)=0,"",COUNTIF(車両台帳!$AQ$57:$AQ$556,DH$3&amp;"-"&amp;512&amp;"A"))</f>
        <v/>
      </c>
      <c r="DI11" s="537" t="str">
        <f>IF(COUNTA(車両台帳!$C$57:$C$556)=0,"",COUNTIF(車両台帳!$AQ$57:$AQ$556,DI$3&amp;"-"&amp;512&amp;"A"))</f>
        <v/>
      </c>
      <c r="DJ11" s="537" t="str">
        <f>IF(COUNTA(車両台帳!$C$57:$C$556)=0,"",COUNTIF(車両台帳!$AQ$57:$AQ$556,DJ$3&amp;"-"&amp;512&amp;"A"))</f>
        <v/>
      </c>
      <c r="DK11" s="537" t="str">
        <f>IF(COUNTA(車両台帳!$C$57:$C$556)=0,"",COUNTIF(車両台帳!$AQ$57:$AQ$556,DK$3&amp;"-"&amp;512&amp;"A"))</f>
        <v/>
      </c>
      <c r="DL11" s="537" t="str">
        <f>IF(COUNTA(車両台帳!$C$57:$C$556)=0,"",COUNTIF(車両台帳!$AQ$57:$AQ$556,DL$3&amp;"-"&amp;512&amp;"A"))</f>
        <v/>
      </c>
      <c r="DM11" s="537" t="str">
        <f>IF(COUNTA(車両台帳!$C$57:$C$556)=0,"",COUNTIF(車両台帳!$AQ$57:$AQ$556,DM$3&amp;"-"&amp;512&amp;"A"))</f>
        <v/>
      </c>
      <c r="DN11" s="537" t="str">
        <f>IF(COUNTA(車両台帳!$C$57:$C$556)=0,"",COUNTIF(車両台帳!$AQ$57:$AQ$556,DN$3&amp;"-"&amp;512&amp;"A"))</f>
        <v/>
      </c>
      <c r="DO11" s="537" t="str">
        <f>IF(COUNTA(車両台帳!$C$57:$C$556)=0,"",COUNTIF(車両台帳!$AQ$57:$AQ$556,DO$3&amp;"-"&amp;512&amp;"A"))</f>
        <v/>
      </c>
      <c r="DP11" s="537" t="str">
        <f>IF(COUNTA(車両台帳!$C$57:$C$556)=0,"",COUNTIF(車両台帳!$AQ$57:$AQ$556,DP$3&amp;"-"&amp;512&amp;"A"))</f>
        <v/>
      </c>
      <c r="DQ11" s="537" t="str">
        <f>IF(COUNTA(車両台帳!$C$57:$C$556)=0,"",COUNTIF(車両台帳!$AQ$57:$AQ$556,DQ$3&amp;"-"&amp;512&amp;"A"))</f>
        <v/>
      </c>
      <c r="DR11" s="537" t="str">
        <f>IF(COUNTA(車両台帳!$C$57:$C$556)=0,"",COUNTIF(車両台帳!$AQ$57:$AQ$556,DR$3&amp;"-"&amp;512&amp;"A"))</f>
        <v/>
      </c>
      <c r="DS11" s="537" t="str">
        <f>IF(COUNTA(車両台帳!$C$57:$C$556)=0,"",COUNTIF(車両台帳!$AQ$57:$AQ$556,DS$3&amp;"-"&amp;512&amp;"A"))</f>
        <v/>
      </c>
      <c r="DT11" s="537" t="str">
        <f>IF(COUNTA(車両台帳!$C$57:$C$556)=0,"",COUNTIF(車両台帳!$AQ$57:$AQ$556,DT$3&amp;"-"&amp;512&amp;"A"))</f>
        <v/>
      </c>
      <c r="DU11" s="537" t="str">
        <f>IF(COUNTA(車両台帳!$C$57:$C$556)=0,"",COUNTIF(車両台帳!$AQ$57:$AQ$556,DU$3&amp;"-"&amp;512&amp;"A"))</f>
        <v/>
      </c>
      <c r="DV11" s="537" t="str">
        <f>IF(COUNTA(車両台帳!$C$57:$C$556)=0,"",COUNTIF(車両台帳!$AQ$57:$AQ$556,DV$3&amp;"-"&amp;512&amp;"A"))</f>
        <v/>
      </c>
      <c r="DW11" s="537" t="str">
        <f>IF(COUNTA(車両台帳!$C$57:$C$556)=0,"",COUNTIF(車両台帳!$AQ$57:$AQ$556,DW$3&amp;"-"&amp;512&amp;"A"))</f>
        <v/>
      </c>
      <c r="DX11" s="537" t="str">
        <f>IF(COUNTA(車両台帳!$C$57:$C$556)=0,"",COUNTIF(車両台帳!$AQ$57:$AQ$556,DX$3&amp;"-"&amp;512&amp;"A"))</f>
        <v/>
      </c>
      <c r="DY11" s="537" t="str">
        <f>IF(COUNTA(車両台帳!$C$57:$C$556)=0,"",COUNTIF(車両台帳!$AQ$57:$AQ$556,DY$3&amp;"-"&amp;512&amp;"A"))</f>
        <v/>
      </c>
      <c r="DZ11" s="537" t="str">
        <f>IF(COUNTA(車両台帳!$C$57:$C$556)=0,"",COUNTIF(車両台帳!$AQ$57:$AQ$556,DZ$3&amp;"-"&amp;512&amp;"A"))</f>
        <v/>
      </c>
      <c r="EA11" s="537" t="str">
        <f>IF(COUNTA(車両台帳!$C$57:$C$556)=0,"",COUNTIF(車両台帳!$AQ$57:$AQ$556,EA$3&amp;"-"&amp;512&amp;"A"))</f>
        <v/>
      </c>
      <c r="EB11" s="537" t="str">
        <f>IF(COUNTA(車両台帳!$C$57:$C$556)=0,"",COUNTIF(車両台帳!$AQ$57:$AQ$556,EB$3&amp;"-"&amp;512&amp;"A"))</f>
        <v/>
      </c>
      <c r="EC11" s="537" t="str">
        <f>IF(COUNTA(車両台帳!$C$57:$C$556)=0,"",COUNTIF(車両台帳!$AQ$57:$AQ$556,EC$3&amp;"-"&amp;512&amp;"A"))</f>
        <v/>
      </c>
      <c r="ED11" s="537" t="str">
        <f>IF(COUNTA(車両台帳!$C$57:$C$556)=0,"",COUNTIF(車両台帳!$AQ$57:$AQ$556,ED$3&amp;"-"&amp;512&amp;"A"))</f>
        <v/>
      </c>
      <c r="EE11" s="537" t="str">
        <f>IF(COUNTA(車両台帳!$C$57:$C$556)=0,"",COUNTIF(車両台帳!$AQ$57:$AQ$556,EE$3&amp;"-"&amp;512&amp;"A"))</f>
        <v/>
      </c>
      <c r="EF11" s="537" t="str">
        <f>IF(COUNTA(車両台帳!$C$57:$C$556)=0,"",COUNTIF(車両台帳!$AQ$57:$AQ$556,EF$3&amp;"-"&amp;512&amp;"A"))</f>
        <v/>
      </c>
      <c r="EG11" s="537" t="str">
        <f>IF(COUNTA(車両台帳!$C$57:$C$556)=0,"",COUNTIF(車両台帳!$AQ$57:$AQ$556,EG$3&amp;"-"&amp;512&amp;"A"))</f>
        <v/>
      </c>
      <c r="EH11" s="537" t="str">
        <f>IF(COUNTA(車両台帳!$C$57:$C$556)=0,"",COUNTIF(車両台帳!$AQ$57:$AQ$556,EH$3&amp;"-"&amp;512&amp;"A"))</f>
        <v/>
      </c>
      <c r="EI11" s="537" t="str">
        <f>IF(COUNTA(車両台帳!$C$57:$C$556)=0,"",COUNTIF(車両台帳!$AQ$57:$AQ$556,EI$3&amp;"-"&amp;512&amp;"A"))</f>
        <v/>
      </c>
      <c r="EJ11" s="537" t="str">
        <f>IF(COUNTA(車両台帳!$C$57:$C$556)=0,"",COUNTIF(車両台帳!$AQ$57:$AQ$556,EJ$3&amp;"-"&amp;512&amp;"A"))</f>
        <v/>
      </c>
      <c r="EK11" s="537" t="str">
        <f>IF(COUNTA(車両台帳!$C$57:$C$556)=0,"",COUNTIF(車両台帳!$AQ$57:$AQ$556,EK$3&amp;"-"&amp;512&amp;"A"))</f>
        <v/>
      </c>
      <c r="EL11" s="537" t="str">
        <f>IF(COUNTA(車両台帳!$C$57:$C$556)=0,"",COUNTIF(車両台帳!$AQ$57:$AQ$556,EL$3&amp;"-"&amp;512&amp;"A"))</f>
        <v/>
      </c>
      <c r="EM11" s="537" t="str">
        <f>IF(COUNTA(車両台帳!$C$57:$C$556)=0,"",COUNTIF(車両台帳!$AQ$57:$AQ$556,EM$3&amp;"-"&amp;512&amp;"A"))</f>
        <v/>
      </c>
      <c r="EN11" s="537" t="str">
        <f>IF(COUNTA(車両台帳!$C$57:$C$556)=0,"",COUNTIF(車両台帳!$AQ$57:$AQ$556,EN$3&amp;"-"&amp;512&amp;"A"))</f>
        <v/>
      </c>
      <c r="EO11" s="537" t="str">
        <f>IF(COUNTA(車両台帳!$C$57:$C$556)=0,"",COUNTIF(車両台帳!$AQ$57:$AQ$556,EO$3&amp;"-"&amp;512&amp;"A"))</f>
        <v/>
      </c>
      <c r="EP11" s="537" t="str">
        <f>IF(COUNTA(車両台帳!$C$57:$C$556)=0,"",COUNTIF(車両台帳!$AQ$57:$AQ$556,EP$3&amp;"-"&amp;512&amp;"A"))</f>
        <v/>
      </c>
      <c r="EQ11" s="537" t="str">
        <f>IF(COUNTA(車両台帳!$C$57:$C$556)=0,"",COUNTIF(車両台帳!$AQ$57:$AQ$556,EQ$3&amp;"-"&amp;512&amp;"A"))</f>
        <v/>
      </c>
      <c r="ER11" s="537" t="str">
        <f>IF(COUNTA(車両台帳!$C$57:$C$556)=0,"",COUNTIF(車両台帳!$AQ$57:$AQ$556,ER$3&amp;"-"&amp;512&amp;"A"))</f>
        <v/>
      </c>
      <c r="ES11" s="537" t="str">
        <f>IF(COUNTA(車両台帳!$C$57:$C$556)=0,"",COUNTIF(車両台帳!$AQ$57:$AQ$556,ES$3&amp;"-"&amp;512&amp;"A"))</f>
        <v/>
      </c>
      <c r="ET11" s="537" t="str">
        <f>IF(COUNTA(車両台帳!$C$57:$C$556)=0,"",COUNTIF(車両台帳!$AQ$57:$AQ$556,ET$3&amp;"-"&amp;512&amp;"A"))</f>
        <v/>
      </c>
      <c r="EU11" s="537" t="str">
        <f>IF(COUNTA(車両台帳!$C$57:$C$556)=0,"",COUNTIF(車両台帳!$AQ$57:$AQ$556,EU$3&amp;"-"&amp;512&amp;"A"))</f>
        <v/>
      </c>
      <c r="EV11" s="537" t="str">
        <f>IF(COUNTA(車両台帳!$C$57:$C$556)=0,"",COUNTIF(車両台帳!$AQ$57:$AQ$556,EV$3&amp;"-"&amp;512&amp;"A"))</f>
        <v/>
      </c>
      <c r="EW11" s="538" t="str">
        <f>IF(COUNTA(車両台帳!$C$57:$C$556)=0,"",COUNTIF(車両台帳!$AQ$57:$AQ$556,EW$3&amp;"-"&amp;512&amp;"A"))</f>
        <v/>
      </c>
    </row>
    <row r="12" spans="1:153" s="6" customFormat="1" ht="29.25" customHeight="1">
      <c r="A12" s="1066"/>
      <c r="B12" s="532" t="s">
        <v>45</v>
      </c>
      <c r="C12" s="530" t="str">
        <f>IF(COUNTA(車両台帳!$C$57:$C$556)=0,"",SUM(D12:EW12))</f>
        <v/>
      </c>
      <c r="D12" s="537" t="str">
        <f>IF(COUNTA(車両台帳!$C$57:$C$556)=0,"",COUNTIF(車両台帳!$AQ$57:$AQ$556,D$3&amp;"-"&amp;513&amp;"A"))</f>
        <v/>
      </c>
      <c r="E12" s="537" t="str">
        <f>IF(COUNTA(車両台帳!$C$57:$C$556)=0,"",COUNTIF(車両台帳!$AQ$57:$AQ$556,E$3&amp;"-"&amp;513&amp;"A"))</f>
        <v/>
      </c>
      <c r="F12" s="537" t="str">
        <f>IF(COUNTA(車両台帳!$C$57:$C$556)=0,"",COUNTIF(車両台帳!$AQ$57:$AQ$556,F$3&amp;"-"&amp;513&amp;"A"))</f>
        <v/>
      </c>
      <c r="G12" s="537" t="str">
        <f>IF(COUNTA(車両台帳!$C$57:$C$556)=0,"",COUNTIF(車両台帳!$AQ$57:$AQ$556,G$3&amp;"-"&amp;513&amp;"A"))</f>
        <v/>
      </c>
      <c r="H12" s="537" t="str">
        <f>IF(COUNTA(車両台帳!$C$57:$C$556)=0,"",COUNTIF(車両台帳!$AQ$57:$AQ$556,H$3&amp;"-"&amp;513&amp;"A"))</f>
        <v/>
      </c>
      <c r="I12" s="537" t="str">
        <f>IF(COUNTA(車両台帳!$C$57:$C$556)=0,"",COUNTIF(車両台帳!$AQ$57:$AQ$556,I$3&amp;"-"&amp;513&amp;"A"))</f>
        <v/>
      </c>
      <c r="J12" s="537" t="str">
        <f>IF(COUNTA(車両台帳!$C$57:$C$556)=0,"",COUNTIF(車両台帳!$AQ$57:$AQ$556,J$3&amp;"-"&amp;513&amp;"A"))</f>
        <v/>
      </c>
      <c r="K12" s="537" t="str">
        <f>IF(COUNTA(車両台帳!$C$57:$C$556)=0,"",COUNTIF(車両台帳!$AQ$57:$AQ$556,K$3&amp;"-"&amp;513&amp;"A"))</f>
        <v/>
      </c>
      <c r="L12" s="537" t="str">
        <f>IF(COUNTA(車両台帳!$C$57:$C$556)=0,"",COUNTIF(車両台帳!$AQ$57:$AQ$556,L$3&amp;"-"&amp;513&amp;"A"))</f>
        <v/>
      </c>
      <c r="M12" s="537" t="str">
        <f>IF(COUNTA(車両台帳!$C$57:$C$556)=0,"",COUNTIF(車両台帳!$AQ$57:$AQ$556,M$3&amp;"-"&amp;513&amp;"A"))</f>
        <v/>
      </c>
      <c r="N12" s="537" t="str">
        <f>IF(COUNTA(車両台帳!$C$57:$C$556)=0,"",COUNTIF(車両台帳!$AQ$57:$AQ$556,N$3&amp;"-"&amp;513&amp;"A"))</f>
        <v/>
      </c>
      <c r="O12" s="537" t="str">
        <f>IF(COUNTA(車両台帳!$C$57:$C$556)=0,"",COUNTIF(車両台帳!$AQ$57:$AQ$556,O$3&amp;"-"&amp;513&amp;"A"))</f>
        <v/>
      </c>
      <c r="P12" s="537" t="str">
        <f>IF(COUNTA(車両台帳!$C$57:$C$556)=0,"",COUNTIF(車両台帳!$AQ$57:$AQ$556,P$3&amp;"-"&amp;513&amp;"A"))</f>
        <v/>
      </c>
      <c r="Q12" s="537" t="str">
        <f>IF(COUNTA(車両台帳!$C$57:$C$556)=0,"",COUNTIF(車両台帳!$AQ$57:$AQ$556,Q$3&amp;"-"&amp;513&amp;"A"))</f>
        <v/>
      </c>
      <c r="R12" s="537" t="str">
        <f>IF(COUNTA(車両台帳!$C$57:$C$556)=0,"",COUNTIF(車両台帳!$AQ$57:$AQ$556,R$3&amp;"-"&amp;513&amp;"A"))</f>
        <v/>
      </c>
      <c r="S12" s="537" t="str">
        <f>IF(COUNTA(車両台帳!$C$57:$C$556)=0,"",COUNTIF(車両台帳!$AQ$57:$AQ$556,S$3&amp;"-"&amp;513&amp;"A"))</f>
        <v/>
      </c>
      <c r="T12" s="537" t="str">
        <f>IF(COUNTA(車両台帳!$C$57:$C$556)=0,"",COUNTIF(車両台帳!$AQ$57:$AQ$556,T$3&amp;"-"&amp;513&amp;"A"))</f>
        <v/>
      </c>
      <c r="U12" s="537" t="str">
        <f>IF(COUNTA(車両台帳!$C$57:$C$556)=0,"",COUNTIF(車両台帳!$AQ$57:$AQ$556,U$3&amp;"-"&amp;513&amp;"A"))</f>
        <v/>
      </c>
      <c r="V12" s="537" t="str">
        <f>IF(COUNTA(車両台帳!$C$57:$C$556)=0,"",COUNTIF(車両台帳!$AQ$57:$AQ$556,V$3&amp;"-"&amp;513&amp;"A"))</f>
        <v/>
      </c>
      <c r="W12" s="537" t="str">
        <f>IF(COUNTA(車両台帳!$C$57:$C$556)=0,"",COUNTIF(車両台帳!$AQ$57:$AQ$556,W$3&amp;"-"&amp;513&amp;"A"))</f>
        <v/>
      </c>
      <c r="X12" s="537" t="str">
        <f>IF(COUNTA(車両台帳!$C$57:$C$556)=0,"",COUNTIF(車両台帳!$AQ$57:$AQ$556,X$3&amp;"-"&amp;513&amp;"A"))</f>
        <v/>
      </c>
      <c r="Y12" s="537" t="str">
        <f>IF(COUNTA(車両台帳!$C$57:$C$556)=0,"",COUNTIF(車両台帳!$AQ$57:$AQ$556,Y$3&amp;"-"&amp;513&amp;"A"))</f>
        <v/>
      </c>
      <c r="Z12" s="537" t="str">
        <f>IF(COUNTA(車両台帳!$C$57:$C$556)=0,"",COUNTIF(車両台帳!$AQ$57:$AQ$556,Z$3&amp;"-"&amp;513&amp;"A"))</f>
        <v/>
      </c>
      <c r="AA12" s="537" t="str">
        <f>IF(COUNTA(車両台帳!$C$57:$C$556)=0,"",COUNTIF(車両台帳!$AQ$57:$AQ$556,AA$3&amp;"-"&amp;513&amp;"A"))</f>
        <v/>
      </c>
      <c r="AB12" s="537" t="str">
        <f>IF(COUNTA(車両台帳!$C$57:$C$556)=0,"",COUNTIF(車両台帳!$AQ$57:$AQ$556,AB$3&amp;"-"&amp;513&amp;"A"))</f>
        <v/>
      </c>
      <c r="AC12" s="537" t="str">
        <f>IF(COUNTA(車両台帳!$C$57:$C$556)=0,"",COUNTIF(車両台帳!$AQ$57:$AQ$556,AC$3&amp;"-"&amp;513&amp;"A"))</f>
        <v/>
      </c>
      <c r="AD12" s="537" t="str">
        <f>IF(COUNTA(車両台帳!$C$57:$C$556)=0,"",COUNTIF(車両台帳!$AQ$57:$AQ$556,AD$3&amp;"-"&amp;513&amp;"A"))</f>
        <v/>
      </c>
      <c r="AE12" s="537" t="str">
        <f>IF(COUNTA(車両台帳!$C$57:$C$556)=0,"",COUNTIF(車両台帳!$AQ$57:$AQ$556,AE$3&amp;"-"&amp;513&amp;"A"))</f>
        <v/>
      </c>
      <c r="AF12" s="537" t="str">
        <f>IF(COUNTA(車両台帳!$C$57:$C$556)=0,"",COUNTIF(車両台帳!$AQ$57:$AQ$556,AF$3&amp;"-"&amp;513&amp;"A"))</f>
        <v/>
      </c>
      <c r="AG12" s="537" t="str">
        <f>IF(COUNTA(車両台帳!$C$57:$C$556)=0,"",COUNTIF(車両台帳!$AQ$57:$AQ$556,AG$3&amp;"-"&amp;513&amp;"A"))</f>
        <v/>
      </c>
      <c r="AH12" s="537" t="str">
        <f>IF(COUNTA(車両台帳!$C$57:$C$556)=0,"",COUNTIF(車両台帳!$AQ$57:$AQ$556,AH$3&amp;"-"&amp;513&amp;"A"))</f>
        <v/>
      </c>
      <c r="AI12" s="537" t="str">
        <f>IF(COUNTA(車両台帳!$C$57:$C$556)=0,"",COUNTIF(車両台帳!$AQ$57:$AQ$556,AI$3&amp;"-"&amp;513&amp;"A"))</f>
        <v/>
      </c>
      <c r="AJ12" s="537" t="str">
        <f>IF(COUNTA(車両台帳!$C$57:$C$556)=0,"",COUNTIF(車両台帳!$AQ$57:$AQ$556,AJ$3&amp;"-"&amp;513&amp;"A"))</f>
        <v/>
      </c>
      <c r="AK12" s="537" t="str">
        <f>IF(COUNTA(車両台帳!$C$57:$C$556)=0,"",COUNTIF(車両台帳!$AQ$57:$AQ$556,AK$3&amp;"-"&amp;513&amp;"A"))</f>
        <v/>
      </c>
      <c r="AL12" s="537" t="str">
        <f>IF(COUNTA(車両台帳!$C$57:$C$556)=0,"",COUNTIF(車両台帳!$AQ$57:$AQ$556,AL$3&amp;"-"&amp;513&amp;"A"))</f>
        <v/>
      </c>
      <c r="AM12" s="537" t="str">
        <f>IF(COUNTA(車両台帳!$C$57:$C$556)=0,"",COUNTIF(車両台帳!$AQ$57:$AQ$556,AM$3&amp;"-"&amp;513&amp;"A"))</f>
        <v/>
      </c>
      <c r="AN12" s="537" t="str">
        <f>IF(COUNTA(車両台帳!$C$57:$C$556)=0,"",COUNTIF(車両台帳!$AQ$57:$AQ$556,AN$3&amp;"-"&amp;513&amp;"A"))</f>
        <v/>
      </c>
      <c r="AO12" s="537" t="str">
        <f>IF(COUNTA(車両台帳!$C$57:$C$556)=0,"",COUNTIF(車両台帳!$AQ$57:$AQ$556,AO$3&amp;"-"&amp;513&amp;"A"))</f>
        <v/>
      </c>
      <c r="AP12" s="537" t="str">
        <f>IF(COUNTA(車両台帳!$C$57:$C$556)=0,"",COUNTIF(車両台帳!$AQ$57:$AQ$556,AP$3&amp;"-"&amp;513&amp;"A"))</f>
        <v/>
      </c>
      <c r="AQ12" s="537" t="str">
        <f>IF(COUNTA(車両台帳!$C$57:$C$556)=0,"",COUNTIF(車両台帳!$AQ$57:$AQ$556,AQ$3&amp;"-"&amp;513&amp;"A"))</f>
        <v/>
      </c>
      <c r="AR12" s="537" t="str">
        <f>IF(COUNTA(車両台帳!$C$57:$C$556)=0,"",COUNTIF(車両台帳!$AQ$57:$AQ$556,AR$3&amp;"-"&amp;513&amp;"A"))</f>
        <v/>
      </c>
      <c r="AS12" s="537" t="str">
        <f>IF(COUNTA(車両台帳!$C$57:$C$556)=0,"",COUNTIF(車両台帳!$AQ$57:$AQ$556,AS$3&amp;"-"&amp;513&amp;"A"))</f>
        <v/>
      </c>
      <c r="AT12" s="537" t="str">
        <f>IF(COUNTA(車両台帳!$C$57:$C$556)=0,"",COUNTIF(車両台帳!$AQ$57:$AQ$556,AT$3&amp;"-"&amp;513&amp;"A"))</f>
        <v/>
      </c>
      <c r="AU12" s="537" t="str">
        <f>IF(COUNTA(車両台帳!$C$57:$C$556)=0,"",COUNTIF(車両台帳!$AQ$57:$AQ$556,AU$3&amp;"-"&amp;513&amp;"A"))</f>
        <v/>
      </c>
      <c r="AV12" s="537" t="str">
        <f>IF(COUNTA(車両台帳!$C$57:$C$556)=0,"",COUNTIF(車両台帳!$AQ$57:$AQ$556,AV$3&amp;"-"&amp;513&amp;"A"))</f>
        <v/>
      </c>
      <c r="AW12" s="537" t="str">
        <f>IF(COUNTA(車両台帳!$C$57:$C$556)=0,"",COUNTIF(車両台帳!$AQ$57:$AQ$556,AW$3&amp;"-"&amp;513&amp;"A"))</f>
        <v/>
      </c>
      <c r="AX12" s="537" t="str">
        <f>IF(COUNTA(車両台帳!$C$57:$C$556)=0,"",COUNTIF(車両台帳!$AQ$57:$AQ$556,AX$3&amp;"-"&amp;513&amp;"A"))</f>
        <v/>
      </c>
      <c r="AY12" s="537" t="str">
        <f>IF(COUNTA(車両台帳!$C$57:$C$556)=0,"",COUNTIF(車両台帳!$AQ$57:$AQ$556,AY$3&amp;"-"&amp;513&amp;"A"))</f>
        <v/>
      </c>
      <c r="AZ12" s="537" t="str">
        <f>IF(COUNTA(車両台帳!$C$57:$C$556)=0,"",COUNTIF(車両台帳!$AQ$57:$AQ$556,AZ$3&amp;"-"&amp;513&amp;"A"))</f>
        <v/>
      </c>
      <c r="BA12" s="537" t="str">
        <f>IF(COUNTA(車両台帳!$C$57:$C$556)=0,"",COUNTIF(車両台帳!$AQ$57:$AQ$556,BA$3&amp;"-"&amp;513&amp;"A"))</f>
        <v/>
      </c>
      <c r="BB12" s="537" t="str">
        <f>IF(COUNTA(車両台帳!$C$57:$C$556)=0,"",COUNTIF(車両台帳!$AQ$57:$AQ$556,BB$3&amp;"-"&amp;513&amp;"A"))</f>
        <v/>
      </c>
      <c r="BC12" s="537" t="str">
        <f>IF(COUNTA(車両台帳!$C$57:$C$556)=0,"",COUNTIF(車両台帳!$AQ$57:$AQ$556,BC$3&amp;"-"&amp;513&amp;"A"))</f>
        <v/>
      </c>
      <c r="BD12" s="537" t="str">
        <f>IF(COUNTA(車両台帳!$C$57:$C$556)=0,"",COUNTIF(車両台帳!$AQ$57:$AQ$556,BD$3&amp;"-"&amp;513&amp;"A"))</f>
        <v/>
      </c>
      <c r="BE12" s="537" t="str">
        <f>IF(COUNTA(車両台帳!$C$57:$C$556)=0,"",COUNTIF(車両台帳!$AQ$57:$AQ$556,BE$3&amp;"-"&amp;513&amp;"A"))</f>
        <v/>
      </c>
      <c r="BF12" s="537" t="str">
        <f>IF(COUNTA(車両台帳!$C$57:$C$556)=0,"",COUNTIF(車両台帳!$AQ$57:$AQ$556,BF$3&amp;"-"&amp;513&amp;"A"))</f>
        <v/>
      </c>
      <c r="BG12" s="537" t="str">
        <f>IF(COUNTA(車両台帳!$C$57:$C$556)=0,"",COUNTIF(車両台帳!$AQ$57:$AQ$556,BG$3&amp;"-"&amp;513&amp;"A"))</f>
        <v/>
      </c>
      <c r="BH12" s="537" t="str">
        <f>IF(COUNTA(車両台帳!$C$57:$C$556)=0,"",COUNTIF(車両台帳!$AQ$57:$AQ$556,BH$3&amp;"-"&amp;513&amp;"A"))</f>
        <v/>
      </c>
      <c r="BI12" s="537" t="str">
        <f>IF(COUNTA(車両台帳!$C$57:$C$556)=0,"",COUNTIF(車両台帳!$AQ$57:$AQ$556,BI$3&amp;"-"&amp;513&amp;"A"))</f>
        <v/>
      </c>
      <c r="BJ12" s="537" t="str">
        <f>IF(COUNTA(車両台帳!$C$57:$C$556)=0,"",COUNTIF(車両台帳!$AQ$57:$AQ$556,BJ$3&amp;"-"&amp;513&amp;"A"))</f>
        <v/>
      </c>
      <c r="BK12" s="537" t="str">
        <f>IF(COUNTA(車両台帳!$C$57:$C$556)=0,"",COUNTIF(車両台帳!$AQ$57:$AQ$556,BK$3&amp;"-"&amp;513&amp;"A"))</f>
        <v/>
      </c>
      <c r="BL12" s="537" t="str">
        <f>IF(COUNTA(車両台帳!$C$57:$C$556)=0,"",COUNTIF(車両台帳!$AQ$57:$AQ$556,BL$3&amp;"-"&amp;513&amp;"A"))</f>
        <v/>
      </c>
      <c r="BM12" s="537" t="str">
        <f>IF(COUNTA(車両台帳!$C$57:$C$556)=0,"",COUNTIF(車両台帳!$AQ$57:$AQ$556,BM$3&amp;"-"&amp;513&amp;"A"))</f>
        <v/>
      </c>
      <c r="BN12" s="537" t="str">
        <f>IF(COUNTA(車両台帳!$C$57:$C$556)=0,"",COUNTIF(車両台帳!$AQ$57:$AQ$556,BN$3&amp;"-"&amp;513&amp;"A"))</f>
        <v/>
      </c>
      <c r="BO12" s="537" t="str">
        <f>IF(COUNTA(車両台帳!$C$57:$C$556)=0,"",COUNTIF(車両台帳!$AQ$57:$AQ$556,BO$3&amp;"-"&amp;513&amp;"A"))</f>
        <v/>
      </c>
      <c r="BP12" s="537" t="str">
        <f>IF(COUNTA(車両台帳!$C$57:$C$556)=0,"",COUNTIF(車両台帳!$AQ$57:$AQ$556,BP$3&amp;"-"&amp;513&amp;"A"))</f>
        <v/>
      </c>
      <c r="BQ12" s="537" t="str">
        <f>IF(COUNTA(車両台帳!$C$57:$C$556)=0,"",COUNTIF(車両台帳!$AQ$57:$AQ$556,BQ$3&amp;"-"&amp;513&amp;"A"))</f>
        <v/>
      </c>
      <c r="BR12" s="537" t="str">
        <f>IF(COUNTA(車両台帳!$C$57:$C$556)=0,"",COUNTIF(車両台帳!$AQ$57:$AQ$556,BR$3&amp;"-"&amp;513&amp;"A"))</f>
        <v/>
      </c>
      <c r="BS12" s="537" t="str">
        <f>IF(COUNTA(車両台帳!$C$57:$C$556)=0,"",COUNTIF(車両台帳!$AQ$57:$AQ$556,BS$3&amp;"-"&amp;513&amp;"A"))</f>
        <v/>
      </c>
      <c r="BT12" s="537" t="str">
        <f>IF(COUNTA(車両台帳!$C$57:$C$556)=0,"",COUNTIF(車両台帳!$AQ$57:$AQ$556,BT$3&amp;"-"&amp;513&amp;"A"))</f>
        <v/>
      </c>
      <c r="BU12" s="537" t="str">
        <f>IF(COUNTA(車両台帳!$C$57:$C$556)=0,"",COUNTIF(車両台帳!$AQ$57:$AQ$556,BU$3&amp;"-"&amp;513&amp;"A"))</f>
        <v/>
      </c>
      <c r="BV12" s="537" t="str">
        <f>IF(COUNTA(車両台帳!$C$57:$C$556)=0,"",COUNTIF(車両台帳!$AQ$57:$AQ$556,BV$3&amp;"-"&amp;513&amp;"A"))</f>
        <v/>
      </c>
      <c r="BW12" s="537" t="str">
        <f>IF(COUNTA(車両台帳!$C$57:$C$556)=0,"",COUNTIF(車両台帳!$AQ$57:$AQ$556,BW$3&amp;"-"&amp;513&amp;"A"))</f>
        <v/>
      </c>
      <c r="BX12" s="537" t="str">
        <f>IF(COUNTA(車両台帳!$C$57:$C$556)=0,"",COUNTIF(車両台帳!$AQ$57:$AQ$556,BX$3&amp;"-"&amp;513&amp;"A"))</f>
        <v/>
      </c>
      <c r="BY12" s="537" t="str">
        <f>IF(COUNTA(車両台帳!$C$57:$C$556)=0,"",COUNTIF(車両台帳!$AQ$57:$AQ$556,BY$3&amp;"-"&amp;513&amp;"A"))</f>
        <v/>
      </c>
      <c r="BZ12" s="537" t="str">
        <f>IF(COUNTA(車両台帳!$C$57:$C$556)=0,"",COUNTIF(車両台帳!$AQ$57:$AQ$556,BZ$3&amp;"-"&amp;513&amp;"A"))</f>
        <v/>
      </c>
      <c r="CA12" s="537" t="str">
        <f>IF(COUNTA(車両台帳!$C$57:$C$556)=0,"",COUNTIF(車両台帳!$AQ$57:$AQ$556,CA$3&amp;"-"&amp;513&amp;"A"))</f>
        <v/>
      </c>
      <c r="CB12" s="537" t="str">
        <f>IF(COUNTA(車両台帳!$C$57:$C$556)=0,"",COUNTIF(車両台帳!$AQ$57:$AQ$556,CB$3&amp;"-"&amp;513&amp;"A"))</f>
        <v/>
      </c>
      <c r="CC12" s="537" t="str">
        <f>IF(COUNTA(車両台帳!$C$57:$C$556)=0,"",COUNTIF(車両台帳!$AQ$57:$AQ$556,CC$3&amp;"-"&amp;513&amp;"A"))</f>
        <v/>
      </c>
      <c r="CD12" s="537" t="str">
        <f>IF(COUNTA(車両台帳!$C$57:$C$556)=0,"",COUNTIF(車両台帳!$AQ$57:$AQ$556,CD$3&amp;"-"&amp;513&amp;"A"))</f>
        <v/>
      </c>
      <c r="CE12" s="537" t="str">
        <f>IF(COUNTA(車両台帳!$C$57:$C$556)=0,"",COUNTIF(車両台帳!$AQ$57:$AQ$556,CE$3&amp;"-"&amp;513&amp;"A"))</f>
        <v/>
      </c>
      <c r="CF12" s="537" t="str">
        <f>IF(COUNTA(車両台帳!$C$57:$C$556)=0,"",COUNTIF(車両台帳!$AQ$57:$AQ$556,CF$3&amp;"-"&amp;513&amp;"A"))</f>
        <v/>
      </c>
      <c r="CG12" s="537" t="str">
        <f>IF(COUNTA(車両台帳!$C$57:$C$556)=0,"",COUNTIF(車両台帳!$AQ$57:$AQ$556,CG$3&amp;"-"&amp;513&amp;"A"))</f>
        <v/>
      </c>
      <c r="CH12" s="537" t="str">
        <f>IF(COUNTA(車両台帳!$C$57:$C$556)=0,"",COUNTIF(車両台帳!$AQ$57:$AQ$556,CH$3&amp;"-"&amp;513&amp;"A"))</f>
        <v/>
      </c>
      <c r="CI12" s="537" t="str">
        <f>IF(COUNTA(車両台帳!$C$57:$C$556)=0,"",COUNTIF(車両台帳!$AQ$57:$AQ$556,CI$3&amp;"-"&amp;513&amp;"A"))</f>
        <v/>
      </c>
      <c r="CJ12" s="537" t="str">
        <f>IF(COUNTA(車両台帳!$C$57:$C$556)=0,"",COUNTIF(車両台帳!$AQ$57:$AQ$556,CJ$3&amp;"-"&amp;513&amp;"A"))</f>
        <v/>
      </c>
      <c r="CK12" s="537" t="str">
        <f>IF(COUNTA(車両台帳!$C$57:$C$556)=0,"",COUNTIF(車両台帳!$AQ$57:$AQ$556,CK$3&amp;"-"&amp;513&amp;"A"))</f>
        <v/>
      </c>
      <c r="CL12" s="537" t="str">
        <f>IF(COUNTA(車両台帳!$C$57:$C$556)=0,"",COUNTIF(車両台帳!$AQ$57:$AQ$556,CL$3&amp;"-"&amp;513&amp;"A"))</f>
        <v/>
      </c>
      <c r="CM12" s="537" t="str">
        <f>IF(COUNTA(車両台帳!$C$57:$C$556)=0,"",COUNTIF(車両台帳!$AQ$57:$AQ$556,CM$3&amp;"-"&amp;513&amp;"A"))</f>
        <v/>
      </c>
      <c r="CN12" s="537" t="str">
        <f>IF(COUNTA(車両台帳!$C$57:$C$556)=0,"",COUNTIF(車両台帳!$AQ$57:$AQ$556,CN$3&amp;"-"&amp;513&amp;"A"))</f>
        <v/>
      </c>
      <c r="CO12" s="537" t="str">
        <f>IF(COUNTA(車両台帳!$C$57:$C$556)=0,"",COUNTIF(車両台帳!$AQ$57:$AQ$556,CO$3&amp;"-"&amp;513&amp;"A"))</f>
        <v/>
      </c>
      <c r="CP12" s="537" t="str">
        <f>IF(COUNTA(車両台帳!$C$57:$C$556)=0,"",COUNTIF(車両台帳!$AQ$57:$AQ$556,CP$3&amp;"-"&amp;513&amp;"A"))</f>
        <v/>
      </c>
      <c r="CQ12" s="537" t="str">
        <f>IF(COUNTA(車両台帳!$C$57:$C$556)=0,"",COUNTIF(車両台帳!$AQ$57:$AQ$556,CQ$3&amp;"-"&amp;513&amp;"A"))</f>
        <v/>
      </c>
      <c r="CR12" s="537" t="str">
        <f>IF(COUNTA(車両台帳!$C$57:$C$556)=0,"",COUNTIF(車両台帳!$AQ$57:$AQ$556,CR$3&amp;"-"&amp;513&amp;"A"))</f>
        <v/>
      </c>
      <c r="CS12" s="537" t="str">
        <f>IF(COUNTA(車両台帳!$C$57:$C$556)=0,"",COUNTIF(車両台帳!$AQ$57:$AQ$556,CS$3&amp;"-"&amp;513&amp;"A"))</f>
        <v/>
      </c>
      <c r="CT12" s="537" t="str">
        <f>IF(COUNTA(車両台帳!$C$57:$C$556)=0,"",COUNTIF(車両台帳!$AQ$57:$AQ$556,CT$3&amp;"-"&amp;513&amp;"A"))</f>
        <v/>
      </c>
      <c r="CU12" s="537" t="str">
        <f>IF(COUNTA(車両台帳!$C$57:$C$556)=0,"",COUNTIF(車両台帳!$AQ$57:$AQ$556,CU$3&amp;"-"&amp;513&amp;"A"))</f>
        <v/>
      </c>
      <c r="CV12" s="537" t="str">
        <f>IF(COUNTA(車両台帳!$C$57:$C$556)=0,"",COUNTIF(車両台帳!$AQ$57:$AQ$556,CV$3&amp;"-"&amp;513&amp;"A"))</f>
        <v/>
      </c>
      <c r="CW12" s="537" t="str">
        <f>IF(COUNTA(車両台帳!$C$57:$C$556)=0,"",COUNTIF(車両台帳!$AQ$57:$AQ$556,CW$3&amp;"-"&amp;513&amp;"A"))</f>
        <v/>
      </c>
      <c r="CX12" s="537" t="str">
        <f>IF(COUNTA(車両台帳!$C$57:$C$556)=0,"",COUNTIF(車両台帳!$AQ$57:$AQ$556,CX$3&amp;"-"&amp;513&amp;"A"))</f>
        <v/>
      </c>
      <c r="CY12" s="537" t="str">
        <f>IF(COUNTA(車両台帳!$C$57:$C$556)=0,"",COUNTIF(車両台帳!$AQ$57:$AQ$556,CY$3&amp;"-"&amp;513&amp;"A"))</f>
        <v/>
      </c>
      <c r="CZ12" s="537" t="str">
        <f>IF(COUNTA(車両台帳!$C$57:$C$556)=0,"",COUNTIF(車両台帳!$AQ$57:$AQ$556,CZ$3&amp;"-"&amp;513&amp;"A"))</f>
        <v/>
      </c>
      <c r="DA12" s="537" t="str">
        <f>IF(COUNTA(車両台帳!$C$57:$C$556)=0,"",COUNTIF(車両台帳!$AQ$57:$AQ$556,DA$3&amp;"-"&amp;513&amp;"A"))</f>
        <v/>
      </c>
      <c r="DB12" s="537" t="str">
        <f>IF(COUNTA(車両台帳!$C$57:$C$556)=0,"",COUNTIF(車両台帳!$AQ$57:$AQ$556,DB$3&amp;"-"&amp;513&amp;"A"))</f>
        <v/>
      </c>
      <c r="DC12" s="537" t="str">
        <f>IF(COUNTA(車両台帳!$C$57:$C$556)=0,"",COUNTIF(車両台帳!$AQ$57:$AQ$556,DC$3&amp;"-"&amp;513&amp;"A"))</f>
        <v/>
      </c>
      <c r="DD12" s="537" t="str">
        <f>IF(COUNTA(車両台帳!$C$57:$C$556)=0,"",COUNTIF(車両台帳!$AQ$57:$AQ$556,DD$3&amp;"-"&amp;513&amp;"A"))</f>
        <v/>
      </c>
      <c r="DE12" s="537" t="str">
        <f>IF(COUNTA(車両台帳!$C$57:$C$556)=0,"",COUNTIF(車両台帳!$AQ$57:$AQ$556,DE$3&amp;"-"&amp;513&amp;"A"))</f>
        <v/>
      </c>
      <c r="DF12" s="537" t="str">
        <f>IF(COUNTA(車両台帳!$C$57:$C$556)=0,"",COUNTIF(車両台帳!$AQ$57:$AQ$556,DF$3&amp;"-"&amp;513&amp;"A"))</f>
        <v/>
      </c>
      <c r="DG12" s="537" t="str">
        <f>IF(COUNTA(車両台帳!$C$57:$C$556)=0,"",COUNTIF(車両台帳!$AQ$57:$AQ$556,DG$3&amp;"-"&amp;513&amp;"A"))</f>
        <v/>
      </c>
      <c r="DH12" s="537" t="str">
        <f>IF(COUNTA(車両台帳!$C$57:$C$556)=0,"",COUNTIF(車両台帳!$AQ$57:$AQ$556,DH$3&amp;"-"&amp;513&amp;"A"))</f>
        <v/>
      </c>
      <c r="DI12" s="537" t="str">
        <f>IF(COUNTA(車両台帳!$C$57:$C$556)=0,"",COUNTIF(車両台帳!$AQ$57:$AQ$556,DI$3&amp;"-"&amp;513&amp;"A"))</f>
        <v/>
      </c>
      <c r="DJ12" s="537" t="str">
        <f>IF(COUNTA(車両台帳!$C$57:$C$556)=0,"",COUNTIF(車両台帳!$AQ$57:$AQ$556,DJ$3&amp;"-"&amp;513&amp;"A"))</f>
        <v/>
      </c>
      <c r="DK12" s="537" t="str">
        <f>IF(COUNTA(車両台帳!$C$57:$C$556)=0,"",COUNTIF(車両台帳!$AQ$57:$AQ$556,DK$3&amp;"-"&amp;513&amp;"A"))</f>
        <v/>
      </c>
      <c r="DL12" s="537" t="str">
        <f>IF(COUNTA(車両台帳!$C$57:$C$556)=0,"",COUNTIF(車両台帳!$AQ$57:$AQ$556,DL$3&amp;"-"&amp;513&amp;"A"))</f>
        <v/>
      </c>
      <c r="DM12" s="537" t="str">
        <f>IF(COUNTA(車両台帳!$C$57:$C$556)=0,"",COUNTIF(車両台帳!$AQ$57:$AQ$556,DM$3&amp;"-"&amp;513&amp;"A"))</f>
        <v/>
      </c>
      <c r="DN12" s="537" t="str">
        <f>IF(COUNTA(車両台帳!$C$57:$C$556)=0,"",COUNTIF(車両台帳!$AQ$57:$AQ$556,DN$3&amp;"-"&amp;513&amp;"A"))</f>
        <v/>
      </c>
      <c r="DO12" s="537" t="str">
        <f>IF(COUNTA(車両台帳!$C$57:$C$556)=0,"",COUNTIF(車両台帳!$AQ$57:$AQ$556,DO$3&amp;"-"&amp;513&amp;"A"))</f>
        <v/>
      </c>
      <c r="DP12" s="537" t="str">
        <f>IF(COUNTA(車両台帳!$C$57:$C$556)=0,"",COUNTIF(車両台帳!$AQ$57:$AQ$556,DP$3&amp;"-"&amp;513&amp;"A"))</f>
        <v/>
      </c>
      <c r="DQ12" s="537" t="str">
        <f>IF(COUNTA(車両台帳!$C$57:$C$556)=0,"",COUNTIF(車両台帳!$AQ$57:$AQ$556,DQ$3&amp;"-"&amp;513&amp;"A"))</f>
        <v/>
      </c>
      <c r="DR12" s="537" t="str">
        <f>IF(COUNTA(車両台帳!$C$57:$C$556)=0,"",COUNTIF(車両台帳!$AQ$57:$AQ$556,DR$3&amp;"-"&amp;513&amp;"A"))</f>
        <v/>
      </c>
      <c r="DS12" s="537" t="str">
        <f>IF(COUNTA(車両台帳!$C$57:$C$556)=0,"",COUNTIF(車両台帳!$AQ$57:$AQ$556,DS$3&amp;"-"&amp;513&amp;"A"))</f>
        <v/>
      </c>
      <c r="DT12" s="537" t="str">
        <f>IF(COUNTA(車両台帳!$C$57:$C$556)=0,"",COUNTIF(車両台帳!$AQ$57:$AQ$556,DT$3&amp;"-"&amp;513&amp;"A"))</f>
        <v/>
      </c>
      <c r="DU12" s="537" t="str">
        <f>IF(COUNTA(車両台帳!$C$57:$C$556)=0,"",COUNTIF(車両台帳!$AQ$57:$AQ$556,DU$3&amp;"-"&amp;513&amp;"A"))</f>
        <v/>
      </c>
      <c r="DV12" s="537" t="str">
        <f>IF(COUNTA(車両台帳!$C$57:$C$556)=0,"",COUNTIF(車両台帳!$AQ$57:$AQ$556,DV$3&amp;"-"&amp;513&amp;"A"))</f>
        <v/>
      </c>
      <c r="DW12" s="537" t="str">
        <f>IF(COUNTA(車両台帳!$C$57:$C$556)=0,"",COUNTIF(車両台帳!$AQ$57:$AQ$556,DW$3&amp;"-"&amp;513&amp;"A"))</f>
        <v/>
      </c>
      <c r="DX12" s="537" t="str">
        <f>IF(COUNTA(車両台帳!$C$57:$C$556)=0,"",COUNTIF(車両台帳!$AQ$57:$AQ$556,DX$3&amp;"-"&amp;513&amp;"A"))</f>
        <v/>
      </c>
      <c r="DY12" s="537" t="str">
        <f>IF(COUNTA(車両台帳!$C$57:$C$556)=0,"",COUNTIF(車両台帳!$AQ$57:$AQ$556,DY$3&amp;"-"&amp;513&amp;"A"))</f>
        <v/>
      </c>
      <c r="DZ12" s="537" t="str">
        <f>IF(COUNTA(車両台帳!$C$57:$C$556)=0,"",COUNTIF(車両台帳!$AQ$57:$AQ$556,DZ$3&amp;"-"&amp;513&amp;"A"))</f>
        <v/>
      </c>
      <c r="EA12" s="537" t="str">
        <f>IF(COUNTA(車両台帳!$C$57:$C$556)=0,"",COUNTIF(車両台帳!$AQ$57:$AQ$556,EA$3&amp;"-"&amp;513&amp;"A"))</f>
        <v/>
      </c>
      <c r="EB12" s="537" t="str">
        <f>IF(COUNTA(車両台帳!$C$57:$C$556)=0,"",COUNTIF(車両台帳!$AQ$57:$AQ$556,EB$3&amp;"-"&amp;513&amp;"A"))</f>
        <v/>
      </c>
      <c r="EC12" s="537" t="str">
        <f>IF(COUNTA(車両台帳!$C$57:$C$556)=0,"",COUNTIF(車両台帳!$AQ$57:$AQ$556,EC$3&amp;"-"&amp;513&amp;"A"))</f>
        <v/>
      </c>
      <c r="ED12" s="537" t="str">
        <f>IF(COUNTA(車両台帳!$C$57:$C$556)=0,"",COUNTIF(車両台帳!$AQ$57:$AQ$556,ED$3&amp;"-"&amp;513&amp;"A"))</f>
        <v/>
      </c>
      <c r="EE12" s="537" t="str">
        <f>IF(COUNTA(車両台帳!$C$57:$C$556)=0,"",COUNTIF(車両台帳!$AQ$57:$AQ$556,EE$3&amp;"-"&amp;513&amp;"A"))</f>
        <v/>
      </c>
      <c r="EF12" s="537" t="str">
        <f>IF(COUNTA(車両台帳!$C$57:$C$556)=0,"",COUNTIF(車両台帳!$AQ$57:$AQ$556,EF$3&amp;"-"&amp;513&amp;"A"))</f>
        <v/>
      </c>
      <c r="EG12" s="537" t="str">
        <f>IF(COUNTA(車両台帳!$C$57:$C$556)=0,"",COUNTIF(車両台帳!$AQ$57:$AQ$556,EG$3&amp;"-"&amp;513&amp;"A"))</f>
        <v/>
      </c>
      <c r="EH12" s="537" t="str">
        <f>IF(COUNTA(車両台帳!$C$57:$C$556)=0,"",COUNTIF(車両台帳!$AQ$57:$AQ$556,EH$3&amp;"-"&amp;513&amp;"A"))</f>
        <v/>
      </c>
      <c r="EI12" s="537" t="str">
        <f>IF(COUNTA(車両台帳!$C$57:$C$556)=0,"",COUNTIF(車両台帳!$AQ$57:$AQ$556,EI$3&amp;"-"&amp;513&amp;"A"))</f>
        <v/>
      </c>
      <c r="EJ12" s="537" t="str">
        <f>IF(COUNTA(車両台帳!$C$57:$C$556)=0,"",COUNTIF(車両台帳!$AQ$57:$AQ$556,EJ$3&amp;"-"&amp;513&amp;"A"))</f>
        <v/>
      </c>
      <c r="EK12" s="537" t="str">
        <f>IF(COUNTA(車両台帳!$C$57:$C$556)=0,"",COUNTIF(車両台帳!$AQ$57:$AQ$556,EK$3&amp;"-"&amp;513&amp;"A"))</f>
        <v/>
      </c>
      <c r="EL12" s="537" t="str">
        <f>IF(COUNTA(車両台帳!$C$57:$C$556)=0,"",COUNTIF(車両台帳!$AQ$57:$AQ$556,EL$3&amp;"-"&amp;513&amp;"A"))</f>
        <v/>
      </c>
      <c r="EM12" s="537" t="str">
        <f>IF(COUNTA(車両台帳!$C$57:$C$556)=0,"",COUNTIF(車両台帳!$AQ$57:$AQ$556,EM$3&amp;"-"&amp;513&amp;"A"))</f>
        <v/>
      </c>
      <c r="EN12" s="537" t="str">
        <f>IF(COUNTA(車両台帳!$C$57:$C$556)=0,"",COUNTIF(車両台帳!$AQ$57:$AQ$556,EN$3&amp;"-"&amp;513&amp;"A"))</f>
        <v/>
      </c>
      <c r="EO12" s="537" t="str">
        <f>IF(COUNTA(車両台帳!$C$57:$C$556)=0,"",COUNTIF(車両台帳!$AQ$57:$AQ$556,EO$3&amp;"-"&amp;513&amp;"A"))</f>
        <v/>
      </c>
      <c r="EP12" s="537" t="str">
        <f>IF(COUNTA(車両台帳!$C$57:$C$556)=0,"",COUNTIF(車両台帳!$AQ$57:$AQ$556,EP$3&amp;"-"&amp;513&amp;"A"))</f>
        <v/>
      </c>
      <c r="EQ12" s="537" t="str">
        <f>IF(COUNTA(車両台帳!$C$57:$C$556)=0,"",COUNTIF(車両台帳!$AQ$57:$AQ$556,EQ$3&amp;"-"&amp;513&amp;"A"))</f>
        <v/>
      </c>
      <c r="ER12" s="537" t="str">
        <f>IF(COUNTA(車両台帳!$C$57:$C$556)=0,"",COUNTIF(車両台帳!$AQ$57:$AQ$556,ER$3&amp;"-"&amp;513&amp;"A"))</f>
        <v/>
      </c>
      <c r="ES12" s="537" t="str">
        <f>IF(COUNTA(車両台帳!$C$57:$C$556)=0,"",COUNTIF(車両台帳!$AQ$57:$AQ$556,ES$3&amp;"-"&amp;513&amp;"A"))</f>
        <v/>
      </c>
      <c r="ET12" s="537" t="str">
        <f>IF(COUNTA(車両台帳!$C$57:$C$556)=0,"",COUNTIF(車両台帳!$AQ$57:$AQ$556,ET$3&amp;"-"&amp;513&amp;"A"))</f>
        <v/>
      </c>
      <c r="EU12" s="537" t="str">
        <f>IF(COUNTA(車両台帳!$C$57:$C$556)=0,"",COUNTIF(車両台帳!$AQ$57:$AQ$556,EU$3&amp;"-"&amp;513&amp;"A"))</f>
        <v/>
      </c>
      <c r="EV12" s="537" t="str">
        <f>IF(COUNTA(車両台帳!$C$57:$C$556)=0,"",COUNTIF(車両台帳!$AQ$57:$AQ$556,EV$3&amp;"-"&amp;513&amp;"A"))</f>
        <v/>
      </c>
      <c r="EW12" s="538" t="str">
        <f>IF(COUNTA(車両台帳!$C$57:$C$556)=0,"",COUNTIF(車両台帳!$AQ$57:$AQ$556,EW$3&amp;"-"&amp;513&amp;"A"))</f>
        <v/>
      </c>
    </row>
    <row r="13" spans="1:153" s="6" customFormat="1" ht="29.25" customHeight="1" thickBot="1">
      <c r="A13" s="1067"/>
      <c r="B13" s="532" t="s">
        <v>37</v>
      </c>
      <c r="C13" s="539" t="str">
        <f>IF(COUNTA(車両台帳!$C$57:$C$556)=0,"",SUM(D13:EW13))</f>
        <v/>
      </c>
      <c r="D13" s="540" t="str">
        <f>IF(COUNTA(車両台帳!$C$57:$C$556)=0,"",COUNTIF(車両台帳!$AQ$57:$AQ$556,D$3&amp;"-"&amp;514&amp;"A")+COUNTIF(車両台帳!$AQ$57:$AQ$556,D$3&amp;"-"&amp;515&amp;"A"))</f>
        <v/>
      </c>
      <c r="E13" s="540" t="str">
        <f>IF(COUNTA(車両台帳!$C$57:$C$556)=0,"",COUNTIF(車両台帳!$AQ$57:$AQ$556,E$3&amp;"-"&amp;514&amp;"A")+COUNTIF(車両台帳!$AQ$57:$AQ$556,E$3&amp;"-"&amp;515&amp;"A"))</f>
        <v/>
      </c>
      <c r="F13" s="540" t="str">
        <f>IF(COUNTA(車両台帳!$C$57:$C$556)=0,"",COUNTIF(車両台帳!$AQ$57:$AQ$556,F$3&amp;"-"&amp;514&amp;"A")+COUNTIF(車両台帳!$AQ$57:$AQ$556,F$3&amp;"-"&amp;515&amp;"A"))</f>
        <v/>
      </c>
      <c r="G13" s="540" t="str">
        <f>IF(COUNTA(車両台帳!$C$57:$C$556)=0,"",COUNTIF(車両台帳!$AQ$57:$AQ$556,G$3&amp;"-"&amp;514&amp;"A")+COUNTIF(車両台帳!$AQ$57:$AQ$556,G$3&amp;"-"&amp;515&amp;"A"))</f>
        <v/>
      </c>
      <c r="H13" s="540" t="str">
        <f>IF(COUNTA(車両台帳!$C$57:$C$556)=0,"",COUNTIF(車両台帳!$AQ$57:$AQ$556,H$3&amp;"-"&amp;514&amp;"A")+COUNTIF(車両台帳!$AQ$57:$AQ$556,H$3&amp;"-"&amp;515&amp;"A"))</f>
        <v/>
      </c>
      <c r="I13" s="540" t="str">
        <f>IF(COUNTA(車両台帳!$C$57:$C$556)=0,"",COUNTIF(車両台帳!$AQ$57:$AQ$556,I$3&amp;"-"&amp;514&amp;"A")+COUNTIF(車両台帳!$AQ$57:$AQ$556,I$3&amp;"-"&amp;515&amp;"A"))</f>
        <v/>
      </c>
      <c r="J13" s="540" t="str">
        <f>IF(COUNTA(車両台帳!$C$57:$C$556)=0,"",COUNTIF(車両台帳!$AQ$57:$AQ$556,J$3&amp;"-"&amp;514&amp;"A")+COUNTIF(車両台帳!$AQ$57:$AQ$556,J$3&amp;"-"&amp;515&amp;"A"))</f>
        <v/>
      </c>
      <c r="K13" s="540" t="str">
        <f>IF(COUNTA(車両台帳!$C$57:$C$556)=0,"",COUNTIF(車両台帳!$AQ$57:$AQ$556,K$3&amp;"-"&amp;514&amp;"A")+COUNTIF(車両台帳!$AQ$57:$AQ$556,K$3&amp;"-"&amp;515&amp;"A"))</f>
        <v/>
      </c>
      <c r="L13" s="540" t="str">
        <f>IF(COUNTA(車両台帳!$C$57:$C$556)=0,"",COUNTIF(車両台帳!$AQ$57:$AQ$556,L$3&amp;"-"&amp;514&amp;"A")+COUNTIF(車両台帳!$AQ$57:$AQ$556,L$3&amp;"-"&amp;515&amp;"A"))</f>
        <v/>
      </c>
      <c r="M13" s="540" t="str">
        <f>IF(COUNTA(車両台帳!$C$57:$C$556)=0,"",COUNTIF(車両台帳!$AQ$57:$AQ$556,M$3&amp;"-"&amp;514&amp;"A")+COUNTIF(車両台帳!$AQ$57:$AQ$556,M$3&amp;"-"&amp;515&amp;"A"))</f>
        <v/>
      </c>
      <c r="N13" s="540" t="str">
        <f>IF(COUNTA(車両台帳!$C$57:$C$556)=0,"",COUNTIF(車両台帳!$AQ$57:$AQ$556,N$3&amp;"-"&amp;514&amp;"A")+COUNTIF(車両台帳!$AQ$57:$AQ$556,N$3&amp;"-"&amp;515&amp;"A"))</f>
        <v/>
      </c>
      <c r="O13" s="540" t="str">
        <f>IF(COUNTA(車両台帳!$C$57:$C$556)=0,"",COUNTIF(車両台帳!$AQ$57:$AQ$556,O$3&amp;"-"&amp;514&amp;"A")+COUNTIF(車両台帳!$AQ$57:$AQ$556,O$3&amp;"-"&amp;515&amp;"A"))</f>
        <v/>
      </c>
      <c r="P13" s="540" t="str">
        <f>IF(COUNTA(車両台帳!$C$57:$C$556)=0,"",COUNTIF(車両台帳!$AQ$57:$AQ$556,P$3&amp;"-"&amp;514&amp;"A")+COUNTIF(車両台帳!$AQ$57:$AQ$556,P$3&amp;"-"&amp;515&amp;"A"))</f>
        <v/>
      </c>
      <c r="Q13" s="540" t="str">
        <f>IF(COUNTA(車両台帳!$C$57:$C$556)=0,"",COUNTIF(車両台帳!$AQ$57:$AQ$556,Q$3&amp;"-"&amp;514&amp;"A")+COUNTIF(車両台帳!$AQ$57:$AQ$556,Q$3&amp;"-"&amp;515&amp;"A"))</f>
        <v/>
      </c>
      <c r="R13" s="540" t="str">
        <f>IF(COUNTA(車両台帳!$C$57:$C$556)=0,"",COUNTIF(車両台帳!$AQ$57:$AQ$556,R$3&amp;"-"&amp;514&amp;"A")+COUNTIF(車両台帳!$AQ$57:$AQ$556,R$3&amp;"-"&amp;515&amp;"A"))</f>
        <v/>
      </c>
      <c r="S13" s="540" t="str">
        <f>IF(COUNTA(車両台帳!$C$57:$C$556)=0,"",COUNTIF(車両台帳!$AQ$57:$AQ$556,S$3&amp;"-"&amp;514&amp;"A")+COUNTIF(車両台帳!$AQ$57:$AQ$556,S$3&amp;"-"&amp;515&amp;"A"))</f>
        <v/>
      </c>
      <c r="T13" s="540" t="str">
        <f>IF(COUNTA(車両台帳!$C$57:$C$556)=0,"",COUNTIF(車両台帳!$AQ$57:$AQ$556,T$3&amp;"-"&amp;514&amp;"A")+COUNTIF(車両台帳!$AQ$57:$AQ$556,T$3&amp;"-"&amp;515&amp;"A"))</f>
        <v/>
      </c>
      <c r="U13" s="540" t="str">
        <f>IF(COUNTA(車両台帳!$C$57:$C$556)=0,"",COUNTIF(車両台帳!$AQ$57:$AQ$556,U$3&amp;"-"&amp;514&amp;"A")+COUNTIF(車両台帳!$AQ$57:$AQ$556,U$3&amp;"-"&amp;515&amp;"A"))</f>
        <v/>
      </c>
      <c r="V13" s="540" t="str">
        <f>IF(COUNTA(車両台帳!$C$57:$C$556)=0,"",COUNTIF(車両台帳!$AQ$57:$AQ$556,V$3&amp;"-"&amp;514&amp;"A")+COUNTIF(車両台帳!$AQ$57:$AQ$556,V$3&amp;"-"&amp;515&amp;"A"))</f>
        <v/>
      </c>
      <c r="W13" s="540" t="str">
        <f>IF(COUNTA(車両台帳!$C$57:$C$556)=0,"",COUNTIF(車両台帳!$AQ$57:$AQ$556,W$3&amp;"-"&amp;514&amp;"A")+COUNTIF(車両台帳!$AQ$57:$AQ$556,W$3&amp;"-"&amp;515&amp;"A"))</f>
        <v/>
      </c>
      <c r="X13" s="540" t="str">
        <f>IF(COUNTA(車両台帳!$C$57:$C$556)=0,"",COUNTIF(車両台帳!$AQ$57:$AQ$556,X$3&amp;"-"&amp;514&amp;"A")+COUNTIF(車両台帳!$AQ$57:$AQ$556,X$3&amp;"-"&amp;515&amp;"A"))</f>
        <v/>
      </c>
      <c r="Y13" s="540" t="str">
        <f>IF(COUNTA(車両台帳!$C$57:$C$556)=0,"",COUNTIF(車両台帳!$AQ$57:$AQ$556,Y$3&amp;"-"&amp;514&amp;"A")+COUNTIF(車両台帳!$AQ$57:$AQ$556,Y$3&amp;"-"&amp;515&amp;"A"))</f>
        <v/>
      </c>
      <c r="Z13" s="540" t="str">
        <f>IF(COUNTA(車両台帳!$C$57:$C$556)=0,"",COUNTIF(車両台帳!$AQ$57:$AQ$556,Z$3&amp;"-"&amp;514&amp;"A")+COUNTIF(車両台帳!$AQ$57:$AQ$556,Z$3&amp;"-"&amp;515&amp;"A"))</f>
        <v/>
      </c>
      <c r="AA13" s="540" t="str">
        <f>IF(COUNTA(車両台帳!$C$57:$C$556)=0,"",COUNTIF(車両台帳!$AQ$57:$AQ$556,AA$3&amp;"-"&amp;514&amp;"A")+COUNTIF(車両台帳!$AQ$57:$AQ$556,AA$3&amp;"-"&amp;515&amp;"A"))</f>
        <v/>
      </c>
      <c r="AB13" s="540" t="str">
        <f>IF(COUNTA(車両台帳!$C$57:$C$556)=0,"",COUNTIF(車両台帳!$AQ$57:$AQ$556,AB$3&amp;"-"&amp;514&amp;"A")+COUNTIF(車両台帳!$AQ$57:$AQ$556,AB$3&amp;"-"&amp;515&amp;"A"))</f>
        <v/>
      </c>
      <c r="AC13" s="540" t="str">
        <f>IF(COUNTA(車両台帳!$C$57:$C$556)=0,"",COUNTIF(車両台帳!$AQ$57:$AQ$556,AC$3&amp;"-"&amp;514&amp;"A")+COUNTIF(車両台帳!$AQ$57:$AQ$556,AC$3&amp;"-"&amp;515&amp;"A"))</f>
        <v/>
      </c>
      <c r="AD13" s="540" t="str">
        <f>IF(COUNTA(車両台帳!$C$57:$C$556)=0,"",COUNTIF(車両台帳!$AQ$57:$AQ$556,AD$3&amp;"-"&amp;514&amp;"A")+COUNTIF(車両台帳!$AQ$57:$AQ$556,AD$3&amp;"-"&amp;515&amp;"A"))</f>
        <v/>
      </c>
      <c r="AE13" s="540" t="str">
        <f>IF(COUNTA(車両台帳!$C$57:$C$556)=0,"",COUNTIF(車両台帳!$AQ$57:$AQ$556,AE$3&amp;"-"&amp;514&amp;"A")+COUNTIF(車両台帳!$AQ$57:$AQ$556,AE$3&amp;"-"&amp;515&amp;"A"))</f>
        <v/>
      </c>
      <c r="AF13" s="540" t="str">
        <f>IF(COUNTA(車両台帳!$C$57:$C$556)=0,"",COUNTIF(車両台帳!$AQ$57:$AQ$556,AF$3&amp;"-"&amp;514&amp;"A")+COUNTIF(車両台帳!$AQ$57:$AQ$556,AF$3&amp;"-"&amp;515&amp;"A"))</f>
        <v/>
      </c>
      <c r="AG13" s="540" t="str">
        <f>IF(COUNTA(車両台帳!$C$57:$C$556)=0,"",COUNTIF(車両台帳!$AQ$57:$AQ$556,AG$3&amp;"-"&amp;514&amp;"A")+COUNTIF(車両台帳!$AQ$57:$AQ$556,AG$3&amp;"-"&amp;515&amp;"A"))</f>
        <v/>
      </c>
      <c r="AH13" s="540" t="str">
        <f>IF(COUNTA(車両台帳!$C$57:$C$556)=0,"",COUNTIF(車両台帳!$AQ$57:$AQ$556,AH$3&amp;"-"&amp;514&amp;"A")+COUNTIF(車両台帳!$AQ$57:$AQ$556,AH$3&amp;"-"&amp;515&amp;"A"))</f>
        <v/>
      </c>
      <c r="AI13" s="540" t="str">
        <f>IF(COUNTA(車両台帳!$C$57:$C$556)=0,"",COUNTIF(車両台帳!$AQ$57:$AQ$556,AI$3&amp;"-"&amp;514&amp;"A")+COUNTIF(車両台帳!$AQ$57:$AQ$556,AI$3&amp;"-"&amp;515&amp;"A"))</f>
        <v/>
      </c>
      <c r="AJ13" s="540" t="str">
        <f>IF(COUNTA(車両台帳!$C$57:$C$556)=0,"",COUNTIF(車両台帳!$AQ$57:$AQ$556,AJ$3&amp;"-"&amp;514&amp;"A")+COUNTIF(車両台帳!$AQ$57:$AQ$556,AJ$3&amp;"-"&amp;515&amp;"A"))</f>
        <v/>
      </c>
      <c r="AK13" s="540" t="str">
        <f>IF(COUNTA(車両台帳!$C$57:$C$556)=0,"",COUNTIF(車両台帳!$AQ$57:$AQ$556,AK$3&amp;"-"&amp;514&amp;"A")+COUNTIF(車両台帳!$AQ$57:$AQ$556,AK$3&amp;"-"&amp;515&amp;"A"))</f>
        <v/>
      </c>
      <c r="AL13" s="540" t="str">
        <f>IF(COUNTA(車両台帳!$C$57:$C$556)=0,"",COUNTIF(車両台帳!$AQ$57:$AQ$556,AL$3&amp;"-"&amp;514&amp;"A")+COUNTIF(車両台帳!$AQ$57:$AQ$556,AL$3&amp;"-"&amp;515&amp;"A"))</f>
        <v/>
      </c>
      <c r="AM13" s="540" t="str">
        <f>IF(COUNTA(車両台帳!$C$57:$C$556)=0,"",COUNTIF(車両台帳!$AQ$57:$AQ$556,AM$3&amp;"-"&amp;514&amp;"A")+COUNTIF(車両台帳!$AQ$57:$AQ$556,AM$3&amp;"-"&amp;515&amp;"A"))</f>
        <v/>
      </c>
      <c r="AN13" s="540" t="str">
        <f>IF(COUNTA(車両台帳!$C$57:$C$556)=0,"",COUNTIF(車両台帳!$AQ$57:$AQ$556,AN$3&amp;"-"&amp;514&amp;"A")+COUNTIF(車両台帳!$AQ$57:$AQ$556,AN$3&amp;"-"&amp;515&amp;"A"))</f>
        <v/>
      </c>
      <c r="AO13" s="540" t="str">
        <f>IF(COUNTA(車両台帳!$C$57:$C$556)=0,"",COUNTIF(車両台帳!$AQ$57:$AQ$556,AO$3&amp;"-"&amp;514&amp;"A")+COUNTIF(車両台帳!$AQ$57:$AQ$556,AO$3&amp;"-"&amp;515&amp;"A"))</f>
        <v/>
      </c>
      <c r="AP13" s="540" t="str">
        <f>IF(COUNTA(車両台帳!$C$57:$C$556)=0,"",COUNTIF(車両台帳!$AQ$57:$AQ$556,AP$3&amp;"-"&amp;514&amp;"A")+COUNTIF(車両台帳!$AQ$57:$AQ$556,AP$3&amp;"-"&amp;515&amp;"A"))</f>
        <v/>
      </c>
      <c r="AQ13" s="540" t="str">
        <f>IF(COUNTA(車両台帳!$C$57:$C$556)=0,"",COUNTIF(車両台帳!$AQ$57:$AQ$556,AQ$3&amp;"-"&amp;514&amp;"A")+COUNTIF(車両台帳!$AQ$57:$AQ$556,AQ$3&amp;"-"&amp;515&amp;"A"))</f>
        <v/>
      </c>
      <c r="AR13" s="540" t="str">
        <f>IF(COUNTA(車両台帳!$C$57:$C$556)=0,"",COUNTIF(車両台帳!$AQ$57:$AQ$556,AR$3&amp;"-"&amp;514&amp;"A")+COUNTIF(車両台帳!$AQ$57:$AQ$556,AR$3&amp;"-"&amp;515&amp;"A"))</f>
        <v/>
      </c>
      <c r="AS13" s="540" t="str">
        <f>IF(COUNTA(車両台帳!$C$57:$C$556)=0,"",COUNTIF(車両台帳!$AQ$57:$AQ$556,AS$3&amp;"-"&amp;514&amp;"A")+COUNTIF(車両台帳!$AQ$57:$AQ$556,AS$3&amp;"-"&amp;515&amp;"A"))</f>
        <v/>
      </c>
      <c r="AT13" s="540" t="str">
        <f>IF(COUNTA(車両台帳!$C$57:$C$556)=0,"",COUNTIF(車両台帳!$AQ$57:$AQ$556,AT$3&amp;"-"&amp;514&amp;"A")+COUNTIF(車両台帳!$AQ$57:$AQ$556,AT$3&amp;"-"&amp;515&amp;"A"))</f>
        <v/>
      </c>
      <c r="AU13" s="540" t="str">
        <f>IF(COUNTA(車両台帳!$C$57:$C$556)=0,"",COUNTIF(車両台帳!$AQ$57:$AQ$556,AU$3&amp;"-"&amp;514&amp;"A")+COUNTIF(車両台帳!$AQ$57:$AQ$556,AU$3&amp;"-"&amp;515&amp;"A"))</f>
        <v/>
      </c>
      <c r="AV13" s="540" t="str">
        <f>IF(COUNTA(車両台帳!$C$57:$C$556)=0,"",COUNTIF(車両台帳!$AQ$57:$AQ$556,AV$3&amp;"-"&amp;514&amp;"A")+COUNTIF(車両台帳!$AQ$57:$AQ$556,AV$3&amp;"-"&amp;515&amp;"A"))</f>
        <v/>
      </c>
      <c r="AW13" s="540" t="str">
        <f>IF(COUNTA(車両台帳!$C$57:$C$556)=0,"",COUNTIF(車両台帳!$AQ$57:$AQ$556,AW$3&amp;"-"&amp;514&amp;"A")+COUNTIF(車両台帳!$AQ$57:$AQ$556,AW$3&amp;"-"&amp;515&amp;"A"))</f>
        <v/>
      </c>
      <c r="AX13" s="540" t="str">
        <f>IF(COUNTA(車両台帳!$C$57:$C$556)=0,"",COUNTIF(車両台帳!$AQ$57:$AQ$556,AX$3&amp;"-"&amp;514&amp;"A")+COUNTIF(車両台帳!$AQ$57:$AQ$556,AX$3&amp;"-"&amp;515&amp;"A"))</f>
        <v/>
      </c>
      <c r="AY13" s="540" t="str">
        <f>IF(COUNTA(車両台帳!$C$57:$C$556)=0,"",COUNTIF(車両台帳!$AQ$57:$AQ$556,AY$3&amp;"-"&amp;514&amp;"A")+COUNTIF(車両台帳!$AQ$57:$AQ$556,AY$3&amp;"-"&amp;515&amp;"A"))</f>
        <v/>
      </c>
      <c r="AZ13" s="540" t="str">
        <f>IF(COUNTA(車両台帳!$C$57:$C$556)=0,"",COUNTIF(車両台帳!$AQ$57:$AQ$556,AZ$3&amp;"-"&amp;514&amp;"A")+COUNTIF(車両台帳!$AQ$57:$AQ$556,AZ$3&amp;"-"&amp;515&amp;"A"))</f>
        <v/>
      </c>
      <c r="BA13" s="540" t="str">
        <f>IF(COUNTA(車両台帳!$C$57:$C$556)=0,"",COUNTIF(車両台帳!$AQ$57:$AQ$556,BA$3&amp;"-"&amp;514&amp;"A")+COUNTIF(車両台帳!$AQ$57:$AQ$556,BA$3&amp;"-"&amp;515&amp;"A"))</f>
        <v/>
      </c>
      <c r="BB13" s="540" t="str">
        <f>IF(COUNTA(車両台帳!$C$57:$C$556)=0,"",COUNTIF(車両台帳!$AQ$57:$AQ$556,BB$3&amp;"-"&amp;514&amp;"A")+COUNTIF(車両台帳!$AQ$57:$AQ$556,BB$3&amp;"-"&amp;515&amp;"A"))</f>
        <v/>
      </c>
      <c r="BC13" s="540" t="str">
        <f>IF(COUNTA(車両台帳!$C$57:$C$556)=0,"",COUNTIF(車両台帳!$AQ$57:$AQ$556,BC$3&amp;"-"&amp;514&amp;"A")+COUNTIF(車両台帳!$AQ$57:$AQ$556,BC$3&amp;"-"&amp;515&amp;"A"))</f>
        <v/>
      </c>
      <c r="BD13" s="540" t="str">
        <f>IF(COUNTA(車両台帳!$C$57:$C$556)=0,"",COUNTIF(車両台帳!$AQ$57:$AQ$556,BD$3&amp;"-"&amp;514&amp;"A")+COUNTIF(車両台帳!$AQ$57:$AQ$556,BD$3&amp;"-"&amp;515&amp;"A"))</f>
        <v/>
      </c>
      <c r="BE13" s="540" t="str">
        <f>IF(COUNTA(車両台帳!$C$57:$C$556)=0,"",COUNTIF(車両台帳!$AQ$57:$AQ$556,BE$3&amp;"-"&amp;514&amp;"A")+COUNTIF(車両台帳!$AQ$57:$AQ$556,BE$3&amp;"-"&amp;515&amp;"A"))</f>
        <v/>
      </c>
      <c r="BF13" s="540" t="str">
        <f>IF(COUNTA(車両台帳!$C$57:$C$556)=0,"",COUNTIF(車両台帳!$AQ$57:$AQ$556,BF$3&amp;"-"&amp;514&amp;"A")+COUNTIF(車両台帳!$AQ$57:$AQ$556,BF$3&amp;"-"&amp;515&amp;"A"))</f>
        <v/>
      </c>
      <c r="BG13" s="540" t="str">
        <f>IF(COUNTA(車両台帳!$C$57:$C$556)=0,"",COUNTIF(車両台帳!$AQ$57:$AQ$556,BG$3&amp;"-"&amp;514&amp;"A")+COUNTIF(車両台帳!$AQ$57:$AQ$556,BG$3&amp;"-"&amp;515&amp;"A"))</f>
        <v/>
      </c>
      <c r="BH13" s="540" t="str">
        <f>IF(COUNTA(車両台帳!$C$57:$C$556)=0,"",COUNTIF(車両台帳!$AQ$57:$AQ$556,BH$3&amp;"-"&amp;514&amp;"A")+COUNTIF(車両台帳!$AQ$57:$AQ$556,BH$3&amp;"-"&amp;515&amp;"A"))</f>
        <v/>
      </c>
      <c r="BI13" s="540" t="str">
        <f>IF(COUNTA(車両台帳!$C$57:$C$556)=0,"",COUNTIF(車両台帳!$AQ$57:$AQ$556,BI$3&amp;"-"&amp;514&amp;"A")+COUNTIF(車両台帳!$AQ$57:$AQ$556,BI$3&amp;"-"&amp;515&amp;"A"))</f>
        <v/>
      </c>
      <c r="BJ13" s="540" t="str">
        <f>IF(COUNTA(車両台帳!$C$57:$C$556)=0,"",COUNTIF(車両台帳!$AQ$57:$AQ$556,BJ$3&amp;"-"&amp;514&amp;"A")+COUNTIF(車両台帳!$AQ$57:$AQ$556,BJ$3&amp;"-"&amp;515&amp;"A"))</f>
        <v/>
      </c>
      <c r="BK13" s="540" t="str">
        <f>IF(COUNTA(車両台帳!$C$57:$C$556)=0,"",COUNTIF(車両台帳!$AQ$57:$AQ$556,BK$3&amp;"-"&amp;514&amp;"A")+COUNTIF(車両台帳!$AQ$57:$AQ$556,BK$3&amp;"-"&amp;515&amp;"A"))</f>
        <v/>
      </c>
      <c r="BL13" s="540" t="str">
        <f>IF(COUNTA(車両台帳!$C$57:$C$556)=0,"",COUNTIF(車両台帳!$AQ$57:$AQ$556,BL$3&amp;"-"&amp;514&amp;"A")+COUNTIF(車両台帳!$AQ$57:$AQ$556,BL$3&amp;"-"&amp;515&amp;"A"))</f>
        <v/>
      </c>
      <c r="BM13" s="540" t="str">
        <f>IF(COUNTA(車両台帳!$C$57:$C$556)=0,"",COUNTIF(車両台帳!$AQ$57:$AQ$556,BM$3&amp;"-"&amp;514&amp;"A")+COUNTIF(車両台帳!$AQ$57:$AQ$556,BM$3&amp;"-"&amp;515&amp;"A"))</f>
        <v/>
      </c>
      <c r="BN13" s="540" t="str">
        <f>IF(COUNTA(車両台帳!$C$57:$C$556)=0,"",COUNTIF(車両台帳!$AQ$57:$AQ$556,BN$3&amp;"-"&amp;514&amp;"A")+COUNTIF(車両台帳!$AQ$57:$AQ$556,BN$3&amp;"-"&amp;515&amp;"A"))</f>
        <v/>
      </c>
      <c r="BO13" s="540" t="str">
        <f>IF(COUNTA(車両台帳!$C$57:$C$556)=0,"",COUNTIF(車両台帳!$AQ$57:$AQ$556,BO$3&amp;"-"&amp;514&amp;"A")+COUNTIF(車両台帳!$AQ$57:$AQ$556,BO$3&amp;"-"&amp;515&amp;"A"))</f>
        <v/>
      </c>
      <c r="BP13" s="540" t="str">
        <f>IF(COUNTA(車両台帳!$C$57:$C$556)=0,"",COUNTIF(車両台帳!$AQ$57:$AQ$556,BP$3&amp;"-"&amp;514&amp;"A")+COUNTIF(車両台帳!$AQ$57:$AQ$556,BP$3&amp;"-"&amp;515&amp;"A"))</f>
        <v/>
      </c>
      <c r="BQ13" s="540" t="str">
        <f>IF(COUNTA(車両台帳!$C$57:$C$556)=0,"",COUNTIF(車両台帳!$AQ$57:$AQ$556,BQ$3&amp;"-"&amp;514&amp;"A")+COUNTIF(車両台帳!$AQ$57:$AQ$556,BQ$3&amp;"-"&amp;515&amp;"A"))</f>
        <v/>
      </c>
      <c r="BR13" s="540" t="str">
        <f>IF(COUNTA(車両台帳!$C$57:$C$556)=0,"",COUNTIF(車両台帳!$AQ$57:$AQ$556,BR$3&amp;"-"&amp;514&amp;"A")+COUNTIF(車両台帳!$AQ$57:$AQ$556,BR$3&amp;"-"&amp;515&amp;"A"))</f>
        <v/>
      </c>
      <c r="BS13" s="540" t="str">
        <f>IF(COUNTA(車両台帳!$C$57:$C$556)=0,"",COUNTIF(車両台帳!$AQ$57:$AQ$556,BS$3&amp;"-"&amp;514&amp;"A")+COUNTIF(車両台帳!$AQ$57:$AQ$556,BS$3&amp;"-"&amp;515&amp;"A"))</f>
        <v/>
      </c>
      <c r="BT13" s="540" t="str">
        <f>IF(COUNTA(車両台帳!$C$57:$C$556)=0,"",COUNTIF(車両台帳!$AQ$57:$AQ$556,BT$3&amp;"-"&amp;514&amp;"A")+COUNTIF(車両台帳!$AQ$57:$AQ$556,BT$3&amp;"-"&amp;515&amp;"A"))</f>
        <v/>
      </c>
      <c r="BU13" s="540" t="str">
        <f>IF(COUNTA(車両台帳!$C$57:$C$556)=0,"",COUNTIF(車両台帳!$AQ$57:$AQ$556,BU$3&amp;"-"&amp;514&amp;"A")+COUNTIF(車両台帳!$AQ$57:$AQ$556,BU$3&amp;"-"&amp;515&amp;"A"))</f>
        <v/>
      </c>
      <c r="BV13" s="540" t="str">
        <f>IF(COUNTA(車両台帳!$C$57:$C$556)=0,"",COUNTIF(車両台帳!$AQ$57:$AQ$556,BV$3&amp;"-"&amp;514&amp;"A")+COUNTIF(車両台帳!$AQ$57:$AQ$556,BV$3&amp;"-"&amp;515&amp;"A"))</f>
        <v/>
      </c>
      <c r="BW13" s="540" t="str">
        <f>IF(COUNTA(車両台帳!$C$57:$C$556)=0,"",COUNTIF(車両台帳!$AQ$57:$AQ$556,BW$3&amp;"-"&amp;514&amp;"A")+COUNTIF(車両台帳!$AQ$57:$AQ$556,BW$3&amp;"-"&amp;515&amp;"A"))</f>
        <v/>
      </c>
      <c r="BX13" s="540" t="str">
        <f>IF(COUNTA(車両台帳!$C$57:$C$556)=0,"",COUNTIF(車両台帳!$AQ$57:$AQ$556,BX$3&amp;"-"&amp;514&amp;"A")+COUNTIF(車両台帳!$AQ$57:$AQ$556,BX$3&amp;"-"&amp;515&amp;"A"))</f>
        <v/>
      </c>
      <c r="BY13" s="540" t="str">
        <f>IF(COUNTA(車両台帳!$C$57:$C$556)=0,"",COUNTIF(車両台帳!$AQ$57:$AQ$556,BY$3&amp;"-"&amp;514&amp;"A")+COUNTIF(車両台帳!$AQ$57:$AQ$556,BY$3&amp;"-"&amp;515&amp;"A"))</f>
        <v/>
      </c>
      <c r="BZ13" s="540" t="str">
        <f>IF(COUNTA(車両台帳!$C$57:$C$556)=0,"",COUNTIF(車両台帳!$AQ$57:$AQ$556,BZ$3&amp;"-"&amp;514&amp;"A")+COUNTIF(車両台帳!$AQ$57:$AQ$556,BZ$3&amp;"-"&amp;515&amp;"A"))</f>
        <v/>
      </c>
      <c r="CA13" s="540" t="str">
        <f>IF(COUNTA(車両台帳!$C$57:$C$556)=0,"",COUNTIF(車両台帳!$AQ$57:$AQ$556,CA$3&amp;"-"&amp;514&amp;"A")+COUNTIF(車両台帳!$AQ$57:$AQ$556,CA$3&amp;"-"&amp;515&amp;"A"))</f>
        <v/>
      </c>
      <c r="CB13" s="540" t="str">
        <f>IF(COUNTA(車両台帳!$C$57:$C$556)=0,"",COUNTIF(車両台帳!$AQ$57:$AQ$556,CB$3&amp;"-"&amp;514&amp;"A")+COUNTIF(車両台帳!$AQ$57:$AQ$556,CB$3&amp;"-"&amp;515&amp;"A"))</f>
        <v/>
      </c>
      <c r="CC13" s="540" t="str">
        <f>IF(COUNTA(車両台帳!$C$57:$C$556)=0,"",COUNTIF(車両台帳!$AQ$57:$AQ$556,CC$3&amp;"-"&amp;514&amp;"A")+COUNTIF(車両台帳!$AQ$57:$AQ$556,CC$3&amp;"-"&amp;515&amp;"A"))</f>
        <v/>
      </c>
      <c r="CD13" s="540" t="str">
        <f>IF(COUNTA(車両台帳!$C$57:$C$556)=0,"",COUNTIF(車両台帳!$AQ$57:$AQ$556,CD$3&amp;"-"&amp;514&amp;"A")+COUNTIF(車両台帳!$AQ$57:$AQ$556,CD$3&amp;"-"&amp;515&amp;"A"))</f>
        <v/>
      </c>
      <c r="CE13" s="540" t="str">
        <f>IF(COUNTA(車両台帳!$C$57:$C$556)=0,"",COUNTIF(車両台帳!$AQ$57:$AQ$556,CE$3&amp;"-"&amp;514&amp;"A")+COUNTIF(車両台帳!$AQ$57:$AQ$556,CE$3&amp;"-"&amp;515&amp;"A"))</f>
        <v/>
      </c>
      <c r="CF13" s="540" t="str">
        <f>IF(COUNTA(車両台帳!$C$57:$C$556)=0,"",COUNTIF(車両台帳!$AQ$57:$AQ$556,CF$3&amp;"-"&amp;514&amp;"A")+COUNTIF(車両台帳!$AQ$57:$AQ$556,CF$3&amp;"-"&amp;515&amp;"A"))</f>
        <v/>
      </c>
      <c r="CG13" s="540" t="str">
        <f>IF(COUNTA(車両台帳!$C$57:$C$556)=0,"",COUNTIF(車両台帳!$AQ$57:$AQ$556,CG$3&amp;"-"&amp;514&amp;"A")+COUNTIF(車両台帳!$AQ$57:$AQ$556,CG$3&amp;"-"&amp;515&amp;"A"))</f>
        <v/>
      </c>
      <c r="CH13" s="540" t="str">
        <f>IF(COUNTA(車両台帳!$C$57:$C$556)=0,"",COUNTIF(車両台帳!$AQ$57:$AQ$556,CH$3&amp;"-"&amp;514&amp;"A")+COUNTIF(車両台帳!$AQ$57:$AQ$556,CH$3&amp;"-"&amp;515&amp;"A"))</f>
        <v/>
      </c>
      <c r="CI13" s="540" t="str">
        <f>IF(COUNTA(車両台帳!$C$57:$C$556)=0,"",COUNTIF(車両台帳!$AQ$57:$AQ$556,CI$3&amp;"-"&amp;514&amp;"A")+COUNTIF(車両台帳!$AQ$57:$AQ$556,CI$3&amp;"-"&amp;515&amp;"A"))</f>
        <v/>
      </c>
      <c r="CJ13" s="540" t="str">
        <f>IF(COUNTA(車両台帳!$C$57:$C$556)=0,"",COUNTIF(車両台帳!$AQ$57:$AQ$556,CJ$3&amp;"-"&amp;514&amp;"A")+COUNTIF(車両台帳!$AQ$57:$AQ$556,CJ$3&amp;"-"&amp;515&amp;"A"))</f>
        <v/>
      </c>
      <c r="CK13" s="540" t="str">
        <f>IF(COUNTA(車両台帳!$C$57:$C$556)=0,"",COUNTIF(車両台帳!$AQ$57:$AQ$556,CK$3&amp;"-"&amp;514&amp;"A")+COUNTIF(車両台帳!$AQ$57:$AQ$556,CK$3&amp;"-"&amp;515&amp;"A"))</f>
        <v/>
      </c>
      <c r="CL13" s="540" t="str">
        <f>IF(COUNTA(車両台帳!$C$57:$C$556)=0,"",COUNTIF(車両台帳!$AQ$57:$AQ$556,CL$3&amp;"-"&amp;514&amp;"A")+COUNTIF(車両台帳!$AQ$57:$AQ$556,CL$3&amp;"-"&amp;515&amp;"A"))</f>
        <v/>
      </c>
      <c r="CM13" s="540" t="str">
        <f>IF(COUNTA(車両台帳!$C$57:$C$556)=0,"",COUNTIF(車両台帳!$AQ$57:$AQ$556,CM$3&amp;"-"&amp;514&amp;"A")+COUNTIF(車両台帳!$AQ$57:$AQ$556,CM$3&amp;"-"&amp;515&amp;"A"))</f>
        <v/>
      </c>
      <c r="CN13" s="540" t="str">
        <f>IF(COUNTA(車両台帳!$C$57:$C$556)=0,"",COUNTIF(車両台帳!$AQ$57:$AQ$556,CN$3&amp;"-"&amp;514&amp;"A")+COUNTIF(車両台帳!$AQ$57:$AQ$556,CN$3&amp;"-"&amp;515&amp;"A"))</f>
        <v/>
      </c>
      <c r="CO13" s="540" t="str">
        <f>IF(COUNTA(車両台帳!$C$57:$C$556)=0,"",COUNTIF(車両台帳!$AQ$57:$AQ$556,CO$3&amp;"-"&amp;514&amp;"A")+COUNTIF(車両台帳!$AQ$57:$AQ$556,CO$3&amp;"-"&amp;515&amp;"A"))</f>
        <v/>
      </c>
      <c r="CP13" s="540" t="str">
        <f>IF(COUNTA(車両台帳!$C$57:$C$556)=0,"",COUNTIF(車両台帳!$AQ$57:$AQ$556,CP$3&amp;"-"&amp;514&amp;"A")+COUNTIF(車両台帳!$AQ$57:$AQ$556,CP$3&amp;"-"&amp;515&amp;"A"))</f>
        <v/>
      </c>
      <c r="CQ13" s="540" t="str">
        <f>IF(COUNTA(車両台帳!$C$57:$C$556)=0,"",COUNTIF(車両台帳!$AQ$57:$AQ$556,CQ$3&amp;"-"&amp;514&amp;"A")+COUNTIF(車両台帳!$AQ$57:$AQ$556,CQ$3&amp;"-"&amp;515&amp;"A"))</f>
        <v/>
      </c>
      <c r="CR13" s="540" t="str">
        <f>IF(COUNTA(車両台帳!$C$57:$C$556)=0,"",COUNTIF(車両台帳!$AQ$57:$AQ$556,CR$3&amp;"-"&amp;514&amp;"A")+COUNTIF(車両台帳!$AQ$57:$AQ$556,CR$3&amp;"-"&amp;515&amp;"A"))</f>
        <v/>
      </c>
      <c r="CS13" s="540" t="str">
        <f>IF(COUNTA(車両台帳!$C$57:$C$556)=0,"",COUNTIF(車両台帳!$AQ$57:$AQ$556,CS$3&amp;"-"&amp;514&amp;"A")+COUNTIF(車両台帳!$AQ$57:$AQ$556,CS$3&amp;"-"&amp;515&amp;"A"))</f>
        <v/>
      </c>
      <c r="CT13" s="540" t="str">
        <f>IF(COUNTA(車両台帳!$C$57:$C$556)=0,"",COUNTIF(車両台帳!$AQ$57:$AQ$556,CT$3&amp;"-"&amp;514&amp;"A")+COUNTIF(車両台帳!$AQ$57:$AQ$556,CT$3&amp;"-"&amp;515&amp;"A"))</f>
        <v/>
      </c>
      <c r="CU13" s="540" t="str">
        <f>IF(COUNTA(車両台帳!$C$57:$C$556)=0,"",COUNTIF(車両台帳!$AQ$57:$AQ$556,CU$3&amp;"-"&amp;514&amp;"A")+COUNTIF(車両台帳!$AQ$57:$AQ$556,CU$3&amp;"-"&amp;515&amp;"A"))</f>
        <v/>
      </c>
      <c r="CV13" s="540" t="str">
        <f>IF(COUNTA(車両台帳!$C$57:$C$556)=0,"",COUNTIF(車両台帳!$AQ$57:$AQ$556,CV$3&amp;"-"&amp;514&amp;"A")+COUNTIF(車両台帳!$AQ$57:$AQ$556,CV$3&amp;"-"&amp;515&amp;"A"))</f>
        <v/>
      </c>
      <c r="CW13" s="540" t="str">
        <f>IF(COUNTA(車両台帳!$C$57:$C$556)=0,"",COUNTIF(車両台帳!$AQ$57:$AQ$556,CW$3&amp;"-"&amp;514&amp;"A")+COUNTIF(車両台帳!$AQ$57:$AQ$556,CW$3&amp;"-"&amp;515&amp;"A"))</f>
        <v/>
      </c>
      <c r="CX13" s="540" t="str">
        <f>IF(COUNTA(車両台帳!$C$57:$C$556)=0,"",COUNTIF(車両台帳!$AQ$57:$AQ$556,CX$3&amp;"-"&amp;514&amp;"A")+COUNTIF(車両台帳!$AQ$57:$AQ$556,CX$3&amp;"-"&amp;515&amp;"A"))</f>
        <v/>
      </c>
      <c r="CY13" s="540" t="str">
        <f>IF(COUNTA(車両台帳!$C$57:$C$556)=0,"",COUNTIF(車両台帳!$AQ$57:$AQ$556,CY$3&amp;"-"&amp;514&amp;"A")+COUNTIF(車両台帳!$AQ$57:$AQ$556,CY$3&amp;"-"&amp;515&amp;"A"))</f>
        <v/>
      </c>
      <c r="CZ13" s="540" t="str">
        <f>IF(COUNTA(車両台帳!$C$57:$C$556)=0,"",COUNTIF(車両台帳!$AQ$57:$AQ$556,CZ$3&amp;"-"&amp;514&amp;"A")+COUNTIF(車両台帳!$AQ$57:$AQ$556,CZ$3&amp;"-"&amp;515&amp;"A"))</f>
        <v/>
      </c>
      <c r="DA13" s="540" t="str">
        <f>IF(COUNTA(車両台帳!$C$57:$C$556)=0,"",COUNTIF(車両台帳!$AQ$57:$AQ$556,DA$3&amp;"-"&amp;514&amp;"A")+COUNTIF(車両台帳!$AQ$57:$AQ$556,DA$3&amp;"-"&amp;515&amp;"A"))</f>
        <v/>
      </c>
      <c r="DB13" s="540" t="str">
        <f>IF(COUNTA(車両台帳!$C$57:$C$556)=0,"",COUNTIF(車両台帳!$AQ$57:$AQ$556,DB$3&amp;"-"&amp;514&amp;"A")+COUNTIF(車両台帳!$AQ$57:$AQ$556,DB$3&amp;"-"&amp;515&amp;"A"))</f>
        <v/>
      </c>
      <c r="DC13" s="540" t="str">
        <f>IF(COUNTA(車両台帳!$C$57:$C$556)=0,"",COUNTIF(車両台帳!$AQ$57:$AQ$556,DC$3&amp;"-"&amp;514&amp;"A")+COUNTIF(車両台帳!$AQ$57:$AQ$556,DC$3&amp;"-"&amp;515&amp;"A"))</f>
        <v/>
      </c>
      <c r="DD13" s="540" t="str">
        <f>IF(COUNTA(車両台帳!$C$57:$C$556)=0,"",COUNTIF(車両台帳!$AQ$57:$AQ$556,DD$3&amp;"-"&amp;514&amp;"A")+COUNTIF(車両台帳!$AQ$57:$AQ$556,DD$3&amp;"-"&amp;515&amp;"A"))</f>
        <v/>
      </c>
      <c r="DE13" s="540" t="str">
        <f>IF(COUNTA(車両台帳!$C$57:$C$556)=0,"",COUNTIF(車両台帳!$AQ$57:$AQ$556,DE$3&amp;"-"&amp;514&amp;"A")+COUNTIF(車両台帳!$AQ$57:$AQ$556,DE$3&amp;"-"&amp;515&amp;"A"))</f>
        <v/>
      </c>
      <c r="DF13" s="540" t="str">
        <f>IF(COUNTA(車両台帳!$C$57:$C$556)=0,"",COUNTIF(車両台帳!$AQ$57:$AQ$556,DF$3&amp;"-"&amp;514&amp;"A")+COUNTIF(車両台帳!$AQ$57:$AQ$556,DF$3&amp;"-"&amp;515&amp;"A"))</f>
        <v/>
      </c>
      <c r="DG13" s="540" t="str">
        <f>IF(COUNTA(車両台帳!$C$57:$C$556)=0,"",COUNTIF(車両台帳!$AQ$57:$AQ$556,DG$3&amp;"-"&amp;514&amp;"A")+COUNTIF(車両台帳!$AQ$57:$AQ$556,DG$3&amp;"-"&amp;515&amp;"A"))</f>
        <v/>
      </c>
      <c r="DH13" s="540" t="str">
        <f>IF(COUNTA(車両台帳!$C$57:$C$556)=0,"",COUNTIF(車両台帳!$AQ$57:$AQ$556,DH$3&amp;"-"&amp;514&amp;"A")+COUNTIF(車両台帳!$AQ$57:$AQ$556,DH$3&amp;"-"&amp;515&amp;"A"))</f>
        <v/>
      </c>
      <c r="DI13" s="540" t="str">
        <f>IF(COUNTA(車両台帳!$C$57:$C$556)=0,"",COUNTIF(車両台帳!$AQ$57:$AQ$556,DI$3&amp;"-"&amp;514&amp;"A")+COUNTIF(車両台帳!$AQ$57:$AQ$556,DI$3&amp;"-"&amp;515&amp;"A"))</f>
        <v/>
      </c>
      <c r="DJ13" s="540" t="str">
        <f>IF(COUNTA(車両台帳!$C$57:$C$556)=0,"",COUNTIF(車両台帳!$AQ$57:$AQ$556,DJ$3&amp;"-"&amp;514&amp;"A")+COUNTIF(車両台帳!$AQ$57:$AQ$556,DJ$3&amp;"-"&amp;515&amp;"A"))</f>
        <v/>
      </c>
      <c r="DK13" s="540" t="str">
        <f>IF(COUNTA(車両台帳!$C$57:$C$556)=0,"",COUNTIF(車両台帳!$AQ$57:$AQ$556,DK$3&amp;"-"&amp;514&amp;"A")+COUNTIF(車両台帳!$AQ$57:$AQ$556,DK$3&amp;"-"&amp;515&amp;"A"))</f>
        <v/>
      </c>
      <c r="DL13" s="540" t="str">
        <f>IF(COUNTA(車両台帳!$C$57:$C$556)=0,"",COUNTIF(車両台帳!$AQ$57:$AQ$556,DL$3&amp;"-"&amp;514&amp;"A")+COUNTIF(車両台帳!$AQ$57:$AQ$556,DL$3&amp;"-"&amp;515&amp;"A"))</f>
        <v/>
      </c>
      <c r="DM13" s="540" t="str">
        <f>IF(COUNTA(車両台帳!$C$57:$C$556)=0,"",COUNTIF(車両台帳!$AQ$57:$AQ$556,DM$3&amp;"-"&amp;514&amp;"A")+COUNTIF(車両台帳!$AQ$57:$AQ$556,DM$3&amp;"-"&amp;515&amp;"A"))</f>
        <v/>
      </c>
      <c r="DN13" s="540" t="str">
        <f>IF(COUNTA(車両台帳!$C$57:$C$556)=0,"",COUNTIF(車両台帳!$AQ$57:$AQ$556,DN$3&amp;"-"&amp;514&amp;"A")+COUNTIF(車両台帳!$AQ$57:$AQ$556,DN$3&amp;"-"&amp;515&amp;"A"))</f>
        <v/>
      </c>
      <c r="DO13" s="540" t="str">
        <f>IF(COUNTA(車両台帳!$C$57:$C$556)=0,"",COUNTIF(車両台帳!$AQ$57:$AQ$556,DO$3&amp;"-"&amp;514&amp;"A")+COUNTIF(車両台帳!$AQ$57:$AQ$556,DO$3&amp;"-"&amp;515&amp;"A"))</f>
        <v/>
      </c>
      <c r="DP13" s="540" t="str">
        <f>IF(COUNTA(車両台帳!$C$57:$C$556)=0,"",COUNTIF(車両台帳!$AQ$57:$AQ$556,DP$3&amp;"-"&amp;514&amp;"A")+COUNTIF(車両台帳!$AQ$57:$AQ$556,DP$3&amp;"-"&amp;515&amp;"A"))</f>
        <v/>
      </c>
      <c r="DQ13" s="540" t="str">
        <f>IF(COUNTA(車両台帳!$C$57:$C$556)=0,"",COUNTIF(車両台帳!$AQ$57:$AQ$556,DQ$3&amp;"-"&amp;514&amp;"A")+COUNTIF(車両台帳!$AQ$57:$AQ$556,DQ$3&amp;"-"&amp;515&amp;"A"))</f>
        <v/>
      </c>
      <c r="DR13" s="540" t="str">
        <f>IF(COUNTA(車両台帳!$C$57:$C$556)=0,"",COUNTIF(車両台帳!$AQ$57:$AQ$556,DR$3&amp;"-"&amp;514&amp;"A")+COUNTIF(車両台帳!$AQ$57:$AQ$556,DR$3&amp;"-"&amp;515&amp;"A"))</f>
        <v/>
      </c>
      <c r="DS13" s="540" t="str">
        <f>IF(COUNTA(車両台帳!$C$57:$C$556)=0,"",COUNTIF(車両台帳!$AQ$57:$AQ$556,DS$3&amp;"-"&amp;514&amp;"A")+COUNTIF(車両台帳!$AQ$57:$AQ$556,DS$3&amp;"-"&amp;515&amp;"A"))</f>
        <v/>
      </c>
      <c r="DT13" s="540" t="str">
        <f>IF(COUNTA(車両台帳!$C$57:$C$556)=0,"",COUNTIF(車両台帳!$AQ$57:$AQ$556,DT$3&amp;"-"&amp;514&amp;"A")+COUNTIF(車両台帳!$AQ$57:$AQ$556,DT$3&amp;"-"&amp;515&amp;"A"))</f>
        <v/>
      </c>
      <c r="DU13" s="540" t="str">
        <f>IF(COUNTA(車両台帳!$C$57:$C$556)=0,"",COUNTIF(車両台帳!$AQ$57:$AQ$556,DU$3&amp;"-"&amp;514&amp;"A")+COUNTIF(車両台帳!$AQ$57:$AQ$556,DU$3&amp;"-"&amp;515&amp;"A"))</f>
        <v/>
      </c>
      <c r="DV13" s="540" t="str">
        <f>IF(COUNTA(車両台帳!$C$57:$C$556)=0,"",COUNTIF(車両台帳!$AQ$57:$AQ$556,DV$3&amp;"-"&amp;514&amp;"A")+COUNTIF(車両台帳!$AQ$57:$AQ$556,DV$3&amp;"-"&amp;515&amp;"A"))</f>
        <v/>
      </c>
      <c r="DW13" s="540" t="str">
        <f>IF(COUNTA(車両台帳!$C$57:$C$556)=0,"",COUNTIF(車両台帳!$AQ$57:$AQ$556,DW$3&amp;"-"&amp;514&amp;"A")+COUNTIF(車両台帳!$AQ$57:$AQ$556,DW$3&amp;"-"&amp;515&amp;"A"))</f>
        <v/>
      </c>
      <c r="DX13" s="540" t="str">
        <f>IF(COUNTA(車両台帳!$C$57:$C$556)=0,"",COUNTIF(車両台帳!$AQ$57:$AQ$556,DX$3&amp;"-"&amp;514&amp;"A")+COUNTIF(車両台帳!$AQ$57:$AQ$556,DX$3&amp;"-"&amp;515&amp;"A"))</f>
        <v/>
      </c>
      <c r="DY13" s="540" t="str">
        <f>IF(COUNTA(車両台帳!$C$57:$C$556)=0,"",COUNTIF(車両台帳!$AQ$57:$AQ$556,DY$3&amp;"-"&amp;514&amp;"A")+COUNTIF(車両台帳!$AQ$57:$AQ$556,DY$3&amp;"-"&amp;515&amp;"A"))</f>
        <v/>
      </c>
      <c r="DZ13" s="540" t="str">
        <f>IF(COUNTA(車両台帳!$C$57:$C$556)=0,"",COUNTIF(車両台帳!$AQ$57:$AQ$556,DZ$3&amp;"-"&amp;514&amp;"A")+COUNTIF(車両台帳!$AQ$57:$AQ$556,DZ$3&amp;"-"&amp;515&amp;"A"))</f>
        <v/>
      </c>
      <c r="EA13" s="540" t="str">
        <f>IF(COUNTA(車両台帳!$C$57:$C$556)=0,"",COUNTIF(車両台帳!$AQ$57:$AQ$556,EA$3&amp;"-"&amp;514&amp;"A")+COUNTIF(車両台帳!$AQ$57:$AQ$556,EA$3&amp;"-"&amp;515&amp;"A"))</f>
        <v/>
      </c>
      <c r="EB13" s="540" t="str">
        <f>IF(COUNTA(車両台帳!$C$57:$C$556)=0,"",COUNTIF(車両台帳!$AQ$57:$AQ$556,EB$3&amp;"-"&amp;514&amp;"A")+COUNTIF(車両台帳!$AQ$57:$AQ$556,EB$3&amp;"-"&amp;515&amp;"A"))</f>
        <v/>
      </c>
      <c r="EC13" s="540" t="str">
        <f>IF(COUNTA(車両台帳!$C$57:$C$556)=0,"",COUNTIF(車両台帳!$AQ$57:$AQ$556,EC$3&amp;"-"&amp;514&amp;"A")+COUNTIF(車両台帳!$AQ$57:$AQ$556,EC$3&amp;"-"&amp;515&amp;"A"))</f>
        <v/>
      </c>
      <c r="ED13" s="540" t="str">
        <f>IF(COUNTA(車両台帳!$C$57:$C$556)=0,"",COUNTIF(車両台帳!$AQ$57:$AQ$556,ED$3&amp;"-"&amp;514&amp;"A")+COUNTIF(車両台帳!$AQ$57:$AQ$556,ED$3&amp;"-"&amp;515&amp;"A"))</f>
        <v/>
      </c>
      <c r="EE13" s="540" t="str">
        <f>IF(COUNTA(車両台帳!$C$57:$C$556)=0,"",COUNTIF(車両台帳!$AQ$57:$AQ$556,EE$3&amp;"-"&amp;514&amp;"A")+COUNTIF(車両台帳!$AQ$57:$AQ$556,EE$3&amp;"-"&amp;515&amp;"A"))</f>
        <v/>
      </c>
      <c r="EF13" s="540" t="str">
        <f>IF(COUNTA(車両台帳!$C$57:$C$556)=0,"",COUNTIF(車両台帳!$AQ$57:$AQ$556,EF$3&amp;"-"&amp;514&amp;"A")+COUNTIF(車両台帳!$AQ$57:$AQ$556,EF$3&amp;"-"&amp;515&amp;"A"))</f>
        <v/>
      </c>
      <c r="EG13" s="540" t="str">
        <f>IF(COUNTA(車両台帳!$C$57:$C$556)=0,"",COUNTIF(車両台帳!$AQ$57:$AQ$556,EG$3&amp;"-"&amp;514&amp;"A")+COUNTIF(車両台帳!$AQ$57:$AQ$556,EG$3&amp;"-"&amp;515&amp;"A"))</f>
        <v/>
      </c>
      <c r="EH13" s="540" t="str">
        <f>IF(COUNTA(車両台帳!$C$57:$C$556)=0,"",COUNTIF(車両台帳!$AQ$57:$AQ$556,EH$3&amp;"-"&amp;514&amp;"A")+COUNTIF(車両台帳!$AQ$57:$AQ$556,EH$3&amp;"-"&amp;515&amp;"A"))</f>
        <v/>
      </c>
      <c r="EI13" s="540" t="str">
        <f>IF(COUNTA(車両台帳!$C$57:$C$556)=0,"",COUNTIF(車両台帳!$AQ$57:$AQ$556,EI$3&amp;"-"&amp;514&amp;"A")+COUNTIF(車両台帳!$AQ$57:$AQ$556,EI$3&amp;"-"&amp;515&amp;"A"))</f>
        <v/>
      </c>
      <c r="EJ13" s="540" t="str">
        <f>IF(COUNTA(車両台帳!$C$57:$C$556)=0,"",COUNTIF(車両台帳!$AQ$57:$AQ$556,EJ$3&amp;"-"&amp;514&amp;"A")+COUNTIF(車両台帳!$AQ$57:$AQ$556,EJ$3&amp;"-"&amp;515&amp;"A"))</f>
        <v/>
      </c>
      <c r="EK13" s="540" t="str">
        <f>IF(COUNTA(車両台帳!$C$57:$C$556)=0,"",COUNTIF(車両台帳!$AQ$57:$AQ$556,EK$3&amp;"-"&amp;514&amp;"A")+COUNTIF(車両台帳!$AQ$57:$AQ$556,EK$3&amp;"-"&amp;515&amp;"A"))</f>
        <v/>
      </c>
      <c r="EL13" s="540" t="str">
        <f>IF(COUNTA(車両台帳!$C$57:$C$556)=0,"",COUNTIF(車両台帳!$AQ$57:$AQ$556,EL$3&amp;"-"&amp;514&amp;"A")+COUNTIF(車両台帳!$AQ$57:$AQ$556,EL$3&amp;"-"&amp;515&amp;"A"))</f>
        <v/>
      </c>
      <c r="EM13" s="540" t="str">
        <f>IF(COUNTA(車両台帳!$C$57:$C$556)=0,"",COUNTIF(車両台帳!$AQ$57:$AQ$556,EM$3&amp;"-"&amp;514&amp;"A")+COUNTIF(車両台帳!$AQ$57:$AQ$556,EM$3&amp;"-"&amp;515&amp;"A"))</f>
        <v/>
      </c>
      <c r="EN13" s="540" t="str">
        <f>IF(COUNTA(車両台帳!$C$57:$C$556)=0,"",COUNTIF(車両台帳!$AQ$57:$AQ$556,EN$3&amp;"-"&amp;514&amp;"A")+COUNTIF(車両台帳!$AQ$57:$AQ$556,EN$3&amp;"-"&amp;515&amp;"A"))</f>
        <v/>
      </c>
      <c r="EO13" s="540" t="str">
        <f>IF(COUNTA(車両台帳!$C$57:$C$556)=0,"",COUNTIF(車両台帳!$AQ$57:$AQ$556,EO$3&amp;"-"&amp;514&amp;"A")+COUNTIF(車両台帳!$AQ$57:$AQ$556,EO$3&amp;"-"&amp;515&amp;"A"))</f>
        <v/>
      </c>
      <c r="EP13" s="540" t="str">
        <f>IF(COUNTA(車両台帳!$C$57:$C$556)=0,"",COUNTIF(車両台帳!$AQ$57:$AQ$556,EP$3&amp;"-"&amp;514&amp;"A")+COUNTIF(車両台帳!$AQ$57:$AQ$556,EP$3&amp;"-"&amp;515&amp;"A"))</f>
        <v/>
      </c>
      <c r="EQ13" s="540" t="str">
        <f>IF(COUNTA(車両台帳!$C$57:$C$556)=0,"",COUNTIF(車両台帳!$AQ$57:$AQ$556,EQ$3&amp;"-"&amp;514&amp;"A")+COUNTIF(車両台帳!$AQ$57:$AQ$556,EQ$3&amp;"-"&amp;515&amp;"A"))</f>
        <v/>
      </c>
      <c r="ER13" s="540" t="str">
        <f>IF(COUNTA(車両台帳!$C$57:$C$556)=0,"",COUNTIF(車両台帳!$AQ$57:$AQ$556,ER$3&amp;"-"&amp;514&amp;"A")+COUNTIF(車両台帳!$AQ$57:$AQ$556,ER$3&amp;"-"&amp;515&amp;"A"))</f>
        <v/>
      </c>
      <c r="ES13" s="540" t="str">
        <f>IF(COUNTA(車両台帳!$C$57:$C$556)=0,"",COUNTIF(車両台帳!$AQ$57:$AQ$556,ES$3&amp;"-"&amp;514&amp;"A")+COUNTIF(車両台帳!$AQ$57:$AQ$556,ES$3&amp;"-"&amp;515&amp;"A"))</f>
        <v/>
      </c>
      <c r="ET13" s="540" t="str">
        <f>IF(COUNTA(車両台帳!$C$57:$C$556)=0,"",COUNTIF(車両台帳!$AQ$57:$AQ$556,ET$3&amp;"-"&amp;514&amp;"A")+COUNTIF(車両台帳!$AQ$57:$AQ$556,ET$3&amp;"-"&amp;515&amp;"A"))</f>
        <v/>
      </c>
      <c r="EU13" s="540" t="str">
        <f>IF(COUNTA(車両台帳!$C$57:$C$556)=0,"",COUNTIF(車両台帳!$AQ$57:$AQ$556,EU$3&amp;"-"&amp;514&amp;"A")+COUNTIF(車両台帳!$AQ$57:$AQ$556,EU$3&amp;"-"&amp;515&amp;"A"))</f>
        <v/>
      </c>
      <c r="EV13" s="540" t="str">
        <f>IF(COUNTA(車両台帳!$C$57:$C$556)=0,"",COUNTIF(車両台帳!$AQ$57:$AQ$556,EV$3&amp;"-"&amp;514&amp;"A")+COUNTIF(車両台帳!$AQ$57:$AQ$556,EV$3&amp;"-"&amp;515&amp;"A"))</f>
        <v/>
      </c>
      <c r="EW13" s="541" t="str">
        <f>IF(COUNTA(車両台帳!$C$57:$C$556)=0,"",COUNTIF(車両台帳!$AQ$57:$AQ$556,EW$3&amp;"-"&amp;514&amp;"A")+COUNTIF(車両台帳!$AQ$57:$AQ$556,EW$3&amp;"-"&amp;515&amp;"A"))</f>
        <v/>
      </c>
    </row>
    <row r="14" spans="1:153" s="6" customFormat="1" ht="29.25" customHeight="1">
      <c r="A14" s="1065" t="s">
        <v>46</v>
      </c>
      <c r="B14" s="531" t="s">
        <v>38</v>
      </c>
      <c r="C14" s="533" t="str">
        <f>IF(COUNTA(車両台帳!$C$57:$C$556)=0,"",SUM(D14:EW14))</f>
        <v/>
      </c>
      <c r="D14" s="534" t="str">
        <f>IF(COUNTA(車両台帳!$C$57:$C$556)=0,"",COUNTIF(車両台帳!$AQ$57:$AQ$556,D$3&amp;"-"&amp;521&amp;"A"))</f>
        <v/>
      </c>
      <c r="E14" s="534" t="str">
        <f>IF(COUNTA(車両台帳!$C$57:$C$556)=0,"",COUNTIF(車両台帳!$AQ$57:$AQ$556,E$3&amp;"-"&amp;521&amp;"A"))</f>
        <v/>
      </c>
      <c r="F14" s="534" t="str">
        <f>IF(COUNTA(車両台帳!$C$57:$C$556)=0,"",COUNTIF(車両台帳!$AQ$57:$AQ$556,F$3&amp;"-"&amp;521&amp;"A"))</f>
        <v/>
      </c>
      <c r="G14" s="534" t="str">
        <f>IF(COUNTA(車両台帳!$C$57:$C$556)=0,"",COUNTIF(車両台帳!$AQ$57:$AQ$556,G$3&amp;"-"&amp;521&amp;"A"))</f>
        <v/>
      </c>
      <c r="H14" s="534" t="str">
        <f>IF(COUNTA(車両台帳!$C$57:$C$556)=0,"",COUNTIF(車両台帳!$AQ$57:$AQ$556,H$3&amp;"-"&amp;521&amp;"A"))</f>
        <v/>
      </c>
      <c r="I14" s="534" t="str">
        <f>IF(COUNTA(車両台帳!$C$57:$C$556)=0,"",COUNTIF(車両台帳!$AQ$57:$AQ$556,I$3&amp;"-"&amp;521&amp;"A"))</f>
        <v/>
      </c>
      <c r="J14" s="534" t="str">
        <f>IF(COUNTA(車両台帳!$C$57:$C$556)=0,"",COUNTIF(車両台帳!$AQ$57:$AQ$556,J$3&amp;"-"&amp;521&amp;"A"))</f>
        <v/>
      </c>
      <c r="K14" s="534" t="str">
        <f>IF(COUNTA(車両台帳!$C$57:$C$556)=0,"",COUNTIF(車両台帳!$AQ$57:$AQ$556,K$3&amp;"-"&amp;521&amp;"A"))</f>
        <v/>
      </c>
      <c r="L14" s="534" t="str">
        <f>IF(COUNTA(車両台帳!$C$57:$C$556)=0,"",COUNTIF(車両台帳!$AQ$57:$AQ$556,L$3&amp;"-"&amp;521&amp;"A"))</f>
        <v/>
      </c>
      <c r="M14" s="534" t="str">
        <f>IF(COUNTA(車両台帳!$C$57:$C$556)=0,"",COUNTIF(車両台帳!$AQ$57:$AQ$556,M$3&amp;"-"&amp;521&amp;"A"))</f>
        <v/>
      </c>
      <c r="N14" s="534" t="str">
        <f>IF(COUNTA(車両台帳!$C$57:$C$556)=0,"",COUNTIF(車両台帳!$AQ$57:$AQ$556,N$3&amp;"-"&amp;521&amp;"A"))</f>
        <v/>
      </c>
      <c r="O14" s="534" t="str">
        <f>IF(COUNTA(車両台帳!$C$57:$C$556)=0,"",COUNTIF(車両台帳!$AQ$57:$AQ$556,O$3&amp;"-"&amp;521&amp;"A"))</f>
        <v/>
      </c>
      <c r="P14" s="534" t="str">
        <f>IF(COUNTA(車両台帳!$C$57:$C$556)=0,"",COUNTIF(車両台帳!$AQ$57:$AQ$556,P$3&amp;"-"&amp;521&amp;"A"))</f>
        <v/>
      </c>
      <c r="Q14" s="534" t="str">
        <f>IF(COUNTA(車両台帳!$C$57:$C$556)=0,"",COUNTIF(車両台帳!$AQ$57:$AQ$556,Q$3&amp;"-"&amp;521&amp;"A"))</f>
        <v/>
      </c>
      <c r="R14" s="534" t="str">
        <f>IF(COUNTA(車両台帳!$C$57:$C$556)=0,"",COUNTIF(車両台帳!$AQ$57:$AQ$556,R$3&amp;"-"&amp;521&amp;"A"))</f>
        <v/>
      </c>
      <c r="S14" s="534" t="str">
        <f>IF(COUNTA(車両台帳!$C$57:$C$556)=0,"",COUNTIF(車両台帳!$AQ$57:$AQ$556,S$3&amp;"-"&amp;521&amp;"A"))</f>
        <v/>
      </c>
      <c r="T14" s="534" t="str">
        <f>IF(COUNTA(車両台帳!$C$57:$C$556)=0,"",COUNTIF(車両台帳!$AQ$57:$AQ$556,T$3&amp;"-"&amp;521&amp;"A"))</f>
        <v/>
      </c>
      <c r="U14" s="534" t="str">
        <f>IF(COUNTA(車両台帳!$C$57:$C$556)=0,"",COUNTIF(車両台帳!$AQ$57:$AQ$556,U$3&amp;"-"&amp;521&amp;"A"))</f>
        <v/>
      </c>
      <c r="V14" s="534" t="str">
        <f>IF(COUNTA(車両台帳!$C$57:$C$556)=0,"",COUNTIF(車両台帳!$AQ$57:$AQ$556,V$3&amp;"-"&amp;521&amp;"A"))</f>
        <v/>
      </c>
      <c r="W14" s="534" t="str">
        <f>IF(COUNTA(車両台帳!$C$57:$C$556)=0,"",COUNTIF(車両台帳!$AQ$57:$AQ$556,W$3&amp;"-"&amp;521&amp;"A"))</f>
        <v/>
      </c>
      <c r="X14" s="534" t="str">
        <f>IF(COUNTA(車両台帳!$C$57:$C$556)=0,"",COUNTIF(車両台帳!$AQ$57:$AQ$556,X$3&amp;"-"&amp;521&amp;"A"))</f>
        <v/>
      </c>
      <c r="Y14" s="534" t="str">
        <f>IF(COUNTA(車両台帳!$C$57:$C$556)=0,"",COUNTIF(車両台帳!$AQ$57:$AQ$556,Y$3&amp;"-"&amp;521&amp;"A"))</f>
        <v/>
      </c>
      <c r="Z14" s="534" t="str">
        <f>IF(COUNTA(車両台帳!$C$57:$C$556)=0,"",COUNTIF(車両台帳!$AQ$57:$AQ$556,Z$3&amp;"-"&amp;521&amp;"A"))</f>
        <v/>
      </c>
      <c r="AA14" s="534" t="str">
        <f>IF(COUNTA(車両台帳!$C$57:$C$556)=0,"",COUNTIF(車両台帳!$AQ$57:$AQ$556,AA$3&amp;"-"&amp;521&amp;"A"))</f>
        <v/>
      </c>
      <c r="AB14" s="534" t="str">
        <f>IF(COUNTA(車両台帳!$C$57:$C$556)=0,"",COUNTIF(車両台帳!$AQ$57:$AQ$556,AB$3&amp;"-"&amp;521&amp;"A"))</f>
        <v/>
      </c>
      <c r="AC14" s="534" t="str">
        <f>IF(COUNTA(車両台帳!$C$57:$C$556)=0,"",COUNTIF(車両台帳!$AQ$57:$AQ$556,AC$3&amp;"-"&amp;521&amp;"A"))</f>
        <v/>
      </c>
      <c r="AD14" s="534" t="str">
        <f>IF(COUNTA(車両台帳!$C$57:$C$556)=0,"",COUNTIF(車両台帳!$AQ$57:$AQ$556,AD$3&amp;"-"&amp;521&amp;"A"))</f>
        <v/>
      </c>
      <c r="AE14" s="534" t="str">
        <f>IF(COUNTA(車両台帳!$C$57:$C$556)=0,"",COUNTIF(車両台帳!$AQ$57:$AQ$556,AE$3&amp;"-"&amp;521&amp;"A"))</f>
        <v/>
      </c>
      <c r="AF14" s="534" t="str">
        <f>IF(COUNTA(車両台帳!$C$57:$C$556)=0,"",COUNTIF(車両台帳!$AQ$57:$AQ$556,AF$3&amp;"-"&amp;521&amp;"A"))</f>
        <v/>
      </c>
      <c r="AG14" s="534" t="str">
        <f>IF(COUNTA(車両台帳!$C$57:$C$556)=0,"",COUNTIF(車両台帳!$AQ$57:$AQ$556,AG$3&amp;"-"&amp;521&amp;"A"))</f>
        <v/>
      </c>
      <c r="AH14" s="534" t="str">
        <f>IF(COUNTA(車両台帳!$C$57:$C$556)=0,"",COUNTIF(車両台帳!$AQ$57:$AQ$556,AH$3&amp;"-"&amp;521&amp;"A"))</f>
        <v/>
      </c>
      <c r="AI14" s="534" t="str">
        <f>IF(COUNTA(車両台帳!$C$57:$C$556)=0,"",COUNTIF(車両台帳!$AQ$57:$AQ$556,AI$3&amp;"-"&amp;521&amp;"A"))</f>
        <v/>
      </c>
      <c r="AJ14" s="534" t="str">
        <f>IF(COUNTA(車両台帳!$C$57:$C$556)=0,"",COUNTIF(車両台帳!$AQ$57:$AQ$556,AJ$3&amp;"-"&amp;521&amp;"A"))</f>
        <v/>
      </c>
      <c r="AK14" s="534" t="str">
        <f>IF(COUNTA(車両台帳!$C$57:$C$556)=0,"",COUNTIF(車両台帳!$AQ$57:$AQ$556,AK$3&amp;"-"&amp;521&amp;"A"))</f>
        <v/>
      </c>
      <c r="AL14" s="534" t="str">
        <f>IF(COUNTA(車両台帳!$C$57:$C$556)=0,"",COUNTIF(車両台帳!$AQ$57:$AQ$556,AL$3&amp;"-"&amp;521&amp;"A"))</f>
        <v/>
      </c>
      <c r="AM14" s="534" t="str">
        <f>IF(COUNTA(車両台帳!$C$57:$C$556)=0,"",COUNTIF(車両台帳!$AQ$57:$AQ$556,AM$3&amp;"-"&amp;521&amp;"A"))</f>
        <v/>
      </c>
      <c r="AN14" s="534" t="str">
        <f>IF(COUNTA(車両台帳!$C$57:$C$556)=0,"",COUNTIF(車両台帳!$AQ$57:$AQ$556,AN$3&amp;"-"&amp;521&amp;"A"))</f>
        <v/>
      </c>
      <c r="AO14" s="534" t="str">
        <f>IF(COUNTA(車両台帳!$C$57:$C$556)=0,"",COUNTIF(車両台帳!$AQ$57:$AQ$556,AO$3&amp;"-"&amp;521&amp;"A"))</f>
        <v/>
      </c>
      <c r="AP14" s="534" t="str">
        <f>IF(COUNTA(車両台帳!$C$57:$C$556)=0,"",COUNTIF(車両台帳!$AQ$57:$AQ$556,AP$3&amp;"-"&amp;521&amp;"A"))</f>
        <v/>
      </c>
      <c r="AQ14" s="534" t="str">
        <f>IF(COUNTA(車両台帳!$C$57:$C$556)=0,"",COUNTIF(車両台帳!$AQ$57:$AQ$556,AQ$3&amp;"-"&amp;521&amp;"A"))</f>
        <v/>
      </c>
      <c r="AR14" s="534" t="str">
        <f>IF(COUNTA(車両台帳!$C$57:$C$556)=0,"",COUNTIF(車両台帳!$AQ$57:$AQ$556,AR$3&amp;"-"&amp;521&amp;"A"))</f>
        <v/>
      </c>
      <c r="AS14" s="534" t="str">
        <f>IF(COUNTA(車両台帳!$C$57:$C$556)=0,"",COUNTIF(車両台帳!$AQ$57:$AQ$556,AS$3&amp;"-"&amp;521&amp;"A"))</f>
        <v/>
      </c>
      <c r="AT14" s="534" t="str">
        <f>IF(COUNTA(車両台帳!$C$57:$C$556)=0,"",COUNTIF(車両台帳!$AQ$57:$AQ$556,AT$3&amp;"-"&amp;521&amp;"A"))</f>
        <v/>
      </c>
      <c r="AU14" s="534" t="str">
        <f>IF(COUNTA(車両台帳!$C$57:$C$556)=0,"",COUNTIF(車両台帳!$AQ$57:$AQ$556,AU$3&amp;"-"&amp;521&amp;"A"))</f>
        <v/>
      </c>
      <c r="AV14" s="534" t="str">
        <f>IF(COUNTA(車両台帳!$C$57:$C$556)=0,"",COUNTIF(車両台帳!$AQ$57:$AQ$556,AV$3&amp;"-"&amp;521&amp;"A"))</f>
        <v/>
      </c>
      <c r="AW14" s="534" t="str">
        <f>IF(COUNTA(車両台帳!$C$57:$C$556)=0,"",COUNTIF(車両台帳!$AQ$57:$AQ$556,AW$3&amp;"-"&amp;521&amp;"A"))</f>
        <v/>
      </c>
      <c r="AX14" s="534" t="str">
        <f>IF(COUNTA(車両台帳!$C$57:$C$556)=0,"",COUNTIF(車両台帳!$AQ$57:$AQ$556,AX$3&amp;"-"&amp;521&amp;"A"))</f>
        <v/>
      </c>
      <c r="AY14" s="534" t="str">
        <f>IF(COUNTA(車両台帳!$C$57:$C$556)=0,"",COUNTIF(車両台帳!$AQ$57:$AQ$556,AY$3&amp;"-"&amp;521&amp;"A"))</f>
        <v/>
      </c>
      <c r="AZ14" s="534" t="str">
        <f>IF(COUNTA(車両台帳!$C$57:$C$556)=0,"",COUNTIF(車両台帳!$AQ$57:$AQ$556,AZ$3&amp;"-"&amp;521&amp;"A"))</f>
        <v/>
      </c>
      <c r="BA14" s="534" t="str">
        <f>IF(COUNTA(車両台帳!$C$57:$C$556)=0,"",COUNTIF(車両台帳!$AQ$57:$AQ$556,BA$3&amp;"-"&amp;521&amp;"A"))</f>
        <v/>
      </c>
      <c r="BB14" s="534" t="str">
        <f>IF(COUNTA(車両台帳!$C$57:$C$556)=0,"",COUNTIF(車両台帳!$AQ$57:$AQ$556,BB$3&amp;"-"&amp;521&amp;"A"))</f>
        <v/>
      </c>
      <c r="BC14" s="534" t="str">
        <f>IF(COUNTA(車両台帳!$C$57:$C$556)=0,"",COUNTIF(車両台帳!$AQ$57:$AQ$556,BC$3&amp;"-"&amp;521&amp;"A"))</f>
        <v/>
      </c>
      <c r="BD14" s="534" t="str">
        <f>IF(COUNTA(車両台帳!$C$57:$C$556)=0,"",COUNTIF(車両台帳!$AQ$57:$AQ$556,BD$3&amp;"-"&amp;521&amp;"A"))</f>
        <v/>
      </c>
      <c r="BE14" s="534" t="str">
        <f>IF(COUNTA(車両台帳!$C$57:$C$556)=0,"",COUNTIF(車両台帳!$AQ$57:$AQ$556,BE$3&amp;"-"&amp;521&amp;"A"))</f>
        <v/>
      </c>
      <c r="BF14" s="534" t="str">
        <f>IF(COUNTA(車両台帳!$C$57:$C$556)=0,"",COUNTIF(車両台帳!$AQ$57:$AQ$556,BF$3&amp;"-"&amp;521&amp;"A"))</f>
        <v/>
      </c>
      <c r="BG14" s="534" t="str">
        <f>IF(COUNTA(車両台帳!$C$57:$C$556)=0,"",COUNTIF(車両台帳!$AQ$57:$AQ$556,BG$3&amp;"-"&amp;521&amp;"A"))</f>
        <v/>
      </c>
      <c r="BH14" s="534" t="str">
        <f>IF(COUNTA(車両台帳!$C$57:$C$556)=0,"",COUNTIF(車両台帳!$AQ$57:$AQ$556,BH$3&amp;"-"&amp;521&amp;"A"))</f>
        <v/>
      </c>
      <c r="BI14" s="534" t="str">
        <f>IF(COUNTA(車両台帳!$C$57:$C$556)=0,"",COUNTIF(車両台帳!$AQ$57:$AQ$556,BI$3&amp;"-"&amp;521&amp;"A"))</f>
        <v/>
      </c>
      <c r="BJ14" s="534" t="str">
        <f>IF(COUNTA(車両台帳!$C$57:$C$556)=0,"",COUNTIF(車両台帳!$AQ$57:$AQ$556,BJ$3&amp;"-"&amp;521&amp;"A"))</f>
        <v/>
      </c>
      <c r="BK14" s="534" t="str">
        <f>IF(COUNTA(車両台帳!$C$57:$C$556)=0,"",COUNTIF(車両台帳!$AQ$57:$AQ$556,BK$3&amp;"-"&amp;521&amp;"A"))</f>
        <v/>
      </c>
      <c r="BL14" s="534" t="str">
        <f>IF(COUNTA(車両台帳!$C$57:$C$556)=0,"",COUNTIF(車両台帳!$AQ$57:$AQ$556,BL$3&amp;"-"&amp;521&amp;"A"))</f>
        <v/>
      </c>
      <c r="BM14" s="534" t="str">
        <f>IF(COUNTA(車両台帳!$C$57:$C$556)=0,"",COUNTIF(車両台帳!$AQ$57:$AQ$556,BM$3&amp;"-"&amp;521&amp;"A"))</f>
        <v/>
      </c>
      <c r="BN14" s="534" t="str">
        <f>IF(COUNTA(車両台帳!$C$57:$C$556)=0,"",COUNTIF(車両台帳!$AQ$57:$AQ$556,BN$3&amp;"-"&amp;521&amp;"A"))</f>
        <v/>
      </c>
      <c r="BO14" s="534" t="str">
        <f>IF(COUNTA(車両台帳!$C$57:$C$556)=0,"",COUNTIF(車両台帳!$AQ$57:$AQ$556,BO$3&amp;"-"&amp;521&amp;"A"))</f>
        <v/>
      </c>
      <c r="BP14" s="534" t="str">
        <f>IF(COUNTA(車両台帳!$C$57:$C$556)=0,"",COUNTIF(車両台帳!$AQ$57:$AQ$556,BP$3&amp;"-"&amp;521&amp;"A"))</f>
        <v/>
      </c>
      <c r="BQ14" s="534" t="str">
        <f>IF(COUNTA(車両台帳!$C$57:$C$556)=0,"",COUNTIF(車両台帳!$AQ$57:$AQ$556,BQ$3&amp;"-"&amp;521&amp;"A"))</f>
        <v/>
      </c>
      <c r="BR14" s="534" t="str">
        <f>IF(COUNTA(車両台帳!$C$57:$C$556)=0,"",COUNTIF(車両台帳!$AQ$57:$AQ$556,BR$3&amp;"-"&amp;521&amp;"A"))</f>
        <v/>
      </c>
      <c r="BS14" s="534" t="str">
        <f>IF(COUNTA(車両台帳!$C$57:$C$556)=0,"",COUNTIF(車両台帳!$AQ$57:$AQ$556,BS$3&amp;"-"&amp;521&amp;"A"))</f>
        <v/>
      </c>
      <c r="BT14" s="534" t="str">
        <f>IF(COUNTA(車両台帳!$C$57:$C$556)=0,"",COUNTIF(車両台帳!$AQ$57:$AQ$556,BT$3&amp;"-"&amp;521&amp;"A"))</f>
        <v/>
      </c>
      <c r="BU14" s="534" t="str">
        <f>IF(COUNTA(車両台帳!$C$57:$C$556)=0,"",COUNTIF(車両台帳!$AQ$57:$AQ$556,BU$3&amp;"-"&amp;521&amp;"A"))</f>
        <v/>
      </c>
      <c r="BV14" s="534" t="str">
        <f>IF(COUNTA(車両台帳!$C$57:$C$556)=0,"",COUNTIF(車両台帳!$AQ$57:$AQ$556,BV$3&amp;"-"&amp;521&amp;"A"))</f>
        <v/>
      </c>
      <c r="BW14" s="534" t="str">
        <f>IF(COUNTA(車両台帳!$C$57:$C$556)=0,"",COUNTIF(車両台帳!$AQ$57:$AQ$556,BW$3&amp;"-"&amp;521&amp;"A"))</f>
        <v/>
      </c>
      <c r="BX14" s="534" t="str">
        <f>IF(COUNTA(車両台帳!$C$57:$C$556)=0,"",COUNTIF(車両台帳!$AQ$57:$AQ$556,BX$3&amp;"-"&amp;521&amp;"A"))</f>
        <v/>
      </c>
      <c r="BY14" s="534" t="str">
        <f>IF(COUNTA(車両台帳!$C$57:$C$556)=0,"",COUNTIF(車両台帳!$AQ$57:$AQ$556,BY$3&amp;"-"&amp;521&amp;"A"))</f>
        <v/>
      </c>
      <c r="BZ14" s="534" t="str">
        <f>IF(COUNTA(車両台帳!$C$57:$C$556)=0,"",COUNTIF(車両台帳!$AQ$57:$AQ$556,BZ$3&amp;"-"&amp;521&amp;"A"))</f>
        <v/>
      </c>
      <c r="CA14" s="534" t="str">
        <f>IF(COUNTA(車両台帳!$C$57:$C$556)=0,"",COUNTIF(車両台帳!$AQ$57:$AQ$556,CA$3&amp;"-"&amp;521&amp;"A"))</f>
        <v/>
      </c>
      <c r="CB14" s="534" t="str">
        <f>IF(COUNTA(車両台帳!$C$57:$C$556)=0,"",COUNTIF(車両台帳!$AQ$57:$AQ$556,CB$3&amp;"-"&amp;521&amp;"A"))</f>
        <v/>
      </c>
      <c r="CC14" s="534" t="str">
        <f>IF(COUNTA(車両台帳!$C$57:$C$556)=0,"",COUNTIF(車両台帳!$AQ$57:$AQ$556,CC$3&amp;"-"&amp;521&amp;"A"))</f>
        <v/>
      </c>
      <c r="CD14" s="534" t="str">
        <f>IF(COUNTA(車両台帳!$C$57:$C$556)=0,"",COUNTIF(車両台帳!$AQ$57:$AQ$556,CD$3&amp;"-"&amp;521&amp;"A"))</f>
        <v/>
      </c>
      <c r="CE14" s="534" t="str">
        <f>IF(COUNTA(車両台帳!$C$57:$C$556)=0,"",COUNTIF(車両台帳!$AQ$57:$AQ$556,CE$3&amp;"-"&amp;521&amp;"A"))</f>
        <v/>
      </c>
      <c r="CF14" s="534" t="str">
        <f>IF(COUNTA(車両台帳!$C$57:$C$556)=0,"",COUNTIF(車両台帳!$AQ$57:$AQ$556,CF$3&amp;"-"&amp;521&amp;"A"))</f>
        <v/>
      </c>
      <c r="CG14" s="534" t="str">
        <f>IF(COUNTA(車両台帳!$C$57:$C$556)=0,"",COUNTIF(車両台帳!$AQ$57:$AQ$556,CG$3&amp;"-"&amp;521&amp;"A"))</f>
        <v/>
      </c>
      <c r="CH14" s="534" t="str">
        <f>IF(COUNTA(車両台帳!$C$57:$C$556)=0,"",COUNTIF(車両台帳!$AQ$57:$AQ$556,CH$3&amp;"-"&amp;521&amp;"A"))</f>
        <v/>
      </c>
      <c r="CI14" s="534" t="str">
        <f>IF(COUNTA(車両台帳!$C$57:$C$556)=0,"",COUNTIF(車両台帳!$AQ$57:$AQ$556,CI$3&amp;"-"&amp;521&amp;"A"))</f>
        <v/>
      </c>
      <c r="CJ14" s="534" t="str">
        <f>IF(COUNTA(車両台帳!$C$57:$C$556)=0,"",COUNTIF(車両台帳!$AQ$57:$AQ$556,CJ$3&amp;"-"&amp;521&amp;"A"))</f>
        <v/>
      </c>
      <c r="CK14" s="534" t="str">
        <f>IF(COUNTA(車両台帳!$C$57:$C$556)=0,"",COUNTIF(車両台帳!$AQ$57:$AQ$556,CK$3&amp;"-"&amp;521&amp;"A"))</f>
        <v/>
      </c>
      <c r="CL14" s="534" t="str">
        <f>IF(COUNTA(車両台帳!$C$57:$C$556)=0,"",COUNTIF(車両台帳!$AQ$57:$AQ$556,CL$3&amp;"-"&amp;521&amp;"A"))</f>
        <v/>
      </c>
      <c r="CM14" s="534" t="str">
        <f>IF(COUNTA(車両台帳!$C$57:$C$556)=0,"",COUNTIF(車両台帳!$AQ$57:$AQ$556,CM$3&amp;"-"&amp;521&amp;"A"))</f>
        <v/>
      </c>
      <c r="CN14" s="534" t="str">
        <f>IF(COUNTA(車両台帳!$C$57:$C$556)=0,"",COUNTIF(車両台帳!$AQ$57:$AQ$556,CN$3&amp;"-"&amp;521&amp;"A"))</f>
        <v/>
      </c>
      <c r="CO14" s="534" t="str">
        <f>IF(COUNTA(車両台帳!$C$57:$C$556)=0,"",COUNTIF(車両台帳!$AQ$57:$AQ$556,CO$3&amp;"-"&amp;521&amp;"A"))</f>
        <v/>
      </c>
      <c r="CP14" s="534" t="str">
        <f>IF(COUNTA(車両台帳!$C$57:$C$556)=0,"",COUNTIF(車両台帳!$AQ$57:$AQ$556,CP$3&amp;"-"&amp;521&amp;"A"))</f>
        <v/>
      </c>
      <c r="CQ14" s="534" t="str">
        <f>IF(COUNTA(車両台帳!$C$57:$C$556)=0,"",COUNTIF(車両台帳!$AQ$57:$AQ$556,CQ$3&amp;"-"&amp;521&amp;"A"))</f>
        <v/>
      </c>
      <c r="CR14" s="534" t="str">
        <f>IF(COUNTA(車両台帳!$C$57:$C$556)=0,"",COUNTIF(車両台帳!$AQ$57:$AQ$556,CR$3&amp;"-"&amp;521&amp;"A"))</f>
        <v/>
      </c>
      <c r="CS14" s="534" t="str">
        <f>IF(COUNTA(車両台帳!$C$57:$C$556)=0,"",COUNTIF(車両台帳!$AQ$57:$AQ$556,CS$3&amp;"-"&amp;521&amp;"A"))</f>
        <v/>
      </c>
      <c r="CT14" s="534" t="str">
        <f>IF(COUNTA(車両台帳!$C$57:$C$556)=0,"",COUNTIF(車両台帳!$AQ$57:$AQ$556,CT$3&amp;"-"&amp;521&amp;"A"))</f>
        <v/>
      </c>
      <c r="CU14" s="534" t="str">
        <f>IF(COUNTA(車両台帳!$C$57:$C$556)=0,"",COUNTIF(車両台帳!$AQ$57:$AQ$556,CU$3&amp;"-"&amp;521&amp;"A"))</f>
        <v/>
      </c>
      <c r="CV14" s="534" t="str">
        <f>IF(COUNTA(車両台帳!$C$57:$C$556)=0,"",COUNTIF(車両台帳!$AQ$57:$AQ$556,CV$3&amp;"-"&amp;521&amp;"A"))</f>
        <v/>
      </c>
      <c r="CW14" s="534" t="str">
        <f>IF(COUNTA(車両台帳!$C$57:$C$556)=0,"",COUNTIF(車両台帳!$AQ$57:$AQ$556,CW$3&amp;"-"&amp;521&amp;"A"))</f>
        <v/>
      </c>
      <c r="CX14" s="534" t="str">
        <f>IF(COUNTA(車両台帳!$C$57:$C$556)=0,"",COUNTIF(車両台帳!$AQ$57:$AQ$556,CX$3&amp;"-"&amp;521&amp;"A"))</f>
        <v/>
      </c>
      <c r="CY14" s="534" t="str">
        <f>IF(COUNTA(車両台帳!$C$57:$C$556)=0,"",COUNTIF(車両台帳!$AQ$57:$AQ$556,CY$3&amp;"-"&amp;521&amp;"A"))</f>
        <v/>
      </c>
      <c r="CZ14" s="534" t="str">
        <f>IF(COUNTA(車両台帳!$C$57:$C$556)=0,"",COUNTIF(車両台帳!$AQ$57:$AQ$556,CZ$3&amp;"-"&amp;521&amp;"A"))</f>
        <v/>
      </c>
      <c r="DA14" s="534" t="str">
        <f>IF(COUNTA(車両台帳!$C$57:$C$556)=0,"",COUNTIF(車両台帳!$AQ$57:$AQ$556,DA$3&amp;"-"&amp;521&amp;"A"))</f>
        <v/>
      </c>
      <c r="DB14" s="534" t="str">
        <f>IF(COUNTA(車両台帳!$C$57:$C$556)=0,"",COUNTIF(車両台帳!$AQ$57:$AQ$556,DB$3&amp;"-"&amp;521&amp;"A"))</f>
        <v/>
      </c>
      <c r="DC14" s="534" t="str">
        <f>IF(COUNTA(車両台帳!$C$57:$C$556)=0,"",COUNTIF(車両台帳!$AQ$57:$AQ$556,DC$3&amp;"-"&amp;521&amp;"A"))</f>
        <v/>
      </c>
      <c r="DD14" s="534" t="str">
        <f>IF(COUNTA(車両台帳!$C$57:$C$556)=0,"",COUNTIF(車両台帳!$AQ$57:$AQ$556,DD$3&amp;"-"&amp;521&amp;"A"))</f>
        <v/>
      </c>
      <c r="DE14" s="534" t="str">
        <f>IF(COUNTA(車両台帳!$C$57:$C$556)=0,"",COUNTIF(車両台帳!$AQ$57:$AQ$556,DE$3&amp;"-"&amp;521&amp;"A"))</f>
        <v/>
      </c>
      <c r="DF14" s="534" t="str">
        <f>IF(COUNTA(車両台帳!$C$57:$C$556)=0,"",COUNTIF(車両台帳!$AQ$57:$AQ$556,DF$3&amp;"-"&amp;521&amp;"A"))</f>
        <v/>
      </c>
      <c r="DG14" s="534" t="str">
        <f>IF(COUNTA(車両台帳!$C$57:$C$556)=0,"",COUNTIF(車両台帳!$AQ$57:$AQ$556,DG$3&amp;"-"&amp;521&amp;"A"))</f>
        <v/>
      </c>
      <c r="DH14" s="534" t="str">
        <f>IF(COUNTA(車両台帳!$C$57:$C$556)=0,"",COUNTIF(車両台帳!$AQ$57:$AQ$556,DH$3&amp;"-"&amp;521&amp;"A"))</f>
        <v/>
      </c>
      <c r="DI14" s="534" t="str">
        <f>IF(COUNTA(車両台帳!$C$57:$C$556)=0,"",COUNTIF(車両台帳!$AQ$57:$AQ$556,DI$3&amp;"-"&amp;521&amp;"A"))</f>
        <v/>
      </c>
      <c r="DJ14" s="534" t="str">
        <f>IF(COUNTA(車両台帳!$C$57:$C$556)=0,"",COUNTIF(車両台帳!$AQ$57:$AQ$556,DJ$3&amp;"-"&amp;521&amp;"A"))</f>
        <v/>
      </c>
      <c r="DK14" s="534" t="str">
        <f>IF(COUNTA(車両台帳!$C$57:$C$556)=0,"",COUNTIF(車両台帳!$AQ$57:$AQ$556,DK$3&amp;"-"&amp;521&amp;"A"))</f>
        <v/>
      </c>
      <c r="DL14" s="534" t="str">
        <f>IF(COUNTA(車両台帳!$C$57:$C$556)=0,"",COUNTIF(車両台帳!$AQ$57:$AQ$556,DL$3&amp;"-"&amp;521&amp;"A"))</f>
        <v/>
      </c>
      <c r="DM14" s="534" t="str">
        <f>IF(COUNTA(車両台帳!$C$57:$C$556)=0,"",COUNTIF(車両台帳!$AQ$57:$AQ$556,DM$3&amp;"-"&amp;521&amp;"A"))</f>
        <v/>
      </c>
      <c r="DN14" s="534" t="str">
        <f>IF(COUNTA(車両台帳!$C$57:$C$556)=0,"",COUNTIF(車両台帳!$AQ$57:$AQ$556,DN$3&amp;"-"&amp;521&amp;"A"))</f>
        <v/>
      </c>
      <c r="DO14" s="534" t="str">
        <f>IF(COUNTA(車両台帳!$C$57:$C$556)=0,"",COUNTIF(車両台帳!$AQ$57:$AQ$556,DO$3&amp;"-"&amp;521&amp;"A"))</f>
        <v/>
      </c>
      <c r="DP14" s="534" t="str">
        <f>IF(COUNTA(車両台帳!$C$57:$C$556)=0,"",COUNTIF(車両台帳!$AQ$57:$AQ$556,DP$3&amp;"-"&amp;521&amp;"A"))</f>
        <v/>
      </c>
      <c r="DQ14" s="534" t="str">
        <f>IF(COUNTA(車両台帳!$C$57:$C$556)=0,"",COUNTIF(車両台帳!$AQ$57:$AQ$556,DQ$3&amp;"-"&amp;521&amp;"A"))</f>
        <v/>
      </c>
      <c r="DR14" s="534" t="str">
        <f>IF(COUNTA(車両台帳!$C$57:$C$556)=0,"",COUNTIF(車両台帳!$AQ$57:$AQ$556,DR$3&amp;"-"&amp;521&amp;"A"))</f>
        <v/>
      </c>
      <c r="DS14" s="534" t="str">
        <f>IF(COUNTA(車両台帳!$C$57:$C$556)=0,"",COUNTIF(車両台帳!$AQ$57:$AQ$556,DS$3&amp;"-"&amp;521&amp;"A"))</f>
        <v/>
      </c>
      <c r="DT14" s="534" t="str">
        <f>IF(COUNTA(車両台帳!$C$57:$C$556)=0,"",COUNTIF(車両台帳!$AQ$57:$AQ$556,DT$3&amp;"-"&amp;521&amp;"A"))</f>
        <v/>
      </c>
      <c r="DU14" s="534" t="str">
        <f>IF(COUNTA(車両台帳!$C$57:$C$556)=0,"",COUNTIF(車両台帳!$AQ$57:$AQ$556,DU$3&amp;"-"&amp;521&amp;"A"))</f>
        <v/>
      </c>
      <c r="DV14" s="534" t="str">
        <f>IF(COUNTA(車両台帳!$C$57:$C$556)=0,"",COUNTIF(車両台帳!$AQ$57:$AQ$556,DV$3&amp;"-"&amp;521&amp;"A"))</f>
        <v/>
      </c>
      <c r="DW14" s="534" t="str">
        <f>IF(COUNTA(車両台帳!$C$57:$C$556)=0,"",COUNTIF(車両台帳!$AQ$57:$AQ$556,DW$3&amp;"-"&amp;521&amp;"A"))</f>
        <v/>
      </c>
      <c r="DX14" s="534" t="str">
        <f>IF(COUNTA(車両台帳!$C$57:$C$556)=0,"",COUNTIF(車両台帳!$AQ$57:$AQ$556,DX$3&amp;"-"&amp;521&amp;"A"))</f>
        <v/>
      </c>
      <c r="DY14" s="534" t="str">
        <f>IF(COUNTA(車両台帳!$C$57:$C$556)=0,"",COUNTIF(車両台帳!$AQ$57:$AQ$556,DY$3&amp;"-"&amp;521&amp;"A"))</f>
        <v/>
      </c>
      <c r="DZ14" s="534" t="str">
        <f>IF(COUNTA(車両台帳!$C$57:$C$556)=0,"",COUNTIF(車両台帳!$AQ$57:$AQ$556,DZ$3&amp;"-"&amp;521&amp;"A"))</f>
        <v/>
      </c>
      <c r="EA14" s="534" t="str">
        <f>IF(COUNTA(車両台帳!$C$57:$C$556)=0,"",COUNTIF(車両台帳!$AQ$57:$AQ$556,EA$3&amp;"-"&amp;521&amp;"A"))</f>
        <v/>
      </c>
      <c r="EB14" s="534" t="str">
        <f>IF(COUNTA(車両台帳!$C$57:$C$556)=0,"",COUNTIF(車両台帳!$AQ$57:$AQ$556,EB$3&amp;"-"&amp;521&amp;"A"))</f>
        <v/>
      </c>
      <c r="EC14" s="534" t="str">
        <f>IF(COUNTA(車両台帳!$C$57:$C$556)=0,"",COUNTIF(車両台帳!$AQ$57:$AQ$556,EC$3&amp;"-"&amp;521&amp;"A"))</f>
        <v/>
      </c>
      <c r="ED14" s="534" t="str">
        <f>IF(COUNTA(車両台帳!$C$57:$C$556)=0,"",COUNTIF(車両台帳!$AQ$57:$AQ$556,ED$3&amp;"-"&amp;521&amp;"A"))</f>
        <v/>
      </c>
      <c r="EE14" s="534" t="str">
        <f>IF(COUNTA(車両台帳!$C$57:$C$556)=0,"",COUNTIF(車両台帳!$AQ$57:$AQ$556,EE$3&amp;"-"&amp;521&amp;"A"))</f>
        <v/>
      </c>
      <c r="EF14" s="534" t="str">
        <f>IF(COUNTA(車両台帳!$C$57:$C$556)=0,"",COUNTIF(車両台帳!$AQ$57:$AQ$556,EF$3&amp;"-"&amp;521&amp;"A"))</f>
        <v/>
      </c>
      <c r="EG14" s="534" t="str">
        <f>IF(COUNTA(車両台帳!$C$57:$C$556)=0,"",COUNTIF(車両台帳!$AQ$57:$AQ$556,EG$3&amp;"-"&amp;521&amp;"A"))</f>
        <v/>
      </c>
      <c r="EH14" s="534" t="str">
        <f>IF(COUNTA(車両台帳!$C$57:$C$556)=0,"",COUNTIF(車両台帳!$AQ$57:$AQ$556,EH$3&amp;"-"&amp;521&amp;"A"))</f>
        <v/>
      </c>
      <c r="EI14" s="534" t="str">
        <f>IF(COUNTA(車両台帳!$C$57:$C$556)=0,"",COUNTIF(車両台帳!$AQ$57:$AQ$556,EI$3&amp;"-"&amp;521&amp;"A"))</f>
        <v/>
      </c>
      <c r="EJ14" s="534" t="str">
        <f>IF(COUNTA(車両台帳!$C$57:$C$556)=0,"",COUNTIF(車両台帳!$AQ$57:$AQ$556,EJ$3&amp;"-"&amp;521&amp;"A"))</f>
        <v/>
      </c>
      <c r="EK14" s="534" t="str">
        <f>IF(COUNTA(車両台帳!$C$57:$C$556)=0,"",COUNTIF(車両台帳!$AQ$57:$AQ$556,EK$3&amp;"-"&amp;521&amp;"A"))</f>
        <v/>
      </c>
      <c r="EL14" s="534" t="str">
        <f>IF(COUNTA(車両台帳!$C$57:$C$556)=0,"",COUNTIF(車両台帳!$AQ$57:$AQ$556,EL$3&amp;"-"&amp;521&amp;"A"))</f>
        <v/>
      </c>
      <c r="EM14" s="534" t="str">
        <f>IF(COUNTA(車両台帳!$C$57:$C$556)=0,"",COUNTIF(車両台帳!$AQ$57:$AQ$556,EM$3&amp;"-"&amp;521&amp;"A"))</f>
        <v/>
      </c>
      <c r="EN14" s="534" t="str">
        <f>IF(COUNTA(車両台帳!$C$57:$C$556)=0,"",COUNTIF(車両台帳!$AQ$57:$AQ$556,EN$3&amp;"-"&amp;521&amp;"A"))</f>
        <v/>
      </c>
      <c r="EO14" s="534" t="str">
        <f>IF(COUNTA(車両台帳!$C$57:$C$556)=0,"",COUNTIF(車両台帳!$AQ$57:$AQ$556,EO$3&amp;"-"&amp;521&amp;"A"))</f>
        <v/>
      </c>
      <c r="EP14" s="534" t="str">
        <f>IF(COUNTA(車両台帳!$C$57:$C$556)=0,"",COUNTIF(車両台帳!$AQ$57:$AQ$556,EP$3&amp;"-"&amp;521&amp;"A"))</f>
        <v/>
      </c>
      <c r="EQ14" s="534" t="str">
        <f>IF(COUNTA(車両台帳!$C$57:$C$556)=0,"",COUNTIF(車両台帳!$AQ$57:$AQ$556,EQ$3&amp;"-"&amp;521&amp;"A"))</f>
        <v/>
      </c>
      <c r="ER14" s="534" t="str">
        <f>IF(COUNTA(車両台帳!$C$57:$C$556)=0,"",COUNTIF(車両台帳!$AQ$57:$AQ$556,ER$3&amp;"-"&amp;521&amp;"A"))</f>
        <v/>
      </c>
      <c r="ES14" s="534" t="str">
        <f>IF(COUNTA(車両台帳!$C$57:$C$556)=0,"",COUNTIF(車両台帳!$AQ$57:$AQ$556,ES$3&amp;"-"&amp;521&amp;"A"))</f>
        <v/>
      </c>
      <c r="ET14" s="534" t="str">
        <f>IF(COUNTA(車両台帳!$C$57:$C$556)=0,"",COUNTIF(車両台帳!$AQ$57:$AQ$556,ET$3&amp;"-"&amp;521&amp;"A"))</f>
        <v/>
      </c>
      <c r="EU14" s="534" t="str">
        <f>IF(COUNTA(車両台帳!$C$57:$C$556)=0,"",COUNTIF(車両台帳!$AQ$57:$AQ$556,EU$3&amp;"-"&amp;521&amp;"A"))</f>
        <v/>
      </c>
      <c r="EV14" s="534" t="str">
        <f>IF(COUNTA(車両台帳!$C$57:$C$556)=0,"",COUNTIF(車両台帳!$AQ$57:$AQ$556,EV$3&amp;"-"&amp;521&amp;"A"))</f>
        <v/>
      </c>
      <c r="EW14" s="535" t="str">
        <f>IF(COUNTA(車両台帳!$C$57:$C$556)=0,"",COUNTIF(車両台帳!$AQ$57:$AQ$556,EW$3&amp;"-"&amp;521&amp;"A"))</f>
        <v/>
      </c>
    </row>
    <row r="15" spans="1:153" s="6" customFormat="1" ht="29.25" customHeight="1">
      <c r="A15" s="1066"/>
      <c r="B15" s="532" t="s">
        <v>44</v>
      </c>
      <c r="C15" s="530" t="str">
        <f>IF(COUNTA(車両台帳!$C$57:$C$556)=0,"",SUM(D15:EW15))</f>
        <v/>
      </c>
      <c r="D15" s="537" t="str">
        <f>IF(COUNTA(車両台帳!$C$57:$C$556)=0,"",COUNTIF(車両台帳!$AQ$57:$AQ$556,D$3&amp;"-"&amp;522&amp;"A"))</f>
        <v/>
      </c>
      <c r="E15" s="537" t="str">
        <f>IF(COUNTA(車両台帳!$C$57:$C$556)=0,"",COUNTIF(車両台帳!$AQ$57:$AQ$556,E$3&amp;"-"&amp;522&amp;"A"))</f>
        <v/>
      </c>
      <c r="F15" s="537" t="str">
        <f>IF(COUNTA(車両台帳!$C$57:$C$556)=0,"",COUNTIF(車両台帳!$AQ$57:$AQ$556,F$3&amp;"-"&amp;522&amp;"A"))</f>
        <v/>
      </c>
      <c r="G15" s="537" t="str">
        <f>IF(COUNTA(車両台帳!$C$57:$C$556)=0,"",COUNTIF(車両台帳!$AQ$57:$AQ$556,G$3&amp;"-"&amp;522&amp;"A"))</f>
        <v/>
      </c>
      <c r="H15" s="537" t="str">
        <f>IF(COUNTA(車両台帳!$C$57:$C$556)=0,"",COUNTIF(車両台帳!$AQ$57:$AQ$556,H$3&amp;"-"&amp;522&amp;"A"))</f>
        <v/>
      </c>
      <c r="I15" s="537" t="str">
        <f>IF(COUNTA(車両台帳!$C$57:$C$556)=0,"",COUNTIF(車両台帳!$AQ$57:$AQ$556,I$3&amp;"-"&amp;522&amp;"A"))</f>
        <v/>
      </c>
      <c r="J15" s="537" t="str">
        <f>IF(COUNTA(車両台帳!$C$57:$C$556)=0,"",COUNTIF(車両台帳!$AQ$57:$AQ$556,J$3&amp;"-"&amp;522&amp;"A"))</f>
        <v/>
      </c>
      <c r="K15" s="537" t="str">
        <f>IF(COUNTA(車両台帳!$C$57:$C$556)=0,"",COUNTIF(車両台帳!$AQ$57:$AQ$556,K$3&amp;"-"&amp;522&amp;"A"))</f>
        <v/>
      </c>
      <c r="L15" s="537" t="str">
        <f>IF(COUNTA(車両台帳!$C$57:$C$556)=0,"",COUNTIF(車両台帳!$AQ$57:$AQ$556,L$3&amp;"-"&amp;522&amp;"A"))</f>
        <v/>
      </c>
      <c r="M15" s="537" t="str">
        <f>IF(COUNTA(車両台帳!$C$57:$C$556)=0,"",COUNTIF(車両台帳!$AQ$57:$AQ$556,M$3&amp;"-"&amp;522&amp;"A"))</f>
        <v/>
      </c>
      <c r="N15" s="537" t="str">
        <f>IF(COUNTA(車両台帳!$C$57:$C$556)=0,"",COUNTIF(車両台帳!$AQ$57:$AQ$556,N$3&amp;"-"&amp;522&amp;"A"))</f>
        <v/>
      </c>
      <c r="O15" s="537" t="str">
        <f>IF(COUNTA(車両台帳!$C$57:$C$556)=0,"",COUNTIF(車両台帳!$AQ$57:$AQ$556,O$3&amp;"-"&amp;522&amp;"A"))</f>
        <v/>
      </c>
      <c r="P15" s="537" t="str">
        <f>IF(COUNTA(車両台帳!$C$57:$C$556)=0,"",COUNTIF(車両台帳!$AQ$57:$AQ$556,P$3&amp;"-"&amp;522&amp;"A"))</f>
        <v/>
      </c>
      <c r="Q15" s="537" t="str">
        <f>IF(COUNTA(車両台帳!$C$57:$C$556)=0,"",COUNTIF(車両台帳!$AQ$57:$AQ$556,Q$3&amp;"-"&amp;522&amp;"A"))</f>
        <v/>
      </c>
      <c r="R15" s="537" t="str">
        <f>IF(COUNTA(車両台帳!$C$57:$C$556)=0,"",COUNTIF(車両台帳!$AQ$57:$AQ$556,R$3&amp;"-"&amp;522&amp;"A"))</f>
        <v/>
      </c>
      <c r="S15" s="537" t="str">
        <f>IF(COUNTA(車両台帳!$C$57:$C$556)=0,"",COUNTIF(車両台帳!$AQ$57:$AQ$556,S$3&amp;"-"&amp;522&amp;"A"))</f>
        <v/>
      </c>
      <c r="T15" s="537" t="str">
        <f>IF(COUNTA(車両台帳!$C$57:$C$556)=0,"",COUNTIF(車両台帳!$AQ$57:$AQ$556,T$3&amp;"-"&amp;522&amp;"A"))</f>
        <v/>
      </c>
      <c r="U15" s="537" t="str">
        <f>IF(COUNTA(車両台帳!$C$57:$C$556)=0,"",COUNTIF(車両台帳!$AQ$57:$AQ$556,U$3&amp;"-"&amp;522&amp;"A"))</f>
        <v/>
      </c>
      <c r="V15" s="537" t="str">
        <f>IF(COUNTA(車両台帳!$C$57:$C$556)=0,"",COUNTIF(車両台帳!$AQ$57:$AQ$556,V$3&amp;"-"&amp;522&amp;"A"))</f>
        <v/>
      </c>
      <c r="W15" s="537" t="str">
        <f>IF(COUNTA(車両台帳!$C$57:$C$556)=0,"",COUNTIF(車両台帳!$AQ$57:$AQ$556,W$3&amp;"-"&amp;522&amp;"A"))</f>
        <v/>
      </c>
      <c r="X15" s="537" t="str">
        <f>IF(COUNTA(車両台帳!$C$57:$C$556)=0,"",COUNTIF(車両台帳!$AQ$57:$AQ$556,X$3&amp;"-"&amp;522&amp;"A"))</f>
        <v/>
      </c>
      <c r="Y15" s="537" t="str">
        <f>IF(COUNTA(車両台帳!$C$57:$C$556)=0,"",COUNTIF(車両台帳!$AQ$57:$AQ$556,Y$3&amp;"-"&amp;522&amp;"A"))</f>
        <v/>
      </c>
      <c r="Z15" s="537" t="str">
        <f>IF(COUNTA(車両台帳!$C$57:$C$556)=0,"",COUNTIF(車両台帳!$AQ$57:$AQ$556,Z$3&amp;"-"&amp;522&amp;"A"))</f>
        <v/>
      </c>
      <c r="AA15" s="537" t="str">
        <f>IF(COUNTA(車両台帳!$C$57:$C$556)=0,"",COUNTIF(車両台帳!$AQ$57:$AQ$556,AA$3&amp;"-"&amp;522&amp;"A"))</f>
        <v/>
      </c>
      <c r="AB15" s="537" t="str">
        <f>IF(COUNTA(車両台帳!$C$57:$C$556)=0,"",COUNTIF(車両台帳!$AQ$57:$AQ$556,AB$3&amp;"-"&amp;522&amp;"A"))</f>
        <v/>
      </c>
      <c r="AC15" s="537" t="str">
        <f>IF(COUNTA(車両台帳!$C$57:$C$556)=0,"",COUNTIF(車両台帳!$AQ$57:$AQ$556,AC$3&amp;"-"&amp;522&amp;"A"))</f>
        <v/>
      </c>
      <c r="AD15" s="537" t="str">
        <f>IF(COUNTA(車両台帳!$C$57:$C$556)=0,"",COUNTIF(車両台帳!$AQ$57:$AQ$556,AD$3&amp;"-"&amp;522&amp;"A"))</f>
        <v/>
      </c>
      <c r="AE15" s="537" t="str">
        <f>IF(COUNTA(車両台帳!$C$57:$C$556)=0,"",COUNTIF(車両台帳!$AQ$57:$AQ$556,AE$3&amp;"-"&amp;522&amp;"A"))</f>
        <v/>
      </c>
      <c r="AF15" s="537" t="str">
        <f>IF(COUNTA(車両台帳!$C$57:$C$556)=0,"",COUNTIF(車両台帳!$AQ$57:$AQ$556,AF$3&amp;"-"&amp;522&amp;"A"))</f>
        <v/>
      </c>
      <c r="AG15" s="537" t="str">
        <f>IF(COUNTA(車両台帳!$C$57:$C$556)=0,"",COUNTIF(車両台帳!$AQ$57:$AQ$556,AG$3&amp;"-"&amp;522&amp;"A"))</f>
        <v/>
      </c>
      <c r="AH15" s="537" t="str">
        <f>IF(COUNTA(車両台帳!$C$57:$C$556)=0,"",COUNTIF(車両台帳!$AQ$57:$AQ$556,AH$3&amp;"-"&amp;522&amp;"A"))</f>
        <v/>
      </c>
      <c r="AI15" s="537" t="str">
        <f>IF(COUNTA(車両台帳!$C$57:$C$556)=0,"",COUNTIF(車両台帳!$AQ$57:$AQ$556,AI$3&amp;"-"&amp;522&amp;"A"))</f>
        <v/>
      </c>
      <c r="AJ15" s="537" t="str">
        <f>IF(COUNTA(車両台帳!$C$57:$C$556)=0,"",COUNTIF(車両台帳!$AQ$57:$AQ$556,AJ$3&amp;"-"&amp;522&amp;"A"))</f>
        <v/>
      </c>
      <c r="AK15" s="537" t="str">
        <f>IF(COUNTA(車両台帳!$C$57:$C$556)=0,"",COUNTIF(車両台帳!$AQ$57:$AQ$556,AK$3&amp;"-"&amp;522&amp;"A"))</f>
        <v/>
      </c>
      <c r="AL15" s="537" t="str">
        <f>IF(COUNTA(車両台帳!$C$57:$C$556)=0,"",COUNTIF(車両台帳!$AQ$57:$AQ$556,AL$3&amp;"-"&amp;522&amp;"A"))</f>
        <v/>
      </c>
      <c r="AM15" s="537" t="str">
        <f>IF(COUNTA(車両台帳!$C$57:$C$556)=0,"",COUNTIF(車両台帳!$AQ$57:$AQ$556,AM$3&amp;"-"&amp;522&amp;"A"))</f>
        <v/>
      </c>
      <c r="AN15" s="537" t="str">
        <f>IF(COUNTA(車両台帳!$C$57:$C$556)=0,"",COUNTIF(車両台帳!$AQ$57:$AQ$556,AN$3&amp;"-"&amp;522&amp;"A"))</f>
        <v/>
      </c>
      <c r="AO15" s="537" t="str">
        <f>IF(COUNTA(車両台帳!$C$57:$C$556)=0,"",COUNTIF(車両台帳!$AQ$57:$AQ$556,AO$3&amp;"-"&amp;522&amp;"A"))</f>
        <v/>
      </c>
      <c r="AP15" s="537" t="str">
        <f>IF(COUNTA(車両台帳!$C$57:$C$556)=0,"",COUNTIF(車両台帳!$AQ$57:$AQ$556,AP$3&amp;"-"&amp;522&amp;"A"))</f>
        <v/>
      </c>
      <c r="AQ15" s="537" t="str">
        <f>IF(COUNTA(車両台帳!$C$57:$C$556)=0,"",COUNTIF(車両台帳!$AQ$57:$AQ$556,AQ$3&amp;"-"&amp;522&amp;"A"))</f>
        <v/>
      </c>
      <c r="AR15" s="537" t="str">
        <f>IF(COUNTA(車両台帳!$C$57:$C$556)=0,"",COUNTIF(車両台帳!$AQ$57:$AQ$556,AR$3&amp;"-"&amp;522&amp;"A"))</f>
        <v/>
      </c>
      <c r="AS15" s="537" t="str">
        <f>IF(COUNTA(車両台帳!$C$57:$C$556)=0,"",COUNTIF(車両台帳!$AQ$57:$AQ$556,AS$3&amp;"-"&amp;522&amp;"A"))</f>
        <v/>
      </c>
      <c r="AT15" s="537" t="str">
        <f>IF(COUNTA(車両台帳!$C$57:$C$556)=0,"",COUNTIF(車両台帳!$AQ$57:$AQ$556,AT$3&amp;"-"&amp;522&amp;"A"))</f>
        <v/>
      </c>
      <c r="AU15" s="537" t="str">
        <f>IF(COUNTA(車両台帳!$C$57:$C$556)=0,"",COUNTIF(車両台帳!$AQ$57:$AQ$556,AU$3&amp;"-"&amp;522&amp;"A"))</f>
        <v/>
      </c>
      <c r="AV15" s="537" t="str">
        <f>IF(COUNTA(車両台帳!$C$57:$C$556)=0,"",COUNTIF(車両台帳!$AQ$57:$AQ$556,AV$3&amp;"-"&amp;522&amp;"A"))</f>
        <v/>
      </c>
      <c r="AW15" s="537" t="str">
        <f>IF(COUNTA(車両台帳!$C$57:$C$556)=0,"",COUNTIF(車両台帳!$AQ$57:$AQ$556,AW$3&amp;"-"&amp;522&amp;"A"))</f>
        <v/>
      </c>
      <c r="AX15" s="537" t="str">
        <f>IF(COUNTA(車両台帳!$C$57:$C$556)=0,"",COUNTIF(車両台帳!$AQ$57:$AQ$556,AX$3&amp;"-"&amp;522&amp;"A"))</f>
        <v/>
      </c>
      <c r="AY15" s="537" t="str">
        <f>IF(COUNTA(車両台帳!$C$57:$C$556)=0,"",COUNTIF(車両台帳!$AQ$57:$AQ$556,AY$3&amp;"-"&amp;522&amp;"A"))</f>
        <v/>
      </c>
      <c r="AZ15" s="537" t="str">
        <f>IF(COUNTA(車両台帳!$C$57:$C$556)=0,"",COUNTIF(車両台帳!$AQ$57:$AQ$556,AZ$3&amp;"-"&amp;522&amp;"A"))</f>
        <v/>
      </c>
      <c r="BA15" s="537" t="str">
        <f>IF(COUNTA(車両台帳!$C$57:$C$556)=0,"",COUNTIF(車両台帳!$AQ$57:$AQ$556,BA$3&amp;"-"&amp;522&amp;"A"))</f>
        <v/>
      </c>
      <c r="BB15" s="537" t="str">
        <f>IF(COUNTA(車両台帳!$C$57:$C$556)=0,"",COUNTIF(車両台帳!$AQ$57:$AQ$556,BB$3&amp;"-"&amp;522&amp;"A"))</f>
        <v/>
      </c>
      <c r="BC15" s="537" t="str">
        <f>IF(COUNTA(車両台帳!$C$57:$C$556)=0,"",COUNTIF(車両台帳!$AQ$57:$AQ$556,BC$3&amp;"-"&amp;522&amp;"A"))</f>
        <v/>
      </c>
      <c r="BD15" s="537" t="str">
        <f>IF(COUNTA(車両台帳!$C$57:$C$556)=0,"",COUNTIF(車両台帳!$AQ$57:$AQ$556,BD$3&amp;"-"&amp;522&amp;"A"))</f>
        <v/>
      </c>
      <c r="BE15" s="537" t="str">
        <f>IF(COUNTA(車両台帳!$C$57:$C$556)=0,"",COUNTIF(車両台帳!$AQ$57:$AQ$556,BE$3&amp;"-"&amp;522&amp;"A"))</f>
        <v/>
      </c>
      <c r="BF15" s="537" t="str">
        <f>IF(COUNTA(車両台帳!$C$57:$C$556)=0,"",COUNTIF(車両台帳!$AQ$57:$AQ$556,BF$3&amp;"-"&amp;522&amp;"A"))</f>
        <v/>
      </c>
      <c r="BG15" s="537" t="str">
        <f>IF(COUNTA(車両台帳!$C$57:$C$556)=0,"",COUNTIF(車両台帳!$AQ$57:$AQ$556,BG$3&amp;"-"&amp;522&amp;"A"))</f>
        <v/>
      </c>
      <c r="BH15" s="537" t="str">
        <f>IF(COUNTA(車両台帳!$C$57:$C$556)=0,"",COUNTIF(車両台帳!$AQ$57:$AQ$556,BH$3&amp;"-"&amp;522&amp;"A"))</f>
        <v/>
      </c>
      <c r="BI15" s="537" t="str">
        <f>IF(COUNTA(車両台帳!$C$57:$C$556)=0,"",COUNTIF(車両台帳!$AQ$57:$AQ$556,BI$3&amp;"-"&amp;522&amp;"A"))</f>
        <v/>
      </c>
      <c r="BJ15" s="537" t="str">
        <f>IF(COUNTA(車両台帳!$C$57:$C$556)=0,"",COUNTIF(車両台帳!$AQ$57:$AQ$556,BJ$3&amp;"-"&amp;522&amp;"A"))</f>
        <v/>
      </c>
      <c r="BK15" s="537" t="str">
        <f>IF(COUNTA(車両台帳!$C$57:$C$556)=0,"",COUNTIF(車両台帳!$AQ$57:$AQ$556,BK$3&amp;"-"&amp;522&amp;"A"))</f>
        <v/>
      </c>
      <c r="BL15" s="537" t="str">
        <f>IF(COUNTA(車両台帳!$C$57:$C$556)=0,"",COUNTIF(車両台帳!$AQ$57:$AQ$556,BL$3&amp;"-"&amp;522&amp;"A"))</f>
        <v/>
      </c>
      <c r="BM15" s="537" t="str">
        <f>IF(COUNTA(車両台帳!$C$57:$C$556)=0,"",COUNTIF(車両台帳!$AQ$57:$AQ$556,BM$3&amp;"-"&amp;522&amp;"A"))</f>
        <v/>
      </c>
      <c r="BN15" s="537" t="str">
        <f>IF(COUNTA(車両台帳!$C$57:$C$556)=0,"",COUNTIF(車両台帳!$AQ$57:$AQ$556,BN$3&amp;"-"&amp;522&amp;"A"))</f>
        <v/>
      </c>
      <c r="BO15" s="537" t="str">
        <f>IF(COUNTA(車両台帳!$C$57:$C$556)=0,"",COUNTIF(車両台帳!$AQ$57:$AQ$556,BO$3&amp;"-"&amp;522&amp;"A"))</f>
        <v/>
      </c>
      <c r="BP15" s="537" t="str">
        <f>IF(COUNTA(車両台帳!$C$57:$C$556)=0,"",COUNTIF(車両台帳!$AQ$57:$AQ$556,BP$3&amp;"-"&amp;522&amp;"A"))</f>
        <v/>
      </c>
      <c r="BQ15" s="537" t="str">
        <f>IF(COUNTA(車両台帳!$C$57:$C$556)=0,"",COUNTIF(車両台帳!$AQ$57:$AQ$556,BQ$3&amp;"-"&amp;522&amp;"A"))</f>
        <v/>
      </c>
      <c r="BR15" s="537" t="str">
        <f>IF(COUNTA(車両台帳!$C$57:$C$556)=0,"",COUNTIF(車両台帳!$AQ$57:$AQ$556,BR$3&amp;"-"&amp;522&amp;"A"))</f>
        <v/>
      </c>
      <c r="BS15" s="537" t="str">
        <f>IF(COUNTA(車両台帳!$C$57:$C$556)=0,"",COUNTIF(車両台帳!$AQ$57:$AQ$556,BS$3&amp;"-"&amp;522&amp;"A"))</f>
        <v/>
      </c>
      <c r="BT15" s="537" t="str">
        <f>IF(COUNTA(車両台帳!$C$57:$C$556)=0,"",COUNTIF(車両台帳!$AQ$57:$AQ$556,BT$3&amp;"-"&amp;522&amp;"A"))</f>
        <v/>
      </c>
      <c r="BU15" s="537" t="str">
        <f>IF(COUNTA(車両台帳!$C$57:$C$556)=0,"",COUNTIF(車両台帳!$AQ$57:$AQ$556,BU$3&amp;"-"&amp;522&amp;"A"))</f>
        <v/>
      </c>
      <c r="BV15" s="537" t="str">
        <f>IF(COUNTA(車両台帳!$C$57:$C$556)=0,"",COUNTIF(車両台帳!$AQ$57:$AQ$556,BV$3&amp;"-"&amp;522&amp;"A"))</f>
        <v/>
      </c>
      <c r="BW15" s="537" t="str">
        <f>IF(COUNTA(車両台帳!$C$57:$C$556)=0,"",COUNTIF(車両台帳!$AQ$57:$AQ$556,BW$3&amp;"-"&amp;522&amp;"A"))</f>
        <v/>
      </c>
      <c r="BX15" s="537" t="str">
        <f>IF(COUNTA(車両台帳!$C$57:$C$556)=0,"",COUNTIF(車両台帳!$AQ$57:$AQ$556,BX$3&amp;"-"&amp;522&amp;"A"))</f>
        <v/>
      </c>
      <c r="BY15" s="537" t="str">
        <f>IF(COUNTA(車両台帳!$C$57:$C$556)=0,"",COUNTIF(車両台帳!$AQ$57:$AQ$556,BY$3&amp;"-"&amp;522&amp;"A"))</f>
        <v/>
      </c>
      <c r="BZ15" s="537" t="str">
        <f>IF(COUNTA(車両台帳!$C$57:$C$556)=0,"",COUNTIF(車両台帳!$AQ$57:$AQ$556,BZ$3&amp;"-"&amp;522&amp;"A"))</f>
        <v/>
      </c>
      <c r="CA15" s="537" t="str">
        <f>IF(COUNTA(車両台帳!$C$57:$C$556)=0,"",COUNTIF(車両台帳!$AQ$57:$AQ$556,CA$3&amp;"-"&amp;522&amp;"A"))</f>
        <v/>
      </c>
      <c r="CB15" s="537" t="str">
        <f>IF(COUNTA(車両台帳!$C$57:$C$556)=0,"",COUNTIF(車両台帳!$AQ$57:$AQ$556,CB$3&amp;"-"&amp;522&amp;"A"))</f>
        <v/>
      </c>
      <c r="CC15" s="537" t="str">
        <f>IF(COUNTA(車両台帳!$C$57:$C$556)=0,"",COUNTIF(車両台帳!$AQ$57:$AQ$556,CC$3&amp;"-"&amp;522&amp;"A"))</f>
        <v/>
      </c>
      <c r="CD15" s="537" t="str">
        <f>IF(COUNTA(車両台帳!$C$57:$C$556)=0,"",COUNTIF(車両台帳!$AQ$57:$AQ$556,CD$3&amp;"-"&amp;522&amp;"A"))</f>
        <v/>
      </c>
      <c r="CE15" s="537" t="str">
        <f>IF(COUNTA(車両台帳!$C$57:$C$556)=0,"",COUNTIF(車両台帳!$AQ$57:$AQ$556,CE$3&amp;"-"&amp;522&amp;"A"))</f>
        <v/>
      </c>
      <c r="CF15" s="537" t="str">
        <f>IF(COUNTA(車両台帳!$C$57:$C$556)=0,"",COUNTIF(車両台帳!$AQ$57:$AQ$556,CF$3&amp;"-"&amp;522&amp;"A"))</f>
        <v/>
      </c>
      <c r="CG15" s="537" t="str">
        <f>IF(COUNTA(車両台帳!$C$57:$C$556)=0,"",COUNTIF(車両台帳!$AQ$57:$AQ$556,CG$3&amp;"-"&amp;522&amp;"A"))</f>
        <v/>
      </c>
      <c r="CH15" s="537" t="str">
        <f>IF(COUNTA(車両台帳!$C$57:$C$556)=0,"",COUNTIF(車両台帳!$AQ$57:$AQ$556,CH$3&amp;"-"&amp;522&amp;"A"))</f>
        <v/>
      </c>
      <c r="CI15" s="537" t="str">
        <f>IF(COUNTA(車両台帳!$C$57:$C$556)=0,"",COUNTIF(車両台帳!$AQ$57:$AQ$556,CI$3&amp;"-"&amp;522&amp;"A"))</f>
        <v/>
      </c>
      <c r="CJ15" s="537" t="str">
        <f>IF(COUNTA(車両台帳!$C$57:$C$556)=0,"",COUNTIF(車両台帳!$AQ$57:$AQ$556,CJ$3&amp;"-"&amp;522&amp;"A"))</f>
        <v/>
      </c>
      <c r="CK15" s="537" t="str">
        <f>IF(COUNTA(車両台帳!$C$57:$C$556)=0,"",COUNTIF(車両台帳!$AQ$57:$AQ$556,CK$3&amp;"-"&amp;522&amp;"A"))</f>
        <v/>
      </c>
      <c r="CL15" s="537" t="str">
        <f>IF(COUNTA(車両台帳!$C$57:$C$556)=0,"",COUNTIF(車両台帳!$AQ$57:$AQ$556,CL$3&amp;"-"&amp;522&amp;"A"))</f>
        <v/>
      </c>
      <c r="CM15" s="537" t="str">
        <f>IF(COUNTA(車両台帳!$C$57:$C$556)=0,"",COUNTIF(車両台帳!$AQ$57:$AQ$556,CM$3&amp;"-"&amp;522&amp;"A"))</f>
        <v/>
      </c>
      <c r="CN15" s="537" t="str">
        <f>IF(COUNTA(車両台帳!$C$57:$C$556)=0,"",COUNTIF(車両台帳!$AQ$57:$AQ$556,CN$3&amp;"-"&amp;522&amp;"A"))</f>
        <v/>
      </c>
      <c r="CO15" s="537" t="str">
        <f>IF(COUNTA(車両台帳!$C$57:$C$556)=0,"",COUNTIF(車両台帳!$AQ$57:$AQ$556,CO$3&amp;"-"&amp;522&amp;"A"))</f>
        <v/>
      </c>
      <c r="CP15" s="537" t="str">
        <f>IF(COUNTA(車両台帳!$C$57:$C$556)=0,"",COUNTIF(車両台帳!$AQ$57:$AQ$556,CP$3&amp;"-"&amp;522&amp;"A"))</f>
        <v/>
      </c>
      <c r="CQ15" s="537" t="str">
        <f>IF(COUNTA(車両台帳!$C$57:$C$556)=0,"",COUNTIF(車両台帳!$AQ$57:$AQ$556,CQ$3&amp;"-"&amp;522&amp;"A"))</f>
        <v/>
      </c>
      <c r="CR15" s="537" t="str">
        <f>IF(COUNTA(車両台帳!$C$57:$C$556)=0,"",COUNTIF(車両台帳!$AQ$57:$AQ$556,CR$3&amp;"-"&amp;522&amp;"A"))</f>
        <v/>
      </c>
      <c r="CS15" s="537" t="str">
        <f>IF(COUNTA(車両台帳!$C$57:$C$556)=0,"",COUNTIF(車両台帳!$AQ$57:$AQ$556,CS$3&amp;"-"&amp;522&amp;"A"))</f>
        <v/>
      </c>
      <c r="CT15" s="537" t="str">
        <f>IF(COUNTA(車両台帳!$C$57:$C$556)=0,"",COUNTIF(車両台帳!$AQ$57:$AQ$556,CT$3&amp;"-"&amp;522&amp;"A"))</f>
        <v/>
      </c>
      <c r="CU15" s="537" t="str">
        <f>IF(COUNTA(車両台帳!$C$57:$C$556)=0,"",COUNTIF(車両台帳!$AQ$57:$AQ$556,CU$3&amp;"-"&amp;522&amp;"A"))</f>
        <v/>
      </c>
      <c r="CV15" s="537" t="str">
        <f>IF(COUNTA(車両台帳!$C$57:$C$556)=0,"",COUNTIF(車両台帳!$AQ$57:$AQ$556,CV$3&amp;"-"&amp;522&amp;"A"))</f>
        <v/>
      </c>
      <c r="CW15" s="537" t="str">
        <f>IF(COUNTA(車両台帳!$C$57:$C$556)=0,"",COUNTIF(車両台帳!$AQ$57:$AQ$556,CW$3&amp;"-"&amp;522&amp;"A"))</f>
        <v/>
      </c>
      <c r="CX15" s="537" t="str">
        <f>IF(COUNTA(車両台帳!$C$57:$C$556)=0,"",COUNTIF(車両台帳!$AQ$57:$AQ$556,CX$3&amp;"-"&amp;522&amp;"A"))</f>
        <v/>
      </c>
      <c r="CY15" s="537" t="str">
        <f>IF(COUNTA(車両台帳!$C$57:$C$556)=0,"",COUNTIF(車両台帳!$AQ$57:$AQ$556,CY$3&amp;"-"&amp;522&amp;"A"))</f>
        <v/>
      </c>
      <c r="CZ15" s="537" t="str">
        <f>IF(COUNTA(車両台帳!$C$57:$C$556)=0,"",COUNTIF(車両台帳!$AQ$57:$AQ$556,CZ$3&amp;"-"&amp;522&amp;"A"))</f>
        <v/>
      </c>
      <c r="DA15" s="537" t="str">
        <f>IF(COUNTA(車両台帳!$C$57:$C$556)=0,"",COUNTIF(車両台帳!$AQ$57:$AQ$556,DA$3&amp;"-"&amp;522&amp;"A"))</f>
        <v/>
      </c>
      <c r="DB15" s="537" t="str">
        <f>IF(COUNTA(車両台帳!$C$57:$C$556)=0,"",COUNTIF(車両台帳!$AQ$57:$AQ$556,DB$3&amp;"-"&amp;522&amp;"A"))</f>
        <v/>
      </c>
      <c r="DC15" s="537" t="str">
        <f>IF(COUNTA(車両台帳!$C$57:$C$556)=0,"",COUNTIF(車両台帳!$AQ$57:$AQ$556,DC$3&amp;"-"&amp;522&amp;"A"))</f>
        <v/>
      </c>
      <c r="DD15" s="537" t="str">
        <f>IF(COUNTA(車両台帳!$C$57:$C$556)=0,"",COUNTIF(車両台帳!$AQ$57:$AQ$556,DD$3&amp;"-"&amp;522&amp;"A"))</f>
        <v/>
      </c>
      <c r="DE15" s="537" t="str">
        <f>IF(COUNTA(車両台帳!$C$57:$C$556)=0,"",COUNTIF(車両台帳!$AQ$57:$AQ$556,DE$3&amp;"-"&amp;522&amp;"A"))</f>
        <v/>
      </c>
      <c r="DF15" s="537" t="str">
        <f>IF(COUNTA(車両台帳!$C$57:$C$556)=0,"",COUNTIF(車両台帳!$AQ$57:$AQ$556,DF$3&amp;"-"&amp;522&amp;"A"))</f>
        <v/>
      </c>
      <c r="DG15" s="537" t="str">
        <f>IF(COUNTA(車両台帳!$C$57:$C$556)=0,"",COUNTIF(車両台帳!$AQ$57:$AQ$556,DG$3&amp;"-"&amp;522&amp;"A"))</f>
        <v/>
      </c>
      <c r="DH15" s="537" t="str">
        <f>IF(COUNTA(車両台帳!$C$57:$C$556)=0,"",COUNTIF(車両台帳!$AQ$57:$AQ$556,DH$3&amp;"-"&amp;522&amp;"A"))</f>
        <v/>
      </c>
      <c r="DI15" s="537" t="str">
        <f>IF(COUNTA(車両台帳!$C$57:$C$556)=0,"",COUNTIF(車両台帳!$AQ$57:$AQ$556,DI$3&amp;"-"&amp;522&amp;"A"))</f>
        <v/>
      </c>
      <c r="DJ15" s="537" t="str">
        <f>IF(COUNTA(車両台帳!$C$57:$C$556)=0,"",COUNTIF(車両台帳!$AQ$57:$AQ$556,DJ$3&amp;"-"&amp;522&amp;"A"))</f>
        <v/>
      </c>
      <c r="DK15" s="537" t="str">
        <f>IF(COUNTA(車両台帳!$C$57:$C$556)=0,"",COUNTIF(車両台帳!$AQ$57:$AQ$556,DK$3&amp;"-"&amp;522&amp;"A"))</f>
        <v/>
      </c>
      <c r="DL15" s="537" t="str">
        <f>IF(COUNTA(車両台帳!$C$57:$C$556)=0,"",COUNTIF(車両台帳!$AQ$57:$AQ$556,DL$3&amp;"-"&amp;522&amp;"A"))</f>
        <v/>
      </c>
      <c r="DM15" s="537" t="str">
        <f>IF(COUNTA(車両台帳!$C$57:$C$556)=0,"",COUNTIF(車両台帳!$AQ$57:$AQ$556,DM$3&amp;"-"&amp;522&amp;"A"))</f>
        <v/>
      </c>
      <c r="DN15" s="537" t="str">
        <f>IF(COUNTA(車両台帳!$C$57:$C$556)=0,"",COUNTIF(車両台帳!$AQ$57:$AQ$556,DN$3&amp;"-"&amp;522&amp;"A"))</f>
        <v/>
      </c>
      <c r="DO15" s="537" t="str">
        <f>IF(COUNTA(車両台帳!$C$57:$C$556)=0,"",COUNTIF(車両台帳!$AQ$57:$AQ$556,DO$3&amp;"-"&amp;522&amp;"A"))</f>
        <v/>
      </c>
      <c r="DP15" s="537" t="str">
        <f>IF(COUNTA(車両台帳!$C$57:$C$556)=0,"",COUNTIF(車両台帳!$AQ$57:$AQ$556,DP$3&amp;"-"&amp;522&amp;"A"))</f>
        <v/>
      </c>
      <c r="DQ15" s="537" t="str">
        <f>IF(COUNTA(車両台帳!$C$57:$C$556)=0,"",COUNTIF(車両台帳!$AQ$57:$AQ$556,DQ$3&amp;"-"&amp;522&amp;"A"))</f>
        <v/>
      </c>
      <c r="DR15" s="537" t="str">
        <f>IF(COUNTA(車両台帳!$C$57:$C$556)=0,"",COUNTIF(車両台帳!$AQ$57:$AQ$556,DR$3&amp;"-"&amp;522&amp;"A"))</f>
        <v/>
      </c>
      <c r="DS15" s="537" t="str">
        <f>IF(COUNTA(車両台帳!$C$57:$C$556)=0,"",COUNTIF(車両台帳!$AQ$57:$AQ$556,DS$3&amp;"-"&amp;522&amp;"A"))</f>
        <v/>
      </c>
      <c r="DT15" s="537" t="str">
        <f>IF(COUNTA(車両台帳!$C$57:$C$556)=0,"",COUNTIF(車両台帳!$AQ$57:$AQ$556,DT$3&amp;"-"&amp;522&amp;"A"))</f>
        <v/>
      </c>
      <c r="DU15" s="537" t="str">
        <f>IF(COUNTA(車両台帳!$C$57:$C$556)=0,"",COUNTIF(車両台帳!$AQ$57:$AQ$556,DU$3&amp;"-"&amp;522&amp;"A"))</f>
        <v/>
      </c>
      <c r="DV15" s="537" t="str">
        <f>IF(COUNTA(車両台帳!$C$57:$C$556)=0,"",COUNTIF(車両台帳!$AQ$57:$AQ$556,DV$3&amp;"-"&amp;522&amp;"A"))</f>
        <v/>
      </c>
      <c r="DW15" s="537" t="str">
        <f>IF(COUNTA(車両台帳!$C$57:$C$556)=0,"",COUNTIF(車両台帳!$AQ$57:$AQ$556,DW$3&amp;"-"&amp;522&amp;"A"))</f>
        <v/>
      </c>
      <c r="DX15" s="537" t="str">
        <f>IF(COUNTA(車両台帳!$C$57:$C$556)=0,"",COUNTIF(車両台帳!$AQ$57:$AQ$556,DX$3&amp;"-"&amp;522&amp;"A"))</f>
        <v/>
      </c>
      <c r="DY15" s="537" t="str">
        <f>IF(COUNTA(車両台帳!$C$57:$C$556)=0,"",COUNTIF(車両台帳!$AQ$57:$AQ$556,DY$3&amp;"-"&amp;522&amp;"A"))</f>
        <v/>
      </c>
      <c r="DZ15" s="537" t="str">
        <f>IF(COUNTA(車両台帳!$C$57:$C$556)=0,"",COUNTIF(車両台帳!$AQ$57:$AQ$556,DZ$3&amp;"-"&amp;522&amp;"A"))</f>
        <v/>
      </c>
      <c r="EA15" s="537" t="str">
        <f>IF(COUNTA(車両台帳!$C$57:$C$556)=0,"",COUNTIF(車両台帳!$AQ$57:$AQ$556,EA$3&amp;"-"&amp;522&amp;"A"))</f>
        <v/>
      </c>
      <c r="EB15" s="537" t="str">
        <f>IF(COUNTA(車両台帳!$C$57:$C$556)=0,"",COUNTIF(車両台帳!$AQ$57:$AQ$556,EB$3&amp;"-"&amp;522&amp;"A"))</f>
        <v/>
      </c>
      <c r="EC15" s="537" t="str">
        <f>IF(COUNTA(車両台帳!$C$57:$C$556)=0,"",COUNTIF(車両台帳!$AQ$57:$AQ$556,EC$3&amp;"-"&amp;522&amp;"A"))</f>
        <v/>
      </c>
      <c r="ED15" s="537" t="str">
        <f>IF(COUNTA(車両台帳!$C$57:$C$556)=0,"",COUNTIF(車両台帳!$AQ$57:$AQ$556,ED$3&amp;"-"&amp;522&amp;"A"))</f>
        <v/>
      </c>
      <c r="EE15" s="537" t="str">
        <f>IF(COUNTA(車両台帳!$C$57:$C$556)=0,"",COUNTIF(車両台帳!$AQ$57:$AQ$556,EE$3&amp;"-"&amp;522&amp;"A"))</f>
        <v/>
      </c>
      <c r="EF15" s="537" t="str">
        <f>IF(COUNTA(車両台帳!$C$57:$C$556)=0,"",COUNTIF(車両台帳!$AQ$57:$AQ$556,EF$3&amp;"-"&amp;522&amp;"A"))</f>
        <v/>
      </c>
      <c r="EG15" s="537" t="str">
        <f>IF(COUNTA(車両台帳!$C$57:$C$556)=0,"",COUNTIF(車両台帳!$AQ$57:$AQ$556,EG$3&amp;"-"&amp;522&amp;"A"))</f>
        <v/>
      </c>
      <c r="EH15" s="537" t="str">
        <f>IF(COUNTA(車両台帳!$C$57:$C$556)=0,"",COUNTIF(車両台帳!$AQ$57:$AQ$556,EH$3&amp;"-"&amp;522&amp;"A"))</f>
        <v/>
      </c>
      <c r="EI15" s="537" t="str">
        <f>IF(COUNTA(車両台帳!$C$57:$C$556)=0,"",COUNTIF(車両台帳!$AQ$57:$AQ$556,EI$3&amp;"-"&amp;522&amp;"A"))</f>
        <v/>
      </c>
      <c r="EJ15" s="537" t="str">
        <f>IF(COUNTA(車両台帳!$C$57:$C$556)=0,"",COUNTIF(車両台帳!$AQ$57:$AQ$556,EJ$3&amp;"-"&amp;522&amp;"A"))</f>
        <v/>
      </c>
      <c r="EK15" s="537" t="str">
        <f>IF(COUNTA(車両台帳!$C$57:$C$556)=0,"",COUNTIF(車両台帳!$AQ$57:$AQ$556,EK$3&amp;"-"&amp;522&amp;"A"))</f>
        <v/>
      </c>
      <c r="EL15" s="537" t="str">
        <f>IF(COUNTA(車両台帳!$C$57:$C$556)=0,"",COUNTIF(車両台帳!$AQ$57:$AQ$556,EL$3&amp;"-"&amp;522&amp;"A"))</f>
        <v/>
      </c>
      <c r="EM15" s="537" t="str">
        <f>IF(COUNTA(車両台帳!$C$57:$C$556)=0,"",COUNTIF(車両台帳!$AQ$57:$AQ$556,EM$3&amp;"-"&amp;522&amp;"A"))</f>
        <v/>
      </c>
      <c r="EN15" s="537" t="str">
        <f>IF(COUNTA(車両台帳!$C$57:$C$556)=0,"",COUNTIF(車両台帳!$AQ$57:$AQ$556,EN$3&amp;"-"&amp;522&amp;"A"))</f>
        <v/>
      </c>
      <c r="EO15" s="537" t="str">
        <f>IF(COUNTA(車両台帳!$C$57:$C$556)=0,"",COUNTIF(車両台帳!$AQ$57:$AQ$556,EO$3&amp;"-"&amp;522&amp;"A"))</f>
        <v/>
      </c>
      <c r="EP15" s="537" t="str">
        <f>IF(COUNTA(車両台帳!$C$57:$C$556)=0,"",COUNTIF(車両台帳!$AQ$57:$AQ$556,EP$3&amp;"-"&amp;522&amp;"A"))</f>
        <v/>
      </c>
      <c r="EQ15" s="537" t="str">
        <f>IF(COUNTA(車両台帳!$C$57:$C$556)=0,"",COUNTIF(車両台帳!$AQ$57:$AQ$556,EQ$3&amp;"-"&amp;522&amp;"A"))</f>
        <v/>
      </c>
      <c r="ER15" s="537" t="str">
        <f>IF(COUNTA(車両台帳!$C$57:$C$556)=0,"",COUNTIF(車両台帳!$AQ$57:$AQ$556,ER$3&amp;"-"&amp;522&amp;"A"))</f>
        <v/>
      </c>
      <c r="ES15" s="537" t="str">
        <f>IF(COUNTA(車両台帳!$C$57:$C$556)=0,"",COUNTIF(車両台帳!$AQ$57:$AQ$556,ES$3&amp;"-"&amp;522&amp;"A"))</f>
        <v/>
      </c>
      <c r="ET15" s="537" t="str">
        <f>IF(COUNTA(車両台帳!$C$57:$C$556)=0,"",COUNTIF(車両台帳!$AQ$57:$AQ$556,ET$3&amp;"-"&amp;522&amp;"A"))</f>
        <v/>
      </c>
      <c r="EU15" s="537" t="str">
        <f>IF(COUNTA(車両台帳!$C$57:$C$556)=0,"",COUNTIF(車両台帳!$AQ$57:$AQ$556,EU$3&amp;"-"&amp;522&amp;"A"))</f>
        <v/>
      </c>
      <c r="EV15" s="537" t="str">
        <f>IF(COUNTA(車両台帳!$C$57:$C$556)=0,"",COUNTIF(車両台帳!$AQ$57:$AQ$556,EV$3&amp;"-"&amp;522&amp;"A"))</f>
        <v/>
      </c>
      <c r="EW15" s="538" t="str">
        <f>IF(COUNTA(車両台帳!$C$57:$C$556)=0,"",COUNTIF(車両台帳!$AQ$57:$AQ$556,EW$3&amp;"-"&amp;522&amp;"A"))</f>
        <v/>
      </c>
    </row>
    <row r="16" spans="1:153" s="6" customFormat="1" ht="29.25" customHeight="1">
      <c r="A16" s="1066"/>
      <c r="B16" s="532" t="s">
        <v>45</v>
      </c>
      <c r="C16" s="530" t="str">
        <f>IF(COUNTA(車両台帳!$C$57:$C$556)=0,"",SUM(D16:EW16))</f>
        <v/>
      </c>
      <c r="D16" s="537" t="str">
        <f>IF(COUNTA(車両台帳!$C$57:$C$556)=0,"",COUNTIF(車両台帳!$AQ$57:$AQ$556,D$3&amp;"-"&amp;523&amp;"A"))</f>
        <v/>
      </c>
      <c r="E16" s="537" t="str">
        <f>IF(COUNTA(車両台帳!$C$57:$C$556)=0,"",COUNTIF(車両台帳!$AQ$57:$AQ$556,E$3&amp;"-"&amp;523&amp;"A"))</f>
        <v/>
      </c>
      <c r="F16" s="537" t="str">
        <f>IF(COUNTA(車両台帳!$C$57:$C$556)=0,"",COUNTIF(車両台帳!$AQ$57:$AQ$556,F$3&amp;"-"&amp;523&amp;"A"))</f>
        <v/>
      </c>
      <c r="G16" s="537" t="str">
        <f>IF(COUNTA(車両台帳!$C$57:$C$556)=0,"",COUNTIF(車両台帳!$AQ$57:$AQ$556,G$3&amp;"-"&amp;523&amp;"A"))</f>
        <v/>
      </c>
      <c r="H16" s="537" t="str">
        <f>IF(COUNTA(車両台帳!$C$57:$C$556)=0,"",COUNTIF(車両台帳!$AQ$57:$AQ$556,H$3&amp;"-"&amp;523&amp;"A"))</f>
        <v/>
      </c>
      <c r="I16" s="537" t="str">
        <f>IF(COUNTA(車両台帳!$C$57:$C$556)=0,"",COUNTIF(車両台帳!$AQ$57:$AQ$556,I$3&amp;"-"&amp;523&amp;"A"))</f>
        <v/>
      </c>
      <c r="J16" s="537" t="str">
        <f>IF(COUNTA(車両台帳!$C$57:$C$556)=0,"",COUNTIF(車両台帳!$AQ$57:$AQ$556,J$3&amp;"-"&amp;523&amp;"A"))</f>
        <v/>
      </c>
      <c r="K16" s="537" t="str">
        <f>IF(COUNTA(車両台帳!$C$57:$C$556)=0,"",COUNTIF(車両台帳!$AQ$57:$AQ$556,K$3&amp;"-"&amp;523&amp;"A"))</f>
        <v/>
      </c>
      <c r="L16" s="537" t="str">
        <f>IF(COUNTA(車両台帳!$C$57:$C$556)=0,"",COUNTIF(車両台帳!$AQ$57:$AQ$556,L$3&amp;"-"&amp;523&amp;"A"))</f>
        <v/>
      </c>
      <c r="M16" s="537" t="str">
        <f>IF(COUNTA(車両台帳!$C$57:$C$556)=0,"",COUNTIF(車両台帳!$AQ$57:$AQ$556,M$3&amp;"-"&amp;523&amp;"A"))</f>
        <v/>
      </c>
      <c r="N16" s="537" t="str">
        <f>IF(COUNTA(車両台帳!$C$57:$C$556)=0,"",COUNTIF(車両台帳!$AQ$57:$AQ$556,N$3&amp;"-"&amp;523&amp;"A"))</f>
        <v/>
      </c>
      <c r="O16" s="537" t="str">
        <f>IF(COUNTA(車両台帳!$C$57:$C$556)=0,"",COUNTIF(車両台帳!$AQ$57:$AQ$556,O$3&amp;"-"&amp;523&amp;"A"))</f>
        <v/>
      </c>
      <c r="P16" s="537" t="str">
        <f>IF(COUNTA(車両台帳!$C$57:$C$556)=0,"",COUNTIF(車両台帳!$AQ$57:$AQ$556,P$3&amp;"-"&amp;523&amp;"A"))</f>
        <v/>
      </c>
      <c r="Q16" s="537" t="str">
        <f>IF(COUNTA(車両台帳!$C$57:$C$556)=0,"",COUNTIF(車両台帳!$AQ$57:$AQ$556,Q$3&amp;"-"&amp;523&amp;"A"))</f>
        <v/>
      </c>
      <c r="R16" s="537" t="str">
        <f>IF(COUNTA(車両台帳!$C$57:$C$556)=0,"",COUNTIF(車両台帳!$AQ$57:$AQ$556,R$3&amp;"-"&amp;523&amp;"A"))</f>
        <v/>
      </c>
      <c r="S16" s="537" t="str">
        <f>IF(COUNTA(車両台帳!$C$57:$C$556)=0,"",COUNTIF(車両台帳!$AQ$57:$AQ$556,S$3&amp;"-"&amp;523&amp;"A"))</f>
        <v/>
      </c>
      <c r="T16" s="537" t="str">
        <f>IF(COUNTA(車両台帳!$C$57:$C$556)=0,"",COUNTIF(車両台帳!$AQ$57:$AQ$556,T$3&amp;"-"&amp;523&amp;"A"))</f>
        <v/>
      </c>
      <c r="U16" s="537" t="str">
        <f>IF(COUNTA(車両台帳!$C$57:$C$556)=0,"",COUNTIF(車両台帳!$AQ$57:$AQ$556,U$3&amp;"-"&amp;523&amp;"A"))</f>
        <v/>
      </c>
      <c r="V16" s="537" t="str">
        <f>IF(COUNTA(車両台帳!$C$57:$C$556)=0,"",COUNTIF(車両台帳!$AQ$57:$AQ$556,V$3&amp;"-"&amp;523&amp;"A"))</f>
        <v/>
      </c>
      <c r="W16" s="537" t="str">
        <f>IF(COUNTA(車両台帳!$C$57:$C$556)=0,"",COUNTIF(車両台帳!$AQ$57:$AQ$556,W$3&amp;"-"&amp;523&amp;"A"))</f>
        <v/>
      </c>
      <c r="X16" s="537" t="str">
        <f>IF(COUNTA(車両台帳!$C$57:$C$556)=0,"",COUNTIF(車両台帳!$AQ$57:$AQ$556,X$3&amp;"-"&amp;523&amp;"A"))</f>
        <v/>
      </c>
      <c r="Y16" s="537" t="str">
        <f>IF(COUNTA(車両台帳!$C$57:$C$556)=0,"",COUNTIF(車両台帳!$AQ$57:$AQ$556,Y$3&amp;"-"&amp;523&amp;"A"))</f>
        <v/>
      </c>
      <c r="Z16" s="537" t="str">
        <f>IF(COUNTA(車両台帳!$C$57:$C$556)=0,"",COUNTIF(車両台帳!$AQ$57:$AQ$556,Z$3&amp;"-"&amp;523&amp;"A"))</f>
        <v/>
      </c>
      <c r="AA16" s="537" t="str">
        <f>IF(COUNTA(車両台帳!$C$57:$C$556)=0,"",COUNTIF(車両台帳!$AQ$57:$AQ$556,AA$3&amp;"-"&amp;523&amp;"A"))</f>
        <v/>
      </c>
      <c r="AB16" s="537" t="str">
        <f>IF(COUNTA(車両台帳!$C$57:$C$556)=0,"",COUNTIF(車両台帳!$AQ$57:$AQ$556,AB$3&amp;"-"&amp;523&amp;"A"))</f>
        <v/>
      </c>
      <c r="AC16" s="537" t="str">
        <f>IF(COUNTA(車両台帳!$C$57:$C$556)=0,"",COUNTIF(車両台帳!$AQ$57:$AQ$556,AC$3&amp;"-"&amp;523&amp;"A"))</f>
        <v/>
      </c>
      <c r="AD16" s="537" t="str">
        <f>IF(COUNTA(車両台帳!$C$57:$C$556)=0,"",COUNTIF(車両台帳!$AQ$57:$AQ$556,AD$3&amp;"-"&amp;523&amp;"A"))</f>
        <v/>
      </c>
      <c r="AE16" s="537" t="str">
        <f>IF(COUNTA(車両台帳!$C$57:$C$556)=0,"",COUNTIF(車両台帳!$AQ$57:$AQ$556,AE$3&amp;"-"&amp;523&amp;"A"))</f>
        <v/>
      </c>
      <c r="AF16" s="537" t="str">
        <f>IF(COUNTA(車両台帳!$C$57:$C$556)=0,"",COUNTIF(車両台帳!$AQ$57:$AQ$556,AF$3&amp;"-"&amp;523&amp;"A"))</f>
        <v/>
      </c>
      <c r="AG16" s="537" t="str">
        <f>IF(COUNTA(車両台帳!$C$57:$C$556)=0,"",COUNTIF(車両台帳!$AQ$57:$AQ$556,AG$3&amp;"-"&amp;523&amp;"A"))</f>
        <v/>
      </c>
      <c r="AH16" s="537" t="str">
        <f>IF(COUNTA(車両台帳!$C$57:$C$556)=0,"",COUNTIF(車両台帳!$AQ$57:$AQ$556,AH$3&amp;"-"&amp;523&amp;"A"))</f>
        <v/>
      </c>
      <c r="AI16" s="537" t="str">
        <f>IF(COUNTA(車両台帳!$C$57:$C$556)=0,"",COUNTIF(車両台帳!$AQ$57:$AQ$556,AI$3&amp;"-"&amp;523&amp;"A"))</f>
        <v/>
      </c>
      <c r="AJ16" s="537" t="str">
        <f>IF(COUNTA(車両台帳!$C$57:$C$556)=0,"",COUNTIF(車両台帳!$AQ$57:$AQ$556,AJ$3&amp;"-"&amp;523&amp;"A"))</f>
        <v/>
      </c>
      <c r="AK16" s="537" t="str">
        <f>IF(COUNTA(車両台帳!$C$57:$C$556)=0,"",COUNTIF(車両台帳!$AQ$57:$AQ$556,AK$3&amp;"-"&amp;523&amp;"A"))</f>
        <v/>
      </c>
      <c r="AL16" s="537" t="str">
        <f>IF(COUNTA(車両台帳!$C$57:$C$556)=0,"",COUNTIF(車両台帳!$AQ$57:$AQ$556,AL$3&amp;"-"&amp;523&amp;"A"))</f>
        <v/>
      </c>
      <c r="AM16" s="537" t="str">
        <f>IF(COUNTA(車両台帳!$C$57:$C$556)=0,"",COUNTIF(車両台帳!$AQ$57:$AQ$556,AM$3&amp;"-"&amp;523&amp;"A"))</f>
        <v/>
      </c>
      <c r="AN16" s="537" t="str">
        <f>IF(COUNTA(車両台帳!$C$57:$C$556)=0,"",COUNTIF(車両台帳!$AQ$57:$AQ$556,AN$3&amp;"-"&amp;523&amp;"A"))</f>
        <v/>
      </c>
      <c r="AO16" s="537" t="str">
        <f>IF(COUNTA(車両台帳!$C$57:$C$556)=0,"",COUNTIF(車両台帳!$AQ$57:$AQ$556,AO$3&amp;"-"&amp;523&amp;"A"))</f>
        <v/>
      </c>
      <c r="AP16" s="537" t="str">
        <f>IF(COUNTA(車両台帳!$C$57:$C$556)=0,"",COUNTIF(車両台帳!$AQ$57:$AQ$556,AP$3&amp;"-"&amp;523&amp;"A"))</f>
        <v/>
      </c>
      <c r="AQ16" s="537" t="str">
        <f>IF(COUNTA(車両台帳!$C$57:$C$556)=0,"",COUNTIF(車両台帳!$AQ$57:$AQ$556,AQ$3&amp;"-"&amp;523&amp;"A"))</f>
        <v/>
      </c>
      <c r="AR16" s="537" t="str">
        <f>IF(COUNTA(車両台帳!$C$57:$C$556)=0,"",COUNTIF(車両台帳!$AQ$57:$AQ$556,AR$3&amp;"-"&amp;523&amp;"A"))</f>
        <v/>
      </c>
      <c r="AS16" s="537" t="str">
        <f>IF(COUNTA(車両台帳!$C$57:$C$556)=0,"",COUNTIF(車両台帳!$AQ$57:$AQ$556,AS$3&amp;"-"&amp;523&amp;"A"))</f>
        <v/>
      </c>
      <c r="AT16" s="537" t="str">
        <f>IF(COUNTA(車両台帳!$C$57:$C$556)=0,"",COUNTIF(車両台帳!$AQ$57:$AQ$556,AT$3&amp;"-"&amp;523&amp;"A"))</f>
        <v/>
      </c>
      <c r="AU16" s="537" t="str">
        <f>IF(COUNTA(車両台帳!$C$57:$C$556)=0,"",COUNTIF(車両台帳!$AQ$57:$AQ$556,AU$3&amp;"-"&amp;523&amp;"A"))</f>
        <v/>
      </c>
      <c r="AV16" s="537" t="str">
        <f>IF(COUNTA(車両台帳!$C$57:$C$556)=0,"",COUNTIF(車両台帳!$AQ$57:$AQ$556,AV$3&amp;"-"&amp;523&amp;"A"))</f>
        <v/>
      </c>
      <c r="AW16" s="537" t="str">
        <f>IF(COUNTA(車両台帳!$C$57:$C$556)=0,"",COUNTIF(車両台帳!$AQ$57:$AQ$556,AW$3&amp;"-"&amp;523&amp;"A"))</f>
        <v/>
      </c>
      <c r="AX16" s="537" t="str">
        <f>IF(COUNTA(車両台帳!$C$57:$C$556)=0,"",COUNTIF(車両台帳!$AQ$57:$AQ$556,AX$3&amp;"-"&amp;523&amp;"A"))</f>
        <v/>
      </c>
      <c r="AY16" s="537" t="str">
        <f>IF(COUNTA(車両台帳!$C$57:$C$556)=0,"",COUNTIF(車両台帳!$AQ$57:$AQ$556,AY$3&amp;"-"&amp;523&amp;"A"))</f>
        <v/>
      </c>
      <c r="AZ16" s="537" t="str">
        <f>IF(COUNTA(車両台帳!$C$57:$C$556)=0,"",COUNTIF(車両台帳!$AQ$57:$AQ$556,AZ$3&amp;"-"&amp;523&amp;"A"))</f>
        <v/>
      </c>
      <c r="BA16" s="537" t="str">
        <f>IF(COUNTA(車両台帳!$C$57:$C$556)=0,"",COUNTIF(車両台帳!$AQ$57:$AQ$556,BA$3&amp;"-"&amp;523&amp;"A"))</f>
        <v/>
      </c>
      <c r="BB16" s="537" t="str">
        <f>IF(COUNTA(車両台帳!$C$57:$C$556)=0,"",COUNTIF(車両台帳!$AQ$57:$AQ$556,BB$3&amp;"-"&amp;523&amp;"A"))</f>
        <v/>
      </c>
      <c r="BC16" s="537" t="str">
        <f>IF(COUNTA(車両台帳!$C$57:$C$556)=0,"",COUNTIF(車両台帳!$AQ$57:$AQ$556,BC$3&amp;"-"&amp;523&amp;"A"))</f>
        <v/>
      </c>
      <c r="BD16" s="537" t="str">
        <f>IF(COUNTA(車両台帳!$C$57:$C$556)=0,"",COUNTIF(車両台帳!$AQ$57:$AQ$556,BD$3&amp;"-"&amp;523&amp;"A"))</f>
        <v/>
      </c>
      <c r="BE16" s="537" t="str">
        <f>IF(COUNTA(車両台帳!$C$57:$C$556)=0,"",COUNTIF(車両台帳!$AQ$57:$AQ$556,BE$3&amp;"-"&amp;523&amp;"A"))</f>
        <v/>
      </c>
      <c r="BF16" s="537" t="str">
        <f>IF(COUNTA(車両台帳!$C$57:$C$556)=0,"",COUNTIF(車両台帳!$AQ$57:$AQ$556,BF$3&amp;"-"&amp;523&amp;"A"))</f>
        <v/>
      </c>
      <c r="BG16" s="537" t="str">
        <f>IF(COUNTA(車両台帳!$C$57:$C$556)=0,"",COUNTIF(車両台帳!$AQ$57:$AQ$556,BG$3&amp;"-"&amp;523&amp;"A"))</f>
        <v/>
      </c>
      <c r="BH16" s="537" t="str">
        <f>IF(COUNTA(車両台帳!$C$57:$C$556)=0,"",COUNTIF(車両台帳!$AQ$57:$AQ$556,BH$3&amp;"-"&amp;523&amp;"A"))</f>
        <v/>
      </c>
      <c r="BI16" s="537" t="str">
        <f>IF(COUNTA(車両台帳!$C$57:$C$556)=0,"",COUNTIF(車両台帳!$AQ$57:$AQ$556,BI$3&amp;"-"&amp;523&amp;"A"))</f>
        <v/>
      </c>
      <c r="BJ16" s="537" t="str">
        <f>IF(COUNTA(車両台帳!$C$57:$C$556)=0,"",COUNTIF(車両台帳!$AQ$57:$AQ$556,BJ$3&amp;"-"&amp;523&amp;"A"))</f>
        <v/>
      </c>
      <c r="BK16" s="537" t="str">
        <f>IF(COUNTA(車両台帳!$C$57:$C$556)=0,"",COUNTIF(車両台帳!$AQ$57:$AQ$556,BK$3&amp;"-"&amp;523&amp;"A"))</f>
        <v/>
      </c>
      <c r="BL16" s="537" t="str">
        <f>IF(COUNTA(車両台帳!$C$57:$C$556)=0,"",COUNTIF(車両台帳!$AQ$57:$AQ$556,BL$3&amp;"-"&amp;523&amp;"A"))</f>
        <v/>
      </c>
      <c r="BM16" s="537" t="str">
        <f>IF(COUNTA(車両台帳!$C$57:$C$556)=0,"",COUNTIF(車両台帳!$AQ$57:$AQ$556,BM$3&amp;"-"&amp;523&amp;"A"))</f>
        <v/>
      </c>
      <c r="BN16" s="537" t="str">
        <f>IF(COUNTA(車両台帳!$C$57:$C$556)=0,"",COUNTIF(車両台帳!$AQ$57:$AQ$556,BN$3&amp;"-"&amp;523&amp;"A"))</f>
        <v/>
      </c>
      <c r="BO16" s="537" t="str">
        <f>IF(COUNTA(車両台帳!$C$57:$C$556)=0,"",COUNTIF(車両台帳!$AQ$57:$AQ$556,BO$3&amp;"-"&amp;523&amp;"A"))</f>
        <v/>
      </c>
      <c r="BP16" s="537" t="str">
        <f>IF(COUNTA(車両台帳!$C$57:$C$556)=0,"",COUNTIF(車両台帳!$AQ$57:$AQ$556,BP$3&amp;"-"&amp;523&amp;"A"))</f>
        <v/>
      </c>
      <c r="BQ16" s="537" t="str">
        <f>IF(COUNTA(車両台帳!$C$57:$C$556)=0,"",COUNTIF(車両台帳!$AQ$57:$AQ$556,BQ$3&amp;"-"&amp;523&amp;"A"))</f>
        <v/>
      </c>
      <c r="BR16" s="537" t="str">
        <f>IF(COUNTA(車両台帳!$C$57:$C$556)=0,"",COUNTIF(車両台帳!$AQ$57:$AQ$556,BR$3&amp;"-"&amp;523&amp;"A"))</f>
        <v/>
      </c>
      <c r="BS16" s="537" t="str">
        <f>IF(COUNTA(車両台帳!$C$57:$C$556)=0,"",COUNTIF(車両台帳!$AQ$57:$AQ$556,BS$3&amp;"-"&amp;523&amp;"A"))</f>
        <v/>
      </c>
      <c r="BT16" s="537" t="str">
        <f>IF(COUNTA(車両台帳!$C$57:$C$556)=0,"",COUNTIF(車両台帳!$AQ$57:$AQ$556,BT$3&amp;"-"&amp;523&amp;"A"))</f>
        <v/>
      </c>
      <c r="BU16" s="537" t="str">
        <f>IF(COUNTA(車両台帳!$C$57:$C$556)=0,"",COUNTIF(車両台帳!$AQ$57:$AQ$556,BU$3&amp;"-"&amp;523&amp;"A"))</f>
        <v/>
      </c>
      <c r="BV16" s="537" t="str">
        <f>IF(COUNTA(車両台帳!$C$57:$C$556)=0,"",COUNTIF(車両台帳!$AQ$57:$AQ$556,BV$3&amp;"-"&amp;523&amp;"A"))</f>
        <v/>
      </c>
      <c r="BW16" s="537" t="str">
        <f>IF(COUNTA(車両台帳!$C$57:$C$556)=0,"",COUNTIF(車両台帳!$AQ$57:$AQ$556,BW$3&amp;"-"&amp;523&amp;"A"))</f>
        <v/>
      </c>
      <c r="BX16" s="537" t="str">
        <f>IF(COUNTA(車両台帳!$C$57:$C$556)=0,"",COUNTIF(車両台帳!$AQ$57:$AQ$556,BX$3&amp;"-"&amp;523&amp;"A"))</f>
        <v/>
      </c>
      <c r="BY16" s="537" t="str">
        <f>IF(COUNTA(車両台帳!$C$57:$C$556)=0,"",COUNTIF(車両台帳!$AQ$57:$AQ$556,BY$3&amp;"-"&amp;523&amp;"A"))</f>
        <v/>
      </c>
      <c r="BZ16" s="537" t="str">
        <f>IF(COUNTA(車両台帳!$C$57:$C$556)=0,"",COUNTIF(車両台帳!$AQ$57:$AQ$556,BZ$3&amp;"-"&amp;523&amp;"A"))</f>
        <v/>
      </c>
      <c r="CA16" s="537" t="str">
        <f>IF(COUNTA(車両台帳!$C$57:$C$556)=0,"",COUNTIF(車両台帳!$AQ$57:$AQ$556,CA$3&amp;"-"&amp;523&amp;"A"))</f>
        <v/>
      </c>
      <c r="CB16" s="537" t="str">
        <f>IF(COUNTA(車両台帳!$C$57:$C$556)=0,"",COUNTIF(車両台帳!$AQ$57:$AQ$556,CB$3&amp;"-"&amp;523&amp;"A"))</f>
        <v/>
      </c>
      <c r="CC16" s="537" t="str">
        <f>IF(COUNTA(車両台帳!$C$57:$C$556)=0,"",COUNTIF(車両台帳!$AQ$57:$AQ$556,CC$3&amp;"-"&amp;523&amp;"A"))</f>
        <v/>
      </c>
      <c r="CD16" s="537" t="str">
        <f>IF(COUNTA(車両台帳!$C$57:$C$556)=0,"",COUNTIF(車両台帳!$AQ$57:$AQ$556,CD$3&amp;"-"&amp;523&amp;"A"))</f>
        <v/>
      </c>
      <c r="CE16" s="537" t="str">
        <f>IF(COUNTA(車両台帳!$C$57:$C$556)=0,"",COUNTIF(車両台帳!$AQ$57:$AQ$556,CE$3&amp;"-"&amp;523&amp;"A"))</f>
        <v/>
      </c>
      <c r="CF16" s="537" t="str">
        <f>IF(COUNTA(車両台帳!$C$57:$C$556)=0,"",COUNTIF(車両台帳!$AQ$57:$AQ$556,CF$3&amp;"-"&amp;523&amp;"A"))</f>
        <v/>
      </c>
      <c r="CG16" s="537" t="str">
        <f>IF(COUNTA(車両台帳!$C$57:$C$556)=0,"",COUNTIF(車両台帳!$AQ$57:$AQ$556,CG$3&amp;"-"&amp;523&amp;"A"))</f>
        <v/>
      </c>
      <c r="CH16" s="537" t="str">
        <f>IF(COUNTA(車両台帳!$C$57:$C$556)=0,"",COUNTIF(車両台帳!$AQ$57:$AQ$556,CH$3&amp;"-"&amp;523&amp;"A"))</f>
        <v/>
      </c>
      <c r="CI16" s="537" t="str">
        <f>IF(COUNTA(車両台帳!$C$57:$C$556)=0,"",COUNTIF(車両台帳!$AQ$57:$AQ$556,CI$3&amp;"-"&amp;523&amp;"A"))</f>
        <v/>
      </c>
      <c r="CJ16" s="537" t="str">
        <f>IF(COUNTA(車両台帳!$C$57:$C$556)=0,"",COUNTIF(車両台帳!$AQ$57:$AQ$556,CJ$3&amp;"-"&amp;523&amp;"A"))</f>
        <v/>
      </c>
      <c r="CK16" s="537" t="str">
        <f>IF(COUNTA(車両台帳!$C$57:$C$556)=0,"",COUNTIF(車両台帳!$AQ$57:$AQ$556,CK$3&amp;"-"&amp;523&amp;"A"))</f>
        <v/>
      </c>
      <c r="CL16" s="537" t="str">
        <f>IF(COUNTA(車両台帳!$C$57:$C$556)=0,"",COUNTIF(車両台帳!$AQ$57:$AQ$556,CL$3&amp;"-"&amp;523&amp;"A"))</f>
        <v/>
      </c>
      <c r="CM16" s="537" t="str">
        <f>IF(COUNTA(車両台帳!$C$57:$C$556)=0,"",COUNTIF(車両台帳!$AQ$57:$AQ$556,CM$3&amp;"-"&amp;523&amp;"A"))</f>
        <v/>
      </c>
      <c r="CN16" s="537" t="str">
        <f>IF(COUNTA(車両台帳!$C$57:$C$556)=0,"",COUNTIF(車両台帳!$AQ$57:$AQ$556,CN$3&amp;"-"&amp;523&amp;"A"))</f>
        <v/>
      </c>
      <c r="CO16" s="537" t="str">
        <f>IF(COUNTA(車両台帳!$C$57:$C$556)=0,"",COUNTIF(車両台帳!$AQ$57:$AQ$556,CO$3&amp;"-"&amp;523&amp;"A"))</f>
        <v/>
      </c>
      <c r="CP16" s="537" t="str">
        <f>IF(COUNTA(車両台帳!$C$57:$C$556)=0,"",COUNTIF(車両台帳!$AQ$57:$AQ$556,CP$3&amp;"-"&amp;523&amp;"A"))</f>
        <v/>
      </c>
      <c r="CQ16" s="537" t="str">
        <f>IF(COUNTA(車両台帳!$C$57:$C$556)=0,"",COUNTIF(車両台帳!$AQ$57:$AQ$556,CQ$3&amp;"-"&amp;523&amp;"A"))</f>
        <v/>
      </c>
      <c r="CR16" s="537" t="str">
        <f>IF(COUNTA(車両台帳!$C$57:$C$556)=0,"",COUNTIF(車両台帳!$AQ$57:$AQ$556,CR$3&amp;"-"&amp;523&amp;"A"))</f>
        <v/>
      </c>
      <c r="CS16" s="537" t="str">
        <f>IF(COUNTA(車両台帳!$C$57:$C$556)=0,"",COUNTIF(車両台帳!$AQ$57:$AQ$556,CS$3&amp;"-"&amp;523&amp;"A"))</f>
        <v/>
      </c>
      <c r="CT16" s="537" t="str">
        <f>IF(COUNTA(車両台帳!$C$57:$C$556)=0,"",COUNTIF(車両台帳!$AQ$57:$AQ$556,CT$3&amp;"-"&amp;523&amp;"A"))</f>
        <v/>
      </c>
      <c r="CU16" s="537" t="str">
        <f>IF(COUNTA(車両台帳!$C$57:$C$556)=0,"",COUNTIF(車両台帳!$AQ$57:$AQ$556,CU$3&amp;"-"&amp;523&amp;"A"))</f>
        <v/>
      </c>
      <c r="CV16" s="537" t="str">
        <f>IF(COUNTA(車両台帳!$C$57:$C$556)=0,"",COUNTIF(車両台帳!$AQ$57:$AQ$556,CV$3&amp;"-"&amp;523&amp;"A"))</f>
        <v/>
      </c>
      <c r="CW16" s="537" t="str">
        <f>IF(COUNTA(車両台帳!$C$57:$C$556)=0,"",COUNTIF(車両台帳!$AQ$57:$AQ$556,CW$3&amp;"-"&amp;523&amp;"A"))</f>
        <v/>
      </c>
      <c r="CX16" s="537" t="str">
        <f>IF(COUNTA(車両台帳!$C$57:$C$556)=0,"",COUNTIF(車両台帳!$AQ$57:$AQ$556,CX$3&amp;"-"&amp;523&amp;"A"))</f>
        <v/>
      </c>
      <c r="CY16" s="537" t="str">
        <f>IF(COUNTA(車両台帳!$C$57:$C$556)=0,"",COUNTIF(車両台帳!$AQ$57:$AQ$556,CY$3&amp;"-"&amp;523&amp;"A"))</f>
        <v/>
      </c>
      <c r="CZ16" s="537" t="str">
        <f>IF(COUNTA(車両台帳!$C$57:$C$556)=0,"",COUNTIF(車両台帳!$AQ$57:$AQ$556,CZ$3&amp;"-"&amp;523&amp;"A"))</f>
        <v/>
      </c>
      <c r="DA16" s="537" t="str">
        <f>IF(COUNTA(車両台帳!$C$57:$C$556)=0,"",COUNTIF(車両台帳!$AQ$57:$AQ$556,DA$3&amp;"-"&amp;523&amp;"A"))</f>
        <v/>
      </c>
      <c r="DB16" s="537" t="str">
        <f>IF(COUNTA(車両台帳!$C$57:$C$556)=0,"",COUNTIF(車両台帳!$AQ$57:$AQ$556,DB$3&amp;"-"&amp;523&amp;"A"))</f>
        <v/>
      </c>
      <c r="DC16" s="537" t="str">
        <f>IF(COUNTA(車両台帳!$C$57:$C$556)=0,"",COUNTIF(車両台帳!$AQ$57:$AQ$556,DC$3&amp;"-"&amp;523&amp;"A"))</f>
        <v/>
      </c>
      <c r="DD16" s="537" t="str">
        <f>IF(COUNTA(車両台帳!$C$57:$C$556)=0,"",COUNTIF(車両台帳!$AQ$57:$AQ$556,DD$3&amp;"-"&amp;523&amp;"A"))</f>
        <v/>
      </c>
      <c r="DE16" s="537" t="str">
        <f>IF(COUNTA(車両台帳!$C$57:$C$556)=0,"",COUNTIF(車両台帳!$AQ$57:$AQ$556,DE$3&amp;"-"&amp;523&amp;"A"))</f>
        <v/>
      </c>
      <c r="DF16" s="537" t="str">
        <f>IF(COUNTA(車両台帳!$C$57:$C$556)=0,"",COUNTIF(車両台帳!$AQ$57:$AQ$556,DF$3&amp;"-"&amp;523&amp;"A"))</f>
        <v/>
      </c>
      <c r="DG16" s="537" t="str">
        <f>IF(COUNTA(車両台帳!$C$57:$C$556)=0,"",COUNTIF(車両台帳!$AQ$57:$AQ$556,DG$3&amp;"-"&amp;523&amp;"A"))</f>
        <v/>
      </c>
      <c r="DH16" s="537" t="str">
        <f>IF(COUNTA(車両台帳!$C$57:$C$556)=0,"",COUNTIF(車両台帳!$AQ$57:$AQ$556,DH$3&amp;"-"&amp;523&amp;"A"))</f>
        <v/>
      </c>
      <c r="DI16" s="537" t="str">
        <f>IF(COUNTA(車両台帳!$C$57:$C$556)=0,"",COUNTIF(車両台帳!$AQ$57:$AQ$556,DI$3&amp;"-"&amp;523&amp;"A"))</f>
        <v/>
      </c>
      <c r="DJ16" s="537" t="str">
        <f>IF(COUNTA(車両台帳!$C$57:$C$556)=0,"",COUNTIF(車両台帳!$AQ$57:$AQ$556,DJ$3&amp;"-"&amp;523&amp;"A"))</f>
        <v/>
      </c>
      <c r="DK16" s="537" t="str">
        <f>IF(COUNTA(車両台帳!$C$57:$C$556)=0,"",COUNTIF(車両台帳!$AQ$57:$AQ$556,DK$3&amp;"-"&amp;523&amp;"A"))</f>
        <v/>
      </c>
      <c r="DL16" s="537" t="str">
        <f>IF(COUNTA(車両台帳!$C$57:$C$556)=0,"",COUNTIF(車両台帳!$AQ$57:$AQ$556,DL$3&amp;"-"&amp;523&amp;"A"))</f>
        <v/>
      </c>
      <c r="DM16" s="537" t="str">
        <f>IF(COUNTA(車両台帳!$C$57:$C$556)=0,"",COUNTIF(車両台帳!$AQ$57:$AQ$556,DM$3&amp;"-"&amp;523&amp;"A"))</f>
        <v/>
      </c>
      <c r="DN16" s="537" t="str">
        <f>IF(COUNTA(車両台帳!$C$57:$C$556)=0,"",COUNTIF(車両台帳!$AQ$57:$AQ$556,DN$3&amp;"-"&amp;523&amp;"A"))</f>
        <v/>
      </c>
      <c r="DO16" s="537" t="str">
        <f>IF(COUNTA(車両台帳!$C$57:$C$556)=0,"",COUNTIF(車両台帳!$AQ$57:$AQ$556,DO$3&amp;"-"&amp;523&amp;"A"))</f>
        <v/>
      </c>
      <c r="DP16" s="537" t="str">
        <f>IF(COUNTA(車両台帳!$C$57:$C$556)=0,"",COUNTIF(車両台帳!$AQ$57:$AQ$556,DP$3&amp;"-"&amp;523&amp;"A"))</f>
        <v/>
      </c>
      <c r="DQ16" s="537" t="str">
        <f>IF(COUNTA(車両台帳!$C$57:$C$556)=0,"",COUNTIF(車両台帳!$AQ$57:$AQ$556,DQ$3&amp;"-"&amp;523&amp;"A"))</f>
        <v/>
      </c>
      <c r="DR16" s="537" t="str">
        <f>IF(COUNTA(車両台帳!$C$57:$C$556)=0,"",COUNTIF(車両台帳!$AQ$57:$AQ$556,DR$3&amp;"-"&amp;523&amp;"A"))</f>
        <v/>
      </c>
      <c r="DS16" s="537" t="str">
        <f>IF(COUNTA(車両台帳!$C$57:$C$556)=0,"",COUNTIF(車両台帳!$AQ$57:$AQ$556,DS$3&amp;"-"&amp;523&amp;"A"))</f>
        <v/>
      </c>
      <c r="DT16" s="537" t="str">
        <f>IF(COUNTA(車両台帳!$C$57:$C$556)=0,"",COUNTIF(車両台帳!$AQ$57:$AQ$556,DT$3&amp;"-"&amp;523&amp;"A"))</f>
        <v/>
      </c>
      <c r="DU16" s="537" t="str">
        <f>IF(COUNTA(車両台帳!$C$57:$C$556)=0,"",COUNTIF(車両台帳!$AQ$57:$AQ$556,DU$3&amp;"-"&amp;523&amp;"A"))</f>
        <v/>
      </c>
      <c r="DV16" s="537" t="str">
        <f>IF(COUNTA(車両台帳!$C$57:$C$556)=0,"",COUNTIF(車両台帳!$AQ$57:$AQ$556,DV$3&amp;"-"&amp;523&amp;"A"))</f>
        <v/>
      </c>
      <c r="DW16" s="537" t="str">
        <f>IF(COUNTA(車両台帳!$C$57:$C$556)=0,"",COUNTIF(車両台帳!$AQ$57:$AQ$556,DW$3&amp;"-"&amp;523&amp;"A"))</f>
        <v/>
      </c>
      <c r="DX16" s="537" t="str">
        <f>IF(COUNTA(車両台帳!$C$57:$C$556)=0,"",COUNTIF(車両台帳!$AQ$57:$AQ$556,DX$3&amp;"-"&amp;523&amp;"A"))</f>
        <v/>
      </c>
      <c r="DY16" s="537" t="str">
        <f>IF(COUNTA(車両台帳!$C$57:$C$556)=0,"",COUNTIF(車両台帳!$AQ$57:$AQ$556,DY$3&amp;"-"&amp;523&amp;"A"))</f>
        <v/>
      </c>
      <c r="DZ16" s="537" t="str">
        <f>IF(COUNTA(車両台帳!$C$57:$C$556)=0,"",COUNTIF(車両台帳!$AQ$57:$AQ$556,DZ$3&amp;"-"&amp;523&amp;"A"))</f>
        <v/>
      </c>
      <c r="EA16" s="537" t="str">
        <f>IF(COUNTA(車両台帳!$C$57:$C$556)=0,"",COUNTIF(車両台帳!$AQ$57:$AQ$556,EA$3&amp;"-"&amp;523&amp;"A"))</f>
        <v/>
      </c>
      <c r="EB16" s="537" t="str">
        <f>IF(COUNTA(車両台帳!$C$57:$C$556)=0,"",COUNTIF(車両台帳!$AQ$57:$AQ$556,EB$3&amp;"-"&amp;523&amp;"A"))</f>
        <v/>
      </c>
      <c r="EC16" s="537" t="str">
        <f>IF(COUNTA(車両台帳!$C$57:$C$556)=0,"",COUNTIF(車両台帳!$AQ$57:$AQ$556,EC$3&amp;"-"&amp;523&amp;"A"))</f>
        <v/>
      </c>
      <c r="ED16" s="537" t="str">
        <f>IF(COUNTA(車両台帳!$C$57:$C$556)=0,"",COUNTIF(車両台帳!$AQ$57:$AQ$556,ED$3&amp;"-"&amp;523&amp;"A"))</f>
        <v/>
      </c>
      <c r="EE16" s="537" t="str">
        <f>IF(COUNTA(車両台帳!$C$57:$C$556)=0,"",COUNTIF(車両台帳!$AQ$57:$AQ$556,EE$3&amp;"-"&amp;523&amp;"A"))</f>
        <v/>
      </c>
      <c r="EF16" s="537" t="str">
        <f>IF(COUNTA(車両台帳!$C$57:$C$556)=0,"",COUNTIF(車両台帳!$AQ$57:$AQ$556,EF$3&amp;"-"&amp;523&amp;"A"))</f>
        <v/>
      </c>
      <c r="EG16" s="537" t="str">
        <f>IF(COUNTA(車両台帳!$C$57:$C$556)=0,"",COUNTIF(車両台帳!$AQ$57:$AQ$556,EG$3&amp;"-"&amp;523&amp;"A"))</f>
        <v/>
      </c>
      <c r="EH16" s="537" t="str">
        <f>IF(COUNTA(車両台帳!$C$57:$C$556)=0,"",COUNTIF(車両台帳!$AQ$57:$AQ$556,EH$3&amp;"-"&amp;523&amp;"A"))</f>
        <v/>
      </c>
      <c r="EI16" s="537" t="str">
        <f>IF(COUNTA(車両台帳!$C$57:$C$556)=0,"",COUNTIF(車両台帳!$AQ$57:$AQ$556,EI$3&amp;"-"&amp;523&amp;"A"))</f>
        <v/>
      </c>
      <c r="EJ16" s="537" t="str">
        <f>IF(COUNTA(車両台帳!$C$57:$C$556)=0,"",COUNTIF(車両台帳!$AQ$57:$AQ$556,EJ$3&amp;"-"&amp;523&amp;"A"))</f>
        <v/>
      </c>
      <c r="EK16" s="537" t="str">
        <f>IF(COUNTA(車両台帳!$C$57:$C$556)=0,"",COUNTIF(車両台帳!$AQ$57:$AQ$556,EK$3&amp;"-"&amp;523&amp;"A"))</f>
        <v/>
      </c>
      <c r="EL16" s="537" t="str">
        <f>IF(COUNTA(車両台帳!$C$57:$C$556)=0,"",COUNTIF(車両台帳!$AQ$57:$AQ$556,EL$3&amp;"-"&amp;523&amp;"A"))</f>
        <v/>
      </c>
      <c r="EM16" s="537" t="str">
        <f>IF(COUNTA(車両台帳!$C$57:$C$556)=0,"",COUNTIF(車両台帳!$AQ$57:$AQ$556,EM$3&amp;"-"&amp;523&amp;"A"))</f>
        <v/>
      </c>
      <c r="EN16" s="537" t="str">
        <f>IF(COUNTA(車両台帳!$C$57:$C$556)=0,"",COUNTIF(車両台帳!$AQ$57:$AQ$556,EN$3&amp;"-"&amp;523&amp;"A"))</f>
        <v/>
      </c>
      <c r="EO16" s="537" t="str">
        <f>IF(COUNTA(車両台帳!$C$57:$C$556)=0,"",COUNTIF(車両台帳!$AQ$57:$AQ$556,EO$3&amp;"-"&amp;523&amp;"A"))</f>
        <v/>
      </c>
      <c r="EP16" s="537" t="str">
        <f>IF(COUNTA(車両台帳!$C$57:$C$556)=0,"",COUNTIF(車両台帳!$AQ$57:$AQ$556,EP$3&amp;"-"&amp;523&amp;"A"))</f>
        <v/>
      </c>
      <c r="EQ16" s="537" t="str">
        <f>IF(COUNTA(車両台帳!$C$57:$C$556)=0,"",COUNTIF(車両台帳!$AQ$57:$AQ$556,EQ$3&amp;"-"&amp;523&amp;"A"))</f>
        <v/>
      </c>
      <c r="ER16" s="537" t="str">
        <f>IF(COUNTA(車両台帳!$C$57:$C$556)=0,"",COUNTIF(車両台帳!$AQ$57:$AQ$556,ER$3&amp;"-"&amp;523&amp;"A"))</f>
        <v/>
      </c>
      <c r="ES16" s="537" t="str">
        <f>IF(COUNTA(車両台帳!$C$57:$C$556)=0,"",COUNTIF(車両台帳!$AQ$57:$AQ$556,ES$3&amp;"-"&amp;523&amp;"A"))</f>
        <v/>
      </c>
      <c r="ET16" s="537" t="str">
        <f>IF(COUNTA(車両台帳!$C$57:$C$556)=0,"",COUNTIF(車両台帳!$AQ$57:$AQ$556,ET$3&amp;"-"&amp;523&amp;"A"))</f>
        <v/>
      </c>
      <c r="EU16" s="537" t="str">
        <f>IF(COUNTA(車両台帳!$C$57:$C$556)=0,"",COUNTIF(車両台帳!$AQ$57:$AQ$556,EU$3&amp;"-"&amp;523&amp;"A"))</f>
        <v/>
      </c>
      <c r="EV16" s="537" t="str">
        <f>IF(COUNTA(車両台帳!$C$57:$C$556)=0,"",COUNTIF(車両台帳!$AQ$57:$AQ$556,EV$3&amp;"-"&amp;523&amp;"A"))</f>
        <v/>
      </c>
      <c r="EW16" s="538" t="str">
        <f>IF(COUNTA(車両台帳!$C$57:$C$556)=0,"",COUNTIF(車両台帳!$AQ$57:$AQ$556,EW$3&amp;"-"&amp;523&amp;"A"))</f>
        <v/>
      </c>
    </row>
    <row r="17" spans="1:153" s="6" customFormat="1" ht="29.25" customHeight="1" thickBot="1">
      <c r="A17" s="1067"/>
      <c r="B17" s="532" t="s">
        <v>37</v>
      </c>
      <c r="C17" s="539" t="str">
        <f>IF(COUNTA(車両台帳!$C$57:$C$556)=0,"",SUM(D17:EW17))</f>
        <v/>
      </c>
      <c r="D17" s="540" t="str">
        <f>IF(COUNTA(車両台帳!$C$57:$C$556)=0,"",COUNTIF(車両台帳!$AQ$57:$AQ$556,D$3&amp;"-"&amp;524&amp;"A")+COUNTIF(車両台帳!$AQ$57:$AQ$556,D$3&amp;"-"&amp;525&amp;"A"))</f>
        <v/>
      </c>
      <c r="E17" s="540" t="str">
        <f>IF(COUNTA(車両台帳!$C$57:$C$556)=0,"",COUNTIF(車両台帳!$AQ$57:$AQ$556,E$3&amp;"-"&amp;524&amp;"A")+COUNTIF(車両台帳!$AQ$57:$AQ$556,E$3&amp;"-"&amp;525&amp;"A"))</f>
        <v/>
      </c>
      <c r="F17" s="540" t="str">
        <f>IF(COUNTA(車両台帳!$C$57:$C$556)=0,"",COUNTIF(車両台帳!$AQ$57:$AQ$556,F$3&amp;"-"&amp;524&amp;"A")+COUNTIF(車両台帳!$AQ$57:$AQ$556,F$3&amp;"-"&amp;525&amp;"A"))</f>
        <v/>
      </c>
      <c r="G17" s="540" t="str">
        <f>IF(COUNTA(車両台帳!$C$57:$C$556)=0,"",COUNTIF(車両台帳!$AQ$57:$AQ$556,G$3&amp;"-"&amp;524&amp;"A")+COUNTIF(車両台帳!$AQ$57:$AQ$556,G$3&amp;"-"&amp;525&amp;"A"))</f>
        <v/>
      </c>
      <c r="H17" s="540" t="str">
        <f>IF(COUNTA(車両台帳!$C$57:$C$556)=0,"",COUNTIF(車両台帳!$AQ$57:$AQ$556,H$3&amp;"-"&amp;524&amp;"A")+COUNTIF(車両台帳!$AQ$57:$AQ$556,H$3&amp;"-"&amp;525&amp;"A"))</f>
        <v/>
      </c>
      <c r="I17" s="540" t="str">
        <f>IF(COUNTA(車両台帳!$C$57:$C$556)=0,"",COUNTIF(車両台帳!$AQ$57:$AQ$556,I$3&amp;"-"&amp;524&amp;"A")+COUNTIF(車両台帳!$AQ$57:$AQ$556,I$3&amp;"-"&amp;525&amp;"A"))</f>
        <v/>
      </c>
      <c r="J17" s="540" t="str">
        <f>IF(COUNTA(車両台帳!$C$57:$C$556)=0,"",COUNTIF(車両台帳!$AQ$57:$AQ$556,J$3&amp;"-"&amp;524&amp;"A")+COUNTIF(車両台帳!$AQ$57:$AQ$556,J$3&amp;"-"&amp;525&amp;"A"))</f>
        <v/>
      </c>
      <c r="K17" s="540" t="str">
        <f>IF(COUNTA(車両台帳!$C$57:$C$556)=0,"",COUNTIF(車両台帳!$AQ$57:$AQ$556,K$3&amp;"-"&amp;524&amp;"A")+COUNTIF(車両台帳!$AQ$57:$AQ$556,K$3&amp;"-"&amp;525&amp;"A"))</f>
        <v/>
      </c>
      <c r="L17" s="540" t="str">
        <f>IF(COUNTA(車両台帳!$C$57:$C$556)=0,"",COUNTIF(車両台帳!$AQ$57:$AQ$556,L$3&amp;"-"&amp;524&amp;"A")+COUNTIF(車両台帳!$AQ$57:$AQ$556,L$3&amp;"-"&amp;525&amp;"A"))</f>
        <v/>
      </c>
      <c r="M17" s="540" t="str">
        <f>IF(COUNTA(車両台帳!$C$57:$C$556)=0,"",COUNTIF(車両台帳!$AQ$57:$AQ$556,M$3&amp;"-"&amp;524&amp;"A")+COUNTIF(車両台帳!$AQ$57:$AQ$556,M$3&amp;"-"&amp;525&amp;"A"))</f>
        <v/>
      </c>
      <c r="N17" s="540" t="str">
        <f>IF(COUNTA(車両台帳!$C$57:$C$556)=0,"",COUNTIF(車両台帳!$AQ$57:$AQ$556,N$3&amp;"-"&amp;524&amp;"A")+COUNTIF(車両台帳!$AQ$57:$AQ$556,N$3&amp;"-"&amp;525&amp;"A"))</f>
        <v/>
      </c>
      <c r="O17" s="540" t="str">
        <f>IF(COUNTA(車両台帳!$C$57:$C$556)=0,"",COUNTIF(車両台帳!$AQ$57:$AQ$556,O$3&amp;"-"&amp;524&amp;"A")+COUNTIF(車両台帳!$AQ$57:$AQ$556,O$3&amp;"-"&amp;525&amp;"A"))</f>
        <v/>
      </c>
      <c r="P17" s="540" t="str">
        <f>IF(COUNTA(車両台帳!$C$57:$C$556)=0,"",COUNTIF(車両台帳!$AQ$57:$AQ$556,P$3&amp;"-"&amp;524&amp;"A")+COUNTIF(車両台帳!$AQ$57:$AQ$556,P$3&amp;"-"&amp;525&amp;"A"))</f>
        <v/>
      </c>
      <c r="Q17" s="540" t="str">
        <f>IF(COUNTA(車両台帳!$C$57:$C$556)=0,"",COUNTIF(車両台帳!$AQ$57:$AQ$556,Q$3&amp;"-"&amp;524&amp;"A")+COUNTIF(車両台帳!$AQ$57:$AQ$556,Q$3&amp;"-"&amp;525&amp;"A"))</f>
        <v/>
      </c>
      <c r="R17" s="540" t="str">
        <f>IF(COUNTA(車両台帳!$C$57:$C$556)=0,"",COUNTIF(車両台帳!$AQ$57:$AQ$556,R$3&amp;"-"&amp;524&amp;"A")+COUNTIF(車両台帳!$AQ$57:$AQ$556,R$3&amp;"-"&amp;525&amp;"A"))</f>
        <v/>
      </c>
      <c r="S17" s="540" t="str">
        <f>IF(COUNTA(車両台帳!$C$57:$C$556)=0,"",COUNTIF(車両台帳!$AQ$57:$AQ$556,S$3&amp;"-"&amp;524&amp;"A")+COUNTIF(車両台帳!$AQ$57:$AQ$556,S$3&amp;"-"&amp;525&amp;"A"))</f>
        <v/>
      </c>
      <c r="T17" s="540" t="str">
        <f>IF(COUNTA(車両台帳!$C$57:$C$556)=0,"",COUNTIF(車両台帳!$AQ$57:$AQ$556,T$3&amp;"-"&amp;524&amp;"A")+COUNTIF(車両台帳!$AQ$57:$AQ$556,T$3&amp;"-"&amp;525&amp;"A"))</f>
        <v/>
      </c>
      <c r="U17" s="540" t="str">
        <f>IF(COUNTA(車両台帳!$C$57:$C$556)=0,"",COUNTIF(車両台帳!$AQ$57:$AQ$556,U$3&amp;"-"&amp;524&amp;"A")+COUNTIF(車両台帳!$AQ$57:$AQ$556,U$3&amp;"-"&amp;525&amp;"A"))</f>
        <v/>
      </c>
      <c r="V17" s="540" t="str">
        <f>IF(COUNTA(車両台帳!$C$57:$C$556)=0,"",COUNTIF(車両台帳!$AQ$57:$AQ$556,V$3&amp;"-"&amp;524&amp;"A")+COUNTIF(車両台帳!$AQ$57:$AQ$556,V$3&amp;"-"&amp;525&amp;"A"))</f>
        <v/>
      </c>
      <c r="W17" s="540" t="str">
        <f>IF(COUNTA(車両台帳!$C$57:$C$556)=0,"",COUNTIF(車両台帳!$AQ$57:$AQ$556,W$3&amp;"-"&amp;524&amp;"A")+COUNTIF(車両台帳!$AQ$57:$AQ$556,W$3&amp;"-"&amp;525&amp;"A"))</f>
        <v/>
      </c>
      <c r="X17" s="540" t="str">
        <f>IF(COUNTA(車両台帳!$C$57:$C$556)=0,"",COUNTIF(車両台帳!$AQ$57:$AQ$556,X$3&amp;"-"&amp;524&amp;"A")+COUNTIF(車両台帳!$AQ$57:$AQ$556,X$3&amp;"-"&amp;525&amp;"A"))</f>
        <v/>
      </c>
      <c r="Y17" s="540" t="str">
        <f>IF(COUNTA(車両台帳!$C$57:$C$556)=0,"",COUNTIF(車両台帳!$AQ$57:$AQ$556,Y$3&amp;"-"&amp;524&amp;"A")+COUNTIF(車両台帳!$AQ$57:$AQ$556,Y$3&amp;"-"&amp;525&amp;"A"))</f>
        <v/>
      </c>
      <c r="Z17" s="540" t="str">
        <f>IF(COUNTA(車両台帳!$C$57:$C$556)=0,"",COUNTIF(車両台帳!$AQ$57:$AQ$556,Z$3&amp;"-"&amp;524&amp;"A")+COUNTIF(車両台帳!$AQ$57:$AQ$556,Z$3&amp;"-"&amp;525&amp;"A"))</f>
        <v/>
      </c>
      <c r="AA17" s="540" t="str">
        <f>IF(COUNTA(車両台帳!$C$57:$C$556)=0,"",COUNTIF(車両台帳!$AQ$57:$AQ$556,AA$3&amp;"-"&amp;524&amp;"A")+COUNTIF(車両台帳!$AQ$57:$AQ$556,AA$3&amp;"-"&amp;525&amp;"A"))</f>
        <v/>
      </c>
      <c r="AB17" s="540" t="str">
        <f>IF(COUNTA(車両台帳!$C$57:$C$556)=0,"",COUNTIF(車両台帳!$AQ$57:$AQ$556,AB$3&amp;"-"&amp;524&amp;"A")+COUNTIF(車両台帳!$AQ$57:$AQ$556,AB$3&amp;"-"&amp;525&amp;"A"))</f>
        <v/>
      </c>
      <c r="AC17" s="540" t="str">
        <f>IF(COUNTA(車両台帳!$C$57:$C$556)=0,"",COUNTIF(車両台帳!$AQ$57:$AQ$556,AC$3&amp;"-"&amp;524&amp;"A")+COUNTIF(車両台帳!$AQ$57:$AQ$556,AC$3&amp;"-"&amp;525&amp;"A"))</f>
        <v/>
      </c>
      <c r="AD17" s="540" t="str">
        <f>IF(COUNTA(車両台帳!$C$57:$C$556)=0,"",COUNTIF(車両台帳!$AQ$57:$AQ$556,AD$3&amp;"-"&amp;524&amp;"A")+COUNTIF(車両台帳!$AQ$57:$AQ$556,AD$3&amp;"-"&amp;525&amp;"A"))</f>
        <v/>
      </c>
      <c r="AE17" s="540" t="str">
        <f>IF(COUNTA(車両台帳!$C$57:$C$556)=0,"",COUNTIF(車両台帳!$AQ$57:$AQ$556,AE$3&amp;"-"&amp;524&amp;"A")+COUNTIF(車両台帳!$AQ$57:$AQ$556,AE$3&amp;"-"&amp;525&amp;"A"))</f>
        <v/>
      </c>
      <c r="AF17" s="540" t="str">
        <f>IF(COUNTA(車両台帳!$C$57:$C$556)=0,"",COUNTIF(車両台帳!$AQ$57:$AQ$556,AF$3&amp;"-"&amp;524&amp;"A")+COUNTIF(車両台帳!$AQ$57:$AQ$556,AF$3&amp;"-"&amp;525&amp;"A"))</f>
        <v/>
      </c>
      <c r="AG17" s="540" t="str">
        <f>IF(COUNTA(車両台帳!$C$57:$C$556)=0,"",COUNTIF(車両台帳!$AQ$57:$AQ$556,AG$3&amp;"-"&amp;524&amp;"A")+COUNTIF(車両台帳!$AQ$57:$AQ$556,AG$3&amp;"-"&amp;525&amp;"A"))</f>
        <v/>
      </c>
      <c r="AH17" s="540" t="str">
        <f>IF(COUNTA(車両台帳!$C$57:$C$556)=0,"",COUNTIF(車両台帳!$AQ$57:$AQ$556,AH$3&amp;"-"&amp;524&amp;"A")+COUNTIF(車両台帳!$AQ$57:$AQ$556,AH$3&amp;"-"&amp;525&amp;"A"))</f>
        <v/>
      </c>
      <c r="AI17" s="540" t="str">
        <f>IF(COUNTA(車両台帳!$C$57:$C$556)=0,"",COUNTIF(車両台帳!$AQ$57:$AQ$556,AI$3&amp;"-"&amp;524&amp;"A")+COUNTIF(車両台帳!$AQ$57:$AQ$556,AI$3&amp;"-"&amp;525&amp;"A"))</f>
        <v/>
      </c>
      <c r="AJ17" s="540" t="str">
        <f>IF(COUNTA(車両台帳!$C$57:$C$556)=0,"",COUNTIF(車両台帳!$AQ$57:$AQ$556,AJ$3&amp;"-"&amp;524&amp;"A")+COUNTIF(車両台帳!$AQ$57:$AQ$556,AJ$3&amp;"-"&amp;525&amp;"A"))</f>
        <v/>
      </c>
      <c r="AK17" s="540" t="str">
        <f>IF(COUNTA(車両台帳!$C$57:$C$556)=0,"",COUNTIF(車両台帳!$AQ$57:$AQ$556,AK$3&amp;"-"&amp;524&amp;"A")+COUNTIF(車両台帳!$AQ$57:$AQ$556,AK$3&amp;"-"&amp;525&amp;"A"))</f>
        <v/>
      </c>
      <c r="AL17" s="540" t="str">
        <f>IF(COUNTA(車両台帳!$C$57:$C$556)=0,"",COUNTIF(車両台帳!$AQ$57:$AQ$556,AL$3&amp;"-"&amp;524&amp;"A")+COUNTIF(車両台帳!$AQ$57:$AQ$556,AL$3&amp;"-"&amp;525&amp;"A"))</f>
        <v/>
      </c>
      <c r="AM17" s="540" t="str">
        <f>IF(COUNTA(車両台帳!$C$57:$C$556)=0,"",COUNTIF(車両台帳!$AQ$57:$AQ$556,AM$3&amp;"-"&amp;524&amp;"A")+COUNTIF(車両台帳!$AQ$57:$AQ$556,AM$3&amp;"-"&amp;525&amp;"A"))</f>
        <v/>
      </c>
      <c r="AN17" s="540" t="str">
        <f>IF(COUNTA(車両台帳!$C$57:$C$556)=0,"",COUNTIF(車両台帳!$AQ$57:$AQ$556,AN$3&amp;"-"&amp;524&amp;"A")+COUNTIF(車両台帳!$AQ$57:$AQ$556,AN$3&amp;"-"&amp;525&amp;"A"))</f>
        <v/>
      </c>
      <c r="AO17" s="540" t="str">
        <f>IF(COUNTA(車両台帳!$C$57:$C$556)=0,"",COUNTIF(車両台帳!$AQ$57:$AQ$556,AO$3&amp;"-"&amp;524&amp;"A")+COUNTIF(車両台帳!$AQ$57:$AQ$556,AO$3&amp;"-"&amp;525&amp;"A"))</f>
        <v/>
      </c>
      <c r="AP17" s="540" t="str">
        <f>IF(COUNTA(車両台帳!$C$57:$C$556)=0,"",COUNTIF(車両台帳!$AQ$57:$AQ$556,AP$3&amp;"-"&amp;524&amp;"A")+COUNTIF(車両台帳!$AQ$57:$AQ$556,AP$3&amp;"-"&amp;525&amp;"A"))</f>
        <v/>
      </c>
      <c r="AQ17" s="540" t="str">
        <f>IF(COUNTA(車両台帳!$C$57:$C$556)=0,"",COUNTIF(車両台帳!$AQ$57:$AQ$556,AQ$3&amp;"-"&amp;524&amp;"A")+COUNTIF(車両台帳!$AQ$57:$AQ$556,AQ$3&amp;"-"&amp;525&amp;"A"))</f>
        <v/>
      </c>
      <c r="AR17" s="540" t="str">
        <f>IF(COUNTA(車両台帳!$C$57:$C$556)=0,"",COUNTIF(車両台帳!$AQ$57:$AQ$556,AR$3&amp;"-"&amp;524&amp;"A")+COUNTIF(車両台帳!$AQ$57:$AQ$556,AR$3&amp;"-"&amp;525&amp;"A"))</f>
        <v/>
      </c>
      <c r="AS17" s="540" t="str">
        <f>IF(COUNTA(車両台帳!$C$57:$C$556)=0,"",COUNTIF(車両台帳!$AQ$57:$AQ$556,AS$3&amp;"-"&amp;524&amp;"A")+COUNTIF(車両台帳!$AQ$57:$AQ$556,AS$3&amp;"-"&amp;525&amp;"A"))</f>
        <v/>
      </c>
      <c r="AT17" s="540" t="str">
        <f>IF(COUNTA(車両台帳!$C$57:$C$556)=0,"",COUNTIF(車両台帳!$AQ$57:$AQ$556,AT$3&amp;"-"&amp;524&amp;"A")+COUNTIF(車両台帳!$AQ$57:$AQ$556,AT$3&amp;"-"&amp;525&amp;"A"))</f>
        <v/>
      </c>
      <c r="AU17" s="540" t="str">
        <f>IF(COUNTA(車両台帳!$C$57:$C$556)=0,"",COUNTIF(車両台帳!$AQ$57:$AQ$556,AU$3&amp;"-"&amp;524&amp;"A")+COUNTIF(車両台帳!$AQ$57:$AQ$556,AU$3&amp;"-"&amp;525&amp;"A"))</f>
        <v/>
      </c>
      <c r="AV17" s="540" t="str">
        <f>IF(COUNTA(車両台帳!$C$57:$C$556)=0,"",COUNTIF(車両台帳!$AQ$57:$AQ$556,AV$3&amp;"-"&amp;524&amp;"A")+COUNTIF(車両台帳!$AQ$57:$AQ$556,AV$3&amp;"-"&amp;525&amp;"A"))</f>
        <v/>
      </c>
      <c r="AW17" s="540" t="str">
        <f>IF(COUNTA(車両台帳!$C$57:$C$556)=0,"",COUNTIF(車両台帳!$AQ$57:$AQ$556,AW$3&amp;"-"&amp;524&amp;"A")+COUNTIF(車両台帳!$AQ$57:$AQ$556,AW$3&amp;"-"&amp;525&amp;"A"))</f>
        <v/>
      </c>
      <c r="AX17" s="540" t="str">
        <f>IF(COUNTA(車両台帳!$C$57:$C$556)=0,"",COUNTIF(車両台帳!$AQ$57:$AQ$556,AX$3&amp;"-"&amp;524&amp;"A")+COUNTIF(車両台帳!$AQ$57:$AQ$556,AX$3&amp;"-"&amp;525&amp;"A"))</f>
        <v/>
      </c>
      <c r="AY17" s="540" t="str">
        <f>IF(COUNTA(車両台帳!$C$57:$C$556)=0,"",COUNTIF(車両台帳!$AQ$57:$AQ$556,AY$3&amp;"-"&amp;524&amp;"A")+COUNTIF(車両台帳!$AQ$57:$AQ$556,AY$3&amp;"-"&amp;525&amp;"A"))</f>
        <v/>
      </c>
      <c r="AZ17" s="540" t="str">
        <f>IF(COUNTA(車両台帳!$C$57:$C$556)=0,"",COUNTIF(車両台帳!$AQ$57:$AQ$556,AZ$3&amp;"-"&amp;524&amp;"A")+COUNTIF(車両台帳!$AQ$57:$AQ$556,AZ$3&amp;"-"&amp;525&amp;"A"))</f>
        <v/>
      </c>
      <c r="BA17" s="540" t="str">
        <f>IF(COUNTA(車両台帳!$C$57:$C$556)=0,"",COUNTIF(車両台帳!$AQ$57:$AQ$556,BA$3&amp;"-"&amp;524&amp;"A")+COUNTIF(車両台帳!$AQ$57:$AQ$556,BA$3&amp;"-"&amp;525&amp;"A"))</f>
        <v/>
      </c>
      <c r="BB17" s="540" t="str">
        <f>IF(COUNTA(車両台帳!$C$57:$C$556)=0,"",COUNTIF(車両台帳!$AQ$57:$AQ$556,BB$3&amp;"-"&amp;524&amp;"A")+COUNTIF(車両台帳!$AQ$57:$AQ$556,BB$3&amp;"-"&amp;525&amp;"A"))</f>
        <v/>
      </c>
      <c r="BC17" s="540" t="str">
        <f>IF(COUNTA(車両台帳!$C$57:$C$556)=0,"",COUNTIF(車両台帳!$AQ$57:$AQ$556,BC$3&amp;"-"&amp;524&amp;"A")+COUNTIF(車両台帳!$AQ$57:$AQ$556,BC$3&amp;"-"&amp;525&amp;"A"))</f>
        <v/>
      </c>
      <c r="BD17" s="540" t="str">
        <f>IF(COUNTA(車両台帳!$C$57:$C$556)=0,"",COUNTIF(車両台帳!$AQ$57:$AQ$556,BD$3&amp;"-"&amp;524&amp;"A")+COUNTIF(車両台帳!$AQ$57:$AQ$556,BD$3&amp;"-"&amp;525&amp;"A"))</f>
        <v/>
      </c>
      <c r="BE17" s="540" t="str">
        <f>IF(COUNTA(車両台帳!$C$57:$C$556)=0,"",COUNTIF(車両台帳!$AQ$57:$AQ$556,BE$3&amp;"-"&amp;524&amp;"A")+COUNTIF(車両台帳!$AQ$57:$AQ$556,BE$3&amp;"-"&amp;525&amp;"A"))</f>
        <v/>
      </c>
      <c r="BF17" s="540" t="str">
        <f>IF(COUNTA(車両台帳!$C$57:$C$556)=0,"",COUNTIF(車両台帳!$AQ$57:$AQ$556,BF$3&amp;"-"&amp;524&amp;"A")+COUNTIF(車両台帳!$AQ$57:$AQ$556,BF$3&amp;"-"&amp;525&amp;"A"))</f>
        <v/>
      </c>
      <c r="BG17" s="540" t="str">
        <f>IF(COUNTA(車両台帳!$C$57:$C$556)=0,"",COUNTIF(車両台帳!$AQ$57:$AQ$556,BG$3&amp;"-"&amp;524&amp;"A")+COUNTIF(車両台帳!$AQ$57:$AQ$556,BG$3&amp;"-"&amp;525&amp;"A"))</f>
        <v/>
      </c>
      <c r="BH17" s="540" t="str">
        <f>IF(COUNTA(車両台帳!$C$57:$C$556)=0,"",COUNTIF(車両台帳!$AQ$57:$AQ$556,BH$3&amp;"-"&amp;524&amp;"A")+COUNTIF(車両台帳!$AQ$57:$AQ$556,BH$3&amp;"-"&amp;525&amp;"A"))</f>
        <v/>
      </c>
      <c r="BI17" s="540" t="str">
        <f>IF(COUNTA(車両台帳!$C$57:$C$556)=0,"",COUNTIF(車両台帳!$AQ$57:$AQ$556,BI$3&amp;"-"&amp;524&amp;"A")+COUNTIF(車両台帳!$AQ$57:$AQ$556,BI$3&amp;"-"&amp;525&amp;"A"))</f>
        <v/>
      </c>
      <c r="BJ17" s="540" t="str">
        <f>IF(COUNTA(車両台帳!$C$57:$C$556)=0,"",COUNTIF(車両台帳!$AQ$57:$AQ$556,BJ$3&amp;"-"&amp;524&amp;"A")+COUNTIF(車両台帳!$AQ$57:$AQ$556,BJ$3&amp;"-"&amp;525&amp;"A"))</f>
        <v/>
      </c>
      <c r="BK17" s="540" t="str">
        <f>IF(COUNTA(車両台帳!$C$57:$C$556)=0,"",COUNTIF(車両台帳!$AQ$57:$AQ$556,BK$3&amp;"-"&amp;524&amp;"A")+COUNTIF(車両台帳!$AQ$57:$AQ$556,BK$3&amp;"-"&amp;525&amp;"A"))</f>
        <v/>
      </c>
      <c r="BL17" s="540" t="str">
        <f>IF(COUNTA(車両台帳!$C$57:$C$556)=0,"",COUNTIF(車両台帳!$AQ$57:$AQ$556,BL$3&amp;"-"&amp;524&amp;"A")+COUNTIF(車両台帳!$AQ$57:$AQ$556,BL$3&amp;"-"&amp;525&amp;"A"))</f>
        <v/>
      </c>
      <c r="BM17" s="540" t="str">
        <f>IF(COUNTA(車両台帳!$C$57:$C$556)=0,"",COUNTIF(車両台帳!$AQ$57:$AQ$556,BM$3&amp;"-"&amp;524&amp;"A")+COUNTIF(車両台帳!$AQ$57:$AQ$556,BM$3&amp;"-"&amp;525&amp;"A"))</f>
        <v/>
      </c>
      <c r="BN17" s="540" t="str">
        <f>IF(COUNTA(車両台帳!$C$57:$C$556)=0,"",COUNTIF(車両台帳!$AQ$57:$AQ$556,BN$3&amp;"-"&amp;524&amp;"A")+COUNTIF(車両台帳!$AQ$57:$AQ$556,BN$3&amp;"-"&amp;525&amp;"A"))</f>
        <v/>
      </c>
      <c r="BO17" s="540" t="str">
        <f>IF(COUNTA(車両台帳!$C$57:$C$556)=0,"",COUNTIF(車両台帳!$AQ$57:$AQ$556,BO$3&amp;"-"&amp;524&amp;"A")+COUNTIF(車両台帳!$AQ$57:$AQ$556,BO$3&amp;"-"&amp;525&amp;"A"))</f>
        <v/>
      </c>
      <c r="BP17" s="540" t="str">
        <f>IF(COUNTA(車両台帳!$C$57:$C$556)=0,"",COUNTIF(車両台帳!$AQ$57:$AQ$556,BP$3&amp;"-"&amp;524&amp;"A")+COUNTIF(車両台帳!$AQ$57:$AQ$556,BP$3&amp;"-"&amp;525&amp;"A"))</f>
        <v/>
      </c>
      <c r="BQ17" s="540" t="str">
        <f>IF(COUNTA(車両台帳!$C$57:$C$556)=0,"",COUNTIF(車両台帳!$AQ$57:$AQ$556,BQ$3&amp;"-"&amp;524&amp;"A")+COUNTIF(車両台帳!$AQ$57:$AQ$556,BQ$3&amp;"-"&amp;525&amp;"A"))</f>
        <v/>
      </c>
      <c r="BR17" s="540" t="str">
        <f>IF(COUNTA(車両台帳!$C$57:$C$556)=0,"",COUNTIF(車両台帳!$AQ$57:$AQ$556,BR$3&amp;"-"&amp;524&amp;"A")+COUNTIF(車両台帳!$AQ$57:$AQ$556,BR$3&amp;"-"&amp;525&amp;"A"))</f>
        <v/>
      </c>
      <c r="BS17" s="540" t="str">
        <f>IF(COUNTA(車両台帳!$C$57:$C$556)=0,"",COUNTIF(車両台帳!$AQ$57:$AQ$556,BS$3&amp;"-"&amp;524&amp;"A")+COUNTIF(車両台帳!$AQ$57:$AQ$556,BS$3&amp;"-"&amp;525&amp;"A"))</f>
        <v/>
      </c>
      <c r="BT17" s="540" t="str">
        <f>IF(COUNTA(車両台帳!$C$57:$C$556)=0,"",COUNTIF(車両台帳!$AQ$57:$AQ$556,BT$3&amp;"-"&amp;524&amp;"A")+COUNTIF(車両台帳!$AQ$57:$AQ$556,BT$3&amp;"-"&amp;525&amp;"A"))</f>
        <v/>
      </c>
      <c r="BU17" s="540" t="str">
        <f>IF(COUNTA(車両台帳!$C$57:$C$556)=0,"",COUNTIF(車両台帳!$AQ$57:$AQ$556,BU$3&amp;"-"&amp;524&amp;"A")+COUNTIF(車両台帳!$AQ$57:$AQ$556,BU$3&amp;"-"&amp;525&amp;"A"))</f>
        <v/>
      </c>
      <c r="BV17" s="540" t="str">
        <f>IF(COUNTA(車両台帳!$C$57:$C$556)=0,"",COUNTIF(車両台帳!$AQ$57:$AQ$556,BV$3&amp;"-"&amp;524&amp;"A")+COUNTIF(車両台帳!$AQ$57:$AQ$556,BV$3&amp;"-"&amp;525&amp;"A"))</f>
        <v/>
      </c>
      <c r="BW17" s="540" t="str">
        <f>IF(COUNTA(車両台帳!$C$57:$C$556)=0,"",COUNTIF(車両台帳!$AQ$57:$AQ$556,BW$3&amp;"-"&amp;524&amp;"A")+COUNTIF(車両台帳!$AQ$57:$AQ$556,BW$3&amp;"-"&amp;525&amp;"A"))</f>
        <v/>
      </c>
      <c r="BX17" s="540" t="str">
        <f>IF(COUNTA(車両台帳!$C$57:$C$556)=0,"",COUNTIF(車両台帳!$AQ$57:$AQ$556,BX$3&amp;"-"&amp;524&amp;"A")+COUNTIF(車両台帳!$AQ$57:$AQ$556,BX$3&amp;"-"&amp;525&amp;"A"))</f>
        <v/>
      </c>
      <c r="BY17" s="540" t="str">
        <f>IF(COUNTA(車両台帳!$C$57:$C$556)=0,"",COUNTIF(車両台帳!$AQ$57:$AQ$556,BY$3&amp;"-"&amp;524&amp;"A")+COUNTIF(車両台帳!$AQ$57:$AQ$556,BY$3&amp;"-"&amp;525&amp;"A"))</f>
        <v/>
      </c>
      <c r="BZ17" s="540" t="str">
        <f>IF(COUNTA(車両台帳!$C$57:$C$556)=0,"",COUNTIF(車両台帳!$AQ$57:$AQ$556,BZ$3&amp;"-"&amp;524&amp;"A")+COUNTIF(車両台帳!$AQ$57:$AQ$556,BZ$3&amp;"-"&amp;525&amp;"A"))</f>
        <v/>
      </c>
      <c r="CA17" s="540" t="str">
        <f>IF(COUNTA(車両台帳!$C$57:$C$556)=0,"",COUNTIF(車両台帳!$AQ$57:$AQ$556,CA$3&amp;"-"&amp;524&amp;"A")+COUNTIF(車両台帳!$AQ$57:$AQ$556,CA$3&amp;"-"&amp;525&amp;"A"))</f>
        <v/>
      </c>
      <c r="CB17" s="540" t="str">
        <f>IF(COUNTA(車両台帳!$C$57:$C$556)=0,"",COUNTIF(車両台帳!$AQ$57:$AQ$556,CB$3&amp;"-"&amp;524&amp;"A")+COUNTIF(車両台帳!$AQ$57:$AQ$556,CB$3&amp;"-"&amp;525&amp;"A"))</f>
        <v/>
      </c>
      <c r="CC17" s="540" t="str">
        <f>IF(COUNTA(車両台帳!$C$57:$C$556)=0,"",COUNTIF(車両台帳!$AQ$57:$AQ$556,CC$3&amp;"-"&amp;524&amp;"A")+COUNTIF(車両台帳!$AQ$57:$AQ$556,CC$3&amp;"-"&amp;525&amp;"A"))</f>
        <v/>
      </c>
      <c r="CD17" s="540" t="str">
        <f>IF(COUNTA(車両台帳!$C$57:$C$556)=0,"",COUNTIF(車両台帳!$AQ$57:$AQ$556,CD$3&amp;"-"&amp;524&amp;"A")+COUNTIF(車両台帳!$AQ$57:$AQ$556,CD$3&amp;"-"&amp;525&amp;"A"))</f>
        <v/>
      </c>
      <c r="CE17" s="540" t="str">
        <f>IF(COUNTA(車両台帳!$C$57:$C$556)=0,"",COUNTIF(車両台帳!$AQ$57:$AQ$556,CE$3&amp;"-"&amp;524&amp;"A")+COUNTIF(車両台帳!$AQ$57:$AQ$556,CE$3&amp;"-"&amp;525&amp;"A"))</f>
        <v/>
      </c>
      <c r="CF17" s="540" t="str">
        <f>IF(COUNTA(車両台帳!$C$57:$C$556)=0,"",COUNTIF(車両台帳!$AQ$57:$AQ$556,CF$3&amp;"-"&amp;524&amp;"A")+COUNTIF(車両台帳!$AQ$57:$AQ$556,CF$3&amp;"-"&amp;525&amp;"A"))</f>
        <v/>
      </c>
      <c r="CG17" s="540" t="str">
        <f>IF(COUNTA(車両台帳!$C$57:$C$556)=0,"",COUNTIF(車両台帳!$AQ$57:$AQ$556,CG$3&amp;"-"&amp;524&amp;"A")+COUNTIF(車両台帳!$AQ$57:$AQ$556,CG$3&amp;"-"&amp;525&amp;"A"))</f>
        <v/>
      </c>
      <c r="CH17" s="540" t="str">
        <f>IF(COUNTA(車両台帳!$C$57:$C$556)=0,"",COUNTIF(車両台帳!$AQ$57:$AQ$556,CH$3&amp;"-"&amp;524&amp;"A")+COUNTIF(車両台帳!$AQ$57:$AQ$556,CH$3&amp;"-"&amp;525&amp;"A"))</f>
        <v/>
      </c>
      <c r="CI17" s="540" t="str">
        <f>IF(COUNTA(車両台帳!$C$57:$C$556)=0,"",COUNTIF(車両台帳!$AQ$57:$AQ$556,CI$3&amp;"-"&amp;524&amp;"A")+COUNTIF(車両台帳!$AQ$57:$AQ$556,CI$3&amp;"-"&amp;525&amp;"A"))</f>
        <v/>
      </c>
      <c r="CJ17" s="540" t="str">
        <f>IF(COUNTA(車両台帳!$C$57:$C$556)=0,"",COUNTIF(車両台帳!$AQ$57:$AQ$556,CJ$3&amp;"-"&amp;524&amp;"A")+COUNTIF(車両台帳!$AQ$57:$AQ$556,CJ$3&amp;"-"&amp;525&amp;"A"))</f>
        <v/>
      </c>
      <c r="CK17" s="540" t="str">
        <f>IF(COUNTA(車両台帳!$C$57:$C$556)=0,"",COUNTIF(車両台帳!$AQ$57:$AQ$556,CK$3&amp;"-"&amp;524&amp;"A")+COUNTIF(車両台帳!$AQ$57:$AQ$556,CK$3&amp;"-"&amp;525&amp;"A"))</f>
        <v/>
      </c>
      <c r="CL17" s="540" t="str">
        <f>IF(COUNTA(車両台帳!$C$57:$C$556)=0,"",COUNTIF(車両台帳!$AQ$57:$AQ$556,CL$3&amp;"-"&amp;524&amp;"A")+COUNTIF(車両台帳!$AQ$57:$AQ$556,CL$3&amp;"-"&amp;525&amp;"A"))</f>
        <v/>
      </c>
      <c r="CM17" s="540" t="str">
        <f>IF(COUNTA(車両台帳!$C$57:$C$556)=0,"",COUNTIF(車両台帳!$AQ$57:$AQ$556,CM$3&amp;"-"&amp;524&amp;"A")+COUNTIF(車両台帳!$AQ$57:$AQ$556,CM$3&amp;"-"&amp;525&amp;"A"))</f>
        <v/>
      </c>
      <c r="CN17" s="540" t="str">
        <f>IF(COUNTA(車両台帳!$C$57:$C$556)=0,"",COUNTIF(車両台帳!$AQ$57:$AQ$556,CN$3&amp;"-"&amp;524&amp;"A")+COUNTIF(車両台帳!$AQ$57:$AQ$556,CN$3&amp;"-"&amp;525&amp;"A"))</f>
        <v/>
      </c>
      <c r="CO17" s="540" t="str">
        <f>IF(COUNTA(車両台帳!$C$57:$C$556)=0,"",COUNTIF(車両台帳!$AQ$57:$AQ$556,CO$3&amp;"-"&amp;524&amp;"A")+COUNTIF(車両台帳!$AQ$57:$AQ$556,CO$3&amp;"-"&amp;525&amp;"A"))</f>
        <v/>
      </c>
      <c r="CP17" s="540" t="str">
        <f>IF(COUNTA(車両台帳!$C$57:$C$556)=0,"",COUNTIF(車両台帳!$AQ$57:$AQ$556,CP$3&amp;"-"&amp;524&amp;"A")+COUNTIF(車両台帳!$AQ$57:$AQ$556,CP$3&amp;"-"&amp;525&amp;"A"))</f>
        <v/>
      </c>
      <c r="CQ17" s="540" t="str">
        <f>IF(COUNTA(車両台帳!$C$57:$C$556)=0,"",COUNTIF(車両台帳!$AQ$57:$AQ$556,CQ$3&amp;"-"&amp;524&amp;"A")+COUNTIF(車両台帳!$AQ$57:$AQ$556,CQ$3&amp;"-"&amp;525&amp;"A"))</f>
        <v/>
      </c>
      <c r="CR17" s="540" t="str">
        <f>IF(COUNTA(車両台帳!$C$57:$C$556)=0,"",COUNTIF(車両台帳!$AQ$57:$AQ$556,CR$3&amp;"-"&amp;524&amp;"A")+COUNTIF(車両台帳!$AQ$57:$AQ$556,CR$3&amp;"-"&amp;525&amp;"A"))</f>
        <v/>
      </c>
      <c r="CS17" s="540" t="str">
        <f>IF(COUNTA(車両台帳!$C$57:$C$556)=0,"",COUNTIF(車両台帳!$AQ$57:$AQ$556,CS$3&amp;"-"&amp;524&amp;"A")+COUNTIF(車両台帳!$AQ$57:$AQ$556,CS$3&amp;"-"&amp;525&amp;"A"))</f>
        <v/>
      </c>
      <c r="CT17" s="540" t="str">
        <f>IF(COUNTA(車両台帳!$C$57:$C$556)=0,"",COUNTIF(車両台帳!$AQ$57:$AQ$556,CT$3&amp;"-"&amp;524&amp;"A")+COUNTIF(車両台帳!$AQ$57:$AQ$556,CT$3&amp;"-"&amp;525&amp;"A"))</f>
        <v/>
      </c>
      <c r="CU17" s="540" t="str">
        <f>IF(COUNTA(車両台帳!$C$57:$C$556)=0,"",COUNTIF(車両台帳!$AQ$57:$AQ$556,CU$3&amp;"-"&amp;524&amp;"A")+COUNTIF(車両台帳!$AQ$57:$AQ$556,CU$3&amp;"-"&amp;525&amp;"A"))</f>
        <v/>
      </c>
      <c r="CV17" s="540" t="str">
        <f>IF(COUNTA(車両台帳!$C$57:$C$556)=0,"",COUNTIF(車両台帳!$AQ$57:$AQ$556,CV$3&amp;"-"&amp;524&amp;"A")+COUNTIF(車両台帳!$AQ$57:$AQ$556,CV$3&amp;"-"&amp;525&amp;"A"))</f>
        <v/>
      </c>
      <c r="CW17" s="540" t="str">
        <f>IF(COUNTA(車両台帳!$C$57:$C$556)=0,"",COUNTIF(車両台帳!$AQ$57:$AQ$556,CW$3&amp;"-"&amp;524&amp;"A")+COUNTIF(車両台帳!$AQ$57:$AQ$556,CW$3&amp;"-"&amp;525&amp;"A"))</f>
        <v/>
      </c>
      <c r="CX17" s="540" t="str">
        <f>IF(COUNTA(車両台帳!$C$57:$C$556)=0,"",COUNTIF(車両台帳!$AQ$57:$AQ$556,CX$3&amp;"-"&amp;524&amp;"A")+COUNTIF(車両台帳!$AQ$57:$AQ$556,CX$3&amp;"-"&amp;525&amp;"A"))</f>
        <v/>
      </c>
      <c r="CY17" s="540" t="str">
        <f>IF(COUNTA(車両台帳!$C$57:$C$556)=0,"",COUNTIF(車両台帳!$AQ$57:$AQ$556,CY$3&amp;"-"&amp;524&amp;"A")+COUNTIF(車両台帳!$AQ$57:$AQ$556,CY$3&amp;"-"&amp;525&amp;"A"))</f>
        <v/>
      </c>
      <c r="CZ17" s="540" t="str">
        <f>IF(COUNTA(車両台帳!$C$57:$C$556)=0,"",COUNTIF(車両台帳!$AQ$57:$AQ$556,CZ$3&amp;"-"&amp;524&amp;"A")+COUNTIF(車両台帳!$AQ$57:$AQ$556,CZ$3&amp;"-"&amp;525&amp;"A"))</f>
        <v/>
      </c>
      <c r="DA17" s="540" t="str">
        <f>IF(COUNTA(車両台帳!$C$57:$C$556)=0,"",COUNTIF(車両台帳!$AQ$57:$AQ$556,DA$3&amp;"-"&amp;524&amp;"A")+COUNTIF(車両台帳!$AQ$57:$AQ$556,DA$3&amp;"-"&amp;525&amp;"A"))</f>
        <v/>
      </c>
      <c r="DB17" s="540" t="str">
        <f>IF(COUNTA(車両台帳!$C$57:$C$556)=0,"",COUNTIF(車両台帳!$AQ$57:$AQ$556,DB$3&amp;"-"&amp;524&amp;"A")+COUNTIF(車両台帳!$AQ$57:$AQ$556,DB$3&amp;"-"&amp;525&amp;"A"))</f>
        <v/>
      </c>
      <c r="DC17" s="540" t="str">
        <f>IF(COUNTA(車両台帳!$C$57:$C$556)=0,"",COUNTIF(車両台帳!$AQ$57:$AQ$556,DC$3&amp;"-"&amp;524&amp;"A")+COUNTIF(車両台帳!$AQ$57:$AQ$556,DC$3&amp;"-"&amp;525&amp;"A"))</f>
        <v/>
      </c>
      <c r="DD17" s="540" t="str">
        <f>IF(COUNTA(車両台帳!$C$57:$C$556)=0,"",COUNTIF(車両台帳!$AQ$57:$AQ$556,DD$3&amp;"-"&amp;524&amp;"A")+COUNTIF(車両台帳!$AQ$57:$AQ$556,DD$3&amp;"-"&amp;525&amp;"A"))</f>
        <v/>
      </c>
      <c r="DE17" s="540" t="str">
        <f>IF(COUNTA(車両台帳!$C$57:$C$556)=0,"",COUNTIF(車両台帳!$AQ$57:$AQ$556,DE$3&amp;"-"&amp;524&amp;"A")+COUNTIF(車両台帳!$AQ$57:$AQ$556,DE$3&amp;"-"&amp;525&amp;"A"))</f>
        <v/>
      </c>
      <c r="DF17" s="540" t="str">
        <f>IF(COUNTA(車両台帳!$C$57:$C$556)=0,"",COUNTIF(車両台帳!$AQ$57:$AQ$556,DF$3&amp;"-"&amp;524&amp;"A")+COUNTIF(車両台帳!$AQ$57:$AQ$556,DF$3&amp;"-"&amp;525&amp;"A"))</f>
        <v/>
      </c>
      <c r="DG17" s="540" t="str">
        <f>IF(COUNTA(車両台帳!$C$57:$C$556)=0,"",COUNTIF(車両台帳!$AQ$57:$AQ$556,DG$3&amp;"-"&amp;524&amp;"A")+COUNTIF(車両台帳!$AQ$57:$AQ$556,DG$3&amp;"-"&amp;525&amp;"A"))</f>
        <v/>
      </c>
      <c r="DH17" s="540" t="str">
        <f>IF(COUNTA(車両台帳!$C$57:$C$556)=0,"",COUNTIF(車両台帳!$AQ$57:$AQ$556,DH$3&amp;"-"&amp;524&amp;"A")+COUNTIF(車両台帳!$AQ$57:$AQ$556,DH$3&amp;"-"&amp;525&amp;"A"))</f>
        <v/>
      </c>
      <c r="DI17" s="540" t="str">
        <f>IF(COUNTA(車両台帳!$C$57:$C$556)=0,"",COUNTIF(車両台帳!$AQ$57:$AQ$556,DI$3&amp;"-"&amp;524&amp;"A")+COUNTIF(車両台帳!$AQ$57:$AQ$556,DI$3&amp;"-"&amp;525&amp;"A"))</f>
        <v/>
      </c>
      <c r="DJ17" s="540" t="str">
        <f>IF(COUNTA(車両台帳!$C$57:$C$556)=0,"",COUNTIF(車両台帳!$AQ$57:$AQ$556,DJ$3&amp;"-"&amp;524&amp;"A")+COUNTIF(車両台帳!$AQ$57:$AQ$556,DJ$3&amp;"-"&amp;525&amp;"A"))</f>
        <v/>
      </c>
      <c r="DK17" s="540" t="str">
        <f>IF(COUNTA(車両台帳!$C$57:$C$556)=0,"",COUNTIF(車両台帳!$AQ$57:$AQ$556,DK$3&amp;"-"&amp;524&amp;"A")+COUNTIF(車両台帳!$AQ$57:$AQ$556,DK$3&amp;"-"&amp;525&amp;"A"))</f>
        <v/>
      </c>
      <c r="DL17" s="540" t="str">
        <f>IF(COUNTA(車両台帳!$C$57:$C$556)=0,"",COUNTIF(車両台帳!$AQ$57:$AQ$556,DL$3&amp;"-"&amp;524&amp;"A")+COUNTIF(車両台帳!$AQ$57:$AQ$556,DL$3&amp;"-"&amp;525&amp;"A"))</f>
        <v/>
      </c>
      <c r="DM17" s="540" t="str">
        <f>IF(COUNTA(車両台帳!$C$57:$C$556)=0,"",COUNTIF(車両台帳!$AQ$57:$AQ$556,DM$3&amp;"-"&amp;524&amp;"A")+COUNTIF(車両台帳!$AQ$57:$AQ$556,DM$3&amp;"-"&amp;525&amp;"A"))</f>
        <v/>
      </c>
      <c r="DN17" s="540" t="str">
        <f>IF(COUNTA(車両台帳!$C$57:$C$556)=0,"",COUNTIF(車両台帳!$AQ$57:$AQ$556,DN$3&amp;"-"&amp;524&amp;"A")+COUNTIF(車両台帳!$AQ$57:$AQ$556,DN$3&amp;"-"&amp;525&amp;"A"))</f>
        <v/>
      </c>
      <c r="DO17" s="540" t="str">
        <f>IF(COUNTA(車両台帳!$C$57:$C$556)=0,"",COUNTIF(車両台帳!$AQ$57:$AQ$556,DO$3&amp;"-"&amp;524&amp;"A")+COUNTIF(車両台帳!$AQ$57:$AQ$556,DO$3&amp;"-"&amp;525&amp;"A"))</f>
        <v/>
      </c>
      <c r="DP17" s="540" t="str">
        <f>IF(COUNTA(車両台帳!$C$57:$C$556)=0,"",COUNTIF(車両台帳!$AQ$57:$AQ$556,DP$3&amp;"-"&amp;524&amp;"A")+COUNTIF(車両台帳!$AQ$57:$AQ$556,DP$3&amp;"-"&amp;525&amp;"A"))</f>
        <v/>
      </c>
      <c r="DQ17" s="540" t="str">
        <f>IF(COUNTA(車両台帳!$C$57:$C$556)=0,"",COUNTIF(車両台帳!$AQ$57:$AQ$556,DQ$3&amp;"-"&amp;524&amp;"A")+COUNTIF(車両台帳!$AQ$57:$AQ$556,DQ$3&amp;"-"&amp;525&amp;"A"))</f>
        <v/>
      </c>
      <c r="DR17" s="540" t="str">
        <f>IF(COUNTA(車両台帳!$C$57:$C$556)=0,"",COUNTIF(車両台帳!$AQ$57:$AQ$556,DR$3&amp;"-"&amp;524&amp;"A")+COUNTIF(車両台帳!$AQ$57:$AQ$556,DR$3&amp;"-"&amp;525&amp;"A"))</f>
        <v/>
      </c>
      <c r="DS17" s="540" t="str">
        <f>IF(COUNTA(車両台帳!$C$57:$C$556)=0,"",COUNTIF(車両台帳!$AQ$57:$AQ$556,DS$3&amp;"-"&amp;524&amp;"A")+COUNTIF(車両台帳!$AQ$57:$AQ$556,DS$3&amp;"-"&amp;525&amp;"A"))</f>
        <v/>
      </c>
      <c r="DT17" s="540" t="str">
        <f>IF(COUNTA(車両台帳!$C$57:$C$556)=0,"",COUNTIF(車両台帳!$AQ$57:$AQ$556,DT$3&amp;"-"&amp;524&amp;"A")+COUNTIF(車両台帳!$AQ$57:$AQ$556,DT$3&amp;"-"&amp;525&amp;"A"))</f>
        <v/>
      </c>
      <c r="DU17" s="540" t="str">
        <f>IF(COUNTA(車両台帳!$C$57:$C$556)=0,"",COUNTIF(車両台帳!$AQ$57:$AQ$556,DU$3&amp;"-"&amp;524&amp;"A")+COUNTIF(車両台帳!$AQ$57:$AQ$556,DU$3&amp;"-"&amp;525&amp;"A"))</f>
        <v/>
      </c>
      <c r="DV17" s="540" t="str">
        <f>IF(COUNTA(車両台帳!$C$57:$C$556)=0,"",COUNTIF(車両台帳!$AQ$57:$AQ$556,DV$3&amp;"-"&amp;524&amp;"A")+COUNTIF(車両台帳!$AQ$57:$AQ$556,DV$3&amp;"-"&amp;525&amp;"A"))</f>
        <v/>
      </c>
      <c r="DW17" s="540" t="str">
        <f>IF(COUNTA(車両台帳!$C$57:$C$556)=0,"",COUNTIF(車両台帳!$AQ$57:$AQ$556,DW$3&amp;"-"&amp;524&amp;"A")+COUNTIF(車両台帳!$AQ$57:$AQ$556,DW$3&amp;"-"&amp;525&amp;"A"))</f>
        <v/>
      </c>
      <c r="DX17" s="540" t="str">
        <f>IF(COUNTA(車両台帳!$C$57:$C$556)=0,"",COUNTIF(車両台帳!$AQ$57:$AQ$556,DX$3&amp;"-"&amp;524&amp;"A")+COUNTIF(車両台帳!$AQ$57:$AQ$556,DX$3&amp;"-"&amp;525&amp;"A"))</f>
        <v/>
      </c>
      <c r="DY17" s="540" t="str">
        <f>IF(COUNTA(車両台帳!$C$57:$C$556)=0,"",COUNTIF(車両台帳!$AQ$57:$AQ$556,DY$3&amp;"-"&amp;524&amp;"A")+COUNTIF(車両台帳!$AQ$57:$AQ$556,DY$3&amp;"-"&amp;525&amp;"A"))</f>
        <v/>
      </c>
      <c r="DZ17" s="540" t="str">
        <f>IF(COUNTA(車両台帳!$C$57:$C$556)=0,"",COUNTIF(車両台帳!$AQ$57:$AQ$556,DZ$3&amp;"-"&amp;524&amp;"A")+COUNTIF(車両台帳!$AQ$57:$AQ$556,DZ$3&amp;"-"&amp;525&amp;"A"))</f>
        <v/>
      </c>
      <c r="EA17" s="540" t="str">
        <f>IF(COUNTA(車両台帳!$C$57:$C$556)=0,"",COUNTIF(車両台帳!$AQ$57:$AQ$556,EA$3&amp;"-"&amp;524&amp;"A")+COUNTIF(車両台帳!$AQ$57:$AQ$556,EA$3&amp;"-"&amp;525&amp;"A"))</f>
        <v/>
      </c>
      <c r="EB17" s="540" t="str">
        <f>IF(COUNTA(車両台帳!$C$57:$C$556)=0,"",COUNTIF(車両台帳!$AQ$57:$AQ$556,EB$3&amp;"-"&amp;524&amp;"A")+COUNTIF(車両台帳!$AQ$57:$AQ$556,EB$3&amp;"-"&amp;525&amp;"A"))</f>
        <v/>
      </c>
      <c r="EC17" s="540" t="str">
        <f>IF(COUNTA(車両台帳!$C$57:$C$556)=0,"",COUNTIF(車両台帳!$AQ$57:$AQ$556,EC$3&amp;"-"&amp;524&amp;"A")+COUNTIF(車両台帳!$AQ$57:$AQ$556,EC$3&amp;"-"&amp;525&amp;"A"))</f>
        <v/>
      </c>
      <c r="ED17" s="540" t="str">
        <f>IF(COUNTA(車両台帳!$C$57:$C$556)=0,"",COUNTIF(車両台帳!$AQ$57:$AQ$556,ED$3&amp;"-"&amp;524&amp;"A")+COUNTIF(車両台帳!$AQ$57:$AQ$556,ED$3&amp;"-"&amp;525&amp;"A"))</f>
        <v/>
      </c>
      <c r="EE17" s="540" t="str">
        <f>IF(COUNTA(車両台帳!$C$57:$C$556)=0,"",COUNTIF(車両台帳!$AQ$57:$AQ$556,EE$3&amp;"-"&amp;524&amp;"A")+COUNTIF(車両台帳!$AQ$57:$AQ$556,EE$3&amp;"-"&amp;525&amp;"A"))</f>
        <v/>
      </c>
      <c r="EF17" s="540" t="str">
        <f>IF(COUNTA(車両台帳!$C$57:$C$556)=0,"",COUNTIF(車両台帳!$AQ$57:$AQ$556,EF$3&amp;"-"&amp;524&amp;"A")+COUNTIF(車両台帳!$AQ$57:$AQ$556,EF$3&amp;"-"&amp;525&amp;"A"))</f>
        <v/>
      </c>
      <c r="EG17" s="540" t="str">
        <f>IF(COUNTA(車両台帳!$C$57:$C$556)=0,"",COUNTIF(車両台帳!$AQ$57:$AQ$556,EG$3&amp;"-"&amp;524&amp;"A")+COUNTIF(車両台帳!$AQ$57:$AQ$556,EG$3&amp;"-"&amp;525&amp;"A"))</f>
        <v/>
      </c>
      <c r="EH17" s="540" t="str">
        <f>IF(COUNTA(車両台帳!$C$57:$C$556)=0,"",COUNTIF(車両台帳!$AQ$57:$AQ$556,EH$3&amp;"-"&amp;524&amp;"A")+COUNTIF(車両台帳!$AQ$57:$AQ$556,EH$3&amp;"-"&amp;525&amp;"A"))</f>
        <v/>
      </c>
      <c r="EI17" s="540" t="str">
        <f>IF(COUNTA(車両台帳!$C$57:$C$556)=0,"",COUNTIF(車両台帳!$AQ$57:$AQ$556,EI$3&amp;"-"&amp;524&amp;"A")+COUNTIF(車両台帳!$AQ$57:$AQ$556,EI$3&amp;"-"&amp;525&amp;"A"))</f>
        <v/>
      </c>
      <c r="EJ17" s="540" t="str">
        <f>IF(COUNTA(車両台帳!$C$57:$C$556)=0,"",COUNTIF(車両台帳!$AQ$57:$AQ$556,EJ$3&amp;"-"&amp;524&amp;"A")+COUNTIF(車両台帳!$AQ$57:$AQ$556,EJ$3&amp;"-"&amp;525&amp;"A"))</f>
        <v/>
      </c>
      <c r="EK17" s="540" t="str">
        <f>IF(COUNTA(車両台帳!$C$57:$C$556)=0,"",COUNTIF(車両台帳!$AQ$57:$AQ$556,EK$3&amp;"-"&amp;524&amp;"A")+COUNTIF(車両台帳!$AQ$57:$AQ$556,EK$3&amp;"-"&amp;525&amp;"A"))</f>
        <v/>
      </c>
      <c r="EL17" s="540" t="str">
        <f>IF(COUNTA(車両台帳!$C$57:$C$556)=0,"",COUNTIF(車両台帳!$AQ$57:$AQ$556,EL$3&amp;"-"&amp;524&amp;"A")+COUNTIF(車両台帳!$AQ$57:$AQ$556,EL$3&amp;"-"&amp;525&amp;"A"))</f>
        <v/>
      </c>
      <c r="EM17" s="540" t="str">
        <f>IF(COUNTA(車両台帳!$C$57:$C$556)=0,"",COUNTIF(車両台帳!$AQ$57:$AQ$556,EM$3&amp;"-"&amp;524&amp;"A")+COUNTIF(車両台帳!$AQ$57:$AQ$556,EM$3&amp;"-"&amp;525&amp;"A"))</f>
        <v/>
      </c>
      <c r="EN17" s="540" t="str">
        <f>IF(COUNTA(車両台帳!$C$57:$C$556)=0,"",COUNTIF(車両台帳!$AQ$57:$AQ$556,EN$3&amp;"-"&amp;524&amp;"A")+COUNTIF(車両台帳!$AQ$57:$AQ$556,EN$3&amp;"-"&amp;525&amp;"A"))</f>
        <v/>
      </c>
      <c r="EO17" s="540" t="str">
        <f>IF(COUNTA(車両台帳!$C$57:$C$556)=0,"",COUNTIF(車両台帳!$AQ$57:$AQ$556,EO$3&amp;"-"&amp;524&amp;"A")+COUNTIF(車両台帳!$AQ$57:$AQ$556,EO$3&amp;"-"&amp;525&amp;"A"))</f>
        <v/>
      </c>
      <c r="EP17" s="540" t="str">
        <f>IF(COUNTA(車両台帳!$C$57:$C$556)=0,"",COUNTIF(車両台帳!$AQ$57:$AQ$556,EP$3&amp;"-"&amp;524&amp;"A")+COUNTIF(車両台帳!$AQ$57:$AQ$556,EP$3&amp;"-"&amp;525&amp;"A"))</f>
        <v/>
      </c>
      <c r="EQ17" s="540" t="str">
        <f>IF(COUNTA(車両台帳!$C$57:$C$556)=0,"",COUNTIF(車両台帳!$AQ$57:$AQ$556,EQ$3&amp;"-"&amp;524&amp;"A")+COUNTIF(車両台帳!$AQ$57:$AQ$556,EQ$3&amp;"-"&amp;525&amp;"A"))</f>
        <v/>
      </c>
      <c r="ER17" s="540" t="str">
        <f>IF(COUNTA(車両台帳!$C$57:$C$556)=0,"",COUNTIF(車両台帳!$AQ$57:$AQ$556,ER$3&amp;"-"&amp;524&amp;"A")+COUNTIF(車両台帳!$AQ$57:$AQ$556,ER$3&amp;"-"&amp;525&amp;"A"))</f>
        <v/>
      </c>
      <c r="ES17" s="540" t="str">
        <f>IF(COUNTA(車両台帳!$C$57:$C$556)=0,"",COUNTIF(車両台帳!$AQ$57:$AQ$556,ES$3&amp;"-"&amp;524&amp;"A")+COUNTIF(車両台帳!$AQ$57:$AQ$556,ES$3&amp;"-"&amp;525&amp;"A"))</f>
        <v/>
      </c>
      <c r="ET17" s="540" t="str">
        <f>IF(COUNTA(車両台帳!$C$57:$C$556)=0,"",COUNTIF(車両台帳!$AQ$57:$AQ$556,ET$3&amp;"-"&amp;524&amp;"A")+COUNTIF(車両台帳!$AQ$57:$AQ$556,ET$3&amp;"-"&amp;525&amp;"A"))</f>
        <v/>
      </c>
      <c r="EU17" s="540" t="str">
        <f>IF(COUNTA(車両台帳!$C$57:$C$556)=0,"",COUNTIF(車両台帳!$AQ$57:$AQ$556,EU$3&amp;"-"&amp;524&amp;"A")+COUNTIF(車両台帳!$AQ$57:$AQ$556,EU$3&amp;"-"&amp;525&amp;"A"))</f>
        <v/>
      </c>
      <c r="EV17" s="540" t="str">
        <f>IF(COUNTA(車両台帳!$C$57:$C$556)=0,"",COUNTIF(車両台帳!$AQ$57:$AQ$556,EV$3&amp;"-"&amp;524&amp;"A")+COUNTIF(車両台帳!$AQ$57:$AQ$556,EV$3&amp;"-"&amp;525&amp;"A"))</f>
        <v/>
      </c>
      <c r="EW17" s="541" t="str">
        <f>IF(COUNTA(車両台帳!$C$57:$C$556)=0,"",COUNTIF(車両台帳!$AQ$57:$AQ$556,EW$3&amp;"-"&amp;524&amp;"A")+COUNTIF(車両台帳!$AQ$57:$AQ$556,EW$3&amp;"-"&amp;525&amp;"A"))</f>
        <v/>
      </c>
    </row>
    <row r="18" spans="1:153" s="6" customFormat="1" ht="29.25" customHeight="1">
      <c r="A18" s="1065" t="s">
        <v>47</v>
      </c>
      <c r="B18" s="531" t="s">
        <v>38</v>
      </c>
      <c r="C18" s="533" t="str">
        <f>IF(COUNTA(車両台帳!$C$57:$C$556)=0,"",SUM(D18:EW18))</f>
        <v/>
      </c>
      <c r="D18" s="534" t="str">
        <f>IF(COUNTA(車両台帳!$C$57:$C$556)=0,"",COUNTIF(車両台帳!$AQ$57:$AQ$556,D$3&amp;"-"&amp;331&amp;"A"))</f>
        <v/>
      </c>
      <c r="E18" s="534" t="str">
        <f>IF(COUNTA(車両台帳!$C$57:$C$556)=0,"",COUNTIF(車両台帳!$AQ$57:$AQ$556,E$3&amp;"-"&amp;331&amp;"A"))</f>
        <v/>
      </c>
      <c r="F18" s="534" t="str">
        <f>IF(COUNTA(車両台帳!$C$57:$C$556)=0,"",COUNTIF(車両台帳!$AQ$57:$AQ$556,F$3&amp;"-"&amp;331&amp;"A"))</f>
        <v/>
      </c>
      <c r="G18" s="534" t="str">
        <f>IF(COUNTA(車両台帳!$C$57:$C$556)=0,"",COUNTIF(車両台帳!$AQ$57:$AQ$556,G$3&amp;"-"&amp;331&amp;"A"))</f>
        <v/>
      </c>
      <c r="H18" s="534" t="str">
        <f>IF(COUNTA(車両台帳!$C$57:$C$556)=0,"",COUNTIF(車両台帳!$AQ$57:$AQ$556,H$3&amp;"-"&amp;331&amp;"A"))</f>
        <v/>
      </c>
      <c r="I18" s="534" t="str">
        <f>IF(COUNTA(車両台帳!$C$57:$C$556)=0,"",COUNTIF(車両台帳!$AQ$57:$AQ$556,I$3&amp;"-"&amp;331&amp;"A"))</f>
        <v/>
      </c>
      <c r="J18" s="534" t="str">
        <f>IF(COUNTA(車両台帳!$C$57:$C$556)=0,"",COUNTIF(車両台帳!$AQ$57:$AQ$556,J$3&amp;"-"&amp;331&amp;"A"))</f>
        <v/>
      </c>
      <c r="K18" s="534" t="str">
        <f>IF(COUNTA(車両台帳!$C$57:$C$556)=0,"",COUNTIF(車両台帳!$AQ$57:$AQ$556,K$3&amp;"-"&amp;331&amp;"A"))</f>
        <v/>
      </c>
      <c r="L18" s="534" t="str">
        <f>IF(COUNTA(車両台帳!$C$57:$C$556)=0,"",COUNTIF(車両台帳!$AQ$57:$AQ$556,L$3&amp;"-"&amp;331&amp;"A"))</f>
        <v/>
      </c>
      <c r="M18" s="534" t="str">
        <f>IF(COUNTA(車両台帳!$C$57:$C$556)=0,"",COUNTIF(車両台帳!$AQ$57:$AQ$556,M$3&amp;"-"&amp;331&amp;"A"))</f>
        <v/>
      </c>
      <c r="N18" s="534" t="str">
        <f>IF(COUNTA(車両台帳!$C$57:$C$556)=0,"",COUNTIF(車両台帳!$AQ$57:$AQ$556,N$3&amp;"-"&amp;331&amp;"A"))</f>
        <v/>
      </c>
      <c r="O18" s="534" t="str">
        <f>IF(COUNTA(車両台帳!$C$57:$C$556)=0,"",COUNTIF(車両台帳!$AQ$57:$AQ$556,O$3&amp;"-"&amp;331&amp;"A"))</f>
        <v/>
      </c>
      <c r="P18" s="534" t="str">
        <f>IF(COUNTA(車両台帳!$C$57:$C$556)=0,"",COUNTIF(車両台帳!$AQ$57:$AQ$556,P$3&amp;"-"&amp;331&amp;"A"))</f>
        <v/>
      </c>
      <c r="Q18" s="534" t="str">
        <f>IF(COUNTA(車両台帳!$C$57:$C$556)=0,"",COUNTIF(車両台帳!$AQ$57:$AQ$556,Q$3&amp;"-"&amp;331&amp;"A"))</f>
        <v/>
      </c>
      <c r="R18" s="534" t="str">
        <f>IF(COUNTA(車両台帳!$C$57:$C$556)=0,"",COUNTIF(車両台帳!$AQ$57:$AQ$556,R$3&amp;"-"&amp;331&amp;"A"))</f>
        <v/>
      </c>
      <c r="S18" s="534" t="str">
        <f>IF(COUNTA(車両台帳!$C$57:$C$556)=0,"",COUNTIF(車両台帳!$AQ$57:$AQ$556,S$3&amp;"-"&amp;331&amp;"A"))</f>
        <v/>
      </c>
      <c r="T18" s="534" t="str">
        <f>IF(COUNTA(車両台帳!$C$57:$C$556)=0,"",COUNTIF(車両台帳!$AQ$57:$AQ$556,T$3&amp;"-"&amp;331&amp;"A"))</f>
        <v/>
      </c>
      <c r="U18" s="534" t="str">
        <f>IF(COUNTA(車両台帳!$C$57:$C$556)=0,"",COUNTIF(車両台帳!$AQ$57:$AQ$556,U$3&amp;"-"&amp;331&amp;"A"))</f>
        <v/>
      </c>
      <c r="V18" s="534" t="str">
        <f>IF(COUNTA(車両台帳!$C$57:$C$556)=0,"",COUNTIF(車両台帳!$AQ$57:$AQ$556,V$3&amp;"-"&amp;331&amp;"A"))</f>
        <v/>
      </c>
      <c r="W18" s="534" t="str">
        <f>IF(COUNTA(車両台帳!$C$57:$C$556)=0,"",COUNTIF(車両台帳!$AQ$57:$AQ$556,W$3&amp;"-"&amp;331&amp;"A"))</f>
        <v/>
      </c>
      <c r="X18" s="534" t="str">
        <f>IF(COUNTA(車両台帳!$C$57:$C$556)=0,"",COUNTIF(車両台帳!$AQ$57:$AQ$556,X$3&amp;"-"&amp;331&amp;"A"))</f>
        <v/>
      </c>
      <c r="Y18" s="534" t="str">
        <f>IF(COUNTA(車両台帳!$C$57:$C$556)=0,"",COUNTIF(車両台帳!$AQ$57:$AQ$556,Y$3&amp;"-"&amp;331&amp;"A"))</f>
        <v/>
      </c>
      <c r="Z18" s="534" t="str">
        <f>IF(COUNTA(車両台帳!$C$57:$C$556)=0,"",COUNTIF(車両台帳!$AQ$57:$AQ$556,Z$3&amp;"-"&amp;331&amp;"A"))</f>
        <v/>
      </c>
      <c r="AA18" s="534" t="str">
        <f>IF(COUNTA(車両台帳!$C$57:$C$556)=0,"",COUNTIF(車両台帳!$AQ$57:$AQ$556,AA$3&amp;"-"&amp;331&amp;"A"))</f>
        <v/>
      </c>
      <c r="AB18" s="534" t="str">
        <f>IF(COUNTA(車両台帳!$C$57:$C$556)=0,"",COUNTIF(車両台帳!$AQ$57:$AQ$556,AB$3&amp;"-"&amp;331&amp;"A"))</f>
        <v/>
      </c>
      <c r="AC18" s="534" t="str">
        <f>IF(COUNTA(車両台帳!$C$57:$C$556)=0,"",COUNTIF(車両台帳!$AQ$57:$AQ$556,AC$3&amp;"-"&amp;331&amp;"A"))</f>
        <v/>
      </c>
      <c r="AD18" s="534" t="str">
        <f>IF(COUNTA(車両台帳!$C$57:$C$556)=0,"",COUNTIF(車両台帳!$AQ$57:$AQ$556,AD$3&amp;"-"&amp;331&amp;"A"))</f>
        <v/>
      </c>
      <c r="AE18" s="534" t="str">
        <f>IF(COUNTA(車両台帳!$C$57:$C$556)=0,"",COUNTIF(車両台帳!$AQ$57:$AQ$556,AE$3&amp;"-"&amp;331&amp;"A"))</f>
        <v/>
      </c>
      <c r="AF18" s="534" t="str">
        <f>IF(COUNTA(車両台帳!$C$57:$C$556)=0,"",COUNTIF(車両台帳!$AQ$57:$AQ$556,AF$3&amp;"-"&amp;331&amp;"A"))</f>
        <v/>
      </c>
      <c r="AG18" s="534" t="str">
        <f>IF(COUNTA(車両台帳!$C$57:$C$556)=0,"",COUNTIF(車両台帳!$AQ$57:$AQ$556,AG$3&amp;"-"&amp;331&amp;"A"))</f>
        <v/>
      </c>
      <c r="AH18" s="534" t="str">
        <f>IF(COUNTA(車両台帳!$C$57:$C$556)=0,"",COUNTIF(車両台帳!$AQ$57:$AQ$556,AH$3&amp;"-"&amp;331&amp;"A"))</f>
        <v/>
      </c>
      <c r="AI18" s="534" t="str">
        <f>IF(COUNTA(車両台帳!$C$57:$C$556)=0,"",COUNTIF(車両台帳!$AQ$57:$AQ$556,AI$3&amp;"-"&amp;331&amp;"A"))</f>
        <v/>
      </c>
      <c r="AJ18" s="534" t="str">
        <f>IF(COUNTA(車両台帳!$C$57:$C$556)=0,"",COUNTIF(車両台帳!$AQ$57:$AQ$556,AJ$3&amp;"-"&amp;331&amp;"A"))</f>
        <v/>
      </c>
      <c r="AK18" s="534" t="str">
        <f>IF(COUNTA(車両台帳!$C$57:$C$556)=0,"",COUNTIF(車両台帳!$AQ$57:$AQ$556,AK$3&amp;"-"&amp;331&amp;"A"))</f>
        <v/>
      </c>
      <c r="AL18" s="534" t="str">
        <f>IF(COUNTA(車両台帳!$C$57:$C$556)=0,"",COUNTIF(車両台帳!$AQ$57:$AQ$556,AL$3&amp;"-"&amp;331&amp;"A"))</f>
        <v/>
      </c>
      <c r="AM18" s="534" t="str">
        <f>IF(COUNTA(車両台帳!$C$57:$C$556)=0,"",COUNTIF(車両台帳!$AQ$57:$AQ$556,AM$3&amp;"-"&amp;331&amp;"A"))</f>
        <v/>
      </c>
      <c r="AN18" s="534" t="str">
        <f>IF(COUNTA(車両台帳!$C$57:$C$556)=0,"",COUNTIF(車両台帳!$AQ$57:$AQ$556,AN$3&amp;"-"&amp;331&amp;"A"))</f>
        <v/>
      </c>
      <c r="AO18" s="534" t="str">
        <f>IF(COUNTA(車両台帳!$C$57:$C$556)=0,"",COUNTIF(車両台帳!$AQ$57:$AQ$556,AO$3&amp;"-"&amp;331&amp;"A"))</f>
        <v/>
      </c>
      <c r="AP18" s="534" t="str">
        <f>IF(COUNTA(車両台帳!$C$57:$C$556)=0,"",COUNTIF(車両台帳!$AQ$57:$AQ$556,AP$3&amp;"-"&amp;331&amp;"A"))</f>
        <v/>
      </c>
      <c r="AQ18" s="534" t="str">
        <f>IF(COUNTA(車両台帳!$C$57:$C$556)=0,"",COUNTIF(車両台帳!$AQ$57:$AQ$556,AQ$3&amp;"-"&amp;331&amp;"A"))</f>
        <v/>
      </c>
      <c r="AR18" s="534" t="str">
        <f>IF(COUNTA(車両台帳!$C$57:$C$556)=0,"",COUNTIF(車両台帳!$AQ$57:$AQ$556,AR$3&amp;"-"&amp;331&amp;"A"))</f>
        <v/>
      </c>
      <c r="AS18" s="534" t="str">
        <f>IF(COUNTA(車両台帳!$C$57:$C$556)=0,"",COUNTIF(車両台帳!$AQ$57:$AQ$556,AS$3&amp;"-"&amp;331&amp;"A"))</f>
        <v/>
      </c>
      <c r="AT18" s="534" t="str">
        <f>IF(COUNTA(車両台帳!$C$57:$C$556)=0,"",COUNTIF(車両台帳!$AQ$57:$AQ$556,AT$3&amp;"-"&amp;331&amp;"A"))</f>
        <v/>
      </c>
      <c r="AU18" s="534" t="str">
        <f>IF(COUNTA(車両台帳!$C$57:$C$556)=0,"",COUNTIF(車両台帳!$AQ$57:$AQ$556,AU$3&amp;"-"&amp;331&amp;"A"))</f>
        <v/>
      </c>
      <c r="AV18" s="534" t="str">
        <f>IF(COUNTA(車両台帳!$C$57:$C$556)=0,"",COUNTIF(車両台帳!$AQ$57:$AQ$556,AV$3&amp;"-"&amp;331&amp;"A"))</f>
        <v/>
      </c>
      <c r="AW18" s="534" t="str">
        <f>IF(COUNTA(車両台帳!$C$57:$C$556)=0,"",COUNTIF(車両台帳!$AQ$57:$AQ$556,AW$3&amp;"-"&amp;331&amp;"A"))</f>
        <v/>
      </c>
      <c r="AX18" s="534" t="str">
        <f>IF(COUNTA(車両台帳!$C$57:$C$556)=0,"",COUNTIF(車両台帳!$AQ$57:$AQ$556,AX$3&amp;"-"&amp;331&amp;"A"))</f>
        <v/>
      </c>
      <c r="AY18" s="534" t="str">
        <f>IF(COUNTA(車両台帳!$C$57:$C$556)=0,"",COUNTIF(車両台帳!$AQ$57:$AQ$556,AY$3&amp;"-"&amp;331&amp;"A"))</f>
        <v/>
      </c>
      <c r="AZ18" s="534" t="str">
        <f>IF(COUNTA(車両台帳!$C$57:$C$556)=0,"",COUNTIF(車両台帳!$AQ$57:$AQ$556,AZ$3&amp;"-"&amp;331&amp;"A"))</f>
        <v/>
      </c>
      <c r="BA18" s="534" t="str">
        <f>IF(COUNTA(車両台帳!$C$57:$C$556)=0,"",COUNTIF(車両台帳!$AQ$57:$AQ$556,BA$3&amp;"-"&amp;331&amp;"A"))</f>
        <v/>
      </c>
      <c r="BB18" s="534" t="str">
        <f>IF(COUNTA(車両台帳!$C$57:$C$556)=0,"",COUNTIF(車両台帳!$AQ$57:$AQ$556,BB$3&amp;"-"&amp;331&amp;"A"))</f>
        <v/>
      </c>
      <c r="BC18" s="534" t="str">
        <f>IF(COUNTA(車両台帳!$C$57:$C$556)=0,"",COUNTIF(車両台帳!$AQ$57:$AQ$556,BC$3&amp;"-"&amp;331&amp;"A"))</f>
        <v/>
      </c>
      <c r="BD18" s="534" t="str">
        <f>IF(COUNTA(車両台帳!$C$57:$C$556)=0,"",COUNTIF(車両台帳!$AQ$57:$AQ$556,BD$3&amp;"-"&amp;331&amp;"A"))</f>
        <v/>
      </c>
      <c r="BE18" s="534" t="str">
        <f>IF(COUNTA(車両台帳!$C$57:$C$556)=0,"",COUNTIF(車両台帳!$AQ$57:$AQ$556,BE$3&amp;"-"&amp;331&amp;"A"))</f>
        <v/>
      </c>
      <c r="BF18" s="534" t="str">
        <f>IF(COUNTA(車両台帳!$C$57:$C$556)=0,"",COUNTIF(車両台帳!$AQ$57:$AQ$556,BF$3&amp;"-"&amp;331&amp;"A"))</f>
        <v/>
      </c>
      <c r="BG18" s="534" t="str">
        <f>IF(COUNTA(車両台帳!$C$57:$C$556)=0,"",COUNTIF(車両台帳!$AQ$57:$AQ$556,BG$3&amp;"-"&amp;331&amp;"A"))</f>
        <v/>
      </c>
      <c r="BH18" s="534" t="str">
        <f>IF(COUNTA(車両台帳!$C$57:$C$556)=0,"",COUNTIF(車両台帳!$AQ$57:$AQ$556,BH$3&amp;"-"&amp;331&amp;"A"))</f>
        <v/>
      </c>
      <c r="BI18" s="534" t="str">
        <f>IF(COUNTA(車両台帳!$C$57:$C$556)=0,"",COUNTIF(車両台帳!$AQ$57:$AQ$556,BI$3&amp;"-"&amp;331&amp;"A"))</f>
        <v/>
      </c>
      <c r="BJ18" s="534" t="str">
        <f>IF(COUNTA(車両台帳!$C$57:$C$556)=0,"",COUNTIF(車両台帳!$AQ$57:$AQ$556,BJ$3&amp;"-"&amp;331&amp;"A"))</f>
        <v/>
      </c>
      <c r="BK18" s="534" t="str">
        <f>IF(COUNTA(車両台帳!$C$57:$C$556)=0,"",COUNTIF(車両台帳!$AQ$57:$AQ$556,BK$3&amp;"-"&amp;331&amp;"A"))</f>
        <v/>
      </c>
      <c r="BL18" s="534" t="str">
        <f>IF(COUNTA(車両台帳!$C$57:$C$556)=0,"",COUNTIF(車両台帳!$AQ$57:$AQ$556,BL$3&amp;"-"&amp;331&amp;"A"))</f>
        <v/>
      </c>
      <c r="BM18" s="534" t="str">
        <f>IF(COUNTA(車両台帳!$C$57:$C$556)=0,"",COUNTIF(車両台帳!$AQ$57:$AQ$556,BM$3&amp;"-"&amp;331&amp;"A"))</f>
        <v/>
      </c>
      <c r="BN18" s="534" t="str">
        <f>IF(COUNTA(車両台帳!$C$57:$C$556)=0,"",COUNTIF(車両台帳!$AQ$57:$AQ$556,BN$3&amp;"-"&amp;331&amp;"A"))</f>
        <v/>
      </c>
      <c r="BO18" s="534" t="str">
        <f>IF(COUNTA(車両台帳!$C$57:$C$556)=0,"",COUNTIF(車両台帳!$AQ$57:$AQ$556,BO$3&amp;"-"&amp;331&amp;"A"))</f>
        <v/>
      </c>
      <c r="BP18" s="534" t="str">
        <f>IF(COUNTA(車両台帳!$C$57:$C$556)=0,"",COUNTIF(車両台帳!$AQ$57:$AQ$556,BP$3&amp;"-"&amp;331&amp;"A"))</f>
        <v/>
      </c>
      <c r="BQ18" s="534" t="str">
        <f>IF(COUNTA(車両台帳!$C$57:$C$556)=0,"",COUNTIF(車両台帳!$AQ$57:$AQ$556,BQ$3&amp;"-"&amp;331&amp;"A"))</f>
        <v/>
      </c>
      <c r="BR18" s="534" t="str">
        <f>IF(COUNTA(車両台帳!$C$57:$C$556)=0,"",COUNTIF(車両台帳!$AQ$57:$AQ$556,BR$3&amp;"-"&amp;331&amp;"A"))</f>
        <v/>
      </c>
      <c r="BS18" s="534" t="str">
        <f>IF(COUNTA(車両台帳!$C$57:$C$556)=0,"",COUNTIF(車両台帳!$AQ$57:$AQ$556,BS$3&amp;"-"&amp;331&amp;"A"))</f>
        <v/>
      </c>
      <c r="BT18" s="534" t="str">
        <f>IF(COUNTA(車両台帳!$C$57:$C$556)=0,"",COUNTIF(車両台帳!$AQ$57:$AQ$556,BT$3&amp;"-"&amp;331&amp;"A"))</f>
        <v/>
      </c>
      <c r="BU18" s="534" t="str">
        <f>IF(COUNTA(車両台帳!$C$57:$C$556)=0,"",COUNTIF(車両台帳!$AQ$57:$AQ$556,BU$3&amp;"-"&amp;331&amp;"A"))</f>
        <v/>
      </c>
      <c r="BV18" s="534" t="str">
        <f>IF(COUNTA(車両台帳!$C$57:$C$556)=0,"",COUNTIF(車両台帳!$AQ$57:$AQ$556,BV$3&amp;"-"&amp;331&amp;"A"))</f>
        <v/>
      </c>
      <c r="BW18" s="534" t="str">
        <f>IF(COUNTA(車両台帳!$C$57:$C$556)=0,"",COUNTIF(車両台帳!$AQ$57:$AQ$556,BW$3&amp;"-"&amp;331&amp;"A"))</f>
        <v/>
      </c>
      <c r="BX18" s="534" t="str">
        <f>IF(COUNTA(車両台帳!$C$57:$C$556)=0,"",COUNTIF(車両台帳!$AQ$57:$AQ$556,BX$3&amp;"-"&amp;331&amp;"A"))</f>
        <v/>
      </c>
      <c r="BY18" s="534" t="str">
        <f>IF(COUNTA(車両台帳!$C$57:$C$556)=0,"",COUNTIF(車両台帳!$AQ$57:$AQ$556,BY$3&amp;"-"&amp;331&amp;"A"))</f>
        <v/>
      </c>
      <c r="BZ18" s="534" t="str">
        <f>IF(COUNTA(車両台帳!$C$57:$C$556)=0,"",COUNTIF(車両台帳!$AQ$57:$AQ$556,BZ$3&amp;"-"&amp;331&amp;"A"))</f>
        <v/>
      </c>
      <c r="CA18" s="534" t="str">
        <f>IF(COUNTA(車両台帳!$C$57:$C$556)=0,"",COUNTIF(車両台帳!$AQ$57:$AQ$556,CA$3&amp;"-"&amp;331&amp;"A"))</f>
        <v/>
      </c>
      <c r="CB18" s="534" t="str">
        <f>IF(COUNTA(車両台帳!$C$57:$C$556)=0,"",COUNTIF(車両台帳!$AQ$57:$AQ$556,CB$3&amp;"-"&amp;331&amp;"A"))</f>
        <v/>
      </c>
      <c r="CC18" s="534" t="str">
        <f>IF(COUNTA(車両台帳!$C$57:$C$556)=0,"",COUNTIF(車両台帳!$AQ$57:$AQ$556,CC$3&amp;"-"&amp;331&amp;"A"))</f>
        <v/>
      </c>
      <c r="CD18" s="534" t="str">
        <f>IF(COUNTA(車両台帳!$C$57:$C$556)=0,"",COUNTIF(車両台帳!$AQ$57:$AQ$556,CD$3&amp;"-"&amp;331&amp;"A"))</f>
        <v/>
      </c>
      <c r="CE18" s="534" t="str">
        <f>IF(COUNTA(車両台帳!$C$57:$C$556)=0,"",COUNTIF(車両台帳!$AQ$57:$AQ$556,CE$3&amp;"-"&amp;331&amp;"A"))</f>
        <v/>
      </c>
      <c r="CF18" s="534" t="str">
        <f>IF(COUNTA(車両台帳!$C$57:$C$556)=0,"",COUNTIF(車両台帳!$AQ$57:$AQ$556,CF$3&amp;"-"&amp;331&amp;"A"))</f>
        <v/>
      </c>
      <c r="CG18" s="534" t="str">
        <f>IF(COUNTA(車両台帳!$C$57:$C$556)=0,"",COUNTIF(車両台帳!$AQ$57:$AQ$556,CG$3&amp;"-"&amp;331&amp;"A"))</f>
        <v/>
      </c>
      <c r="CH18" s="534" t="str">
        <f>IF(COUNTA(車両台帳!$C$57:$C$556)=0,"",COUNTIF(車両台帳!$AQ$57:$AQ$556,CH$3&amp;"-"&amp;331&amp;"A"))</f>
        <v/>
      </c>
      <c r="CI18" s="534" t="str">
        <f>IF(COUNTA(車両台帳!$C$57:$C$556)=0,"",COUNTIF(車両台帳!$AQ$57:$AQ$556,CI$3&amp;"-"&amp;331&amp;"A"))</f>
        <v/>
      </c>
      <c r="CJ18" s="534" t="str">
        <f>IF(COUNTA(車両台帳!$C$57:$C$556)=0,"",COUNTIF(車両台帳!$AQ$57:$AQ$556,CJ$3&amp;"-"&amp;331&amp;"A"))</f>
        <v/>
      </c>
      <c r="CK18" s="534" t="str">
        <f>IF(COUNTA(車両台帳!$C$57:$C$556)=0,"",COUNTIF(車両台帳!$AQ$57:$AQ$556,CK$3&amp;"-"&amp;331&amp;"A"))</f>
        <v/>
      </c>
      <c r="CL18" s="534" t="str">
        <f>IF(COUNTA(車両台帳!$C$57:$C$556)=0,"",COUNTIF(車両台帳!$AQ$57:$AQ$556,CL$3&amp;"-"&amp;331&amp;"A"))</f>
        <v/>
      </c>
      <c r="CM18" s="534" t="str">
        <f>IF(COUNTA(車両台帳!$C$57:$C$556)=0,"",COUNTIF(車両台帳!$AQ$57:$AQ$556,CM$3&amp;"-"&amp;331&amp;"A"))</f>
        <v/>
      </c>
      <c r="CN18" s="534" t="str">
        <f>IF(COUNTA(車両台帳!$C$57:$C$556)=0,"",COUNTIF(車両台帳!$AQ$57:$AQ$556,CN$3&amp;"-"&amp;331&amp;"A"))</f>
        <v/>
      </c>
      <c r="CO18" s="534" t="str">
        <f>IF(COUNTA(車両台帳!$C$57:$C$556)=0,"",COUNTIF(車両台帳!$AQ$57:$AQ$556,CO$3&amp;"-"&amp;331&amp;"A"))</f>
        <v/>
      </c>
      <c r="CP18" s="534" t="str">
        <f>IF(COUNTA(車両台帳!$C$57:$C$556)=0,"",COUNTIF(車両台帳!$AQ$57:$AQ$556,CP$3&amp;"-"&amp;331&amp;"A"))</f>
        <v/>
      </c>
      <c r="CQ18" s="534" t="str">
        <f>IF(COUNTA(車両台帳!$C$57:$C$556)=0,"",COUNTIF(車両台帳!$AQ$57:$AQ$556,CQ$3&amp;"-"&amp;331&amp;"A"))</f>
        <v/>
      </c>
      <c r="CR18" s="534" t="str">
        <f>IF(COUNTA(車両台帳!$C$57:$C$556)=0,"",COUNTIF(車両台帳!$AQ$57:$AQ$556,CR$3&amp;"-"&amp;331&amp;"A"))</f>
        <v/>
      </c>
      <c r="CS18" s="534" t="str">
        <f>IF(COUNTA(車両台帳!$C$57:$C$556)=0,"",COUNTIF(車両台帳!$AQ$57:$AQ$556,CS$3&amp;"-"&amp;331&amp;"A"))</f>
        <v/>
      </c>
      <c r="CT18" s="534" t="str">
        <f>IF(COUNTA(車両台帳!$C$57:$C$556)=0,"",COUNTIF(車両台帳!$AQ$57:$AQ$556,CT$3&amp;"-"&amp;331&amp;"A"))</f>
        <v/>
      </c>
      <c r="CU18" s="534" t="str">
        <f>IF(COUNTA(車両台帳!$C$57:$C$556)=0,"",COUNTIF(車両台帳!$AQ$57:$AQ$556,CU$3&amp;"-"&amp;331&amp;"A"))</f>
        <v/>
      </c>
      <c r="CV18" s="534" t="str">
        <f>IF(COUNTA(車両台帳!$C$57:$C$556)=0,"",COUNTIF(車両台帳!$AQ$57:$AQ$556,CV$3&amp;"-"&amp;331&amp;"A"))</f>
        <v/>
      </c>
      <c r="CW18" s="534" t="str">
        <f>IF(COUNTA(車両台帳!$C$57:$C$556)=0,"",COUNTIF(車両台帳!$AQ$57:$AQ$556,CW$3&amp;"-"&amp;331&amp;"A"))</f>
        <v/>
      </c>
      <c r="CX18" s="534" t="str">
        <f>IF(COUNTA(車両台帳!$C$57:$C$556)=0,"",COUNTIF(車両台帳!$AQ$57:$AQ$556,CX$3&amp;"-"&amp;331&amp;"A"))</f>
        <v/>
      </c>
      <c r="CY18" s="534" t="str">
        <f>IF(COUNTA(車両台帳!$C$57:$C$556)=0,"",COUNTIF(車両台帳!$AQ$57:$AQ$556,CY$3&amp;"-"&amp;331&amp;"A"))</f>
        <v/>
      </c>
      <c r="CZ18" s="534" t="str">
        <f>IF(COUNTA(車両台帳!$C$57:$C$556)=0,"",COUNTIF(車両台帳!$AQ$57:$AQ$556,CZ$3&amp;"-"&amp;331&amp;"A"))</f>
        <v/>
      </c>
      <c r="DA18" s="534" t="str">
        <f>IF(COUNTA(車両台帳!$C$57:$C$556)=0,"",COUNTIF(車両台帳!$AQ$57:$AQ$556,DA$3&amp;"-"&amp;331&amp;"A"))</f>
        <v/>
      </c>
      <c r="DB18" s="534" t="str">
        <f>IF(COUNTA(車両台帳!$C$57:$C$556)=0,"",COUNTIF(車両台帳!$AQ$57:$AQ$556,DB$3&amp;"-"&amp;331&amp;"A"))</f>
        <v/>
      </c>
      <c r="DC18" s="534" t="str">
        <f>IF(COUNTA(車両台帳!$C$57:$C$556)=0,"",COUNTIF(車両台帳!$AQ$57:$AQ$556,DC$3&amp;"-"&amp;331&amp;"A"))</f>
        <v/>
      </c>
      <c r="DD18" s="534" t="str">
        <f>IF(COUNTA(車両台帳!$C$57:$C$556)=0,"",COUNTIF(車両台帳!$AQ$57:$AQ$556,DD$3&amp;"-"&amp;331&amp;"A"))</f>
        <v/>
      </c>
      <c r="DE18" s="534" t="str">
        <f>IF(COUNTA(車両台帳!$C$57:$C$556)=0,"",COUNTIF(車両台帳!$AQ$57:$AQ$556,DE$3&amp;"-"&amp;331&amp;"A"))</f>
        <v/>
      </c>
      <c r="DF18" s="534" t="str">
        <f>IF(COUNTA(車両台帳!$C$57:$C$556)=0,"",COUNTIF(車両台帳!$AQ$57:$AQ$556,DF$3&amp;"-"&amp;331&amp;"A"))</f>
        <v/>
      </c>
      <c r="DG18" s="534" t="str">
        <f>IF(COUNTA(車両台帳!$C$57:$C$556)=0,"",COUNTIF(車両台帳!$AQ$57:$AQ$556,DG$3&amp;"-"&amp;331&amp;"A"))</f>
        <v/>
      </c>
      <c r="DH18" s="534" t="str">
        <f>IF(COUNTA(車両台帳!$C$57:$C$556)=0,"",COUNTIF(車両台帳!$AQ$57:$AQ$556,DH$3&amp;"-"&amp;331&amp;"A"))</f>
        <v/>
      </c>
      <c r="DI18" s="534" t="str">
        <f>IF(COUNTA(車両台帳!$C$57:$C$556)=0,"",COUNTIF(車両台帳!$AQ$57:$AQ$556,DI$3&amp;"-"&amp;331&amp;"A"))</f>
        <v/>
      </c>
      <c r="DJ18" s="534" t="str">
        <f>IF(COUNTA(車両台帳!$C$57:$C$556)=0,"",COUNTIF(車両台帳!$AQ$57:$AQ$556,DJ$3&amp;"-"&amp;331&amp;"A"))</f>
        <v/>
      </c>
      <c r="DK18" s="534" t="str">
        <f>IF(COUNTA(車両台帳!$C$57:$C$556)=0,"",COUNTIF(車両台帳!$AQ$57:$AQ$556,DK$3&amp;"-"&amp;331&amp;"A"))</f>
        <v/>
      </c>
      <c r="DL18" s="534" t="str">
        <f>IF(COUNTA(車両台帳!$C$57:$C$556)=0,"",COUNTIF(車両台帳!$AQ$57:$AQ$556,DL$3&amp;"-"&amp;331&amp;"A"))</f>
        <v/>
      </c>
      <c r="DM18" s="534" t="str">
        <f>IF(COUNTA(車両台帳!$C$57:$C$556)=0,"",COUNTIF(車両台帳!$AQ$57:$AQ$556,DM$3&amp;"-"&amp;331&amp;"A"))</f>
        <v/>
      </c>
      <c r="DN18" s="534" t="str">
        <f>IF(COUNTA(車両台帳!$C$57:$C$556)=0,"",COUNTIF(車両台帳!$AQ$57:$AQ$556,DN$3&amp;"-"&amp;331&amp;"A"))</f>
        <v/>
      </c>
      <c r="DO18" s="534" t="str">
        <f>IF(COUNTA(車両台帳!$C$57:$C$556)=0,"",COUNTIF(車両台帳!$AQ$57:$AQ$556,DO$3&amp;"-"&amp;331&amp;"A"))</f>
        <v/>
      </c>
      <c r="DP18" s="534" t="str">
        <f>IF(COUNTA(車両台帳!$C$57:$C$556)=0,"",COUNTIF(車両台帳!$AQ$57:$AQ$556,DP$3&amp;"-"&amp;331&amp;"A"))</f>
        <v/>
      </c>
      <c r="DQ18" s="534" t="str">
        <f>IF(COUNTA(車両台帳!$C$57:$C$556)=0,"",COUNTIF(車両台帳!$AQ$57:$AQ$556,DQ$3&amp;"-"&amp;331&amp;"A"))</f>
        <v/>
      </c>
      <c r="DR18" s="534" t="str">
        <f>IF(COUNTA(車両台帳!$C$57:$C$556)=0,"",COUNTIF(車両台帳!$AQ$57:$AQ$556,DR$3&amp;"-"&amp;331&amp;"A"))</f>
        <v/>
      </c>
      <c r="DS18" s="534" t="str">
        <f>IF(COUNTA(車両台帳!$C$57:$C$556)=0,"",COUNTIF(車両台帳!$AQ$57:$AQ$556,DS$3&amp;"-"&amp;331&amp;"A"))</f>
        <v/>
      </c>
      <c r="DT18" s="534" t="str">
        <f>IF(COUNTA(車両台帳!$C$57:$C$556)=0,"",COUNTIF(車両台帳!$AQ$57:$AQ$556,DT$3&amp;"-"&amp;331&amp;"A"))</f>
        <v/>
      </c>
      <c r="DU18" s="534" t="str">
        <f>IF(COUNTA(車両台帳!$C$57:$C$556)=0,"",COUNTIF(車両台帳!$AQ$57:$AQ$556,DU$3&amp;"-"&amp;331&amp;"A"))</f>
        <v/>
      </c>
      <c r="DV18" s="534" t="str">
        <f>IF(COUNTA(車両台帳!$C$57:$C$556)=0,"",COUNTIF(車両台帳!$AQ$57:$AQ$556,DV$3&amp;"-"&amp;331&amp;"A"))</f>
        <v/>
      </c>
      <c r="DW18" s="534" t="str">
        <f>IF(COUNTA(車両台帳!$C$57:$C$556)=0,"",COUNTIF(車両台帳!$AQ$57:$AQ$556,DW$3&amp;"-"&amp;331&amp;"A"))</f>
        <v/>
      </c>
      <c r="DX18" s="534" t="str">
        <f>IF(COUNTA(車両台帳!$C$57:$C$556)=0,"",COUNTIF(車両台帳!$AQ$57:$AQ$556,DX$3&amp;"-"&amp;331&amp;"A"))</f>
        <v/>
      </c>
      <c r="DY18" s="534" t="str">
        <f>IF(COUNTA(車両台帳!$C$57:$C$556)=0,"",COUNTIF(車両台帳!$AQ$57:$AQ$556,DY$3&amp;"-"&amp;331&amp;"A"))</f>
        <v/>
      </c>
      <c r="DZ18" s="534" t="str">
        <f>IF(COUNTA(車両台帳!$C$57:$C$556)=0,"",COUNTIF(車両台帳!$AQ$57:$AQ$556,DZ$3&amp;"-"&amp;331&amp;"A"))</f>
        <v/>
      </c>
      <c r="EA18" s="534" t="str">
        <f>IF(COUNTA(車両台帳!$C$57:$C$556)=0,"",COUNTIF(車両台帳!$AQ$57:$AQ$556,EA$3&amp;"-"&amp;331&amp;"A"))</f>
        <v/>
      </c>
      <c r="EB18" s="534" t="str">
        <f>IF(COUNTA(車両台帳!$C$57:$C$556)=0,"",COUNTIF(車両台帳!$AQ$57:$AQ$556,EB$3&amp;"-"&amp;331&amp;"A"))</f>
        <v/>
      </c>
      <c r="EC18" s="534" t="str">
        <f>IF(COUNTA(車両台帳!$C$57:$C$556)=0,"",COUNTIF(車両台帳!$AQ$57:$AQ$556,EC$3&amp;"-"&amp;331&amp;"A"))</f>
        <v/>
      </c>
      <c r="ED18" s="534" t="str">
        <f>IF(COUNTA(車両台帳!$C$57:$C$556)=0,"",COUNTIF(車両台帳!$AQ$57:$AQ$556,ED$3&amp;"-"&amp;331&amp;"A"))</f>
        <v/>
      </c>
      <c r="EE18" s="534" t="str">
        <f>IF(COUNTA(車両台帳!$C$57:$C$556)=0,"",COUNTIF(車両台帳!$AQ$57:$AQ$556,EE$3&amp;"-"&amp;331&amp;"A"))</f>
        <v/>
      </c>
      <c r="EF18" s="534" t="str">
        <f>IF(COUNTA(車両台帳!$C$57:$C$556)=0,"",COUNTIF(車両台帳!$AQ$57:$AQ$556,EF$3&amp;"-"&amp;331&amp;"A"))</f>
        <v/>
      </c>
      <c r="EG18" s="534" t="str">
        <f>IF(COUNTA(車両台帳!$C$57:$C$556)=0,"",COUNTIF(車両台帳!$AQ$57:$AQ$556,EG$3&amp;"-"&amp;331&amp;"A"))</f>
        <v/>
      </c>
      <c r="EH18" s="534" t="str">
        <f>IF(COUNTA(車両台帳!$C$57:$C$556)=0,"",COUNTIF(車両台帳!$AQ$57:$AQ$556,EH$3&amp;"-"&amp;331&amp;"A"))</f>
        <v/>
      </c>
      <c r="EI18" s="534" t="str">
        <f>IF(COUNTA(車両台帳!$C$57:$C$556)=0,"",COUNTIF(車両台帳!$AQ$57:$AQ$556,EI$3&amp;"-"&amp;331&amp;"A"))</f>
        <v/>
      </c>
      <c r="EJ18" s="534" t="str">
        <f>IF(COUNTA(車両台帳!$C$57:$C$556)=0,"",COUNTIF(車両台帳!$AQ$57:$AQ$556,EJ$3&amp;"-"&amp;331&amp;"A"))</f>
        <v/>
      </c>
      <c r="EK18" s="534" t="str">
        <f>IF(COUNTA(車両台帳!$C$57:$C$556)=0,"",COUNTIF(車両台帳!$AQ$57:$AQ$556,EK$3&amp;"-"&amp;331&amp;"A"))</f>
        <v/>
      </c>
      <c r="EL18" s="534" t="str">
        <f>IF(COUNTA(車両台帳!$C$57:$C$556)=0,"",COUNTIF(車両台帳!$AQ$57:$AQ$556,EL$3&amp;"-"&amp;331&amp;"A"))</f>
        <v/>
      </c>
      <c r="EM18" s="534" t="str">
        <f>IF(COUNTA(車両台帳!$C$57:$C$556)=0,"",COUNTIF(車両台帳!$AQ$57:$AQ$556,EM$3&amp;"-"&amp;331&amp;"A"))</f>
        <v/>
      </c>
      <c r="EN18" s="534" t="str">
        <f>IF(COUNTA(車両台帳!$C$57:$C$556)=0,"",COUNTIF(車両台帳!$AQ$57:$AQ$556,EN$3&amp;"-"&amp;331&amp;"A"))</f>
        <v/>
      </c>
      <c r="EO18" s="534" t="str">
        <f>IF(COUNTA(車両台帳!$C$57:$C$556)=0,"",COUNTIF(車両台帳!$AQ$57:$AQ$556,EO$3&amp;"-"&amp;331&amp;"A"))</f>
        <v/>
      </c>
      <c r="EP18" s="534" t="str">
        <f>IF(COUNTA(車両台帳!$C$57:$C$556)=0,"",COUNTIF(車両台帳!$AQ$57:$AQ$556,EP$3&amp;"-"&amp;331&amp;"A"))</f>
        <v/>
      </c>
      <c r="EQ18" s="534" t="str">
        <f>IF(COUNTA(車両台帳!$C$57:$C$556)=0,"",COUNTIF(車両台帳!$AQ$57:$AQ$556,EQ$3&amp;"-"&amp;331&amp;"A"))</f>
        <v/>
      </c>
      <c r="ER18" s="534" t="str">
        <f>IF(COUNTA(車両台帳!$C$57:$C$556)=0,"",COUNTIF(車両台帳!$AQ$57:$AQ$556,ER$3&amp;"-"&amp;331&amp;"A"))</f>
        <v/>
      </c>
      <c r="ES18" s="534" t="str">
        <f>IF(COUNTA(車両台帳!$C$57:$C$556)=0,"",COUNTIF(車両台帳!$AQ$57:$AQ$556,ES$3&amp;"-"&amp;331&amp;"A"))</f>
        <v/>
      </c>
      <c r="ET18" s="534" t="str">
        <f>IF(COUNTA(車両台帳!$C$57:$C$556)=0,"",COUNTIF(車両台帳!$AQ$57:$AQ$556,ET$3&amp;"-"&amp;331&amp;"A"))</f>
        <v/>
      </c>
      <c r="EU18" s="534" t="str">
        <f>IF(COUNTA(車両台帳!$C$57:$C$556)=0,"",COUNTIF(車両台帳!$AQ$57:$AQ$556,EU$3&amp;"-"&amp;331&amp;"A"))</f>
        <v/>
      </c>
      <c r="EV18" s="534" t="str">
        <f>IF(COUNTA(車両台帳!$C$57:$C$556)=0,"",COUNTIF(車両台帳!$AQ$57:$AQ$556,EV$3&amp;"-"&amp;331&amp;"A"))</f>
        <v/>
      </c>
      <c r="EW18" s="535" t="str">
        <f>IF(COUNTA(車両台帳!$C$57:$C$556)=0,"",COUNTIF(車両台帳!$AQ$57:$AQ$556,EW$3&amp;"-"&amp;331&amp;"A"))</f>
        <v/>
      </c>
    </row>
    <row r="19" spans="1:153" s="6" customFormat="1" ht="29.25" customHeight="1">
      <c r="A19" s="1066"/>
      <c r="B19" s="532" t="s">
        <v>44</v>
      </c>
      <c r="C19" s="530" t="str">
        <f>IF(COUNTA(車両台帳!$C$57:$C$556)=0,"",SUM(D19:EW19))</f>
        <v/>
      </c>
      <c r="D19" s="537" t="str">
        <f>IF(COUNTA(車両台帳!$C$57:$C$556)=0,"",COUNTIF(車両台帳!$AQ$57:$AQ$556,D$3&amp;"-"&amp;332&amp;"A"))</f>
        <v/>
      </c>
      <c r="E19" s="537" t="str">
        <f>IF(COUNTA(車両台帳!$C$57:$C$556)=0,"",COUNTIF(車両台帳!$AQ$57:$AQ$556,E$3&amp;"-"&amp;332&amp;"A"))</f>
        <v/>
      </c>
      <c r="F19" s="537" t="str">
        <f>IF(COUNTA(車両台帳!$C$57:$C$556)=0,"",COUNTIF(車両台帳!$AQ$57:$AQ$556,F$3&amp;"-"&amp;332&amp;"A"))</f>
        <v/>
      </c>
      <c r="G19" s="537" t="str">
        <f>IF(COUNTA(車両台帳!$C$57:$C$556)=0,"",COUNTIF(車両台帳!$AQ$57:$AQ$556,G$3&amp;"-"&amp;332&amp;"A"))</f>
        <v/>
      </c>
      <c r="H19" s="537" t="str">
        <f>IF(COUNTA(車両台帳!$C$57:$C$556)=0,"",COUNTIF(車両台帳!$AQ$57:$AQ$556,H$3&amp;"-"&amp;332&amp;"A"))</f>
        <v/>
      </c>
      <c r="I19" s="537" t="str">
        <f>IF(COUNTA(車両台帳!$C$57:$C$556)=0,"",COUNTIF(車両台帳!$AQ$57:$AQ$556,I$3&amp;"-"&amp;332&amp;"A"))</f>
        <v/>
      </c>
      <c r="J19" s="537" t="str">
        <f>IF(COUNTA(車両台帳!$C$57:$C$556)=0,"",COUNTIF(車両台帳!$AQ$57:$AQ$556,J$3&amp;"-"&amp;332&amp;"A"))</f>
        <v/>
      </c>
      <c r="K19" s="537" t="str">
        <f>IF(COUNTA(車両台帳!$C$57:$C$556)=0,"",COUNTIF(車両台帳!$AQ$57:$AQ$556,K$3&amp;"-"&amp;332&amp;"A"))</f>
        <v/>
      </c>
      <c r="L19" s="537" t="str">
        <f>IF(COUNTA(車両台帳!$C$57:$C$556)=0,"",COUNTIF(車両台帳!$AQ$57:$AQ$556,L$3&amp;"-"&amp;332&amp;"A"))</f>
        <v/>
      </c>
      <c r="M19" s="537" t="str">
        <f>IF(COUNTA(車両台帳!$C$57:$C$556)=0,"",COUNTIF(車両台帳!$AQ$57:$AQ$556,M$3&amp;"-"&amp;332&amp;"A"))</f>
        <v/>
      </c>
      <c r="N19" s="537" t="str">
        <f>IF(COUNTA(車両台帳!$C$57:$C$556)=0,"",COUNTIF(車両台帳!$AQ$57:$AQ$556,N$3&amp;"-"&amp;332&amp;"A"))</f>
        <v/>
      </c>
      <c r="O19" s="537" t="str">
        <f>IF(COUNTA(車両台帳!$C$57:$C$556)=0,"",COUNTIF(車両台帳!$AQ$57:$AQ$556,O$3&amp;"-"&amp;332&amp;"A"))</f>
        <v/>
      </c>
      <c r="P19" s="537" t="str">
        <f>IF(COUNTA(車両台帳!$C$57:$C$556)=0,"",COUNTIF(車両台帳!$AQ$57:$AQ$556,P$3&amp;"-"&amp;332&amp;"A"))</f>
        <v/>
      </c>
      <c r="Q19" s="537" t="str">
        <f>IF(COUNTA(車両台帳!$C$57:$C$556)=0,"",COUNTIF(車両台帳!$AQ$57:$AQ$556,Q$3&amp;"-"&amp;332&amp;"A"))</f>
        <v/>
      </c>
      <c r="R19" s="537" t="str">
        <f>IF(COUNTA(車両台帳!$C$57:$C$556)=0,"",COUNTIF(車両台帳!$AQ$57:$AQ$556,R$3&amp;"-"&amp;332&amp;"A"))</f>
        <v/>
      </c>
      <c r="S19" s="537" t="str">
        <f>IF(COUNTA(車両台帳!$C$57:$C$556)=0,"",COUNTIF(車両台帳!$AQ$57:$AQ$556,S$3&amp;"-"&amp;332&amp;"A"))</f>
        <v/>
      </c>
      <c r="T19" s="537" t="str">
        <f>IF(COUNTA(車両台帳!$C$57:$C$556)=0,"",COUNTIF(車両台帳!$AQ$57:$AQ$556,T$3&amp;"-"&amp;332&amp;"A"))</f>
        <v/>
      </c>
      <c r="U19" s="537" t="str">
        <f>IF(COUNTA(車両台帳!$C$57:$C$556)=0,"",COUNTIF(車両台帳!$AQ$57:$AQ$556,U$3&amp;"-"&amp;332&amp;"A"))</f>
        <v/>
      </c>
      <c r="V19" s="537" t="str">
        <f>IF(COUNTA(車両台帳!$C$57:$C$556)=0,"",COUNTIF(車両台帳!$AQ$57:$AQ$556,V$3&amp;"-"&amp;332&amp;"A"))</f>
        <v/>
      </c>
      <c r="W19" s="537" t="str">
        <f>IF(COUNTA(車両台帳!$C$57:$C$556)=0,"",COUNTIF(車両台帳!$AQ$57:$AQ$556,W$3&amp;"-"&amp;332&amp;"A"))</f>
        <v/>
      </c>
      <c r="X19" s="537" t="str">
        <f>IF(COUNTA(車両台帳!$C$57:$C$556)=0,"",COUNTIF(車両台帳!$AQ$57:$AQ$556,X$3&amp;"-"&amp;332&amp;"A"))</f>
        <v/>
      </c>
      <c r="Y19" s="537" t="str">
        <f>IF(COUNTA(車両台帳!$C$57:$C$556)=0,"",COUNTIF(車両台帳!$AQ$57:$AQ$556,Y$3&amp;"-"&amp;332&amp;"A"))</f>
        <v/>
      </c>
      <c r="Z19" s="537" t="str">
        <f>IF(COUNTA(車両台帳!$C$57:$C$556)=0,"",COUNTIF(車両台帳!$AQ$57:$AQ$556,Z$3&amp;"-"&amp;332&amp;"A"))</f>
        <v/>
      </c>
      <c r="AA19" s="537" t="str">
        <f>IF(COUNTA(車両台帳!$C$57:$C$556)=0,"",COUNTIF(車両台帳!$AQ$57:$AQ$556,AA$3&amp;"-"&amp;332&amp;"A"))</f>
        <v/>
      </c>
      <c r="AB19" s="537" t="str">
        <f>IF(COUNTA(車両台帳!$C$57:$C$556)=0,"",COUNTIF(車両台帳!$AQ$57:$AQ$556,AB$3&amp;"-"&amp;332&amp;"A"))</f>
        <v/>
      </c>
      <c r="AC19" s="537" t="str">
        <f>IF(COUNTA(車両台帳!$C$57:$C$556)=0,"",COUNTIF(車両台帳!$AQ$57:$AQ$556,AC$3&amp;"-"&amp;332&amp;"A"))</f>
        <v/>
      </c>
      <c r="AD19" s="537" t="str">
        <f>IF(COUNTA(車両台帳!$C$57:$C$556)=0,"",COUNTIF(車両台帳!$AQ$57:$AQ$556,AD$3&amp;"-"&amp;332&amp;"A"))</f>
        <v/>
      </c>
      <c r="AE19" s="537" t="str">
        <f>IF(COUNTA(車両台帳!$C$57:$C$556)=0,"",COUNTIF(車両台帳!$AQ$57:$AQ$556,AE$3&amp;"-"&amp;332&amp;"A"))</f>
        <v/>
      </c>
      <c r="AF19" s="537" t="str">
        <f>IF(COUNTA(車両台帳!$C$57:$C$556)=0,"",COUNTIF(車両台帳!$AQ$57:$AQ$556,AF$3&amp;"-"&amp;332&amp;"A"))</f>
        <v/>
      </c>
      <c r="AG19" s="537" t="str">
        <f>IF(COUNTA(車両台帳!$C$57:$C$556)=0,"",COUNTIF(車両台帳!$AQ$57:$AQ$556,AG$3&amp;"-"&amp;332&amp;"A"))</f>
        <v/>
      </c>
      <c r="AH19" s="537" t="str">
        <f>IF(COUNTA(車両台帳!$C$57:$C$556)=0,"",COUNTIF(車両台帳!$AQ$57:$AQ$556,AH$3&amp;"-"&amp;332&amp;"A"))</f>
        <v/>
      </c>
      <c r="AI19" s="537" t="str">
        <f>IF(COUNTA(車両台帳!$C$57:$C$556)=0,"",COUNTIF(車両台帳!$AQ$57:$AQ$556,AI$3&amp;"-"&amp;332&amp;"A"))</f>
        <v/>
      </c>
      <c r="AJ19" s="537" t="str">
        <f>IF(COUNTA(車両台帳!$C$57:$C$556)=0,"",COUNTIF(車両台帳!$AQ$57:$AQ$556,AJ$3&amp;"-"&amp;332&amp;"A"))</f>
        <v/>
      </c>
      <c r="AK19" s="537" t="str">
        <f>IF(COUNTA(車両台帳!$C$57:$C$556)=0,"",COUNTIF(車両台帳!$AQ$57:$AQ$556,AK$3&amp;"-"&amp;332&amp;"A"))</f>
        <v/>
      </c>
      <c r="AL19" s="537" t="str">
        <f>IF(COUNTA(車両台帳!$C$57:$C$556)=0,"",COUNTIF(車両台帳!$AQ$57:$AQ$556,AL$3&amp;"-"&amp;332&amp;"A"))</f>
        <v/>
      </c>
      <c r="AM19" s="537" t="str">
        <f>IF(COUNTA(車両台帳!$C$57:$C$556)=0,"",COUNTIF(車両台帳!$AQ$57:$AQ$556,AM$3&amp;"-"&amp;332&amp;"A"))</f>
        <v/>
      </c>
      <c r="AN19" s="537" t="str">
        <f>IF(COUNTA(車両台帳!$C$57:$C$556)=0,"",COUNTIF(車両台帳!$AQ$57:$AQ$556,AN$3&amp;"-"&amp;332&amp;"A"))</f>
        <v/>
      </c>
      <c r="AO19" s="537" t="str">
        <f>IF(COUNTA(車両台帳!$C$57:$C$556)=0,"",COUNTIF(車両台帳!$AQ$57:$AQ$556,AO$3&amp;"-"&amp;332&amp;"A"))</f>
        <v/>
      </c>
      <c r="AP19" s="537" t="str">
        <f>IF(COUNTA(車両台帳!$C$57:$C$556)=0,"",COUNTIF(車両台帳!$AQ$57:$AQ$556,AP$3&amp;"-"&amp;332&amp;"A"))</f>
        <v/>
      </c>
      <c r="AQ19" s="537" t="str">
        <f>IF(COUNTA(車両台帳!$C$57:$C$556)=0,"",COUNTIF(車両台帳!$AQ$57:$AQ$556,AQ$3&amp;"-"&amp;332&amp;"A"))</f>
        <v/>
      </c>
      <c r="AR19" s="537" t="str">
        <f>IF(COUNTA(車両台帳!$C$57:$C$556)=0,"",COUNTIF(車両台帳!$AQ$57:$AQ$556,AR$3&amp;"-"&amp;332&amp;"A"))</f>
        <v/>
      </c>
      <c r="AS19" s="537" t="str">
        <f>IF(COUNTA(車両台帳!$C$57:$C$556)=0,"",COUNTIF(車両台帳!$AQ$57:$AQ$556,AS$3&amp;"-"&amp;332&amp;"A"))</f>
        <v/>
      </c>
      <c r="AT19" s="537" t="str">
        <f>IF(COUNTA(車両台帳!$C$57:$C$556)=0,"",COUNTIF(車両台帳!$AQ$57:$AQ$556,AT$3&amp;"-"&amp;332&amp;"A"))</f>
        <v/>
      </c>
      <c r="AU19" s="537" t="str">
        <f>IF(COUNTA(車両台帳!$C$57:$C$556)=0,"",COUNTIF(車両台帳!$AQ$57:$AQ$556,AU$3&amp;"-"&amp;332&amp;"A"))</f>
        <v/>
      </c>
      <c r="AV19" s="537" t="str">
        <f>IF(COUNTA(車両台帳!$C$57:$C$556)=0,"",COUNTIF(車両台帳!$AQ$57:$AQ$556,AV$3&amp;"-"&amp;332&amp;"A"))</f>
        <v/>
      </c>
      <c r="AW19" s="537" t="str">
        <f>IF(COUNTA(車両台帳!$C$57:$C$556)=0,"",COUNTIF(車両台帳!$AQ$57:$AQ$556,AW$3&amp;"-"&amp;332&amp;"A"))</f>
        <v/>
      </c>
      <c r="AX19" s="537" t="str">
        <f>IF(COUNTA(車両台帳!$C$57:$C$556)=0,"",COUNTIF(車両台帳!$AQ$57:$AQ$556,AX$3&amp;"-"&amp;332&amp;"A"))</f>
        <v/>
      </c>
      <c r="AY19" s="537" t="str">
        <f>IF(COUNTA(車両台帳!$C$57:$C$556)=0,"",COUNTIF(車両台帳!$AQ$57:$AQ$556,AY$3&amp;"-"&amp;332&amp;"A"))</f>
        <v/>
      </c>
      <c r="AZ19" s="537" t="str">
        <f>IF(COUNTA(車両台帳!$C$57:$C$556)=0,"",COUNTIF(車両台帳!$AQ$57:$AQ$556,AZ$3&amp;"-"&amp;332&amp;"A"))</f>
        <v/>
      </c>
      <c r="BA19" s="537" t="str">
        <f>IF(COUNTA(車両台帳!$C$57:$C$556)=0,"",COUNTIF(車両台帳!$AQ$57:$AQ$556,BA$3&amp;"-"&amp;332&amp;"A"))</f>
        <v/>
      </c>
      <c r="BB19" s="537" t="str">
        <f>IF(COUNTA(車両台帳!$C$57:$C$556)=0,"",COUNTIF(車両台帳!$AQ$57:$AQ$556,BB$3&amp;"-"&amp;332&amp;"A"))</f>
        <v/>
      </c>
      <c r="BC19" s="537" t="str">
        <f>IF(COUNTA(車両台帳!$C$57:$C$556)=0,"",COUNTIF(車両台帳!$AQ$57:$AQ$556,BC$3&amp;"-"&amp;332&amp;"A"))</f>
        <v/>
      </c>
      <c r="BD19" s="537" t="str">
        <f>IF(COUNTA(車両台帳!$C$57:$C$556)=0,"",COUNTIF(車両台帳!$AQ$57:$AQ$556,BD$3&amp;"-"&amp;332&amp;"A"))</f>
        <v/>
      </c>
      <c r="BE19" s="537" t="str">
        <f>IF(COUNTA(車両台帳!$C$57:$C$556)=0,"",COUNTIF(車両台帳!$AQ$57:$AQ$556,BE$3&amp;"-"&amp;332&amp;"A"))</f>
        <v/>
      </c>
      <c r="BF19" s="537" t="str">
        <f>IF(COUNTA(車両台帳!$C$57:$C$556)=0,"",COUNTIF(車両台帳!$AQ$57:$AQ$556,BF$3&amp;"-"&amp;332&amp;"A"))</f>
        <v/>
      </c>
      <c r="BG19" s="537" t="str">
        <f>IF(COUNTA(車両台帳!$C$57:$C$556)=0,"",COUNTIF(車両台帳!$AQ$57:$AQ$556,BG$3&amp;"-"&amp;332&amp;"A"))</f>
        <v/>
      </c>
      <c r="BH19" s="537" t="str">
        <f>IF(COUNTA(車両台帳!$C$57:$C$556)=0,"",COUNTIF(車両台帳!$AQ$57:$AQ$556,BH$3&amp;"-"&amp;332&amp;"A"))</f>
        <v/>
      </c>
      <c r="BI19" s="537" t="str">
        <f>IF(COUNTA(車両台帳!$C$57:$C$556)=0,"",COUNTIF(車両台帳!$AQ$57:$AQ$556,BI$3&amp;"-"&amp;332&amp;"A"))</f>
        <v/>
      </c>
      <c r="BJ19" s="537" t="str">
        <f>IF(COUNTA(車両台帳!$C$57:$C$556)=0,"",COUNTIF(車両台帳!$AQ$57:$AQ$556,BJ$3&amp;"-"&amp;332&amp;"A"))</f>
        <v/>
      </c>
      <c r="BK19" s="537" t="str">
        <f>IF(COUNTA(車両台帳!$C$57:$C$556)=0,"",COUNTIF(車両台帳!$AQ$57:$AQ$556,BK$3&amp;"-"&amp;332&amp;"A"))</f>
        <v/>
      </c>
      <c r="BL19" s="537" t="str">
        <f>IF(COUNTA(車両台帳!$C$57:$C$556)=0,"",COUNTIF(車両台帳!$AQ$57:$AQ$556,BL$3&amp;"-"&amp;332&amp;"A"))</f>
        <v/>
      </c>
      <c r="BM19" s="537" t="str">
        <f>IF(COUNTA(車両台帳!$C$57:$C$556)=0,"",COUNTIF(車両台帳!$AQ$57:$AQ$556,BM$3&amp;"-"&amp;332&amp;"A"))</f>
        <v/>
      </c>
      <c r="BN19" s="537" t="str">
        <f>IF(COUNTA(車両台帳!$C$57:$C$556)=0,"",COUNTIF(車両台帳!$AQ$57:$AQ$556,BN$3&amp;"-"&amp;332&amp;"A"))</f>
        <v/>
      </c>
      <c r="BO19" s="537" t="str">
        <f>IF(COUNTA(車両台帳!$C$57:$C$556)=0,"",COUNTIF(車両台帳!$AQ$57:$AQ$556,BO$3&amp;"-"&amp;332&amp;"A"))</f>
        <v/>
      </c>
      <c r="BP19" s="537" t="str">
        <f>IF(COUNTA(車両台帳!$C$57:$C$556)=0,"",COUNTIF(車両台帳!$AQ$57:$AQ$556,BP$3&amp;"-"&amp;332&amp;"A"))</f>
        <v/>
      </c>
      <c r="BQ19" s="537" t="str">
        <f>IF(COUNTA(車両台帳!$C$57:$C$556)=0,"",COUNTIF(車両台帳!$AQ$57:$AQ$556,BQ$3&amp;"-"&amp;332&amp;"A"))</f>
        <v/>
      </c>
      <c r="BR19" s="537" t="str">
        <f>IF(COUNTA(車両台帳!$C$57:$C$556)=0,"",COUNTIF(車両台帳!$AQ$57:$AQ$556,BR$3&amp;"-"&amp;332&amp;"A"))</f>
        <v/>
      </c>
      <c r="BS19" s="537" t="str">
        <f>IF(COUNTA(車両台帳!$C$57:$C$556)=0,"",COUNTIF(車両台帳!$AQ$57:$AQ$556,BS$3&amp;"-"&amp;332&amp;"A"))</f>
        <v/>
      </c>
      <c r="BT19" s="537" t="str">
        <f>IF(COUNTA(車両台帳!$C$57:$C$556)=0,"",COUNTIF(車両台帳!$AQ$57:$AQ$556,BT$3&amp;"-"&amp;332&amp;"A"))</f>
        <v/>
      </c>
      <c r="BU19" s="537" t="str">
        <f>IF(COUNTA(車両台帳!$C$57:$C$556)=0,"",COUNTIF(車両台帳!$AQ$57:$AQ$556,BU$3&amp;"-"&amp;332&amp;"A"))</f>
        <v/>
      </c>
      <c r="BV19" s="537" t="str">
        <f>IF(COUNTA(車両台帳!$C$57:$C$556)=0,"",COUNTIF(車両台帳!$AQ$57:$AQ$556,BV$3&amp;"-"&amp;332&amp;"A"))</f>
        <v/>
      </c>
      <c r="BW19" s="537" t="str">
        <f>IF(COUNTA(車両台帳!$C$57:$C$556)=0,"",COUNTIF(車両台帳!$AQ$57:$AQ$556,BW$3&amp;"-"&amp;332&amp;"A"))</f>
        <v/>
      </c>
      <c r="BX19" s="537" t="str">
        <f>IF(COUNTA(車両台帳!$C$57:$C$556)=0,"",COUNTIF(車両台帳!$AQ$57:$AQ$556,BX$3&amp;"-"&amp;332&amp;"A"))</f>
        <v/>
      </c>
      <c r="BY19" s="537" t="str">
        <f>IF(COUNTA(車両台帳!$C$57:$C$556)=0,"",COUNTIF(車両台帳!$AQ$57:$AQ$556,BY$3&amp;"-"&amp;332&amp;"A"))</f>
        <v/>
      </c>
      <c r="BZ19" s="537" t="str">
        <f>IF(COUNTA(車両台帳!$C$57:$C$556)=0,"",COUNTIF(車両台帳!$AQ$57:$AQ$556,BZ$3&amp;"-"&amp;332&amp;"A"))</f>
        <v/>
      </c>
      <c r="CA19" s="537" t="str">
        <f>IF(COUNTA(車両台帳!$C$57:$C$556)=0,"",COUNTIF(車両台帳!$AQ$57:$AQ$556,CA$3&amp;"-"&amp;332&amp;"A"))</f>
        <v/>
      </c>
      <c r="CB19" s="537" t="str">
        <f>IF(COUNTA(車両台帳!$C$57:$C$556)=0,"",COUNTIF(車両台帳!$AQ$57:$AQ$556,CB$3&amp;"-"&amp;332&amp;"A"))</f>
        <v/>
      </c>
      <c r="CC19" s="537" t="str">
        <f>IF(COUNTA(車両台帳!$C$57:$C$556)=0,"",COUNTIF(車両台帳!$AQ$57:$AQ$556,CC$3&amp;"-"&amp;332&amp;"A"))</f>
        <v/>
      </c>
      <c r="CD19" s="537" t="str">
        <f>IF(COUNTA(車両台帳!$C$57:$C$556)=0,"",COUNTIF(車両台帳!$AQ$57:$AQ$556,CD$3&amp;"-"&amp;332&amp;"A"))</f>
        <v/>
      </c>
      <c r="CE19" s="537" t="str">
        <f>IF(COUNTA(車両台帳!$C$57:$C$556)=0,"",COUNTIF(車両台帳!$AQ$57:$AQ$556,CE$3&amp;"-"&amp;332&amp;"A"))</f>
        <v/>
      </c>
      <c r="CF19" s="537" t="str">
        <f>IF(COUNTA(車両台帳!$C$57:$C$556)=0,"",COUNTIF(車両台帳!$AQ$57:$AQ$556,CF$3&amp;"-"&amp;332&amp;"A"))</f>
        <v/>
      </c>
      <c r="CG19" s="537" t="str">
        <f>IF(COUNTA(車両台帳!$C$57:$C$556)=0,"",COUNTIF(車両台帳!$AQ$57:$AQ$556,CG$3&amp;"-"&amp;332&amp;"A"))</f>
        <v/>
      </c>
      <c r="CH19" s="537" t="str">
        <f>IF(COUNTA(車両台帳!$C$57:$C$556)=0,"",COUNTIF(車両台帳!$AQ$57:$AQ$556,CH$3&amp;"-"&amp;332&amp;"A"))</f>
        <v/>
      </c>
      <c r="CI19" s="537" t="str">
        <f>IF(COUNTA(車両台帳!$C$57:$C$556)=0,"",COUNTIF(車両台帳!$AQ$57:$AQ$556,CI$3&amp;"-"&amp;332&amp;"A"))</f>
        <v/>
      </c>
      <c r="CJ19" s="537" t="str">
        <f>IF(COUNTA(車両台帳!$C$57:$C$556)=0,"",COUNTIF(車両台帳!$AQ$57:$AQ$556,CJ$3&amp;"-"&amp;332&amp;"A"))</f>
        <v/>
      </c>
      <c r="CK19" s="537" t="str">
        <f>IF(COUNTA(車両台帳!$C$57:$C$556)=0,"",COUNTIF(車両台帳!$AQ$57:$AQ$556,CK$3&amp;"-"&amp;332&amp;"A"))</f>
        <v/>
      </c>
      <c r="CL19" s="537" t="str">
        <f>IF(COUNTA(車両台帳!$C$57:$C$556)=0,"",COUNTIF(車両台帳!$AQ$57:$AQ$556,CL$3&amp;"-"&amp;332&amp;"A"))</f>
        <v/>
      </c>
      <c r="CM19" s="537" t="str">
        <f>IF(COUNTA(車両台帳!$C$57:$C$556)=0,"",COUNTIF(車両台帳!$AQ$57:$AQ$556,CM$3&amp;"-"&amp;332&amp;"A"))</f>
        <v/>
      </c>
      <c r="CN19" s="537" t="str">
        <f>IF(COUNTA(車両台帳!$C$57:$C$556)=0,"",COUNTIF(車両台帳!$AQ$57:$AQ$556,CN$3&amp;"-"&amp;332&amp;"A"))</f>
        <v/>
      </c>
      <c r="CO19" s="537" t="str">
        <f>IF(COUNTA(車両台帳!$C$57:$C$556)=0,"",COUNTIF(車両台帳!$AQ$57:$AQ$556,CO$3&amp;"-"&amp;332&amp;"A"))</f>
        <v/>
      </c>
      <c r="CP19" s="537" t="str">
        <f>IF(COUNTA(車両台帳!$C$57:$C$556)=0,"",COUNTIF(車両台帳!$AQ$57:$AQ$556,CP$3&amp;"-"&amp;332&amp;"A"))</f>
        <v/>
      </c>
      <c r="CQ19" s="537" t="str">
        <f>IF(COUNTA(車両台帳!$C$57:$C$556)=0,"",COUNTIF(車両台帳!$AQ$57:$AQ$556,CQ$3&amp;"-"&amp;332&amp;"A"))</f>
        <v/>
      </c>
      <c r="CR19" s="537" t="str">
        <f>IF(COUNTA(車両台帳!$C$57:$C$556)=0,"",COUNTIF(車両台帳!$AQ$57:$AQ$556,CR$3&amp;"-"&amp;332&amp;"A"))</f>
        <v/>
      </c>
      <c r="CS19" s="537" t="str">
        <f>IF(COUNTA(車両台帳!$C$57:$C$556)=0,"",COUNTIF(車両台帳!$AQ$57:$AQ$556,CS$3&amp;"-"&amp;332&amp;"A"))</f>
        <v/>
      </c>
      <c r="CT19" s="537" t="str">
        <f>IF(COUNTA(車両台帳!$C$57:$C$556)=0,"",COUNTIF(車両台帳!$AQ$57:$AQ$556,CT$3&amp;"-"&amp;332&amp;"A"))</f>
        <v/>
      </c>
      <c r="CU19" s="537" t="str">
        <f>IF(COUNTA(車両台帳!$C$57:$C$556)=0,"",COUNTIF(車両台帳!$AQ$57:$AQ$556,CU$3&amp;"-"&amp;332&amp;"A"))</f>
        <v/>
      </c>
      <c r="CV19" s="537" t="str">
        <f>IF(COUNTA(車両台帳!$C$57:$C$556)=0,"",COUNTIF(車両台帳!$AQ$57:$AQ$556,CV$3&amp;"-"&amp;332&amp;"A"))</f>
        <v/>
      </c>
      <c r="CW19" s="537" t="str">
        <f>IF(COUNTA(車両台帳!$C$57:$C$556)=0,"",COUNTIF(車両台帳!$AQ$57:$AQ$556,CW$3&amp;"-"&amp;332&amp;"A"))</f>
        <v/>
      </c>
      <c r="CX19" s="537" t="str">
        <f>IF(COUNTA(車両台帳!$C$57:$C$556)=0,"",COUNTIF(車両台帳!$AQ$57:$AQ$556,CX$3&amp;"-"&amp;332&amp;"A"))</f>
        <v/>
      </c>
      <c r="CY19" s="537" t="str">
        <f>IF(COUNTA(車両台帳!$C$57:$C$556)=0,"",COUNTIF(車両台帳!$AQ$57:$AQ$556,CY$3&amp;"-"&amp;332&amp;"A"))</f>
        <v/>
      </c>
      <c r="CZ19" s="537" t="str">
        <f>IF(COUNTA(車両台帳!$C$57:$C$556)=0,"",COUNTIF(車両台帳!$AQ$57:$AQ$556,CZ$3&amp;"-"&amp;332&amp;"A"))</f>
        <v/>
      </c>
      <c r="DA19" s="537" t="str">
        <f>IF(COUNTA(車両台帳!$C$57:$C$556)=0,"",COUNTIF(車両台帳!$AQ$57:$AQ$556,DA$3&amp;"-"&amp;332&amp;"A"))</f>
        <v/>
      </c>
      <c r="DB19" s="537" t="str">
        <f>IF(COUNTA(車両台帳!$C$57:$C$556)=0,"",COUNTIF(車両台帳!$AQ$57:$AQ$556,DB$3&amp;"-"&amp;332&amp;"A"))</f>
        <v/>
      </c>
      <c r="DC19" s="537" t="str">
        <f>IF(COUNTA(車両台帳!$C$57:$C$556)=0,"",COUNTIF(車両台帳!$AQ$57:$AQ$556,DC$3&amp;"-"&amp;332&amp;"A"))</f>
        <v/>
      </c>
      <c r="DD19" s="537" t="str">
        <f>IF(COUNTA(車両台帳!$C$57:$C$556)=0,"",COUNTIF(車両台帳!$AQ$57:$AQ$556,DD$3&amp;"-"&amp;332&amp;"A"))</f>
        <v/>
      </c>
      <c r="DE19" s="537" t="str">
        <f>IF(COUNTA(車両台帳!$C$57:$C$556)=0,"",COUNTIF(車両台帳!$AQ$57:$AQ$556,DE$3&amp;"-"&amp;332&amp;"A"))</f>
        <v/>
      </c>
      <c r="DF19" s="537" t="str">
        <f>IF(COUNTA(車両台帳!$C$57:$C$556)=0,"",COUNTIF(車両台帳!$AQ$57:$AQ$556,DF$3&amp;"-"&amp;332&amp;"A"))</f>
        <v/>
      </c>
      <c r="DG19" s="537" t="str">
        <f>IF(COUNTA(車両台帳!$C$57:$C$556)=0,"",COUNTIF(車両台帳!$AQ$57:$AQ$556,DG$3&amp;"-"&amp;332&amp;"A"))</f>
        <v/>
      </c>
      <c r="DH19" s="537" t="str">
        <f>IF(COUNTA(車両台帳!$C$57:$C$556)=0,"",COUNTIF(車両台帳!$AQ$57:$AQ$556,DH$3&amp;"-"&amp;332&amp;"A"))</f>
        <v/>
      </c>
      <c r="DI19" s="537" t="str">
        <f>IF(COUNTA(車両台帳!$C$57:$C$556)=0,"",COUNTIF(車両台帳!$AQ$57:$AQ$556,DI$3&amp;"-"&amp;332&amp;"A"))</f>
        <v/>
      </c>
      <c r="DJ19" s="537" t="str">
        <f>IF(COUNTA(車両台帳!$C$57:$C$556)=0,"",COUNTIF(車両台帳!$AQ$57:$AQ$556,DJ$3&amp;"-"&amp;332&amp;"A"))</f>
        <v/>
      </c>
      <c r="DK19" s="537" t="str">
        <f>IF(COUNTA(車両台帳!$C$57:$C$556)=0,"",COUNTIF(車両台帳!$AQ$57:$AQ$556,DK$3&amp;"-"&amp;332&amp;"A"))</f>
        <v/>
      </c>
      <c r="DL19" s="537" t="str">
        <f>IF(COUNTA(車両台帳!$C$57:$C$556)=0,"",COUNTIF(車両台帳!$AQ$57:$AQ$556,DL$3&amp;"-"&amp;332&amp;"A"))</f>
        <v/>
      </c>
      <c r="DM19" s="537" t="str">
        <f>IF(COUNTA(車両台帳!$C$57:$C$556)=0,"",COUNTIF(車両台帳!$AQ$57:$AQ$556,DM$3&amp;"-"&amp;332&amp;"A"))</f>
        <v/>
      </c>
      <c r="DN19" s="537" t="str">
        <f>IF(COUNTA(車両台帳!$C$57:$C$556)=0,"",COUNTIF(車両台帳!$AQ$57:$AQ$556,DN$3&amp;"-"&amp;332&amp;"A"))</f>
        <v/>
      </c>
      <c r="DO19" s="537" t="str">
        <f>IF(COUNTA(車両台帳!$C$57:$C$556)=0,"",COUNTIF(車両台帳!$AQ$57:$AQ$556,DO$3&amp;"-"&amp;332&amp;"A"))</f>
        <v/>
      </c>
      <c r="DP19" s="537" t="str">
        <f>IF(COUNTA(車両台帳!$C$57:$C$556)=0,"",COUNTIF(車両台帳!$AQ$57:$AQ$556,DP$3&amp;"-"&amp;332&amp;"A"))</f>
        <v/>
      </c>
      <c r="DQ19" s="537" t="str">
        <f>IF(COUNTA(車両台帳!$C$57:$C$556)=0,"",COUNTIF(車両台帳!$AQ$57:$AQ$556,DQ$3&amp;"-"&amp;332&amp;"A"))</f>
        <v/>
      </c>
      <c r="DR19" s="537" t="str">
        <f>IF(COUNTA(車両台帳!$C$57:$C$556)=0,"",COUNTIF(車両台帳!$AQ$57:$AQ$556,DR$3&amp;"-"&amp;332&amp;"A"))</f>
        <v/>
      </c>
      <c r="DS19" s="537" t="str">
        <f>IF(COUNTA(車両台帳!$C$57:$C$556)=0,"",COUNTIF(車両台帳!$AQ$57:$AQ$556,DS$3&amp;"-"&amp;332&amp;"A"))</f>
        <v/>
      </c>
      <c r="DT19" s="537" t="str">
        <f>IF(COUNTA(車両台帳!$C$57:$C$556)=0,"",COUNTIF(車両台帳!$AQ$57:$AQ$556,DT$3&amp;"-"&amp;332&amp;"A"))</f>
        <v/>
      </c>
      <c r="DU19" s="537" t="str">
        <f>IF(COUNTA(車両台帳!$C$57:$C$556)=0,"",COUNTIF(車両台帳!$AQ$57:$AQ$556,DU$3&amp;"-"&amp;332&amp;"A"))</f>
        <v/>
      </c>
      <c r="DV19" s="537" t="str">
        <f>IF(COUNTA(車両台帳!$C$57:$C$556)=0,"",COUNTIF(車両台帳!$AQ$57:$AQ$556,DV$3&amp;"-"&amp;332&amp;"A"))</f>
        <v/>
      </c>
      <c r="DW19" s="537" t="str">
        <f>IF(COUNTA(車両台帳!$C$57:$C$556)=0,"",COUNTIF(車両台帳!$AQ$57:$AQ$556,DW$3&amp;"-"&amp;332&amp;"A"))</f>
        <v/>
      </c>
      <c r="DX19" s="537" t="str">
        <f>IF(COUNTA(車両台帳!$C$57:$C$556)=0,"",COUNTIF(車両台帳!$AQ$57:$AQ$556,DX$3&amp;"-"&amp;332&amp;"A"))</f>
        <v/>
      </c>
      <c r="DY19" s="537" t="str">
        <f>IF(COUNTA(車両台帳!$C$57:$C$556)=0,"",COUNTIF(車両台帳!$AQ$57:$AQ$556,DY$3&amp;"-"&amp;332&amp;"A"))</f>
        <v/>
      </c>
      <c r="DZ19" s="537" t="str">
        <f>IF(COUNTA(車両台帳!$C$57:$C$556)=0,"",COUNTIF(車両台帳!$AQ$57:$AQ$556,DZ$3&amp;"-"&amp;332&amp;"A"))</f>
        <v/>
      </c>
      <c r="EA19" s="537" t="str">
        <f>IF(COUNTA(車両台帳!$C$57:$C$556)=0,"",COUNTIF(車両台帳!$AQ$57:$AQ$556,EA$3&amp;"-"&amp;332&amp;"A"))</f>
        <v/>
      </c>
      <c r="EB19" s="537" t="str">
        <f>IF(COUNTA(車両台帳!$C$57:$C$556)=0,"",COUNTIF(車両台帳!$AQ$57:$AQ$556,EB$3&amp;"-"&amp;332&amp;"A"))</f>
        <v/>
      </c>
      <c r="EC19" s="537" t="str">
        <f>IF(COUNTA(車両台帳!$C$57:$C$556)=0,"",COUNTIF(車両台帳!$AQ$57:$AQ$556,EC$3&amp;"-"&amp;332&amp;"A"))</f>
        <v/>
      </c>
      <c r="ED19" s="537" t="str">
        <f>IF(COUNTA(車両台帳!$C$57:$C$556)=0,"",COUNTIF(車両台帳!$AQ$57:$AQ$556,ED$3&amp;"-"&amp;332&amp;"A"))</f>
        <v/>
      </c>
      <c r="EE19" s="537" t="str">
        <f>IF(COUNTA(車両台帳!$C$57:$C$556)=0,"",COUNTIF(車両台帳!$AQ$57:$AQ$556,EE$3&amp;"-"&amp;332&amp;"A"))</f>
        <v/>
      </c>
      <c r="EF19" s="537" t="str">
        <f>IF(COUNTA(車両台帳!$C$57:$C$556)=0,"",COUNTIF(車両台帳!$AQ$57:$AQ$556,EF$3&amp;"-"&amp;332&amp;"A"))</f>
        <v/>
      </c>
      <c r="EG19" s="537" t="str">
        <f>IF(COUNTA(車両台帳!$C$57:$C$556)=0,"",COUNTIF(車両台帳!$AQ$57:$AQ$556,EG$3&amp;"-"&amp;332&amp;"A"))</f>
        <v/>
      </c>
      <c r="EH19" s="537" t="str">
        <f>IF(COUNTA(車両台帳!$C$57:$C$556)=0,"",COUNTIF(車両台帳!$AQ$57:$AQ$556,EH$3&amp;"-"&amp;332&amp;"A"))</f>
        <v/>
      </c>
      <c r="EI19" s="537" t="str">
        <f>IF(COUNTA(車両台帳!$C$57:$C$556)=0,"",COUNTIF(車両台帳!$AQ$57:$AQ$556,EI$3&amp;"-"&amp;332&amp;"A"))</f>
        <v/>
      </c>
      <c r="EJ19" s="537" t="str">
        <f>IF(COUNTA(車両台帳!$C$57:$C$556)=0,"",COUNTIF(車両台帳!$AQ$57:$AQ$556,EJ$3&amp;"-"&amp;332&amp;"A"))</f>
        <v/>
      </c>
      <c r="EK19" s="537" t="str">
        <f>IF(COUNTA(車両台帳!$C$57:$C$556)=0,"",COUNTIF(車両台帳!$AQ$57:$AQ$556,EK$3&amp;"-"&amp;332&amp;"A"))</f>
        <v/>
      </c>
      <c r="EL19" s="537" t="str">
        <f>IF(COUNTA(車両台帳!$C$57:$C$556)=0,"",COUNTIF(車両台帳!$AQ$57:$AQ$556,EL$3&amp;"-"&amp;332&amp;"A"))</f>
        <v/>
      </c>
      <c r="EM19" s="537" t="str">
        <f>IF(COUNTA(車両台帳!$C$57:$C$556)=0,"",COUNTIF(車両台帳!$AQ$57:$AQ$556,EM$3&amp;"-"&amp;332&amp;"A"))</f>
        <v/>
      </c>
      <c r="EN19" s="537" t="str">
        <f>IF(COUNTA(車両台帳!$C$57:$C$556)=0,"",COUNTIF(車両台帳!$AQ$57:$AQ$556,EN$3&amp;"-"&amp;332&amp;"A"))</f>
        <v/>
      </c>
      <c r="EO19" s="537" t="str">
        <f>IF(COUNTA(車両台帳!$C$57:$C$556)=0,"",COUNTIF(車両台帳!$AQ$57:$AQ$556,EO$3&amp;"-"&amp;332&amp;"A"))</f>
        <v/>
      </c>
      <c r="EP19" s="537" t="str">
        <f>IF(COUNTA(車両台帳!$C$57:$C$556)=0,"",COUNTIF(車両台帳!$AQ$57:$AQ$556,EP$3&amp;"-"&amp;332&amp;"A"))</f>
        <v/>
      </c>
      <c r="EQ19" s="537" t="str">
        <f>IF(COUNTA(車両台帳!$C$57:$C$556)=0,"",COUNTIF(車両台帳!$AQ$57:$AQ$556,EQ$3&amp;"-"&amp;332&amp;"A"))</f>
        <v/>
      </c>
      <c r="ER19" s="537" t="str">
        <f>IF(COUNTA(車両台帳!$C$57:$C$556)=0,"",COUNTIF(車両台帳!$AQ$57:$AQ$556,ER$3&amp;"-"&amp;332&amp;"A"))</f>
        <v/>
      </c>
      <c r="ES19" s="537" t="str">
        <f>IF(COUNTA(車両台帳!$C$57:$C$556)=0,"",COUNTIF(車両台帳!$AQ$57:$AQ$556,ES$3&amp;"-"&amp;332&amp;"A"))</f>
        <v/>
      </c>
      <c r="ET19" s="537" t="str">
        <f>IF(COUNTA(車両台帳!$C$57:$C$556)=0,"",COUNTIF(車両台帳!$AQ$57:$AQ$556,ET$3&amp;"-"&amp;332&amp;"A"))</f>
        <v/>
      </c>
      <c r="EU19" s="537" t="str">
        <f>IF(COUNTA(車両台帳!$C$57:$C$556)=0,"",COUNTIF(車両台帳!$AQ$57:$AQ$556,EU$3&amp;"-"&amp;332&amp;"A"))</f>
        <v/>
      </c>
      <c r="EV19" s="537" t="str">
        <f>IF(COUNTA(車両台帳!$C$57:$C$556)=0,"",COUNTIF(車両台帳!$AQ$57:$AQ$556,EV$3&amp;"-"&amp;332&amp;"A"))</f>
        <v/>
      </c>
      <c r="EW19" s="538" t="str">
        <f>IF(COUNTA(車両台帳!$C$57:$C$556)=0,"",COUNTIF(車両台帳!$AQ$57:$AQ$556,EW$3&amp;"-"&amp;332&amp;"A"))</f>
        <v/>
      </c>
    </row>
    <row r="20" spans="1:153" s="6" customFormat="1" ht="29.25" customHeight="1">
      <c r="A20" s="1066"/>
      <c r="B20" s="532" t="s">
        <v>45</v>
      </c>
      <c r="C20" s="530" t="str">
        <f>IF(COUNTA(車両台帳!$C$57:$C$556)=0,"",SUM(D20:EW20))</f>
        <v/>
      </c>
      <c r="D20" s="537" t="str">
        <f>IF(COUNTA(車両台帳!$C$57:$C$556)=0,"",COUNTIF(車両台帳!$AQ$57:$AQ$556,D$3&amp;"-"&amp;333&amp;"A"))</f>
        <v/>
      </c>
      <c r="E20" s="537" t="str">
        <f>IF(COUNTA(車両台帳!$C$57:$C$556)=0,"",COUNTIF(車両台帳!$AQ$57:$AQ$556,E$3&amp;"-"&amp;333&amp;"A"))</f>
        <v/>
      </c>
      <c r="F20" s="537" t="str">
        <f>IF(COUNTA(車両台帳!$C$57:$C$556)=0,"",COUNTIF(車両台帳!$AQ$57:$AQ$556,F$3&amp;"-"&amp;333&amp;"A"))</f>
        <v/>
      </c>
      <c r="G20" s="537" t="str">
        <f>IF(COUNTA(車両台帳!$C$57:$C$556)=0,"",COUNTIF(車両台帳!$AQ$57:$AQ$556,G$3&amp;"-"&amp;333&amp;"A"))</f>
        <v/>
      </c>
      <c r="H20" s="537" t="str">
        <f>IF(COUNTA(車両台帳!$C$57:$C$556)=0,"",COUNTIF(車両台帳!$AQ$57:$AQ$556,H$3&amp;"-"&amp;333&amp;"A"))</f>
        <v/>
      </c>
      <c r="I20" s="537" t="str">
        <f>IF(COUNTA(車両台帳!$C$57:$C$556)=0,"",COUNTIF(車両台帳!$AQ$57:$AQ$556,I$3&amp;"-"&amp;333&amp;"A"))</f>
        <v/>
      </c>
      <c r="J20" s="537" t="str">
        <f>IF(COUNTA(車両台帳!$C$57:$C$556)=0,"",COUNTIF(車両台帳!$AQ$57:$AQ$556,J$3&amp;"-"&amp;333&amp;"A"))</f>
        <v/>
      </c>
      <c r="K20" s="537" t="str">
        <f>IF(COUNTA(車両台帳!$C$57:$C$556)=0,"",COUNTIF(車両台帳!$AQ$57:$AQ$556,K$3&amp;"-"&amp;333&amp;"A"))</f>
        <v/>
      </c>
      <c r="L20" s="537" t="str">
        <f>IF(COUNTA(車両台帳!$C$57:$C$556)=0,"",COUNTIF(車両台帳!$AQ$57:$AQ$556,L$3&amp;"-"&amp;333&amp;"A"))</f>
        <v/>
      </c>
      <c r="M20" s="537" t="str">
        <f>IF(COUNTA(車両台帳!$C$57:$C$556)=0,"",COUNTIF(車両台帳!$AQ$57:$AQ$556,M$3&amp;"-"&amp;333&amp;"A"))</f>
        <v/>
      </c>
      <c r="N20" s="537" t="str">
        <f>IF(COUNTA(車両台帳!$C$57:$C$556)=0,"",COUNTIF(車両台帳!$AQ$57:$AQ$556,N$3&amp;"-"&amp;333&amp;"A"))</f>
        <v/>
      </c>
      <c r="O20" s="537" t="str">
        <f>IF(COUNTA(車両台帳!$C$57:$C$556)=0,"",COUNTIF(車両台帳!$AQ$57:$AQ$556,O$3&amp;"-"&amp;333&amp;"A"))</f>
        <v/>
      </c>
      <c r="P20" s="537" t="str">
        <f>IF(COUNTA(車両台帳!$C$57:$C$556)=0,"",COUNTIF(車両台帳!$AQ$57:$AQ$556,P$3&amp;"-"&amp;333&amp;"A"))</f>
        <v/>
      </c>
      <c r="Q20" s="537" t="str">
        <f>IF(COUNTA(車両台帳!$C$57:$C$556)=0,"",COUNTIF(車両台帳!$AQ$57:$AQ$556,Q$3&amp;"-"&amp;333&amp;"A"))</f>
        <v/>
      </c>
      <c r="R20" s="537" t="str">
        <f>IF(COUNTA(車両台帳!$C$57:$C$556)=0,"",COUNTIF(車両台帳!$AQ$57:$AQ$556,R$3&amp;"-"&amp;333&amp;"A"))</f>
        <v/>
      </c>
      <c r="S20" s="537" t="str">
        <f>IF(COUNTA(車両台帳!$C$57:$C$556)=0,"",COUNTIF(車両台帳!$AQ$57:$AQ$556,S$3&amp;"-"&amp;333&amp;"A"))</f>
        <v/>
      </c>
      <c r="T20" s="537" t="str">
        <f>IF(COUNTA(車両台帳!$C$57:$C$556)=0,"",COUNTIF(車両台帳!$AQ$57:$AQ$556,T$3&amp;"-"&amp;333&amp;"A"))</f>
        <v/>
      </c>
      <c r="U20" s="537" t="str">
        <f>IF(COUNTA(車両台帳!$C$57:$C$556)=0,"",COUNTIF(車両台帳!$AQ$57:$AQ$556,U$3&amp;"-"&amp;333&amp;"A"))</f>
        <v/>
      </c>
      <c r="V20" s="537" t="str">
        <f>IF(COUNTA(車両台帳!$C$57:$C$556)=0,"",COUNTIF(車両台帳!$AQ$57:$AQ$556,V$3&amp;"-"&amp;333&amp;"A"))</f>
        <v/>
      </c>
      <c r="W20" s="537" t="str">
        <f>IF(COUNTA(車両台帳!$C$57:$C$556)=0,"",COUNTIF(車両台帳!$AQ$57:$AQ$556,W$3&amp;"-"&amp;333&amp;"A"))</f>
        <v/>
      </c>
      <c r="X20" s="537" t="str">
        <f>IF(COUNTA(車両台帳!$C$57:$C$556)=0,"",COUNTIF(車両台帳!$AQ$57:$AQ$556,X$3&amp;"-"&amp;333&amp;"A"))</f>
        <v/>
      </c>
      <c r="Y20" s="537" t="str">
        <f>IF(COUNTA(車両台帳!$C$57:$C$556)=0,"",COUNTIF(車両台帳!$AQ$57:$AQ$556,Y$3&amp;"-"&amp;333&amp;"A"))</f>
        <v/>
      </c>
      <c r="Z20" s="537" t="str">
        <f>IF(COUNTA(車両台帳!$C$57:$C$556)=0,"",COUNTIF(車両台帳!$AQ$57:$AQ$556,Z$3&amp;"-"&amp;333&amp;"A"))</f>
        <v/>
      </c>
      <c r="AA20" s="537" t="str">
        <f>IF(COUNTA(車両台帳!$C$57:$C$556)=0,"",COUNTIF(車両台帳!$AQ$57:$AQ$556,AA$3&amp;"-"&amp;333&amp;"A"))</f>
        <v/>
      </c>
      <c r="AB20" s="537" t="str">
        <f>IF(COUNTA(車両台帳!$C$57:$C$556)=0,"",COUNTIF(車両台帳!$AQ$57:$AQ$556,AB$3&amp;"-"&amp;333&amp;"A"))</f>
        <v/>
      </c>
      <c r="AC20" s="537" t="str">
        <f>IF(COUNTA(車両台帳!$C$57:$C$556)=0,"",COUNTIF(車両台帳!$AQ$57:$AQ$556,AC$3&amp;"-"&amp;333&amp;"A"))</f>
        <v/>
      </c>
      <c r="AD20" s="537" t="str">
        <f>IF(COUNTA(車両台帳!$C$57:$C$556)=0,"",COUNTIF(車両台帳!$AQ$57:$AQ$556,AD$3&amp;"-"&amp;333&amp;"A"))</f>
        <v/>
      </c>
      <c r="AE20" s="537" t="str">
        <f>IF(COUNTA(車両台帳!$C$57:$C$556)=0,"",COUNTIF(車両台帳!$AQ$57:$AQ$556,AE$3&amp;"-"&amp;333&amp;"A"))</f>
        <v/>
      </c>
      <c r="AF20" s="537" t="str">
        <f>IF(COUNTA(車両台帳!$C$57:$C$556)=0,"",COUNTIF(車両台帳!$AQ$57:$AQ$556,AF$3&amp;"-"&amp;333&amp;"A"))</f>
        <v/>
      </c>
      <c r="AG20" s="537" t="str">
        <f>IF(COUNTA(車両台帳!$C$57:$C$556)=0,"",COUNTIF(車両台帳!$AQ$57:$AQ$556,AG$3&amp;"-"&amp;333&amp;"A"))</f>
        <v/>
      </c>
      <c r="AH20" s="537" t="str">
        <f>IF(COUNTA(車両台帳!$C$57:$C$556)=0,"",COUNTIF(車両台帳!$AQ$57:$AQ$556,AH$3&amp;"-"&amp;333&amp;"A"))</f>
        <v/>
      </c>
      <c r="AI20" s="537" t="str">
        <f>IF(COUNTA(車両台帳!$C$57:$C$556)=0,"",COUNTIF(車両台帳!$AQ$57:$AQ$556,AI$3&amp;"-"&amp;333&amp;"A"))</f>
        <v/>
      </c>
      <c r="AJ20" s="537" t="str">
        <f>IF(COUNTA(車両台帳!$C$57:$C$556)=0,"",COUNTIF(車両台帳!$AQ$57:$AQ$556,AJ$3&amp;"-"&amp;333&amp;"A"))</f>
        <v/>
      </c>
      <c r="AK20" s="537" t="str">
        <f>IF(COUNTA(車両台帳!$C$57:$C$556)=0,"",COUNTIF(車両台帳!$AQ$57:$AQ$556,AK$3&amp;"-"&amp;333&amp;"A"))</f>
        <v/>
      </c>
      <c r="AL20" s="537" t="str">
        <f>IF(COUNTA(車両台帳!$C$57:$C$556)=0,"",COUNTIF(車両台帳!$AQ$57:$AQ$556,AL$3&amp;"-"&amp;333&amp;"A"))</f>
        <v/>
      </c>
      <c r="AM20" s="537" t="str">
        <f>IF(COUNTA(車両台帳!$C$57:$C$556)=0,"",COUNTIF(車両台帳!$AQ$57:$AQ$556,AM$3&amp;"-"&amp;333&amp;"A"))</f>
        <v/>
      </c>
      <c r="AN20" s="537" t="str">
        <f>IF(COUNTA(車両台帳!$C$57:$C$556)=0,"",COUNTIF(車両台帳!$AQ$57:$AQ$556,AN$3&amp;"-"&amp;333&amp;"A"))</f>
        <v/>
      </c>
      <c r="AO20" s="537" t="str">
        <f>IF(COUNTA(車両台帳!$C$57:$C$556)=0,"",COUNTIF(車両台帳!$AQ$57:$AQ$556,AO$3&amp;"-"&amp;333&amp;"A"))</f>
        <v/>
      </c>
      <c r="AP20" s="537" t="str">
        <f>IF(COUNTA(車両台帳!$C$57:$C$556)=0,"",COUNTIF(車両台帳!$AQ$57:$AQ$556,AP$3&amp;"-"&amp;333&amp;"A"))</f>
        <v/>
      </c>
      <c r="AQ20" s="537" t="str">
        <f>IF(COUNTA(車両台帳!$C$57:$C$556)=0,"",COUNTIF(車両台帳!$AQ$57:$AQ$556,AQ$3&amp;"-"&amp;333&amp;"A"))</f>
        <v/>
      </c>
      <c r="AR20" s="537" t="str">
        <f>IF(COUNTA(車両台帳!$C$57:$C$556)=0,"",COUNTIF(車両台帳!$AQ$57:$AQ$556,AR$3&amp;"-"&amp;333&amp;"A"))</f>
        <v/>
      </c>
      <c r="AS20" s="537" t="str">
        <f>IF(COUNTA(車両台帳!$C$57:$C$556)=0,"",COUNTIF(車両台帳!$AQ$57:$AQ$556,AS$3&amp;"-"&amp;333&amp;"A"))</f>
        <v/>
      </c>
      <c r="AT20" s="537" t="str">
        <f>IF(COUNTA(車両台帳!$C$57:$C$556)=0,"",COUNTIF(車両台帳!$AQ$57:$AQ$556,AT$3&amp;"-"&amp;333&amp;"A"))</f>
        <v/>
      </c>
      <c r="AU20" s="537" t="str">
        <f>IF(COUNTA(車両台帳!$C$57:$C$556)=0,"",COUNTIF(車両台帳!$AQ$57:$AQ$556,AU$3&amp;"-"&amp;333&amp;"A"))</f>
        <v/>
      </c>
      <c r="AV20" s="537" t="str">
        <f>IF(COUNTA(車両台帳!$C$57:$C$556)=0,"",COUNTIF(車両台帳!$AQ$57:$AQ$556,AV$3&amp;"-"&amp;333&amp;"A"))</f>
        <v/>
      </c>
      <c r="AW20" s="537" t="str">
        <f>IF(COUNTA(車両台帳!$C$57:$C$556)=0,"",COUNTIF(車両台帳!$AQ$57:$AQ$556,AW$3&amp;"-"&amp;333&amp;"A"))</f>
        <v/>
      </c>
      <c r="AX20" s="537" t="str">
        <f>IF(COUNTA(車両台帳!$C$57:$C$556)=0,"",COUNTIF(車両台帳!$AQ$57:$AQ$556,AX$3&amp;"-"&amp;333&amp;"A"))</f>
        <v/>
      </c>
      <c r="AY20" s="537" t="str">
        <f>IF(COUNTA(車両台帳!$C$57:$C$556)=0,"",COUNTIF(車両台帳!$AQ$57:$AQ$556,AY$3&amp;"-"&amp;333&amp;"A"))</f>
        <v/>
      </c>
      <c r="AZ20" s="537" t="str">
        <f>IF(COUNTA(車両台帳!$C$57:$C$556)=0,"",COUNTIF(車両台帳!$AQ$57:$AQ$556,AZ$3&amp;"-"&amp;333&amp;"A"))</f>
        <v/>
      </c>
      <c r="BA20" s="537" t="str">
        <f>IF(COUNTA(車両台帳!$C$57:$C$556)=0,"",COUNTIF(車両台帳!$AQ$57:$AQ$556,BA$3&amp;"-"&amp;333&amp;"A"))</f>
        <v/>
      </c>
      <c r="BB20" s="537" t="str">
        <f>IF(COUNTA(車両台帳!$C$57:$C$556)=0,"",COUNTIF(車両台帳!$AQ$57:$AQ$556,BB$3&amp;"-"&amp;333&amp;"A"))</f>
        <v/>
      </c>
      <c r="BC20" s="537" t="str">
        <f>IF(COUNTA(車両台帳!$C$57:$C$556)=0,"",COUNTIF(車両台帳!$AQ$57:$AQ$556,BC$3&amp;"-"&amp;333&amp;"A"))</f>
        <v/>
      </c>
      <c r="BD20" s="537" t="str">
        <f>IF(COUNTA(車両台帳!$C$57:$C$556)=0,"",COUNTIF(車両台帳!$AQ$57:$AQ$556,BD$3&amp;"-"&amp;333&amp;"A"))</f>
        <v/>
      </c>
      <c r="BE20" s="537" t="str">
        <f>IF(COUNTA(車両台帳!$C$57:$C$556)=0,"",COUNTIF(車両台帳!$AQ$57:$AQ$556,BE$3&amp;"-"&amp;333&amp;"A"))</f>
        <v/>
      </c>
      <c r="BF20" s="537" t="str">
        <f>IF(COUNTA(車両台帳!$C$57:$C$556)=0,"",COUNTIF(車両台帳!$AQ$57:$AQ$556,BF$3&amp;"-"&amp;333&amp;"A"))</f>
        <v/>
      </c>
      <c r="BG20" s="537" t="str">
        <f>IF(COUNTA(車両台帳!$C$57:$C$556)=0,"",COUNTIF(車両台帳!$AQ$57:$AQ$556,BG$3&amp;"-"&amp;333&amp;"A"))</f>
        <v/>
      </c>
      <c r="BH20" s="537" t="str">
        <f>IF(COUNTA(車両台帳!$C$57:$C$556)=0,"",COUNTIF(車両台帳!$AQ$57:$AQ$556,BH$3&amp;"-"&amp;333&amp;"A"))</f>
        <v/>
      </c>
      <c r="BI20" s="537" t="str">
        <f>IF(COUNTA(車両台帳!$C$57:$C$556)=0,"",COUNTIF(車両台帳!$AQ$57:$AQ$556,BI$3&amp;"-"&amp;333&amp;"A"))</f>
        <v/>
      </c>
      <c r="BJ20" s="537" t="str">
        <f>IF(COUNTA(車両台帳!$C$57:$C$556)=0,"",COUNTIF(車両台帳!$AQ$57:$AQ$556,BJ$3&amp;"-"&amp;333&amp;"A"))</f>
        <v/>
      </c>
      <c r="BK20" s="537" t="str">
        <f>IF(COUNTA(車両台帳!$C$57:$C$556)=0,"",COUNTIF(車両台帳!$AQ$57:$AQ$556,BK$3&amp;"-"&amp;333&amp;"A"))</f>
        <v/>
      </c>
      <c r="BL20" s="537" t="str">
        <f>IF(COUNTA(車両台帳!$C$57:$C$556)=0,"",COUNTIF(車両台帳!$AQ$57:$AQ$556,BL$3&amp;"-"&amp;333&amp;"A"))</f>
        <v/>
      </c>
      <c r="BM20" s="537" t="str">
        <f>IF(COUNTA(車両台帳!$C$57:$C$556)=0,"",COUNTIF(車両台帳!$AQ$57:$AQ$556,BM$3&amp;"-"&amp;333&amp;"A"))</f>
        <v/>
      </c>
      <c r="BN20" s="537" t="str">
        <f>IF(COUNTA(車両台帳!$C$57:$C$556)=0,"",COUNTIF(車両台帳!$AQ$57:$AQ$556,BN$3&amp;"-"&amp;333&amp;"A"))</f>
        <v/>
      </c>
      <c r="BO20" s="537" t="str">
        <f>IF(COUNTA(車両台帳!$C$57:$C$556)=0,"",COUNTIF(車両台帳!$AQ$57:$AQ$556,BO$3&amp;"-"&amp;333&amp;"A"))</f>
        <v/>
      </c>
      <c r="BP20" s="537" t="str">
        <f>IF(COUNTA(車両台帳!$C$57:$C$556)=0,"",COUNTIF(車両台帳!$AQ$57:$AQ$556,BP$3&amp;"-"&amp;333&amp;"A"))</f>
        <v/>
      </c>
      <c r="BQ20" s="537" t="str">
        <f>IF(COUNTA(車両台帳!$C$57:$C$556)=0,"",COUNTIF(車両台帳!$AQ$57:$AQ$556,BQ$3&amp;"-"&amp;333&amp;"A"))</f>
        <v/>
      </c>
      <c r="BR20" s="537" t="str">
        <f>IF(COUNTA(車両台帳!$C$57:$C$556)=0,"",COUNTIF(車両台帳!$AQ$57:$AQ$556,BR$3&amp;"-"&amp;333&amp;"A"))</f>
        <v/>
      </c>
      <c r="BS20" s="537" t="str">
        <f>IF(COUNTA(車両台帳!$C$57:$C$556)=0,"",COUNTIF(車両台帳!$AQ$57:$AQ$556,BS$3&amp;"-"&amp;333&amp;"A"))</f>
        <v/>
      </c>
      <c r="BT20" s="537" t="str">
        <f>IF(COUNTA(車両台帳!$C$57:$C$556)=0,"",COUNTIF(車両台帳!$AQ$57:$AQ$556,BT$3&amp;"-"&amp;333&amp;"A"))</f>
        <v/>
      </c>
      <c r="BU20" s="537" t="str">
        <f>IF(COUNTA(車両台帳!$C$57:$C$556)=0,"",COUNTIF(車両台帳!$AQ$57:$AQ$556,BU$3&amp;"-"&amp;333&amp;"A"))</f>
        <v/>
      </c>
      <c r="BV20" s="537" t="str">
        <f>IF(COUNTA(車両台帳!$C$57:$C$556)=0,"",COUNTIF(車両台帳!$AQ$57:$AQ$556,BV$3&amp;"-"&amp;333&amp;"A"))</f>
        <v/>
      </c>
      <c r="BW20" s="537" t="str">
        <f>IF(COUNTA(車両台帳!$C$57:$C$556)=0,"",COUNTIF(車両台帳!$AQ$57:$AQ$556,BW$3&amp;"-"&amp;333&amp;"A"))</f>
        <v/>
      </c>
      <c r="BX20" s="537" t="str">
        <f>IF(COUNTA(車両台帳!$C$57:$C$556)=0,"",COUNTIF(車両台帳!$AQ$57:$AQ$556,BX$3&amp;"-"&amp;333&amp;"A"))</f>
        <v/>
      </c>
      <c r="BY20" s="537" t="str">
        <f>IF(COUNTA(車両台帳!$C$57:$C$556)=0,"",COUNTIF(車両台帳!$AQ$57:$AQ$556,BY$3&amp;"-"&amp;333&amp;"A"))</f>
        <v/>
      </c>
      <c r="BZ20" s="537" t="str">
        <f>IF(COUNTA(車両台帳!$C$57:$C$556)=0,"",COUNTIF(車両台帳!$AQ$57:$AQ$556,BZ$3&amp;"-"&amp;333&amp;"A"))</f>
        <v/>
      </c>
      <c r="CA20" s="537" t="str">
        <f>IF(COUNTA(車両台帳!$C$57:$C$556)=0,"",COUNTIF(車両台帳!$AQ$57:$AQ$556,CA$3&amp;"-"&amp;333&amp;"A"))</f>
        <v/>
      </c>
      <c r="CB20" s="537" t="str">
        <f>IF(COUNTA(車両台帳!$C$57:$C$556)=0,"",COUNTIF(車両台帳!$AQ$57:$AQ$556,CB$3&amp;"-"&amp;333&amp;"A"))</f>
        <v/>
      </c>
      <c r="CC20" s="537" t="str">
        <f>IF(COUNTA(車両台帳!$C$57:$C$556)=0,"",COUNTIF(車両台帳!$AQ$57:$AQ$556,CC$3&amp;"-"&amp;333&amp;"A"))</f>
        <v/>
      </c>
      <c r="CD20" s="537" t="str">
        <f>IF(COUNTA(車両台帳!$C$57:$C$556)=0,"",COUNTIF(車両台帳!$AQ$57:$AQ$556,CD$3&amp;"-"&amp;333&amp;"A"))</f>
        <v/>
      </c>
      <c r="CE20" s="537" t="str">
        <f>IF(COUNTA(車両台帳!$C$57:$C$556)=0,"",COUNTIF(車両台帳!$AQ$57:$AQ$556,CE$3&amp;"-"&amp;333&amp;"A"))</f>
        <v/>
      </c>
      <c r="CF20" s="537" t="str">
        <f>IF(COUNTA(車両台帳!$C$57:$C$556)=0,"",COUNTIF(車両台帳!$AQ$57:$AQ$556,CF$3&amp;"-"&amp;333&amp;"A"))</f>
        <v/>
      </c>
      <c r="CG20" s="537" t="str">
        <f>IF(COUNTA(車両台帳!$C$57:$C$556)=0,"",COUNTIF(車両台帳!$AQ$57:$AQ$556,CG$3&amp;"-"&amp;333&amp;"A"))</f>
        <v/>
      </c>
      <c r="CH20" s="537" t="str">
        <f>IF(COUNTA(車両台帳!$C$57:$C$556)=0,"",COUNTIF(車両台帳!$AQ$57:$AQ$556,CH$3&amp;"-"&amp;333&amp;"A"))</f>
        <v/>
      </c>
      <c r="CI20" s="537" t="str">
        <f>IF(COUNTA(車両台帳!$C$57:$C$556)=0,"",COUNTIF(車両台帳!$AQ$57:$AQ$556,CI$3&amp;"-"&amp;333&amp;"A"))</f>
        <v/>
      </c>
      <c r="CJ20" s="537" t="str">
        <f>IF(COUNTA(車両台帳!$C$57:$C$556)=0,"",COUNTIF(車両台帳!$AQ$57:$AQ$556,CJ$3&amp;"-"&amp;333&amp;"A"))</f>
        <v/>
      </c>
      <c r="CK20" s="537" t="str">
        <f>IF(COUNTA(車両台帳!$C$57:$C$556)=0,"",COUNTIF(車両台帳!$AQ$57:$AQ$556,CK$3&amp;"-"&amp;333&amp;"A"))</f>
        <v/>
      </c>
      <c r="CL20" s="537" t="str">
        <f>IF(COUNTA(車両台帳!$C$57:$C$556)=0,"",COUNTIF(車両台帳!$AQ$57:$AQ$556,CL$3&amp;"-"&amp;333&amp;"A"))</f>
        <v/>
      </c>
      <c r="CM20" s="537" t="str">
        <f>IF(COUNTA(車両台帳!$C$57:$C$556)=0,"",COUNTIF(車両台帳!$AQ$57:$AQ$556,CM$3&amp;"-"&amp;333&amp;"A"))</f>
        <v/>
      </c>
      <c r="CN20" s="537" t="str">
        <f>IF(COUNTA(車両台帳!$C$57:$C$556)=0,"",COUNTIF(車両台帳!$AQ$57:$AQ$556,CN$3&amp;"-"&amp;333&amp;"A"))</f>
        <v/>
      </c>
      <c r="CO20" s="537" t="str">
        <f>IF(COUNTA(車両台帳!$C$57:$C$556)=0,"",COUNTIF(車両台帳!$AQ$57:$AQ$556,CO$3&amp;"-"&amp;333&amp;"A"))</f>
        <v/>
      </c>
      <c r="CP20" s="537" t="str">
        <f>IF(COUNTA(車両台帳!$C$57:$C$556)=0,"",COUNTIF(車両台帳!$AQ$57:$AQ$556,CP$3&amp;"-"&amp;333&amp;"A"))</f>
        <v/>
      </c>
      <c r="CQ20" s="537" t="str">
        <f>IF(COUNTA(車両台帳!$C$57:$C$556)=0,"",COUNTIF(車両台帳!$AQ$57:$AQ$556,CQ$3&amp;"-"&amp;333&amp;"A"))</f>
        <v/>
      </c>
      <c r="CR20" s="537" t="str">
        <f>IF(COUNTA(車両台帳!$C$57:$C$556)=0,"",COUNTIF(車両台帳!$AQ$57:$AQ$556,CR$3&amp;"-"&amp;333&amp;"A"))</f>
        <v/>
      </c>
      <c r="CS20" s="537" t="str">
        <f>IF(COUNTA(車両台帳!$C$57:$C$556)=0,"",COUNTIF(車両台帳!$AQ$57:$AQ$556,CS$3&amp;"-"&amp;333&amp;"A"))</f>
        <v/>
      </c>
      <c r="CT20" s="537" t="str">
        <f>IF(COUNTA(車両台帳!$C$57:$C$556)=0,"",COUNTIF(車両台帳!$AQ$57:$AQ$556,CT$3&amp;"-"&amp;333&amp;"A"))</f>
        <v/>
      </c>
      <c r="CU20" s="537" t="str">
        <f>IF(COUNTA(車両台帳!$C$57:$C$556)=0,"",COUNTIF(車両台帳!$AQ$57:$AQ$556,CU$3&amp;"-"&amp;333&amp;"A"))</f>
        <v/>
      </c>
      <c r="CV20" s="537" t="str">
        <f>IF(COUNTA(車両台帳!$C$57:$C$556)=0,"",COUNTIF(車両台帳!$AQ$57:$AQ$556,CV$3&amp;"-"&amp;333&amp;"A"))</f>
        <v/>
      </c>
      <c r="CW20" s="537" t="str">
        <f>IF(COUNTA(車両台帳!$C$57:$C$556)=0,"",COUNTIF(車両台帳!$AQ$57:$AQ$556,CW$3&amp;"-"&amp;333&amp;"A"))</f>
        <v/>
      </c>
      <c r="CX20" s="537" t="str">
        <f>IF(COUNTA(車両台帳!$C$57:$C$556)=0,"",COUNTIF(車両台帳!$AQ$57:$AQ$556,CX$3&amp;"-"&amp;333&amp;"A"))</f>
        <v/>
      </c>
      <c r="CY20" s="537" t="str">
        <f>IF(COUNTA(車両台帳!$C$57:$C$556)=0,"",COUNTIF(車両台帳!$AQ$57:$AQ$556,CY$3&amp;"-"&amp;333&amp;"A"))</f>
        <v/>
      </c>
      <c r="CZ20" s="537" t="str">
        <f>IF(COUNTA(車両台帳!$C$57:$C$556)=0,"",COUNTIF(車両台帳!$AQ$57:$AQ$556,CZ$3&amp;"-"&amp;333&amp;"A"))</f>
        <v/>
      </c>
      <c r="DA20" s="537" t="str">
        <f>IF(COUNTA(車両台帳!$C$57:$C$556)=0,"",COUNTIF(車両台帳!$AQ$57:$AQ$556,DA$3&amp;"-"&amp;333&amp;"A"))</f>
        <v/>
      </c>
      <c r="DB20" s="537" t="str">
        <f>IF(COUNTA(車両台帳!$C$57:$C$556)=0,"",COUNTIF(車両台帳!$AQ$57:$AQ$556,DB$3&amp;"-"&amp;333&amp;"A"))</f>
        <v/>
      </c>
      <c r="DC20" s="537" t="str">
        <f>IF(COUNTA(車両台帳!$C$57:$C$556)=0,"",COUNTIF(車両台帳!$AQ$57:$AQ$556,DC$3&amp;"-"&amp;333&amp;"A"))</f>
        <v/>
      </c>
      <c r="DD20" s="537" t="str">
        <f>IF(COUNTA(車両台帳!$C$57:$C$556)=0,"",COUNTIF(車両台帳!$AQ$57:$AQ$556,DD$3&amp;"-"&amp;333&amp;"A"))</f>
        <v/>
      </c>
      <c r="DE20" s="537" t="str">
        <f>IF(COUNTA(車両台帳!$C$57:$C$556)=0,"",COUNTIF(車両台帳!$AQ$57:$AQ$556,DE$3&amp;"-"&amp;333&amp;"A"))</f>
        <v/>
      </c>
      <c r="DF20" s="537" t="str">
        <f>IF(COUNTA(車両台帳!$C$57:$C$556)=0,"",COUNTIF(車両台帳!$AQ$57:$AQ$556,DF$3&amp;"-"&amp;333&amp;"A"))</f>
        <v/>
      </c>
      <c r="DG20" s="537" t="str">
        <f>IF(COUNTA(車両台帳!$C$57:$C$556)=0,"",COUNTIF(車両台帳!$AQ$57:$AQ$556,DG$3&amp;"-"&amp;333&amp;"A"))</f>
        <v/>
      </c>
      <c r="DH20" s="537" t="str">
        <f>IF(COUNTA(車両台帳!$C$57:$C$556)=0,"",COUNTIF(車両台帳!$AQ$57:$AQ$556,DH$3&amp;"-"&amp;333&amp;"A"))</f>
        <v/>
      </c>
      <c r="DI20" s="537" t="str">
        <f>IF(COUNTA(車両台帳!$C$57:$C$556)=0,"",COUNTIF(車両台帳!$AQ$57:$AQ$556,DI$3&amp;"-"&amp;333&amp;"A"))</f>
        <v/>
      </c>
      <c r="DJ20" s="537" t="str">
        <f>IF(COUNTA(車両台帳!$C$57:$C$556)=0,"",COUNTIF(車両台帳!$AQ$57:$AQ$556,DJ$3&amp;"-"&amp;333&amp;"A"))</f>
        <v/>
      </c>
      <c r="DK20" s="537" t="str">
        <f>IF(COUNTA(車両台帳!$C$57:$C$556)=0,"",COUNTIF(車両台帳!$AQ$57:$AQ$556,DK$3&amp;"-"&amp;333&amp;"A"))</f>
        <v/>
      </c>
      <c r="DL20" s="537" t="str">
        <f>IF(COUNTA(車両台帳!$C$57:$C$556)=0,"",COUNTIF(車両台帳!$AQ$57:$AQ$556,DL$3&amp;"-"&amp;333&amp;"A"))</f>
        <v/>
      </c>
      <c r="DM20" s="537" t="str">
        <f>IF(COUNTA(車両台帳!$C$57:$C$556)=0,"",COUNTIF(車両台帳!$AQ$57:$AQ$556,DM$3&amp;"-"&amp;333&amp;"A"))</f>
        <v/>
      </c>
      <c r="DN20" s="537" t="str">
        <f>IF(COUNTA(車両台帳!$C$57:$C$556)=0,"",COUNTIF(車両台帳!$AQ$57:$AQ$556,DN$3&amp;"-"&amp;333&amp;"A"))</f>
        <v/>
      </c>
      <c r="DO20" s="537" t="str">
        <f>IF(COUNTA(車両台帳!$C$57:$C$556)=0,"",COUNTIF(車両台帳!$AQ$57:$AQ$556,DO$3&amp;"-"&amp;333&amp;"A"))</f>
        <v/>
      </c>
      <c r="DP20" s="537" t="str">
        <f>IF(COUNTA(車両台帳!$C$57:$C$556)=0,"",COUNTIF(車両台帳!$AQ$57:$AQ$556,DP$3&amp;"-"&amp;333&amp;"A"))</f>
        <v/>
      </c>
      <c r="DQ20" s="537" t="str">
        <f>IF(COUNTA(車両台帳!$C$57:$C$556)=0,"",COUNTIF(車両台帳!$AQ$57:$AQ$556,DQ$3&amp;"-"&amp;333&amp;"A"))</f>
        <v/>
      </c>
      <c r="DR20" s="537" t="str">
        <f>IF(COUNTA(車両台帳!$C$57:$C$556)=0,"",COUNTIF(車両台帳!$AQ$57:$AQ$556,DR$3&amp;"-"&amp;333&amp;"A"))</f>
        <v/>
      </c>
      <c r="DS20" s="537" t="str">
        <f>IF(COUNTA(車両台帳!$C$57:$C$556)=0,"",COUNTIF(車両台帳!$AQ$57:$AQ$556,DS$3&amp;"-"&amp;333&amp;"A"))</f>
        <v/>
      </c>
      <c r="DT20" s="537" t="str">
        <f>IF(COUNTA(車両台帳!$C$57:$C$556)=0,"",COUNTIF(車両台帳!$AQ$57:$AQ$556,DT$3&amp;"-"&amp;333&amp;"A"))</f>
        <v/>
      </c>
      <c r="DU20" s="537" t="str">
        <f>IF(COUNTA(車両台帳!$C$57:$C$556)=0,"",COUNTIF(車両台帳!$AQ$57:$AQ$556,DU$3&amp;"-"&amp;333&amp;"A"))</f>
        <v/>
      </c>
      <c r="DV20" s="537" t="str">
        <f>IF(COUNTA(車両台帳!$C$57:$C$556)=0,"",COUNTIF(車両台帳!$AQ$57:$AQ$556,DV$3&amp;"-"&amp;333&amp;"A"))</f>
        <v/>
      </c>
      <c r="DW20" s="537" t="str">
        <f>IF(COUNTA(車両台帳!$C$57:$C$556)=0,"",COUNTIF(車両台帳!$AQ$57:$AQ$556,DW$3&amp;"-"&amp;333&amp;"A"))</f>
        <v/>
      </c>
      <c r="DX20" s="537" t="str">
        <f>IF(COUNTA(車両台帳!$C$57:$C$556)=0,"",COUNTIF(車両台帳!$AQ$57:$AQ$556,DX$3&amp;"-"&amp;333&amp;"A"))</f>
        <v/>
      </c>
      <c r="DY20" s="537" t="str">
        <f>IF(COUNTA(車両台帳!$C$57:$C$556)=0,"",COUNTIF(車両台帳!$AQ$57:$AQ$556,DY$3&amp;"-"&amp;333&amp;"A"))</f>
        <v/>
      </c>
      <c r="DZ20" s="537" t="str">
        <f>IF(COUNTA(車両台帳!$C$57:$C$556)=0,"",COUNTIF(車両台帳!$AQ$57:$AQ$556,DZ$3&amp;"-"&amp;333&amp;"A"))</f>
        <v/>
      </c>
      <c r="EA20" s="537" t="str">
        <f>IF(COUNTA(車両台帳!$C$57:$C$556)=0,"",COUNTIF(車両台帳!$AQ$57:$AQ$556,EA$3&amp;"-"&amp;333&amp;"A"))</f>
        <v/>
      </c>
      <c r="EB20" s="537" t="str">
        <f>IF(COUNTA(車両台帳!$C$57:$C$556)=0,"",COUNTIF(車両台帳!$AQ$57:$AQ$556,EB$3&amp;"-"&amp;333&amp;"A"))</f>
        <v/>
      </c>
      <c r="EC20" s="537" t="str">
        <f>IF(COUNTA(車両台帳!$C$57:$C$556)=0,"",COUNTIF(車両台帳!$AQ$57:$AQ$556,EC$3&amp;"-"&amp;333&amp;"A"))</f>
        <v/>
      </c>
      <c r="ED20" s="537" t="str">
        <f>IF(COUNTA(車両台帳!$C$57:$C$556)=0,"",COUNTIF(車両台帳!$AQ$57:$AQ$556,ED$3&amp;"-"&amp;333&amp;"A"))</f>
        <v/>
      </c>
      <c r="EE20" s="537" t="str">
        <f>IF(COUNTA(車両台帳!$C$57:$C$556)=0,"",COUNTIF(車両台帳!$AQ$57:$AQ$556,EE$3&amp;"-"&amp;333&amp;"A"))</f>
        <v/>
      </c>
      <c r="EF20" s="537" t="str">
        <f>IF(COUNTA(車両台帳!$C$57:$C$556)=0,"",COUNTIF(車両台帳!$AQ$57:$AQ$556,EF$3&amp;"-"&amp;333&amp;"A"))</f>
        <v/>
      </c>
      <c r="EG20" s="537" t="str">
        <f>IF(COUNTA(車両台帳!$C$57:$C$556)=0,"",COUNTIF(車両台帳!$AQ$57:$AQ$556,EG$3&amp;"-"&amp;333&amp;"A"))</f>
        <v/>
      </c>
      <c r="EH20" s="537" t="str">
        <f>IF(COUNTA(車両台帳!$C$57:$C$556)=0,"",COUNTIF(車両台帳!$AQ$57:$AQ$556,EH$3&amp;"-"&amp;333&amp;"A"))</f>
        <v/>
      </c>
      <c r="EI20" s="537" t="str">
        <f>IF(COUNTA(車両台帳!$C$57:$C$556)=0,"",COUNTIF(車両台帳!$AQ$57:$AQ$556,EI$3&amp;"-"&amp;333&amp;"A"))</f>
        <v/>
      </c>
      <c r="EJ20" s="537" t="str">
        <f>IF(COUNTA(車両台帳!$C$57:$C$556)=0,"",COUNTIF(車両台帳!$AQ$57:$AQ$556,EJ$3&amp;"-"&amp;333&amp;"A"))</f>
        <v/>
      </c>
      <c r="EK20" s="537" t="str">
        <f>IF(COUNTA(車両台帳!$C$57:$C$556)=0,"",COUNTIF(車両台帳!$AQ$57:$AQ$556,EK$3&amp;"-"&amp;333&amp;"A"))</f>
        <v/>
      </c>
      <c r="EL20" s="537" t="str">
        <f>IF(COUNTA(車両台帳!$C$57:$C$556)=0,"",COUNTIF(車両台帳!$AQ$57:$AQ$556,EL$3&amp;"-"&amp;333&amp;"A"))</f>
        <v/>
      </c>
      <c r="EM20" s="537" t="str">
        <f>IF(COUNTA(車両台帳!$C$57:$C$556)=0,"",COUNTIF(車両台帳!$AQ$57:$AQ$556,EM$3&amp;"-"&amp;333&amp;"A"))</f>
        <v/>
      </c>
      <c r="EN20" s="537" t="str">
        <f>IF(COUNTA(車両台帳!$C$57:$C$556)=0,"",COUNTIF(車両台帳!$AQ$57:$AQ$556,EN$3&amp;"-"&amp;333&amp;"A"))</f>
        <v/>
      </c>
      <c r="EO20" s="537" t="str">
        <f>IF(COUNTA(車両台帳!$C$57:$C$556)=0,"",COUNTIF(車両台帳!$AQ$57:$AQ$556,EO$3&amp;"-"&amp;333&amp;"A"))</f>
        <v/>
      </c>
      <c r="EP20" s="537" t="str">
        <f>IF(COUNTA(車両台帳!$C$57:$C$556)=0,"",COUNTIF(車両台帳!$AQ$57:$AQ$556,EP$3&amp;"-"&amp;333&amp;"A"))</f>
        <v/>
      </c>
      <c r="EQ20" s="537" t="str">
        <f>IF(COUNTA(車両台帳!$C$57:$C$556)=0,"",COUNTIF(車両台帳!$AQ$57:$AQ$556,EQ$3&amp;"-"&amp;333&amp;"A"))</f>
        <v/>
      </c>
      <c r="ER20" s="537" t="str">
        <f>IF(COUNTA(車両台帳!$C$57:$C$556)=0,"",COUNTIF(車両台帳!$AQ$57:$AQ$556,ER$3&amp;"-"&amp;333&amp;"A"))</f>
        <v/>
      </c>
      <c r="ES20" s="537" t="str">
        <f>IF(COUNTA(車両台帳!$C$57:$C$556)=0,"",COUNTIF(車両台帳!$AQ$57:$AQ$556,ES$3&amp;"-"&amp;333&amp;"A"))</f>
        <v/>
      </c>
      <c r="ET20" s="537" t="str">
        <f>IF(COUNTA(車両台帳!$C$57:$C$556)=0,"",COUNTIF(車両台帳!$AQ$57:$AQ$556,ET$3&amp;"-"&amp;333&amp;"A"))</f>
        <v/>
      </c>
      <c r="EU20" s="537" t="str">
        <f>IF(COUNTA(車両台帳!$C$57:$C$556)=0,"",COUNTIF(車両台帳!$AQ$57:$AQ$556,EU$3&amp;"-"&amp;333&amp;"A"))</f>
        <v/>
      </c>
      <c r="EV20" s="537" t="str">
        <f>IF(COUNTA(車両台帳!$C$57:$C$556)=0,"",COUNTIF(車両台帳!$AQ$57:$AQ$556,EV$3&amp;"-"&amp;333&amp;"A"))</f>
        <v/>
      </c>
      <c r="EW20" s="538" t="str">
        <f>IF(COUNTA(車両台帳!$C$57:$C$556)=0,"",COUNTIF(車両台帳!$AQ$57:$AQ$556,EW$3&amp;"-"&amp;333&amp;"A"))</f>
        <v/>
      </c>
    </row>
    <row r="21" spans="1:153" s="6" customFormat="1" ht="29.25" customHeight="1" thickBot="1">
      <c r="A21" s="1067"/>
      <c r="B21" s="532" t="s">
        <v>37</v>
      </c>
      <c r="C21" s="539" t="str">
        <f>IF(COUNTA(車両台帳!$C$57:$C$556)=0,"",SUM(D21:EW21))</f>
        <v/>
      </c>
      <c r="D21" s="540" t="str">
        <f>IF(COUNTA(車両台帳!$C$57:$C$556)=0,"",COUNTIF(車両台帳!$AQ$57:$AQ$556,D$3&amp;"-"&amp;334&amp;"A")+COUNTIF(車両台帳!$AQ$57:$AQ$556,D$3&amp;"-"&amp;335&amp;"A"))</f>
        <v/>
      </c>
      <c r="E21" s="540" t="str">
        <f>IF(COUNTA(車両台帳!$C$57:$C$556)=0,"",COUNTIF(車両台帳!$AQ$57:$AQ$556,E$3&amp;"-"&amp;334&amp;"A")+COUNTIF(車両台帳!$AQ$57:$AQ$556,E$3&amp;"-"&amp;335&amp;"A"))</f>
        <v/>
      </c>
      <c r="F21" s="540" t="str">
        <f>IF(COUNTA(車両台帳!$C$57:$C$556)=0,"",COUNTIF(車両台帳!$AQ$57:$AQ$556,F$3&amp;"-"&amp;334&amp;"A")+COUNTIF(車両台帳!$AQ$57:$AQ$556,F$3&amp;"-"&amp;335&amp;"A"))</f>
        <v/>
      </c>
      <c r="G21" s="540" t="str">
        <f>IF(COUNTA(車両台帳!$C$57:$C$556)=0,"",COUNTIF(車両台帳!$AQ$57:$AQ$556,G$3&amp;"-"&amp;334&amp;"A")+COUNTIF(車両台帳!$AQ$57:$AQ$556,G$3&amp;"-"&amp;335&amp;"A"))</f>
        <v/>
      </c>
      <c r="H21" s="540" t="str">
        <f>IF(COUNTA(車両台帳!$C$57:$C$556)=0,"",COUNTIF(車両台帳!$AQ$57:$AQ$556,H$3&amp;"-"&amp;334&amp;"A")+COUNTIF(車両台帳!$AQ$57:$AQ$556,H$3&amp;"-"&amp;335&amp;"A"))</f>
        <v/>
      </c>
      <c r="I21" s="540" t="str">
        <f>IF(COUNTA(車両台帳!$C$57:$C$556)=0,"",COUNTIF(車両台帳!$AQ$57:$AQ$556,I$3&amp;"-"&amp;334&amp;"A")+COUNTIF(車両台帳!$AQ$57:$AQ$556,I$3&amp;"-"&amp;335&amp;"A"))</f>
        <v/>
      </c>
      <c r="J21" s="540" t="str">
        <f>IF(COUNTA(車両台帳!$C$57:$C$556)=0,"",COUNTIF(車両台帳!$AQ$57:$AQ$556,J$3&amp;"-"&amp;334&amp;"A")+COUNTIF(車両台帳!$AQ$57:$AQ$556,J$3&amp;"-"&amp;335&amp;"A"))</f>
        <v/>
      </c>
      <c r="K21" s="540" t="str">
        <f>IF(COUNTA(車両台帳!$C$57:$C$556)=0,"",COUNTIF(車両台帳!$AQ$57:$AQ$556,K$3&amp;"-"&amp;334&amp;"A")+COUNTIF(車両台帳!$AQ$57:$AQ$556,K$3&amp;"-"&amp;335&amp;"A"))</f>
        <v/>
      </c>
      <c r="L21" s="540" t="str">
        <f>IF(COUNTA(車両台帳!$C$57:$C$556)=0,"",COUNTIF(車両台帳!$AQ$57:$AQ$556,L$3&amp;"-"&amp;334&amp;"A")+COUNTIF(車両台帳!$AQ$57:$AQ$556,L$3&amp;"-"&amp;335&amp;"A"))</f>
        <v/>
      </c>
      <c r="M21" s="540" t="str">
        <f>IF(COUNTA(車両台帳!$C$57:$C$556)=0,"",COUNTIF(車両台帳!$AQ$57:$AQ$556,M$3&amp;"-"&amp;334&amp;"A")+COUNTIF(車両台帳!$AQ$57:$AQ$556,M$3&amp;"-"&amp;335&amp;"A"))</f>
        <v/>
      </c>
      <c r="N21" s="540" t="str">
        <f>IF(COUNTA(車両台帳!$C$57:$C$556)=0,"",COUNTIF(車両台帳!$AQ$57:$AQ$556,N$3&amp;"-"&amp;334&amp;"A")+COUNTIF(車両台帳!$AQ$57:$AQ$556,N$3&amp;"-"&amp;335&amp;"A"))</f>
        <v/>
      </c>
      <c r="O21" s="540" t="str">
        <f>IF(COUNTA(車両台帳!$C$57:$C$556)=0,"",COUNTIF(車両台帳!$AQ$57:$AQ$556,O$3&amp;"-"&amp;334&amp;"A")+COUNTIF(車両台帳!$AQ$57:$AQ$556,O$3&amp;"-"&amp;335&amp;"A"))</f>
        <v/>
      </c>
      <c r="P21" s="540" t="str">
        <f>IF(COUNTA(車両台帳!$C$57:$C$556)=0,"",COUNTIF(車両台帳!$AQ$57:$AQ$556,P$3&amp;"-"&amp;334&amp;"A")+COUNTIF(車両台帳!$AQ$57:$AQ$556,P$3&amp;"-"&amp;335&amp;"A"))</f>
        <v/>
      </c>
      <c r="Q21" s="540" t="str">
        <f>IF(COUNTA(車両台帳!$C$57:$C$556)=0,"",COUNTIF(車両台帳!$AQ$57:$AQ$556,Q$3&amp;"-"&amp;334&amp;"A")+COUNTIF(車両台帳!$AQ$57:$AQ$556,Q$3&amp;"-"&amp;335&amp;"A"))</f>
        <v/>
      </c>
      <c r="R21" s="540" t="str">
        <f>IF(COUNTA(車両台帳!$C$57:$C$556)=0,"",COUNTIF(車両台帳!$AQ$57:$AQ$556,R$3&amp;"-"&amp;334&amp;"A")+COUNTIF(車両台帳!$AQ$57:$AQ$556,R$3&amp;"-"&amp;335&amp;"A"))</f>
        <v/>
      </c>
      <c r="S21" s="540" t="str">
        <f>IF(COUNTA(車両台帳!$C$57:$C$556)=0,"",COUNTIF(車両台帳!$AQ$57:$AQ$556,S$3&amp;"-"&amp;334&amp;"A")+COUNTIF(車両台帳!$AQ$57:$AQ$556,S$3&amp;"-"&amp;335&amp;"A"))</f>
        <v/>
      </c>
      <c r="T21" s="540" t="str">
        <f>IF(COUNTA(車両台帳!$C$57:$C$556)=0,"",COUNTIF(車両台帳!$AQ$57:$AQ$556,T$3&amp;"-"&amp;334&amp;"A")+COUNTIF(車両台帳!$AQ$57:$AQ$556,T$3&amp;"-"&amp;335&amp;"A"))</f>
        <v/>
      </c>
      <c r="U21" s="540" t="str">
        <f>IF(COUNTA(車両台帳!$C$57:$C$556)=0,"",COUNTIF(車両台帳!$AQ$57:$AQ$556,U$3&amp;"-"&amp;334&amp;"A")+COUNTIF(車両台帳!$AQ$57:$AQ$556,U$3&amp;"-"&amp;335&amp;"A"))</f>
        <v/>
      </c>
      <c r="V21" s="540" t="str">
        <f>IF(COUNTA(車両台帳!$C$57:$C$556)=0,"",COUNTIF(車両台帳!$AQ$57:$AQ$556,V$3&amp;"-"&amp;334&amp;"A")+COUNTIF(車両台帳!$AQ$57:$AQ$556,V$3&amp;"-"&amp;335&amp;"A"))</f>
        <v/>
      </c>
      <c r="W21" s="540" t="str">
        <f>IF(COUNTA(車両台帳!$C$57:$C$556)=0,"",COUNTIF(車両台帳!$AQ$57:$AQ$556,W$3&amp;"-"&amp;334&amp;"A")+COUNTIF(車両台帳!$AQ$57:$AQ$556,W$3&amp;"-"&amp;335&amp;"A"))</f>
        <v/>
      </c>
      <c r="X21" s="540" t="str">
        <f>IF(COUNTA(車両台帳!$C$57:$C$556)=0,"",COUNTIF(車両台帳!$AQ$57:$AQ$556,X$3&amp;"-"&amp;334&amp;"A")+COUNTIF(車両台帳!$AQ$57:$AQ$556,X$3&amp;"-"&amp;335&amp;"A"))</f>
        <v/>
      </c>
      <c r="Y21" s="540" t="str">
        <f>IF(COUNTA(車両台帳!$C$57:$C$556)=0,"",COUNTIF(車両台帳!$AQ$57:$AQ$556,Y$3&amp;"-"&amp;334&amp;"A")+COUNTIF(車両台帳!$AQ$57:$AQ$556,Y$3&amp;"-"&amp;335&amp;"A"))</f>
        <v/>
      </c>
      <c r="Z21" s="540" t="str">
        <f>IF(COUNTA(車両台帳!$C$57:$C$556)=0,"",COUNTIF(車両台帳!$AQ$57:$AQ$556,Z$3&amp;"-"&amp;334&amp;"A")+COUNTIF(車両台帳!$AQ$57:$AQ$556,Z$3&amp;"-"&amp;335&amp;"A"))</f>
        <v/>
      </c>
      <c r="AA21" s="540" t="str">
        <f>IF(COUNTA(車両台帳!$C$57:$C$556)=0,"",COUNTIF(車両台帳!$AQ$57:$AQ$556,AA$3&amp;"-"&amp;334&amp;"A")+COUNTIF(車両台帳!$AQ$57:$AQ$556,AA$3&amp;"-"&amp;335&amp;"A"))</f>
        <v/>
      </c>
      <c r="AB21" s="540" t="str">
        <f>IF(COUNTA(車両台帳!$C$57:$C$556)=0,"",COUNTIF(車両台帳!$AQ$57:$AQ$556,AB$3&amp;"-"&amp;334&amp;"A")+COUNTIF(車両台帳!$AQ$57:$AQ$556,AB$3&amp;"-"&amp;335&amp;"A"))</f>
        <v/>
      </c>
      <c r="AC21" s="540" t="str">
        <f>IF(COUNTA(車両台帳!$C$57:$C$556)=0,"",COUNTIF(車両台帳!$AQ$57:$AQ$556,AC$3&amp;"-"&amp;334&amp;"A")+COUNTIF(車両台帳!$AQ$57:$AQ$556,AC$3&amp;"-"&amp;335&amp;"A"))</f>
        <v/>
      </c>
      <c r="AD21" s="540" t="str">
        <f>IF(COUNTA(車両台帳!$C$57:$C$556)=0,"",COUNTIF(車両台帳!$AQ$57:$AQ$556,AD$3&amp;"-"&amp;334&amp;"A")+COUNTIF(車両台帳!$AQ$57:$AQ$556,AD$3&amp;"-"&amp;335&amp;"A"))</f>
        <v/>
      </c>
      <c r="AE21" s="540" t="str">
        <f>IF(COUNTA(車両台帳!$C$57:$C$556)=0,"",COUNTIF(車両台帳!$AQ$57:$AQ$556,AE$3&amp;"-"&amp;334&amp;"A")+COUNTIF(車両台帳!$AQ$57:$AQ$556,AE$3&amp;"-"&amp;335&amp;"A"))</f>
        <v/>
      </c>
      <c r="AF21" s="540" t="str">
        <f>IF(COUNTA(車両台帳!$C$57:$C$556)=0,"",COUNTIF(車両台帳!$AQ$57:$AQ$556,AF$3&amp;"-"&amp;334&amp;"A")+COUNTIF(車両台帳!$AQ$57:$AQ$556,AF$3&amp;"-"&amp;335&amp;"A"))</f>
        <v/>
      </c>
      <c r="AG21" s="540" t="str">
        <f>IF(COUNTA(車両台帳!$C$57:$C$556)=0,"",COUNTIF(車両台帳!$AQ$57:$AQ$556,AG$3&amp;"-"&amp;334&amp;"A")+COUNTIF(車両台帳!$AQ$57:$AQ$556,AG$3&amp;"-"&amp;335&amp;"A"))</f>
        <v/>
      </c>
      <c r="AH21" s="540" t="str">
        <f>IF(COUNTA(車両台帳!$C$57:$C$556)=0,"",COUNTIF(車両台帳!$AQ$57:$AQ$556,AH$3&amp;"-"&amp;334&amp;"A")+COUNTIF(車両台帳!$AQ$57:$AQ$556,AH$3&amp;"-"&amp;335&amp;"A"))</f>
        <v/>
      </c>
      <c r="AI21" s="540" t="str">
        <f>IF(COUNTA(車両台帳!$C$57:$C$556)=0,"",COUNTIF(車両台帳!$AQ$57:$AQ$556,AI$3&amp;"-"&amp;334&amp;"A")+COUNTIF(車両台帳!$AQ$57:$AQ$556,AI$3&amp;"-"&amp;335&amp;"A"))</f>
        <v/>
      </c>
      <c r="AJ21" s="540" t="str">
        <f>IF(COUNTA(車両台帳!$C$57:$C$556)=0,"",COUNTIF(車両台帳!$AQ$57:$AQ$556,AJ$3&amp;"-"&amp;334&amp;"A")+COUNTIF(車両台帳!$AQ$57:$AQ$556,AJ$3&amp;"-"&amp;335&amp;"A"))</f>
        <v/>
      </c>
      <c r="AK21" s="540" t="str">
        <f>IF(COUNTA(車両台帳!$C$57:$C$556)=0,"",COUNTIF(車両台帳!$AQ$57:$AQ$556,AK$3&amp;"-"&amp;334&amp;"A")+COUNTIF(車両台帳!$AQ$57:$AQ$556,AK$3&amp;"-"&amp;335&amp;"A"))</f>
        <v/>
      </c>
      <c r="AL21" s="540" t="str">
        <f>IF(COUNTA(車両台帳!$C$57:$C$556)=0,"",COUNTIF(車両台帳!$AQ$57:$AQ$556,AL$3&amp;"-"&amp;334&amp;"A")+COUNTIF(車両台帳!$AQ$57:$AQ$556,AL$3&amp;"-"&amp;335&amp;"A"))</f>
        <v/>
      </c>
      <c r="AM21" s="540" t="str">
        <f>IF(COUNTA(車両台帳!$C$57:$C$556)=0,"",COUNTIF(車両台帳!$AQ$57:$AQ$556,AM$3&amp;"-"&amp;334&amp;"A")+COUNTIF(車両台帳!$AQ$57:$AQ$556,AM$3&amp;"-"&amp;335&amp;"A"))</f>
        <v/>
      </c>
      <c r="AN21" s="540" t="str">
        <f>IF(COUNTA(車両台帳!$C$57:$C$556)=0,"",COUNTIF(車両台帳!$AQ$57:$AQ$556,AN$3&amp;"-"&amp;334&amp;"A")+COUNTIF(車両台帳!$AQ$57:$AQ$556,AN$3&amp;"-"&amp;335&amp;"A"))</f>
        <v/>
      </c>
      <c r="AO21" s="540" t="str">
        <f>IF(COUNTA(車両台帳!$C$57:$C$556)=0,"",COUNTIF(車両台帳!$AQ$57:$AQ$556,AO$3&amp;"-"&amp;334&amp;"A")+COUNTIF(車両台帳!$AQ$57:$AQ$556,AO$3&amp;"-"&amp;335&amp;"A"))</f>
        <v/>
      </c>
      <c r="AP21" s="540" t="str">
        <f>IF(COUNTA(車両台帳!$C$57:$C$556)=0,"",COUNTIF(車両台帳!$AQ$57:$AQ$556,AP$3&amp;"-"&amp;334&amp;"A")+COUNTIF(車両台帳!$AQ$57:$AQ$556,AP$3&amp;"-"&amp;335&amp;"A"))</f>
        <v/>
      </c>
      <c r="AQ21" s="540" t="str">
        <f>IF(COUNTA(車両台帳!$C$57:$C$556)=0,"",COUNTIF(車両台帳!$AQ$57:$AQ$556,AQ$3&amp;"-"&amp;334&amp;"A")+COUNTIF(車両台帳!$AQ$57:$AQ$556,AQ$3&amp;"-"&amp;335&amp;"A"))</f>
        <v/>
      </c>
      <c r="AR21" s="540" t="str">
        <f>IF(COUNTA(車両台帳!$C$57:$C$556)=0,"",COUNTIF(車両台帳!$AQ$57:$AQ$556,AR$3&amp;"-"&amp;334&amp;"A")+COUNTIF(車両台帳!$AQ$57:$AQ$556,AR$3&amp;"-"&amp;335&amp;"A"))</f>
        <v/>
      </c>
      <c r="AS21" s="540" t="str">
        <f>IF(COUNTA(車両台帳!$C$57:$C$556)=0,"",COUNTIF(車両台帳!$AQ$57:$AQ$556,AS$3&amp;"-"&amp;334&amp;"A")+COUNTIF(車両台帳!$AQ$57:$AQ$556,AS$3&amp;"-"&amp;335&amp;"A"))</f>
        <v/>
      </c>
      <c r="AT21" s="540" t="str">
        <f>IF(COUNTA(車両台帳!$C$57:$C$556)=0,"",COUNTIF(車両台帳!$AQ$57:$AQ$556,AT$3&amp;"-"&amp;334&amp;"A")+COUNTIF(車両台帳!$AQ$57:$AQ$556,AT$3&amp;"-"&amp;335&amp;"A"))</f>
        <v/>
      </c>
      <c r="AU21" s="540" t="str">
        <f>IF(COUNTA(車両台帳!$C$57:$C$556)=0,"",COUNTIF(車両台帳!$AQ$57:$AQ$556,AU$3&amp;"-"&amp;334&amp;"A")+COUNTIF(車両台帳!$AQ$57:$AQ$556,AU$3&amp;"-"&amp;335&amp;"A"))</f>
        <v/>
      </c>
      <c r="AV21" s="540" t="str">
        <f>IF(COUNTA(車両台帳!$C$57:$C$556)=0,"",COUNTIF(車両台帳!$AQ$57:$AQ$556,AV$3&amp;"-"&amp;334&amp;"A")+COUNTIF(車両台帳!$AQ$57:$AQ$556,AV$3&amp;"-"&amp;335&amp;"A"))</f>
        <v/>
      </c>
      <c r="AW21" s="540" t="str">
        <f>IF(COUNTA(車両台帳!$C$57:$C$556)=0,"",COUNTIF(車両台帳!$AQ$57:$AQ$556,AW$3&amp;"-"&amp;334&amp;"A")+COUNTIF(車両台帳!$AQ$57:$AQ$556,AW$3&amp;"-"&amp;335&amp;"A"))</f>
        <v/>
      </c>
      <c r="AX21" s="540" t="str">
        <f>IF(COUNTA(車両台帳!$C$57:$C$556)=0,"",COUNTIF(車両台帳!$AQ$57:$AQ$556,AX$3&amp;"-"&amp;334&amp;"A")+COUNTIF(車両台帳!$AQ$57:$AQ$556,AX$3&amp;"-"&amp;335&amp;"A"))</f>
        <v/>
      </c>
      <c r="AY21" s="540" t="str">
        <f>IF(COUNTA(車両台帳!$C$57:$C$556)=0,"",COUNTIF(車両台帳!$AQ$57:$AQ$556,AY$3&amp;"-"&amp;334&amp;"A")+COUNTIF(車両台帳!$AQ$57:$AQ$556,AY$3&amp;"-"&amp;335&amp;"A"))</f>
        <v/>
      </c>
      <c r="AZ21" s="540" t="str">
        <f>IF(COUNTA(車両台帳!$C$57:$C$556)=0,"",COUNTIF(車両台帳!$AQ$57:$AQ$556,AZ$3&amp;"-"&amp;334&amp;"A")+COUNTIF(車両台帳!$AQ$57:$AQ$556,AZ$3&amp;"-"&amp;335&amp;"A"))</f>
        <v/>
      </c>
      <c r="BA21" s="540" t="str">
        <f>IF(COUNTA(車両台帳!$C$57:$C$556)=0,"",COUNTIF(車両台帳!$AQ$57:$AQ$556,BA$3&amp;"-"&amp;334&amp;"A")+COUNTIF(車両台帳!$AQ$57:$AQ$556,BA$3&amp;"-"&amp;335&amp;"A"))</f>
        <v/>
      </c>
      <c r="BB21" s="540" t="str">
        <f>IF(COUNTA(車両台帳!$C$57:$C$556)=0,"",COUNTIF(車両台帳!$AQ$57:$AQ$556,BB$3&amp;"-"&amp;334&amp;"A")+COUNTIF(車両台帳!$AQ$57:$AQ$556,BB$3&amp;"-"&amp;335&amp;"A"))</f>
        <v/>
      </c>
      <c r="BC21" s="540" t="str">
        <f>IF(COUNTA(車両台帳!$C$57:$C$556)=0,"",COUNTIF(車両台帳!$AQ$57:$AQ$556,BC$3&amp;"-"&amp;334&amp;"A")+COUNTIF(車両台帳!$AQ$57:$AQ$556,BC$3&amp;"-"&amp;335&amp;"A"))</f>
        <v/>
      </c>
      <c r="BD21" s="540" t="str">
        <f>IF(COUNTA(車両台帳!$C$57:$C$556)=0,"",COUNTIF(車両台帳!$AQ$57:$AQ$556,BD$3&amp;"-"&amp;334&amp;"A")+COUNTIF(車両台帳!$AQ$57:$AQ$556,BD$3&amp;"-"&amp;335&amp;"A"))</f>
        <v/>
      </c>
      <c r="BE21" s="540" t="str">
        <f>IF(COUNTA(車両台帳!$C$57:$C$556)=0,"",COUNTIF(車両台帳!$AQ$57:$AQ$556,BE$3&amp;"-"&amp;334&amp;"A")+COUNTIF(車両台帳!$AQ$57:$AQ$556,BE$3&amp;"-"&amp;335&amp;"A"))</f>
        <v/>
      </c>
      <c r="BF21" s="540" t="str">
        <f>IF(COUNTA(車両台帳!$C$57:$C$556)=0,"",COUNTIF(車両台帳!$AQ$57:$AQ$556,BF$3&amp;"-"&amp;334&amp;"A")+COUNTIF(車両台帳!$AQ$57:$AQ$556,BF$3&amp;"-"&amp;335&amp;"A"))</f>
        <v/>
      </c>
      <c r="BG21" s="540" t="str">
        <f>IF(COUNTA(車両台帳!$C$57:$C$556)=0,"",COUNTIF(車両台帳!$AQ$57:$AQ$556,BG$3&amp;"-"&amp;334&amp;"A")+COUNTIF(車両台帳!$AQ$57:$AQ$556,BG$3&amp;"-"&amp;335&amp;"A"))</f>
        <v/>
      </c>
      <c r="BH21" s="540" t="str">
        <f>IF(COUNTA(車両台帳!$C$57:$C$556)=0,"",COUNTIF(車両台帳!$AQ$57:$AQ$556,BH$3&amp;"-"&amp;334&amp;"A")+COUNTIF(車両台帳!$AQ$57:$AQ$556,BH$3&amp;"-"&amp;335&amp;"A"))</f>
        <v/>
      </c>
      <c r="BI21" s="540" t="str">
        <f>IF(COUNTA(車両台帳!$C$57:$C$556)=0,"",COUNTIF(車両台帳!$AQ$57:$AQ$556,BI$3&amp;"-"&amp;334&amp;"A")+COUNTIF(車両台帳!$AQ$57:$AQ$556,BI$3&amp;"-"&amp;335&amp;"A"))</f>
        <v/>
      </c>
      <c r="BJ21" s="540" t="str">
        <f>IF(COUNTA(車両台帳!$C$57:$C$556)=0,"",COUNTIF(車両台帳!$AQ$57:$AQ$556,BJ$3&amp;"-"&amp;334&amp;"A")+COUNTIF(車両台帳!$AQ$57:$AQ$556,BJ$3&amp;"-"&amp;335&amp;"A"))</f>
        <v/>
      </c>
      <c r="BK21" s="540" t="str">
        <f>IF(COUNTA(車両台帳!$C$57:$C$556)=0,"",COUNTIF(車両台帳!$AQ$57:$AQ$556,BK$3&amp;"-"&amp;334&amp;"A")+COUNTIF(車両台帳!$AQ$57:$AQ$556,BK$3&amp;"-"&amp;335&amp;"A"))</f>
        <v/>
      </c>
      <c r="BL21" s="540" t="str">
        <f>IF(COUNTA(車両台帳!$C$57:$C$556)=0,"",COUNTIF(車両台帳!$AQ$57:$AQ$556,BL$3&amp;"-"&amp;334&amp;"A")+COUNTIF(車両台帳!$AQ$57:$AQ$556,BL$3&amp;"-"&amp;335&amp;"A"))</f>
        <v/>
      </c>
      <c r="BM21" s="540" t="str">
        <f>IF(COUNTA(車両台帳!$C$57:$C$556)=0,"",COUNTIF(車両台帳!$AQ$57:$AQ$556,BM$3&amp;"-"&amp;334&amp;"A")+COUNTIF(車両台帳!$AQ$57:$AQ$556,BM$3&amp;"-"&amp;335&amp;"A"))</f>
        <v/>
      </c>
      <c r="BN21" s="540" t="str">
        <f>IF(COUNTA(車両台帳!$C$57:$C$556)=0,"",COUNTIF(車両台帳!$AQ$57:$AQ$556,BN$3&amp;"-"&amp;334&amp;"A")+COUNTIF(車両台帳!$AQ$57:$AQ$556,BN$3&amp;"-"&amp;335&amp;"A"))</f>
        <v/>
      </c>
      <c r="BO21" s="540" t="str">
        <f>IF(COUNTA(車両台帳!$C$57:$C$556)=0,"",COUNTIF(車両台帳!$AQ$57:$AQ$556,BO$3&amp;"-"&amp;334&amp;"A")+COUNTIF(車両台帳!$AQ$57:$AQ$556,BO$3&amp;"-"&amp;335&amp;"A"))</f>
        <v/>
      </c>
      <c r="BP21" s="540" t="str">
        <f>IF(COUNTA(車両台帳!$C$57:$C$556)=0,"",COUNTIF(車両台帳!$AQ$57:$AQ$556,BP$3&amp;"-"&amp;334&amp;"A")+COUNTIF(車両台帳!$AQ$57:$AQ$556,BP$3&amp;"-"&amp;335&amp;"A"))</f>
        <v/>
      </c>
      <c r="BQ21" s="540" t="str">
        <f>IF(COUNTA(車両台帳!$C$57:$C$556)=0,"",COUNTIF(車両台帳!$AQ$57:$AQ$556,BQ$3&amp;"-"&amp;334&amp;"A")+COUNTIF(車両台帳!$AQ$57:$AQ$556,BQ$3&amp;"-"&amp;335&amp;"A"))</f>
        <v/>
      </c>
      <c r="BR21" s="540" t="str">
        <f>IF(COUNTA(車両台帳!$C$57:$C$556)=0,"",COUNTIF(車両台帳!$AQ$57:$AQ$556,BR$3&amp;"-"&amp;334&amp;"A")+COUNTIF(車両台帳!$AQ$57:$AQ$556,BR$3&amp;"-"&amp;335&amp;"A"))</f>
        <v/>
      </c>
      <c r="BS21" s="540" t="str">
        <f>IF(COUNTA(車両台帳!$C$57:$C$556)=0,"",COUNTIF(車両台帳!$AQ$57:$AQ$556,BS$3&amp;"-"&amp;334&amp;"A")+COUNTIF(車両台帳!$AQ$57:$AQ$556,BS$3&amp;"-"&amp;335&amp;"A"))</f>
        <v/>
      </c>
      <c r="BT21" s="540" t="str">
        <f>IF(COUNTA(車両台帳!$C$57:$C$556)=0,"",COUNTIF(車両台帳!$AQ$57:$AQ$556,BT$3&amp;"-"&amp;334&amp;"A")+COUNTIF(車両台帳!$AQ$57:$AQ$556,BT$3&amp;"-"&amp;335&amp;"A"))</f>
        <v/>
      </c>
      <c r="BU21" s="540" t="str">
        <f>IF(COUNTA(車両台帳!$C$57:$C$556)=0,"",COUNTIF(車両台帳!$AQ$57:$AQ$556,BU$3&amp;"-"&amp;334&amp;"A")+COUNTIF(車両台帳!$AQ$57:$AQ$556,BU$3&amp;"-"&amp;335&amp;"A"))</f>
        <v/>
      </c>
      <c r="BV21" s="540" t="str">
        <f>IF(COUNTA(車両台帳!$C$57:$C$556)=0,"",COUNTIF(車両台帳!$AQ$57:$AQ$556,BV$3&amp;"-"&amp;334&amp;"A")+COUNTIF(車両台帳!$AQ$57:$AQ$556,BV$3&amp;"-"&amp;335&amp;"A"))</f>
        <v/>
      </c>
      <c r="BW21" s="540" t="str">
        <f>IF(COUNTA(車両台帳!$C$57:$C$556)=0,"",COUNTIF(車両台帳!$AQ$57:$AQ$556,BW$3&amp;"-"&amp;334&amp;"A")+COUNTIF(車両台帳!$AQ$57:$AQ$556,BW$3&amp;"-"&amp;335&amp;"A"))</f>
        <v/>
      </c>
      <c r="BX21" s="540" t="str">
        <f>IF(COUNTA(車両台帳!$C$57:$C$556)=0,"",COUNTIF(車両台帳!$AQ$57:$AQ$556,BX$3&amp;"-"&amp;334&amp;"A")+COUNTIF(車両台帳!$AQ$57:$AQ$556,BX$3&amp;"-"&amp;335&amp;"A"))</f>
        <v/>
      </c>
      <c r="BY21" s="540" t="str">
        <f>IF(COUNTA(車両台帳!$C$57:$C$556)=0,"",COUNTIF(車両台帳!$AQ$57:$AQ$556,BY$3&amp;"-"&amp;334&amp;"A")+COUNTIF(車両台帳!$AQ$57:$AQ$556,BY$3&amp;"-"&amp;335&amp;"A"))</f>
        <v/>
      </c>
      <c r="BZ21" s="540" t="str">
        <f>IF(COUNTA(車両台帳!$C$57:$C$556)=0,"",COUNTIF(車両台帳!$AQ$57:$AQ$556,BZ$3&amp;"-"&amp;334&amp;"A")+COUNTIF(車両台帳!$AQ$57:$AQ$556,BZ$3&amp;"-"&amp;335&amp;"A"))</f>
        <v/>
      </c>
      <c r="CA21" s="540" t="str">
        <f>IF(COUNTA(車両台帳!$C$57:$C$556)=0,"",COUNTIF(車両台帳!$AQ$57:$AQ$556,CA$3&amp;"-"&amp;334&amp;"A")+COUNTIF(車両台帳!$AQ$57:$AQ$556,CA$3&amp;"-"&amp;335&amp;"A"))</f>
        <v/>
      </c>
      <c r="CB21" s="540" t="str">
        <f>IF(COUNTA(車両台帳!$C$57:$C$556)=0,"",COUNTIF(車両台帳!$AQ$57:$AQ$556,CB$3&amp;"-"&amp;334&amp;"A")+COUNTIF(車両台帳!$AQ$57:$AQ$556,CB$3&amp;"-"&amp;335&amp;"A"))</f>
        <v/>
      </c>
      <c r="CC21" s="540" t="str">
        <f>IF(COUNTA(車両台帳!$C$57:$C$556)=0,"",COUNTIF(車両台帳!$AQ$57:$AQ$556,CC$3&amp;"-"&amp;334&amp;"A")+COUNTIF(車両台帳!$AQ$57:$AQ$556,CC$3&amp;"-"&amp;335&amp;"A"))</f>
        <v/>
      </c>
      <c r="CD21" s="540" t="str">
        <f>IF(COUNTA(車両台帳!$C$57:$C$556)=0,"",COUNTIF(車両台帳!$AQ$57:$AQ$556,CD$3&amp;"-"&amp;334&amp;"A")+COUNTIF(車両台帳!$AQ$57:$AQ$556,CD$3&amp;"-"&amp;335&amp;"A"))</f>
        <v/>
      </c>
      <c r="CE21" s="540" t="str">
        <f>IF(COUNTA(車両台帳!$C$57:$C$556)=0,"",COUNTIF(車両台帳!$AQ$57:$AQ$556,CE$3&amp;"-"&amp;334&amp;"A")+COUNTIF(車両台帳!$AQ$57:$AQ$556,CE$3&amp;"-"&amp;335&amp;"A"))</f>
        <v/>
      </c>
      <c r="CF21" s="540" t="str">
        <f>IF(COUNTA(車両台帳!$C$57:$C$556)=0,"",COUNTIF(車両台帳!$AQ$57:$AQ$556,CF$3&amp;"-"&amp;334&amp;"A")+COUNTIF(車両台帳!$AQ$57:$AQ$556,CF$3&amp;"-"&amp;335&amp;"A"))</f>
        <v/>
      </c>
      <c r="CG21" s="540" t="str">
        <f>IF(COUNTA(車両台帳!$C$57:$C$556)=0,"",COUNTIF(車両台帳!$AQ$57:$AQ$556,CG$3&amp;"-"&amp;334&amp;"A")+COUNTIF(車両台帳!$AQ$57:$AQ$556,CG$3&amp;"-"&amp;335&amp;"A"))</f>
        <v/>
      </c>
      <c r="CH21" s="540" t="str">
        <f>IF(COUNTA(車両台帳!$C$57:$C$556)=0,"",COUNTIF(車両台帳!$AQ$57:$AQ$556,CH$3&amp;"-"&amp;334&amp;"A")+COUNTIF(車両台帳!$AQ$57:$AQ$556,CH$3&amp;"-"&amp;335&amp;"A"))</f>
        <v/>
      </c>
      <c r="CI21" s="540" t="str">
        <f>IF(COUNTA(車両台帳!$C$57:$C$556)=0,"",COUNTIF(車両台帳!$AQ$57:$AQ$556,CI$3&amp;"-"&amp;334&amp;"A")+COUNTIF(車両台帳!$AQ$57:$AQ$556,CI$3&amp;"-"&amp;335&amp;"A"))</f>
        <v/>
      </c>
      <c r="CJ21" s="540" t="str">
        <f>IF(COUNTA(車両台帳!$C$57:$C$556)=0,"",COUNTIF(車両台帳!$AQ$57:$AQ$556,CJ$3&amp;"-"&amp;334&amp;"A")+COUNTIF(車両台帳!$AQ$57:$AQ$556,CJ$3&amp;"-"&amp;335&amp;"A"))</f>
        <v/>
      </c>
      <c r="CK21" s="540" t="str">
        <f>IF(COUNTA(車両台帳!$C$57:$C$556)=0,"",COUNTIF(車両台帳!$AQ$57:$AQ$556,CK$3&amp;"-"&amp;334&amp;"A")+COUNTIF(車両台帳!$AQ$57:$AQ$556,CK$3&amp;"-"&amp;335&amp;"A"))</f>
        <v/>
      </c>
      <c r="CL21" s="540" t="str">
        <f>IF(COUNTA(車両台帳!$C$57:$C$556)=0,"",COUNTIF(車両台帳!$AQ$57:$AQ$556,CL$3&amp;"-"&amp;334&amp;"A")+COUNTIF(車両台帳!$AQ$57:$AQ$556,CL$3&amp;"-"&amp;335&amp;"A"))</f>
        <v/>
      </c>
      <c r="CM21" s="540" t="str">
        <f>IF(COUNTA(車両台帳!$C$57:$C$556)=0,"",COUNTIF(車両台帳!$AQ$57:$AQ$556,CM$3&amp;"-"&amp;334&amp;"A")+COUNTIF(車両台帳!$AQ$57:$AQ$556,CM$3&amp;"-"&amp;335&amp;"A"))</f>
        <v/>
      </c>
      <c r="CN21" s="540" t="str">
        <f>IF(COUNTA(車両台帳!$C$57:$C$556)=0,"",COUNTIF(車両台帳!$AQ$57:$AQ$556,CN$3&amp;"-"&amp;334&amp;"A")+COUNTIF(車両台帳!$AQ$57:$AQ$556,CN$3&amp;"-"&amp;335&amp;"A"))</f>
        <v/>
      </c>
      <c r="CO21" s="540" t="str">
        <f>IF(COUNTA(車両台帳!$C$57:$C$556)=0,"",COUNTIF(車両台帳!$AQ$57:$AQ$556,CO$3&amp;"-"&amp;334&amp;"A")+COUNTIF(車両台帳!$AQ$57:$AQ$556,CO$3&amp;"-"&amp;335&amp;"A"))</f>
        <v/>
      </c>
      <c r="CP21" s="540" t="str">
        <f>IF(COUNTA(車両台帳!$C$57:$C$556)=0,"",COUNTIF(車両台帳!$AQ$57:$AQ$556,CP$3&amp;"-"&amp;334&amp;"A")+COUNTIF(車両台帳!$AQ$57:$AQ$556,CP$3&amp;"-"&amp;335&amp;"A"))</f>
        <v/>
      </c>
      <c r="CQ21" s="540" t="str">
        <f>IF(COUNTA(車両台帳!$C$57:$C$556)=0,"",COUNTIF(車両台帳!$AQ$57:$AQ$556,CQ$3&amp;"-"&amp;334&amp;"A")+COUNTIF(車両台帳!$AQ$57:$AQ$556,CQ$3&amp;"-"&amp;335&amp;"A"))</f>
        <v/>
      </c>
      <c r="CR21" s="540" t="str">
        <f>IF(COUNTA(車両台帳!$C$57:$C$556)=0,"",COUNTIF(車両台帳!$AQ$57:$AQ$556,CR$3&amp;"-"&amp;334&amp;"A")+COUNTIF(車両台帳!$AQ$57:$AQ$556,CR$3&amp;"-"&amp;335&amp;"A"))</f>
        <v/>
      </c>
      <c r="CS21" s="540" t="str">
        <f>IF(COUNTA(車両台帳!$C$57:$C$556)=0,"",COUNTIF(車両台帳!$AQ$57:$AQ$556,CS$3&amp;"-"&amp;334&amp;"A")+COUNTIF(車両台帳!$AQ$57:$AQ$556,CS$3&amp;"-"&amp;335&amp;"A"))</f>
        <v/>
      </c>
      <c r="CT21" s="540" t="str">
        <f>IF(COUNTA(車両台帳!$C$57:$C$556)=0,"",COUNTIF(車両台帳!$AQ$57:$AQ$556,CT$3&amp;"-"&amp;334&amp;"A")+COUNTIF(車両台帳!$AQ$57:$AQ$556,CT$3&amp;"-"&amp;335&amp;"A"))</f>
        <v/>
      </c>
      <c r="CU21" s="540" t="str">
        <f>IF(COUNTA(車両台帳!$C$57:$C$556)=0,"",COUNTIF(車両台帳!$AQ$57:$AQ$556,CU$3&amp;"-"&amp;334&amp;"A")+COUNTIF(車両台帳!$AQ$57:$AQ$556,CU$3&amp;"-"&amp;335&amp;"A"))</f>
        <v/>
      </c>
      <c r="CV21" s="540" t="str">
        <f>IF(COUNTA(車両台帳!$C$57:$C$556)=0,"",COUNTIF(車両台帳!$AQ$57:$AQ$556,CV$3&amp;"-"&amp;334&amp;"A")+COUNTIF(車両台帳!$AQ$57:$AQ$556,CV$3&amp;"-"&amp;335&amp;"A"))</f>
        <v/>
      </c>
      <c r="CW21" s="540" t="str">
        <f>IF(COUNTA(車両台帳!$C$57:$C$556)=0,"",COUNTIF(車両台帳!$AQ$57:$AQ$556,CW$3&amp;"-"&amp;334&amp;"A")+COUNTIF(車両台帳!$AQ$57:$AQ$556,CW$3&amp;"-"&amp;335&amp;"A"))</f>
        <v/>
      </c>
      <c r="CX21" s="540" t="str">
        <f>IF(COUNTA(車両台帳!$C$57:$C$556)=0,"",COUNTIF(車両台帳!$AQ$57:$AQ$556,CX$3&amp;"-"&amp;334&amp;"A")+COUNTIF(車両台帳!$AQ$57:$AQ$556,CX$3&amp;"-"&amp;335&amp;"A"))</f>
        <v/>
      </c>
      <c r="CY21" s="540" t="str">
        <f>IF(COUNTA(車両台帳!$C$57:$C$556)=0,"",COUNTIF(車両台帳!$AQ$57:$AQ$556,CY$3&amp;"-"&amp;334&amp;"A")+COUNTIF(車両台帳!$AQ$57:$AQ$556,CY$3&amp;"-"&amp;335&amp;"A"))</f>
        <v/>
      </c>
      <c r="CZ21" s="540" t="str">
        <f>IF(COUNTA(車両台帳!$C$57:$C$556)=0,"",COUNTIF(車両台帳!$AQ$57:$AQ$556,CZ$3&amp;"-"&amp;334&amp;"A")+COUNTIF(車両台帳!$AQ$57:$AQ$556,CZ$3&amp;"-"&amp;335&amp;"A"))</f>
        <v/>
      </c>
      <c r="DA21" s="540" t="str">
        <f>IF(COUNTA(車両台帳!$C$57:$C$556)=0,"",COUNTIF(車両台帳!$AQ$57:$AQ$556,DA$3&amp;"-"&amp;334&amp;"A")+COUNTIF(車両台帳!$AQ$57:$AQ$556,DA$3&amp;"-"&amp;335&amp;"A"))</f>
        <v/>
      </c>
      <c r="DB21" s="540" t="str">
        <f>IF(COUNTA(車両台帳!$C$57:$C$556)=0,"",COUNTIF(車両台帳!$AQ$57:$AQ$556,DB$3&amp;"-"&amp;334&amp;"A")+COUNTIF(車両台帳!$AQ$57:$AQ$556,DB$3&amp;"-"&amp;335&amp;"A"))</f>
        <v/>
      </c>
      <c r="DC21" s="540" t="str">
        <f>IF(COUNTA(車両台帳!$C$57:$C$556)=0,"",COUNTIF(車両台帳!$AQ$57:$AQ$556,DC$3&amp;"-"&amp;334&amp;"A")+COUNTIF(車両台帳!$AQ$57:$AQ$556,DC$3&amp;"-"&amp;335&amp;"A"))</f>
        <v/>
      </c>
      <c r="DD21" s="540" t="str">
        <f>IF(COUNTA(車両台帳!$C$57:$C$556)=0,"",COUNTIF(車両台帳!$AQ$57:$AQ$556,DD$3&amp;"-"&amp;334&amp;"A")+COUNTIF(車両台帳!$AQ$57:$AQ$556,DD$3&amp;"-"&amp;335&amp;"A"))</f>
        <v/>
      </c>
      <c r="DE21" s="540" t="str">
        <f>IF(COUNTA(車両台帳!$C$57:$C$556)=0,"",COUNTIF(車両台帳!$AQ$57:$AQ$556,DE$3&amp;"-"&amp;334&amp;"A")+COUNTIF(車両台帳!$AQ$57:$AQ$556,DE$3&amp;"-"&amp;335&amp;"A"))</f>
        <v/>
      </c>
      <c r="DF21" s="540" t="str">
        <f>IF(COUNTA(車両台帳!$C$57:$C$556)=0,"",COUNTIF(車両台帳!$AQ$57:$AQ$556,DF$3&amp;"-"&amp;334&amp;"A")+COUNTIF(車両台帳!$AQ$57:$AQ$556,DF$3&amp;"-"&amp;335&amp;"A"))</f>
        <v/>
      </c>
      <c r="DG21" s="540" t="str">
        <f>IF(COUNTA(車両台帳!$C$57:$C$556)=0,"",COUNTIF(車両台帳!$AQ$57:$AQ$556,DG$3&amp;"-"&amp;334&amp;"A")+COUNTIF(車両台帳!$AQ$57:$AQ$556,DG$3&amp;"-"&amp;335&amp;"A"))</f>
        <v/>
      </c>
      <c r="DH21" s="540" t="str">
        <f>IF(COUNTA(車両台帳!$C$57:$C$556)=0,"",COUNTIF(車両台帳!$AQ$57:$AQ$556,DH$3&amp;"-"&amp;334&amp;"A")+COUNTIF(車両台帳!$AQ$57:$AQ$556,DH$3&amp;"-"&amp;335&amp;"A"))</f>
        <v/>
      </c>
      <c r="DI21" s="540" t="str">
        <f>IF(COUNTA(車両台帳!$C$57:$C$556)=0,"",COUNTIF(車両台帳!$AQ$57:$AQ$556,DI$3&amp;"-"&amp;334&amp;"A")+COUNTIF(車両台帳!$AQ$57:$AQ$556,DI$3&amp;"-"&amp;335&amp;"A"))</f>
        <v/>
      </c>
      <c r="DJ21" s="540" t="str">
        <f>IF(COUNTA(車両台帳!$C$57:$C$556)=0,"",COUNTIF(車両台帳!$AQ$57:$AQ$556,DJ$3&amp;"-"&amp;334&amp;"A")+COUNTIF(車両台帳!$AQ$57:$AQ$556,DJ$3&amp;"-"&amp;335&amp;"A"))</f>
        <v/>
      </c>
      <c r="DK21" s="540" t="str">
        <f>IF(COUNTA(車両台帳!$C$57:$C$556)=0,"",COUNTIF(車両台帳!$AQ$57:$AQ$556,DK$3&amp;"-"&amp;334&amp;"A")+COUNTIF(車両台帳!$AQ$57:$AQ$556,DK$3&amp;"-"&amp;335&amp;"A"))</f>
        <v/>
      </c>
      <c r="DL21" s="540" t="str">
        <f>IF(COUNTA(車両台帳!$C$57:$C$556)=0,"",COUNTIF(車両台帳!$AQ$57:$AQ$556,DL$3&amp;"-"&amp;334&amp;"A")+COUNTIF(車両台帳!$AQ$57:$AQ$556,DL$3&amp;"-"&amp;335&amp;"A"))</f>
        <v/>
      </c>
      <c r="DM21" s="540" t="str">
        <f>IF(COUNTA(車両台帳!$C$57:$C$556)=0,"",COUNTIF(車両台帳!$AQ$57:$AQ$556,DM$3&amp;"-"&amp;334&amp;"A")+COUNTIF(車両台帳!$AQ$57:$AQ$556,DM$3&amp;"-"&amp;335&amp;"A"))</f>
        <v/>
      </c>
      <c r="DN21" s="540" t="str">
        <f>IF(COUNTA(車両台帳!$C$57:$C$556)=0,"",COUNTIF(車両台帳!$AQ$57:$AQ$556,DN$3&amp;"-"&amp;334&amp;"A")+COUNTIF(車両台帳!$AQ$57:$AQ$556,DN$3&amp;"-"&amp;335&amp;"A"))</f>
        <v/>
      </c>
      <c r="DO21" s="540" t="str">
        <f>IF(COUNTA(車両台帳!$C$57:$C$556)=0,"",COUNTIF(車両台帳!$AQ$57:$AQ$556,DO$3&amp;"-"&amp;334&amp;"A")+COUNTIF(車両台帳!$AQ$57:$AQ$556,DO$3&amp;"-"&amp;335&amp;"A"))</f>
        <v/>
      </c>
      <c r="DP21" s="540" t="str">
        <f>IF(COUNTA(車両台帳!$C$57:$C$556)=0,"",COUNTIF(車両台帳!$AQ$57:$AQ$556,DP$3&amp;"-"&amp;334&amp;"A")+COUNTIF(車両台帳!$AQ$57:$AQ$556,DP$3&amp;"-"&amp;335&amp;"A"))</f>
        <v/>
      </c>
      <c r="DQ21" s="540" t="str">
        <f>IF(COUNTA(車両台帳!$C$57:$C$556)=0,"",COUNTIF(車両台帳!$AQ$57:$AQ$556,DQ$3&amp;"-"&amp;334&amp;"A")+COUNTIF(車両台帳!$AQ$57:$AQ$556,DQ$3&amp;"-"&amp;335&amp;"A"))</f>
        <v/>
      </c>
      <c r="DR21" s="540" t="str">
        <f>IF(COUNTA(車両台帳!$C$57:$C$556)=0,"",COUNTIF(車両台帳!$AQ$57:$AQ$556,DR$3&amp;"-"&amp;334&amp;"A")+COUNTIF(車両台帳!$AQ$57:$AQ$556,DR$3&amp;"-"&amp;335&amp;"A"))</f>
        <v/>
      </c>
      <c r="DS21" s="540" t="str">
        <f>IF(COUNTA(車両台帳!$C$57:$C$556)=0,"",COUNTIF(車両台帳!$AQ$57:$AQ$556,DS$3&amp;"-"&amp;334&amp;"A")+COUNTIF(車両台帳!$AQ$57:$AQ$556,DS$3&amp;"-"&amp;335&amp;"A"))</f>
        <v/>
      </c>
      <c r="DT21" s="540" t="str">
        <f>IF(COUNTA(車両台帳!$C$57:$C$556)=0,"",COUNTIF(車両台帳!$AQ$57:$AQ$556,DT$3&amp;"-"&amp;334&amp;"A")+COUNTIF(車両台帳!$AQ$57:$AQ$556,DT$3&amp;"-"&amp;335&amp;"A"))</f>
        <v/>
      </c>
      <c r="DU21" s="540" t="str">
        <f>IF(COUNTA(車両台帳!$C$57:$C$556)=0,"",COUNTIF(車両台帳!$AQ$57:$AQ$556,DU$3&amp;"-"&amp;334&amp;"A")+COUNTIF(車両台帳!$AQ$57:$AQ$556,DU$3&amp;"-"&amp;335&amp;"A"))</f>
        <v/>
      </c>
      <c r="DV21" s="540" t="str">
        <f>IF(COUNTA(車両台帳!$C$57:$C$556)=0,"",COUNTIF(車両台帳!$AQ$57:$AQ$556,DV$3&amp;"-"&amp;334&amp;"A")+COUNTIF(車両台帳!$AQ$57:$AQ$556,DV$3&amp;"-"&amp;335&amp;"A"))</f>
        <v/>
      </c>
      <c r="DW21" s="540" t="str">
        <f>IF(COUNTA(車両台帳!$C$57:$C$556)=0,"",COUNTIF(車両台帳!$AQ$57:$AQ$556,DW$3&amp;"-"&amp;334&amp;"A")+COUNTIF(車両台帳!$AQ$57:$AQ$556,DW$3&amp;"-"&amp;335&amp;"A"))</f>
        <v/>
      </c>
      <c r="DX21" s="540" t="str">
        <f>IF(COUNTA(車両台帳!$C$57:$C$556)=0,"",COUNTIF(車両台帳!$AQ$57:$AQ$556,DX$3&amp;"-"&amp;334&amp;"A")+COUNTIF(車両台帳!$AQ$57:$AQ$556,DX$3&amp;"-"&amp;335&amp;"A"))</f>
        <v/>
      </c>
      <c r="DY21" s="540" t="str">
        <f>IF(COUNTA(車両台帳!$C$57:$C$556)=0,"",COUNTIF(車両台帳!$AQ$57:$AQ$556,DY$3&amp;"-"&amp;334&amp;"A")+COUNTIF(車両台帳!$AQ$57:$AQ$556,DY$3&amp;"-"&amp;335&amp;"A"))</f>
        <v/>
      </c>
      <c r="DZ21" s="540" t="str">
        <f>IF(COUNTA(車両台帳!$C$57:$C$556)=0,"",COUNTIF(車両台帳!$AQ$57:$AQ$556,DZ$3&amp;"-"&amp;334&amp;"A")+COUNTIF(車両台帳!$AQ$57:$AQ$556,DZ$3&amp;"-"&amp;335&amp;"A"))</f>
        <v/>
      </c>
      <c r="EA21" s="540" t="str">
        <f>IF(COUNTA(車両台帳!$C$57:$C$556)=0,"",COUNTIF(車両台帳!$AQ$57:$AQ$556,EA$3&amp;"-"&amp;334&amp;"A")+COUNTIF(車両台帳!$AQ$57:$AQ$556,EA$3&amp;"-"&amp;335&amp;"A"))</f>
        <v/>
      </c>
      <c r="EB21" s="540" t="str">
        <f>IF(COUNTA(車両台帳!$C$57:$C$556)=0,"",COUNTIF(車両台帳!$AQ$57:$AQ$556,EB$3&amp;"-"&amp;334&amp;"A")+COUNTIF(車両台帳!$AQ$57:$AQ$556,EB$3&amp;"-"&amp;335&amp;"A"))</f>
        <v/>
      </c>
      <c r="EC21" s="540" t="str">
        <f>IF(COUNTA(車両台帳!$C$57:$C$556)=0,"",COUNTIF(車両台帳!$AQ$57:$AQ$556,EC$3&amp;"-"&amp;334&amp;"A")+COUNTIF(車両台帳!$AQ$57:$AQ$556,EC$3&amp;"-"&amp;335&amp;"A"))</f>
        <v/>
      </c>
      <c r="ED21" s="540" t="str">
        <f>IF(COUNTA(車両台帳!$C$57:$C$556)=0,"",COUNTIF(車両台帳!$AQ$57:$AQ$556,ED$3&amp;"-"&amp;334&amp;"A")+COUNTIF(車両台帳!$AQ$57:$AQ$556,ED$3&amp;"-"&amp;335&amp;"A"))</f>
        <v/>
      </c>
      <c r="EE21" s="540" t="str">
        <f>IF(COUNTA(車両台帳!$C$57:$C$556)=0,"",COUNTIF(車両台帳!$AQ$57:$AQ$556,EE$3&amp;"-"&amp;334&amp;"A")+COUNTIF(車両台帳!$AQ$57:$AQ$556,EE$3&amp;"-"&amp;335&amp;"A"))</f>
        <v/>
      </c>
      <c r="EF21" s="540" t="str">
        <f>IF(COUNTA(車両台帳!$C$57:$C$556)=0,"",COUNTIF(車両台帳!$AQ$57:$AQ$556,EF$3&amp;"-"&amp;334&amp;"A")+COUNTIF(車両台帳!$AQ$57:$AQ$556,EF$3&amp;"-"&amp;335&amp;"A"))</f>
        <v/>
      </c>
      <c r="EG21" s="540" t="str">
        <f>IF(COUNTA(車両台帳!$C$57:$C$556)=0,"",COUNTIF(車両台帳!$AQ$57:$AQ$556,EG$3&amp;"-"&amp;334&amp;"A")+COUNTIF(車両台帳!$AQ$57:$AQ$556,EG$3&amp;"-"&amp;335&amp;"A"))</f>
        <v/>
      </c>
      <c r="EH21" s="540" t="str">
        <f>IF(COUNTA(車両台帳!$C$57:$C$556)=0,"",COUNTIF(車両台帳!$AQ$57:$AQ$556,EH$3&amp;"-"&amp;334&amp;"A")+COUNTIF(車両台帳!$AQ$57:$AQ$556,EH$3&amp;"-"&amp;335&amp;"A"))</f>
        <v/>
      </c>
      <c r="EI21" s="540" t="str">
        <f>IF(COUNTA(車両台帳!$C$57:$C$556)=0,"",COUNTIF(車両台帳!$AQ$57:$AQ$556,EI$3&amp;"-"&amp;334&amp;"A")+COUNTIF(車両台帳!$AQ$57:$AQ$556,EI$3&amp;"-"&amp;335&amp;"A"))</f>
        <v/>
      </c>
      <c r="EJ21" s="540" t="str">
        <f>IF(COUNTA(車両台帳!$C$57:$C$556)=0,"",COUNTIF(車両台帳!$AQ$57:$AQ$556,EJ$3&amp;"-"&amp;334&amp;"A")+COUNTIF(車両台帳!$AQ$57:$AQ$556,EJ$3&amp;"-"&amp;335&amp;"A"))</f>
        <v/>
      </c>
      <c r="EK21" s="540" t="str">
        <f>IF(COUNTA(車両台帳!$C$57:$C$556)=0,"",COUNTIF(車両台帳!$AQ$57:$AQ$556,EK$3&amp;"-"&amp;334&amp;"A")+COUNTIF(車両台帳!$AQ$57:$AQ$556,EK$3&amp;"-"&amp;335&amp;"A"))</f>
        <v/>
      </c>
      <c r="EL21" s="540" t="str">
        <f>IF(COUNTA(車両台帳!$C$57:$C$556)=0,"",COUNTIF(車両台帳!$AQ$57:$AQ$556,EL$3&amp;"-"&amp;334&amp;"A")+COUNTIF(車両台帳!$AQ$57:$AQ$556,EL$3&amp;"-"&amp;335&amp;"A"))</f>
        <v/>
      </c>
      <c r="EM21" s="540" t="str">
        <f>IF(COUNTA(車両台帳!$C$57:$C$556)=0,"",COUNTIF(車両台帳!$AQ$57:$AQ$556,EM$3&amp;"-"&amp;334&amp;"A")+COUNTIF(車両台帳!$AQ$57:$AQ$556,EM$3&amp;"-"&amp;335&amp;"A"))</f>
        <v/>
      </c>
      <c r="EN21" s="540" t="str">
        <f>IF(COUNTA(車両台帳!$C$57:$C$556)=0,"",COUNTIF(車両台帳!$AQ$57:$AQ$556,EN$3&amp;"-"&amp;334&amp;"A")+COUNTIF(車両台帳!$AQ$57:$AQ$556,EN$3&amp;"-"&amp;335&amp;"A"))</f>
        <v/>
      </c>
      <c r="EO21" s="540" t="str">
        <f>IF(COUNTA(車両台帳!$C$57:$C$556)=0,"",COUNTIF(車両台帳!$AQ$57:$AQ$556,EO$3&amp;"-"&amp;334&amp;"A")+COUNTIF(車両台帳!$AQ$57:$AQ$556,EO$3&amp;"-"&amp;335&amp;"A"))</f>
        <v/>
      </c>
      <c r="EP21" s="540" t="str">
        <f>IF(COUNTA(車両台帳!$C$57:$C$556)=0,"",COUNTIF(車両台帳!$AQ$57:$AQ$556,EP$3&amp;"-"&amp;334&amp;"A")+COUNTIF(車両台帳!$AQ$57:$AQ$556,EP$3&amp;"-"&amp;335&amp;"A"))</f>
        <v/>
      </c>
      <c r="EQ21" s="540" t="str">
        <f>IF(COUNTA(車両台帳!$C$57:$C$556)=0,"",COUNTIF(車両台帳!$AQ$57:$AQ$556,EQ$3&amp;"-"&amp;334&amp;"A")+COUNTIF(車両台帳!$AQ$57:$AQ$556,EQ$3&amp;"-"&amp;335&amp;"A"))</f>
        <v/>
      </c>
      <c r="ER21" s="540" t="str">
        <f>IF(COUNTA(車両台帳!$C$57:$C$556)=0,"",COUNTIF(車両台帳!$AQ$57:$AQ$556,ER$3&amp;"-"&amp;334&amp;"A")+COUNTIF(車両台帳!$AQ$57:$AQ$556,ER$3&amp;"-"&amp;335&amp;"A"))</f>
        <v/>
      </c>
      <c r="ES21" s="540" t="str">
        <f>IF(COUNTA(車両台帳!$C$57:$C$556)=0,"",COUNTIF(車両台帳!$AQ$57:$AQ$556,ES$3&amp;"-"&amp;334&amp;"A")+COUNTIF(車両台帳!$AQ$57:$AQ$556,ES$3&amp;"-"&amp;335&amp;"A"))</f>
        <v/>
      </c>
      <c r="ET21" s="540" t="str">
        <f>IF(COUNTA(車両台帳!$C$57:$C$556)=0,"",COUNTIF(車両台帳!$AQ$57:$AQ$556,ET$3&amp;"-"&amp;334&amp;"A")+COUNTIF(車両台帳!$AQ$57:$AQ$556,ET$3&amp;"-"&amp;335&amp;"A"))</f>
        <v/>
      </c>
      <c r="EU21" s="540" t="str">
        <f>IF(COUNTA(車両台帳!$C$57:$C$556)=0,"",COUNTIF(車両台帳!$AQ$57:$AQ$556,EU$3&amp;"-"&amp;334&amp;"A")+COUNTIF(車両台帳!$AQ$57:$AQ$556,EU$3&amp;"-"&amp;335&amp;"A"))</f>
        <v/>
      </c>
      <c r="EV21" s="540" t="str">
        <f>IF(COUNTA(車両台帳!$C$57:$C$556)=0,"",COUNTIF(車両台帳!$AQ$57:$AQ$556,EV$3&amp;"-"&amp;334&amp;"A")+COUNTIF(車両台帳!$AQ$57:$AQ$556,EV$3&amp;"-"&amp;335&amp;"A"))</f>
        <v/>
      </c>
      <c r="EW21" s="541" t="str">
        <f>IF(COUNTA(車両台帳!$C$57:$C$556)=0,"",COUNTIF(車両台帳!$AQ$57:$AQ$556,EW$3&amp;"-"&amp;334&amp;"A")+COUNTIF(車両台帳!$AQ$57:$AQ$556,EW$3&amp;"-"&amp;335&amp;"A"))</f>
        <v/>
      </c>
    </row>
    <row r="22" spans="1:153" s="6" customFormat="1" ht="29.25" customHeight="1">
      <c r="A22" s="1065" t="s">
        <v>1839</v>
      </c>
      <c r="B22" s="531" t="s">
        <v>38</v>
      </c>
      <c r="C22" s="533" t="str">
        <f>IF(COUNTA(車両台帳!$C$57:$C$556)=0,"",SUM(D22:EW22))</f>
        <v/>
      </c>
      <c r="D22" s="534" t="str">
        <f>IF(COUNTA(車両台帳!$C$57:$C$556)=0,"",COUNTIF(車両台帳!$AQ$57:$AQ$556,D$3&amp;"-"&amp;311&amp;"A")+COUNTIF(車両台帳!$AQ$57:$AQ$556,D$3&amp;"-"&amp;321&amp;"A"))</f>
        <v/>
      </c>
      <c r="E22" s="534" t="str">
        <f>IF(COUNTA(車両台帳!$C$57:$C$556)=0,"",COUNTIF(車両台帳!$AQ$57:$AQ$556,E$3&amp;"-"&amp;311&amp;"A")+COUNTIF(車両台帳!$AQ$57:$AQ$556,E$3&amp;"-"&amp;321&amp;"A"))</f>
        <v/>
      </c>
      <c r="F22" s="534" t="str">
        <f>IF(COUNTA(車両台帳!$C$57:$C$556)=0,"",COUNTIF(車両台帳!$AQ$57:$AQ$556,F$3&amp;"-"&amp;311&amp;"A")+COUNTIF(車両台帳!$AQ$57:$AQ$556,F$3&amp;"-"&amp;321&amp;"A"))</f>
        <v/>
      </c>
      <c r="G22" s="534" t="str">
        <f>IF(COUNTA(車両台帳!$C$57:$C$556)=0,"",COUNTIF(車両台帳!$AQ$57:$AQ$556,G$3&amp;"-"&amp;311&amp;"A")+COUNTIF(車両台帳!$AQ$57:$AQ$556,G$3&amp;"-"&amp;321&amp;"A"))</f>
        <v/>
      </c>
      <c r="H22" s="534" t="str">
        <f>IF(COUNTA(車両台帳!$C$57:$C$556)=0,"",COUNTIF(車両台帳!$AQ$57:$AQ$556,H$3&amp;"-"&amp;311&amp;"A")+COUNTIF(車両台帳!$AQ$57:$AQ$556,H$3&amp;"-"&amp;321&amp;"A"))</f>
        <v/>
      </c>
      <c r="I22" s="534" t="str">
        <f>IF(COUNTA(車両台帳!$C$57:$C$556)=0,"",COUNTIF(車両台帳!$AQ$57:$AQ$556,I$3&amp;"-"&amp;311&amp;"A")+COUNTIF(車両台帳!$AQ$57:$AQ$556,I$3&amp;"-"&amp;321&amp;"A"))</f>
        <v/>
      </c>
      <c r="J22" s="534" t="str">
        <f>IF(COUNTA(車両台帳!$C$57:$C$556)=0,"",COUNTIF(車両台帳!$AQ$57:$AQ$556,J$3&amp;"-"&amp;311&amp;"A")+COUNTIF(車両台帳!$AQ$57:$AQ$556,J$3&amp;"-"&amp;321&amp;"A"))</f>
        <v/>
      </c>
      <c r="K22" s="534" t="str">
        <f>IF(COUNTA(車両台帳!$C$57:$C$556)=0,"",COUNTIF(車両台帳!$AQ$57:$AQ$556,K$3&amp;"-"&amp;311&amp;"A")+COUNTIF(車両台帳!$AQ$57:$AQ$556,K$3&amp;"-"&amp;321&amp;"A"))</f>
        <v/>
      </c>
      <c r="L22" s="534" t="str">
        <f>IF(COUNTA(車両台帳!$C$57:$C$556)=0,"",COUNTIF(車両台帳!$AQ$57:$AQ$556,L$3&amp;"-"&amp;311&amp;"A")+COUNTIF(車両台帳!$AQ$57:$AQ$556,L$3&amp;"-"&amp;321&amp;"A"))</f>
        <v/>
      </c>
      <c r="M22" s="534" t="str">
        <f>IF(COUNTA(車両台帳!$C$57:$C$556)=0,"",COUNTIF(車両台帳!$AQ$57:$AQ$556,M$3&amp;"-"&amp;311&amp;"A")+COUNTIF(車両台帳!$AQ$57:$AQ$556,M$3&amp;"-"&amp;321&amp;"A"))</f>
        <v/>
      </c>
      <c r="N22" s="534" t="str">
        <f>IF(COUNTA(車両台帳!$C$57:$C$556)=0,"",COUNTIF(車両台帳!$AQ$57:$AQ$556,N$3&amp;"-"&amp;311&amp;"A")+COUNTIF(車両台帳!$AQ$57:$AQ$556,N$3&amp;"-"&amp;321&amp;"A"))</f>
        <v/>
      </c>
      <c r="O22" s="534" t="str">
        <f>IF(COUNTA(車両台帳!$C$57:$C$556)=0,"",COUNTIF(車両台帳!$AQ$57:$AQ$556,O$3&amp;"-"&amp;311&amp;"A")+COUNTIF(車両台帳!$AQ$57:$AQ$556,O$3&amp;"-"&amp;321&amp;"A"))</f>
        <v/>
      </c>
      <c r="P22" s="534" t="str">
        <f>IF(COUNTA(車両台帳!$C$57:$C$556)=0,"",COUNTIF(車両台帳!$AQ$57:$AQ$556,P$3&amp;"-"&amp;311&amp;"A")+COUNTIF(車両台帳!$AQ$57:$AQ$556,P$3&amp;"-"&amp;321&amp;"A"))</f>
        <v/>
      </c>
      <c r="Q22" s="534" t="str">
        <f>IF(COUNTA(車両台帳!$C$57:$C$556)=0,"",COUNTIF(車両台帳!$AQ$57:$AQ$556,Q$3&amp;"-"&amp;311&amp;"A")+COUNTIF(車両台帳!$AQ$57:$AQ$556,Q$3&amp;"-"&amp;321&amp;"A"))</f>
        <v/>
      </c>
      <c r="R22" s="534" t="str">
        <f>IF(COUNTA(車両台帳!$C$57:$C$556)=0,"",COUNTIF(車両台帳!$AQ$57:$AQ$556,R$3&amp;"-"&amp;311&amp;"A")+COUNTIF(車両台帳!$AQ$57:$AQ$556,R$3&amp;"-"&amp;321&amp;"A"))</f>
        <v/>
      </c>
      <c r="S22" s="534" t="str">
        <f>IF(COUNTA(車両台帳!$C$57:$C$556)=0,"",COUNTIF(車両台帳!$AQ$57:$AQ$556,S$3&amp;"-"&amp;311&amp;"A")+COUNTIF(車両台帳!$AQ$57:$AQ$556,S$3&amp;"-"&amp;321&amp;"A"))</f>
        <v/>
      </c>
      <c r="T22" s="534" t="str">
        <f>IF(COUNTA(車両台帳!$C$57:$C$556)=0,"",COUNTIF(車両台帳!$AQ$57:$AQ$556,T$3&amp;"-"&amp;311&amp;"A")+COUNTIF(車両台帳!$AQ$57:$AQ$556,T$3&amp;"-"&amp;321&amp;"A"))</f>
        <v/>
      </c>
      <c r="U22" s="534" t="str">
        <f>IF(COUNTA(車両台帳!$C$57:$C$556)=0,"",COUNTIF(車両台帳!$AQ$57:$AQ$556,U$3&amp;"-"&amp;311&amp;"A")+COUNTIF(車両台帳!$AQ$57:$AQ$556,U$3&amp;"-"&amp;321&amp;"A"))</f>
        <v/>
      </c>
      <c r="V22" s="534" t="str">
        <f>IF(COUNTA(車両台帳!$C$57:$C$556)=0,"",COUNTIF(車両台帳!$AQ$57:$AQ$556,V$3&amp;"-"&amp;311&amp;"A")+COUNTIF(車両台帳!$AQ$57:$AQ$556,V$3&amp;"-"&amp;321&amp;"A"))</f>
        <v/>
      </c>
      <c r="W22" s="534" t="str">
        <f>IF(COUNTA(車両台帳!$C$57:$C$556)=0,"",COUNTIF(車両台帳!$AQ$57:$AQ$556,W$3&amp;"-"&amp;311&amp;"A")+COUNTIF(車両台帳!$AQ$57:$AQ$556,W$3&amp;"-"&amp;321&amp;"A"))</f>
        <v/>
      </c>
      <c r="X22" s="534" t="str">
        <f>IF(COUNTA(車両台帳!$C$57:$C$556)=0,"",COUNTIF(車両台帳!$AQ$57:$AQ$556,X$3&amp;"-"&amp;311&amp;"A")+COUNTIF(車両台帳!$AQ$57:$AQ$556,X$3&amp;"-"&amp;321&amp;"A"))</f>
        <v/>
      </c>
      <c r="Y22" s="534" t="str">
        <f>IF(COUNTA(車両台帳!$C$57:$C$556)=0,"",COUNTIF(車両台帳!$AQ$57:$AQ$556,Y$3&amp;"-"&amp;311&amp;"A")+COUNTIF(車両台帳!$AQ$57:$AQ$556,Y$3&amp;"-"&amp;321&amp;"A"))</f>
        <v/>
      </c>
      <c r="Z22" s="534" t="str">
        <f>IF(COUNTA(車両台帳!$C$57:$C$556)=0,"",COUNTIF(車両台帳!$AQ$57:$AQ$556,Z$3&amp;"-"&amp;311&amp;"A")+COUNTIF(車両台帳!$AQ$57:$AQ$556,Z$3&amp;"-"&amp;321&amp;"A"))</f>
        <v/>
      </c>
      <c r="AA22" s="534" t="str">
        <f>IF(COUNTA(車両台帳!$C$57:$C$556)=0,"",COUNTIF(車両台帳!$AQ$57:$AQ$556,AA$3&amp;"-"&amp;311&amp;"A")+COUNTIF(車両台帳!$AQ$57:$AQ$556,AA$3&amp;"-"&amp;321&amp;"A"))</f>
        <v/>
      </c>
      <c r="AB22" s="534" t="str">
        <f>IF(COUNTA(車両台帳!$C$57:$C$556)=0,"",COUNTIF(車両台帳!$AQ$57:$AQ$556,AB$3&amp;"-"&amp;311&amp;"A")+COUNTIF(車両台帳!$AQ$57:$AQ$556,AB$3&amp;"-"&amp;321&amp;"A"))</f>
        <v/>
      </c>
      <c r="AC22" s="534" t="str">
        <f>IF(COUNTA(車両台帳!$C$57:$C$556)=0,"",COUNTIF(車両台帳!$AQ$57:$AQ$556,AC$3&amp;"-"&amp;311&amp;"A")+COUNTIF(車両台帳!$AQ$57:$AQ$556,AC$3&amp;"-"&amp;321&amp;"A"))</f>
        <v/>
      </c>
      <c r="AD22" s="534" t="str">
        <f>IF(COUNTA(車両台帳!$C$57:$C$556)=0,"",COUNTIF(車両台帳!$AQ$57:$AQ$556,AD$3&amp;"-"&amp;311&amp;"A")+COUNTIF(車両台帳!$AQ$57:$AQ$556,AD$3&amp;"-"&amp;321&amp;"A"))</f>
        <v/>
      </c>
      <c r="AE22" s="534" t="str">
        <f>IF(COUNTA(車両台帳!$C$57:$C$556)=0,"",COUNTIF(車両台帳!$AQ$57:$AQ$556,AE$3&amp;"-"&amp;311&amp;"A")+COUNTIF(車両台帳!$AQ$57:$AQ$556,AE$3&amp;"-"&amp;321&amp;"A"))</f>
        <v/>
      </c>
      <c r="AF22" s="534" t="str">
        <f>IF(COUNTA(車両台帳!$C$57:$C$556)=0,"",COUNTIF(車両台帳!$AQ$57:$AQ$556,AF$3&amp;"-"&amp;311&amp;"A")+COUNTIF(車両台帳!$AQ$57:$AQ$556,AF$3&amp;"-"&amp;321&amp;"A"))</f>
        <v/>
      </c>
      <c r="AG22" s="534" t="str">
        <f>IF(COUNTA(車両台帳!$C$57:$C$556)=0,"",COUNTIF(車両台帳!$AQ$57:$AQ$556,AG$3&amp;"-"&amp;311&amp;"A")+COUNTIF(車両台帳!$AQ$57:$AQ$556,AG$3&amp;"-"&amp;321&amp;"A"))</f>
        <v/>
      </c>
      <c r="AH22" s="534" t="str">
        <f>IF(COUNTA(車両台帳!$C$57:$C$556)=0,"",COUNTIF(車両台帳!$AQ$57:$AQ$556,AH$3&amp;"-"&amp;311&amp;"A")+COUNTIF(車両台帳!$AQ$57:$AQ$556,AH$3&amp;"-"&amp;321&amp;"A"))</f>
        <v/>
      </c>
      <c r="AI22" s="534" t="str">
        <f>IF(COUNTA(車両台帳!$C$57:$C$556)=0,"",COUNTIF(車両台帳!$AQ$57:$AQ$556,AI$3&amp;"-"&amp;311&amp;"A")+COUNTIF(車両台帳!$AQ$57:$AQ$556,AI$3&amp;"-"&amp;321&amp;"A"))</f>
        <v/>
      </c>
      <c r="AJ22" s="534" t="str">
        <f>IF(COUNTA(車両台帳!$C$57:$C$556)=0,"",COUNTIF(車両台帳!$AQ$57:$AQ$556,AJ$3&amp;"-"&amp;311&amp;"A")+COUNTIF(車両台帳!$AQ$57:$AQ$556,AJ$3&amp;"-"&amp;321&amp;"A"))</f>
        <v/>
      </c>
      <c r="AK22" s="534" t="str">
        <f>IF(COUNTA(車両台帳!$C$57:$C$556)=0,"",COUNTIF(車両台帳!$AQ$57:$AQ$556,AK$3&amp;"-"&amp;311&amp;"A")+COUNTIF(車両台帳!$AQ$57:$AQ$556,AK$3&amp;"-"&amp;321&amp;"A"))</f>
        <v/>
      </c>
      <c r="AL22" s="534" t="str">
        <f>IF(COUNTA(車両台帳!$C$57:$C$556)=0,"",COUNTIF(車両台帳!$AQ$57:$AQ$556,AL$3&amp;"-"&amp;311&amp;"A")+COUNTIF(車両台帳!$AQ$57:$AQ$556,AL$3&amp;"-"&amp;321&amp;"A"))</f>
        <v/>
      </c>
      <c r="AM22" s="534" t="str">
        <f>IF(COUNTA(車両台帳!$C$57:$C$556)=0,"",COUNTIF(車両台帳!$AQ$57:$AQ$556,AM$3&amp;"-"&amp;311&amp;"A")+COUNTIF(車両台帳!$AQ$57:$AQ$556,AM$3&amp;"-"&amp;321&amp;"A"))</f>
        <v/>
      </c>
      <c r="AN22" s="534" t="str">
        <f>IF(COUNTA(車両台帳!$C$57:$C$556)=0,"",COUNTIF(車両台帳!$AQ$57:$AQ$556,AN$3&amp;"-"&amp;311&amp;"A")+COUNTIF(車両台帳!$AQ$57:$AQ$556,AN$3&amp;"-"&amp;321&amp;"A"))</f>
        <v/>
      </c>
      <c r="AO22" s="534" t="str">
        <f>IF(COUNTA(車両台帳!$C$57:$C$556)=0,"",COUNTIF(車両台帳!$AQ$57:$AQ$556,AO$3&amp;"-"&amp;311&amp;"A")+COUNTIF(車両台帳!$AQ$57:$AQ$556,AO$3&amp;"-"&amp;321&amp;"A"))</f>
        <v/>
      </c>
      <c r="AP22" s="534" t="str">
        <f>IF(COUNTA(車両台帳!$C$57:$C$556)=0,"",COUNTIF(車両台帳!$AQ$57:$AQ$556,AP$3&amp;"-"&amp;311&amp;"A")+COUNTIF(車両台帳!$AQ$57:$AQ$556,AP$3&amp;"-"&amp;321&amp;"A"))</f>
        <v/>
      </c>
      <c r="AQ22" s="534" t="str">
        <f>IF(COUNTA(車両台帳!$C$57:$C$556)=0,"",COUNTIF(車両台帳!$AQ$57:$AQ$556,AQ$3&amp;"-"&amp;311&amp;"A")+COUNTIF(車両台帳!$AQ$57:$AQ$556,AQ$3&amp;"-"&amp;321&amp;"A"))</f>
        <v/>
      </c>
      <c r="AR22" s="534" t="str">
        <f>IF(COUNTA(車両台帳!$C$57:$C$556)=0,"",COUNTIF(車両台帳!$AQ$57:$AQ$556,AR$3&amp;"-"&amp;311&amp;"A")+COUNTIF(車両台帳!$AQ$57:$AQ$556,AR$3&amp;"-"&amp;321&amp;"A"))</f>
        <v/>
      </c>
      <c r="AS22" s="534" t="str">
        <f>IF(COUNTA(車両台帳!$C$57:$C$556)=0,"",COUNTIF(車両台帳!$AQ$57:$AQ$556,AS$3&amp;"-"&amp;311&amp;"A")+COUNTIF(車両台帳!$AQ$57:$AQ$556,AS$3&amp;"-"&amp;321&amp;"A"))</f>
        <v/>
      </c>
      <c r="AT22" s="534" t="str">
        <f>IF(COUNTA(車両台帳!$C$57:$C$556)=0,"",COUNTIF(車両台帳!$AQ$57:$AQ$556,AT$3&amp;"-"&amp;311&amp;"A")+COUNTIF(車両台帳!$AQ$57:$AQ$556,AT$3&amp;"-"&amp;321&amp;"A"))</f>
        <v/>
      </c>
      <c r="AU22" s="534" t="str">
        <f>IF(COUNTA(車両台帳!$C$57:$C$556)=0,"",COUNTIF(車両台帳!$AQ$57:$AQ$556,AU$3&amp;"-"&amp;311&amp;"A")+COUNTIF(車両台帳!$AQ$57:$AQ$556,AU$3&amp;"-"&amp;321&amp;"A"))</f>
        <v/>
      </c>
      <c r="AV22" s="534" t="str">
        <f>IF(COUNTA(車両台帳!$C$57:$C$556)=0,"",COUNTIF(車両台帳!$AQ$57:$AQ$556,AV$3&amp;"-"&amp;311&amp;"A")+COUNTIF(車両台帳!$AQ$57:$AQ$556,AV$3&amp;"-"&amp;321&amp;"A"))</f>
        <v/>
      </c>
      <c r="AW22" s="534" t="str">
        <f>IF(COUNTA(車両台帳!$C$57:$C$556)=0,"",COUNTIF(車両台帳!$AQ$57:$AQ$556,AW$3&amp;"-"&amp;311&amp;"A")+COUNTIF(車両台帳!$AQ$57:$AQ$556,AW$3&amp;"-"&amp;321&amp;"A"))</f>
        <v/>
      </c>
      <c r="AX22" s="534" t="str">
        <f>IF(COUNTA(車両台帳!$C$57:$C$556)=0,"",COUNTIF(車両台帳!$AQ$57:$AQ$556,AX$3&amp;"-"&amp;311&amp;"A")+COUNTIF(車両台帳!$AQ$57:$AQ$556,AX$3&amp;"-"&amp;321&amp;"A"))</f>
        <v/>
      </c>
      <c r="AY22" s="534" t="str">
        <f>IF(COUNTA(車両台帳!$C$57:$C$556)=0,"",COUNTIF(車両台帳!$AQ$57:$AQ$556,AY$3&amp;"-"&amp;311&amp;"A")+COUNTIF(車両台帳!$AQ$57:$AQ$556,AY$3&amp;"-"&amp;321&amp;"A"))</f>
        <v/>
      </c>
      <c r="AZ22" s="534" t="str">
        <f>IF(COUNTA(車両台帳!$C$57:$C$556)=0,"",COUNTIF(車両台帳!$AQ$57:$AQ$556,AZ$3&amp;"-"&amp;311&amp;"A")+COUNTIF(車両台帳!$AQ$57:$AQ$556,AZ$3&amp;"-"&amp;321&amp;"A"))</f>
        <v/>
      </c>
      <c r="BA22" s="534" t="str">
        <f>IF(COUNTA(車両台帳!$C$57:$C$556)=0,"",COUNTIF(車両台帳!$AQ$57:$AQ$556,BA$3&amp;"-"&amp;311&amp;"A")+COUNTIF(車両台帳!$AQ$57:$AQ$556,BA$3&amp;"-"&amp;321&amp;"A"))</f>
        <v/>
      </c>
      <c r="BB22" s="534" t="str">
        <f>IF(COUNTA(車両台帳!$C$57:$C$556)=0,"",COUNTIF(車両台帳!$AQ$57:$AQ$556,BB$3&amp;"-"&amp;311&amp;"A")+COUNTIF(車両台帳!$AQ$57:$AQ$556,BB$3&amp;"-"&amp;321&amp;"A"))</f>
        <v/>
      </c>
      <c r="BC22" s="534" t="str">
        <f>IF(COUNTA(車両台帳!$C$57:$C$556)=0,"",COUNTIF(車両台帳!$AQ$57:$AQ$556,BC$3&amp;"-"&amp;311&amp;"A")+COUNTIF(車両台帳!$AQ$57:$AQ$556,BC$3&amp;"-"&amp;321&amp;"A"))</f>
        <v/>
      </c>
      <c r="BD22" s="534" t="str">
        <f>IF(COUNTA(車両台帳!$C$57:$C$556)=0,"",COUNTIF(車両台帳!$AQ$57:$AQ$556,BD$3&amp;"-"&amp;311&amp;"A")+COUNTIF(車両台帳!$AQ$57:$AQ$556,BD$3&amp;"-"&amp;321&amp;"A"))</f>
        <v/>
      </c>
      <c r="BE22" s="534" t="str">
        <f>IF(COUNTA(車両台帳!$C$57:$C$556)=0,"",COUNTIF(車両台帳!$AQ$57:$AQ$556,BE$3&amp;"-"&amp;311&amp;"A")+COUNTIF(車両台帳!$AQ$57:$AQ$556,BE$3&amp;"-"&amp;321&amp;"A"))</f>
        <v/>
      </c>
      <c r="BF22" s="534" t="str">
        <f>IF(COUNTA(車両台帳!$C$57:$C$556)=0,"",COUNTIF(車両台帳!$AQ$57:$AQ$556,BF$3&amp;"-"&amp;311&amp;"A")+COUNTIF(車両台帳!$AQ$57:$AQ$556,BF$3&amp;"-"&amp;321&amp;"A"))</f>
        <v/>
      </c>
      <c r="BG22" s="534" t="str">
        <f>IF(COUNTA(車両台帳!$C$57:$C$556)=0,"",COUNTIF(車両台帳!$AQ$57:$AQ$556,BG$3&amp;"-"&amp;311&amp;"A")+COUNTIF(車両台帳!$AQ$57:$AQ$556,BG$3&amp;"-"&amp;321&amp;"A"))</f>
        <v/>
      </c>
      <c r="BH22" s="534" t="str">
        <f>IF(COUNTA(車両台帳!$C$57:$C$556)=0,"",COUNTIF(車両台帳!$AQ$57:$AQ$556,BH$3&amp;"-"&amp;311&amp;"A")+COUNTIF(車両台帳!$AQ$57:$AQ$556,BH$3&amp;"-"&amp;321&amp;"A"))</f>
        <v/>
      </c>
      <c r="BI22" s="534" t="str">
        <f>IF(COUNTA(車両台帳!$C$57:$C$556)=0,"",COUNTIF(車両台帳!$AQ$57:$AQ$556,BI$3&amp;"-"&amp;311&amp;"A")+COUNTIF(車両台帳!$AQ$57:$AQ$556,BI$3&amp;"-"&amp;321&amp;"A"))</f>
        <v/>
      </c>
      <c r="BJ22" s="534" t="str">
        <f>IF(COUNTA(車両台帳!$C$57:$C$556)=0,"",COUNTIF(車両台帳!$AQ$57:$AQ$556,BJ$3&amp;"-"&amp;311&amp;"A")+COUNTIF(車両台帳!$AQ$57:$AQ$556,BJ$3&amp;"-"&amp;321&amp;"A"))</f>
        <v/>
      </c>
      <c r="BK22" s="534" t="str">
        <f>IF(COUNTA(車両台帳!$C$57:$C$556)=0,"",COUNTIF(車両台帳!$AQ$57:$AQ$556,BK$3&amp;"-"&amp;311&amp;"A")+COUNTIF(車両台帳!$AQ$57:$AQ$556,BK$3&amp;"-"&amp;321&amp;"A"))</f>
        <v/>
      </c>
      <c r="BL22" s="534" t="str">
        <f>IF(COUNTA(車両台帳!$C$57:$C$556)=0,"",COUNTIF(車両台帳!$AQ$57:$AQ$556,BL$3&amp;"-"&amp;311&amp;"A")+COUNTIF(車両台帳!$AQ$57:$AQ$556,BL$3&amp;"-"&amp;321&amp;"A"))</f>
        <v/>
      </c>
      <c r="BM22" s="534" t="str">
        <f>IF(COUNTA(車両台帳!$C$57:$C$556)=0,"",COUNTIF(車両台帳!$AQ$57:$AQ$556,BM$3&amp;"-"&amp;311&amp;"A")+COUNTIF(車両台帳!$AQ$57:$AQ$556,BM$3&amp;"-"&amp;321&amp;"A"))</f>
        <v/>
      </c>
      <c r="BN22" s="534" t="str">
        <f>IF(COUNTA(車両台帳!$C$57:$C$556)=0,"",COUNTIF(車両台帳!$AQ$57:$AQ$556,BN$3&amp;"-"&amp;311&amp;"A")+COUNTIF(車両台帳!$AQ$57:$AQ$556,BN$3&amp;"-"&amp;321&amp;"A"))</f>
        <v/>
      </c>
      <c r="BO22" s="534" t="str">
        <f>IF(COUNTA(車両台帳!$C$57:$C$556)=0,"",COUNTIF(車両台帳!$AQ$57:$AQ$556,BO$3&amp;"-"&amp;311&amp;"A")+COUNTIF(車両台帳!$AQ$57:$AQ$556,BO$3&amp;"-"&amp;321&amp;"A"))</f>
        <v/>
      </c>
      <c r="BP22" s="534" t="str">
        <f>IF(COUNTA(車両台帳!$C$57:$C$556)=0,"",COUNTIF(車両台帳!$AQ$57:$AQ$556,BP$3&amp;"-"&amp;311&amp;"A")+COUNTIF(車両台帳!$AQ$57:$AQ$556,BP$3&amp;"-"&amp;321&amp;"A"))</f>
        <v/>
      </c>
      <c r="BQ22" s="534" t="str">
        <f>IF(COUNTA(車両台帳!$C$57:$C$556)=0,"",COUNTIF(車両台帳!$AQ$57:$AQ$556,BQ$3&amp;"-"&amp;311&amp;"A")+COUNTIF(車両台帳!$AQ$57:$AQ$556,BQ$3&amp;"-"&amp;321&amp;"A"))</f>
        <v/>
      </c>
      <c r="BR22" s="534" t="str">
        <f>IF(COUNTA(車両台帳!$C$57:$C$556)=0,"",COUNTIF(車両台帳!$AQ$57:$AQ$556,BR$3&amp;"-"&amp;311&amp;"A")+COUNTIF(車両台帳!$AQ$57:$AQ$556,BR$3&amp;"-"&amp;321&amp;"A"))</f>
        <v/>
      </c>
      <c r="BS22" s="534" t="str">
        <f>IF(COUNTA(車両台帳!$C$57:$C$556)=0,"",COUNTIF(車両台帳!$AQ$57:$AQ$556,BS$3&amp;"-"&amp;311&amp;"A")+COUNTIF(車両台帳!$AQ$57:$AQ$556,BS$3&amp;"-"&amp;321&amp;"A"))</f>
        <v/>
      </c>
      <c r="BT22" s="534" t="str">
        <f>IF(COUNTA(車両台帳!$C$57:$C$556)=0,"",COUNTIF(車両台帳!$AQ$57:$AQ$556,BT$3&amp;"-"&amp;311&amp;"A")+COUNTIF(車両台帳!$AQ$57:$AQ$556,BT$3&amp;"-"&amp;321&amp;"A"))</f>
        <v/>
      </c>
      <c r="BU22" s="534" t="str">
        <f>IF(COUNTA(車両台帳!$C$57:$C$556)=0,"",COUNTIF(車両台帳!$AQ$57:$AQ$556,BU$3&amp;"-"&amp;311&amp;"A")+COUNTIF(車両台帳!$AQ$57:$AQ$556,BU$3&amp;"-"&amp;321&amp;"A"))</f>
        <v/>
      </c>
      <c r="BV22" s="534" t="str">
        <f>IF(COUNTA(車両台帳!$C$57:$C$556)=0,"",COUNTIF(車両台帳!$AQ$57:$AQ$556,BV$3&amp;"-"&amp;311&amp;"A")+COUNTIF(車両台帳!$AQ$57:$AQ$556,BV$3&amp;"-"&amp;321&amp;"A"))</f>
        <v/>
      </c>
      <c r="BW22" s="534" t="str">
        <f>IF(COUNTA(車両台帳!$C$57:$C$556)=0,"",COUNTIF(車両台帳!$AQ$57:$AQ$556,BW$3&amp;"-"&amp;311&amp;"A")+COUNTIF(車両台帳!$AQ$57:$AQ$556,BW$3&amp;"-"&amp;321&amp;"A"))</f>
        <v/>
      </c>
      <c r="BX22" s="534" t="str">
        <f>IF(COUNTA(車両台帳!$C$57:$C$556)=0,"",COUNTIF(車両台帳!$AQ$57:$AQ$556,BX$3&amp;"-"&amp;311&amp;"A")+COUNTIF(車両台帳!$AQ$57:$AQ$556,BX$3&amp;"-"&amp;321&amp;"A"))</f>
        <v/>
      </c>
      <c r="BY22" s="534" t="str">
        <f>IF(COUNTA(車両台帳!$C$57:$C$556)=0,"",COUNTIF(車両台帳!$AQ$57:$AQ$556,BY$3&amp;"-"&amp;311&amp;"A")+COUNTIF(車両台帳!$AQ$57:$AQ$556,BY$3&amp;"-"&amp;321&amp;"A"))</f>
        <v/>
      </c>
      <c r="BZ22" s="534" t="str">
        <f>IF(COUNTA(車両台帳!$C$57:$C$556)=0,"",COUNTIF(車両台帳!$AQ$57:$AQ$556,BZ$3&amp;"-"&amp;311&amp;"A")+COUNTIF(車両台帳!$AQ$57:$AQ$556,BZ$3&amp;"-"&amp;321&amp;"A"))</f>
        <v/>
      </c>
      <c r="CA22" s="534" t="str">
        <f>IF(COUNTA(車両台帳!$C$57:$C$556)=0,"",COUNTIF(車両台帳!$AQ$57:$AQ$556,CA$3&amp;"-"&amp;311&amp;"A")+COUNTIF(車両台帳!$AQ$57:$AQ$556,CA$3&amp;"-"&amp;321&amp;"A"))</f>
        <v/>
      </c>
      <c r="CB22" s="534" t="str">
        <f>IF(COUNTA(車両台帳!$C$57:$C$556)=0,"",COUNTIF(車両台帳!$AQ$57:$AQ$556,CB$3&amp;"-"&amp;311&amp;"A")+COUNTIF(車両台帳!$AQ$57:$AQ$556,CB$3&amp;"-"&amp;321&amp;"A"))</f>
        <v/>
      </c>
      <c r="CC22" s="534" t="str">
        <f>IF(COUNTA(車両台帳!$C$57:$C$556)=0,"",COUNTIF(車両台帳!$AQ$57:$AQ$556,CC$3&amp;"-"&amp;311&amp;"A")+COUNTIF(車両台帳!$AQ$57:$AQ$556,CC$3&amp;"-"&amp;321&amp;"A"))</f>
        <v/>
      </c>
      <c r="CD22" s="534" t="str">
        <f>IF(COUNTA(車両台帳!$C$57:$C$556)=0,"",COUNTIF(車両台帳!$AQ$57:$AQ$556,CD$3&amp;"-"&amp;311&amp;"A")+COUNTIF(車両台帳!$AQ$57:$AQ$556,CD$3&amp;"-"&amp;321&amp;"A"))</f>
        <v/>
      </c>
      <c r="CE22" s="534" t="str">
        <f>IF(COUNTA(車両台帳!$C$57:$C$556)=0,"",COUNTIF(車両台帳!$AQ$57:$AQ$556,CE$3&amp;"-"&amp;311&amp;"A")+COUNTIF(車両台帳!$AQ$57:$AQ$556,CE$3&amp;"-"&amp;321&amp;"A"))</f>
        <v/>
      </c>
      <c r="CF22" s="534" t="str">
        <f>IF(COUNTA(車両台帳!$C$57:$C$556)=0,"",COUNTIF(車両台帳!$AQ$57:$AQ$556,CF$3&amp;"-"&amp;311&amp;"A")+COUNTIF(車両台帳!$AQ$57:$AQ$556,CF$3&amp;"-"&amp;321&amp;"A"))</f>
        <v/>
      </c>
      <c r="CG22" s="534" t="str">
        <f>IF(COUNTA(車両台帳!$C$57:$C$556)=0,"",COUNTIF(車両台帳!$AQ$57:$AQ$556,CG$3&amp;"-"&amp;311&amp;"A")+COUNTIF(車両台帳!$AQ$57:$AQ$556,CG$3&amp;"-"&amp;321&amp;"A"))</f>
        <v/>
      </c>
      <c r="CH22" s="534" t="str">
        <f>IF(COUNTA(車両台帳!$C$57:$C$556)=0,"",COUNTIF(車両台帳!$AQ$57:$AQ$556,CH$3&amp;"-"&amp;311&amp;"A")+COUNTIF(車両台帳!$AQ$57:$AQ$556,CH$3&amp;"-"&amp;321&amp;"A"))</f>
        <v/>
      </c>
      <c r="CI22" s="534" t="str">
        <f>IF(COUNTA(車両台帳!$C$57:$C$556)=0,"",COUNTIF(車両台帳!$AQ$57:$AQ$556,CI$3&amp;"-"&amp;311&amp;"A")+COUNTIF(車両台帳!$AQ$57:$AQ$556,CI$3&amp;"-"&amp;321&amp;"A"))</f>
        <v/>
      </c>
      <c r="CJ22" s="534" t="str">
        <f>IF(COUNTA(車両台帳!$C$57:$C$556)=0,"",COUNTIF(車両台帳!$AQ$57:$AQ$556,CJ$3&amp;"-"&amp;311&amp;"A")+COUNTIF(車両台帳!$AQ$57:$AQ$556,CJ$3&amp;"-"&amp;321&amp;"A"))</f>
        <v/>
      </c>
      <c r="CK22" s="534" t="str">
        <f>IF(COUNTA(車両台帳!$C$57:$C$556)=0,"",COUNTIF(車両台帳!$AQ$57:$AQ$556,CK$3&amp;"-"&amp;311&amp;"A")+COUNTIF(車両台帳!$AQ$57:$AQ$556,CK$3&amp;"-"&amp;321&amp;"A"))</f>
        <v/>
      </c>
      <c r="CL22" s="534" t="str">
        <f>IF(COUNTA(車両台帳!$C$57:$C$556)=0,"",COUNTIF(車両台帳!$AQ$57:$AQ$556,CL$3&amp;"-"&amp;311&amp;"A")+COUNTIF(車両台帳!$AQ$57:$AQ$556,CL$3&amp;"-"&amp;321&amp;"A"))</f>
        <v/>
      </c>
      <c r="CM22" s="534" t="str">
        <f>IF(COUNTA(車両台帳!$C$57:$C$556)=0,"",COUNTIF(車両台帳!$AQ$57:$AQ$556,CM$3&amp;"-"&amp;311&amp;"A")+COUNTIF(車両台帳!$AQ$57:$AQ$556,CM$3&amp;"-"&amp;321&amp;"A"))</f>
        <v/>
      </c>
      <c r="CN22" s="534" t="str">
        <f>IF(COUNTA(車両台帳!$C$57:$C$556)=0,"",COUNTIF(車両台帳!$AQ$57:$AQ$556,CN$3&amp;"-"&amp;311&amp;"A")+COUNTIF(車両台帳!$AQ$57:$AQ$556,CN$3&amp;"-"&amp;321&amp;"A"))</f>
        <v/>
      </c>
      <c r="CO22" s="534" t="str">
        <f>IF(COUNTA(車両台帳!$C$57:$C$556)=0,"",COUNTIF(車両台帳!$AQ$57:$AQ$556,CO$3&amp;"-"&amp;311&amp;"A")+COUNTIF(車両台帳!$AQ$57:$AQ$556,CO$3&amp;"-"&amp;321&amp;"A"))</f>
        <v/>
      </c>
      <c r="CP22" s="534" t="str">
        <f>IF(COUNTA(車両台帳!$C$57:$C$556)=0,"",COUNTIF(車両台帳!$AQ$57:$AQ$556,CP$3&amp;"-"&amp;311&amp;"A")+COUNTIF(車両台帳!$AQ$57:$AQ$556,CP$3&amp;"-"&amp;321&amp;"A"))</f>
        <v/>
      </c>
      <c r="CQ22" s="534" t="str">
        <f>IF(COUNTA(車両台帳!$C$57:$C$556)=0,"",COUNTIF(車両台帳!$AQ$57:$AQ$556,CQ$3&amp;"-"&amp;311&amp;"A")+COUNTIF(車両台帳!$AQ$57:$AQ$556,CQ$3&amp;"-"&amp;321&amp;"A"))</f>
        <v/>
      </c>
      <c r="CR22" s="534" t="str">
        <f>IF(COUNTA(車両台帳!$C$57:$C$556)=0,"",COUNTIF(車両台帳!$AQ$57:$AQ$556,CR$3&amp;"-"&amp;311&amp;"A")+COUNTIF(車両台帳!$AQ$57:$AQ$556,CR$3&amp;"-"&amp;321&amp;"A"))</f>
        <v/>
      </c>
      <c r="CS22" s="534" t="str">
        <f>IF(COUNTA(車両台帳!$C$57:$C$556)=0,"",COUNTIF(車両台帳!$AQ$57:$AQ$556,CS$3&amp;"-"&amp;311&amp;"A")+COUNTIF(車両台帳!$AQ$57:$AQ$556,CS$3&amp;"-"&amp;321&amp;"A"))</f>
        <v/>
      </c>
      <c r="CT22" s="534" t="str">
        <f>IF(COUNTA(車両台帳!$C$57:$C$556)=0,"",COUNTIF(車両台帳!$AQ$57:$AQ$556,CT$3&amp;"-"&amp;311&amp;"A")+COUNTIF(車両台帳!$AQ$57:$AQ$556,CT$3&amp;"-"&amp;321&amp;"A"))</f>
        <v/>
      </c>
      <c r="CU22" s="534" t="str">
        <f>IF(COUNTA(車両台帳!$C$57:$C$556)=0,"",COUNTIF(車両台帳!$AQ$57:$AQ$556,CU$3&amp;"-"&amp;311&amp;"A")+COUNTIF(車両台帳!$AQ$57:$AQ$556,CU$3&amp;"-"&amp;321&amp;"A"))</f>
        <v/>
      </c>
      <c r="CV22" s="534" t="str">
        <f>IF(COUNTA(車両台帳!$C$57:$C$556)=0,"",COUNTIF(車両台帳!$AQ$57:$AQ$556,CV$3&amp;"-"&amp;311&amp;"A")+COUNTIF(車両台帳!$AQ$57:$AQ$556,CV$3&amp;"-"&amp;321&amp;"A"))</f>
        <v/>
      </c>
      <c r="CW22" s="534" t="str">
        <f>IF(COUNTA(車両台帳!$C$57:$C$556)=0,"",COUNTIF(車両台帳!$AQ$57:$AQ$556,CW$3&amp;"-"&amp;311&amp;"A")+COUNTIF(車両台帳!$AQ$57:$AQ$556,CW$3&amp;"-"&amp;321&amp;"A"))</f>
        <v/>
      </c>
      <c r="CX22" s="534" t="str">
        <f>IF(COUNTA(車両台帳!$C$57:$C$556)=0,"",COUNTIF(車両台帳!$AQ$57:$AQ$556,CX$3&amp;"-"&amp;311&amp;"A")+COUNTIF(車両台帳!$AQ$57:$AQ$556,CX$3&amp;"-"&amp;321&amp;"A"))</f>
        <v/>
      </c>
      <c r="CY22" s="534" t="str">
        <f>IF(COUNTA(車両台帳!$C$57:$C$556)=0,"",COUNTIF(車両台帳!$AQ$57:$AQ$556,CY$3&amp;"-"&amp;311&amp;"A")+COUNTIF(車両台帳!$AQ$57:$AQ$556,CY$3&amp;"-"&amp;321&amp;"A"))</f>
        <v/>
      </c>
      <c r="CZ22" s="534" t="str">
        <f>IF(COUNTA(車両台帳!$C$57:$C$556)=0,"",COUNTIF(車両台帳!$AQ$57:$AQ$556,CZ$3&amp;"-"&amp;311&amp;"A")+COUNTIF(車両台帳!$AQ$57:$AQ$556,CZ$3&amp;"-"&amp;321&amp;"A"))</f>
        <v/>
      </c>
      <c r="DA22" s="534" t="str">
        <f>IF(COUNTA(車両台帳!$C$57:$C$556)=0,"",COUNTIF(車両台帳!$AQ$57:$AQ$556,DA$3&amp;"-"&amp;311&amp;"A")+COUNTIF(車両台帳!$AQ$57:$AQ$556,DA$3&amp;"-"&amp;321&amp;"A"))</f>
        <v/>
      </c>
      <c r="DB22" s="534" t="str">
        <f>IF(COUNTA(車両台帳!$C$57:$C$556)=0,"",COUNTIF(車両台帳!$AQ$57:$AQ$556,DB$3&amp;"-"&amp;311&amp;"A")+COUNTIF(車両台帳!$AQ$57:$AQ$556,DB$3&amp;"-"&amp;321&amp;"A"))</f>
        <v/>
      </c>
      <c r="DC22" s="534" t="str">
        <f>IF(COUNTA(車両台帳!$C$57:$C$556)=0,"",COUNTIF(車両台帳!$AQ$57:$AQ$556,DC$3&amp;"-"&amp;311&amp;"A")+COUNTIF(車両台帳!$AQ$57:$AQ$556,DC$3&amp;"-"&amp;321&amp;"A"))</f>
        <v/>
      </c>
      <c r="DD22" s="534" t="str">
        <f>IF(COUNTA(車両台帳!$C$57:$C$556)=0,"",COUNTIF(車両台帳!$AQ$57:$AQ$556,DD$3&amp;"-"&amp;311&amp;"A")+COUNTIF(車両台帳!$AQ$57:$AQ$556,DD$3&amp;"-"&amp;321&amp;"A"))</f>
        <v/>
      </c>
      <c r="DE22" s="534" t="str">
        <f>IF(COUNTA(車両台帳!$C$57:$C$556)=0,"",COUNTIF(車両台帳!$AQ$57:$AQ$556,DE$3&amp;"-"&amp;311&amp;"A")+COUNTIF(車両台帳!$AQ$57:$AQ$556,DE$3&amp;"-"&amp;321&amp;"A"))</f>
        <v/>
      </c>
      <c r="DF22" s="534" t="str">
        <f>IF(COUNTA(車両台帳!$C$57:$C$556)=0,"",COUNTIF(車両台帳!$AQ$57:$AQ$556,DF$3&amp;"-"&amp;311&amp;"A")+COUNTIF(車両台帳!$AQ$57:$AQ$556,DF$3&amp;"-"&amp;321&amp;"A"))</f>
        <v/>
      </c>
      <c r="DG22" s="534" t="str">
        <f>IF(COUNTA(車両台帳!$C$57:$C$556)=0,"",COUNTIF(車両台帳!$AQ$57:$AQ$556,DG$3&amp;"-"&amp;311&amp;"A")+COUNTIF(車両台帳!$AQ$57:$AQ$556,DG$3&amp;"-"&amp;321&amp;"A"))</f>
        <v/>
      </c>
      <c r="DH22" s="534" t="str">
        <f>IF(COUNTA(車両台帳!$C$57:$C$556)=0,"",COUNTIF(車両台帳!$AQ$57:$AQ$556,DH$3&amp;"-"&amp;311&amp;"A")+COUNTIF(車両台帳!$AQ$57:$AQ$556,DH$3&amp;"-"&amp;321&amp;"A"))</f>
        <v/>
      </c>
      <c r="DI22" s="534" t="str">
        <f>IF(COUNTA(車両台帳!$C$57:$C$556)=0,"",COUNTIF(車両台帳!$AQ$57:$AQ$556,DI$3&amp;"-"&amp;311&amp;"A")+COUNTIF(車両台帳!$AQ$57:$AQ$556,DI$3&amp;"-"&amp;321&amp;"A"))</f>
        <v/>
      </c>
      <c r="DJ22" s="534" t="str">
        <f>IF(COUNTA(車両台帳!$C$57:$C$556)=0,"",COUNTIF(車両台帳!$AQ$57:$AQ$556,DJ$3&amp;"-"&amp;311&amp;"A")+COUNTIF(車両台帳!$AQ$57:$AQ$556,DJ$3&amp;"-"&amp;321&amp;"A"))</f>
        <v/>
      </c>
      <c r="DK22" s="534" t="str">
        <f>IF(COUNTA(車両台帳!$C$57:$C$556)=0,"",COUNTIF(車両台帳!$AQ$57:$AQ$556,DK$3&amp;"-"&amp;311&amp;"A")+COUNTIF(車両台帳!$AQ$57:$AQ$556,DK$3&amp;"-"&amp;321&amp;"A"))</f>
        <v/>
      </c>
      <c r="DL22" s="534" t="str">
        <f>IF(COUNTA(車両台帳!$C$57:$C$556)=0,"",COUNTIF(車両台帳!$AQ$57:$AQ$556,DL$3&amp;"-"&amp;311&amp;"A")+COUNTIF(車両台帳!$AQ$57:$AQ$556,DL$3&amp;"-"&amp;321&amp;"A"))</f>
        <v/>
      </c>
      <c r="DM22" s="534" t="str">
        <f>IF(COUNTA(車両台帳!$C$57:$C$556)=0,"",COUNTIF(車両台帳!$AQ$57:$AQ$556,DM$3&amp;"-"&amp;311&amp;"A")+COUNTIF(車両台帳!$AQ$57:$AQ$556,DM$3&amp;"-"&amp;321&amp;"A"))</f>
        <v/>
      </c>
      <c r="DN22" s="534" t="str">
        <f>IF(COUNTA(車両台帳!$C$57:$C$556)=0,"",COUNTIF(車両台帳!$AQ$57:$AQ$556,DN$3&amp;"-"&amp;311&amp;"A")+COUNTIF(車両台帳!$AQ$57:$AQ$556,DN$3&amp;"-"&amp;321&amp;"A"))</f>
        <v/>
      </c>
      <c r="DO22" s="534" t="str">
        <f>IF(COUNTA(車両台帳!$C$57:$C$556)=0,"",COUNTIF(車両台帳!$AQ$57:$AQ$556,DO$3&amp;"-"&amp;311&amp;"A")+COUNTIF(車両台帳!$AQ$57:$AQ$556,DO$3&amp;"-"&amp;321&amp;"A"))</f>
        <v/>
      </c>
      <c r="DP22" s="534" t="str">
        <f>IF(COUNTA(車両台帳!$C$57:$C$556)=0,"",COUNTIF(車両台帳!$AQ$57:$AQ$556,DP$3&amp;"-"&amp;311&amp;"A")+COUNTIF(車両台帳!$AQ$57:$AQ$556,DP$3&amp;"-"&amp;321&amp;"A"))</f>
        <v/>
      </c>
      <c r="DQ22" s="534" t="str">
        <f>IF(COUNTA(車両台帳!$C$57:$C$556)=0,"",COUNTIF(車両台帳!$AQ$57:$AQ$556,DQ$3&amp;"-"&amp;311&amp;"A")+COUNTIF(車両台帳!$AQ$57:$AQ$556,DQ$3&amp;"-"&amp;321&amp;"A"))</f>
        <v/>
      </c>
      <c r="DR22" s="534" t="str">
        <f>IF(COUNTA(車両台帳!$C$57:$C$556)=0,"",COUNTIF(車両台帳!$AQ$57:$AQ$556,DR$3&amp;"-"&amp;311&amp;"A")+COUNTIF(車両台帳!$AQ$57:$AQ$556,DR$3&amp;"-"&amp;321&amp;"A"))</f>
        <v/>
      </c>
      <c r="DS22" s="534" t="str">
        <f>IF(COUNTA(車両台帳!$C$57:$C$556)=0,"",COUNTIF(車両台帳!$AQ$57:$AQ$556,DS$3&amp;"-"&amp;311&amp;"A")+COUNTIF(車両台帳!$AQ$57:$AQ$556,DS$3&amp;"-"&amp;321&amp;"A"))</f>
        <v/>
      </c>
      <c r="DT22" s="534" t="str">
        <f>IF(COUNTA(車両台帳!$C$57:$C$556)=0,"",COUNTIF(車両台帳!$AQ$57:$AQ$556,DT$3&amp;"-"&amp;311&amp;"A")+COUNTIF(車両台帳!$AQ$57:$AQ$556,DT$3&amp;"-"&amp;321&amp;"A"))</f>
        <v/>
      </c>
      <c r="DU22" s="534" t="str">
        <f>IF(COUNTA(車両台帳!$C$57:$C$556)=0,"",COUNTIF(車両台帳!$AQ$57:$AQ$556,DU$3&amp;"-"&amp;311&amp;"A")+COUNTIF(車両台帳!$AQ$57:$AQ$556,DU$3&amp;"-"&amp;321&amp;"A"))</f>
        <v/>
      </c>
      <c r="DV22" s="534" t="str">
        <f>IF(COUNTA(車両台帳!$C$57:$C$556)=0,"",COUNTIF(車両台帳!$AQ$57:$AQ$556,DV$3&amp;"-"&amp;311&amp;"A")+COUNTIF(車両台帳!$AQ$57:$AQ$556,DV$3&amp;"-"&amp;321&amp;"A"))</f>
        <v/>
      </c>
      <c r="DW22" s="534" t="str">
        <f>IF(COUNTA(車両台帳!$C$57:$C$556)=0,"",COUNTIF(車両台帳!$AQ$57:$AQ$556,DW$3&amp;"-"&amp;311&amp;"A")+COUNTIF(車両台帳!$AQ$57:$AQ$556,DW$3&amp;"-"&amp;321&amp;"A"))</f>
        <v/>
      </c>
      <c r="DX22" s="534" t="str">
        <f>IF(COUNTA(車両台帳!$C$57:$C$556)=0,"",COUNTIF(車両台帳!$AQ$57:$AQ$556,DX$3&amp;"-"&amp;311&amp;"A")+COUNTIF(車両台帳!$AQ$57:$AQ$556,DX$3&amp;"-"&amp;321&amp;"A"))</f>
        <v/>
      </c>
      <c r="DY22" s="534" t="str">
        <f>IF(COUNTA(車両台帳!$C$57:$C$556)=0,"",COUNTIF(車両台帳!$AQ$57:$AQ$556,DY$3&amp;"-"&amp;311&amp;"A")+COUNTIF(車両台帳!$AQ$57:$AQ$556,DY$3&amp;"-"&amp;321&amp;"A"))</f>
        <v/>
      </c>
      <c r="DZ22" s="534" t="str">
        <f>IF(COUNTA(車両台帳!$C$57:$C$556)=0,"",COUNTIF(車両台帳!$AQ$57:$AQ$556,DZ$3&amp;"-"&amp;311&amp;"A")+COUNTIF(車両台帳!$AQ$57:$AQ$556,DZ$3&amp;"-"&amp;321&amp;"A"))</f>
        <v/>
      </c>
      <c r="EA22" s="534" t="str">
        <f>IF(COUNTA(車両台帳!$C$57:$C$556)=0,"",COUNTIF(車両台帳!$AQ$57:$AQ$556,EA$3&amp;"-"&amp;311&amp;"A")+COUNTIF(車両台帳!$AQ$57:$AQ$556,EA$3&amp;"-"&amp;321&amp;"A"))</f>
        <v/>
      </c>
      <c r="EB22" s="534" t="str">
        <f>IF(COUNTA(車両台帳!$C$57:$C$556)=0,"",COUNTIF(車両台帳!$AQ$57:$AQ$556,EB$3&amp;"-"&amp;311&amp;"A")+COUNTIF(車両台帳!$AQ$57:$AQ$556,EB$3&amp;"-"&amp;321&amp;"A"))</f>
        <v/>
      </c>
      <c r="EC22" s="534" t="str">
        <f>IF(COUNTA(車両台帳!$C$57:$C$556)=0,"",COUNTIF(車両台帳!$AQ$57:$AQ$556,EC$3&amp;"-"&amp;311&amp;"A")+COUNTIF(車両台帳!$AQ$57:$AQ$556,EC$3&amp;"-"&amp;321&amp;"A"))</f>
        <v/>
      </c>
      <c r="ED22" s="534" t="str">
        <f>IF(COUNTA(車両台帳!$C$57:$C$556)=0,"",COUNTIF(車両台帳!$AQ$57:$AQ$556,ED$3&amp;"-"&amp;311&amp;"A")+COUNTIF(車両台帳!$AQ$57:$AQ$556,ED$3&amp;"-"&amp;321&amp;"A"))</f>
        <v/>
      </c>
      <c r="EE22" s="534" t="str">
        <f>IF(COUNTA(車両台帳!$C$57:$C$556)=0,"",COUNTIF(車両台帳!$AQ$57:$AQ$556,EE$3&amp;"-"&amp;311&amp;"A")+COUNTIF(車両台帳!$AQ$57:$AQ$556,EE$3&amp;"-"&amp;321&amp;"A"))</f>
        <v/>
      </c>
      <c r="EF22" s="534" t="str">
        <f>IF(COUNTA(車両台帳!$C$57:$C$556)=0,"",COUNTIF(車両台帳!$AQ$57:$AQ$556,EF$3&amp;"-"&amp;311&amp;"A")+COUNTIF(車両台帳!$AQ$57:$AQ$556,EF$3&amp;"-"&amp;321&amp;"A"))</f>
        <v/>
      </c>
      <c r="EG22" s="534" t="str">
        <f>IF(COUNTA(車両台帳!$C$57:$C$556)=0,"",COUNTIF(車両台帳!$AQ$57:$AQ$556,EG$3&amp;"-"&amp;311&amp;"A")+COUNTIF(車両台帳!$AQ$57:$AQ$556,EG$3&amp;"-"&amp;321&amp;"A"))</f>
        <v/>
      </c>
      <c r="EH22" s="534" t="str">
        <f>IF(COUNTA(車両台帳!$C$57:$C$556)=0,"",COUNTIF(車両台帳!$AQ$57:$AQ$556,EH$3&amp;"-"&amp;311&amp;"A")+COUNTIF(車両台帳!$AQ$57:$AQ$556,EH$3&amp;"-"&amp;321&amp;"A"))</f>
        <v/>
      </c>
      <c r="EI22" s="534" t="str">
        <f>IF(COUNTA(車両台帳!$C$57:$C$556)=0,"",COUNTIF(車両台帳!$AQ$57:$AQ$556,EI$3&amp;"-"&amp;311&amp;"A")+COUNTIF(車両台帳!$AQ$57:$AQ$556,EI$3&amp;"-"&amp;321&amp;"A"))</f>
        <v/>
      </c>
      <c r="EJ22" s="534" t="str">
        <f>IF(COUNTA(車両台帳!$C$57:$C$556)=0,"",COUNTIF(車両台帳!$AQ$57:$AQ$556,EJ$3&amp;"-"&amp;311&amp;"A")+COUNTIF(車両台帳!$AQ$57:$AQ$556,EJ$3&amp;"-"&amp;321&amp;"A"))</f>
        <v/>
      </c>
      <c r="EK22" s="534" t="str">
        <f>IF(COUNTA(車両台帳!$C$57:$C$556)=0,"",COUNTIF(車両台帳!$AQ$57:$AQ$556,EK$3&amp;"-"&amp;311&amp;"A")+COUNTIF(車両台帳!$AQ$57:$AQ$556,EK$3&amp;"-"&amp;321&amp;"A"))</f>
        <v/>
      </c>
      <c r="EL22" s="534" t="str">
        <f>IF(COUNTA(車両台帳!$C$57:$C$556)=0,"",COUNTIF(車両台帳!$AQ$57:$AQ$556,EL$3&amp;"-"&amp;311&amp;"A")+COUNTIF(車両台帳!$AQ$57:$AQ$556,EL$3&amp;"-"&amp;321&amp;"A"))</f>
        <v/>
      </c>
      <c r="EM22" s="534" t="str">
        <f>IF(COUNTA(車両台帳!$C$57:$C$556)=0,"",COUNTIF(車両台帳!$AQ$57:$AQ$556,EM$3&amp;"-"&amp;311&amp;"A")+COUNTIF(車両台帳!$AQ$57:$AQ$556,EM$3&amp;"-"&amp;321&amp;"A"))</f>
        <v/>
      </c>
      <c r="EN22" s="534" t="str">
        <f>IF(COUNTA(車両台帳!$C$57:$C$556)=0,"",COUNTIF(車両台帳!$AQ$57:$AQ$556,EN$3&amp;"-"&amp;311&amp;"A")+COUNTIF(車両台帳!$AQ$57:$AQ$556,EN$3&amp;"-"&amp;321&amp;"A"))</f>
        <v/>
      </c>
      <c r="EO22" s="534" t="str">
        <f>IF(COUNTA(車両台帳!$C$57:$C$556)=0,"",COUNTIF(車両台帳!$AQ$57:$AQ$556,EO$3&amp;"-"&amp;311&amp;"A")+COUNTIF(車両台帳!$AQ$57:$AQ$556,EO$3&amp;"-"&amp;321&amp;"A"))</f>
        <v/>
      </c>
      <c r="EP22" s="534" t="str">
        <f>IF(COUNTA(車両台帳!$C$57:$C$556)=0,"",COUNTIF(車両台帳!$AQ$57:$AQ$556,EP$3&amp;"-"&amp;311&amp;"A")+COUNTIF(車両台帳!$AQ$57:$AQ$556,EP$3&amp;"-"&amp;321&amp;"A"))</f>
        <v/>
      </c>
      <c r="EQ22" s="534" t="str">
        <f>IF(COUNTA(車両台帳!$C$57:$C$556)=0,"",COUNTIF(車両台帳!$AQ$57:$AQ$556,EQ$3&amp;"-"&amp;311&amp;"A")+COUNTIF(車両台帳!$AQ$57:$AQ$556,EQ$3&amp;"-"&amp;321&amp;"A"))</f>
        <v/>
      </c>
      <c r="ER22" s="534" t="str">
        <f>IF(COUNTA(車両台帳!$C$57:$C$556)=0,"",COUNTIF(車両台帳!$AQ$57:$AQ$556,ER$3&amp;"-"&amp;311&amp;"A")+COUNTIF(車両台帳!$AQ$57:$AQ$556,ER$3&amp;"-"&amp;321&amp;"A"))</f>
        <v/>
      </c>
      <c r="ES22" s="534" t="str">
        <f>IF(COUNTA(車両台帳!$C$57:$C$556)=0,"",COUNTIF(車両台帳!$AQ$57:$AQ$556,ES$3&amp;"-"&amp;311&amp;"A")+COUNTIF(車両台帳!$AQ$57:$AQ$556,ES$3&amp;"-"&amp;321&amp;"A"))</f>
        <v/>
      </c>
      <c r="ET22" s="534" t="str">
        <f>IF(COUNTA(車両台帳!$C$57:$C$556)=0,"",COUNTIF(車両台帳!$AQ$57:$AQ$556,ET$3&amp;"-"&amp;311&amp;"A")+COUNTIF(車両台帳!$AQ$57:$AQ$556,ET$3&amp;"-"&amp;321&amp;"A"))</f>
        <v/>
      </c>
      <c r="EU22" s="534" t="str">
        <f>IF(COUNTA(車両台帳!$C$57:$C$556)=0,"",COUNTIF(車両台帳!$AQ$57:$AQ$556,EU$3&amp;"-"&amp;311&amp;"A")+COUNTIF(車両台帳!$AQ$57:$AQ$556,EU$3&amp;"-"&amp;321&amp;"A"))</f>
        <v/>
      </c>
      <c r="EV22" s="534" t="str">
        <f>IF(COUNTA(車両台帳!$C$57:$C$556)=0,"",COUNTIF(車両台帳!$AQ$57:$AQ$556,EV$3&amp;"-"&amp;311&amp;"A")+COUNTIF(車両台帳!$AQ$57:$AQ$556,EV$3&amp;"-"&amp;321&amp;"A"))</f>
        <v/>
      </c>
      <c r="EW22" s="535" t="str">
        <f>IF(COUNTA(車両台帳!$C$57:$C$556)=0,"",COUNTIF(車両台帳!$AQ$57:$AQ$556,EW$3&amp;"-"&amp;311&amp;"A")+COUNTIF(車両台帳!$AQ$57:$AQ$556,EW$3&amp;"-"&amp;321&amp;"A"))</f>
        <v/>
      </c>
    </row>
    <row r="23" spans="1:153" s="6" customFormat="1" ht="29.25" customHeight="1">
      <c r="A23" s="1072"/>
      <c r="B23" s="532" t="s">
        <v>44</v>
      </c>
      <c r="C23" s="530" t="str">
        <f>IF(COUNTA(車両台帳!$C$57:$C$556)=0,"",SUM(D23:EW23))</f>
        <v/>
      </c>
      <c r="D23" s="537" t="str">
        <f>IF(COUNTA(車両台帳!$C$57:$C$556)=0,"",COUNTIF(車両台帳!$AQ$57:$AQ$556,D$3&amp;"-"&amp;312&amp;"A")+COUNTIF(車両台帳!$AQ$57:$AQ$556,D$3&amp;"-"&amp;322&amp;"A"))</f>
        <v/>
      </c>
      <c r="E23" s="537" t="str">
        <f>IF(COUNTA(車両台帳!$C$57:$C$556)=0,"",COUNTIF(車両台帳!$AQ$57:$AQ$556,E$3&amp;"-"&amp;312&amp;"A")+COUNTIF(車両台帳!$AQ$57:$AQ$556,E$3&amp;"-"&amp;322&amp;"A"))</f>
        <v/>
      </c>
      <c r="F23" s="537" t="str">
        <f>IF(COUNTA(車両台帳!$C$57:$C$556)=0,"",COUNTIF(車両台帳!$AQ$57:$AQ$556,F$3&amp;"-"&amp;312&amp;"A")+COUNTIF(車両台帳!$AQ$57:$AQ$556,F$3&amp;"-"&amp;322&amp;"A"))</f>
        <v/>
      </c>
      <c r="G23" s="537" t="str">
        <f>IF(COUNTA(車両台帳!$C$57:$C$556)=0,"",COUNTIF(車両台帳!$AQ$57:$AQ$556,G$3&amp;"-"&amp;312&amp;"A")+COUNTIF(車両台帳!$AQ$57:$AQ$556,G$3&amp;"-"&amp;322&amp;"A"))</f>
        <v/>
      </c>
      <c r="H23" s="537" t="str">
        <f>IF(COUNTA(車両台帳!$C$57:$C$556)=0,"",COUNTIF(車両台帳!$AQ$57:$AQ$556,H$3&amp;"-"&amp;312&amp;"A")+COUNTIF(車両台帳!$AQ$57:$AQ$556,H$3&amp;"-"&amp;322&amp;"A"))</f>
        <v/>
      </c>
      <c r="I23" s="537" t="str">
        <f>IF(COUNTA(車両台帳!$C$57:$C$556)=0,"",COUNTIF(車両台帳!$AQ$57:$AQ$556,I$3&amp;"-"&amp;312&amp;"A")+COUNTIF(車両台帳!$AQ$57:$AQ$556,I$3&amp;"-"&amp;322&amp;"A"))</f>
        <v/>
      </c>
      <c r="J23" s="537" t="str">
        <f>IF(COUNTA(車両台帳!$C$57:$C$556)=0,"",COUNTIF(車両台帳!$AQ$57:$AQ$556,J$3&amp;"-"&amp;312&amp;"A")+COUNTIF(車両台帳!$AQ$57:$AQ$556,J$3&amp;"-"&amp;322&amp;"A"))</f>
        <v/>
      </c>
      <c r="K23" s="537" t="str">
        <f>IF(COUNTA(車両台帳!$C$57:$C$556)=0,"",COUNTIF(車両台帳!$AQ$57:$AQ$556,K$3&amp;"-"&amp;312&amp;"A")+COUNTIF(車両台帳!$AQ$57:$AQ$556,K$3&amp;"-"&amp;322&amp;"A"))</f>
        <v/>
      </c>
      <c r="L23" s="537" t="str">
        <f>IF(COUNTA(車両台帳!$C$57:$C$556)=0,"",COUNTIF(車両台帳!$AQ$57:$AQ$556,L$3&amp;"-"&amp;312&amp;"A")+COUNTIF(車両台帳!$AQ$57:$AQ$556,L$3&amp;"-"&amp;322&amp;"A"))</f>
        <v/>
      </c>
      <c r="M23" s="537" t="str">
        <f>IF(COUNTA(車両台帳!$C$57:$C$556)=0,"",COUNTIF(車両台帳!$AQ$57:$AQ$556,M$3&amp;"-"&amp;312&amp;"A")+COUNTIF(車両台帳!$AQ$57:$AQ$556,M$3&amp;"-"&amp;322&amp;"A"))</f>
        <v/>
      </c>
      <c r="N23" s="537" t="str">
        <f>IF(COUNTA(車両台帳!$C$57:$C$556)=0,"",COUNTIF(車両台帳!$AQ$57:$AQ$556,N$3&amp;"-"&amp;312&amp;"A")+COUNTIF(車両台帳!$AQ$57:$AQ$556,N$3&amp;"-"&amp;322&amp;"A"))</f>
        <v/>
      </c>
      <c r="O23" s="537" t="str">
        <f>IF(COUNTA(車両台帳!$C$57:$C$556)=0,"",COUNTIF(車両台帳!$AQ$57:$AQ$556,O$3&amp;"-"&amp;312&amp;"A")+COUNTIF(車両台帳!$AQ$57:$AQ$556,O$3&amp;"-"&amp;322&amp;"A"))</f>
        <v/>
      </c>
      <c r="P23" s="537" t="str">
        <f>IF(COUNTA(車両台帳!$C$57:$C$556)=0,"",COUNTIF(車両台帳!$AQ$57:$AQ$556,P$3&amp;"-"&amp;312&amp;"A")+COUNTIF(車両台帳!$AQ$57:$AQ$556,P$3&amp;"-"&amp;322&amp;"A"))</f>
        <v/>
      </c>
      <c r="Q23" s="537" t="str">
        <f>IF(COUNTA(車両台帳!$C$57:$C$556)=0,"",COUNTIF(車両台帳!$AQ$57:$AQ$556,Q$3&amp;"-"&amp;312&amp;"A")+COUNTIF(車両台帳!$AQ$57:$AQ$556,Q$3&amp;"-"&amp;322&amp;"A"))</f>
        <v/>
      </c>
      <c r="R23" s="537" t="str">
        <f>IF(COUNTA(車両台帳!$C$57:$C$556)=0,"",COUNTIF(車両台帳!$AQ$57:$AQ$556,R$3&amp;"-"&amp;312&amp;"A")+COUNTIF(車両台帳!$AQ$57:$AQ$556,R$3&amp;"-"&amp;322&amp;"A"))</f>
        <v/>
      </c>
      <c r="S23" s="537" t="str">
        <f>IF(COUNTA(車両台帳!$C$57:$C$556)=0,"",COUNTIF(車両台帳!$AQ$57:$AQ$556,S$3&amp;"-"&amp;312&amp;"A")+COUNTIF(車両台帳!$AQ$57:$AQ$556,S$3&amp;"-"&amp;322&amp;"A"))</f>
        <v/>
      </c>
      <c r="T23" s="537" t="str">
        <f>IF(COUNTA(車両台帳!$C$57:$C$556)=0,"",COUNTIF(車両台帳!$AQ$57:$AQ$556,T$3&amp;"-"&amp;312&amp;"A")+COUNTIF(車両台帳!$AQ$57:$AQ$556,T$3&amp;"-"&amp;322&amp;"A"))</f>
        <v/>
      </c>
      <c r="U23" s="537" t="str">
        <f>IF(COUNTA(車両台帳!$C$57:$C$556)=0,"",COUNTIF(車両台帳!$AQ$57:$AQ$556,U$3&amp;"-"&amp;312&amp;"A")+COUNTIF(車両台帳!$AQ$57:$AQ$556,U$3&amp;"-"&amp;322&amp;"A"))</f>
        <v/>
      </c>
      <c r="V23" s="537" t="str">
        <f>IF(COUNTA(車両台帳!$C$57:$C$556)=0,"",COUNTIF(車両台帳!$AQ$57:$AQ$556,V$3&amp;"-"&amp;312&amp;"A")+COUNTIF(車両台帳!$AQ$57:$AQ$556,V$3&amp;"-"&amp;322&amp;"A"))</f>
        <v/>
      </c>
      <c r="W23" s="537" t="str">
        <f>IF(COUNTA(車両台帳!$C$57:$C$556)=0,"",COUNTIF(車両台帳!$AQ$57:$AQ$556,W$3&amp;"-"&amp;312&amp;"A")+COUNTIF(車両台帳!$AQ$57:$AQ$556,W$3&amp;"-"&amp;322&amp;"A"))</f>
        <v/>
      </c>
      <c r="X23" s="537" t="str">
        <f>IF(COUNTA(車両台帳!$C$57:$C$556)=0,"",COUNTIF(車両台帳!$AQ$57:$AQ$556,X$3&amp;"-"&amp;312&amp;"A")+COUNTIF(車両台帳!$AQ$57:$AQ$556,X$3&amp;"-"&amp;322&amp;"A"))</f>
        <v/>
      </c>
      <c r="Y23" s="537" t="str">
        <f>IF(COUNTA(車両台帳!$C$57:$C$556)=0,"",COUNTIF(車両台帳!$AQ$57:$AQ$556,Y$3&amp;"-"&amp;312&amp;"A")+COUNTIF(車両台帳!$AQ$57:$AQ$556,Y$3&amp;"-"&amp;322&amp;"A"))</f>
        <v/>
      </c>
      <c r="Z23" s="537" t="str">
        <f>IF(COUNTA(車両台帳!$C$57:$C$556)=0,"",COUNTIF(車両台帳!$AQ$57:$AQ$556,Z$3&amp;"-"&amp;312&amp;"A")+COUNTIF(車両台帳!$AQ$57:$AQ$556,Z$3&amp;"-"&amp;322&amp;"A"))</f>
        <v/>
      </c>
      <c r="AA23" s="537" t="str">
        <f>IF(COUNTA(車両台帳!$C$57:$C$556)=0,"",COUNTIF(車両台帳!$AQ$57:$AQ$556,AA$3&amp;"-"&amp;312&amp;"A")+COUNTIF(車両台帳!$AQ$57:$AQ$556,AA$3&amp;"-"&amp;322&amp;"A"))</f>
        <v/>
      </c>
      <c r="AB23" s="537" t="str">
        <f>IF(COUNTA(車両台帳!$C$57:$C$556)=0,"",COUNTIF(車両台帳!$AQ$57:$AQ$556,AB$3&amp;"-"&amp;312&amp;"A")+COUNTIF(車両台帳!$AQ$57:$AQ$556,AB$3&amp;"-"&amp;322&amp;"A"))</f>
        <v/>
      </c>
      <c r="AC23" s="537" t="str">
        <f>IF(COUNTA(車両台帳!$C$57:$C$556)=0,"",COUNTIF(車両台帳!$AQ$57:$AQ$556,AC$3&amp;"-"&amp;312&amp;"A")+COUNTIF(車両台帳!$AQ$57:$AQ$556,AC$3&amp;"-"&amp;322&amp;"A"))</f>
        <v/>
      </c>
      <c r="AD23" s="537" t="str">
        <f>IF(COUNTA(車両台帳!$C$57:$C$556)=0,"",COUNTIF(車両台帳!$AQ$57:$AQ$556,AD$3&amp;"-"&amp;312&amp;"A")+COUNTIF(車両台帳!$AQ$57:$AQ$556,AD$3&amp;"-"&amp;322&amp;"A"))</f>
        <v/>
      </c>
      <c r="AE23" s="537" t="str">
        <f>IF(COUNTA(車両台帳!$C$57:$C$556)=0,"",COUNTIF(車両台帳!$AQ$57:$AQ$556,AE$3&amp;"-"&amp;312&amp;"A")+COUNTIF(車両台帳!$AQ$57:$AQ$556,AE$3&amp;"-"&amp;322&amp;"A"))</f>
        <v/>
      </c>
      <c r="AF23" s="537" t="str">
        <f>IF(COUNTA(車両台帳!$C$57:$C$556)=0,"",COUNTIF(車両台帳!$AQ$57:$AQ$556,AF$3&amp;"-"&amp;312&amp;"A")+COUNTIF(車両台帳!$AQ$57:$AQ$556,AF$3&amp;"-"&amp;322&amp;"A"))</f>
        <v/>
      </c>
      <c r="AG23" s="537" t="str">
        <f>IF(COUNTA(車両台帳!$C$57:$C$556)=0,"",COUNTIF(車両台帳!$AQ$57:$AQ$556,AG$3&amp;"-"&amp;312&amp;"A")+COUNTIF(車両台帳!$AQ$57:$AQ$556,AG$3&amp;"-"&amp;322&amp;"A"))</f>
        <v/>
      </c>
      <c r="AH23" s="537" t="str">
        <f>IF(COUNTA(車両台帳!$C$57:$C$556)=0,"",COUNTIF(車両台帳!$AQ$57:$AQ$556,AH$3&amp;"-"&amp;312&amp;"A")+COUNTIF(車両台帳!$AQ$57:$AQ$556,AH$3&amp;"-"&amp;322&amp;"A"))</f>
        <v/>
      </c>
      <c r="AI23" s="537" t="str">
        <f>IF(COUNTA(車両台帳!$C$57:$C$556)=0,"",COUNTIF(車両台帳!$AQ$57:$AQ$556,AI$3&amp;"-"&amp;312&amp;"A")+COUNTIF(車両台帳!$AQ$57:$AQ$556,AI$3&amp;"-"&amp;322&amp;"A"))</f>
        <v/>
      </c>
      <c r="AJ23" s="537" t="str">
        <f>IF(COUNTA(車両台帳!$C$57:$C$556)=0,"",COUNTIF(車両台帳!$AQ$57:$AQ$556,AJ$3&amp;"-"&amp;312&amp;"A")+COUNTIF(車両台帳!$AQ$57:$AQ$556,AJ$3&amp;"-"&amp;322&amp;"A"))</f>
        <v/>
      </c>
      <c r="AK23" s="537" t="str">
        <f>IF(COUNTA(車両台帳!$C$57:$C$556)=0,"",COUNTIF(車両台帳!$AQ$57:$AQ$556,AK$3&amp;"-"&amp;312&amp;"A")+COUNTIF(車両台帳!$AQ$57:$AQ$556,AK$3&amp;"-"&amp;322&amp;"A"))</f>
        <v/>
      </c>
      <c r="AL23" s="537" t="str">
        <f>IF(COUNTA(車両台帳!$C$57:$C$556)=0,"",COUNTIF(車両台帳!$AQ$57:$AQ$556,AL$3&amp;"-"&amp;312&amp;"A")+COUNTIF(車両台帳!$AQ$57:$AQ$556,AL$3&amp;"-"&amp;322&amp;"A"))</f>
        <v/>
      </c>
      <c r="AM23" s="537" t="str">
        <f>IF(COUNTA(車両台帳!$C$57:$C$556)=0,"",COUNTIF(車両台帳!$AQ$57:$AQ$556,AM$3&amp;"-"&amp;312&amp;"A")+COUNTIF(車両台帳!$AQ$57:$AQ$556,AM$3&amp;"-"&amp;322&amp;"A"))</f>
        <v/>
      </c>
      <c r="AN23" s="537" t="str">
        <f>IF(COUNTA(車両台帳!$C$57:$C$556)=0,"",COUNTIF(車両台帳!$AQ$57:$AQ$556,AN$3&amp;"-"&amp;312&amp;"A")+COUNTIF(車両台帳!$AQ$57:$AQ$556,AN$3&amp;"-"&amp;322&amp;"A"))</f>
        <v/>
      </c>
      <c r="AO23" s="537" t="str">
        <f>IF(COUNTA(車両台帳!$C$57:$C$556)=0,"",COUNTIF(車両台帳!$AQ$57:$AQ$556,AO$3&amp;"-"&amp;312&amp;"A")+COUNTIF(車両台帳!$AQ$57:$AQ$556,AO$3&amp;"-"&amp;322&amp;"A"))</f>
        <v/>
      </c>
      <c r="AP23" s="537" t="str">
        <f>IF(COUNTA(車両台帳!$C$57:$C$556)=0,"",COUNTIF(車両台帳!$AQ$57:$AQ$556,AP$3&amp;"-"&amp;312&amp;"A")+COUNTIF(車両台帳!$AQ$57:$AQ$556,AP$3&amp;"-"&amp;322&amp;"A"))</f>
        <v/>
      </c>
      <c r="AQ23" s="537" t="str">
        <f>IF(COUNTA(車両台帳!$C$57:$C$556)=0,"",COUNTIF(車両台帳!$AQ$57:$AQ$556,AQ$3&amp;"-"&amp;312&amp;"A")+COUNTIF(車両台帳!$AQ$57:$AQ$556,AQ$3&amp;"-"&amp;322&amp;"A"))</f>
        <v/>
      </c>
      <c r="AR23" s="537" t="str">
        <f>IF(COUNTA(車両台帳!$C$57:$C$556)=0,"",COUNTIF(車両台帳!$AQ$57:$AQ$556,AR$3&amp;"-"&amp;312&amp;"A")+COUNTIF(車両台帳!$AQ$57:$AQ$556,AR$3&amp;"-"&amp;322&amp;"A"))</f>
        <v/>
      </c>
      <c r="AS23" s="537" t="str">
        <f>IF(COUNTA(車両台帳!$C$57:$C$556)=0,"",COUNTIF(車両台帳!$AQ$57:$AQ$556,AS$3&amp;"-"&amp;312&amp;"A")+COUNTIF(車両台帳!$AQ$57:$AQ$556,AS$3&amp;"-"&amp;322&amp;"A"))</f>
        <v/>
      </c>
      <c r="AT23" s="537" t="str">
        <f>IF(COUNTA(車両台帳!$C$57:$C$556)=0,"",COUNTIF(車両台帳!$AQ$57:$AQ$556,AT$3&amp;"-"&amp;312&amp;"A")+COUNTIF(車両台帳!$AQ$57:$AQ$556,AT$3&amp;"-"&amp;322&amp;"A"))</f>
        <v/>
      </c>
      <c r="AU23" s="537" t="str">
        <f>IF(COUNTA(車両台帳!$C$57:$C$556)=0,"",COUNTIF(車両台帳!$AQ$57:$AQ$556,AU$3&amp;"-"&amp;312&amp;"A")+COUNTIF(車両台帳!$AQ$57:$AQ$556,AU$3&amp;"-"&amp;322&amp;"A"))</f>
        <v/>
      </c>
      <c r="AV23" s="537" t="str">
        <f>IF(COUNTA(車両台帳!$C$57:$C$556)=0,"",COUNTIF(車両台帳!$AQ$57:$AQ$556,AV$3&amp;"-"&amp;312&amp;"A")+COUNTIF(車両台帳!$AQ$57:$AQ$556,AV$3&amp;"-"&amp;322&amp;"A"))</f>
        <v/>
      </c>
      <c r="AW23" s="537" t="str">
        <f>IF(COUNTA(車両台帳!$C$57:$C$556)=0,"",COUNTIF(車両台帳!$AQ$57:$AQ$556,AW$3&amp;"-"&amp;312&amp;"A")+COUNTIF(車両台帳!$AQ$57:$AQ$556,AW$3&amp;"-"&amp;322&amp;"A"))</f>
        <v/>
      </c>
      <c r="AX23" s="537" t="str">
        <f>IF(COUNTA(車両台帳!$C$57:$C$556)=0,"",COUNTIF(車両台帳!$AQ$57:$AQ$556,AX$3&amp;"-"&amp;312&amp;"A")+COUNTIF(車両台帳!$AQ$57:$AQ$556,AX$3&amp;"-"&amp;322&amp;"A"))</f>
        <v/>
      </c>
      <c r="AY23" s="537" t="str">
        <f>IF(COUNTA(車両台帳!$C$57:$C$556)=0,"",COUNTIF(車両台帳!$AQ$57:$AQ$556,AY$3&amp;"-"&amp;312&amp;"A")+COUNTIF(車両台帳!$AQ$57:$AQ$556,AY$3&amp;"-"&amp;322&amp;"A"))</f>
        <v/>
      </c>
      <c r="AZ23" s="537" t="str">
        <f>IF(COUNTA(車両台帳!$C$57:$C$556)=0,"",COUNTIF(車両台帳!$AQ$57:$AQ$556,AZ$3&amp;"-"&amp;312&amp;"A")+COUNTIF(車両台帳!$AQ$57:$AQ$556,AZ$3&amp;"-"&amp;322&amp;"A"))</f>
        <v/>
      </c>
      <c r="BA23" s="537" t="str">
        <f>IF(COUNTA(車両台帳!$C$57:$C$556)=0,"",COUNTIF(車両台帳!$AQ$57:$AQ$556,BA$3&amp;"-"&amp;312&amp;"A")+COUNTIF(車両台帳!$AQ$57:$AQ$556,BA$3&amp;"-"&amp;322&amp;"A"))</f>
        <v/>
      </c>
      <c r="BB23" s="537" t="str">
        <f>IF(COUNTA(車両台帳!$C$57:$C$556)=0,"",COUNTIF(車両台帳!$AQ$57:$AQ$556,BB$3&amp;"-"&amp;312&amp;"A")+COUNTIF(車両台帳!$AQ$57:$AQ$556,BB$3&amp;"-"&amp;322&amp;"A"))</f>
        <v/>
      </c>
      <c r="BC23" s="537" t="str">
        <f>IF(COUNTA(車両台帳!$C$57:$C$556)=0,"",COUNTIF(車両台帳!$AQ$57:$AQ$556,BC$3&amp;"-"&amp;312&amp;"A")+COUNTIF(車両台帳!$AQ$57:$AQ$556,BC$3&amp;"-"&amp;322&amp;"A"))</f>
        <v/>
      </c>
      <c r="BD23" s="537" t="str">
        <f>IF(COUNTA(車両台帳!$C$57:$C$556)=0,"",COUNTIF(車両台帳!$AQ$57:$AQ$556,BD$3&amp;"-"&amp;312&amp;"A")+COUNTIF(車両台帳!$AQ$57:$AQ$556,BD$3&amp;"-"&amp;322&amp;"A"))</f>
        <v/>
      </c>
      <c r="BE23" s="537" t="str">
        <f>IF(COUNTA(車両台帳!$C$57:$C$556)=0,"",COUNTIF(車両台帳!$AQ$57:$AQ$556,BE$3&amp;"-"&amp;312&amp;"A")+COUNTIF(車両台帳!$AQ$57:$AQ$556,BE$3&amp;"-"&amp;322&amp;"A"))</f>
        <v/>
      </c>
      <c r="BF23" s="537" t="str">
        <f>IF(COUNTA(車両台帳!$C$57:$C$556)=0,"",COUNTIF(車両台帳!$AQ$57:$AQ$556,BF$3&amp;"-"&amp;312&amp;"A")+COUNTIF(車両台帳!$AQ$57:$AQ$556,BF$3&amp;"-"&amp;322&amp;"A"))</f>
        <v/>
      </c>
      <c r="BG23" s="537" t="str">
        <f>IF(COUNTA(車両台帳!$C$57:$C$556)=0,"",COUNTIF(車両台帳!$AQ$57:$AQ$556,BG$3&amp;"-"&amp;312&amp;"A")+COUNTIF(車両台帳!$AQ$57:$AQ$556,BG$3&amp;"-"&amp;322&amp;"A"))</f>
        <v/>
      </c>
      <c r="BH23" s="537" t="str">
        <f>IF(COUNTA(車両台帳!$C$57:$C$556)=0,"",COUNTIF(車両台帳!$AQ$57:$AQ$556,BH$3&amp;"-"&amp;312&amp;"A")+COUNTIF(車両台帳!$AQ$57:$AQ$556,BH$3&amp;"-"&amp;322&amp;"A"))</f>
        <v/>
      </c>
      <c r="BI23" s="537" t="str">
        <f>IF(COUNTA(車両台帳!$C$57:$C$556)=0,"",COUNTIF(車両台帳!$AQ$57:$AQ$556,BI$3&amp;"-"&amp;312&amp;"A")+COUNTIF(車両台帳!$AQ$57:$AQ$556,BI$3&amp;"-"&amp;322&amp;"A"))</f>
        <v/>
      </c>
      <c r="BJ23" s="537" t="str">
        <f>IF(COUNTA(車両台帳!$C$57:$C$556)=0,"",COUNTIF(車両台帳!$AQ$57:$AQ$556,BJ$3&amp;"-"&amp;312&amp;"A")+COUNTIF(車両台帳!$AQ$57:$AQ$556,BJ$3&amp;"-"&amp;322&amp;"A"))</f>
        <v/>
      </c>
      <c r="BK23" s="537" t="str">
        <f>IF(COUNTA(車両台帳!$C$57:$C$556)=0,"",COUNTIF(車両台帳!$AQ$57:$AQ$556,BK$3&amp;"-"&amp;312&amp;"A")+COUNTIF(車両台帳!$AQ$57:$AQ$556,BK$3&amp;"-"&amp;322&amp;"A"))</f>
        <v/>
      </c>
      <c r="BL23" s="537" t="str">
        <f>IF(COUNTA(車両台帳!$C$57:$C$556)=0,"",COUNTIF(車両台帳!$AQ$57:$AQ$556,BL$3&amp;"-"&amp;312&amp;"A")+COUNTIF(車両台帳!$AQ$57:$AQ$556,BL$3&amp;"-"&amp;322&amp;"A"))</f>
        <v/>
      </c>
      <c r="BM23" s="537" t="str">
        <f>IF(COUNTA(車両台帳!$C$57:$C$556)=0,"",COUNTIF(車両台帳!$AQ$57:$AQ$556,BM$3&amp;"-"&amp;312&amp;"A")+COUNTIF(車両台帳!$AQ$57:$AQ$556,BM$3&amp;"-"&amp;322&amp;"A"))</f>
        <v/>
      </c>
      <c r="BN23" s="537" t="str">
        <f>IF(COUNTA(車両台帳!$C$57:$C$556)=0,"",COUNTIF(車両台帳!$AQ$57:$AQ$556,BN$3&amp;"-"&amp;312&amp;"A")+COUNTIF(車両台帳!$AQ$57:$AQ$556,BN$3&amp;"-"&amp;322&amp;"A"))</f>
        <v/>
      </c>
      <c r="BO23" s="537" t="str">
        <f>IF(COUNTA(車両台帳!$C$57:$C$556)=0,"",COUNTIF(車両台帳!$AQ$57:$AQ$556,BO$3&amp;"-"&amp;312&amp;"A")+COUNTIF(車両台帳!$AQ$57:$AQ$556,BO$3&amp;"-"&amp;322&amp;"A"))</f>
        <v/>
      </c>
      <c r="BP23" s="537" t="str">
        <f>IF(COUNTA(車両台帳!$C$57:$C$556)=0,"",COUNTIF(車両台帳!$AQ$57:$AQ$556,BP$3&amp;"-"&amp;312&amp;"A")+COUNTIF(車両台帳!$AQ$57:$AQ$556,BP$3&amp;"-"&amp;322&amp;"A"))</f>
        <v/>
      </c>
      <c r="BQ23" s="537" t="str">
        <f>IF(COUNTA(車両台帳!$C$57:$C$556)=0,"",COUNTIF(車両台帳!$AQ$57:$AQ$556,BQ$3&amp;"-"&amp;312&amp;"A")+COUNTIF(車両台帳!$AQ$57:$AQ$556,BQ$3&amp;"-"&amp;322&amp;"A"))</f>
        <v/>
      </c>
      <c r="BR23" s="537" t="str">
        <f>IF(COUNTA(車両台帳!$C$57:$C$556)=0,"",COUNTIF(車両台帳!$AQ$57:$AQ$556,BR$3&amp;"-"&amp;312&amp;"A")+COUNTIF(車両台帳!$AQ$57:$AQ$556,BR$3&amp;"-"&amp;322&amp;"A"))</f>
        <v/>
      </c>
      <c r="BS23" s="537" t="str">
        <f>IF(COUNTA(車両台帳!$C$57:$C$556)=0,"",COUNTIF(車両台帳!$AQ$57:$AQ$556,BS$3&amp;"-"&amp;312&amp;"A")+COUNTIF(車両台帳!$AQ$57:$AQ$556,BS$3&amp;"-"&amp;322&amp;"A"))</f>
        <v/>
      </c>
      <c r="BT23" s="537" t="str">
        <f>IF(COUNTA(車両台帳!$C$57:$C$556)=0,"",COUNTIF(車両台帳!$AQ$57:$AQ$556,BT$3&amp;"-"&amp;312&amp;"A")+COUNTIF(車両台帳!$AQ$57:$AQ$556,BT$3&amp;"-"&amp;322&amp;"A"))</f>
        <v/>
      </c>
      <c r="BU23" s="537" t="str">
        <f>IF(COUNTA(車両台帳!$C$57:$C$556)=0,"",COUNTIF(車両台帳!$AQ$57:$AQ$556,BU$3&amp;"-"&amp;312&amp;"A")+COUNTIF(車両台帳!$AQ$57:$AQ$556,BU$3&amp;"-"&amp;322&amp;"A"))</f>
        <v/>
      </c>
      <c r="BV23" s="537" t="str">
        <f>IF(COUNTA(車両台帳!$C$57:$C$556)=0,"",COUNTIF(車両台帳!$AQ$57:$AQ$556,BV$3&amp;"-"&amp;312&amp;"A")+COUNTIF(車両台帳!$AQ$57:$AQ$556,BV$3&amp;"-"&amp;322&amp;"A"))</f>
        <v/>
      </c>
      <c r="BW23" s="537" t="str">
        <f>IF(COUNTA(車両台帳!$C$57:$C$556)=0,"",COUNTIF(車両台帳!$AQ$57:$AQ$556,BW$3&amp;"-"&amp;312&amp;"A")+COUNTIF(車両台帳!$AQ$57:$AQ$556,BW$3&amp;"-"&amp;322&amp;"A"))</f>
        <v/>
      </c>
      <c r="BX23" s="537" t="str">
        <f>IF(COUNTA(車両台帳!$C$57:$C$556)=0,"",COUNTIF(車両台帳!$AQ$57:$AQ$556,BX$3&amp;"-"&amp;312&amp;"A")+COUNTIF(車両台帳!$AQ$57:$AQ$556,BX$3&amp;"-"&amp;322&amp;"A"))</f>
        <v/>
      </c>
      <c r="BY23" s="537" t="str">
        <f>IF(COUNTA(車両台帳!$C$57:$C$556)=0,"",COUNTIF(車両台帳!$AQ$57:$AQ$556,BY$3&amp;"-"&amp;312&amp;"A")+COUNTIF(車両台帳!$AQ$57:$AQ$556,BY$3&amp;"-"&amp;322&amp;"A"))</f>
        <v/>
      </c>
      <c r="BZ23" s="537" t="str">
        <f>IF(COUNTA(車両台帳!$C$57:$C$556)=0,"",COUNTIF(車両台帳!$AQ$57:$AQ$556,BZ$3&amp;"-"&amp;312&amp;"A")+COUNTIF(車両台帳!$AQ$57:$AQ$556,BZ$3&amp;"-"&amp;322&amp;"A"))</f>
        <v/>
      </c>
      <c r="CA23" s="537" t="str">
        <f>IF(COUNTA(車両台帳!$C$57:$C$556)=0,"",COUNTIF(車両台帳!$AQ$57:$AQ$556,CA$3&amp;"-"&amp;312&amp;"A")+COUNTIF(車両台帳!$AQ$57:$AQ$556,CA$3&amp;"-"&amp;322&amp;"A"))</f>
        <v/>
      </c>
      <c r="CB23" s="537" t="str">
        <f>IF(COUNTA(車両台帳!$C$57:$C$556)=0,"",COUNTIF(車両台帳!$AQ$57:$AQ$556,CB$3&amp;"-"&amp;312&amp;"A")+COUNTIF(車両台帳!$AQ$57:$AQ$556,CB$3&amp;"-"&amp;322&amp;"A"))</f>
        <v/>
      </c>
      <c r="CC23" s="537" t="str">
        <f>IF(COUNTA(車両台帳!$C$57:$C$556)=0,"",COUNTIF(車両台帳!$AQ$57:$AQ$556,CC$3&amp;"-"&amp;312&amp;"A")+COUNTIF(車両台帳!$AQ$57:$AQ$556,CC$3&amp;"-"&amp;322&amp;"A"))</f>
        <v/>
      </c>
      <c r="CD23" s="537" t="str">
        <f>IF(COUNTA(車両台帳!$C$57:$C$556)=0,"",COUNTIF(車両台帳!$AQ$57:$AQ$556,CD$3&amp;"-"&amp;312&amp;"A")+COUNTIF(車両台帳!$AQ$57:$AQ$556,CD$3&amp;"-"&amp;322&amp;"A"))</f>
        <v/>
      </c>
      <c r="CE23" s="537" t="str">
        <f>IF(COUNTA(車両台帳!$C$57:$C$556)=0,"",COUNTIF(車両台帳!$AQ$57:$AQ$556,CE$3&amp;"-"&amp;312&amp;"A")+COUNTIF(車両台帳!$AQ$57:$AQ$556,CE$3&amp;"-"&amp;322&amp;"A"))</f>
        <v/>
      </c>
      <c r="CF23" s="537" t="str">
        <f>IF(COUNTA(車両台帳!$C$57:$C$556)=0,"",COUNTIF(車両台帳!$AQ$57:$AQ$556,CF$3&amp;"-"&amp;312&amp;"A")+COUNTIF(車両台帳!$AQ$57:$AQ$556,CF$3&amp;"-"&amp;322&amp;"A"))</f>
        <v/>
      </c>
      <c r="CG23" s="537" t="str">
        <f>IF(COUNTA(車両台帳!$C$57:$C$556)=0,"",COUNTIF(車両台帳!$AQ$57:$AQ$556,CG$3&amp;"-"&amp;312&amp;"A")+COUNTIF(車両台帳!$AQ$57:$AQ$556,CG$3&amp;"-"&amp;322&amp;"A"))</f>
        <v/>
      </c>
      <c r="CH23" s="537" t="str">
        <f>IF(COUNTA(車両台帳!$C$57:$C$556)=0,"",COUNTIF(車両台帳!$AQ$57:$AQ$556,CH$3&amp;"-"&amp;312&amp;"A")+COUNTIF(車両台帳!$AQ$57:$AQ$556,CH$3&amp;"-"&amp;322&amp;"A"))</f>
        <v/>
      </c>
      <c r="CI23" s="537" t="str">
        <f>IF(COUNTA(車両台帳!$C$57:$C$556)=0,"",COUNTIF(車両台帳!$AQ$57:$AQ$556,CI$3&amp;"-"&amp;312&amp;"A")+COUNTIF(車両台帳!$AQ$57:$AQ$556,CI$3&amp;"-"&amp;322&amp;"A"))</f>
        <v/>
      </c>
      <c r="CJ23" s="537" t="str">
        <f>IF(COUNTA(車両台帳!$C$57:$C$556)=0,"",COUNTIF(車両台帳!$AQ$57:$AQ$556,CJ$3&amp;"-"&amp;312&amp;"A")+COUNTIF(車両台帳!$AQ$57:$AQ$556,CJ$3&amp;"-"&amp;322&amp;"A"))</f>
        <v/>
      </c>
      <c r="CK23" s="537" t="str">
        <f>IF(COUNTA(車両台帳!$C$57:$C$556)=0,"",COUNTIF(車両台帳!$AQ$57:$AQ$556,CK$3&amp;"-"&amp;312&amp;"A")+COUNTIF(車両台帳!$AQ$57:$AQ$556,CK$3&amp;"-"&amp;322&amp;"A"))</f>
        <v/>
      </c>
      <c r="CL23" s="537" t="str">
        <f>IF(COUNTA(車両台帳!$C$57:$C$556)=0,"",COUNTIF(車両台帳!$AQ$57:$AQ$556,CL$3&amp;"-"&amp;312&amp;"A")+COUNTIF(車両台帳!$AQ$57:$AQ$556,CL$3&amp;"-"&amp;322&amp;"A"))</f>
        <v/>
      </c>
      <c r="CM23" s="537" t="str">
        <f>IF(COUNTA(車両台帳!$C$57:$C$556)=0,"",COUNTIF(車両台帳!$AQ$57:$AQ$556,CM$3&amp;"-"&amp;312&amp;"A")+COUNTIF(車両台帳!$AQ$57:$AQ$556,CM$3&amp;"-"&amp;322&amp;"A"))</f>
        <v/>
      </c>
      <c r="CN23" s="537" t="str">
        <f>IF(COUNTA(車両台帳!$C$57:$C$556)=0,"",COUNTIF(車両台帳!$AQ$57:$AQ$556,CN$3&amp;"-"&amp;312&amp;"A")+COUNTIF(車両台帳!$AQ$57:$AQ$556,CN$3&amp;"-"&amp;322&amp;"A"))</f>
        <v/>
      </c>
      <c r="CO23" s="537" t="str">
        <f>IF(COUNTA(車両台帳!$C$57:$C$556)=0,"",COUNTIF(車両台帳!$AQ$57:$AQ$556,CO$3&amp;"-"&amp;312&amp;"A")+COUNTIF(車両台帳!$AQ$57:$AQ$556,CO$3&amp;"-"&amp;322&amp;"A"))</f>
        <v/>
      </c>
      <c r="CP23" s="537" t="str">
        <f>IF(COUNTA(車両台帳!$C$57:$C$556)=0,"",COUNTIF(車両台帳!$AQ$57:$AQ$556,CP$3&amp;"-"&amp;312&amp;"A")+COUNTIF(車両台帳!$AQ$57:$AQ$556,CP$3&amp;"-"&amp;322&amp;"A"))</f>
        <v/>
      </c>
      <c r="CQ23" s="537" t="str">
        <f>IF(COUNTA(車両台帳!$C$57:$C$556)=0,"",COUNTIF(車両台帳!$AQ$57:$AQ$556,CQ$3&amp;"-"&amp;312&amp;"A")+COUNTIF(車両台帳!$AQ$57:$AQ$556,CQ$3&amp;"-"&amp;322&amp;"A"))</f>
        <v/>
      </c>
      <c r="CR23" s="537" t="str">
        <f>IF(COUNTA(車両台帳!$C$57:$C$556)=0,"",COUNTIF(車両台帳!$AQ$57:$AQ$556,CR$3&amp;"-"&amp;312&amp;"A")+COUNTIF(車両台帳!$AQ$57:$AQ$556,CR$3&amp;"-"&amp;322&amp;"A"))</f>
        <v/>
      </c>
      <c r="CS23" s="537" t="str">
        <f>IF(COUNTA(車両台帳!$C$57:$C$556)=0,"",COUNTIF(車両台帳!$AQ$57:$AQ$556,CS$3&amp;"-"&amp;312&amp;"A")+COUNTIF(車両台帳!$AQ$57:$AQ$556,CS$3&amp;"-"&amp;322&amp;"A"))</f>
        <v/>
      </c>
      <c r="CT23" s="537" t="str">
        <f>IF(COUNTA(車両台帳!$C$57:$C$556)=0,"",COUNTIF(車両台帳!$AQ$57:$AQ$556,CT$3&amp;"-"&amp;312&amp;"A")+COUNTIF(車両台帳!$AQ$57:$AQ$556,CT$3&amp;"-"&amp;322&amp;"A"))</f>
        <v/>
      </c>
      <c r="CU23" s="537" t="str">
        <f>IF(COUNTA(車両台帳!$C$57:$C$556)=0,"",COUNTIF(車両台帳!$AQ$57:$AQ$556,CU$3&amp;"-"&amp;312&amp;"A")+COUNTIF(車両台帳!$AQ$57:$AQ$556,CU$3&amp;"-"&amp;322&amp;"A"))</f>
        <v/>
      </c>
      <c r="CV23" s="537" t="str">
        <f>IF(COUNTA(車両台帳!$C$57:$C$556)=0,"",COUNTIF(車両台帳!$AQ$57:$AQ$556,CV$3&amp;"-"&amp;312&amp;"A")+COUNTIF(車両台帳!$AQ$57:$AQ$556,CV$3&amp;"-"&amp;322&amp;"A"))</f>
        <v/>
      </c>
      <c r="CW23" s="537" t="str">
        <f>IF(COUNTA(車両台帳!$C$57:$C$556)=0,"",COUNTIF(車両台帳!$AQ$57:$AQ$556,CW$3&amp;"-"&amp;312&amp;"A")+COUNTIF(車両台帳!$AQ$57:$AQ$556,CW$3&amp;"-"&amp;322&amp;"A"))</f>
        <v/>
      </c>
      <c r="CX23" s="537" t="str">
        <f>IF(COUNTA(車両台帳!$C$57:$C$556)=0,"",COUNTIF(車両台帳!$AQ$57:$AQ$556,CX$3&amp;"-"&amp;312&amp;"A")+COUNTIF(車両台帳!$AQ$57:$AQ$556,CX$3&amp;"-"&amp;322&amp;"A"))</f>
        <v/>
      </c>
      <c r="CY23" s="537" t="str">
        <f>IF(COUNTA(車両台帳!$C$57:$C$556)=0,"",COUNTIF(車両台帳!$AQ$57:$AQ$556,CY$3&amp;"-"&amp;312&amp;"A")+COUNTIF(車両台帳!$AQ$57:$AQ$556,CY$3&amp;"-"&amp;322&amp;"A"))</f>
        <v/>
      </c>
      <c r="CZ23" s="537" t="str">
        <f>IF(COUNTA(車両台帳!$C$57:$C$556)=0,"",COUNTIF(車両台帳!$AQ$57:$AQ$556,CZ$3&amp;"-"&amp;312&amp;"A")+COUNTIF(車両台帳!$AQ$57:$AQ$556,CZ$3&amp;"-"&amp;322&amp;"A"))</f>
        <v/>
      </c>
      <c r="DA23" s="537" t="str">
        <f>IF(COUNTA(車両台帳!$C$57:$C$556)=0,"",COUNTIF(車両台帳!$AQ$57:$AQ$556,DA$3&amp;"-"&amp;312&amp;"A")+COUNTIF(車両台帳!$AQ$57:$AQ$556,DA$3&amp;"-"&amp;322&amp;"A"))</f>
        <v/>
      </c>
      <c r="DB23" s="537" t="str">
        <f>IF(COUNTA(車両台帳!$C$57:$C$556)=0,"",COUNTIF(車両台帳!$AQ$57:$AQ$556,DB$3&amp;"-"&amp;312&amp;"A")+COUNTIF(車両台帳!$AQ$57:$AQ$556,DB$3&amp;"-"&amp;322&amp;"A"))</f>
        <v/>
      </c>
      <c r="DC23" s="537" t="str">
        <f>IF(COUNTA(車両台帳!$C$57:$C$556)=0,"",COUNTIF(車両台帳!$AQ$57:$AQ$556,DC$3&amp;"-"&amp;312&amp;"A")+COUNTIF(車両台帳!$AQ$57:$AQ$556,DC$3&amp;"-"&amp;322&amp;"A"))</f>
        <v/>
      </c>
      <c r="DD23" s="537" t="str">
        <f>IF(COUNTA(車両台帳!$C$57:$C$556)=0,"",COUNTIF(車両台帳!$AQ$57:$AQ$556,DD$3&amp;"-"&amp;312&amp;"A")+COUNTIF(車両台帳!$AQ$57:$AQ$556,DD$3&amp;"-"&amp;322&amp;"A"))</f>
        <v/>
      </c>
      <c r="DE23" s="537" t="str">
        <f>IF(COUNTA(車両台帳!$C$57:$C$556)=0,"",COUNTIF(車両台帳!$AQ$57:$AQ$556,DE$3&amp;"-"&amp;312&amp;"A")+COUNTIF(車両台帳!$AQ$57:$AQ$556,DE$3&amp;"-"&amp;322&amp;"A"))</f>
        <v/>
      </c>
      <c r="DF23" s="537" t="str">
        <f>IF(COUNTA(車両台帳!$C$57:$C$556)=0,"",COUNTIF(車両台帳!$AQ$57:$AQ$556,DF$3&amp;"-"&amp;312&amp;"A")+COUNTIF(車両台帳!$AQ$57:$AQ$556,DF$3&amp;"-"&amp;322&amp;"A"))</f>
        <v/>
      </c>
      <c r="DG23" s="537" t="str">
        <f>IF(COUNTA(車両台帳!$C$57:$C$556)=0,"",COUNTIF(車両台帳!$AQ$57:$AQ$556,DG$3&amp;"-"&amp;312&amp;"A")+COUNTIF(車両台帳!$AQ$57:$AQ$556,DG$3&amp;"-"&amp;322&amp;"A"))</f>
        <v/>
      </c>
      <c r="DH23" s="537" t="str">
        <f>IF(COUNTA(車両台帳!$C$57:$C$556)=0,"",COUNTIF(車両台帳!$AQ$57:$AQ$556,DH$3&amp;"-"&amp;312&amp;"A")+COUNTIF(車両台帳!$AQ$57:$AQ$556,DH$3&amp;"-"&amp;322&amp;"A"))</f>
        <v/>
      </c>
      <c r="DI23" s="537" t="str">
        <f>IF(COUNTA(車両台帳!$C$57:$C$556)=0,"",COUNTIF(車両台帳!$AQ$57:$AQ$556,DI$3&amp;"-"&amp;312&amp;"A")+COUNTIF(車両台帳!$AQ$57:$AQ$556,DI$3&amp;"-"&amp;322&amp;"A"))</f>
        <v/>
      </c>
      <c r="DJ23" s="537" t="str">
        <f>IF(COUNTA(車両台帳!$C$57:$C$556)=0,"",COUNTIF(車両台帳!$AQ$57:$AQ$556,DJ$3&amp;"-"&amp;312&amp;"A")+COUNTIF(車両台帳!$AQ$57:$AQ$556,DJ$3&amp;"-"&amp;322&amp;"A"))</f>
        <v/>
      </c>
      <c r="DK23" s="537" t="str">
        <f>IF(COUNTA(車両台帳!$C$57:$C$556)=0,"",COUNTIF(車両台帳!$AQ$57:$AQ$556,DK$3&amp;"-"&amp;312&amp;"A")+COUNTIF(車両台帳!$AQ$57:$AQ$556,DK$3&amp;"-"&amp;322&amp;"A"))</f>
        <v/>
      </c>
      <c r="DL23" s="537" t="str">
        <f>IF(COUNTA(車両台帳!$C$57:$C$556)=0,"",COUNTIF(車両台帳!$AQ$57:$AQ$556,DL$3&amp;"-"&amp;312&amp;"A")+COUNTIF(車両台帳!$AQ$57:$AQ$556,DL$3&amp;"-"&amp;322&amp;"A"))</f>
        <v/>
      </c>
      <c r="DM23" s="537" t="str">
        <f>IF(COUNTA(車両台帳!$C$57:$C$556)=0,"",COUNTIF(車両台帳!$AQ$57:$AQ$556,DM$3&amp;"-"&amp;312&amp;"A")+COUNTIF(車両台帳!$AQ$57:$AQ$556,DM$3&amp;"-"&amp;322&amp;"A"))</f>
        <v/>
      </c>
      <c r="DN23" s="537" t="str">
        <f>IF(COUNTA(車両台帳!$C$57:$C$556)=0,"",COUNTIF(車両台帳!$AQ$57:$AQ$556,DN$3&amp;"-"&amp;312&amp;"A")+COUNTIF(車両台帳!$AQ$57:$AQ$556,DN$3&amp;"-"&amp;322&amp;"A"))</f>
        <v/>
      </c>
      <c r="DO23" s="537" t="str">
        <f>IF(COUNTA(車両台帳!$C$57:$C$556)=0,"",COUNTIF(車両台帳!$AQ$57:$AQ$556,DO$3&amp;"-"&amp;312&amp;"A")+COUNTIF(車両台帳!$AQ$57:$AQ$556,DO$3&amp;"-"&amp;322&amp;"A"))</f>
        <v/>
      </c>
      <c r="DP23" s="537" t="str">
        <f>IF(COUNTA(車両台帳!$C$57:$C$556)=0,"",COUNTIF(車両台帳!$AQ$57:$AQ$556,DP$3&amp;"-"&amp;312&amp;"A")+COUNTIF(車両台帳!$AQ$57:$AQ$556,DP$3&amp;"-"&amp;322&amp;"A"))</f>
        <v/>
      </c>
      <c r="DQ23" s="537" t="str">
        <f>IF(COUNTA(車両台帳!$C$57:$C$556)=0,"",COUNTIF(車両台帳!$AQ$57:$AQ$556,DQ$3&amp;"-"&amp;312&amp;"A")+COUNTIF(車両台帳!$AQ$57:$AQ$556,DQ$3&amp;"-"&amp;322&amp;"A"))</f>
        <v/>
      </c>
      <c r="DR23" s="537" t="str">
        <f>IF(COUNTA(車両台帳!$C$57:$C$556)=0,"",COUNTIF(車両台帳!$AQ$57:$AQ$556,DR$3&amp;"-"&amp;312&amp;"A")+COUNTIF(車両台帳!$AQ$57:$AQ$556,DR$3&amp;"-"&amp;322&amp;"A"))</f>
        <v/>
      </c>
      <c r="DS23" s="537" t="str">
        <f>IF(COUNTA(車両台帳!$C$57:$C$556)=0,"",COUNTIF(車両台帳!$AQ$57:$AQ$556,DS$3&amp;"-"&amp;312&amp;"A")+COUNTIF(車両台帳!$AQ$57:$AQ$556,DS$3&amp;"-"&amp;322&amp;"A"))</f>
        <v/>
      </c>
      <c r="DT23" s="537" t="str">
        <f>IF(COUNTA(車両台帳!$C$57:$C$556)=0,"",COUNTIF(車両台帳!$AQ$57:$AQ$556,DT$3&amp;"-"&amp;312&amp;"A")+COUNTIF(車両台帳!$AQ$57:$AQ$556,DT$3&amp;"-"&amp;322&amp;"A"))</f>
        <v/>
      </c>
      <c r="DU23" s="537" t="str">
        <f>IF(COUNTA(車両台帳!$C$57:$C$556)=0,"",COUNTIF(車両台帳!$AQ$57:$AQ$556,DU$3&amp;"-"&amp;312&amp;"A")+COUNTIF(車両台帳!$AQ$57:$AQ$556,DU$3&amp;"-"&amp;322&amp;"A"))</f>
        <v/>
      </c>
      <c r="DV23" s="537" t="str">
        <f>IF(COUNTA(車両台帳!$C$57:$C$556)=0,"",COUNTIF(車両台帳!$AQ$57:$AQ$556,DV$3&amp;"-"&amp;312&amp;"A")+COUNTIF(車両台帳!$AQ$57:$AQ$556,DV$3&amp;"-"&amp;322&amp;"A"))</f>
        <v/>
      </c>
      <c r="DW23" s="537" t="str">
        <f>IF(COUNTA(車両台帳!$C$57:$C$556)=0,"",COUNTIF(車両台帳!$AQ$57:$AQ$556,DW$3&amp;"-"&amp;312&amp;"A")+COUNTIF(車両台帳!$AQ$57:$AQ$556,DW$3&amp;"-"&amp;322&amp;"A"))</f>
        <v/>
      </c>
      <c r="DX23" s="537" t="str">
        <f>IF(COUNTA(車両台帳!$C$57:$C$556)=0,"",COUNTIF(車両台帳!$AQ$57:$AQ$556,DX$3&amp;"-"&amp;312&amp;"A")+COUNTIF(車両台帳!$AQ$57:$AQ$556,DX$3&amp;"-"&amp;322&amp;"A"))</f>
        <v/>
      </c>
      <c r="DY23" s="537" t="str">
        <f>IF(COUNTA(車両台帳!$C$57:$C$556)=0,"",COUNTIF(車両台帳!$AQ$57:$AQ$556,DY$3&amp;"-"&amp;312&amp;"A")+COUNTIF(車両台帳!$AQ$57:$AQ$556,DY$3&amp;"-"&amp;322&amp;"A"))</f>
        <v/>
      </c>
      <c r="DZ23" s="537" t="str">
        <f>IF(COUNTA(車両台帳!$C$57:$C$556)=0,"",COUNTIF(車両台帳!$AQ$57:$AQ$556,DZ$3&amp;"-"&amp;312&amp;"A")+COUNTIF(車両台帳!$AQ$57:$AQ$556,DZ$3&amp;"-"&amp;322&amp;"A"))</f>
        <v/>
      </c>
      <c r="EA23" s="537" t="str">
        <f>IF(COUNTA(車両台帳!$C$57:$C$556)=0,"",COUNTIF(車両台帳!$AQ$57:$AQ$556,EA$3&amp;"-"&amp;312&amp;"A")+COUNTIF(車両台帳!$AQ$57:$AQ$556,EA$3&amp;"-"&amp;322&amp;"A"))</f>
        <v/>
      </c>
      <c r="EB23" s="537" t="str">
        <f>IF(COUNTA(車両台帳!$C$57:$C$556)=0,"",COUNTIF(車両台帳!$AQ$57:$AQ$556,EB$3&amp;"-"&amp;312&amp;"A")+COUNTIF(車両台帳!$AQ$57:$AQ$556,EB$3&amp;"-"&amp;322&amp;"A"))</f>
        <v/>
      </c>
      <c r="EC23" s="537" t="str">
        <f>IF(COUNTA(車両台帳!$C$57:$C$556)=0,"",COUNTIF(車両台帳!$AQ$57:$AQ$556,EC$3&amp;"-"&amp;312&amp;"A")+COUNTIF(車両台帳!$AQ$57:$AQ$556,EC$3&amp;"-"&amp;322&amp;"A"))</f>
        <v/>
      </c>
      <c r="ED23" s="537" t="str">
        <f>IF(COUNTA(車両台帳!$C$57:$C$556)=0,"",COUNTIF(車両台帳!$AQ$57:$AQ$556,ED$3&amp;"-"&amp;312&amp;"A")+COUNTIF(車両台帳!$AQ$57:$AQ$556,ED$3&amp;"-"&amp;322&amp;"A"))</f>
        <v/>
      </c>
      <c r="EE23" s="537" t="str">
        <f>IF(COUNTA(車両台帳!$C$57:$C$556)=0,"",COUNTIF(車両台帳!$AQ$57:$AQ$556,EE$3&amp;"-"&amp;312&amp;"A")+COUNTIF(車両台帳!$AQ$57:$AQ$556,EE$3&amp;"-"&amp;322&amp;"A"))</f>
        <v/>
      </c>
      <c r="EF23" s="537" t="str">
        <f>IF(COUNTA(車両台帳!$C$57:$C$556)=0,"",COUNTIF(車両台帳!$AQ$57:$AQ$556,EF$3&amp;"-"&amp;312&amp;"A")+COUNTIF(車両台帳!$AQ$57:$AQ$556,EF$3&amp;"-"&amp;322&amp;"A"))</f>
        <v/>
      </c>
      <c r="EG23" s="537" t="str">
        <f>IF(COUNTA(車両台帳!$C$57:$C$556)=0,"",COUNTIF(車両台帳!$AQ$57:$AQ$556,EG$3&amp;"-"&amp;312&amp;"A")+COUNTIF(車両台帳!$AQ$57:$AQ$556,EG$3&amp;"-"&amp;322&amp;"A"))</f>
        <v/>
      </c>
      <c r="EH23" s="537" t="str">
        <f>IF(COUNTA(車両台帳!$C$57:$C$556)=0,"",COUNTIF(車両台帳!$AQ$57:$AQ$556,EH$3&amp;"-"&amp;312&amp;"A")+COUNTIF(車両台帳!$AQ$57:$AQ$556,EH$3&amp;"-"&amp;322&amp;"A"))</f>
        <v/>
      </c>
      <c r="EI23" s="537" t="str">
        <f>IF(COUNTA(車両台帳!$C$57:$C$556)=0,"",COUNTIF(車両台帳!$AQ$57:$AQ$556,EI$3&amp;"-"&amp;312&amp;"A")+COUNTIF(車両台帳!$AQ$57:$AQ$556,EI$3&amp;"-"&amp;322&amp;"A"))</f>
        <v/>
      </c>
      <c r="EJ23" s="537" t="str">
        <f>IF(COUNTA(車両台帳!$C$57:$C$556)=0,"",COUNTIF(車両台帳!$AQ$57:$AQ$556,EJ$3&amp;"-"&amp;312&amp;"A")+COUNTIF(車両台帳!$AQ$57:$AQ$556,EJ$3&amp;"-"&amp;322&amp;"A"))</f>
        <v/>
      </c>
      <c r="EK23" s="537" t="str">
        <f>IF(COUNTA(車両台帳!$C$57:$C$556)=0,"",COUNTIF(車両台帳!$AQ$57:$AQ$556,EK$3&amp;"-"&amp;312&amp;"A")+COUNTIF(車両台帳!$AQ$57:$AQ$556,EK$3&amp;"-"&amp;322&amp;"A"))</f>
        <v/>
      </c>
      <c r="EL23" s="537" t="str">
        <f>IF(COUNTA(車両台帳!$C$57:$C$556)=0,"",COUNTIF(車両台帳!$AQ$57:$AQ$556,EL$3&amp;"-"&amp;312&amp;"A")+COUNTIF(車両台帳!$AQ$57:$AQ$556,EL$3&amp;"-"&amp;322&amp;"A"))</f>
        <v/>
      </c>
      <c r="EM23" s="537" t="str">
        <f>IF(COUNTA(車両台帳!$C$57:$C$556)=0,"",COUNTIF(車両台帳!$AQ$57:$AQ$556,EM$3&amp;"-"&amp;312&amp;"A")+COUNTIF(車両台帳!$AQ$57:$AQ$556,EM$3&amp;"-"&amp;322&amp;"A"))</f>
        <v/>
      </c>
      <c r="EN23" s="537" t="str">
        <f>IF(COUNTA(車両台帳!$C$57:$C$556)=0,"",COUNTIF(車両台帳!$AQ$57:$AQ$556,EN$3&amp;"-"&amp;312&amp;"A")+COUNTIF(車両台帳!$AQ$57:$AQ$556,EN$3&amp;"-"&amp;322&amp;"A"))</f>
        <v/>
      </c>
      <c r="EO23" s="537" t="str">
        <f>IF(COUNTA(車両台帳!$C$57:$C$556)=0,"",COUNTIF(車両台帳!$AQ$57:$AQ$556,EO$3&amp;"-"&amp;312&amp;"A")+COUNTIF(車両台帳!$AQ$57:$AQ$556,EO$3&amp;"-"&amp;322&amp;"A"))</f>
        <v/>
      </c>
      <c r="EP23" s="537" t="str">
        <f>IF(COUNTA(車両台帳!$C$57:$C$556)=0,"",COUNTIF(車両台帳!$AQ$57:$AQ$556,EP$3&amp;"-"&amp;312&amp;"A")+COUNTIF(車両台帳!$AQ$57:$AQ$556,EP$3&amp;"-"&amp;322&amp;"A"))</f>
        <v/>
      </c>
      <c r="EQ23" s="537" t="str">
        <f>IF(COUNTA(車両台帳!$C$57:$C$556)=0,"",COUNTIF(車両台帳!$AQ$57:$AQ$556,EQ$3&amp;"-"&amp;312&amp;"A")+COUNTIF(車両台帳!$AQ$57:$AQ$556,EQ$3&amp;"-"&amp;322&amp;"A"))</f>
        <v/>
      </c>
      <c r="ER23" s="537" t="str">
        <f>IF(COUNTA(車両台帳!$C$57:$C$556)=0,"",COUNTIF(車両台帳!$AQ$57:$AQ$556,ER$3&amp;"-"&amp;312&amp;"A")+COUNTIF(車両台帳!$AQ$57:$AQ$556,ER$3&amp;"-"&amp;322&amp;"A"))</f>
        <v/>
      </c>
      <c r="ES23" s="537" t="str">
        <f>IF(COUNTA(車両台帳!$C$57:$C$556)=0,"",COUNTIF(車両台帳!$AQ$57:$AQ$556,ES$3&amp;"-"&amp;312&amp;"A")+COUNTIF(車両台帳!$AQ$57:$AQ$556,ES$3&amp;"-"&amp;322&amp;"A"))</f>
        <v/>
      </c>
      <c r="ET23" s="537" t="str">
        <f>IF(COUNTA(車両台帳!$C$57:$C$556)=0,"",COUNTIF(車両台帳!$AQ$57:$AQ$556,ET$3&amp;"-"&amp;312&amp;"A")+COUNTIF(車両台帳!$AQ$57:$AQ$556,ET$3&amp;"-"&amp;322&amp;"A"))</f>
        <v/>
      </c>
      <c r="EU23" s="537" t="str">
        <f>IF(COUNTA(車両台帳!$C$57:$C$556)=0,"",COUNTIF(車両台帳!$AQ$57:$AQ$556,EU$3&amp;"-"&amp;312&amp;"A")+COUNTIF(車両台帳!$AQ$57:$AQ$556,EU$3&amp;"-"&amp;322&amp;"A"))</f>
        <v/>
      </c>
      <c r="EV23" s="537" t="str">
        <f>IF(COUNTA(車両台帳!$C$57:$C$556)=0,"",COUNTIF(車両台帳!$AQ$57:$AQ$556,EV$3&amp;"-"&amp;312&amp;"A")+COUNTIF(車両台帳!$AQ$57:$AQ$556,EV$3&amp;"-"&amp;322&amp;"A"))</f>
        <v/>
      </c>
      <c r="EW23" s="538" t="str">
        <f>IF(COUNTA(車両台帳!$C$57:$C$556)=0,"",COUNTIF(車両台帳!$AQ$57:$AQ$556,EW$3&amp;"-"&amp;312&amp;"A")+COUNTIF(車両台帳!$AQ$57:$AQ$556,EW$3&amp;"-"&amp;322&amp;"A"))</f>
        <v/>
      </c>
    </row>
    <row r="24" spans="1:153" s="6" customFormat="1" ht="29.25" customHeight="1">
      <c r="A24" s="1072"/>
      <c r="B24" s="532" t="s">
        <v>45</v>
      </c>
      <c r="C24" s="530" t="str">
        <f>IF(COUNTA(車両台帳!$C$57:$C$556)=0,"",SUM(D24:EW24))</f>
        <v/>
      </c>
      <c r="D24" s="537" t="str">
        <f>IF(COUNTA(車両台帳!$C$57:$C$556)=0,"",COUNTIF(車両台帳!$AQ$57:$AQ$556,D$3&amp;"-"&amp;313&amp;"A")+COUNTIF(車両台帳!$AQ$57:$AQ$556,D$3&amp;"-"&amp;323&amp;"A"))</f>
        <v/>
      </c>
      <c r="E24" s="537" t="str">
        <f>IF(COUNTA(車両台帳!$C$57:$C$556)=0,"",COUNTIF(車両台帳!$AQ$57:$AQ$556,E$3&amp;"-"&amp;313&amp;"A")+COUNTIF(車両台帳!$AQ$57:$AQ$556,E$3&amp;"-"&amp;323&amp;"A"))</f>
        <v/>
      </c>
      <c r="F24" s="537" t="str">
        <f>IF(COUNTA(車両台帳!$C$57:$C$556)=0,"",COUNTIF(車両台帳!$AQ$57:$AQ$556,F$3&amp;"-"&amp;313&amp;"A")+COUNTIF(車両台帳!$AQ$57:$AQ$556,F$3&amp;"-"&amp;323&amp;"A"))</f>
        <v/>
      </c>
      <c r="G24" s="537" t="str">
        <f>IF(COUNTA(車両台帳!$C$57:$C$556)=0,"",COUNTIF(車両台帳!$AQ$57:$AQ$556,G$3&amp;"-"&amp;313&amp;"A")+COUNTIF(車両台帳!$AQ$57:$AQ$556,G$3&amp;"-"&amp;323&amp;"A"))</f>
        <v/>
      </c>
      <c r="H24" s="537" t="str">
        <f>IF(COUNTA(車両台帳!$C$57:$C$556)=0,"",COUNTIF(車両台帳!$AQ$57:$AQ$556,H$3&amp;"-"&amp;313&amp;"A")+COUNTIF(車両台帳!$AQ$57:$AQ$556,H$3&amp;"-"&amp;323&amp;"A"))</f>
        <v/>
      </c>
      <c r="I24" s="537" t="str">
        <f>IF(COUNTA(車両台帳!$C$57:$C$556)=0,"",COUNTIF(車両台帳!$AQ$57:$AQ$556,I$3&amp;"-"&amp;313&amp;"A")+COUNTIF(車両台帳!$AQ$57:$AQ$556,I$3&amp;"-"&amp;323&amp;"A"))</f>
        <v/>
      </c>
      <c r="J24" s="537" t="str">
        <f>IF(COUNTA(車両台帳!$C$57:$C$556)=0,"",COUNTIF(車両台帳!$AQ$57:$AQ$556,J$3&amp;"-"&amp;313&amp;"A")+COUNTIF(車両台帳!$AQ$57:$AQ$556,J$3&amp;"-"&amp;323&amp;"A"))</f>
        <v/>
      </c>
      <c r="K24" s="537" t="str">
        <f>IF(COUNTA(車両台帳!$C$57:$C$556)=0,"",COUNTIF(車両台帳!$AQ$57:$AQ$556,K$3&amp;"-"&amp;313&amp;"A")+COUNTIF(車両台帳!$AQ$57:$AQ$556,K$3&amp;"-"&amp;323&amp;"A"))</f>
        <v/>
      </c>
      <c r="L24" s="537" t="str">
        <f>IF(COUNTA(車両台帳!$C$57:$C$556)=0,"",COUNTIF(車両台帳!$AQ$57:$AQ$556,L$3&amp;"-"&amp;313&amp;"A")+COUNTIF(車両台帳!$AQ$57:$AQ$556,L$3&amp;"-"&amp;323&amp;"A"))</f>
        <v/>
      </c>
      <c r="M24" s="537" t="str">
        <f>IF(COUNTA(車両台帳!$C$57:$C$556)=0,"",COUNTIF(車両台帳!$AQ$57:$AQ$556,M$3&amp;"-"&amp;313&amp;"A")+COUNTIF(車両台帳!$AQ$57:$AQ$556,M$3&amp;"-"&amp;323&amp;"A"))</f>
        <v/>
      </c>
      <c r="N24" s="537" t="str">
        <f>IF(COUNTA(車両台帳!$C$57:$C$556)=0,"",COUNTIF(車両台帳!$AQ$57:$AQ$556,N$3&amp;"-"&amp;313&amp;"A")+COUNTIF(車両台帳!$AQ$57:$AQ$556,N$3&amp;"-"&amp;323&amp;"A"))</f>
        <v/>
      </c>
      <c r="O24" s="537" t="str">
        <f>IF(COUNTA(車両台帳!$C$57:$C$556)=0,"",COUNTIF(車両台帳!$AQ$57:$AQ$556,O$3&amp;"-"&amp;313&amp;"A")+COUNTIF(車両台帳!$AQ$57:$AQ$556,O$3&amp;"-"&amp;323&amp;"A"))</f>
        <v/>
      </c>
      <c r="P24" s="537" t="str">
        <f>IF(COUNTA(車両台帳!$C$57:$C$556)=0,"",COUNTIF(車両台帳!$AQ$57:$AQ$556,P$3&amp;"-"&amp;313&amp;"A")+COUNTIF(車両台帳!$AQ$57:$AQ$556,P$3&amp;"-"&amp;323&amp;"A"))</f>
        <v/>
      </c>
      <c r="Q24" s="537" t="str">
        <f>IF(COUNTA(車両台帳!$C$57:$C$556)=0,"",COUNTIF(車両台帳!$AQ$57:$AQ$556,Q$3&amp;"-"&amp;313&amp;"A")+COUNTIF(車両台帳!$AQ$57:$AQ$556,Q$3&amp;"-"&amp;323&amp;"A"))</f>
        <v/>
      </c>
      <c r="R24" s="537" t="str">
        <f>IF(COUNTA(車両台帳!$C$57:$C$556)=0,"",COUNTIF(車両台帳!$AQ$57:$AQ$556,R$3&amp;"-"&amp;313&amp;"A")+COUNTIF(車両台帳!$AQ$57:$AQ$556,R$3&amp;"-"&amp;323&amp;"A"))</f>
        <v/>
      </c>
      <c r="S24" s="537" t="str">
        <f>IF(COUNTA(車両台帳!$C$57:$C$556)=0,"",COUNTIF(車両台帳!$AQ$57:$AQ$556,S$3&amp;"-"&amp;313&amp;"A")+COUNTIF(車両台帳!$AQ$57:$AQ$556,S$3&amp;"-"&amp;323&amp;"A"))</f>
        <v/>
      </c>
      <c r="T24" s="537" t="str">
        <f>IF(COUNTA(車両台帳!$C$57:$C$556)=0,"",COUNTIF(車両台帳!$AQ$57:$AQ$556,T$3&amp;"-"&amp;313&amp;"A")+COUNTIF(車両台帳!$AQ$57:$AQ$556,T$3&amp;"-"&amp;323&amp;"A"))</f>
        <v/>
      </c>
      <c r="U24" s="537" t="str">
        <f>IF(COUNTA(車両台帳!$C$57:$C$556)=0,"",COUNTIF(車両台帳!$AQ$57:$AQ$556,U$3&amp;"-"&amp;313&amp;"A")+COUNTIF(車両台帳!$AQ$57:$AQ$556,U$3&amp;"-"&amp;323&amp;"A"))</f>
        <v/>
      </c>
      <c r="V24" s="537" t="str">
        <f>IF(COUNTA(車両台帳!$C$57:$C$556)=0,"",COUNTIF(車両台帳!$AQ$57:$AQ$556,V$3&amp;"-"&amp;313&amp;"A")+COUNTIF(車両台帳!$AQ$57:$AQ$556,V$3&amp;"-"&amp;323&amp;"A"))</f>
        <v/>
      </c>
      <c r="W24" s="537" t="str">
        <f>IF(COUNTA(車両台帳!$C$57:$C$556)=0,"",COUNTIF(車両台帳!$AQ$57:$AQ$556,W$3&amp;"-"&amp;313&amp;"A")+COUNTIF(車両台帳!$AQ$57:$AQ$556,W$3&amp;"-"&amp;323&amp;"A"))</f>
        <v/>
      </c>
      <c r="X24" s="537" t="str">
        <f>IF(COUNTA(車両台帳!$C$57:$C$556)=0,"",COUNTIF(車両台帳!$AQ$57:$AQ$556,X$3&amp;"-"&amp;313&amp;"A")+COUNTIF(車両台帳!$AQ$57:$AQ$556,X$3&amp;"-"&amp;323&amp;"A"))</f>
        <v/>
      </c>
      <c r="Y24" s="537" t="str">
        <f>IF(COUNTA(車両台帳!$C$57:$C$556)=0,"",COUNTIF(車両台帳!$AQ$57:$AQ$556,Y$3&amp;"-"&amp;313&amp;"A")+COUNTIF(車両台帳!$AQ$57:$AQ$556,Y$3&amp;"-"&amp;323&amp;"A"))</f>
        <v/>
      </c>
      <c r="Z24" s="537" t="str">
        <f>IF(COUNTA(車両台帳!$C$57:$C$556)=0,"",COUNTIF(車両台帳!$AQ$57:$AQ$556,Z$3&amp;"-"&amp;313&amp;"A")+COUNTIF(車両台帳!$AQ$57:$AQ$556,Z$3&amp;"-"&amp;323&amp;"A"))</f>
        <v/>
      </c>
      <c r="AA24" s="537" t="str">
        <f>IF(COUNTA(車両台帳!$C$57:$C$556)=0,"",COUNTIF(車両台帳!$AQ$57:$AQ$556,AA$3&amp;"-"&amp;313&amp;"A")+COUNTIF(車両台帳!$AQ$57:$AQ$556,AA$3&amp;"-"&amp;323&amp;"A"))</f>
        <v/>
      </c>
      <c r="AB24" s="537" t="str">
        <f>IF(COUNTA(車両台帳!$C$57:$C$556)=0,"",COUNTIF(車両台帳!$AQ$57:$AQ$556,AB$3&amp;"-"&amp;313&amp;"A")+COUNTIF(車両台帳!$AQ$57:$AQ$556,AB$3&amp;"-"&amp;323&amp;"A"))</f>
        <v/>
      </c>
      <c r="AC24" s="537" t="str">
        <f>IF(COUNTA(車両台帳!$C$57:$C$556)=0,"",COUNTIF(車両台帳!$AQ$57:$AQ$556,AC$3&amp;"-"&amp;313&amp;"A")+COUNTIF(車両台帳!$AQ$57:$AQ$556,AC$3&amp;"-"&amp;323&amp;"A"))</f>
        <v/>
      </c>
      <c r="AD24" s="537" t="str">
        <f>IF(COUNTA(車両台帳!$C$57:$C$556)=0,"",COUNTIF(車両台帳!$AQ$57:$AQ$556,AD$3&amp;"-"&amp;313&amp;"A")+COUNTIF(車両台帳!$AQ$57:$AQ$556,AD$3&amp;"-"&amp;323&amp;"A"))</f>
        <v/>
      </c>
      <c r="AE24" s="537" t="str">
        <f>IF(COUNTA(車両台帳!$C$57:$C$556)=0,"",COUNTIF(車両台帳!$AQ$57:$AQ$556,AE$3&amp;"-"&amp;313&amp;"A")+COUNTIF(車両台帳!$AQ$57:$AQ$556,AE$3&amp;"-"&amp;323&amp;"A"))</f>
        <v/>
      </c>
      <c r="AF24" s="537" t="str">
        <f>IF(COUNTA(車両台帳!$C$57:$C$556)=0,"",COUNTIF(車両台帳!$AQ$57:$AQ$556,AF$3&amp;"-"&amp;313&amp;"A")+COUNTIF(車両台帳!$AQ$57:$AQ$556,AF$3&amp;"-"&amp;323&amp;"A"))</f>
        <v/>
      </c>
      <c r="AG24" s="537" t="str">
        <f>IF(COUNTA(車両台帳!$C$57:$C$556)=0,"",COUNTIF(車両台帳!$AQ$57:$AQ$556,AG$3&amp;"-"&amp;313&amp;"A")+COUNTIF(車両台帳!$AQ$57:$AQ$556,AG$3&amp;"-"&amp;323&amp;"A"))</f>
        <v/>
      </c>
      <c r="AH24" s="537" t="str">
        <f>IF(COUNTA(車両台帳!$C$57:$C$556)=0,"",COUNTIF(車両台帳!$AQ$57:$AQ$556,AH$3&amp;"-"&amp;313&amp;"A")+COUNTIF(車両台帳!$AQ$57:$AQ$556,AH$3&amp;"-"&amp;323&amp;"A"))</f>
        <v/>
      </c>
      <c r="AI24" s="537" t="str">
        <f>IF(COUNTA(車両台帳!$C$57:$C$556)=0,"",COUNTIF(車両台帳!$AQ$57:$AQ$556,AI$3&amp;"-"&amp;313&amp;"A")+COUNTIF(車両台帳!$AQ$57:$AQ$556,AI$3&amp;"-"&amp;323&amp;"A"))</f>
        <v/>
      </c>
      <c r="AJ24" s="537" t="str">
        <f>IF(COUNTA(車両台帳!$C$57:$C$556)=0,"",COUNTIF(車両台帳!$AQ$57:$AQ$556,AJ$3&amp;"-"&amp;313&amp;"A")+COUNTIF(車両台帳!$AQ$57:$AQ$556,AJ$3&amp;"-"&amp;323&amp;"A"))</f>
        <v/>
      </c>
      <c r="AK24" s="537" t="str">
        <f>IF(COUNTA(車両台帳!$C$57:$C$556)=0,"",COUNTIF(車両台帳!$AQ$57:$AQ$556,AK$3&amp;"-"&amp;313&amp;"A")+COUNTIF(車両台帳!$AQ$57:$AQ$556,AK$3&amp;"-"&amp;323&amp;"A"))</f>
        <v/>
      </c>
      <c r="AL24" s="537" t="str">
        <f>IF(COUNTA(車両台帳!$C$57:$C$556)=0,"",COUNTIF(車両台帳!$AQ$57:$AQ$556,AL$3&amp;"-"&amp;313&amp;"A")+COUNTIF(車両台帳!$AQ$57:$AQ$556,AL$3&amp;"-"&amp;323&amp;"A"))</f>
        <v/>
      </c>
      <c r="AM24" s="537" t="str">
        <f>IF(COUNTA(車両台帳!$C$57:$C$556)=0,"",COUNTIF(車両台帳!$AQ$57:$AQ$556,AM$3&amp;"-"&amp;313&amp;"A")+COUNTIF(車両台帳!$AQ$57:$AQ$556,AM$3&amp;"-"&amp;323&amp;"A"))</f>
        <v/>
      </c>
      <c r="AN24" s="537" t="str">
        <f>IF(COUNTA(車両台帳!$C$57:$C$556)=0,"",COUNTIF(車両台帳!$AQ$57:$AQ$556,AN$3&amp;"-"&amp;313&amp;"A")+COUNTIF(車両台帳!$AQ$57:$AQ$556,AN$3&amp;"-"&amp;323&amp;"A"))</f>
        <v/>
      </c>
      <c r="AO24" s="537" t="str">
        <f>IF(COUNTA(車両台帳!$C$57:$C$556)=0,"",COUNTIF(車両台帳!$AQ$57:$AQ$556,AO$3&amp;"-"&amp;313&amp;"A")+COUNTIF(車両台帳!$AQ$57:$AQ$556,AO$3&amp;"-"&amp;323&amp;"A"))</f>
        <v/>
      </c>
      <c r="AP24" s="537" t="str">
        <f>IF(COUNTA(車両台帳!$C$57:$C$556)=0,"",COUNTIF(車両台帳!$AQ$57:$AQ$556,AP$3&amp;"-"&amp;313&amp;"A")+COUNTIF(車両台帳!$AQ$57:$AQ$556,AP$3&amp;"-"&amp;323&amp;"A"))</f>
        <v/>
      </c>
      <c r="AQ24" s="537" t="str">
        <f>IF(COUNTA(車両台帳!$C$57:$C$556)=0,"",COUNTIF(車両台帳!$AQ$57:$AQ$556,AQ$3&amp;"-"&amp;313&amp;"A")+COUNTIF(車両台帳!$AQ$57:$AQ$556,AQ$3&amp;"-"&amp;323&amp;"A"))</f>
        <v/>
      </c>
      <c r="AR24" s="537" t="str">
        <f>IF(COUNTA(車両台帳!$C$57:$C$556)=0,"",COUNTIF(車両台帳!$AQ$57:$AQ$556,AR$3&amp;"-"&amp;313&amp;"A")+COUNTIF(車両台帳!$AQ$57:$AQ$556,AR$3&amp;"-"&amp;323&amp;"A"))</f>
        <v/>
      </c>
      <c r="AS24" s="537" t="str">
        <f>IF(COUNTA(車両台帳!$C$57:$C$556)=0,"",COUNTIF(車両台帳!$AQ$57:$AQ$556,AS$3&amp;"-"&amp;313&amp;"A")+COUNTIF(車両台帳!$AQ$57:$AQ$556,AS$3&amp;"-"&amp;323&amp;"A"))</f>
        <v/>
      </c>
      <c r="AT24" s="537" t="str">
        <f>IF(COUNTA(車両台帳!$C$57:$C$556)=0,"",COUNTIF(車両台帳!$AQ$57:$AQ$556,AT$3&amp;"-"&amp;313&amp;"A")+COUNTIF(車両台帳!$AQ$57:$AQ$556,AT$3&amp;"-"&amp;323&amp;"A"))</f>
        <v/>
      </c>
      <c r="AU24" s="537" t="str">
        <f>IF(COUNTA(車両台帳!$C$57:$C$556)=0,"",COUNTIF(車両台帳!$AQ$57:$AQ$556,AU$3&amp;"-"&amp;313&amp;"A")+COUNTIF(車両台帳!$AQ$57:$AQ$556,AU$3&amp;"-"&amp;323&amp;"A"))</f>
        <v/>
      </c>
      <c r="AV24" s="537" t="str">
        <f>IF(COUNTA(車両台帳!$C$57:$C$556)=0,"",COUNTIF(車両台帳!$AQ$57:$AQ$556,AV$3&amp;"-"&amp;313&amp;"A")+COUNTIF(車両台帳!$AQ$57:$AQ$556,AV$3&amp;"-"&amp;323&amp;"A"))</f>
        <v/>
      </c>
      <c r="AW24" s="537" t="str">
        <f>IF(COUNTA(車両台帳!$C$57:$C$556)=0,"",COUNTIF(車両台帳!$AQ$57:$AQ$556,AW$3&amp;"-"&amp;313&amp;"A")+COUNTIF(車両台帳!$AQ$57:$AQ$556,AW$3&amp;"-"&amp;323&amp;"A"))</f>
        <v/>
      </c>
      <c r="AX24" s="537" t="str">
        <f>IF(COUNTA(車両台帳!$C$57:$C$556)=0,"",COUNTIF(車両台帳!$AQ$57:$AQ$556,AX$3&amp;"-"&amp;313&amp;"A")+COUNTIF(車両台帳!$AQ$57:$AQ$556,AX$3&amp;"-"&amp;323&amp;"A"))</f>
        <v/>
      </c>
      <c r="AY24" s="537" t="str">
        <f>IF(COUNTA(車両台帳!$C$57:$C$556)=0,"",COUNTIF(車両台帳!$AQ$57:$AQ$556,AY$3&amp;"-"&amp;313&amp;"A")+COUNTIF(車両台帳!$AQ$57:$AQ$556,AY$3&amp;"-"&amp;323&amp;"A"))</f>
        <v/>
      </c>
      <c r="AZ24" s="537" t="str">
        <f>IF(COUNTA(車両台帳!$C$57:$C$556)=0,"",COUNTIF(車両台帳!$AQ$57:$AQ$556,AZ$3&amp;"-"&amp;313&amp;"A")+COUNTIF(車両台帳!$AQ$57:$AQ$556,AZ$3&amp;"-"&amp;323&amp;"A"))</f>
        <v/>
      </c>
      <c r="BA24" s="537" t="str">
        <f>IF(COUNTA(車両台帳!$C$57:$C$556)=0,"",COUNTIF(車両台帳!$AQ$57:$AQ$556,BA$3&amp;"-"&amp;313&amp;"A")+COUNTIF(車両台帳!$AQ$57:$AQ$556,BA$3&amp;"-"&amp;323&amp;"A"))</f>
        <v/>
      </c>
      <c r="BB24" s="537" t="str">
        <f>IF(COUNTA(車両台帳!$C$57:$C$556)=0,"",COUNTIF(車両台帳!$AQ$57:$AQ$556,BB$3&amp;"-"&amp;313&amp;"A")+COUNTIF(車両台帳!$AQ$57:$AQ$556,BB$3&amp;"-"&amp;323&amp;"A"))</f>
        <v/>
      </c>
      <c r="BC24" s="537" t="str">
        <f>IF(COUNTA(車両台帳!$C$57:$C$556)=0,"",COUNTIF(車両台帳!$AQ$57:$AQ$556,BC$3&amp;"-"&amp;313&amp;"A")+COUNTIF(車両台帳!$AQ$57:$AQ$556,BC$3&amp;"-"&amp;323&amp;"A"))</f>
        <v/>
      </c>
      <c r="BD24" s="537" t="str">
        <f>IF(COUNTA(車両台帳!$C$57:$C$556)=0,"",COUNTIF(車両台帳!$AQ$57:$AQ$556,BD$3&amp;"-"&amp;313&amp;"A")+COUNTIF(車両台帳!$AQ$57:$AQ$556,BD$3&amp;"-"&amp;323&amp;"A"))</f>
        <v/>
      </c>
      <c r="BE24" s="537" t="str">
        <f>IF(COUNTA(車両台帳!$C$57:$C$556)=0,"",COUNTIF(車両台帳!$AQ$57:$AQ$556,BE$3&amp;"-"&amp;313&amp;"A")+COUNTIF(車両台帳!$AQ$57:$AQ$556,BE$3&amp;"-"&amp;323&amp;"A"))</f>
        <v/>
      </c>
      <c r="BF24" s="537" t="str">
        <f>IF(COUNTA(車両台帳!$C$57:$C$556)=0,"",COUNTIF(車両台帳!$AQ$57:$AQ$556,BF$3&amp;"-"&amp;313&amp;"A")+COUNTIF(車両台帳!$AQ$57:$AQ$556,BF$3&amp;"-"&amp;323&amp;"A"))</f>
        <v/>
      </c>
      <c r="BG24" s="537" t="str">
        <f>IF(COUNTA(車両台帳!$C$57:$C$556)=0,"",COUNTIF(車両台帳!$AQ$57:$AQ$556,BG$3&amp;"-"&amp;313&amp;"A")+COUNTIF(車両台帳!$AQ$57:$AQ$556,BG$3&amp;"-"&amp;323&amp;"A"))</f>
        <v/>
      </c>
      <c r="BH24" s="537" t="str">
        <f>IF(COUNTA(車両台帳!$C$57:$C$556)=0,"",COUNTIF(車両台帳!$AQ$57:$AQ$556,BH$3&amp;"-"&amp;313&amp;"A")+COUNTIF(車両台帳!$AQ$57:$AQ$556,BH$3&amp;"-"&amp;323&amp;"A"))</f>
        <v/>
      </c>
      <c r="BI24" s="537" t="str">
        <f>IF(COUNTA(車両台帳!$C$57:$C$556)=0,"",COUNTIF(車両台帳!$AQ$57:$AQ$556,BI$3&amp;"-"&amp;313&amp;"A")+COUNTIF(車両台帳!$AQ$57:$AQ$556,BI$3&amp;"-"&amp;323&amp;"A"))</f>
        <v/>
      </c>
      <c r="BJ24" s="537" t="str">
        <f>IF(COUNTA(車両台帳!$C$57:$C$556)=0,"",COUNTIF(車両台帳!$AQ$57:$AQ$556,BJ$3&amp;"-"&amp;313&amp;"A")+COUNTIF(車両台帳!$AQ$57:$AQ$556,BJ$3&amp;"-"&amp;323&amp;"A"))</f>
        <v/>
      </c>
      <c r="BK24" s="537" t="str">
        <f>IF(COUNTA(車両台帳!$C$57:$C$556)=0,"",COUNTIF(車両台帳!$AQ$57:$AQ$556,BK$3&amp;"-"&amp;313&amp;"A")+COUNTIF(車両台帳!$AQ$57:$AQ$556,BK$3&amp;"-"&amp;323&amp;"A"))</f>
        <v/>
      </c>
      <c r="BL24" s="537" t="str">
        <f>IF(COUNTA(車両台帳!$C$57:$C$556)=0,"",COUNTIF(車両台帳!$AQ$57:$AQ$556,BL$3&amp;"-"&amp;313&amp;"A")+COUNTIF(車両台帳!$AQ$57:$AQ$556,BL$3&amp;"-"&amp;323&amp;"A"))</f>
        <v/>
      </c>
      <c r="BM24" s="537" t="str">
        <f>IF(COUNTA(車両台帳!$C$57:$C$556)=0,"",COUNTIF(車両台帳!$AQ$57:$AQ$556,BM$3&amp;"-"&amp;313&amp;"A")+COUNTIF(車両台帳!$AQ$57:$AQ$556,BM$3&amp;"-"&amp;323&amp;"A"))</f>
        <v/>
      </c>
      <c r="BN24" s="537" t="str">
        <f>IF(COUNTA(車両台帳!$C$57:$C$556)=0,"",COUNTIF(車両台帳!$AQ$57:$AQ$556,BN$3&amp;"-"&amp;313&amp;"A")+COUNTIF(車両台帳!$AQ$57:$AQ$556,BN$3&amp;"-"&amp;323&amp;"A"))</f>
        <v/>
      </c>
      <c r="BO24" s="537" t="str">
        <f>IF(COUNTA(車両台帳!$C$57:$C$556)=0,"",COUNTIF(車両台帳!$AQ$57:$AQ$556,BO$3&amp;"-"&amp;313&amp;"A")+COUNTIF(車両台帳!$AQ$57:$AQ$556,BO$3&amp;"-"&amp;323&amp;"A"))</f>
        <v/>
      </c>
      <c r="BP24" s="537" t="str">
        <f>IF(COUNTA(車両台帳!$C$57:$C$556)=0,"",COUNTIF(車両台帳!$AQ$57:$AQ$556,BP$3&amp;"-"&amp;313&amp;"A")+COUNTIF(車両台帳!$AQ$57:$AQ$556,BP$3&amp;"-"&amp;323&amp;"A"))</f>
        <v/>
      </c>
      <c r="BQ24" s="537" t="str">
        <f>IF(COUNTA(車両台帳!$C$57:$C$556)=0,"",COUNTIF(車両台帳!$AQ$57:$AQ$556,BQ$3&amp;"-"&amp;313&amp;"A")+COUNTIF(車両台帳!$AQ$57:$AQ$556,BQ$3&amp;"-"&amp;323&amp;"A"))</f>
        <v/>
      </c>
      <c r="BR24" s="537" t="str">
        <f>IF(COUNTA(車両台帳!$C$57:$C$556)=0,"",COUNTIF(車両台帳!$AQ$57:$AQ$556,BR$3&amp;"-"&amp;313&amp;"A")+COUNTIF(車両台帳!$AQ$57:$AQ$556,BR$3&amp;"-"&amp;323&amp;"A"))</f>
        <v/>
      </c>
      <c r="BS24" s="537" t="str">
        <f>IF(COUNTA(車両台帳!$C$57:$C$556)=0,"",COUNTIF(車両台帳!$AQ$57:$AQ$556,BS$3&amp;"-"&amp;313&amp;"A")+COUNTIF(車両台帳!$AQ$57:$AQ$556,BS$3&amp;"-"&amp;323&amp;"A"))</f>
        <v/>
      </c>
      <c r="BT24" s="537" t="str">
        <f>IF(COUNTA(車両台帳!$C$57:$C$556)=0,"",COUNTIF(車両台帳!$AQ$57:$AQ$556,BT$3&amp;"-"&amp;313&amp;"A")+COUNTIF(車両台帳!$AQ$57:$AQ$556,BT$3&amp;"-"&amp;323&amp;"A"))</f>
        <v/>
      </c>
      <c r="BU24" s="537" t="str">
        <f>IF(COUNTA(車両台帳!$C$57:$C$556)=0,"",COUNTIF(車両台帳!$AQ$57:$AQ$556,BU$3&amp;"-"&amp;313&amp;"A")+COUNTIF(車両台帳!$AQ$57:$AQ$556,BU$3&amp;"-"&amp;323&amp;"A"))</f>
        <v/>
      </c>
      <c r="BV24" s="537" t="str">
        <f>IF(COUNTA(車両台帳!$C$57:$C$556)=0,"",COUNTIF(車両台帳!$AQ$57:$AQ$556,BV$3&amp;"-"&amp;313&amp;"A")+COUNTIF(車両台帳!$AQ$57:$AQ$556,BV$3&amp;"-"&amp;323&amp;"A"))</f>
        <v/>
      </c>
      <c r="BW24" s="537" t="str">
        <f>IF(COUNTA(車両台帳!$C$57:$C$556)=0,"",COUNTIF(車両台帳!$AQ$57:$AQ$556,BW$3&amp;"-"&amp;313&amp;"A")+COUNTIF(車両台帳!$AQ$57:$AQ$556,BW$3&amp;"-"&amp;323&amp;"A"))</f>
        <v/>
      </c>
      <c r="BX24" s="537" t="str">
        <f>IF(COUNTA(車両台帳!$C$57:$C$556)=0,"",COUNTIF(車両台帳!$AQ$57:$AQ$556,BX$3&amp;"-"&amp;313&amp;"A")+COUNTIF(車両台帳!$AQ$57:$AQ$556,BX$3&amp;"-"&amp;323&amp;"A"))</f>
        <v/>
      </c>
      <c r="BY24" s="537" t="str">
        <f>IF(COUNTA(車両台帳!$C$57:$C$556)=0,"",COUNTIF(車両台帳!$AQ$57:$AQ$556,BY$3&amp;"-"&amp;313&amp;"A")+COUNTIF(車両台帳!$AQ$57:$AQ$556,BY$3&amp;"-"&amp;323&amp;"A"))</f>
        <v/>
      </c>
      <c r="BZ24" s="537" t="str">
        <f>IF(COUNTA(車両台帳!$C$57:$C$556)=0,"",COUNTIF(車両台帳!$AQ$57:$AQ$556,BZ$3&amp;"-"&amp;313&amp;"A")+COUNTIF(車両台帳!$AQ$57:$AQ$556,BZ$3&amp;"-"&amp;323&amp;"A"))</f>
        <v/>
      </c>
      <c r="CA24" s="537" t="str">
        <f>IF(COUNTA(車両台帳!$C$57:$C$556)=0,"",COUNTIF(車両台帳!$AQ$57:$AQ$556,CA$3&amp;"-"&amp;313&amp;"A")+COUNTIF(車両台帳!$AQ$57:$AQ$556,CA$3&amp;"-"&amp;323&amp;"A"))</f>
        <v/>
      </c>
      <c r="CB24" s="537" t="str">
        <f>IF(COUNTA(車両台帳!$C$57:$C$556)=0,"",COUNTIF(車両台帳!$AQ$57:$AQ$556,CB$3&amp;"-"&amp;313&amp;"A")+COUNTIF(車両台帳!$AQ$57:$AQ$556,CB$3&amp;"-"&amp;323&amp;"A"))</f>
        <v/>
      </c>
      <c r="CC24" s="537" t="str">
        <f>IF(COUNTA(車両台帳!$C$57:$C$556)=0,"",COUNTIF(車両台帳!$AQ$57:$AQ$556,CC$3&amp;"-"&amp;313&amp;"A")+COUNTIF(車両台帳!$AQ$57:$AQ$556,CC$3&amp;"-"&amp;323&amp;"A"))</f>
        <v/>
      </c>
      <c r="CD24" s="537" t="str">
        <f>IF(COUNTA(車両台帳!$C$57:$C$556)=0,"",COUNTIF(車両台帳!$AQ$57:$AQ$556,CD$3&amp;"-"&amp;313&amp;"A")+COUNTIF(車両台帳!$AQ$57:$AQ$556,CD$3&amp;"-"&amp;323&amp;"A"))</f>
        <v/>
      </c>
      <c r="CE24" s="537" t="str">
        <f>IF(COUNTA(車両台帳!$C$57:$C$556)=0,"",COUNTIF(車両台帳!$AQ$57:$AQ$556,CE$3&amp;"-"&amp;313&amp;"A")+COUNTIF(車両台帳!$AQ$57:$AQ$556,CE$3&amp;"-"&amp;323&amp;"A"))</f>
        <v/>
      </c>
      <c r="CF24" s="537" t="str">
        <f>IF(COUNTA(車両台帳!$C$57:$C$556)=0,"",COUNTIF(車両台帳!$AQ$57:$AQ$556,CF$3&amp;"-"&amp;313&amp;"A")+COUNTIF(車両台帳!$AQ$57:$AQ$556,CF$3&amp;"-"&amp;323&amp;"A"))</f>
        <v/>
      </c>
      <c r="CG24" s="537" t="str">
        <f>IF(COUNTA(車両台帳!$C$57:$C$556)=0,"",COUNTIF(車両台帳!$AQ$57:$AQ$556,CG$3&amp;"-"&amp;313&amp;"A")+COUNTIF(車両台帳!$AQ$57:$AQ$556,CG$3&amp;"-"&amp;323&amp;"A"))</f>
        <v/>
      </c>
      <c r="CH24" s="537" t="str">
        <f>IF(COUNTA(車両台帳!$C$57:$C$556)=0,"",COUNTIF(車両台帳!$AQ$57:$AQ$556,CH$3&amp;"-"&amp;313&amp;"A")+COUNTIF(車両台帳!$AQ$57:$AQ$556,CH$3&amp;"-"&amp;323&amp;"A"))</f>
        <v/>
      </c>
      <c r="CI24" s="537" t="str">
        <f>IF(COUNTA(車両台帳!$C$57:$C$556)=0,"",COUNTIF(車両台帳!$AQ$57:$AQ$556,CI$3&amp;"-"&amp;313&amp;"A")+COUNTIF(車両台帳!$AQ$57:$AQ$556,CI$3&amp;"-"&amp;323&amp;"A"))</f>
        <v/>
      </c>
      <c r="CJ24" s="537" t="str">
        <f>IF(COUNTA(車両台帳!$C$57:$C$556)=0,"",COUNTIF(車両台帳!$AQ$57:$AQ$556,CJ$3&amp;"-"&amp;313&amp;"A")+COUNTIF(車両台帳!$AQ$57:$AQ$556,CJ$3&amp;"-"&amp;323&amp;"A"))</f>
        <v/>
      </c>
      <c r="CK24" s="537" t="str">
        <f>IF(COUNTA(車両台帳!$C$57:$C$556)=0,"",COUNTIF(車両台帳!$AQ$57:$AQ$556,CK$3&amp;"-"&amp;313&amp;"A")+COUNTIF(車両台帳!$AQ$57:$AQ$556,CK$3&amp;"-"&amp;323&amp;"A"))</f>
        <v/>
      </c>
      <c r="CL24" s="537" t="str">
        <f>IF(COUNTA(車両台帳!$C$57:$C$556)=0,"",COUNTIF(車両台帳!$AQ$57:$AQ$556,CL$3&amp;"-"&amp;313&amp;"A")+COUNTIF(車両台帳!$AQ$57:$AQ$556,CL$3&amp;"-"&amp;323&amp;"A"))</f>
        <v/>
      </c>
      <c r="CM24" s="537" t="str">
        <f>IF(COUNTA(車両台帳!$C$57:$C$556)=0,"",COUNTIF(車両台帳!$AQ$57:$AQ$556,CM$3&amp;"-"&amp;313&amp;"A")+COUNTIF(車両台帳!$AQ$57:$AQ$556,CM$3&amp;"-"&amp;323&amp;"A"))</f>
        <v/>
      </c>
      <c r="CN24" s="537" t="str">
        <f>IF(COUNTA(車両台帳!$C$57:$C$556)=0,"",COUNTIF(車両台帳!$AQ$57:$AQ$556,CN$3&amp;"-"&amp;313&amp;"A")+COUNTIF(車両台帳!$AQ$57:$AQ$556,CN$3&amp;"-"&amp;323&amp;"A"))</f>
        <v/>
      </c>
      <c r="CO24" s="537" t="str">
        <f>IF(COUNTA(車両台帳!$C$57:$C$556)=0,"",COUNTIF(車両台帳!$AQ$57:$AQ$556,CO$3&amp;"-"&amp;313&amp;"A")+COUNTIF(車両台帳!$AQ$57:$AQ$556,CO$3&amp;"-"&amp;323&amp;"A"))</f>
        <v/>
      </c>
      <c r="CP24" s="537" t="str">
        <f>IF(COUNTA(車両台帳!$C$57:$C$556)=0,"",COUNTIF(車両台帳!$AQ$57:$AQ$556,CP$3&amp;"-"&amp;313&amp;"A")+COUNTIF(車両台帳!$AQ$57:$AQ$556,CP$3&amp;"-"&amp;323&amp;"A"))</f>
        <v/>
      </c>
      <c r="CQ24" s="537" t="str">
        <f>IF(COUNTA(車両台帳!$C$57:$C$556)=0,"",COUNTIF(車両台帳!$AQ$57:$AQ$556,CQ$3&amp;"-"&amp;313&amp;"A")+COUNTIF(車両台帳!$AQ$57:$AQ$556,CQ$3&amp;"-"&amp;323&amp;"A"))</f>
        <v/>
      </c>
      <c r="CR24" s="537" t="str">
        <f>IF(COUNTA(車両台帳!$C$57:$C$556)=0,"",COUNTIF(車両台帳!$AQ$57:$AQ$556,CR$3&amp;"-"&amp;313&amp;"A")+COUNTIF(車両台帳!$AQ$57:$AQ$556,CR$3&amp;"-"&amp;323&amp;"A"))</f>
        <v/>
      </c>
      <c r="CS24" s="537" t="str">
        <f>IF(COUNTA(車両台帳!$C$57:$C$556)=0,"",COUNTIF(車両台帳!$AQ$57:$AQ$556,CS$3&amp;"-"&amp;313&amp;"A")+COUNTIF(車両台帳!$AQ$57:$AQ$556,CS$3&amp;"-"&amp;323&amp;"A"))</f>
        <v/>
      </c>
      <c r="CT24" s="537" t="str">
        <f>IF(COUNTA(車両台帳!$C$57:$C$556)=0,"",COUNTIF(車両台帳!$AQ$57:$AQ$556,CT$3&amp;"-"&amp;313&amp;"A")+COUNTIF(車両台帳!$AQ$57:$AQ$556,CT$3&amp;"-"&amp;323&amp;"A"))</f>
        <v/>
      </c>
      <c r="CU24" s="537" t="str">
        <f>IF(COUNTA(車両台帳!$C$57:$C$556)=0,"",COUNTIF(車両台帳!$AQ$57:$AQ$556,CU$3&amp;"-"&amp;313&amp;"A")+COUNTIF(車両台帳!$AQ$57:$AQ$556,CU$3&amp;"-"&amp;323&amp;"A"))</f>
        <v/>
      </c>
      <c r="CV24" s="537" t="str">
        <f>IF(COUNTA(車両台帳!$C$57:$C$556)=0,"",COUNTIF(車両台帳!$AQ$57:$AQ$556,CV$3&amp;"-"&amp;313&amp;"A")+COUNTIF(車両台帳!$AQ$57:$AQ$556,CV$3&amp;"-"&amp;323&amp;"A"))</f>
        <v/>
      </c>
      <c r="CW24" s="537" t="str">
        <f>IF(COUNTA(車両台帳!$C$57:$C$556)=0,"",COUNTIF(車両台帳!$AQ$57:$AQ$556,CW$3&amp;"-"&amp;313&amp;"A")+COUNTIF(車両台帳!$AQ$57:$AQ$556,CW$3&amp;"-"&amp;323&amp;"A"))</f>
        <v/>
      </c>
      <c r="CX24" s="537" t="str">
        <f>IF(COUNTA(車両台帳!$C$57:$C$556)=0,"",COUNTIF(車両台帳!$AQ$57:$AQ$556,CX$3&amp;"-"&amp;313&amp;"A")+COUNTIF(車両台帳!$AQ$57:$AQ$556,CX$3&amp;"-"&amp;323&amp;"A"))</f>
        <v/>
      </c>
      <c r="CY24" s="537" t="str">
        <f>IF(COUNTA(車両台帳!$C$57:$C$556)=0,"",COUNTIF(車両台帳!$AQ$57:$AQ$556,CY$3&amp;"-"&amp;313&amp;"A")+COUNTIF(車両台帳!$AQ$57:$AQ$556,CY$3&amp;"-"&amp;323&amp;"A"))</f>
        <v/>
      </c>
      <c r="CZ24" s="537" t="str">
        <f>IF(COUNTA(車両台帳!$C$57:$C$556)=0,"",COUNTIF(車両台帳!$AQ$57:$AQ$556,CZ$3&amp;"-"&amp;313&amp;"A")+COUNTIF(車両台帳!$AQ$57:$AQ$556,CZ$3&amp;"-"&amp;323&amp;"A"))</f>
        <v/>
      </c>
      <c r="DA24" s="537" t="str">
        <f>IF(COUNTA(車両台帳!$C$57:$C$556)=0,"",COUNTIF(車両台帳!$AQ$57:$AQ$556,DA$3&amp;"-"&amp;313&amp;"A")+COUNTIF(車両台帳!$AQ$57:$AQ$556,DA$3&amp;"-"&amp;323&amp;"A"))</f>
        <v/>
      </c>
      <c r="DB24" s="537" t="str">
        <f>IF(COUNTA(車両台帳!$C$57:$C$556)=0,"",COUNTIF(車両台帳!$AQ$57:$AQ$556,DB$3&amp;"-"&amp;313&amp;"A")+COUNTIF(車両台帳!$AQ$57:$AQ$556,DB$3&amp;"-"&amp;323&amp;"A"))</f>
        <v/>
      </c>
      <c r="DC24" s="537" t="str">
        <f>IF(COUNTA(車両台帳!$C$57:$C$556)=0,"",COUNTIF(車両台帳!$AQ$57:$AQ$556,DC$3&amp;"-"&amp;313&amp;"A")+COUNTIF(車両台帳!$AQ$57:$AQ$556,DC$3&amp;"-"&amp;323&amp;"A"))</f>
        <v/>
      </c>
      <c r="DD24" s="537" t="str">
        <f>IF(COUNTA(車両台帳!$C$57:$C$556)=0,"",COUNTIF(車両台帳!$AQ$57:$AQ$556,DD$3&amp;"-"&amp;313&amp;"A")+COUNTIF(車両台帳!$AQ$57:$AQ$556,DD$3&amp;"-"&amp;323&amp;"A"))</f>
        <v/>
      </c>
      <c r="DE24" s="537" t="str">
        <f>IF(COUNTA(車両台帳!$C$57:$C$556)=0,"",COUNTIF(車両台帳!$AQ$57:$AQ$556,DE$3&amp;"-"&amp;313&amp;"A")+COUNTIF(車両台帳!$AQ$57:$AQ$556,DE$3&amp;"-"&amp;323&amp;"A"))</f>
        <v/>
      </c>
      <c r="DF24" s="537" t="str">
        <f>IF(COUNTA(車両台帳!$C$57:$C$556)=0,"",COUNTIF(車両台帳!$AQ$57:$AQ$556,DF$3&amp;"-"&amp;313&amp;"A")+COUNTIF(車両台帳!$AQ$57:$AQ$556,DF$3&amp;"-"&amp;323&amp;"A"))</f>
        <v/>
      </c>
      <c r="DG24" s="537" t="str">
        <f>IF(COUNTA(車両台帳!$C$57:$C$556)=0,"",COUNTIF(車両台帳!$AQ$57:$AQ$556,DG$3&amp;"-"&amp;313&amp;"A")+COUNTIF(車両台帳!$AQ$57:$AQ$556,DG$3&amp;"-"&amp;323&amp;"A"))</f>
        <v/>
      </c>
      <c r="DH24" s="537" t="str">
        <f>IF(COUNTA(車両台帳!$C$57:$C$556)=0,"",COUNTIF(車両台帳!$AQ$57:$AQ$556,DH$3&amp;"-"&amp;313&amp;"A")+COUNTIF(車両台帳!$AQ$57:$AQ$556,DH$3&amp;"-"&amp;323&amp;"A"))</f>
        <v/>
      </c>
      <c r="DI24" s="537" t="str">
        <f>IF(COUNTA(車両台帳!$C$57:$C$556)=0,"",COUNTIF(車両台帳!$AQ$57:$AQ$556,DI$3&amp;"-"&amp;313&amp;"A")+COUNTIF(車両台帳!$AQ$57:$AQ$556,DI$3&amp;"-"&amp;323&amp;"A"))</f>
        <v/>
      </c>
      <c r="DJ24" s="537" t="str">
        <f>IF(COUNTA(車両台帳!$C$57:$C$556)=0,"",COUNTIF(車両台帳!$AQ$57:$AQ$556,DJ$3&amp;"-"&amp;313&amp;"A")+COUNTIF(車両台帳!$AQ$57:$AQ$556,DJ$3&amp;"-"&amp;323&amp;"A"))</f>
        <v/>
      </c>
      <c r="DK24" s="537" t="str">
        <f>IF(COUNTA(車両台帳!$C$57:$C$556)=0,"",COUNTIF(車両台帳!$AQ$57:$AQ$556,DK$3&amp;"-"&amp;313&amp;"A")+COUNTIF(車両台帳!$AQ$57:$AQ$556,DK$3&amp;"-"&amp;323&amp;"A"))</f>
        <v/>
      </c>
      <c r="DL24" s="537" t="str">
        <f>IF(COUNTA(車両台帳!$C$57:$C$556)=0,"",COUNTIF(車両台帳!$AQ$57:$AQ$556,DL$3&amp;"-"&amp;313&amp;"A")+COUNTIF(車両台帳!$AQ$57:$AQ$556,DL$3&amp;"-"&amp;323&amp;"A"))</f>
        <v/>
      </c>
      <c r="DM24" s="537" t="str">
        <f>IF(COUNTA(車両台帳!$C$57:$C$556)=0,"",COUNTIF(車両台帳!$AQ$57:$AQ$556,DM$3&amp;"-"&amp;313&amp;"A")+COUNTIF(車両台帳!$AQ$57:$AQ$556,DM$3&amp;"-"&amp;323&amp;"A"))</f>
        <v/>
      </c>
      <c r="DN24" s="537" t="str">
        <f>IF(COUNTA(車両台帳!$C$57:$C$556)=0,"",COUNTIF(車両台帳!$AQ$57:$AQ$556,DN$3&amp;"-"&amp;313&amp;"A")+COUNTIF(車両台帳!$AQ$57:$AQ$556,DN$3&amp;"-"&amp;323&amp;"A"))</f>
        <v/>
      </c>
      <c r="DO24" s="537" t="str">
        <f>IF(COUNTA(車両台帳!$C$57:$C$556)=0,"",COUNTIF(車両台帳!$AQ$57:$AQ$556,DO$3&amp;"-"&amp;313&amp;"A")+COUNTIF(車両台帳!$AQ$57:$AQ$556,DO$3&amp;"-"&amp;323&amp;"A"))</f>
        <v/>
      </c>
      <c r="DP24" s="537" t="str">
        <f>IF(COUNTA(車両台帳!$C$57:$C$556)=0,"",COUNTIF(車両台帳!$AQ$57:$AQ$556,DP$3&amp;"-"&amp;313&amp;"A")+COUNTIF(車両台帳!$AQ$57:$AQ$556,DP$3&amp;"-"&amp;323&amp;"A"))</f>
        <v/>
      </c>
      <c r="DQ24" s="537" t="str">
        <f>IF(COUNTA(車両台帳!$C$57:$C$556)=0,"",COUNTIF(車両台帳!$AQ$57:$AQ$556,DQ$3&amp;"-"&amp;313&amp;"A")+COUNTIF(車両台帳!$AQ$57:$AQ$556,DQ$3&amp;"-"&amp;323&amp;"A"))</f>
        <v/>
      </c>
      <c r="DR24" s="537" t="str">
        <f>IF(COUNTA(車両台帳!$C$57:$C$556)=0,"",COUNTIF(車両台帳!$AQ$57:$AQ$556,DR$3&amp;"-"&amp;313&amp;"A")+COUNTIF(車両台帳!$AQ$57:$AQ$556,DR$3&amp;"-"&amp;323&amp;"A"))</f>
        <v/>
      </c>
      <c r="DS24" s="537" t="str">
        <f>IF(COUNTA(車両台帳!$C$57:$C$556)=0,"",COUNTIF(車両台帳!$AQ$57:$AQ$556,DS$3&amp;"-"&amp;313&amp;"A")+COUNTIF(車両台帳!$AQ$57:$AQ$556,DS$3&amp;"-"&amp;323&amp;"A"))</f>
        <v/>
      </c>
      <c r="DT24" s="537" t="str">
        <f>IF(COUNTA(車両台帳!$C$57:$C$556)=0,"",COUNTIF(車両台帳!$AQ$57:$AQ$556,DT$3&amp;"-"&amp;313&amp;"A")+COUNTIF(車両台帳!$AQ$57:$AQ$556,DT$3&amp;"-"&amp;323&amp;"A"))</f>
        <v/>
      </c>
      <c r="DU24" s="537" t="str">
        <f>IF(COUNTA(車両台帳!$C$57:$C$556)=0,"",COUNTIF(車両台帳!$AQ$57:$AQ$556,DU$3&amp;"-"&amp;313&amp;"A")+COUNTIF(車両台帳!$AQ$57:$AQ$556,DU$3&amp;"-"&amp;323&amp;"A"))</f>
        <v/>
      </c>
      <c r="DV24" s="537" t="str">
        <f>IF(COUNTA(車両台帳!$C$57:$C$556)=0,"",COUNTIF(車両台帳!$AQ$57:$AQ$556,DV$3&amp;"-"&amp;313&amp;"A")+COUNTIF(車両台帳!$AQ$57:$AQ$556,DV$3&amp;"-"&amp;323&amp;"A"))</f>
        <v/>
      </c>
      <c r="DW24" s="537" t="str">
        <f>IF(COUNTA(車両台帳!$C$57:$C$556)=0,"",COUNTIF(車両台帳!$AQ$57:$AQ$556,DW$3&amp;"-"&amp;313&amp;"A")+COUNTIF(車両台帳!$AQ$57:$AQ$556,DW$3&amp;"-"&amp;323&amp;"A"))</f>
        <v/>
      </c>
      <c r="DX24" s="537" t="str">
        <f>IF(COUNTA(車両台帳!$C$57:$C$556)=0,"",COUNTIF(車両台帳!$AQ$57:$AQ$556,DX$3&amp;"-"&amp;313&amp;"A")+COUNTIF(車両台帳!$AQ$57:$AQ$556,DX$3&amp;"-"&amp;323&amp;"A"))</f>
        <v/>
      </c>
      <c r="DY24" s="537" t="str">
        <f>IF(COUNTA(車両台帳!$C$57:$C$556)=0,"",COUNTIF(車両台帳!$AQ$57:$AQ$556,DY$3&amp;"-"&amp;313&amp;"A")+COUNTIF(車両台帳!$AQ$57:$AQ$556,DY$3&amp;"-"&amp;323&amp;"A"))</f>
        <v/>
      </c>
      <c r="DZ24" s="537" t="str">
        <f>IF(COUNTA(車両台帳!$C$57:$C$556)=0,"",COUNTIF(車両台帳!$AQ$57:$AQ$556,DZ$3&amp;"-"&amp;313&amp;"A")+COUNTIF(車両台帳!$AQ$57:$AQ$556,DZ$3&amp;"-"&amp;323&amp;"A"))</f>
        <v/>
      </c>
      <c r="EA24" s="537" t="str">
        <f>IF(COUNTA(車両台帳!$C$57:$C$556)=0,"",COUNTIF(車両台帳!$AQ$57:$AQ$556,EA$3&amp;"-"&amp;313&amp;"A")+COUNTIF(車両台帳!$AQ$57:$AQ$556,EA$3&amp;"-"&amp;323&amp;"A"))</f>
        <v/>
      </c>
      <c r="EB24" s="537" t="str">
        <f>IF(COUNTA(車両台帳!$C$57:$C$556)=0,"",COUNTIF(車両台帳!$AQ$57:$AQ$556,EB$3&amp;"-"&amp;313&amp;"A")+COUNTIF(車両台帳!$AQ$57:$AQ$556,EB$3&amp;"-"&amp;323&amp;"A"))</f>
        <v/>
      </c>
      <c r="EC24" s="537" t="str">
        <f>IF(COUNTA(車両台帳!$C$57:$C$556)=0,"",COUNTIF(車両台帳!$AQ$57:$AQ$556,EC$3&amp;"-"&amp;313&amp;"A")+COUNTIF(車両台帳!$AQ$57:$AQ$556,EC$3&amp;"-"&amp;323&amp;"A"))</f>
        <v/>
      </c>
      <c r="ED24" s="537" t="str">
        <f>IF(COUNTA(車両台帳!$C$57:$C$556)=0,"",COUNTIF(車両台帳!$AQ$57:$AQ$556,ED$3&amp;"-"&amp;313&amp;"A")+COUNTIF(車両台帳!$AQ$57:$AQ$556,ED$3&amp;"-"&amp;323&amp;"A"))</f>
        <v/>
      </c>
      <c r="EE24" s="537" t="str">
        <f>IF(COUNTA(車両台帳!$C$57:$C$556)=0,"",COUNTIF(車両台帳!$AQ$57:$AQ$556,EE$3&amp;"-"&amp;313&amp;"A")+COUNTIF(車両台帳!$AQ$57:$AQ$556,EE$3&amp;"-"&amp;323&amp;"A"))</f>
        <v/>
      </c>
      <c r="EF24" s="537" t="str">
        <f>IF(COUNTA(車両台帳!$C$57:$C$556)=0,"",COUNTIF(車両台帳!$AQ$57:$AQ$556,EF$3&amp;"-"&amp;313&amp;"A")+COUNTIF(車両台帳!$AQ$57:$AQ$556,EF$3&amp;"-"&amp;323&amp;"A"))</f>
        <v/>
      </c>
      <c r="EG24" s="537" t="str">
        <f>IF(COUNTA(車両台帳!$C$57:$C$556)=0,"",COUNTIF(車両台帳!$AQ$57:$AQ$556,EG$3&amp;"-"&amp;313&amp;"A")+COUNTIF(車両台帳!$AQ$57:$AQ$556,EG$3&amp;"-"&amp;323&amp;"A"))</f>
        <v/>
      </c>
      <c r="EH24" s="537" t="str">
        <f>IF(COUNTA(車両台帳!$C$57:$C$556)=0,"",COUNTIF(車両台帳!$AQ$57:$AQ$556,EH$3&amp;"-"&amp;313&amp;"A")+COUNTIF(車両台帳!$AQ$57:$AQ$556,EH$3&amp;"-"&amp;323&amp;"A"))</f>
        <v/>
      </c>
      <c r="EI24" s="537" t="str">
        <f>IF(COUNTA(車両台帳!$C$57:$C$556)=0,"",COUNTIF(車両台帳!$AQ$57:$AQ$556,EI$3&amp;"-"&amp;313&amp;"A")+COUNTIF(車両台帳!$AQ$57:$AQ$556,EI$3&amp;"-"&amp;323&amp;"A"))</f>
        <v/>
      </c>
      <c r="EJ24" s="537" t="str">
        <f>IF(COUNTA(車両台帳!$C$57:$C$556)=0,"",COUNTIF(車両台帳!$AQ$57:$AQ$556,EJ$3&amp;"-"&amp;313&amp;"A")+COUNTIF(車両台帳!$AQ$57:$AQ$556,EJ$3&amp;"-"&amp;323&amp;"A"))</f>
        <v/>
      </c>
      <c r="EK24" s="537" t="str">
        <f>IF(COUNTA(車両台帳!$C$57:$C$556)=0,"",COUNTIF(車両台帳!$AQ$57:$AQ$556,EK$3&amp;"-"&amp;313&amp;"A")+COUNTIF(車両台帳!$AQ$57:$AQ$556,EK$3&amp;"-"&amp;323&amp;"A"))</f>
        <v/>
      </c>
      <c r="EL24" s="537" t="str">
        <f>IF(COUNTA(車両台帳!$C$57:$C$556)=0,"",COUNTIF(車両台帳!$AQ$57:$AQ$556,EL$3&amp;"-"&amp;313&amp;"A")+COUNTIF(車両台帳!$AQ$57:$AQ$556,EL$3&amp;"-"&amp;323&amp;"A"))</f>
        <v/>
      </c>
      <c r="EM24" s="537" t="str">
        <f>IF(COUNTA(車両台帳!$C$57:$C$556)=0,"",COUNTIF(車両台帳!$AQ$57:$AQ$556,EM$3&amp;"-"&amp;313&amp;"A")+COUNTIF(車両台帳!$AQ$57:$AQ$556,EM$3&amp;"-"&amp;323&amp;"A"))</f>
        <v/>
      </c>
      <c r="EN24" s="537" t="str">
        <f>IF(COUNTA(車両台帳!$C$57:$C$556)=0,"",COUNTIF(車両台帳!$AQ$57:$AQ$556,EN$3&amp;"-"&amp;313&amp;"A")+COUNTIF(車両台帳!$AQ$57:$AQ$556,EN$3&amp;"-"&amp;323&amp;"A"))</f>
        <v/>
      </c>
      <c r="EO24" s="537" t="str">
        <f>IF(COUNTA(車両台帳!$C$57:$C$556)=0,"",COUNTIF(車両台帳!$AQ$57:$AQ$556,EO$3&amp;"-"&amp;313&amp;"A")+COUNTIF(車両台帳!$AQ$57:$AQ$556,EO$3&amp;"-"&amp;323&amp;"A"))</f>
        <v/>
      </c>
      <c r="EP24" s="537" t="str">
        <f>IF(COUNTA(車両台帳!$C$57:$C$556)=0,"",COUNTIF(車両台帳!$AQ$57:$AQ$556,EP$3&amp;"-"&amp;313&amp;"A")+COUNTIF(車両台帳!$AQ$57:$AQ$556,EP$3&amp;"-"&amp;323&amp;"A"))</f>
        <v/>
      </c>
      <c r="EQ24" s="537" t="str">
        <f>IF(COUNTA(車両台帳!$C$57:$C$556)=0,"",COUNTIF(車両台帳!$AQ$57:$AQ$556,EQ$3&amp;"-"&amp;313&amp;"A")+COUNTIF(車両台帳!$AQ$57:$AQ$556,EQ$3&amp;"-"&amp;323&amp;"A"))</f>
        <v/>
      </c>
      <c r="ER24" s="537" t="str">
        <f>IF(COUNTA(車両台帳!$C$57:$C$556)=0,"",COUNTIF(車両台帳!$AQ$57:$AQ$556,ER$3&amp;"-"&amp;313&amp;"A")+COUNTIF(車両台帳!$AQ$57:$AQ$556,ER$3&amp;"-"&amp;323&amp;"A"))</f>
        <v/>
      </c>
      <c r="ES24" s="537" t="str">
        <f>IF(COUNTA(車両台帳!$C$57:$C$556)=0,"",COUNTIF(車両台帳!$AQ$57:$AQ$556,ES$3&amp;"-"&amp;313&amp;"A")+COUNTIF(車両台帳!$AQ$57:$AQ$556,ES$3&amp;"-"&amp;323&amp;"A"))</f>
        <v/>
      </c>
      <c r="ET24" s="537" t="str">
        <f>IF(COUNTA(車両台帳!$C$57:$C$556)=0,"",COUNTIF(車両台帳!$AQ$57:$AQ$556,ET$3&amp;"-"&amp;313&amp;"A")+COUNTIF(車両台帳!$AQ$57:$AQ$556,ET$3&amp;"-"&amp;323&amp;"A"))</f>
        <v/>
      </c>
      <c r="EU24" s="537" t="str">
        <f>IF(COUNTA(車両台帳!$C$57:$C$556)=0,"",COUNTIF(車両台帳!$AQ$57:$AQ$556,EU$3&amp;"-"&amp;313&amp;"A")+COUNTIF(車両台帳!$AQ$57:$AQ$556,EU$3&amp;"-"&amp;323&amp;"A"))</f>
        <v/>
      </c>
      <c r="EV24" s="537" t="str">
        <f>IF(COUNTA(車両台帳!$C$57:$C$556)=0,"",COUNTIF(車両台帳!$AQ$57:$AQ$556,EV$3&amp;"-"&amp;313&amp;"A")+COUNTIF(車両台帳!$AQ$57:$AQ$556,EV$3&amp;"-"&amp;323&amp;"A"))</f>
        <v/>
      </c>
      <c r="EW24" s="538" t="str">
        <f>IF(COUNTA(車両台帳!$C$57:$C$556)=0,"",COUNTIF(車両台帳!$AQ$57:$AQ$556,EW$3&amp;"-"&amp;313&amp;"A")+COUNTIF(車両台帳!$AQ$57:$AQ$556,EW$3&amp;"-"&amp;323&amp;"A"))</f>
        <v/>
      </c>
    </row>
    <row r="25" spans="1:153" s="6" customFormat="1" ht="29.25" customHeight="1" thickBot="1">
      <c r="A25" s="1073"/>
      <c r="B25" s="532" t="s">
        <v>37</v>
      </c>
      <c r="C25" s="539" t="str">
        <f>IF(COUNTA(車両台帳!$C$57:$C$556)=0,"",SUM(D25:EW25))</f>
        <v/>
      </c>
      <c r="D25" s="540" t="str">
        <f>IF(COUNTA(車両台帳!$C$57:$C$556)=0,"",COUNTIF(車両台帳!$AQ$57:$AQ$556,D$3&amp;"-"&amp;314&amp;"A")+COUNTIF(車両台帳!$AQ$57:$AQ$556,D$3&amp;"-"&amp;324&amp;"A")+COUNTIF(車両台帳!$AQ$57:$AQ$556,D$3&amp;"-"&amp;315&amp;"A")+COUNTIF(車両台帳!$AQ$57:$AQ$556,D$3&amp;"-"&amp;325&amp;"A"))</f>
        <v/>
      </c>
      <c r="E25" s="540" t="str">
        <f>IF(COUNTA(車両台帳!$C$57:$C$556)=0,"",COUNTIF(車両台帳!$AQ$57:$AQ$556,E$3&amp;"-"&amp;314&amp;"A")+COUNTIF(車両台帳!$AQ$57:$AQ$556,E$3&amp;"-"&amp;324&amp;"A")+COUNTIF(車両台帳!$AQ$57:$AQ$556,E$3&amp;"-"&amp;315&amp;"A")+COUNTIF(車両台帳!$AQ$57:$AQ$556,E$3&amp;"-"&amp;325&amp;"A"))</f>
        <v/>
      </c>
      <c r="F25" s="540" t="str">
        <f>IF(COUNTA(車両台帳!$C$57:$C$556)=0,"",COUNTIF(車両台帳!$AQ$57:$AQ$556,F$3&amp;"-"&amp;314&amp;"A")+COUNTIF(車両台帳!$AQ$57:$AQ$556,F$3&amp;"-"&amp;324&amp;"A")+COUNTIF(車両台帳!$AQ$57:$AQ$556,F$3&amp;"-"&amp;315&amp;"A")+COUNTIF(車両台帳!$AQ$57:$AQ$556,F$3&amp;"-"&amp;325&amp;"A"))</f>
        <v/>
      </c>
      <c r="G25" s="540" t="str">
        <f>IF(COUNTA(車両台帳!$C$57:$C$556)=0,"",COUNTIF(車両台帳!$AQ$57:$AQ$556,G$3&amp;"-"&amp;314&amp;"A")+COUNTIF(車両台帳!$AQ$57:$AQ$556,G$3&amp;"-"&amp;324&amp;"A")+COUNTIF(車両台帳!$AQ$57:$AQ$556,G$3&amp;"-"&amp;315&amp;"A")+COUNTIF(車両台帳!$AQ$57:$AQ$556,G$3&amp;"-"&amp;325&amp;"A"))</f>
        <v/>
      </c>
      <c r="H25" s="540" t="str">
        <f>IF(COUNTA(車両台帳!$C$57:$C$556)=0,"",COUNTIF(車両台帳!$AQ$57:$AQ$556,H$3&amp;"-"&amp;314&amp;"A")+COUNTIF(車両台帳!$AQ$57:$AQ$556,H$3&amp;"-"&amp;324&amp;"A")+COUNTIF(車両台帳!$AQ$57:$AQ$556,H$3&amp;"-"&amp;315&amp;"A")+COUNTIF(車両台帳!$AQ$57:$AQ$556,H$3&amp;"-"&amp;325&amp;"A"))</f>
        <v/>
      </c>
      <c r="I25" s="540" t="str">
        <f>IF(COUNTA(車両台帳!$C$57:$C$556)=0,"",COUNTIF(車両台帳!$AQ$57:$AQ$556,I$3&amp;"-"&amp;314&amp;"A")+COUNTIF(車両台帳!$AQ$57:$AQ$556,I$3&amp;"-"&amp;324&amp;"A")+COUNTIF(車両台帳!$AQ$57:$AQ$556,I$3&amp;"-"&amp;315&amp;"A")+COUNTIF(車両台帳!$AQ$57:$AQ$556,I$3&amp;"-"&amp;325&amp;"A"))</f>
        <v/>
      </c>
      <c r="J25" s="540" t="str">
        <f>IF(COUNTA(車両台帳!$C$57:$C$556)=0,"",COUNTIF(車両台帳!$AQ$57:$AQ$556,J$3&amp;"-"&amp;314&amp;"A")+COUNTIF(車両台帳!$AQ$57:$AQ$556,J$3&amp;"-"&amp;324&amp;"A")+COUNTIF(車両台帳!$AQ$57:$AQ$556,J$3&amp;"-"&amp;315&amp;"A")+COUNTIF(車両台帳!$AQ$57:$AQ$556,J$3&amp;"-"&amp;325&amp;"A"))</f>
        <v/>
      </c>
      <c r="K25" s="540" t="str">
        <f>IF(COUNTA(車両台帳!$C$57:$C$556)=0,"",COUNTIF(車両台帳!$AQ$57:$AQ$556,K$3&amp;"-"&amp;314&amp;"A")+COUNTIF(車両台帳!$AQ$57:$AQ$556,K$3&amp;"-"&amp;324&amp;"A")+COUNTIF(車両台帳!$AQ$57:$AQ$556,K$3&amp;"-"&amp;315&amp;"A")+COUNTIF(車両台帳!$AQ$57:$AQ$556,K$3&amp;"-"&amp;325&amp;"A"))</f>
        <v/>
      </c>
      <c r="L25" s="540" t="str">
        <f>IF(COUNTA(車両台帳!$C$57:$C$556)=0,"",COUNTIF(車両台帳!$AQ$57:$AQ$556,L$3&amp;"-"&amp;314&amp;"A")+COUNTIF(車両台帳!$AQ$57:$AQ$556,L$3&amp;"-"&amp;324&amp;"A")+COUNTIF(車両台帳!$AQ$57:$AQ$556,L$3&amp;"-"&amp;315&amp;"A")+COUNTIF(車両台帳!$AQ$57:$AQ$556,L$3&amp;"-"&amp;325&amp;"A"))</f>
        <v/>
      </c>
      <c r="M25" s="540" t="str">
        <f>IF(COUNTA(車両台帳!$C$57:$C$556)=0,"",COUNTIF(車両台帳!$AQ$57:$AQ$556,M$3&amp;"-"&amp;314&amp;"A")+COUNTIF(車両台帳!$AQ$57:$AQ$556,M$3&amp;"-"&amp;324&amp;"A")+COUNTIF(車両台帳!$AQ$57:$AQ$556,M$3&amp;"-"&amp;315&amp;"A")+COUNTIF(車両台帳!$AQ$57:$AQ$556,M$3&amp;"-"&amp;325&amp;"A"))</f>
        <v/>
      </c>
      <c r="N25" s="540" t="str">
        <f>IF(COUNTA(車両台帳!$C$57:$C$556)=0,"",COUNTIF(車両台帳!$AQ$57:$AQ$556,N$3&amp;"-"&amp;314&amp;"A")+COUNTIF(車両台帳!$AQ$57:$AQ$556,N$3&amp;"-"&amp;324&amp;"A")+COUNTIF(車両台帳!$AQ$57:$AQ$556,N$3&amp;"-"&amp;315&amp;"A")+COUNTIF(車両台帳!$AQ$57:$AQ$556,N$3&amp;"-"&amp;325&amp;"A"))</f>
        <v/>
      </c>
      <c r="O25" s="540" t="str">
        <f>IF(COUNTA(車両台帳!$C$57:$C$556)=0,"",COUNTIF(車両台帳!$AQ$57:$AQ$556,O$3&amp;"-"&amp;314&amp;"A")+COUNTIF(車両台帳!$AQ$57:$AQ$556,O$3&amp;"-"&amp;324&amp;"A")+COUNTIF(車両台帳!$AQ$57:$AQ$556,O$3&amp;"-"&amp;315&amp;"A")+COUNTIF(車両台帳!$AQ$57:$AQ$556,O$3&amp;"-"&amp;325&amp;"A"))</f>
        <v/>
      </c>
      <c r="P25" s="540" t="str">
        <f>IF(COUNTA(車両台帳!$C$57:$C$556)=0,"",COUNTIF(車両台帳!$AQ$57:$AQ$556,P$3&amp;"-"&amp;314&amp;"A")+COUNTIF(車両台帳!$AQ$57:$AQ$556,P$3&amp;"-"&amp;324&amp;"A")+COUNTIF(車両台帳!$AQ$57:$AQ$556,P$3&amp;"-"&amp;315&amp;"A")+COUNTIF(車両台帳!$AQ$57:$AQ$556,P$3&amp;"-"&amp;325&amp;"A"))</f>
        <v/>
      </c>
      <c r="Q25" s="540" t="str">
        <f>IF(COUNTA(車両台帳!$C$57:$C$556)=0,"",COUNTIF(車両台帳!$AQ$57:$AQ$556,Q$3&amp;"-"&amp;314&amp;"A")+COUNTIF(車両台帳!$AQ$57:$AQ$556,Q$3&amp;"-"&amp;324&amp;"A")+COUNTIF(車両台帳!$AQ$57:$AQ$556,Q$3&amp;"-"&amp;315&amp;"A")+COUNTIF(車両台帳!$AQ$57:$AQ$556,Q$3&amp;"-"&amp;325&amp;"A"))</f>
        <v/>
      </c>
      <c r="R25" s="540" t="str">
        <f>IF(COUNTA(車両台帳!$C$57:$C$556)=0,"",COUNTIF(車両台帳!$AQ$57:$AQ$556,R$3&amp;"-"&amp;314&amp;"A")+COUNTIF(車両台帳!$AQ$57:$AQ$556,R$3&amp;"-"&amp;324&amp;"A")+COUNTIF(車両台帳!$AQ$57:$AQ$556,R$3&amp;"-"&amp;315&amp;"A")+COUNTIF(車両台帳!$AQ$57:$AQ$556,R$3&amp;"-"&amp;325&amp;"A"))</f>
        <v/>
      </c>
      <c r="S25" s="540" t="str">
        <f>IF(COUNTA(車両台帳!$C$57:$C$556)=0,"",COUNTIF(車両台帳!$AQ$57:$AQ$556,S$3&amp;"-"&amp;314&amp;"A")+COUNTIF(車両台帳!$AQ$57:$AQ$556,S$3&amp;"-"&amp;324&amp;"A")+COUNTIF(車両台帳!$AQ$57:$AQ$556,S$3&amp;"-"&amp;315&amp;"A")+COUNTIF(車両台帳!$AQ$57:$AQ$556,S$3&amp;"-"&amp;325&amp;"A"))</f>
        <v/>
      </c>
      <c r="T25" s="540" t="str">
        <f>IF(COUNTA(車両台帳!$C$57:$C$556)=0,"",COUNTIF(車両台帳!$AQ$57:$AQ$556,T$3&amp;"-"&amp;314&amp;"A")+COUNTIF(車両台帳!$AQ$57:$AQ$556,T$3&amp;"-"&amp;324&amp;"A")+COUNTIF(車両台帳!$AQ$57:$AQ$556,T$3&amp;"-"&amp;315&amp;"A")+COUNTIF(車両台帳!$AQ$57:$AQ$556,T$3&amp;"-"&amp;325&amp;"A"))</f>
        <v/>
      </c>
      <c r="U25" s="540" t="str">
        <f>IF(COUNTA(車両台帳!$C$57:$C$556)=0,"",COUNTIF(車両台帳!$AQ$57:$AQ$556,U$3&amp;"-"&amp;314&amp;"A")+COUNTIF(車両台帳!$AQ$57:$AQ$556,U$3&amp;"-"&amp;324&amp;"A")+COUNTIF(車両台帳!$AQ$57:$AQ$556,U$3&amp;"-"&amp;315&amp;"A")+COUNTIF(車両台帳!$AQ$57:$AQ$556,U$3&amp;"-"&amp;325&amp;"A"))</f>
        <v/>
      </c>
      <c r="V25" s="540" t="str">
        <f>IF(COUNTA(車両台帳!$C$57:$C$556)=0,"",COUNTIF(車両台帳!$AQ$57:$AQ$556,V$3&amp;"-"&amp;314&amp;"A")+COUNTIF(車両台帳!$AQ$57:$AQ$556,V$3&amp;"-"&amp;324&amp;"A")+COUNTIF(車両台帳!$AQ$57:$AQ$556,V$3&amp;"-"&amp;315&amp;"A")+COUNTIF(車両台帳!$AQ$57:$AQ$556,V$3&amp;"-"&amp;325&amp;"A"))</f>
        <v/>
      </c>
      <c r="W25" s="540" t="str">
        <f>IF(COUNTA(車両台帳!$C$57:$C$556)=0,"",COUNTIF(車両台帳!$AQ$57:$AQ$556,W$3&amp;"-"&amp;314&amp;"A")+COUNTIF(車両台帳!$AQ$57:$AQ$556,W$3&amp;"-"&amp;324&amp;"A")+COUNTIF(車両台帳!$AQ$57:$AQ$556,W$3&amp;"-"&amp;315&amp;"A")+COUNTIF(車両台帳!$AQ$57:$AQ$556,W$3&amp;"-"&amp;325&amp;"A"))</f>
        <v/>
      </c>
      <c r="X25" s="540" t="str">
        <f>IF(COUNTA(車両台帳!$C$57:$C$556)=0,"",COUNTIF(車両台帳!$AQ$57:$AQ$556,X$3&amp;"-"&amp;314&amp;"A")+COUNTIF(車両台帳!$AQ$57:$AQ$556,X$3&amp;"-"&amp;324&amp;"A")+COUNTIF(車両台帳!$AQ$57:$AQ$556,X$3&amp;"-"&amp;315&amp;"A")+COUNTIF(車両台帳!$AQ$57:$AQ$556,X$3&amp;"-"&amp;325&amp;"A"))</f>
        <v/>
      </c>
      <c r="Y25" s="540" t="str">
        <f>IF(COUNTA(車両台帳!$C$57:$C$556)=0,"",COUNTIF(車両台帳!$AQ$57:$AQ$556,Y$3&amp;"-"&amp;314&amp;"A")+COUNTIF(車両台帳!$AQ$57:$AQ$556,Y$3&amp;"-"&amp;324&amp;"A")+COUNTIF(車両台帳!$AQ$57:$AQ$556,Y$3&amp;"-"&amp;315&amp;"A")+COUNTIF(車両台帳!$AQ$57:$AQ$556,Y$3&amp;"-"&amp;325&amp;"A"))</f>
        <v/>
      </c>
      <c r="Z25" s="540" t="str">
        <f>IF(COUNTA(車両台帳!$C$57:$C$556)=0,"",COUNTIF(車両台帳!$AQ$57:$AQ$556,Z$3&amp;"-"&amp;314&amp;"A")+COUNTIF(車両台帳!$AQ$57:$AQ$556,Z$3&amp;"-"&amp;324&amp;"A")+COUNTIF(車両台帳!$AQ$57:$AQ$556,Z$3&amp;"-"&amp;315&amp;"A")+COUNTIF(車両台帳!$AQ$57:$AQ$556,Z$3&amp;"-"&amp;325&amp;"A"))</f>
        <v/>
      </c>
      <c r="AA25" s="540" t="str">
        <f>IF(COUNTA(車両台帳!$C$57:$C$556)=0,"",COUNTIF(車両台帳!$AQ$57:$AQ$556,AA$3&amp;"-"&amp;314&amp;"A")+COUNTIF(車両台帳!$AQ$57:$AQ$556,AA$3&amp;"-"&amp;324&amp;"A")+COUNTIF(車両台帳!$AQ$57:$AQ$556,AA$3&amp;"-"&amp;315&amp;"A")+COUNTIF(車両台帳!$AQ$57:$AQ$556,AA$3&amp;"-"&amp;325&amp;"A"))</f>
        <v/>
      </c>
      <c r="AB25" s="540" t="str">
        <f>IF(COUNTA(車両台帳!$C$57:$C$556)=0,"",COUNTIF(車両台帳!$AQ$57:$AQ$556,AB$3&amp;"-"&amp;314&amp;"A")+COUNTIF(車両台帳!$AQ$57:$AQ$556,AB$3&amp;"-"&amp;324&amp;"A")+COUNTIF(車両台帳!$AQ$57:$AQ$556,AB$3&amp;"-"&amp;315&amp;"A")+COUNTIF(車両台帳!$AQ$57:$AQ$556,AB$3&amp;"-"&amp;325&amp;"A"))</f>
        <v/>
      </c>
      <c r="AC25" s="540" t="str">
        <f>IF(COUNTA(車両台帳!$C$57:$C$556)=0,"",COUNTIF(車両台帳!$AQ$57:$AQ$556,AC$3&amp;"-"&amp;314&amp;"A")+COUNTIF(車両台帳!$AQ$57:$AQ$556,AC$3&amp;"-"&amp;324&amp;"A")+COUNTIF(車両台帳!$AQ$57:$AQ$556,AC$3&amp;"-"&amp;315&amp;"A")+COUNTIF(車両台帳!$AQ$57:$AQ$556,AC$3&amp;"-"&amp;325&amp;"A"))</f>
        <v/>
      </c>
      <c r="AD25" s="540" t="str">
        <f>IF(COUNTA(車両台帳!$C$57:$C$556)=0,"",COUNTIF(車両台帳!$AQ$57:$AQ$556,AD$3&amp;"-"&amp;314&amp;"A")+COUNTIF(車両台帳!$AQ$57:$AQ$556,AD$3&amp;"-"&amp;324&amp;"A")+COUNTIF(車両台帳!$AQ$57:$AQ$556,AD$3&amp;"-"&amp;315&amp;"A")+COUNTIF(車両台帳!$AQ$57:$AQ$556,AD$3&amp;"-"&amp;325&amp;"A"))</f>
        <v/>
      </c>
      <c r="AE25" s="540" t="str">
        <f>IF(COUNTA(車両台帳!$C$57:$C$556)=0,"",COUNTIF(車両台帳!$AQ$57:$AQ$556,AE$3&amp;"-"&amp;314&amp;"A")+COUNTIF(車両台帳!$AQ$57:$AQ$556,AE$3&amp;"-"&amp;324&amp;"A")+COUNTIF(車両台帳!$AQ$57:$AQ$556,AE$3&amp;"-"&amp;315&amp;"A")+COUNTIF(車両台帳!$AQ$57:$AQ$556,AE$3&amp;"-"&amp;325&amp;"A"))</f>
        <v/>
      </c>
      <c r="AF25" s="540" t="str">
        <f>IF(COUNTA(車両台帳!$C$57:$C$556)=0,"",COUNTIF(車両台帳!$AQ$57:$AQ$556,AF$3&amp;"-"&amp;314&amp;"A")+COUNTIF(車両台帳!$AQ$57:$AQ$556,AF$3&amp;"-"&amp;324&amp;"A")+COUNTIF(車両台帳!$AQ$57:$AQ$556,AF$3&amp;"-"&amp;315&amp;"A")+COUNTIF(車両台帳!$AQ$57:$AQ$556,AF$3&amp;"-"&amp;325&amp;"A"))</f>
        <v/>
      </c>
      <c r="AG25" s="540" t="str">
        <f>IF(COUNTA(車両台帳!$C$57:$C$556)=0,"",COUNTIF(車両台帳!$AQ$57:$AQ$556,AG$3&amp;"-"&amp;314&amp;"A")+COUNTIF(車両台帳!$AQ$57:$AQ$556,AG$3&amp;"-"&amp;324&amp;"A")+COUNTIF(車両台帳!$AQ$57:$AQ$556,AG$3&amp;"-"&amp;315&amp;"A")+COUNTIF(車両台帳!$AQ$57:$AQ$556,AG$3&amp;"-"&amp;325&amp;"A"))</f>
        <v/>
      </c>
      <c r="AH25" s="540" t="str">
        <f>IF(COUNTA(車両台帳!$C$57:$C$556)=0,"",COUNTIF(車両台帳!$AQ$57:$AQ$556,AH$3&amp;"-"&amp;314&amp;"A")+COUNTIF(車両台帳!$AQ$57:$AQ$556,AH$3&amp;"-"&amp;324&amp;"A")+COUNTIF(車両台帳!$AQ$57:$AQ$556,AH$3&amp;"-"&amp;315&amp;"A")+COUNTIF(車両台帳!$AQ$57:$AQ$556,AH$3&amp;"-"&amp;325&amp;"A"))</f>
        <v/>
      </c>
      <c r="AI25" s="540" t="str">
        <f>IF(COUNTA(車両台帳!$C$57:$C$556)=0,"",COUNTIF(車両台帳!$AQ$57:$AQ$556,AI$3&amp;"-"&amp;314&amp;"A")+COUNTIF(車両台帳!$AQ$57:$AQ$556,AI$3&amp;"-"&amp;324&amp;"A")+COUNTIF(車両台帳!$AQ$57:$AQ$556,AI$3&amp;"-"&amp;315&amp;"A")+COUNTIF(車両台帳!$AQ$57:$AQ$556,AI$3&amp;"-"&amp;325&amp;"A"))</f>
        <v/>
      </c>
      <c r="AJ25" s="540" t="str">
        <f>IF(COUNTA(車両台帳!$C$57:$C$556)=0,"",COUNTIF(車両台帳!$AQ$57:$AQ$556,AJ$3&amp;"-"&amp;314&amp;"A")+COUNTIF(車両台帳!$AQ$57:$AQ$556,AJ$3&amp;"-"&amp;324&amp;"A")+COUNTIF(車両台帳!$AQ$57:$AQ$556,AJ$3&amp;"-"&amp;315&amp;"A")+COUNTIF(車両台帳!$AQ$57:$AQ$556,AJ$3&amp;"-"&amp;325&amp;"A"))</f>
        <v/>
      </c>
      <c r="AK25" s="540" t="str">
        <f>IF(COUNTA(車両台帳!$C$57:$C$556)=0,"",COUNTIF(車両台帳!$AQ$57:$AQ$556,AK$3&amp;"-"&amp;314&amp;"A")+COUNTIF(車両台帳!$AQ$57:$AQ$556,AK$3&amp;"-"&amp;324&amp;"A")+COUNTIF(車両台帳!$AQ$57:$AQ$556,AK$3&amp;"-"&amp;315&amp;"A")+COUNTIF(車両台帳!$AQ$57:$AQ$556,AK$3&amp;"-"&amp;325&amp;"A"))</f>
        <v/>
      </c>
      <c r="AL25" s="540" t="str">
        <f>IF(COUNTA(車両台帳!$C$57:$C$556)=0,"",COUNTIF(車両台帳!$AQ$57:$AQ$556,AL$3&amp;"-"&amp;314&amp;"A")+COUNTIF(車両台帳!$AQ$57:$AQ$556,AL$3&amp;"-"&amp;324&amp;"A")+COUNTIF(車両台帳!$AQ$57:$AQ$556,AL$3&amp;"-"&amp;315&amp;"A")+COUNTIF(車両台帳!$AQ$57:$AQ$556,AL$3&amp;"-"&amp;325&amp;"A"))</f>
        <v/>
      </c>
      <c r="AM25" s="540" t="str">
        <f>IF(COUNTA(車両台帳!$C$57:$C$556)=0,"",COUNTIF(車両台帳!$AQ$57:$AQ$556,AM$3&amp;"-"&amp;314&amp;"A")+COUNTIF(車両台帳!$AQ$57:$AQ$556,AM$3&amp;"-"&amp;324&amp;"A")+COUNTIF(車両台帳!$AQ$57:$AQ$556,AM$3&amp;"-"&amp;315&amp;"A")+COUNTIF(車両台帳!$AQ$57:$AQ$556,AM$3&amp;"-"&amp;325&amp;"A"))</f>
        <v/>
      </c>
      <c r="AN25" s="540" t="str">
        <f>IF(COUNTA(車両台帳!$C$57:$C$556)=0,"",COUNTIF(車両台帳!$AQ$57:$AQ$556,AN$3&amp;"-"&amp;314&amp;"A")+COUNTIF(車両台帳!$AQ$57:$AQ$556,AN$3&amp;"-"&amp;324&amp;"A")+COUNTIF(車両台帳!$AQ$57:$AQ$556,AN$3&amp;"-"&amp;315&amp;"A")+COUNTIF(車両台帳!$AQ$57:$AQ$556,AN$3&amp;"-"&amp;325&amp;"A"))</f>
        <v/>
      </c>
      <c r="AO25" s="540" t="str">
        <f>IF(COUNTA(車両台帳!$C$57:$C$556)=0,"",COUNTIF(車両台帳!$AQ$57:$AQ$556,AO$3&amp;"-"&amp;314&amp;"A")+COUNTIF(車両台帳!$AQ$57:$AQ$556,AO$3&amp;"-"&amp;324&amp;"A")+COUNTIF(車両台帳!$AQ$57:$AQ$556,AO$3&amp;"-"&amp;315&amp;"A")+COUNTIF(車両台帳!$AQ$57:$AQ$556,AO$3&amp;"-"&amp;325&amp;"A"))</f>
        <v/>
      </c>
      <c r="AP25" s="540" t="str">
        <f>IF(COUNTA(車両台帳!$C$57:$C$556)=0,"",COUNTIF(車両台帳!$AQ$57:$AQ$556,AP$3&amp;"-"&amp;314&amp;"A")+COUNTIF(車両台帳!$AQ$57:$AQ$556,AP$3&amp;"-"&amp;324&amp;"A")+COUNTIF(車両台帳!$AQ$57:$AQ$556,AP$3&amp;"-"&amp;315&amp;"A")+COUNTIF(車両台帳!$AQ$57:$AQ$556,AP$3&amp;"-"&amp;325&amp;"A"))</f>
        <v/>
      </c>
      <c r="AQ25" s="540" t="str">
        <f>IF(COUNTA(車両台帳!$C$57:$C$556)=0,"",COUNTIF(車両台帳!$AQ$57:$AQ$556,AQ$3&amp;"-"&amp;314&amp;"A")+COUNTIF(車両台帳!$AQ$57:$AQ$556,AQ$3&amp;"-"&amp;324&amp;"A")+COUNTIF(車両台帳!$AQ$57:$AQ$556,AQ$3&amp;"-"&amp;315&amp;"A")+COUNTIF(車両台帳!$AQ$57:$AQ$556,AQ$3&amp;"-"&amp;325&amp;"A"))</f>
        <v/>
      </c>
      <c r="AR25" s="540" t="str">
        <f>IF(COUNTA(車両台帳!$C$57:$C$556)=0,"",COUNTIF(車両台帳!$AQ$57:$AQ$556,AR$3&amp;"-"&amp;314&amp;"A")+COUNTIF(車両台帳!$AQ$57:$AQ$556,AR$3&amp;"-"&amp;324&amp;"A")+COUNTIF(車両台帳!$AQ$57:$AQ$556,AR$3&amp;"-"&amp;315&amp;"A")+COUNTIF(車両台帳!$AQ$57:$AQ$556,AR$3&amp;"-"&amp;325&amp;"A"))</f>
        <v/>
      </c>
      <c r="AS25" s="540" t="str">
        <f>IF(COUNTA(車両台帳!$C$57:$C$556)=0,"",COUNTIF(車両台帳!$AQ$57:$AQ$556,AS$3&amp;"-"&amp;314&amp;"A")+COUNTIF(車両台帳!$AQ$57:$AQ$556,AS$3&amp;"-"&amp;324&amp;"A")+COUNTIF(車両台帳!$AQ$57:$AQ$556,AS$3&amp;"-"&amp;315&amp;"A")+COUNTIF(車両台帳!$AQ$57:$AQ$556,AS$3&amp;"-"&amp;325&amp;"A"))</f>
        <v/>
      </c>
      <c r="AT25" s="540" t="str">
        <f>IF(COUNTA(車両台帳!$C$57:$C$556)=0,"",COUNTIF(車両台帳!$AQ$57:$AQ$556,AT$3&amp;"-"&amp;314&amp;"A")+COUNTIF(車両台帳!$AQ$57:$AQ$556,AT$3&amp;"-"&amp;324&amp;"A")+COUNTIF(車両台帳!$AQ$57:$AQ$556,AT$3&amp;"-"&amp;315&amp;"A")+COUNTIF(車両台帳!$AQ$57:$AQ$556,AT$3&amp;"-"&amp;325&amp;"A"))</f>
        <v/>
      </c>
      <c r="AU25" s="540" t="str">
        <f>IF(COUNTA(車両台帳!$C$57:$C$556)=0,"",COUNTIF(車両台帳!$AQ$57:$AQ$556,AU$3&amp;"-"&amp;314&amp;"A")+COUNTIF(車両台帳!$AQ$57:$AQ$556,AU$3&amp;"-"&amp;324&amp;"A")+COUNTIF(車両台帳!$AQ$57:$AQ$556,AU$3&amp;"-"&amp;315&amp;"A")+COUNTIF(車両台帳!$AQ$57:$AQ$556,AU$3&amp;"-"&amp;325&amp;"A"))</f>
        <v/>
      </c>
      <c r="AV25" s="540" t="str">
        <f>IF(COUNTA(車両台帳!$C$57:$C$556)=0,"",COUNTIF(車両台帳!$AQ$57:$AQ$556,AV$3&amp;"-"&amp;314&amp;"A")+COUNTIF(車両台帳!$AQ$57:$AQ$556,AV$3&amp;"-"&amp;324&amp;"A")+COUNTIF(車両台帳!$AQ$57:$AQ$556,AV$3&amp;"-"&amp;315&amp;"A")+COUNTIF(車両台帳!$AQ$57:$AQ$556,AV$3&amp;"-"&amp;325&amp;"A"))</f>
        <v/>
      </c>
      <c r="AW25" s="540" t="str">
        <f>IF(COUNTA(車両台帳!$C$57:$C$556)=0,"",COUNTIF(車両台帳!$AQ$57:$AQ$556,AW$3&amp;"-"&amp;314&amp;"A")+COUNTIF(車両台帳!$AQ$57:$AQ$556,AW$3&amp;"-"&amp;324&amp;"A")+COUNTIF(車両台帳!$AQ$57:$AQ$556,AW$3&amp;"-"&amp;315&amp;"A")+COUNTIF(車両台帳!$AQ$57:$AQ$556,AW$3&amp;"-"&amp;325&amp;"A"))</f>
        <v/>
      </c>
      <c r="AX25" s="540" t="str">
        <f>IF(COUNTA(車両台帳!$C$57:$C$556)=0,"",COUNTIF(車両台帳!$AQ$57:$AQ$556,AX$3&amp;"-"&amp;314&amp;"A")+COUNTIF(車両台帳!$AQ$57:$AQ$556,AX$3&amp;"-"&amp;324&amp;"A")+COUNTIF(車両台帳!$AQ$57:$AQ$556,AX$3&amp;"-"&amp;315&amp;"A")+COUNTIF(車両台帳!$AQ$57:$AQ$556,AX$3&amp;"-"&amp;325&amp;"A"))</f>
        <v/>
      </c>
      <c r="AY25" s="540" t="str">
        <f>IF(COUNTA(車両台帳!$C$57:$C$556)=0,"",COUNTIF(車両台帳!$AQ$57:$AQ$556,AY$3&amp;"-"&amp;314&amp;"A")+COUNTIF(車両台帳!$AQ$57:$AQ$556,AY$3&amp;"-"&amp;324&amp;"A")+COUNTIF(車両台帳!$AQ$57:$AQ$556,AY$3&amp;"-"&amp;315&amp;"A")+COUNTIF(車両台帳!$AQ$57:$AQ$556,AY$3&amp;"-"&amp;325&amp;"A"))</f>
        <v/>
      </c>
      <c r="AZ25" s="540" t="str">
        <f>IF(COUNTA(車両台帳!$C$57:$C$556)=0,"",COUNTIF(車両台帳!$AQ$57:$AQ$556,AZ$3&amp;"-"&amp;314&amp;"A")+COUNTIF(車両台帳!$AQ$57:$AQ$556,AZ$3&amp;"-"&amp;324&amp;"A")+COUNTIF(車両台帳!$AQ$57:$AQ$556,AZ$3&amp;"-"&amp;315&amp;"A")+COUNTIF(車両台帳!$AQ$57:$AQ$556,AZ$3&amp;"-"&amp;325&amp;"A"))</f>
        <v/>
      </c>
      <c r="BA25" s="540" t="str">
        <f>IF(COUNTA(車両台帳!$C$57:$C$556)=0,"",COUNTIF(車両台帳!$AQ$57:$AQ$556,BA$3&amp;"-"&amp;314&amp;"A")+COUNTIF(車両台帳!$AQ$57:$AQ$556,BA$3&amp;"-"&amp;324&amp;"A")+COUNTIF(車両台帳!$AQ$57:$AQ$556,BA$3&amp;"-"&amp;315&amp;"A")+COUNTIF(車両台帳!$AQ$57:$AQ$556,BA$3&amp;"-"&amp;325&amp;"A"))</f>
        <v/>
      </c>
      <c r="BB25" s="540" t="str">
        <f>IF(COUNTA(車両台帳!$C$57:$C$556)=0,"",COUNTIF(車両台帳!$AQ$57:$AQ$556,BB$3&amp;"-"&amp;314&amp;"A")+COUNTIF(車両台帳!$AQ$57:$AQ$556,BB$3&amp;"-"&amp;324&amp;"A")+COUNTIF(車両台帳!$AQ$57:$AQ$556,BB$3&amp;"-"&amp;315&amp;"A")+COUNTIF(車両台帳!$AQ$57:$AQ$556,BB$3&amp;"-"&amp;325&amp;"A"))</f>
        <v/>
      </c>
      <c r="BC25" s="540" t="str">
        <f>IF(COUNTA(車両台帳!$C$57:$C$556)=0,"",COUNTIF(車両台帳!$AQ$57:$AQ$556,BC$3&amp;"-"&amp;314&amp;"A")+COUNTIF(車両台帳!$AQ$57:$AQ$556,BC$3&amp;"-"&amp;324&amp;"A")+COUNTIF(車両台帳!$AQ$57:$AQ$556,BC$3&amp;"-"&amp;315&amp;"A")+COUNTIF(車両台帳!$AQ$57:$AQ$556,BC$3&amp;"-"&amp;325&amp;"A"))</f>
        <v/>
      </c>
      <c r="BD25" s="540" t="str">
        <f>IF(COUNTA(車両台帳!$C$57:$C$556)=0,"",COUNTIF(車両台帳!$AQ$57:$AQ$556,BD$3&amp;"-"&amp;314&amp;"A")+COUNTIF(車両台帳!$AQ$57:$AQ$556,BD$3&amp;"-"&amp;324&amp;"A")+COUNTIF(車両台帳!$AQ$57:$AQ$556,BD$3&amp;"-"&amp;315&amp;"A")+COUNTIF(車両台帳!$AQ$57:$AQ$556,BD$3&amp;"-"&amp;325&amp;"A"))</f>
        <v/>
      </c>
      <c r="BE25" s="540" t="str">
        <f>IF(COUNTA(車両台帳!$C$57:$C$556)=0,"",COUNTIF(車両台帳!$AQ$57:$AQ$556,BE$3&amp;"-"&amp;314&amp;"A")+COUNTIF(車両台帳!$AQ$57:$AQ$556,BE$3&amp;"-"&amp;324&amp;"A")+COUNTIF(車両台帳!$AQ$57:$AQ$556,BE$3&amp;"-"&amp;315&amp;"A")+COUNTIF(車両台帳!$AQ$57:$AQ$556,BE$3&amp;"-"&amp;325&amp;"A"))</f>
        <v/>
      </c>
      <c r="BF25" s="540" t="str">
        <f>IF(COUNTA(車両台帳!$C$57:$C$556)=0,"",COUNTIF(車両台帳!$AQ$57:$AQ$556,BF$3&amp;"-"&amp;314&amp;"A")+COUNTIF(車両台帳!$AQ$57:$AQ$556,BF$3&amp;"-"&amp;324&amp;"A")+COUNTIF(車両台帳!$AQ$57:$AQ$556,BF$3&amp;"-"&amp;315&amp;"A")+COUNTIF(車両台帳!$AQ$57:$AQ$556,BF$3&amp;"-"&amp;325&amp;"A"))</f>
        <v/>
      </c>
      <c r="BG25" s="540" t="str">
        <f>IF(COUNTA(車両台帳!$C$57:$C$556)=0,"",COUNTIF(車両台帳!$AQ$57:$AQ$556,BG$3&amp;"-"&amp;314&amp;"A")+COUNTIF(車両台帳!$AQ$57:$AQ$556,BG$3&amp;"-"&amp;324&amp;"A")+COUNTIF(車両台帳!$AQ$57:$AQ$556,BG$3&amp;"-"&amp;315&amp;"A")+COUNTIF(車両台帳!$AQ$57:$AQ$556,BG$3&amp;"-"&amp;325&amp;"A"))</f>
        <v/>
      </c>
      <c r="BH25" s="540" t="str">
        <f>IF(COUNTA(車両台帳!$C$57:$C$556)=0,"",COUNTIF(車両台帳!$AQ$57:$AQ$556,BH$3&amp;"-"&amp;314&amp;"A")+COUNTIF(車両台帳!$AQ$57:$AQ$556,BH$3&amp;"-"&amp;324&amp;"A")+COUNTIF(車両台帳!$AQ$57:$AQ$556,BH$3&amp;"-"&amp;315&amp;"A")+COUNTIF(車両台帳!$AQ$57:$AQ$556,BH$3&amp;"-"&amp;325&amp;"A"))</f>
        <v/>
      </c>
      <c r="BI25" s="540" t="str">
        <f>IF(COUNTA(車両台帳!$C$57:$C$556)=0,"",COUNTIF(車両台帳!$AQ$57:$AQ$556,BI$3&amp;"-"&amp;314&amp;"A")+COUNTIF(車両台帳!$AQ$57:$AQ$556,BI$3&amp;"-"&amp;324&amp;"A")+COUNTIF(車両台帳!$AQ$57:$AQ$556,BI$3&amp;"-"&amp;315&amp;"A")+COUNTIF(車両台帳!$AQ$57:$AQ$556,BI$3&amp;"-"&amp;325&amp;"A"))</f>
        <v/>
      </c>
      <c r="BJ25" s="540" t="str">
        <f>IF(COUNTA(車両台帳!$C$57:$C$556)=0,"",COUNTIF(車両台帳!$AQ$57:$AQ$556,BJ$3&amp;"-"&amp;314&amp;"A")+COUNTIF(車両台帳!$AQ$57:$AQ$556,BJ$3&amp;"-"&amp;324&amp;"A")+COUNTIF(車両台帳!$AQ$57:$AQ$556,BJ$3&amp;"-"&amp;315&amp;"A")+COUNTIF(車両台帳!$AQ$57:$AQ$556,BJ$3&amp;"-"&amp;325&amp;"A"))</f>
        <v/>
      </c>
      <c r="BK25" s="540" t="str">
        <f>IF(COUNTA(車両台帳!$C$57:$C$556)=0,"",COUNTIF(車両台帳!$AQ$57:$AQ$556,BK$3&amp;"-"&amp;314&amp;"A")+COUNTIF(車両台帳!$AQ$57:$AQ$556,BK$3&amp;"-"&amp;324&amp;"A")+COUNTIF(車両台帳!$AQ$57:$AQ$556,BK$3&amp;"-"&amp;315&amp;"A")+COUNTIF(車両台帳!$AQ$57:$AQ$556,BK$3&amp;"-"&amp;325&amp;"A"))</f>
        <v/>
      </c>
      <c r="BL25" s="540" t="str">
        <f>IF(COUNTA(車両台帳!$C$57:$C$556)=0,"",COUNTIF(車両台帳!$AQ$57:$AQ$556,BL$3&amp;"-"&amp;314&amp;"A")+COUNTIF(車両台帳!$AQ$57:$AQ$556,BL$3&amp;"-"&amp;324&amp;"A")+COUNTIF(車両台帳!$AQ$57:$AQ$556,BL$3&amp;"-"&amp;315&amp;"A")+COUNTIF(車両台帳!$AQ$57:$AQ$556,BL$3&amp;"-"&amp;325&amp;"A"))</f>
        <v/>
      </c>
      <c r="BM25" s="540" t="str">
        <f>IF(COUNTA(車両台帳!$C$57:$C$556)=0,"",COUNTIF(車両台帳!$AQ$57:$AQ$556,BM$3&amp;"-"&amp;314&amp;"A")+COUNTIF(車両台帳!$AQ$57:$AQ$556,BM$3&amp;"-"&amp;324&amp;"A")+COUNTIF(車両台帳!$AQ$57:$AQ$556,BM$3&amp;"-"&amp;315&amp;"A")+COUNTIF(車両台帳!$AQ$57:$AQ$556,BM$3&amp;"-"&amp;325&amp;"A"))</f>
        <v/>
      </c>
      <c r="BN25" s="540" t="str">
        <f>IF(COUNTA(車両台帳!$C$57:$C$556)=0,"",COUNTIF(車両台帳!$AQ$57:$AQ$556,BN$3&amp;"-"&amp;314&amp;"A")+COUNTIF(車両台帳!$AQ$57:$AQ$556,BN$3&amp;"-"&amp;324&amp;"A")+COUNTIF(車両台帳!$AQ$57:$AQ$556,BN$3&amp;"-"&amp;315&amp;"A")+COUNTIF(車両台帳!$AQ$57:$AQ$556,BN$3&amp;"-"&amp;325&amp;"A"))</f>
        <v/>
      </c>
      <c r="BO25" s="540" t="str">
        <f>IF(COUNTA(車両台帳!$C$57:$C$556)=0,"",COUNTIF(車両台帳!$AQ$57:$AQ$556,BO$3&amp;"-"&amp;314&amp;"A")+COUNTIF(車両台帳!$AQ$57:$AQ$556,BO$3&amp;"-"&amp;324&amp;"A")+COUNTIF(車両台帳!$AQ$57:$AQ$556,BO$3&amp;"-"&amp;315&amp;"A")+COUNTIF(車両台帳!$AQ$57:$AQ$556,BO$3&amp;"-"&amp;325&amp;"A"))</f>
        <v/>
      </c>
      <c r="BP25" s="540" t="str">
        <f>IF(COUNTA(車両台帳!$C$57:$C$556)=0,"",COUNTIF(車両台帳!$AQ$57:$AQ$556,BP$3&amp;"-"&amp;314&amp;"A")+COUNTIF(車両台帳!$AQ$57:$AQ$556,BP$3&amp;"-"&amp;324&amp;"A")+COUNTIF(車両台帳!$AQ$57:$AQ$556,BP$3&amp;"-"&amp;315&amp;"A")+COUNTIF(車両台帳!$AQ$57:$AQ$556,BP$3&amp;"-"&amp;325&amp;"A"))</f>
        <v/>
      </c>
      <c r="BQ25" s="540" t="str">
        <f>IF(COUNTA(車両台帳!$C$57:$C$556)=0,"",COUNTIF(車両台帳!$AQ$57:$AQ$556,BQ$3&amp;"-"&amp;314&amp;"A")+COUNTIF(車両台帳!$AQ$57:$AQ$556,BQ$3&amp;"-"&amp;324&amp;"A")+COUNTIF(車両台帳!$AQ$57:$AQ$556,BQ$3&amp;"-"&amp;315&amp;"A")+COUNTIF(車両台帳!$AQ$57:$AQ$556,BQ$3&amp;"-"&amp;325&amp;"A"))</f>
        <v/>
      </c>
      <c r="BR25" s="540" t="str">
        <f>IF(COUNTA(車両台帳!$C$57:$C$556)=0,"",COUNTIF(車両台帳!$AQ$57:$AQ$556,BR$3&amp;"-"&amp;314&amp;"A")+COUNTIF(車両台帳!$AQ$57:$AQ$556,BR$3&amp;"-"&amp;324&amp;"A")+COUNTIF(車両台帳!$AQ$57:$AQ$556,BR$3&amp;"-"&amp;315&amp;"A")+COUNTIF(車両台帳!$AQ$57:$AQ$556,BR$3&amp;"-"&amp;325&amp;"A"))</f>
        <v/>
      </c>
      <c r="BS25" s="540" t="str">
        <f>IF(COUNTA(車両台帳!$C$57:$C$556)=0,"",COUNTIF(車両台帳!$AQ$57:$AQ$556,BS$3&amp;"-"&amp;314&amp;"A")+COUNTIF(車両台帳!$AQ$57:$AQ$556,BS$3&amp;"-"&amp;324&amp;"A")+COUNTIF(車両台帳!$AQ$57:$AQ$556,BS$3&amp;"-"&amp;315&amp;"A")+COUNTIF(車両台帳!$AQ$57:$AQ$556,BS$3&amp;"-"&amp;325&amp;"A"))</f>
        <v/>
      </c>
      <c r="BT25" s="540" t="str">
        <f>IF(COUNTA(車両台帳!$C$57:$C$556)=0,"",COUNTIF(車両台帳!$AQ$57:$AQ$556,BT$3&amp;"-"&amp;314&amp;"A")+COUNTIF(車両台帳!$AQ$57:$AQ$556,BT$3&amp;"-"&amp;324&amp;"A")+COUNTIF(車両台帳!$AQ$57:$AQ$556,BT$3&amp;"-"&amp;315&amp;"A")+COUNTIF(車両台帳!$AQ$57:$AQ$556,BT$3&amp;"-"&amp;325&amp;"A"))</f>
        <v/>
      </c>
      <c r="BU25" s="540" t="str">
        <f>IF(COUNTA(車両台帳!$C$57:$C$556)=0,"",COUNTIF(車両台帳!$AQ$57:$AQ$556,BU$3&amp;"-"&amp;314&amp;"A")+COUNTIF(車両台帳!$AQ$57:$AQ$556,BU$3&amp;"-"&amp;324&amp;"A")+COUNTIF(車両台帳!$AQ$57:$AQ$556,BU$3&amp;"-"&amp;315&amp;"A")+COUNTIF(車両台帳!$AQ$57:$AQ$556,BU$3&amp;"-"&amp;325&amp;"A"))</f>
        <v/>
      </c>
      <c r="BV25" s="540" t="str">
        <f>IF(COUNTA(車両台帳!$C$57:$C$556)=0,"",COUNTIF(車両台帳!$AQ$57:$AQ$556,BV$3&amp;"-"&amp;314&amp;"A")+COUNTIF(車両台帳!$AQ$57:$AQ$556,BV$3&amp;"-"&amp;324&amp;"A")+COUNTIF(車両台帳!$AQ$57:$AQ$556,BV$3&amp;"-"&amp;315&amp;"A")+COUNTIF(車両台帳!$AQ$57:$AQ$556,BV$3&amp;"-"&amp;325&amp;"A"))</f>
        <v/>
      </c>
      <c r="BW25" s="540" t="str">
        <f>IF(COUNTA(車両台帳!$C$57:$C$556)=0,"",COUNTIF(車両台帳!$AQ$57:$AQ$556,BW$3&amp;"-"&amp;314&amp;"A")+COUNTIF(車両台帳!$AQ$57:$AQ$556,BW$3&amp;"-"&amp;324&amp;"A")+COUNTIF(車両台帳!$AQ$57:$AQ$556,BW$3&amp;"-"&amp;315&amp;"A")+COUNTIF(車両台帳!$AQ$57:$AQ$556,BW$3&amp;"-"&amp;325&amp;"A"))</f>
        <v/>
      </c>
      <c r="BX25" s="540" t="str">
        <f>IF(COUNTA(車両台帳!$C$57:$C$556)=0,"",COUNTIF(車両台帳!$AQ$57:$AQ$556,BX$3&amp;"-"&amp;314&amp;"A")+COUNTIF(車両台帳!$AQ$57:$AQ$556,BX$3&amp;"-"&amp;324&amp;"A")+COUNTIF(車両台帳!$AQ$57:$AQ$556,BX$3&amp;"-"&amp;315&amp;"A")+COUNTIF(車両台帳!$AQ$57:$AQ$556,BX$3&amp;"-"&amp;325&amp;"A"))</f>
        <v/>
      </c>
      <c r="BY25" s="540" t="str">
        <f>IF(COUNTA(車両台帳!$C$57:$C$556)=0,"",COUNTIF(車両台帳!$AQ$57:$AQ$556,BY$3&amp;"-"&amp;314&amp;"A")+COUNTIF(車両台帳!$AQ$57:$AQ$556,BY$3&amp;"-"&amp;324&amp;"A")+COUNTIF(車両台帳!$AQ$57:$AQ$556,BY$3&amp;"-"&amp;315&amp;"A")+COUNTIF(車両台帳!$AQ$57:$AQ$556,BY$3&amp;"-"&amp;325&amp;"A"))</f>
        <v/>
      </c>
      <c r="BZ25" s="540" t="str">
        <f>IF(COUNTA(車両台帳!$C$57:$C$556)=0,"",COUNTIF(車両台帳!$AQ$57:$AQ$556,BZ$3&amp;"-"&amp;314&amp;"A")+COUNTIF(車両台帳!$AQ$57:$AQ$556,BZ$3&amp;"-"&amp;324&amp;"A")+COUNTIF(車両台帳!$AQ$57:$AQ$556,BZ$3&amp;"-"&amp;315&amp;"A")+COUNTIF(車両台帳!$AQ$57:$AQ$556,BZ$3&amp;"-"&amp;325&amp;"A"))</f>
        <v/>
      </c>
      <c r="CA25" s="540" t="str">
        <f>IF(COUNTA(車両台帳!$C$57:$C$556)=0,"",COUNTIF(車両台帳!$AQ$57:$AQ$556,CA$3&amp;"-"&amp;314&amp;"A")+COUNTIF(車両台帳!$AQ$57:$AQ$556,CA$3&amp;"-"&amp;324&amp;"A")+COUNTIF(車両台帳!$AQ$57:$AQ$556,CA$3&amp;"-"&amp;315&amp;"A")+COUNTIF(車両台帳!$AQ$57:$AQ$556,CA$3&amp;"-"&amp;325&amp;"A"))</f>
        <v/>
      </c>
      <c r="CB25" s="540" t="str">
        <f>IF(COUNTA(車両台帳!$C$57:$C$556)=0,"",COUNTIF(車両台帳!$AQ$57:$AQ$556,CB$3&amp;"-"&amp;314&amp;"A")+COUNTIF(車両台帳!$AQ$57:$AQ$556,CB$3&amp;"-"&amp;324&amp;"A")+COUNTIF(車両台帳!$AQ$57:$AQ$556,CB$3&amp;"-"&amp;315&amp;"A")+COUNTIF(車両台帳!$AQ$57:$AQ$556,CB$3&amp;"-"&amp;325&amp;"A"))</f>
        <v/>
      </c>
      <c r="CC25" s="540" t="str">
        <f>IF(COUNTA(車両台帳!$C$57:$C$556)=0,"",COUNTIF(車両台帳!$AQ$57:$AQ$556,CC$3&amp;"-"&amp;314&amp;"A")+COUNTIF(車両台帳!$AQ$57:$AQ$556,CC$3&amp;"-"&amp;324&amp;"A")+COUNTIF(車両台帳!$AQ$57:$AQ$556,CC$3&amp;"-"&amp;315&amp;"A")+COUNTIF(車両台帳!$AQ$57:$AQ$556,CC$3&amp;"-"&amp;325&amp;"A"))</f>
        <v/>
      </c>
      <c r="CD25" s="540" t="str">
        <f>IF(COUNTA(車両台帳!$C$57:$C$556)=0,"",COUNTIF(車両台帳!$AQ$57:$AQ$556,CD$3&amp;"-"&amp;314&amp;"A")+COUNTIF(車両台帳!$AQ$57:$AQ$556,CD$3&amp;"-"&amp;324&amp;"A")+COUNTIF(車両台帳!$AQ$57:$AQ$556,CD$3&amp;"-"&amp;315&amp;"A")+COUNTIF(車両台帳!$AQ$57:$AQ$556,CD$3&amp;"-"&amp;325&amp;"A"))</f>
        <v/>
      </c>
      <c r="CE25" s="540" t="str">
        <f>IF(COUNTA(車両台帳!$C$57:$C$556)=0,"",COUNTIF(車両台帳!$AQ$57:$AQ$556,CE$3&amp;"-"&amp;314&amp;"A")+COUNTIF(車両台帳!$AQ$57:$AQ$556,CE$3&amp;"-"&amp;324&amp;"A")+COUNTIF(車両台帳!$AQ$57:$AQ$556,CE$3&amp;"-"&amp;315&amp;"A")+COUNTIF(車両台帳!$AQ$57:$AQ$556,CE$3&amp;"-"&amp;325&amp;"A"))</f>
        <v/>
      </c>
      <c r="CF25" s="540" t="str">
        <f>IF(COUNTA(車両台帳!$C$57:$C$556)=0,"",COUNTIF(車両台帳!$AQ$57:$AQ$556,CF$3&amp;"-"&amp;314&amp;"A")+COUNTIF(車両台帳!$AQ$57:$AQ$556,CF$3&amp;"-"&amp;324&amp;"A")+COUNTIF(車両台帳!$AQ$57:$AQ$556,CF$3&amp;"-"&amp;315&amp;"A")+COUNTIF(車両台帳!$AQ$57:$AQ$556,CF$3&amp;"-"&amp;325&amp;"A"))</f>
        <v/>
      </c>
      <c r="CG25" s="540" t="str">
        <f>IF(COUNTA(車両台帳!$C$57:$C$556)=0,"",COUNTIF(車両台帳!$AQ$57:$AQ$556,CG$3&amp;"-"&amp;314&amp;"A")+COUNTIF(車両台帳!$AQ$57:$AQ$556,CG$3&amp;"-"&amp;324&amp;"A")+COUNTIF(車両台帳!$AQ$57:$AQ$556,CG$3&amp;"-"&amp;315&amp;"A")+COUNTIF(車両台帳!$AQ$57:$AQ$556,CG$3&amp;"-"&amp;325&amp;"A"))</f>
        <v/>
      </c>
      <c r="CH25" s="540" t="str">
        <f>IF(COUNTA(車両台帳!$C$57:$C$556)=0,"",COUNTIF(車両台帳!$AQ$57:$AQ$556,CH$3&amp;"-"&amp;314&amp;"A")+COUNTIF(車両台帳!$AQ$57:$AQ$556,CH$3&amp;"-"&amp;324&amp;"A")+COUNTIF(車両台帳!$AQ$57:$AQ$556,CH$3&amp;"-"&amp;315&amp;"A")+COUNTIF(車両台帳!$AQ$57:$AQ$556,CH$3&amp;"-"&amp;325&amp;"A"))</f>
        <v/>
      </c>
      <c r="CI25" s="540" t="str">
        <f>IF(COUNTA(車両台帳!$C$57:$C$556)=0,"",COUNTIF(車両台帳!$AQ$57:$AQ$556,CI$3&amp;"-"&amp;314&amp;"A")+COUNTIF(車両台帳!$AQ$57:$AQ$556,CI$3&amp;"-"&amp;324&amp;"A")+COUNTIF(車両台帳!$AQ$57:$AQ$556,CI$3&amp;"-"&amp;315&amp;"A")+COUNTIF(車両台帳!$AQ$57:$AQ$556,CI$3&amp;"-"&amp;325&amp;"A"))</f>
        <v/>
      </c>
      <c r="CJ25" s="540" t="str">
        <f>IF(COUNTA(車両台帳!$C$57:$C$556)=0,"",COUNTIF(車両台帳!$AQ$57:$AQ$556,CJ$3&amp;"-"&amp;314&amp;"A")+COUNTIF(車両台帳!$AQ$57:$AQ$556,CJ$3&amp;"-"&amp;324&amp;"A")+COUNTIF(車両台帳!$AQ$57:$AQ$556,CJ$3&amp;"-"&amp;315&amp;"A")+COUNTIF(車両台帳!$AQ$57:$AQ$556,CJ$3&amp;"-"&amp;325&amp;"A"))</f>
        <v/>
      </c>
      <c r="CK25" s="540" t="str">
        <f>IF(COUNTA(車両台帳!$C$57:$C$556)=0,"",COUNTIF(車両台帳!$AQ$57:$AQ$556,CK$3&amp;"-"&amp;314&amp;"A")+COUNTIF(車両台帳!$AQ$57:$AQ$556,CK$3&amp;"-"&amp;324&amp;"A")+COUNTIF(車両台帳!$AQ$57:$AQ$556,CK$3&amp;"-"&amp;315&amp;"A")+COUNTIF(車両台帳!$AQ$57:$AQ$556,CK$3&amp;"-"&amp;325&amp;"A"))</f>
        <v/>
      </c>
      <c r="CL25" s="540" t="str">
        <f>IF(COUNTA(車両台帳!$C$57:$C$556)=0,"",COUNTIF(車両台帳!$AQ$57:$AQ$556,CL$3&amp;"-"&amp;314&amp;"A")+COUNTIF(車両台帳!$AQ$57:$AQ$556,CL$3&amp;"-"&amp;324&amp;"A")+COUNTIF(車両台帳!$AQ$57:$AQ$556,CL$3&amp;"-"&amp;315&amp;"A")+COUNTIF(車両台帳!$AQ$57:$AQ$556,CL$3&amp;"-"&amp;325&amp;"A"))</f>
        <v/>
      </c>
      <c r="CM25" s="540" t="str">
        <f>IF(COUNTA(車両台帳!$C$57:$C$556)=0,"",COUNTIF(車両台帳!$AQ$57:$AQ$556,CM$3&amp;"-"&amp;314&amp;"A")+COUNTIF(車両台帳!$AQ$57:$AQ$556,CM$3&amp;"-"&amp;324&amp;"A")+COUNTIF(車両台帳!$AQ$57:$AQ$556,CM$3&amp;"-"&amp;315&amp;"A")+COUNTIF(車両台帳!$AQ$57:$AQ$556,CM$3&amp;"-"&amp;325&amp;"A"))</f>
        <v/>
      </c>
      <c r="CN25" s="540" t="str">
        <f>IF(COUNTA(車両台帳!$C$57:$C$556)=0,"",COUNTIF(車両台帳!$AQ$57:$AQ$556,CN$3&amp;"-"&amp;314&amp;"A")+COUNTIF(車両台帳!$AQ$57:$AQ$556,CN$3&amp;"-"&amp;324&amp;"A")+COUNTIF(車両台帳!$AQ$57:$AQ$556,CN$3&amp;"-"&amp;315&amp;"A")+COUNTIF(車両台帳!$AQ$57:$AQ$556,CN$3&amp;"-"&amp;325&amp;"A"))</f>
        <v/>
      </c>
      <c r="CO25" s="540" t="str">
        <f>IF(COUNTA(車両台帳!$C$57:$C$556)=0,"",COUNTIF(車両台帳!$AQ$57:$AQ$556,CO$3&amp;"-"&amp;314&amp;"A")+COUNTIF(車両台帳!$AQ$57:$AQ$556,CO$3&amp;"-"&amp;324&amp;"A")+COUNTIF(車両台帳!$AQ$57:$AQ$556,CO$3&amp;"-"&amp;315&amp;"A")+COUNTIF(車両台帳!$AQ$57:$AQ$556,CO$3&amp;"-"&amp;325&amp;"A"))</f>
        <v/>
      </c>
      <c r="CP25" s="540" t="str">
        <f>IF(COUNTA(車両台帳!$C$57:$C$556)=0,"",COUNTIF(車両台帳!$AQ$57:$AQ$556,CP$3&amp;"-"&amp;314&amp;"A")+COUNTIF(車両台帳!$AQ$57:$AQ$556,CP$3&amp;"-"&amp;324&amp;"A")+COUNTIF(車両台帳!$AQ$57:$AQ$556,CP$3&amp;"-"&amp;315&amp;"A")+COUNTIF(車両台帳!$AQ$57:$AQ$556,CP$3&amp;"-"&amp;325&amp;"A"))</f>
        <v/>
      </c>
      <c r="CQ25" s="540" t="str">
        <f>IF(COUNTA(車両台帳!$C$57:$C$556)=0,"",COUNTIF(車両台帳!$AQ$57:$AQ$556,CQ$3&amp;"-"&amp;314&amp;"A")+COUNTIF(車両台帳!$AQ$57:$AQ$556,CQ$3&amp;"-"&amp;324&amp;"A")+COUNTIF(車両台帳!$AQ$57:$AQ$556,CQ$3&amp;"-"&amp;315&amp;"A")+COUNTIF(車両台帳!$AQ$57:$AQ$556,CQ$3&amp;"-"&amp;325&amp;"A"))</f>
        <v/>
      </c>
      <c r="CR25" s="540" t="str">
        <f>IF(COUNTA(車両台帳!$C$57:$C$556)=0,"",COUNTIF(車両台帳!$AQ$57:$AQ$556,CR$3&amp;"-"&amp;314&amp;"A")+COUNTIF(車両台帳!$AQ$57:$AQ$556,CR$3&amp;"-"&amp;324&amp;"A")+COUNTIF(車両台帳!$AQ$57:$AQ$556,CR$3&amp;"-"&amp;315&amp;"A")+COUNTIF(車両台帳!$AQ$57:$AQ$556,CR$3&amp;"-"&amp;325&amp;"A"))</f>
        <v/>
      </c>
      <c r="CS25" s="540" t="str">
        <f>IF(COUNTA(車両台帳!$C$57:$C$556)=0,"",COUNTIF(車両台帳!$AQ$57:$AQ$556,CS$3&amp;"-"&amp;314&amp;"A")+COUNTIF(車両台帳!$AQ$57:$AQ$556,CS$3&amp;"-"&amp;324&amp;"A")+COUNTIF(車両台帳!$AQ$57:$AQ$556,CS$3&amp;"-"&amp;315&amp;"A")+COUNTIF(車両台帳!$AQ$57:$AQ$556,CS$3&amp;"-"&amp;325&amp;"A"))</f>
        <v/>
      </c>
      <c r="CT25" s="540" t="str">
        <f>IF(COUNTA(車両台帳!$C$57:$C$556)=0,"",COUNTIF(車両台帳!$AQ$57:$AQ$556,CT$3&amp;"-"&amp;314&amp;"A")+COUNTIF(車両台帳!$AQ$57:$AQ$556,CT$3&amp;"-"&amp;324&amp;"A")+COUNTIF(車両台帳!$AQ$57:$AQ$556,CT$3&amp;"-"&amp;315&amp;"A")+COUNTIF(車両台帳!$AQ$57:$AQ$556,CT$3&amp;"-"&amp;325&amp;"A"))</f>
        <v/>
      </c>
      <c r="CU25" s="540" t="str">
        <f>IF(COUNTA(車両台帳!$C$57:$C$556)=0,"",COUNTIF(車両台帳!$AQ$57:$AQ$556,CU$3&amp;"-"&amp;314&amp;"A")+COUNTIF(車両台帳!$AQ$57:$AQ$556,CU$3&amp;"-"&amp;324&amp;"A")+COUNTIF(車両台帳!$AQ$57:$AQ$556,CU$3&amp;"-"&amp;315&amp;"A")+COUNTIF(車両台帳!$AQ$57:$AQ$556,CU$3&amp;"-"&amp;325&amp;"A"))</f>
        <v/>
      </c>
      <c r="CV25" s="540" t="str">
        <f>IF(COUNTA(車両台帳!$C$57:$C$556)=0,"",COUNTIF(車両台帳!$AQ$57:$AQ$556,CV$3&amp;"-"&amp;314&amp;"A")+COUNTIF(車両台帳!$AQ$57:$AQ$556,CV$3&amp;"-"&amp;324&amp;"A")+COUNTIF(車両台帳!$AQ$57:$AQ$556,CV$3&amp;"-"&amp;315&amp;"A")+COUNTIF(車両台帳!$AQ$57:$AQ$556,CV$3&amp;"-"&amp;325&amp;"A"))</f>
        <v/>
      </c>
      <c r="CW25" s="540" t="str">
        <f>IF(COUNTA(車両台帳!$C$57:$C$556)=0,"",COUNTIF(車両台帳!$AQ$57:$AQ$556,CW$3&amp;"-"&amp;314&amp;"A")+COUNTIF(車両台帳!$AQ$57:$AQ$556,CW$3&amp;"-"&amp;324&amp;"A")+COUNTIF(車両台帳!$AQ$57:$AQ$556,CW$3&amp;"-"&amp;315&amp;"A")+COUNTIF(車両台帳!$AQ$57:$AQ$556,CW$3&amp;"-"&amp;325&amp;"A"))</f>
        <v/>
      </c>
      <c r="CX25" s="540" t="str">
        <f>IF(COUNTA(車両台帳!$C$57:$C$556)=0,"",COUNTIF(車両台帳!$AQ$57:$AQ$556,CX$3&amp;"-"&amp;314&amp;"A")+COUNTIF(車両台帳!$AQ$57:$AQ$556,CX$3&amp;"-"&amp;324&amp;"A")+COUNTIF(車両台帳!$AQ$57:$AQ$556,CX$3&amp;"-"&amp;315&amp;"A")+COUNTIF(車両台帳!$AQ$57:$AQ$556,CX$3&amp;"-"&amp;325&amp;"A"))</f>
        <v/>
      </c>
      <c r="CY25" s="540" t="str">
        <f>IF(COUNTA(車両台帳!$C$57:$C$556)=0,"",COUNTIF(車両台帳!$AQ$57:$AQ$556,CY$3&amp;"-"&amp;314&amp;"A")+COUNTIF(車両台帳!$AQ$57:$AQ$556,CY$3&amp;"-"&amp;324&amp;"A")+COUNTIF(車両台帳!$AQ$57:$AQ$556,CY$3&amp;"-"&amp;315&amp;"A")+COUNTIF(車両台帳!$AQ$57:$AQ$556,CY$3&amp;"-"&amp;325&amp;"A"))</f>
        <v/>
      </c>
      <c r="CZ25" s="540" t="str">
        <f>IF(COUNTA(車両台帳!$C$57:$C$556)=0,"",COUNTIF(車両台帳!$AQ$57:$AQ$556,CZ$3&amp;"-"&amp;314&amp;"A")+COUNTIF(車両台帳!$AQ$57:$AQ$556,CZ$3&amp;"-"&amp;324&amp;"A")+COUNTIF(車両台帳!$AQ$57:$AQ$556,CZ$3&amp;"-"&amp;315&amp;"A")+COUNTIF(車両台帳!$AQ$57:$AQ$556,CZ$3&amp;"-"&amp;325&amp;"A"))</f>
        <v/>
      </c>
      <c r="DA25" s="540" t="str">
        <f>IF(COUNTA(車両台帳!$C$57:$C$556)=0,"",COUNTIF(車両台帳!$AQ$57:$AQ$556,DA$3&amp;"-"&amp;314&amp;"A")+COUNTIF(車両台帳!$AQ$57:$AQ$556,DA$3&amp;"-"&amp;324&amp;"A")+COUNTIF(車両台帳!$AQ$57:$AQ$556,DA$3&amp;"-"&amp;315&amp;"A")+COUNTIF(車両台帳!$AQ$57:$AQ$556,DA$3&amp;"-"&amp;325&amp;"A"))</f>
        <v/>
      </c>
      <c r="DB25" s="540" t="str">
        <f>IF(COUNTA(車両台帳!$C$57:$C$556)=0,"",COUNTIF(車両台帳!$AQ$57:$AQ$556,DB$3&amp;"-"&amp;314&amp;"A")+COUNTIF(車両台帳!$AQ$57:$AQ$556,DB$3&amp;"-"&amp;324&amp;"A")+COUNTIF(車両台帳!$AQ$57:$AQ$556,DB$3&amp;"-"&amp;315&amp;"A")+COUNTIF(車両台帳!$AQ$57:$AQ$556,DB$3&amp;"-"&amp;325&amp;"A"))</f>
        <v/>
      </c>
      <c r="DC25" s="540" t="str">
        <f>IF(COUNTA(車両台帳!$C$57:$C$556)=0,"",COUNTIF(車両台帳!$AQ$57:$AQ$556,DC$3&amp;"-"&amp;314&amp;"A")+COUNTIF(車両台帳!$AQ$57:$AQ$556,DC$3&amp;"-"&amp;324&amp;"A")+COUNTIF(車両台帳!$AQ$57:$AQ$556,DC$3&amp;"-"&amp;315&amp;"A")+COUNTIF(車両台帳!$AQ$57:$AQ$556,DC$3&amp;"-"&amp;325&amp;"A"))</f>
        <v/>
      </c>
      <c r="DD25" s="540" t="str">
        <f>IF(COUNTA(車両台帳!$C$57:$C$556)=0,"",COUNTIF(車両台帳!$AQ$57:$AQ$556,DD$3&amp;"-"&amp;314&amp;"A")+COUNTIF(車両台帳!$AQ$57:$AQ$556,DD$3&amp;"-"&amp;324&amp;"A")+COUNTIF(車両台帳!$AQ$57:$AQ$556,DD$3&amp;"-"&amp;315&amp;"A")+COUNTIF(車両台帳!$AQ$57:$AQ$556,DD$3&amp;"-"&amp;325&amp;"A"))</f>
        <v/>
      </c>
      <c r="DE25" s="540" t="str">
        <f>IF(COUNTA(車両台帳!$C$57:$C$556)=0,"",COUNTIF(車両台帳!$AQ$57:$AQ$556,DE$3&amp;"-"&amp;314&amp;"A")+COUNTIF(車両台帳!$AQ$57:$AQ$556,DE$3&amp;"-"&amp;324&amp;"A")+COUNTIF(車両台帳!$AQ$57:$AQ$556,DE$3&amp;"-"&amp;315&amp;"A")+COUNTIF(車両台帳!$AQ$57:$AQ$556,DE$3&amp;"-"&amp;325&amp;"A"))</f>
        <v/>
      </c>
      <c r="DF25" s="540" t="str">
        <f>IF(COUNTA(車両台帳!$C$57:$C$556)=0,"",COUNTIF(車両台帳!$AQ$57:$AQ$556,DF$3&amp;"-"&amp;314&amp;"A")+COUNTIF(車両台帳!$AQ$57:$AQ$556,DF$3&amp;"-"&amp;324&amp;"A")+COUNTIF(車両台帳!$AQ$57:$AQ$556,DF$3&amp;"-"&amp;315&amp;"A")+COUNTIF(車両台帳!$AQ$57:$AQ$556,DF$3&amp;"-"&amp;325&amp;"A"))</f>
        <v/>
      </c>
      <c r="DG25" s="540" t="str">
        <f>IF(COUNTA(車両台帳!$C$57:$C$556)=0,"",COUNTIF(車両台帳!$AQ$57:$AQ$556,DG$3&amp;"-"&amp;314&amp;"A")+COUNTIF(車両台帳!$AQ$57:$AQ$556,DG$3&amp;"-"&amp;324&amp;"A")+COUNTIF(車両台帳!$AQ$57:$AQ$556,DG$3&amp;"-"&amp;315&amp;"A")+COUNTIF(車両台帳!$AQ$57:$AQ$556,DG$3&amp;"-"&amp;325&amp;"A"))</f>
        <v/>
      </c>
      <c r="DH25" s="540" t="str">
        <f>IF(COUNTA(車両台帳!$C$57:$C$556)=0,"",COUNTIF(車両台帳!$AQ$57:$AQ$556,DH$3&amp;"-"&amp;314&amp;"A")+COUNTIF(車両台帳!$AQ$57:$AQ$556,DH$3&amp;"-"&amp;324&amp;"A")+COUNTIF(車両台帳!$AQ$57:$AQ$556,DH$3&amp;"-"&amp;315&amp;"A")+COUNTIF(車両台帳!$AQ$57:$AQ$556,DH$3&amp;"-"&amp;325&amp;"A"))</f>
        <v/>
      </c>
      <c r="DI25" s="540" t="str">
        <f>IF(COUNTA(車両台帳!$C$57:$C$556)=0,"",COUNTIF(車両台帳!$AQ$57:$AQ$556,DI$3&amp;"-"&amp;314&amp;"A")+COUNTIF(車両台帳!$AQ$57:$AQ$556,DI$3&amp;"-"&amp;324&amp;"A")+COUNTIF(車両台帳!$AQ$57:$AQ$556,DI$3&amp;"-"&amp;315&amp;"A")+COUNTIF(車両台帳!$AQ$57:$AQ$556,DI$3&amp;"-"&amp;325&amp;"A"))</f>
        <v/>
      </c>
      <c r="DJ25" s="540" t="str">
        <f>IF(COUNTA(車両台帳!$C$57:$C$556)=0,"",COUNTIF(車両台帳!$AQ$57:$AQ$556,DJ$3&amp;"-"&amp;314&amp;"A")+COUNTIF(車両台帳!$AQ$57:$AQ$556,DJ$3&amp;"-"&amp;324&amp;"A")+COUNTIF(車両台帳!$AQ$57:$AQ$556,DJ$3&amp;"-"&amp;315&amp;"A")+COUNTIF(車両台帳!$AQ$57:$AQ$556,DJ$3&amp;"-"&amp;325&amp;"A"))</f>
        <v/>
      </c>
      <c r="DK25" s="540" t="str">
        <f>IF(COUNTA(車両台帳!$C$57:$C$556)=0,"",COUNTIF(車両台帳!$AQ$57:$AQ$556,DK$3&amp;"-"&amp;314&amp;"A")+COUNTIF(車両台帳!$AQ$57:$AQ$556,DK$3&amp;"-"&amp;324&amp;"A")+COUNTIF(車両台帳!$AQ$57:$AQ$556,DK$3&amp;"-"&amp;315&amp;"A")+COUNTIF(車両台帳!$AQ$57:$AQ$556,DK$3&amp;"-"&amp;325&amp;"A"))</f>
        <v/>
      </c>
      <c r="DL25" s="540" t="str">
        <f>IF(COUNTA(車両台帳!$C$57:$C$556)=0,"",COUNTIF(車両台帳!$AQ$57:$AQ$556,DL$3&amp;"-"&amp;314&amp;"A")+COUNTIF(車両台帳!$AQ$57:$AQ$556,DL$3&amp;"-"&amp;324&amp;"A")+COUNTIF(車両台帳!$AQ$57:$AQ$556,DL$3&amp;"-"&amp;315&amp;"A")+COUNTIF(車両台帳!$AQ$57:$AQ$556,DL$3&amp;"-"&amp;325&amp;"A"))</f>
        <v/>
      </c>
      <c r="DM25" s="540" t="str">
        <f>IF(COUNTA(車両台帳!$C$57:$C$556)=0,"",COUNTIF(車両台帳!$AQ$57:$AQ$556,DM$3&amp;"-"&amp;314&amp;"A")+COUNTIF(車両台帳!$AQ$57:$AQ$556,DM$3&amp;"-"&amp;324&amp;"A")+COUNTIF(車両台帳!$AQ$57:$AQ$556,DM$3&amp;"-"&amp;315&amp;"A")+COUNTIF(車両台帳!$AQ$57:$AQ$556,DM$3&amp;"-"&amp;325&amp;"A"))</f>
        <v/>
      </c>
      <c r="DN25" s="540" t="str">
        <f>IF(COUNTA(車両台帳!$C$57:$C$556)=0,"",COUNTIF(車両台帳!$AQ$57:$AQ$556,DN$3&amp;"-"&amp;314&amp;"A")+COUNTIF(車両台帳!$AQ$57:$AQ$556,DN$3&amp;"-"&amp;324&amp;"A")+COUNTIF(車両台帳!$AQ$57:$AQ$556,DN$3&amp;"-"&amp;315&amp;"A")+COUNTIF(車両台帳!$AQ$57:$AQ$556,DN$3&amp;"-"&amp;325&amp;"A"))</f>
        <v/>
      </c>
      <c r="DO25" s="540" t="str">
        <f>IF(COUNTA(車両台帳!$C$57:$C$556)=0,"",COUNTIF(車両台帳!$AQ$57:$AQ$556,DO$3&amp;"-"&amp;314&amp;"A")+COUNTIF(車両台帳!$AQ$57:$AQ$556,DO$3&amp;"-"&amp;324&amp;"A")+COUNTIF(車両台帳!$AQ$57:$AQ$556,DO$3&amp;"-"&amp;315&amp;"A")+COUNTIF(車両台帳!$AQ$57:$AQ$556,DO$3&amp;"-"&amp;325&amp;"A"))</f>
        <v/>
      </c>
      <c r="DP25" s="540" t="str">
        <f>IF(COUNTA(車両台帳!$C$57:$C$556)=0,"",COUNTIF(車両台帳!$AQ$57:$AQ$556,DP$3&amp;"-"&amp;314&amp;"A")+COUNTIF(車両台帳!$AQ$57:$AQ$556,DP$3&amp;"-"&amp;324&amp;"A")+COUNTIF(車両台帳!$AQ$57:$AQ$556,DP$3&amp;"-"&amp;315&amp;"A")+COUNTIF(車両台帳!$AQ$57:$AQ$556,DP$3&amp;"-"&amp;325&amp;"A"))</f>
        <v/>
      </c>
      <c r="DQ25" s="540" t="str">
        <f>IF(COUNTA(車両台帳!$C$57:$C$556)=0,"",COUNTIF(車両台帳!$AQ$57:$AQ$556,DQ$3&amp;"-"&amp;314&amp;"A")+COUNTIF(車両台帳!$AQ$57:$AQ$556,DQ$3&amp;"-"&amp;324&amp;"A")+COUNTIF(車両台帳!$AQ$57:$AQ$556,DQ$3&amp;"-"&amp;315&amp;"A")+COUNTIF(車両台帳!$AQ$57:$AQ$556,DQ$3&amp;"-"&amp;325&amp;"A"))</f>
        <v/>
      </c>
      <c r="DR25" s="540" t="str">
        <f>IF(COUNTA(車両台帳!$C$57:$C$556)=0,"",COUNTIF(車両台帳!$AQ$57:$AQ$556,DR$3&amp;"-"&amp;314&amp;"A")+COUNTIF(車両台帳!$AQ$57:$AQ$556,DR$3&amp;"-"&amp;324&amp;"A")+COUNTIF(車両台帳!$AQ$57:$AQ$556,DR$3&amp;"-"&amp;315&amp;"A")+COUNTIF(車両台帳!$AQ$57:$AQ$556,DR$3&amp;"-"&amp;325&amp;"A"))</f>
        <v/>
      </c>
      <c r="DS25" s="540" t="str">
        <f>IF(COUNTA(車両台帳!$C$57:$C$556)=0,"",COUNTIF(車両台帳!$AQ$57:$AQ$556,DS$3&amp;"-"&amp;314&amp;"A")+COUNTIF(車両台帳!$AQ$57:$AQ$556,DS$3&amp;"-"&amp;324&amp;"A")+COUNTIF(車両台帳!$AQ$57:$AQ$556,DS$3&amp;"-"&amp;315&amp;"A")+COUNTIF(車両台帳!$AQ$57:$AQ$556,DS$3&amp;"-"&amp;325&amp;"A"))</f>
        <v/>
      </c>
      <c r="DT25" s="540" t="str">
        <f>IF(COUNTA(車両台帳!$C$57:$C$556)=0,"",COUNTIF(車両台帳!$AQ$57:$AQ$556,DT$3&amp;"-"&amp;314&amp;"A")+COUNTIF(車両台帳!$AQ$57:$AQ$556,DT$3&amp;"-"&amp;324&amp;"A")+COUNTIF(車両台帳!$AQ$57:$AQ$556,DT$3&amp;"-"&amp;315&amp;"A")+COUNTIF(車両台帳!$AQ$57:$AQ$556,DT$3&amp;"-"&amp;325&amp;"A"))</f>
        <v/>
      </c>
      <c r="DU25" s="540" t="str">
        <f>IF(COUNTA(車両台帳!$C$57:$C$556)=0,"",COUNTIF(車両台帳!$AQ$57:$AQ$556,DU$3&amp;"-"&amp;314&amp;"A")+COUNTIF(車両台帳!$AQ$57:$AQ$556,DU$3&amp;"-"&amp;324&amp;"A")+COUNTIF(車両台帳!$AQ$57:$AQ$556,DU$3&amp;"-"&amp;315&amp;"A")+COUNTIF(車両台帳!$AQ$57:$AQ$556,DU$3&amp;"-"&amp;325&amp;"A"))</f>
        <v/>
      </c>
      <c r="DV25" s="540" t="str">
        <f>IF(COUNTA(車両台帳!$C$57:$C$556)=0,"",COUNTIF(車両台帳!$AQ$57:$AQ$556,DV$3&amp;"-"&amp;314&amp;"A")+COUNTIF(車両台帳!$AQ$57:$AQ$556,DV$3&amp;"-"&amp;324&amp;"A")+COUNTIF(車両台帳!$AQ$57:$AQ$556,DV$3&amp;"-"&amp;315&amp;"A")+COUNTIF(車両台帳!$AQ$57:$AQ$556,DV$3&amp;"-"&amp;325&amp;"A"))</f>
        <v/>
      </c>
      <c r="DW25" s="540" t="str">
        <f>IF(COUNTA(車両台帳!$C$57:$C$556)=0,"",COUNTIF(車両台帳!$AQ$57:$AQ$556,DW$3&amp;"-"&amp;314&amp;"A")+COUNTIF(車両台帳!$AQ$57:$AQ$556,DW$3&amp;"-"&amp;324&amp;"A")+COUNTIF(車両台帳!$AQ$57:$AQ$556,DW$3&amp;"-"&amp;315&amp;"A")+COUNTIF(車両台帳!$AQ$57:$AQ$556,DW$3&amp;"-"&amp;325&amp;"A"))</f>
        <v/>
      </c>
      <c r="DX25" s="540" t="str">
        <f>IF(COUNTA(車両台帳!$C$57:$C$556)=0,"",COUNTIF(車両台帳!$AQ$57:$AQ$556,DX$3&amp;"-"&amp;314&amp;"A")+COUNTIF(車両台帳!$AQ$57:$AQ$556,DX$3&amp;"-"&amp;324&amp;"A")+COUNTIF(車両台帳!$AQ$57:$AQ$556,DX$3&amp;"-"&amp;315&amp;"A")+COUNTIF(車両台帳!$AQ$57:$AQ$556,DX$3&amp;"-"&amp;325&amp;"A"))</f>
        <v/>
      </c>
      <c r="DY25" s="540" t="str">
        <f>IF(COUNTA(車両台帳!$C$57:$C$556)=0,"",COUNTIF(車両台帳!$AQ$57:$AQ$556,DY$3&amp;"-"&amp;314&amp;"A")+COUNTIF(車両台帳!$AQ$57:$AQ$556,DY$3&amp;"-"&amp;324&amp;"A")+COUNTIF(車両台帳!$AQ$57:$AQ$556,DY$3&amp;"-"&amp;315&amp;"A")+COUNTIF(車両台帳!$AQ$57:$AQ$556,DY$3&amp;"-"&amp;325&amp;"A"))</f>
        <v/>
      </c>
      <c r="DZ25" s="540" t="str">
        <f>IF(COUNTA(車両台帳!$C$57:$C$556)=0,"",COUNTIF(車両台帳!$AQ$57:$AQ$556,DZ$3&amp;"-"&amp;314&amp;"A")+COUNTIF(車両台帳!$AQ$57:$AQ$556,DZ$3&amp;"-"&amp;324&amp;"A")+COUNTIF(車両台帳!$AQ$57:$AQ$556,DZ$3&amp;"-"&amp;315&amp;"A")+COUNTIF(車両台帳!$AQ$57:$AQ$556,DZ$3&amp;"-"&amp;325&amp;"A"))</f>
        <v/>
      </c>
      <c r="EA25" s="540" t="str">
        <f>IF(COUNTA(車両台帳!$C$57:$C$556)=0,"",COUNTIF(車両台帳!$AQ$57:$AQ$556,EA$3&amp;"-"&amp;314&amp;"A")+COUNTIF(車両台帳!$AQ$57:$AQ$556,EA$3&amp;"-"&amp;324&amp;"A")+COUNTIF(車両台帳!$AQ$57:$AQ$556,EA$3&amp;"-"&amp;315&amp;"A")+COUNTIF(車両台帳!$AQ$57:$AQ$556,EA$3&amp;"-"&amp;325&amp;"A"))</f>
        <v/>
      </c>
      <c r="EB25" s="540" t="str">
        <f>IF(COUNTA(車両台帳!$C$57:$C$556)=0,"",COUNTIF(車両台帳!$AQ$57:$AQ$556,EB$3&amp;"-"&amp;314&amp;"A")+COUNTIF(車両台帳!$AQ$57:$AQ$556,EB$3&amp;"-"&amp;324&amp;"A")+COUNTIF(車両台帳!$AQ$57:$AQ$556,EB$3&amp;"-"&amp;315&amp;"A")+COUNTIF(車両台帳!$AQ$57:$AQ$556,EB$3&amp;"-"&amp;325&amp;"A"))</f>
        <v/>
      </c>
      <c r="EC25" s="540" t="str">
        <f>IF(COUNTA(車両台帳!$C$57:$C$556)=0,"",COUNTIF(車両台帳!$AQ$57:$AQ$556,EC$3&amp;"-"&amp;314&amp;"A")+COUNTIF(車両台帳!$AQ$57:$AQ$556,EC$3&amp;"-"&amp;324&amp;"A")+COUNTIF(車両台帳!$AQ$57:$AQ$556,EC$3&amp;"-"&amp;315&amp;"A")+COUNTIF(車両台帳!$AQ$57:$AQ$556,EC$3&amp;"-"&amp;325&amp;"A"))</f>
        <v/>
      </c>
      <c r="ED25" s="540" t="str">
        <f>IF(COUNTA(車両台帳!$C$57:$C$556)=0,"",COUNTIF(車両台帳!$AQ$57:$AQ$556,ED$3&amp;"-"&amp;314&amp;"A")+COUNTIF(車両台帳!$AQ$57:$AQ$556,ED$3&amp;"-"&amp;324&amp;"A")+COUNTIF(車両台帳!$AQ$57:$AQ$556,ED$3&amp;"-"&amp;315&amp;"A")+COUNTIF(車両台帳!$AQ$57:$AQ$556,ED$3&amp;"-"&amp;325&amp;"A"))</f>
        <v/>
      </c>
      <c r="EE25" s="540" t="str">
        <f>IF(COUNTA(車両台帳!$C$57:$C$556)=0,"",COUNTIF(車両台帳!$AQ$57:$AQ$556,EE$3&amp;"-"&amp;314&amp;"A")+COUNTIF(車両台帳!$AQ$57:$AQ$556,EE$3&amp;"-"&amp;324&amp;"A")+COUNTIF(車両台帳!$AQ$57:$AQ$556,EE$3&amp;"-"&amp;315&amp;"A")+COUNTIF(車両台帳!$AQ$57:$AQ$556,EE$3&amp;"-"&amp;325&amp;"A"))</f>
        <v/>
      </c>
      <c r="EF25" s="540" t="str">
        <f>IF(COUNTA(車両台帳!$C$57:$C$556)=0,"",COUNTIF(車両台帳!$AQ$57:$AQ$556,EF$3&amp;"-"&amp;314&amp;"A")+COUNTIF(車両台帳!$AQ$57:$AQ$556,EF$3&amp;"-"&amp;324&amp;"A")+COUNTIF(車両台帳!$AQ$57:$AQ$556,EF$3&amp;"-"&amp;315&amp;"A")+COUNTIF(車両台帳!$AQ$57:$AQ$556,EF$3&amp;"-"&amp;325&amp;"A"))</f>
        <v/>
      </c>
      <c r="EG25" s="540" t="str">
        <f>IF(COUNTA(車両台帳!$C$57:$C$556)=0,"",COUNTIF(車両台帳!$AQ$57:$AQ$556,EG$3&amp;"-"&amp;314&amp;"A")+COUNTIF(車両台帳!$AQ$57:$AQ$556,EG$3&amp;"-"&amp;324&amp;"A")+COUNTIF(車両台帳!$AQ$57:$AQ$556,EG$3&amp;"-"&amp;315&amp;"A")+COUNTIF(車両台帳!$AQ$57:$AQ$556,EG$3&amp;"-"&amp;325&amp;"A"))</f>
        <v/>
      </c>
      <c r="EH25" s="540" t="str">
        <f>IF(COUNTA(車両台帳!$C$57:$C$556)=0,"",COUNTIF(車両台帳!$AQ$57:$AQ$556,EH$3&amp;"-"&amp;314&amp;"A")+COUNTIF(車両台帳!$AQ$57:$AQ$556,EH$3&amp;"-"&amp;324&amp;"A")+COUNTIF(車両台帳!$AQ$57:$AQ$556,EH$3&amp;"-"&amp;315&amp;"A")+COUNTIF(車両台帳!$AQ$57:$AQ$556,EH$3&amp;"-"&amp;325&amp;"A"))</f>
        <v/>
      </c>
      <c r="EI25" s="540" t="str">
        <f>IF(COUNTA(車両台帳!$C$57:$C$556)=0,"",COUNTIF(車両台帳!$AQ$57:$AQ$556,EI$3&amp;"-"&amp;314&amp;"A")+COUNTIF(車両台帳!$AQ$57:$AQ$556,EI$3&amp;"-"&amp;324&amp;"A")+COUNTIF(車両台帳!$AQ$57:$AQ$556,EI$3&amp;"-"&amp;315&amp;"A")+COUNTIF(車両台帳!$AQ$57:$AQ$556,EI$3&amp;"-"&amp;325&amp;"A"))</f>
        <v/>
      </c>
      <c r="EJ25" s="540" t="str">
        <f>IF(COUNTA(車両台帳!$C$57:$C$556)=0,"",COUNTIF(車両台帳!$AQ$57:$AQ$556,EJ$3&amp;"-"&amp;314&amp;"A")+COUNTIF(車両台帳!$AQ$57:$AQ$556,EJ$3&amp;"-"&amp;324&amp;"A")+COUNTIF(車両台帳!$AQ$57:$AQ$556,EJ$3&amp;"-"&amp;315&amp;"A")+COUNTIF(車両台帳!$AQ$57:$AQ$556,EJ$3&amp;"-"&amp;325&amp;"A"))</f>
        <v/>
      </c>
      <c r="EK25" s="540" t="str">
        <f>IF(COUNTA(車両台帳!$C$57:$C$556)=0,"",COUNTIF(車両台帳!$AQ$57:$AQ$556,EK$3&amp;"-"&amp;314&amp;"A")+COUNTIF(車両台帳!$AQ$57:$AQ$556,EK$3&amp;"-"&amp;324&amp;"A")+COUNTIF(車両台帳!$AQ$57:$AQ$556,EK$3&amp;"-"&amp;315&amp;"A")+COUNTIF(車両台帳!$AQ$57:$AQ$556,EK$3&amp;"-"&amp;325&amp;"A"))</f>
        <v/>
      </c>
      <c r="EL25" s="540" t="str">
        <f>IF(COUNTA(車両台帳!$C$57:$C$556)=0,"",COUNTIF(車両台帳!$AQ$57:$AQ$556,EL$3&amp;"-"&amp;314&amp;"A")+COUNTIF(車両台帳!$AQ$57:$AQ$556,EL$3&amp;"-"&amp;324&amp;"A")+COUNTIF(車両台帳!$AQ$57:$AQ$556,EL$3&amp;"-"&amp;315&amp;"A")+COUNTIF(車両台帳!$AQ$57:$AQ$556,EL$3&amp;"-"&amp;325&amp;"A"))</f>
        <v/>
      </c>
      <c r="EM25" s="540" t="str">
        <f>IF(COUNTA(車両台帳!$C$57:$C$556)=0,"",COUNTIF(車両台帳!$AQ$57:$AQ$556,EM$3&amp;"-"&amp;314&amp;"A")+COUNTIF(車両台帳!$AQ$57:$AQ$556,EM$3&amp;"-"&amp;324&amp;"A")+COUNTIF(車両台帳!$AQ$57:$AQ$556,EM$3&amp;"-"&amp;315&amp;"A")+COUNTIF(車両台帳!$AQ$57:$AQ$556,EM$3&amp;"-"&amp;325&amp;"A"))</f>
        <v/>
      </c>
      <c r="EN25" s="540" t="str">
        <f>IF(COUNTA(車両台帳!$C$57:$C$556)=0,"",COUNTIF(車両台帳!$AQ$57:$AQ$556,EN$3&amp;"-"&amp;314&amp;"A")+COUNTIF(車両台帳!$AQ$57:$AQ$556,EN$3&amp;"-"&amp;324&amp;"A")+COUNTIF(車両台帳!$AQ$57:$AQ$556,EN$3&amp;"-"&amp;315&amp;"A")+COUNTIF(車両台帳!$AQ$57:$AQ$556,EN$3&amp;"-"&amp;325&amp;"A"))</f>
        <v/>
      </c>
      <c r="EO25" s="540" t="str">
        <f>IF(COUNTA(車両台帳!$C$57:$C$556)=0,"",COUNTIF(車両台帳!$AQ$57:$AQ$556,EO$3&amp;"-"&amp;314&amp;"A")+COUNTIF(車両台帳!$AQ$57:$AQ$556,EO$3&amp;"-"&amp;324&amp;"A")+COUNTIF(車両台帳!$AQ$57:$AQ$556,EO$3&amp;"-"&amp;315&amp;"A")+COUNTIF(車両台帳!$AQ$57:$AQ$556,EO$3&amp;"-"&amp;325&amp;"A"))</f>
        <v/>
      </c>
      <c r="EP25" s="540" t="str">
        <f>IF(COUNTA(車両台帳!$C$57:$C$556)=0,"",COUNTIF(車両台帳!$AQ$57:$AQ$556,EP$3&amp;"-"&amp;314&amp;"A")+COUNTIF(車両台帳!$AQ$57:$AQ$556,EP$3&amp;"-"&amp;324&amp;"A")+COUNTIF(車両台帳!$AQ$57:$AQ$556,EP$3&amp;"-"&amp;315&amp;"A")+COUNTIF(車両台帳!$AQ$57:$AQ$556,EP$3&amp;"-"&amp;325&amp;"A"))</f>
        <v/>
      </c>
      <c r="EQ25" s="540" t="str">
        <f>IF(COUNTA(車両台帳!$C$57:$C$556)=0,"",COUNTIF(車両台帳!$AQ$57:$AQ$556,EQ$3&amp;"-"&amp;314&amp;"A")+COUNTIF(車両台帳!$AQ$57:$AQ$556,EQ$3&amp;"-"&amp;324&amp;"A")+COUNTIF(車両台帳!$AQ$57:$AQ$556,EQ$3&amp;"-"&amp;315&amp;"A")+COUNTIF(車両台帳!$AQ$57:$AQ$556,EQ$3&amp;"-"&amp;325&amp;"A"))</f>
        <v/>
      </c>
      <c r="ER25" s="540" t="str">
        <f>IF(COUNTA(車両台帳!$C$57:$C$556)=0,"",COUNTIF(車両台帳!$AQ$57:$AQ$556,ER$3&amp;"-"&amp;314&amp;"A")+COUNTIF(車両台帳!$AQ$57:$AQ$556,ER$3&amp;"-"&amp;324&amp;"A")+COUNTIF(車両台帳!$AQ$57:$AQ$556,ER$3&amp;"-"&amp;315&amp;"A")+COUNTIF(車両台帳!$AQ$57:$AQ$556,ER$3&amp;"-"&amp;325&amp;"A"))</f>
        <v/>
      </c>
      <c r="ES25" s="540" t="str">
        <f>IF(COUNTA(車両台帳!$C$57:$C$556)=0,"",COUNTIF(車両台帳!$AQ$57:$AQ$556,ES$3&amp;"-"&amp;314&amp;"A")+COUNTIF(車両台帳!$AQ$57:$AQ$556,ES$3&amp;"-"&amp;324&amp;"A")+COUNTIF(車両台帳!$AQ$57:$AQ$556,ES$3&amp;"-"&amp;315&amp;"A")+COUNTIF(車両台帳!$AQ$57:$AQ$556,ES$3&amp;"-"&amp;325&amp;"A"))</f>
        <v/>
      </c>
      <c r="ET25" s="540" t="str">
        <f>IF(COUNTA(車両台帳!$C$57:$C$556)=0,"",COUNTIF(車両台帳!$AQ$57:$AQ$556,ET$3&amp;"-"&amp;314&amp;"A")+COUNTIF(車両台帳!$AQ$57:$AQ$556,ET$3&amp;"-"&amp;324&amp;"A")+COUNTIF(車両台帳!$AQ$57:$AQ$556,ET$3&amp;"-"&amp;315&amp;"A")+COUNTIF(車両台帳!$AQ$57:$AQ$556,ET$3&amp;"-"&amp;325&amp;"A"))</f>
        <v/>
      </c>
      <c r="EU25" s="540" t="str">
        <f>IF(COUNTA(車両台帳!$C$57:$C$556)=0,"",COUNTIF(車両台帳!$AQ$57:$AQ$556,EU$3&amp;"-"&amp;314&amp;"A")+COUNTIF(車両台帳!$AQ$57:$AQ$556,EU$3&amp;"-"&amp;324&amp;"A")+COUNTIF(車両台帳!$AQ$57:$AQ$556,EU$3&amp;"-"&amp;315&amp;"A")+COUNTIF(車両台帳!$AQ$57:$AQ$556,EU$3&amp;"-"&amp;325&amp;"A"))</f>
        <v/>
      </c>
      <c r="EV25" s="540" t="str">
        <f>IF(COUNTA(車両台帳!$C$57:$C$556)=0,"",COUNTIF(車両台帳!$AQ$57:$AQ$556,EV$3&amp;"-"&amp;314&amp;"A")+COUNTIF(車両台帳!$AQ$57:$AQ$556,EV$3&amp;"-"&amp;324&amp;"A")+COUNTIF(車両台帳!$AQ$57:$AQ$556,EV$3&amp;"-"&amp;315&amp;"A")+COUNTIF(車両台帳!$AQ$57:$AQ$556,EV$3&amp;"-"&amp;325&amp;"A"))</f>
        <v/>
      </c>
      <c r="EW25" s="541" t="str">
        <f>IF(COUNTA(車両台帳!$C$57:$C$556)=0,"",COUNTIF(車両台帳!$AQ$57:$AQ$556,EW$3&amp;"-"&amp;314&amp;"A")+COUNTIF(車両台帳!$AQ$57:$AQ$556,EW$3&amp;"-"&amp;324&amp;"A")+COUNTIF(車両台帳!$AQ$57:$AQ$556,EW$3&amp;"-"&amp;315&amp;"A")+COUNTIF(車両台帳!$AQ$57:$AQ$556,EW$3&amp;"-"&amp;325&amp;"A"))</f>
        <v/>
      </c>
    </row>
    <row r="26" spans="1:153" s="6" customFormat="1" ht="29.25" customHeight="1">
      <c r="A26" s="1065" t="s">
        <v>48</v>
      </c>
      <c r="B26" s="531" t="s">
        <v>38</v>
      </c>
      <c r="C26" s="533" t="str">
        <f>IF(COUNTA(車両台帳!$C$57:$C$556)=0,"",SUM(D26:EW26))</f>
        <v/>
      </c>
      <c r="D26" s="534" t="str">
        <f>IF(COUNTA(車両台帳!$C$57:$C$556)=0,"",COUNTIF(車両台帳!$AQ$57:$AQ$556,D$3&amp;"-"&amp;10&amp;"A"))</f>
        <v/>
      </c>
      <c r="E26" s="534" t="str">
        <f>IF(COUNTA(車両台帳!$C$57:$C$556)=0,"",COUNTIF(車両台帳!$AQ$57:$AQ$556,E$3&amp;"-"&amp;10&amp;"A"))</f>
        <v/>
      </c>
      <c r="F26" s="534" t="str">
        <f>IF(COUNTA(車両台帳!$C$57:$C$556)=0,"",COUNTIF(車両台帳!$AQ$57:$AQ$556,F$3&amp;"-"&amp;10&amp;"A"))</f>
        <v/>
      </c>
      <c r="G26" s="534" t="str">
        <f>IF(COUNTA(車両台帳!$C$57:$C$556)=0,"",COUNTIF(車両台帳!$AQ$57:$AQ$556,G$3&amp;"-"&amp;10&amp;"A"))</f>
        <v/>
      </c>
      <c r="H26" s="534" t="str">
        <f>IF(COUNTA(車両台帳!$C$57:$C$556)=0,"",COUNTIF(車両台帳!$AQ$57:$AQ$556,H$3&amp;"-"&amp;10&amp;"A"))</f>
        <v/>
      </c>
      <c r="I26" s="534" t="str">
        <f>IF(COUNTA(車両台帳!$C$57:$C$556)=0,"",COUNTIF(車両台帳!$AQ$57:$AQ$556,I$3&amp;"-"&amp;10&amp;"A"))</f>
        <v/>
      </c>
      <c r="J26" s="534" t="str">
        <f>IF(COUNTA(車両台帳!$C$57:$C$556)=0,"",COUNTIF(車両台帳!$AQ$57:$AQ$556,J$3&amp;"-"&amp;10&amp;"A"))</f>
        <v/>
      </c>
      <c r="K26" s="534" t="str">
        <f>IF(COUNTA(車両台帳!$C$57:$C$556)=0,"",COUNTIF(車両台帳!$AQ$57:$AQ$556,K$3&amp;"-"&amp;10&amp;"A"))</f>
        <v/>
      </c>
      <c r="L26" s="534" t="str">
        <f>IF(COUNTA(車両台帳!$C$57:$C$556)=0,"",COUNTIF(車両台帳!$AQ$57:$AQ$556,L$3&amp;"-"&amp;10&amp;"A"))</f>
        <v/>
      </c>
      <c r="M26" s="534" t="str">
        <f>IF(COUNTA(車両台帳!$C$57:$C$556)=0,"",COUNTIF(車両台帳!$AQ$57:$AQ$556,M$3&amp;"-"&amp;10&amp;"A"))</f>
        <v/>
      </c>
      <c r="N26" s="534" t="str">
        <f>IF(COUNTA(車両台帳!$C$57:$C$556)=0,"",COUNTIF(車両台帳!$AQ$57:$AQ$556,N$3&amp;"-"&amp;10&amp;"A"))</f>
        <v/>
      </c>
      <c r="O26" s="534" t="str">
        <f>IF(COUNTA(車両台帳!$C$57:$C$556)=0,"",COUNTIF(車両台帳!$AQ$57:$AQ$556,O$3&amp;"-"&amp;10&amp;"A"))</f>
        <v/>
      </c>
      <c r="P26" s="534" t="str">
        <f>IF(COUNTA(車両台帳!$C$57:$C$556)=0,"",COUNTIF(車両台帳!$AQ$57:$AQ$556,P$3&amp;"-"&amp;10&amp;"A"))</f>
        <v/>
      </c>
      <c r="Q26" s="534" t="str">
        <f>IF(COUNTA(車両台帳!$C$57:$C$556)=0,"",COUNTIF(車両台帳!$AQ$57:$AQ$556,Q$3&amp;"-"&amp;10&amp;"A"))</f>
        <v/>
      </c>
      <c r="R26" s="534" t="str">
        <f>IF(COUNTA(車両台帳!$C$57:$C$556)=0,"",COUNTIF(車両台帳!$AQ$57:$AQ$556,R$3&amp;"-"&amp;10&amp;"A"))</f>
        <v/>
      </c>
      <c r="S26" s="534" t="str">
        <f>IF(COUNTA(車両台帳!$C$57:$C$556)=0,"",COUNTIF(車両台帳!$AQ$57:$AQ$556,S$3&amp;"-"&amp;10&amp;"A"))</f>
        <v/>
      </c>
      <c r="T26" s="534" t="str">
        <f>IF(COUNTA(車両台帳!$C$57:$C$556)=0,"",COUNTIF(車両台帳!$AQ$57:$AQ$556,T$3&amp;"-"&amp;10&amp;"A"))</f>
        <v/>
      </c>
      <c r="U26" s="534" t="str">
        <f>IF(COUNTA(車両台帳!$C$57:$C$556)=0,"",COUNTIF(車両台帳!$AQ$57:$AQ$556,U$3&amp;"-"&amp;10&amp;"A"))</f>
        <v/>
      </c>
      <c r="V26" s="534" t="str">
        <f>IF(COUNTA(車両台帳!$C$57:$C$556)=0,"",COUNTIF(車両台帳!$AQ$57:$AQ$556,V$3&amp;"-"&amp;10&amp;"A"))</f>
        <v/>
      </c>
      <c r="W26" s="534" t="str">
        <f>IF(COUNTA(車両台帳!$C$57:$C$556)=0,"",COUNTIF(車両台帳!$AQ$57:$AQ$556,W$3&amp;"-"&amp;10&amp;"A"))</f>
        <v/>
      </c>
      <c r="X26" s="534" t="str">
        <f>IF(COUNTA(車両台帳!$C$57:$C$556)=0,"",COUNTIF(車両台帳!$AQ$57:$AQ$556,X$3&amp;"-"&amp;10&amp;"A"))</f>
        <v/>
      </c>
      <c r="Y26" s="534" t="str">
        <f>IF(COUNTA(車両台帳!$C$57:$C$556)=0,"",COUNTIF(車両台帳!$AQ$57:$AQ$556,Y$3&amp;"-"&amp;10&amp;"A"))</f>
        <v/>
      </c>
      <c r="Z26" s="534" t="str">
        <f>IF(COUNTA(車両台帳!$C$57:$C$556)=0,"",COUNTIF(車両台帳!$AQ$57:$AQ$556,Z$3&amp;"-"&amp;10&amp;"A"))</f>
        <v/>
      </c>
      <c r="AA26" s="534" t="str">
        <f>IF(COUNTA(車両台帳!$C$57:$C$556)=0,"",COUNTIF(車両台帳!$AQ$57:$AQ$556,AA$3&amp;"-"&amp;10&amp;"A"))</f>
        <v/>
      </c>
      <c r="AB26" s="534" t="str">
        <f>IF(COUNTA(車両台帳!$C$57:$C$556)=0,"",COUNTIF(車両台帳!$AQ$57:$AQ$556,AB$3&amp;"-"&amp;10&amp;"A"))</f>
        <v/>
      </c>
      <c r="AC26" s="534" t="str">
        <f>IF(COUNTA(車両台帳!$C$57:$C$556)=0,"",COUNTIF(車両台帳!$AQ$57:$AQ$556,AC$3&amp;"-"&amp;10&amp;"A"))</f>
        <v/>
      </c>
      <c r="AD26" s="534" t="str">
        <f>IF(COUNTA(車両台帳!$C$57:$C$556)=0,"",COUNTIF(車両台帳!$AQ$57:$AQ$556,AD$3&amp;"-"&amp;10&amp;"A"))</f>
        <v/>
      </c>
      <c r="AE26" s="534" t="str">
        <f>IF(COUNTA(車両台帳!$C$57:$C$556)=0,"",COUNTIF(車両台帳!$AQ$57:$AQ$556,AE$3&amp;"-"&amp;10&amp;"A"))</f>
        <v/>
      </c>
      <c r="AF26" s="534" t="str">
        <f>IF(COUNTA(車両台帳!$C$57:$C$556)=0,"",COUNTIF(車両台帳!$AQ$57:$AQ$556,AF$3&amp;"-"&amp;10&amp;"A"))</f>
        <v/>
      </c>
      <c r="AG26" s="534" t="str">
        <f>IF(COUNTA(車両台帳!$C$57:$C$556)=0,"",COUNTIF(車両台帳!$AQ$57:$AQ$556,AG$3&amp;"-"&amp;10&amp;"A"))</f>
        <v/>
      </c>
      <c r="AH26" s="534" t="str">
        <f>IF(COUNTA(車両台帳!$C$57:$C$556)=0,"",COUNTIF(車両台帳!$AQ$57:$AQ$556,AH$3&amp;"-"&amp;10&amp;"A"))</f>
        <v/>
      </c>
      <c r="AI26" s="534" t="str">
        <f>IF(COUNTA(車両台帳!$C$57:$C$556)=0,"",COUNTIF(車両台帳!$AQ$57:$AQ$556,AI$3&amp;"-"&amp;10&amp;"A"))</f>
        <v/>
      </c>
      <c r="AJ26" s="534" t="str">
        <f>IF(COUNTA(車両台帳!$C$57:$C$556)=0,"",COUNTIF(車両台帳!$AQ$57:$AQ$556,AJ$3&amp;"-"&amp;10&amp;"A"))</f>
        <v/>
      </c>
      <c r="AK26" s="534" t="str">
        <f>IF(COUNTA(車両台帳!$C$57:$C$556)=0,"",COUNTIF(車両台帳!$AQ$57:$AQ$556,AK$3&amp;"-"&amp;10&amp;"A"))</f>
        <v/>
      </c>
      <c r="AL26" s="534" t="str">
        <f>IF(COUNTA(車両台帳!$C$57:$C$556)=0,"",COUNTIF(車両台帳!$AQ$57:$AQ$556,AL$3&amp;"-"&amp;10&amp;"A"))</f>
        <v/>
      </c>
      <c r="AM26" s="534" t="str">
        <f>IF(COUNTA(車両台帳!$C$57:$C$556)=0,"",COUNTIF(車両台帳!$AQ$57:$AQ$556,AM$3&amp;"-"&amp;10&amp;"A"))</f>
        <v/>
      </c>
      <c r="AN26" s="534" t="str">
        <f>IF(COUNTA(車両台帳!$C$57:$C$556)=0,"",COUNTIF(車両台帳!$AQ$57:$AQ$556,AN$3&amp;"-"&amp;10&amp;"A"))</f>
        <v/>
      </c>
      <c r="AO26" s="534" t="str">
        <f>IF(COUNTA(車両台帳!$C$57:$C$556)=0,"",COUNTIF(車両台帳!$AQ$57:$AQ$556,AO$3&amp;"-"&amp;10&amp;"A"))</f>
        <v/>
      </c>
      <c r="AP26" s="534" t="str">
        <f>IF(COUNTA(車両台帳!$C$57:$C$556)=0,"",COUNTIF(車両台帳!$AQ$57:$AQ$556,AP$3&amp;"-"&amp;10&amp;"A"))</f>
        <v/>
      </c>
      <c r="AQ26" s="534" t="str">
        <f>IF(COUNTA(車両台帳!$C$57:$C$556)=0,"",COUNTIF(車両台帳!$AQ$57:$AQ$556,AQ$3&amp;"-"&amp;10&amp;"A"))</f>
        <v/>
      </c>
      <c r="AR26" s="534" t="str">
        <f>IF(COUNTA(車両台帳!$C$57:$C$556)=0,"",COUNTIF(車両台帳!$AQ$57:$AQ$556,AR$3&amp;"-"&amp;10&amp;"A"))</f>
        <v/>
      </c>
      <c r="AS26" s="534" t="str">
        <f>IF(COUNTA(車両台帳!$C$57:$C$556)=0,"",COUNTIF(車両台帳!$AQ$57:$AQ$556,AS$3&amp;"-"&amp;10&amp;"A"))</f>
        <v/>
      </c>
      <c r="AT26" s="534" t="str">
        <f>IF(COUNTA(車両台帳!$C$57:$C$556)=0,"",COUNTIF(車両台帳!$AQ$57:$AQ$556,AT$3&amp;"-"&amp;10&amp;"A"))</f>
        <v/>
      </c>
      <c r="AU26" s="534" t="str">
        <f>IF(COUNTA(車両台帳!$C$57:$C$556)=0,"",COUNTIF(車両台帳!$AQ$57:$AQ$556,AU$3&amp;"-"&amp;10&amp;"A"))</f>
        <v/>
      </c>
      <c r="AV26" s="534" t="str">
        <f>IF(COUNTA(車両台帳!$C$57:$C$556)=0,"",COUNTIF(車両台帳!$AQ$57:$AQ$556,AV$3&amp;"-"&amp;10&amp;"A"))</f>
        <v/>
      </c>
      <c r="AW26" s="534" t="str">
        <f>IF(COUNTA(車両台帳!$C$57:$C$556)=0,"",COUNTIF(車両台帳!$AQ$57:$AQ$556,AW$3&amp;"-"&amp;10&amp;"A"))</f>
        <v/>
      </c>
      <c r="AX26" s="534" t="str">
        <f>IF(COUNTA(車両台帳!$C$57:$C$556)=0,"",COUNTIF(車両台帳!$AQ$57:$AQ$556,AX$3&amp;"-"&amp;10&amp;"A"))</f>
        <v/>
      </c>
      <c r="AY26" s="534" t="str">
        <f>IF(COUNTA(車両台帳!$C$57:$C$556)=0,"",COUNTIF(車両台帳!$AQ$57:$AQ$556,AY$3&amp;"-"&amp;10&amp;"A"))</f>
        <v/>
      </c>
      <c r="AZ26" s="534" t="str">
        <f>IF(COUNTA(車両台帳!$C$57:$C$556)=0,"",COUNTIF(車両台帳!$AQ$57:$AQ$556,AZ$3&amp;"-"&amp;10&amp;"A"))</f>
        <v/>
      </c>
      <c r="BA26" s="534" t="str">
        <f>IF(COUNTA(車両台帳!$C$57:$C$556)=0,"",COUNTIF(車両台帳!$AQ$57:$AQ$556,BA$3&amp;"-"&amp;10&amp;"A"))</f>
        <v/>
      </c>
      <c r="BB26" s="534" t="str">
        <f>IF(COUNTA(車両台帳!$C$57:$C$556)=0,"",COUNTIF(車両台帳!$AQ$57:$AQ$556,BB$3&amp;"-"&amp;10&amp;"A"))</f>
        <v/>
      </c>
      <c r="BC26" s="534" t="str">
        <f>IF(COUNTA(車両台帳!$C$57:$C$556)=0,"",COUNTIF(車両台帳!$AQ$57:$AQ$556,BC$3&amp;"-"&amp;10&amp;"A"))</f>
        <v/>
      </c>
      <c r="BD26" s="534" t="str">
        <f>IF(COUNTA(車両台帳!$C$57:$C$556)=0,"",COUNTIF(車両台帳!$AQ$57:$AQ$556,BD$3&amp;"-"&amp;10&amp;"A"))</f>
        <v/>
      </c>
      <c r="BE26" s="534" t="str">
        <f>IF(COUNTA(車両台帳!$C$57:$C$556)=0,"",COUNTIF(車両台帳!$AQ$57:$AQ$556,BE$3&amp;"-"&amp;10&amp;"A"))</f>
        <v/>
      </c>
      <c r="BF26" s="534" t="str">
        <f>IF(COUNTA(車両台帳!$C$57:$C$556)=0,"",COUNTIF(車両台帳!$AQ$57:$AQ$556,BF$3&amp;"-"&amp;10&amp;"A"))</f>
        <v/>
      </c>
      <c r="BG26" s="534" t="str">
        <f>IF(COUNTA(車両台帳!$C$57:$C$556)=0,"",COUNTIF(車両台帳!$AQ$57:$AQ$556,BG$3&amp;"-"&amp;10&amp;"A"))</f>
        <v/>
      </c>
      <c r="BH26" s="534" t="str">
        <f>IF(COUNTA(車両台帳!$C$57:$C$556)=0,"",COUNTIF(車両台帳!$AQ$57:$AQ$556,BH$3&amp;"-"&amp;10&amp;"A"))</f>
        <v/>
      </c>
      <c r="BI26" s="534" t="str">
        <f>IF(COUNTA(車両台帳!$C$57:$C$556)=0,"",COUNTIF(車両台帳!$AQ$57:$AQ$556,BI$3&amp;"-"&amp;10&amp;"A"))</f>
        <v/>
      </c>
      <c r="BJ26" s="534" t="str">
        <f>IF(COUNTA(車両台帳!$C$57:$C$556)=0,"",COUNTIF(車両台帳!$AQ$57:$AQ$556,BJ$3&amp;"-"&amp;10&amp;"A"))</f>
        <v/>
      </c>
      <c r="BK26" s="534" t="str">
        <f>IF(COUNTA(車両台帳!$C$57:$C$556)=0,"",COUNTIF(車両台帳!$AQ$57:$AQ$556,BK$3&amp;"-"&amp;10&amp;"A"))</f>
        <v/>
      </c>
      <c r="BL26" s="534" t="str">
        <f>IF(COUNTA(車両台帳!$C$57:$C$556)=0,"",COUNTIF(車両台帳!$AQ$57:$AQ$556,BL$3&amp;"-"&amp;10&amp;"A"))</f>
        <v/>
      </c>
      <c r="BM26" s="534" t="str">
        <f>IF(COUNTA(車両台帳!$C$57:$C$556)=0,"",COUNTIF(車両台帳!$AQ$57:$AQ$556,BM$3&amp;"-"&amp;10&amp;"A"))</f>
        <v/>
      </c>
      <c r="BN26" s="534" t="str">
        <f>IF(COUNTA(車両台帳!$C$57:$C$556)=0,"",COUNTIF(車両台帳!$AQ$57:$AQ$556,BN$3&amp;"-"&amp;10&amp;"A"))</f>
        <v/>
      </c>
      <c r="BO26" s="534" t="str">
        <f>IF(COUNTA(車両台帳!$C$57:$C$556)=0,"",COUNTIF(車両台帳!$AQ$57:$AQ$556,BO$3&amp;"-"&amp;10&amp;"A"))</f>
        <v/>
      </c>
      <c r="BP26" s="534" t="str">
        <f>IF(COUNTA(車両台帳!$C$57:$C$556)=0,"",COUNTIF(車両台帳!$AQ$57:$AQ$556,BP$3&amp;"-"&amp;10&amp;"A"))</f>
        <v/>
      </c>
      <c r="BQ26" s="534" t="str">
        <f>IF(COUNTA(車両台帳!$C$57:$C$556)=0,"",COUNTIF(車両台帳!$AQ$57:$AQ$556,BQ$3&amp;"-"&amp;10&amp;"A"))</f>
        <v/>
      </c>
      <c r="BR26" s="534" t="str">
        <f>IF(COUNTA(車両台帳!$C$57:$C$556)=0,"",COUNTIF(車両台帳!$AQ$57:$AQ$556,BR$3&amp;"-"&amp;10&amp;"A"))</f>
        <v/>
      </c>
      <c r="BS26" s="534" t="str">
        <f>IF(COUNTA(車両台帳!$C$57:$C$556)=0,"",COUNTIF(車両台帳!$AQ$57:$AQ$556,BS$3&amp;"-"&amp;10&amp;"A"))</f>
        <v/>
      </c>
      <c r="BT26" s="534" t="str">
        <f>IF(COUNTA(車両台帳!$C$57:$C$556)=0,"",COUNTIF(車両台帳!$AQ$57:$AQ$556,BT$3&amp;"-"&amp;10&amp;"A"))</f>
        <v/>
      </c>
      <c r="BU26" s="534" t="str">
        <f>IF(COUNTA(車両台帳!$C$57:$C$556)=0,"",COUNTIF(車両台帳!$AQ$57:$AQ$556,BU$3&amp;"-"&amp;10&amp;"A"))</f>
        <v/>
      </c>
      <c r="BV26" s="534" t="str">
        <f>IF(COUNTA(車両台帳!$C$57:$C$556)=0,"",COUNTIF(車両台帳!$AQ$57:$AQ$556,BV$3&amp;"-"&amp;10&amp;"A"))</f>
        <v/>
      </c>
      <c r="BW26" s="534" t="str">
        <f>IF(COUNTA(車両台帳!$C$57:$C$556)=0,"",COUNTIF(車両台帳!$AQ$57:$AQ$556,BW$3&amp;"-"&amp;10&amp;"A"))</f>
        <v/>
      </c>
      <c r="BX26" s="534" t="str">
        <f>IF(COUNTA(車両台帳!$C$57:$C$556)=0,"",COUNTIF(車両台帳!$AQ$57:$AQ$556,BX$3&amp;"-"&amp;10&amp;"A"))</f>
        <v/>
      </c>
      <c r="BY26" s="534" t="str">
        <f>IF(COUNTA(車両台帳!$C$57:$C$556)=0,"",COUNTIF(車両台帳!$AQ$57:$AQ$556,BY$3&amp;"-"&amp;10&amp;"A"))</f>
        <v/>
      </c>
      <c r="BZ26" s="534" t="str">
        <f>IF(COUNTA(車両台帳!$C$57:$C$556)=0,"",COUNTIF(車両台帳!$AQ$57:$AQ$556,BZ$3&amp;"-"&amp;10&amp;"A"))</f>
        <v/>
      </c>
      <c r="CA26" s="534" t="str">
        <f>IF(COUNTA(車両台帳!$C$57:$C$556)=0,"",COUNTIF(車両台帳!$AQ$57:$AQ$556,CA$3&amp;"-"&amp;10&amp;"A"))</f>
        <v/>
      </c>
      <c r="CB26" s="534" t="str">
        <f>IF(COUNTA(車両台帳!$C$57:$C$556)=0,"",COUNTIF(車両台帳!$AQ$57:$AQ$556,CB$3&amp;"-"&amp;10&amp;"A"))</f>
        <v/>
      </c>
      <c r="CC26" s="534" t="str">
        <f>IF(COUNTA(車両台帳!$C$57:$C$556)=0,"",COUNTIF(車両台帳!$AQ$57:$AQ$556,CC$3&amp;"-"&amp;10&amp;"A"))</f>
        <v/>
      </c>
      <c r="CD26" s="534" t="str">
        <f>IF(COUNTA(車両台帳!$C$57:$C$556)=0,"",COUNTIF(車両台帳!$AQ$57:$AQ$556,CD$3&amp;"-"&amp;10&amp;"A"))</f>
        <v/>
      </c>
      <c r="CE26" s="534" t="str">
        <f>IF(COUNTA(車両台帳!$C$57:$C$556)=0,"",COUNTIF(車両台帳!$AQ$57:$AQ$556,CE$3&amp;"-"&amp;10&amp;"A"))</f>
        <v/>
      </c>
      <c r="CF26" s="534" t="str">
        <f>IF(COUNTA(車両台帳!$C$57:$C$556)=0,"",COUNTIF(車両台帳!$AQ$57:$AQ$556,CF$3&amp;"-"&amp;10&amp;"A"))</f>
        <v/>
      </c>
      <c r="CG26" s="534" t="str">
        <f>IF(COUNTA(車両台帳!$C$57:$C$556)=0,"",COUNTIF(車両台帳!$AQ$57:$AQ$556,CG$3&amp;"-"&amp;10&amp;"A"))</f>
        <v/>
      </c>
      <c r="CH26" s="534" t="str">
        <f>IF(COUNTA(車両台帳!$C$57:$C$556)=0,"",COUNTIF(車両台帳!$AQ$57:$AQ$556,CH$3&amp;"-"&amp;10&amp;"A"))</f>
        <v/>
      </c>
      <c r="CI26" s="534" t="str">
        <f>IF(COUNTA(車両台帳!$C$57:$C$556)=0,"",COUNTIF(車両台帳!$AQ$57:$AQ$556,CI$3&amp;"-"&amp;10&amp;"A"))</f>
        <v/>
      </c>
      <c r="CJ26" s="534" t="str">
        <f>IF(COUNTA(車両台帳!$C$57:$C$556)=0,"",COUNTIF(車両台帳!$AQ$57:$AQ$556,CJ$3&amp;"-"&amp;10&amp;"A"))</f>
        <v/>
      </c>
      <c r="CK26" s="534" t="str">
        <f>IF(COUNTA(車両台帳!$C$57:$C$556)=0,"",COUNTIF(車両台帳!$AQ$57:$AQ$556,CK$3&amp;"-"&amp;10&amp;"A"))</f>
        <v/>
      </c>
      <c r="CL26" s="534" t="str">
        <f>IF(COUNTA(車両台帳!$C$57:$C$556)=0,"",COUNTIF(車両台帳!$AQ$57:$AQ$556,CL$3&amp;"-"&amp;10&amp;"A"))</f>
        <v/>
      </c>
      <c r="CM26" s="534" t="str">
        <f>IF(COUNTA(車両台帳!$C$57:$C$556)=0,"",COUNTIF(車両台帳!$AQ$57:$AQ$556,CM$3&amp;"-"&amp;10&amp;"A"))</f>
        <v/>
      </c>
      <c r="CN26" s="534" t="str">
        <f>IF(COUNTA(車両台帳!$C$57:$C$556)=0,"",COUNTIF(車両台帳!$AQ$57:$AQ$556,CN$3&amp;"-"&amp;10&amp;"A"))</f>
        <v/>
      </c>
      <c r="CO26" s="534" t="str">
        <f>IF(COUNTA(車両台帳!$C$57:$C$556)=0,"",COUNTIF(車両台帳!$AQ$57:$AQ$556,CO$3&amp;"-"&amp;10&amp;"A"))</f>
        <v/>
      </c>
      <c r="CP26" s="534" t="str">
        <f>IF(COUNTA(車両台帳!$C$57:$C$556)=0,"",COUNTIF(車両台帳!$AQ$57:$AQ$556,CP$3&amp;"-"&amp;10&amp;"A"))</f>
        <v/>
      </c>
      <c r="CQ26" s="534" t="str">
        <f>IF(COUNTA(車両台帳!$C$57:$C$556)=0,"",COUNTIF(車両台帳!$AQ$57:$AQ$556,CQ$3&amp;"-"&amp;10&amp;"A"))</f>
        <v/>
      </c>
      <c r="CR26" s="534" t="str">
        <f>IF(COUNTA(車両台帳!$C$57:$C$556)=0,"",COUNTIF(車両台帳!$AQ$57:$AQ$556,CR$3&amp;"-"&amp;10&amp;"A"))</f>
        <v/>
      </c>
      <c r="CS26" s="534" t="str">
        <f>IF(COUNTA(車両台帳!$C$57:$C$556)=0,"",COUNTIF(車両台帳!$AQ$57:$AQ$556,CS$3&amp;"-"&amp;10&amp;"A"))</f>
        <v/>
      </c>
      <c r="CT26" s="534" t="str">
        <f>IF(COUNTA(車両台帳!$C$57:$C$556)=0,"",COUNTIF(車両台帳!$AQ$57:$AQ$556,CT$3&amp;"-"&amp;10&amp;"A"))</f>
        <v/>
      </c>
      <c r="CU26" s="534" t="str">
        <f>IF(COUNTA(車両台帳!$C$57:$C$556)=0,"",COUNTIF(車両台帳!$AQ$57:$AQ$556,CU$3&amp;"-"&amp;10&amp;"A"))</f>
        <v/>
      </c>
      <c r="CV26" s="534" t="str">
        <f>IF(COUNTA(車両台帳!$C$57:$C$556)=0,"",COUNTIF(車両台帳!$AQ$57:$AQ$556,CV$3&amp;"-"&amp;10&amp;"A"))</f>
        <v/>
      </c>
      <c r="CW26" s="534" t="str">
        <f>IF(COUNTA(車両台帳!$C$57:$C$556)=0,"",COUNTIF(車両台帳!$AQ$57:$AQ$556,CW$3&amp;"-"&amp;10&amp;"A"))</f>
        <v/>
      </c>
      <c r="CX26" s="534" t="str">
        <f>IF(COUNTA(車両台帳!$C$57:$C$556)=0,"",COUNTIF(車両台帳!$AQ$57:$AQ$556,CX$3&amp;"-"&amp;10&amp;"A"))</f>
        <v/>
      </c>
      <c r="CY26" s="534" t="str">
        <f>IF(COUNTA(車両台帳!$C$57:$C$556)=0,"",COUNTIF(車両台帳!$AQ$57:$AQ$556,CY$3&amp;"-"&amp;10&amp;"A"))</f>
        <v/>
      </c>
      <c r="CZ26" s="534" t="str">
        <f>IF(COUNTA(車両台帳!$C$57:$C$556)=0,"",COUNTIF(車両台帳!$AQ$57:$AQ$556,CZ$3&amp;"-"&amp;10&amp;"A"))</f>
        <v/>
      </c>
      <c r="DA26" s="534" t="str">
        <f>IF(COUNTA(車両台帳!$C$57:$C$556)=0,"",COUNTIF(車両台帳!$AQ$57:$AQ$556,DA$3&amp;"-"&amp;10&amp;"A"))</f>
        <v/>
      </c>
      <c r="DB26" s="534" t="str">
        <f>IF(COUNTA(車両台帳!$C$57:$C$556)=0,"",COUNTIF(車両台帳!$AQ$57:$AQ$556,DB$3&amp;"-"&amp;10&amp;"A"))</f>
        <v/>
      </c>
      <c r="DC26" s="534" t="str">
        <f>IF(COUNTA(車両台帳!$C$57:$C$556)=0,"",COUNTIF(車両台帳!$AQ$57:$AQ$556,DC$3&amp;"-"&amp;10&amp;"A"))</f>
        <v/>
      </c>
      <c r="DD26" s="534" t="str">
        <f>IF(COUNTA(車両台帳!$C$57:$C$556)=0,"",COUNTIF(車両台帳!$AQ$57:$AQ$556,DD$3&amp;"-"&amp;10&amp;"A"))</f>
        <v/>
      </c>
      <c r="DE26" s="534" t="str">
        <f>IF(COUNTA(車両台帳!$C$57:$C$556)=0,"",COUNTIF(車両台帳!$AQ$57:$AQ$556,DE$3&amp;"-"&amp;10&amp;"A"))</f>
        <v/>
      </c>
      <c r="DF26" s="534" t="str">
        <f>IF(COUNTA(車両台帳!$C$57:$C$556)=0,"",COUNTIF(車両台帳!$AQ$57:$AQ$556,DF$3&amp;"-"&amp;10&amp;"A"))</f>
        <v/>
      </c>
      <c r="DG26" s="534" t="str">
        <f>IF(COUNTA(車両台帳!$C$57:$C$556)=0,"",COUNTIF(車両台帳!$AQ$57:$AQ$556,DG$3&amp;"-"&amp;10&amp;"A"))</f>
        <v/>
      </c>
      <c r="DH26" s="534" t="str">
        <f>IF(COUNTA(車両台帳!$C$57:$C$556)=0,"",COUNTIF(車両台帳!$AQ$57:$AQ$556,DH$3&amp;"-"&amp;10&amp;"A"))</f>
        <v/>
      </c>
      <c r="DI26" s="534" t="str">
        <f>IF(COUNTA(車両台帳!$C$57:$C$556)=0,"",COUNTIF(車両台帳!$AQ$57:$AQ$556,DI$3&amp;"-"&amp;10&amp;"A"))</f>
        <v/>
      </c>
      <c r="DJ26" s="534" t="str">
        <f>IF(COUNTA(車両台帳!$C$57:$C$556)=0,"",COUNTIF(車両台帳!$AQ$57:$AQ$556,DJ$3&amp;"-"&amp;10&amp;"A"))</f>
        <v/>
      </c>
      <c r="DK26" s="534" t="str">
        <f>IF(COUNTA(車両台帳!$C$57:$C$556)=0,"",COUNTIF(車両台帳!$AQ$57:$AQ$556,DK$3&amp;"-"&amp;10&amp;"A"))</f>
        <v/>
      </c>
      <c r="DL26" s="534" t="str">
        <f>IF(COUNTA(車両台帳!$C$57:$C$556)=0,"",COUNTIF(車両台帳!$AQ$57:$AQ$556,DL$3&amp;"-"&amp;10&amp;"A"))</f>
        <v/>
      </c>
      <c r="DM26" s="534" t="str">
        <f>IF(COUNTA(車両台帳!$C$57:$C$556)=0,"",COUNTIF(車両台帳!$AQ$57:$AQ$556,DM$3&amp;"-"&amp;10&amp;"A"))</f>
        <v/>
      </c>
      <c r="DN26" s="534" t="str">
        <f>IF(COUNTA(車両台帳!$C$57:$C$556)=0,"",COUNTIF(車両台帳!$AQ$57:$AQ$556,DN$3&amp;"-"&amp;10&amp;"A"))</f>
        <v/>
      </c>
      <c r="DO26" s="534" t="str">
        <f>IF(COUNTA(車両台帳!$C$57:$C$556)=0,"",COUNTIF(車両台帳!$AQ$57:$AQ$556,DO$3&amp;"-"&amp;10&amp;"A"))</f>
        <v/>
      </c>
      <c r="DP26" s="534" t="str">
        <f>IF(COUNTA(車両台帳!$C$57:$C$556)=0,"",COUNTIF(車両台帳!$AQ$57:$AQ$556,DP$3&amp;"-"&amp;10&amp;"A"))</f>
        <v/>
      </c>
      <c r="DQ26" s="534" t="str">
        <f>IF(COUNTA(車両台帳!$C$57:$C$556)=0,"",COUNTIF(車両台帳!$AQ$57:$AQ$556,DQ$3&amp;"-"&amp;10&amp;"A"))</f>
        <v/>
      </c>
      <c r="DR26" s="534" t="str">
        <f>IF(COUNTA(車両台帳!$C$57:$C$556)=0,"",COUNTIF(車両台帳!$AQ$57:$AQ$556,DR$3&amp;"-"&amp;10&amp;"A"))</f>
        <v/>
      </c>
      <c r="DS26" s="534" t="str">
        <f>IF(COUNTA(車両台帳!$C$57:$C$556)=0,"",COUNTIF(車両台帳!$AQ$57:$AQ$556,DS$3&amp;"-"&amp;10&amp;"A"))</f>
        <v/>
      </c>
      <c r="DT26" s="534" t="str">
        <f>IF(COUNTA(車両台帳!$C$57:$C$556)=0,"",COUNTIF(車両台帳!$AQ$57:$AQ$556,DT$3&amp;"-"&amp;10&amp;"A"))</f>
        <v/>
      </c>
      <c r="DU26" s="534" t="str">
        <f>IF(COUNTA(車両台帳!$C$57:$C$556)=0,"",COUNTIF(車両台帳!$AQ$57:$AQ$556,DU$3&amp;"-"&amp;10&amp;"A"))</f>
        <v/>
      </c>
      <c r="DV26" s="534" t="str">
        <f>IF(COUNTA(車両台帳!$C$57:$C$556)=0,"",COUNTIF(車両台帳!$AQ$57:$AQ$556,DV$3&amp;"-"&amp;10&amp;"A"))</f>
        <v/>
      </c>
      <c r="DW26" s="534" t="str">
        <f>IF(COUNTA(車両台帳!$C$57:$C$556)=0,"",COUNTIF(車両台帳!$AQ$57:$AQ$556,DW$3&amp;"-"&amp;10&amp;"A"))</f>
        <v/>
      </c>
      <c r="DX26" s="534" t="str">
        <f>IF(COUNTA(車両台帳!$C$57:$C$556)=0,"",COUNTIF(車両台帳!$AQ$57:$AQ$556,DX$3&amp;"-"&amp;10&amp;"A"))</f>
        <v/>
      </c>
      <c r="DY26" s="534" t="str">
        <f>IF(COUNTA(車両台帳!$C$57:$C$556)=0,"",COUNTIF(車両台帳!$AQ$57:$AQ$556,DY$3&amp;"-"&amp;10&amp;"A"))</f>
        <v/>
      </c>
      <c r="DZ26" s="534" t="str">
        <f>IF(COUNTA(車両台帳!$C$57:$C$556)=0,"",COUNTIF(車両台帳!$AQ$57:$AQ$556,DZ$3&amp;"-"&amp;10&amp;"A"))</f>
        <v/>
      </c>
      <c r="EA26" s="534" t="str">
        <f>IF(COUNTA(車両台帳!$C$57:$C$556)=0,"",COUNTIF(車両台帳!$AQ$57:$AQ$556,EA$3&amp;"-"&amp;10&amp;"A"))</f>
        <v/>
      </c>
      <c r="EB26" s="534" t="str">
        <f>IF(COUNTA(車両台帳!$C$57:$C$556)=0,"",COUNTIF(車両台帳!$AQ$57:$AQ$556,EB$3&amp;"-"&amp;10&amp;"A"))</f>
        <v/>
      </c>
      <c r="EC26" s="534" t="str">
        <f>IF(COUNTA(車両台帳!$C$57:$C$556)=0,"",COUNTIF(車両台帳!$AQ$57:$AQ$556,EC$3&amp;"-"&amp;10&amp;"A"))</f>
        <v/>
      </c>
      <c r="ED26" s="534" t="str">
        <f>IF(COUNTA(車両台帳!$C$57:$C$556)=0,"",COUNTIF(車両台帳!$AQ$57:$AQ$556,ED$3&amp;"-"&amp;10&amp;"A"))</f>
        <v/>
      </c>
      <c r="EE26" s="534" t="str">
        <f>IF(COUNTA(車両台帳!$C$57:$C$556)=0,"",COUNTIF(車両台帳!$AQ$57:$AQ$556,EE$3&amp;"-"&amp;10&amp;"A"))</f>
        <v/>
      </c>
      <c r="EF26" s="534" t="str">
        <f>IF(COUNTA(車両台帳!$C$57:$C$556)=0,"",COUNTIF(車両台帳!$AQ$57:$AQ$556,EF$3&amp;"-"&amp;10&amp;"A"))</f>
        <v/>
      </c>
      <c r="EG26" s="534" t="str">
        <f>IF(COUNTA(車両台帳!$C$57:$C$556)=0,"",COUNTIF(車両台帳!$AQ$57:$AQ$556,EG$3&amp;"-"&amp;10&amp;"A"))</f>
        <v/>
      </c>
      <c r="EH26" s="534" t="str">
        <f>IF(COUNTA(車両台帳!$C$57:$C$556)=0,"",COUNTIF(車両台帳!$AQ$57:$AQ$556,EH$3&amp;"-"&amp;10&amp;"A"))</f>
        <v/>
      </c>
      <c r="EI26" s="534" t="str">
        <f>IF(COUNTA(車両台帳!$C$57:$C$556)=0,"",COUNTIF(車両台帳!$AQ$57:$AQ$556,EI$3&amp;"-"&amp;10&amp;"A"))</f>
        <v/>
      </c>
      <c r="EJ26" s="534" t="str">
        <f>IF(COUNTA(車両台帳!$C$57:$C$556)=0,"",COUNTIF(車両台帳!$AQ$57:$AQ$556,EJ$3&amp;"-"&amp;10&amp;"A"))</f>
        <v/>
      </c>
      <c r="EK26" s="534" t="str">
        <f>IF(COUNTA(車両台帳!$C$57:$C$556)=0,"",COUNTIF(車両台帳!$AQ$57:$AQ$556,EK$3&amp;"-"&amp;10&amp;"A"))</f>
        <v/>
      </c>
      <c r="EL26" s="534" t="str">
        <f>IF(COUNTA(車両台帳!$C$57:$C$556)=0,"",COUNTIF(車両台帳!$AQ$57:$AQ$556,EL$3&amp;"-"&amp;10&amp;"A"))</f>
        <v/>
      </c>
      <c r="EM26" s="534" t="str">
        <f>IF(COUNTA(車両台帳!$C$57:$C$556)=0,"",COUNTIF(車両台帳!$AQ$57:$AQ$556,EM$3&amp;"-"&amp;10&amp;"A"))</f>
        <v/>
      </c>
      <c r="EN26" s="534" t="str">
        <f>IF(COUNTA(車両台帳!$C$57:$C$556)=0,"",COUNTIF(車両台帳!$AQ$57:$AQ$556,EN$3&amp;"-"&amp;10&amp;"A"))</f>
        <v/>
      </c>
      <c r="EO26" s="534" t="str">
        <f>IF(COUNTA(車両台帳!$C$57:$C$556)=0,"",COUNTIF(車両台帳!$AQ$57:$AQ$556,EO$3&amp;"-"&amp;10&amp;"A"))</f>
        <v/>
      </c>
      <c r="EP26" s="534" t="str">
        <f>IF(COUNTA(車両台帳!$C$57:$C$556)=0,"",COUNTIF(車両台帳!$AQ$57:$AQ$556,EP$3&amp;"-"&amp;10&amp;"A"))</f>
        <v/>
      </c>
      <c r="EQ26" s="534" t="str">
        <f>IF(COUNTA(車両台帳!$C$57:$C$556)=0,"",COUNTIF(車両台帳!$AQ$57:$AQ$556,EQ$3&amp;"-"&amp;10&amp;"A"))</f>
        <v/>
      </c>
      <c r="ER26" s="534" t="str">
        <f>IF(COUNTA(車両台帳!$C$57:$C$556)=0,"",COUNTIF(車両台帳!$AQ$57:$AQ$556,ER$3&amp;"-"&amp;10&amp;"A"))</f>
        <v/>
      </c>
      <c r="ES26" s="534" t="str">
        <f>IF(COUNTA(車両台帳!$C$57:$C$556)=0,"",COUNTIF(車両台帳!$AQ$57:$AQ$556,ES$3&amp;"-"&amp;10&amp;"A"))</f>
        <v/>
      </c>
      <c r="ET26" s="534" t="str">
        <f>IF(COUNTA(車両台帳!$C$57:$C$556)=0,"",COUNTIF(車両台帳!$AQ$57:$AQ$556,ET$3&amp;"-"&amp;10&amp;"A"))</f>
        <v/>
      </c>
      <c r="EU26" s="534" t="str">
        <f>IF(COUNTA(車両台帳!$C$57:$C$556)=0,"",COUNTIF(車両台帳!$AQ$57:$AQ$556,EU$3&amp;"-"&amp;10&amp;"A"))</f>
        <v/>
      </c>
      <c r="EV26" s="534" t="str">
        <f>IF(COUNTA(車両台帳!$C$57:$C$556)=0,"",COUNTIF(車両台帳!$AQ$57:$AQ$556,EV$3&amp;"-"&amp;10&amp;"A"))</f>
        <v/>
      </c>
      <c r="EW26" s="535" t="str">
        <f>IF(COUNTA(車両台帳!$C$57:$C$556)=0,"",COUNTIF(車両台帳!$AQ$57:$AQ$556,EW$3&amp;"-"&amp;10&amp;"A"))</f>
        <v/>
      </c>
    </row>
    <row r="27" spans="1:153" s="6" customFormat="1" ht="29.25" customHeight="1">
      <c r="A27" s="1066"/>
      <c r="B27" s="532" t="s">
        <v>44</v>
      </c>
      <c r="C27" s="530" t="str">
        <f>IF(COUNTA(車両台帳!$C$57:$C$556)=0,"",SUM(D27:EW27))</f>
        <v/>
      </c>
      <c r="D27" s="537" t="str">
        <f>IF(COUNTA(車両台帳!$C$57:$C$556)=0,"",COUNTIF(車両台帳!$AQ$57:$AQ$556,D$3&amp;"-"&amp;20&amp;"A"))</f>
        <v/>
      </c>
      <c r="E27" s="537" t="str">
        <f>IF(COUNTA(車両台帳!$C$57:$C$556)=0,"",COUNTIF(車両台帳!$AQ$57:$AQ$556,E$3&amp;"-"&amp;20&amp;"A"))</f>
        <v/>
      </c>
      <c r="F27" s="537" t="str">
        <f>IF(COUNTA(車両台帳!$C$57:$C$556)=0,"",COUNTIF(車両台帳!$AQ$57:$AQ$556,F$3&amp;"-"&amp;20&amp;"A"))</f>
        <v/>
      </c>
      <c r="G27" s="537" t="str">
        <f>IF(COUNTA(車両台帳!$C$57:$C$556)=0,"",COUNTIF(車両台帳!$AQ$57:$AQ$556,G$3&amp;"-"&amp;20&amp;"A"))</f>
        <v/>
      </c>
      <c r="H27" s="537" t="str">
        <f>IF(COUNTA(車両台帳!$C$57:$C$556)=0,"",COUNTIF(車両台帳!$AQ$57:$AQ$556,H$3&amp;"-"&amp;20&amp;"A"))</f>
        <v/>
      </c>
      <c r="I27" s="537" t="str">
        <f>IF(COUNTA(車両台帳!$C$57:$C$556)=0,"",COUNTIF(車両台帳!$AQ$57:$AQ$556,I$3&amp;"-"&amp;20&amp;"A"))</f>
        <v/>
      </c>
      <c r="J27" s="537" t="str">
        <f>IF(COUNTA(車両台帳!$C$57:$C$556)=0,"",COUNTIF(車両台帳!$AQ$57:$AQ$556,J$3&amp;"-"&amp;20&amp;"A"))</f>
        <v/>
      </c>
      <c r="K27" s="537" t="str">
        <f>IF(COUNTA(車両台帳!$C$57:$C$556)=0,"",COUNTIF(車両台帳!$AQ$57:$AQ$556,K$3&amp;"-"&amp;20&amp;"A"))</f>
        <v/>
      </c>
      <c r="L27" s="537" t="str">
        <f>IF(COUNTA(車両台帳!$C$57:$C$556)=0,"",COUNTIF(車両台帳!$AQ$57:$AQ$556,L$3&amp;"-"&amp;20&amp;"A"))</f>
        <v/>
      </c>
      <c r="M27" s="537" t="str">
        <f>IF(COUNTA(車両台帳!$C$57:$C$556)=0,"",COUNTIF(車両台帳!$AQ$57:$AQ$556,M$3&amp;"-"&amp;20&amp;"A"))</f>
        <v/>
      </c>
      <c r="N27" s="537" t="str">
        <f>IF(COUNTA(車両台帳!$C$57:$C$556)=0,"",COUNTIF(車両台帳!$AQ$57:$AQ$556,N$3&amp;"-"&amp;20&amp;"A"))</f>
        <v/>
      </c>
      <c r="O27" s="537" t="str">
        <f>IF(COUNTA(車両台帳!$C$57:$C$556)=0,"",COUNTIF(車両台帳!$AQ$57:$AQ$556,O$3&amp;"-"&amp;20&amp;"A"))</f>
        <v/>
      </c>
      <c r="P27" s="537" t="str">
        <f>IF(COUNTA(車両台帳!$C$57:$C$556)=0,"",COUNTIF(車両台帳!$AQ$57:$AQ$556,P$3&amp;"-"&amp;20&amp;"A"))</f>
        <v/>
      </c>
      <c r="Q27" s="537" t="str">
        <f>IF(COUNTA(車両台帳!$C$57:$C$556)=0,"",COUNTIF(車両台帳!$AQ$57:$AQ$556,Q$3&amp;"-"&amp;20&amp;"A"))</f>
        <v/>
      </c>
      <c r="R27" s="537" t="str">
        <f>IF(COUNTA(車両台帳!$C$57:$C$556)=0,"",COUNTIF(車両台帳!$AQ$57:$AQ$556,R$3&amp;"-"&amp;20&amp;"A"))</f>
        <v/>
      </c>
      <c r="S27" s="537" t="str">
        <f>IF(COUNTA(車両台帳!$C$57:$C$556)=0,"",COUNTIF(車両台帳!$AQ$57:$AQ$556,S$3&amp;"-"&amp;20&amp;"A"))</f>
        <v/>
      </c>
      <c r="T27" s="537" t="str">
        <f>IF(COUNTA(車両台帳!$C$57:$C$556)=0,"",COUNTIF(車両台帳!$AQ$57:$AQ$556,T$3&amp;"-"&amp;20&amp;"A"))</f>
        <v/>
      </c>
      <c r="U27" s="537" t="str">
        <f>IF(COUNTA(車両台帳!$C$57:$C$556)=0,"",COUNTIF(車両台帳!$AQ$57:$AQ$556,U$3&amp;"-"&amp;20&amp;"A"))</f>
        <v/>
      </c>
      <c r="V27" s="537" t="str">
        <f>IF(COUNTA(車両台帳!$C$57:$C$556)=0,"",COUNTIF(車両台帳!$AQ$57:$AQ$556,V$3&amp;"-"&amp;20&amp;"A"))</f>
        <v/>
      </c>
      <c r="W27" s="537" t="str">
        <f>IF(COUNTA(車両台帳!$C$57:$C$556)=0,"",COUNTIF(車両台帳!$AQ$57:$AQ$556,W$3&amp;"-"&amp;20&amp;"A"))</f>
        <v/>
      </c>
      <c r="X27" s="537" t="str">
        <f>IF(COUNTA(車両台帳!$C$57:$C$556)=0,"",COUNTIF(車両台帳!$AQ$57:$AQ$556,X$3&amp;"-"&amp;20&amp;"A"))</f>
        <v/>
      </c>
      <c r="Y27" s="537" t="str">
        <f>IF(COUNTA(車両台帳!$C$57:$C$556)=0,"",COUNTIF(車両台帳!$AQ$57:$AQ$556,Y$3&amp;"-"&amp;20&amp;"A"))</f>
        <v/>
      </c>
      <c r="Z27" s="537" t="str">
        <f>IF(COUNTA(車両台帳!$C$57:$C$556)=0,"",COUNTIF(車両台帳!$AQ$57:$AQ$556,Z$3&amp;"-"&amp;20&amp;"A"))</f>
        <v/>
      </c>
      <c r="AA27" s="537" t="str">
        <f>IF(COUNTA(車両台帳!$C$57:$C$556)=0,"",COUNTIF(車両台帳!$AQ$57:$AQ$556,AA$3&amp;"-"&amp;20&amp;"A"))</f>
        <v/>
      </c>
      <c r="AB27" s="537" t="str">
        <f>IF(COUNTA(車両台帳!$C$57:$C$556)=0,"",COUNTIF(車両台帳!$AQ$57:$AQ$556,AB$3&amp;"-"&amp;20&amp;"A"))</f>
        <v/>
      </c>
      <c r="AC27" s="537" t="str">
        <f>IF(COUNTA(車両台帳!$C$57:$C$556)=0,"",COUNTIF(車両台帳!$AQ$57:$AQ$556,AC$3&amp;"-"&amp;20&amp;"A"))</f>
        <v/>
      </c>
      <c r="AD27" s="537" t="str">
        <f>IF(COUNTA(車両台帳!$C$57:$C$556)=0,"",COUNTIF(車両台帳!$AQ$57:$AQ$556,AD$3&amp;"-"&amp;20&amp;"A"))</f>
        <v/>
      </c>
      <c r="AE27" s="537" t="str">
        <f>IF(COUNTA(車両台帳!$C$57:$C$556)=0,"",COUNTIF(車両台帳!$AQ$57:$AQ$556,AE$3&amp;"-"&amp;20&amp;"A"))</f>
        <v/>
      </c>
      <c r="AF27" s="537" t="str">
        <f>IF(COUNTA(車両台帳!$C$57:$C$556)=0,"",COUNTIF(車両台帳!$AQ$57:$AQ$556,AF$3&amp;"-"&amp;20&amp;"A"))</f>
        <v/>
      </c>
      <c r="AG27" s="537" t="str">
        <f>IF(COUNTA(車両台帳!$C$57:$C$556)=0,"",COUNTIF(車両台帳!$AQ$57:$AQ$556,AG$3&amp;"-"&amp;20&amp;"A"))</f>
        <v/>
      </c>
      <c r="AH27" s="537" t="str">
        <f>IF(COUNTA(車両台帳!$C$57:$C$556)=0,"",COUNTIF(車両台帳!$AQ$57:$AQ$556,AH$3&amp;"-"&amp;20&amp;"A"))</f>
        <v/>
      </c>
      <c r="AI27" s="537" t="str">
        <f>IF(COUNTA(車両台帳!$C$57:$C$556)=0,"",COUNTIF(車両台帳!$AQ$57:$AQ$556,AI$3&amp;"-"&amp;20&amp;"A"))</f>
        <v/>
      </c>
      <c r="AJ27" s="537" t="str">
        <f>IF(COUNTA(車両台帳!$C$57:$C$556)=0,"",COUNTIF(車両台帳!$AQ$57:$AQ$556,AJ$3&amp;"-"&amp;20&amp;"A"))</f>
        <v/>
      </c>
      <c r="AK27" s="537" t="str">
        <f>IF(COUNTA(車両台帳!$C$57:$C$556)=0,"",COUNTIF(車両台帳!$AQ$57:$AQ$556,AK$3&amp;"-"&amp;20&amp;"A"))</f>
        <v/>
      </c>
      <c r="AL27" s="537" t="str">
        <f>IF(COUNTA(車両台帳!$C$57:$C$556)=0,"",COUNTIF(車両台帳!$AQ$57:$AQ$556,AL$3&amp;"-"&amp;20&amp;"A"))</f>
        <v/>
      </c>
      <c r="AM27" s="537" t="str">
        <f>IF(COUNTA(車両台帳!$C$57:$C$556)=0,"",COUNTIF(車両台帳!$AQ$57:$AQ$556,AM$3&amp;"-"&amp;20&amp;"A"))</f>
        <v/>
      </c>
      <c r="AN27" s="537" t="str">
        <f>IF(COUNTA(車両台帳!$C$57:$C$556)=0,"",COUNTIF(車両台帳!$AQ$57:$AQ$556,AN$3&amp;"-"&amp;20&amp;"A"))</f>
        <v/>
      </c>
      <c r="AO27" s="537" t="str">
        <f>IF(COUNTA(車両台帳!$C$57:$C$556)=0,"",COUNTIF(車両台帳!$AQ$57:$AQ$556,AO$3&amp;"-"&amp;20&amp;"A"))</f>
        <v/>
      </c>
      <c r="AP27" s="537" t="str">
        <f>IF(COUNTA(車両台帳!$C$57:$C$556)=0,"",COUNTIF(車両台帳!$AQ$57:$AQ$556,AP$3&amp;"-"&amp;20&amp;"A"))</f>
        <v/>
      </c>
      <c r="AQ27" s="537" t="str">
        <f>IF(COUNTA(車両台帳!$C$57:$C$556)=0,"",COUNTIF(車両台帳!$AQ$57:$AQ$556,AQ$3&amp;"-"&amp;20&amp;"A"))</f>
        <v/>
      </c>
      <c r="AR27" s="537" t="str">
        <f>IF(COUNTA(車両台帳!$C$57:$C$556)=0,"",COUNTIF(車両台帳!$AQ$57:$AQ$556,AR$3&amp;"-"&amp;20&amp;"A"))</f>
        <v/>
      </c>
      <c r="AS27" s="537" t="str">
        <f>IF(COUNTA(車両台帳!$C$57:$C$556)=0,"",COUNTIF(車両台帳!$AQ$57:$AQ$556,AS$3&amp;"-"&amp;20&amp;"A"))</f>
        <v/>
      </c>
      <c r="AT27" s="537" t="str">
        <f>IF(COUNTA(車両台帳!$C$57:$C$556)=0,"",COUNTIF(車両台帳!$AQ$57:$AQ$556,AT$3&amp;"-"&amp;20&amp;"A"))</f>
        <v/>
      </c>
      <c r="AU27" s="537" t="str">
        <f>IF(COUNTA(車両台帳!$C$57:$C$556)=0,"",COUNTIF(車両台帳!$AQ$57:$AQ$556,AU$3&amp;"-"&amp;20&amp;"A"))</f>
        <v/>
      </c>
      <c r="AV27" s="537" t="str">
        <f>IF(COUNTA(車両台帳!$C$57:$C$556)=0,"",COUNTIF(車両台帳!$AQ$57:$AQ$556,AV$3&amp;"-"&amp;20&amp;"A"))</f>
        <v/>
      </c>
      <c r="AW27" s="537" t="str">
        <f>IF(COUNTA(車両台帳!$C$57:$C$556)=0,"",COUNTIF(車両台帳!$AQ$57:$AQ$556,AW$3&amp;"-"&amp;20&amp;"A"))</f>
        <v/>
      </c>
      <c r="AX27" s="537" t="str">
        <f>IF(COUNTA(車両台帳!$C$57:$C$556)=0,"",COUNTIF(車両台帳!$AQ$57:$AQ$556,AX$3&amp;"-"&amp;20&amp;"A"))</f>
        <v/>
      </c>
      <c r="AY27" s="537" t="str">
        <f>IF(COUNTA(車両台帳!$C$57:$C$556)=0,"",COUNTIF(車両台帳!$AQ$57:$AQ$556,AY$3&amp;"-"&amp;20&amp;"A"))</f>
        <v/>
      </c>
      <c r="AZ27" s="537" t="str">
        <f>IF(COUNTA(車両台帳!$C$57:$C$556)=0,"",COUNTIF(車両台帳!$AQ$57:$AQ$556,AZ$3&amp;"-"&amp;20&amp;"A"))</f>
        <v/>
      </c>
      <c r="BA27" s="537" t="str">
        <f>IF(COUNTA(車両台帳!$C$57:$C$556)=0,"",COUNTIF(車両台帳!$AQ$57:$AQ$556,BA$3&amp;"-"&amp;20&amp;"A"))</f>
        <v/>
      </c>
      <c r="BB27" s="537" t="str">
        <f>IF(COUNTA(車両台帳!$C$57:$C$556)=0,"",COUNTIF(車両台帳!$AQ$57:$AQ$556,BB$3&amp;"-"&amp;20&amp;"A"))</f>
        <v/>
      </c>
      <c r="BC27" s="537" t="str">
        <f>IF(COUNTA(車両台帳!$C$57:$C$556)=0,"",COUNTIF(車両台帳!$AQ$57:$AQ$556,BC$3&amp;"-"&amp;20&amp;"A"))</f>
        <v/>
      </c>
      <c r="BD27" s="537" t="str">
        <f>IF(COUNTA(車両台帳!$C$57:$C$556)=0,"",COUNTIF(車両台帳!$AQ$57:$AQ$556,BD$3&amp;"-"&amp;20&amp;"A"))</f>
        <v/>
      </c>
      <c r="BE27" s="537" t="str">
        <f>IF(COUNTA(車両台帳!$C$57:$C$556)=0,"",COUNTIF(車両台帳!$AQ$57:$AQ$556,BE$3&amp;"-"&amp;20&amp;"A"))</f>
        <v/>
      </c>
      <c r="BF27" s="537" t="str">
        <f>IF(COUNTA(車両台帳!$C$57:$C$556)=0,"",COUNTIF(車両台帳!$AQ$57:$AQ$556,BF$3&amp;"-"&amp;20&amp;"A"))</f>
        <v/>
      </c>
      <c r="BG27" s="537" t="str">
        <f>IF(COUNTA(車両台帳!$C$57:$C$556)=0,"",COUNTIF(車両台帳!$AQ$57:$AQ$556,BG$3&amp;"-"&amp;20&amp;"A"))</f>
        <v/>
      </c>
      <c r="BH27" s="537" t="str">
        <f>IF(COUNTA(車両台帳!$C$57:$C$556)=0,"",COUNTIF(車両台帳!$AQ$57:$AQ$556,BH$3&amp;"-"&amp;20&amp;"A"))</f>
        <v/>
      </c>
      <c r="BI27" s="537" t="str">
        <f>IF(COUNTA(車両台帳!$C$57:$C$556)=0,"",COUNTIF(車両台帳!$AQ$57:$AQ$556,BI$3&amp;"-"&amp;20&amp;"A"))</f>
        <v/>
      </c>
      <c r="BJ27" s="537" t="str">
        <f>IF(COUNTA(車両台帳!$C$57:$C$556)=0,"",COUNTIF(車両台帳!$AQ$57:$AQ$556,BJ$3&amp;"-"&amp;20&amp;"A"))</f>
        <v/>
      </c>
      <c r="BK27" s="537" t="str">
        <f>IF(COUNTA(車両台帳!$C$57:$C$556)=0,"",COUNTIF(車両台帳!$AQ$57:$AQ$556,BK$3&amp;"-"&amp;20&amp;"A"))</f>
        <v/>
      </c>
      <c r="BL27" s="537" t="str">
        <f>IF(COUNTA(車両台帳!$C$57:$C$556)=0,"",COUNTIF(車両台帳!$AQ$57:$AQ$556,BL$3&amp;"-"&amp;20&amp;"A"))</f>
        <v/>
      </c>
      <c r="BM27" s="537" t="str">
        <f>IF(COUNTA(車両台帳!$C$57:$C$556)=0,"",COUNTIF(車両台帳!$AQ$57:$AQ$556,BM$3&amp;"-"&amp;20&amp;"A"))</f>
        <v/>
      </c>
      <c r="BN27" s="537" t="str">
        <f>IF(COUNTA(車両台帳!$C$57:$C$556)=0,"",COUNTIF(車両台帳!$AQ$57:$AQ$556,BN$3&amp;"-"&amp;20&amp;"A"))</f>
        <v/>
      </c>
      <c r="BO27" s="537" t="str">
        <f>IF(COUNTA(車両台帳!$C$57:$C$556)=0,"",COUNTIF(車両台帳!$AQ$57:$AQ$556,BO$3&amp;"-"&amp;20&amp;"A"))</f>
        <v/>
      </c>
      <c r="BP27" s="537" t="str">
        <f>IF(COUNTA(車両台帳!$C$57:$C$556)=0,"",COUNTIF(車両台帳!$AQ$57:$AQ$556,BP$3&amp;"-"&amp;20&amp;"A"))</f>
        <v/>
      </c>
      <c r="BQ27" s="537" t="str">
        <f>IF(COUNTA(車両台帳!$C$57:$C$556)=0,"",COUNTIF(車両台帳!$AQ$57:$AQ$556,BQ$3&amp;"-"&amp;20&amp;"A"))</f>
        <v/>
      </c>
      <c r="BR27" s="537" t="str">
        <f>IF(COUNTA(車両台帳!$C$57:$C$556)=0,"",COUNTIF(車両台帳!$AQ$57:$AQ$556,BR$3&amp;"-"&amp;20&amp;"A"))</f>
        <v/>
      </c>
      <c r="BS27" s="537" t="str">
        <f>IF(COUNTA(車両台帳!$C$57:$C$556)=0,"",COUNTIF(車両台帳!$AQ$57:$AQ$556,BS$3&amp;"-"&amp;20&amp;"A"))</f>
        <v/>
      </c>
      <c r="BT27" s="537" t="str">
        <f>IF(COUNTA(車両台帳!$C$57:$C$556)=0,"",COUNTIF(車両台帳!$AQ$57:$AQ$556,BT$3&amp;"-"&amp;20&amp;"A"))</f>
        <v/>
      </c>
      <c r="BU27" s="537" t="str">
        <f>IF(COUNTA(車両台帳!$C$57:$C$556)=0,"",COUNTIF(車両台帳!$AQ$57:$AQ$556,BU$3&amp;"-"&amp;20&amp;"A"))</f>
        <v/>
      </c>
      <c r="BV27" s="537" t="str">
        <f>IF(COUNTA(車両台帳!$C$57:$C$556)=0,"",COUNTIF(車両台帳!$AQ$57:$AQ$556,BV$3&amp;"-"&amp;20&amp;"A"))</f>
        <v/>
      </c>
      <c r="BW27" s="537" t="str">
        <f>IF(COUNTA(車両台帳!$C$57:$C$556)=0,"",COUNTIF(車両台帳!$AQ$57:$AQ$556,BW$3&amp;"-"&amp;20&amp;"A"))</f>
        <v/>
      </c>
      <c r="BX27" s="537" t="str">
        <f>IF(COUNTA(車両台帳!$C$57:$C$556)=0,"",COUNTIF(車両台帳!$AQ$57:$AQ$556,BX$3&amp;"-"&amp;20&amp;"A"))</f>
        <v/>
      </c>
      <c r="BY27" s="537" t="str">
        <f>IF(COUNTA(車両台帳!$C$57:$C$556)=0,"",COUNTIF(車両台帳!$AQ$57:$AQ$556,BY$3&amp;"-"&amp;20&amp;"A"))</f>
        <v/>
      </c>
      <c r="BZ27" s="537" t="str">
        <f>IF(COUNTA(車両台帳!$C$57:$C$556)=0,"",COUNTIF(車両台帳!$AQ$57:$AQ$556,BZ$3&amp;"-"&amp;20&amp;"A"))</f>
        <v/>
      </c>
      <c r="CA27" s="537" t="str">
        <f>IF(COUNTA(車両台帳!$C$57:$C$556)=0,"",COUNTIF(車両台帳!$AQ$57:$AQ$556,CA$3&amp;"-"&amp;20&amp;"A"))</f>
        <v/>
      </c>
      <c r="CB27" s="537" t="str">
        <f>IF(COUNTA(車両台帳!$C$57:$C$556)=0,"",COUNTIF(車両台帳!$AQ$57:$AQ$556,CB$3&amp;"-"&amp;20&amp;"A"))</f>
        <v/>
      </c>
      <c r="CC27" s="537" t="str">
        <f>IF(COUNTA(車両台帳!$C$57:$C$556)=0,"",COUNTIF(車両台帳!$AQ$57:$AQ$556,CC$3&amp;"-"&amp;20&amp;"A"))</f>
        <v/>
      </c>
      <c r="CD27" s="537" t="str">
        <f>IF(COUNTA(車両台帳!$C$57:$C$556)=0,"",COUNTIF(車両台帳!$AQ$57:$AQ$556,CD$3&amp;"-"&amp;20&amp;"A"))</f>
        <v/>
      </c>
      <c r="CE27" s="537" t="str">
        <f>IF(COUNTA(車両台帳!$C$57:$C$556)=0,"",COUNTIF(車両台帳!$AQ$57:$AQ$556,CE$3&amp;"-"&amp;20&amp;"A"))</f>
        <v/>
      </c>
      <c r="CF27" s="537" t="str">
        <f>IF(COUNTA(車両台帳!$C$57:$C$556)=0,"",COUNTIF(車両台帳!$AQ$57:$AQ$556,CF$3&amp;"-"&amp;20&amp;"A"))</f>
        <v/>
      </c>
      <c r="CG27" s="537" t="str">
        <f>IF(COUNTA(車両台帳!$C$57:$C$556)=0,"",COUNTIF(車両台帳!$AQ$57:$AQ$556,CG$3&amp;"-"&amp;20&amp;"A"))</f>
        <v/>
      </c>
      <c r="CH27" s="537" t="str">
        <f>IF(COUNTA(車両台帳!$C$57:$C$556)=0,"",COUNTIF(車両台帳!$AQ$57:$AQ$556,CH$3&amp;"-"&amp;20&amp;"A"))</f>
        <v/>
      </c>
      <c r="CI27" s="537" t="str">
        <f>IF(COUNTA(車両台帳!$C$57:$C$556)=0,"",COUNTIF(車両台帳!$AQ$57:$AQ$556,CI$3&amp;"-"&amp;20&amp;"A"))</f>
        <v/>
      </c>
      <c r="CJ27" s="537" t="str">
        <f>IF(COUNTA(車両台帳!$C$57:$C$556)=0,"",COUNTIF(車両台帳!$AQ$57:$AQ$556,CJ$3&amp;"-"&amp;20&amp;"A"))</f>
        <v/>
      </c>
      <c r="CK27" s="537" t="str">
        <f>IF(COUNTA(車両台帳!$C$57:$C$556)=0,"",COUNTIF(車両台帳!$AQ$57:$AQ$556,CK$3&amp;"-"&amp;20&amp;"A"))</f>
        <v/>
      </c>
      <c r="CL27" s="537" t="str">
        <f>IF(COUNTA(車両台帳!$C$57:$C$556)=0,"",COUNTIF(車両台帳!$AQ$57:$AQ$556,CL$3&amp;"-"&amp;20&amp;"A"))</f>
        <v/>
      </c>
      <c r="CM27" s="537" t="str">
        <f>IF(COUNTA(車両台帳!$C$57:$C$556)=0,"",COUNTIF(車両台帳!$AQ$57:$AQ$556,CM$3&amp;"-"&amp;20&amp;"A"))</f>
        <v/>
      </c>
      <c r="CN27" s="537" t="str">
        <f>IF(COUNTA(車両台帳!$C$57:$C$556)=0,"",COUNTIF(車両台帳!$AQ$57:$AQ$556,CN$3&amp;"-"&amp;20&amp;"A"))</f>
        <v/>
      </c>
      <c r="CO27" s="537" t="str">
        <f>IF(COUNTA(車両台帳!$C$57:$C$556)=0,"",COUNTIF(車両台帳!$AQ$57:$AQ$556,CO$3&amp;"-"&amp;20&amp;"A"))</f>
        <v/>
      </c>
      <c r="CP27" s="537" t="str">
        <f>IF(COUNTA(車両台帳!$C$57:$C$556)=0,"",COUNTIF(車両台帳!$AQ$57:$AQ$556,CP$3&amp;"-"&amp;20&amp;"A"))</f>
        <v/>
      </c>
      <c r="CQ27" s="537" t="str">
        <f>IF(COUNTA(車両台帳!$C$57:$C$556)=0,"",COUNTIF(車両台帳!$AQ$57:$AQ$556,CQ$3&amp;"-"&amp;20&amp;"A"))</f>
        <v/>
      </c>
      <c r="CR27" s="537" t="str">
        <f>IF(COUNTA(車両台帳!$C$57:$C$556)=0,"",COUNTIF(車両台帳!$AQ$57:$AQ$556,CR$3&amp;"-"&amp;20&amp;"A"))</f>
        <v/>
      </c>
      <c r="CS27" s="537" t="str">
        <f>IF(COUNTA(車両台帳!$C$57:$C$556)=0,"",COUNTIF(車両台帳!$AQ$57:$AQ$556,CS$3&amp;"-"&amp;20&amp;"A"))</f>
        <v/>
      </c>
      <c r="CT27" s="537" t="str">
        <f>IF(COUNTA(車両台帳!$C$57:$C$556)=0,"",COUNTIF(車両台帳!$AQ$57:$AQ$556,CT$3&amp;"-"&amp;20&amp;"A"))</f>
        <v/>
      </c>
      <c r="CU27" s="537" t="str">
        <f>IF(COUNTA(車両台帳!$C$57:$C$556)=0,"",COUNTIF(車両台帳!$AQ$57:$AQ$556,CU$3&amp;"-"&amp;20&amp;"A"))</f>
        <v/>
      </c>
      <c r="CV27" s="537" t="str">
        <f>IF(COUNTA(車両台帳!$C$57:$C$556)=0,"",COUNTIF(車両台帳!$AQ$57:$AQ$556,CV$3&amp;"-"&amp;20&amp;"A"))</f>
        <v/>
      </c>
      <c r="CW27" s="537" t="str">
        <f>IF(COUNTA(車両台帳!$C$57:$C$556)=0,"",COUNTIF(車両台帳!$AQ$57:$AQ$556,CW$3&amp;"-"&amp;20&amp;"A"))</f>
        <v/>
      </c>
      <c r="CX27" s="537" t="str">
        <f>IF(COUNTA(車両台帳!$C$57:$C$556)=0,"",COUNTIF(車両台帳!$AQ$57:$AQ$556,CX$3&amp;"-"&amp;20&amp;"A"))</f>
        <v/>
      </c>
      <c r="CY27" s="537" t="str">
        <f>IF(COUNTA(車両台帳!$C$57:$C$556)=0,"",COUNTIF(車両台帳!$AQ$57:$AQ$556,CY$3&amp;"-"&amp;20&amp;"A"))</f>
        <v/>
      </c>
      <c r="CZ27" s="537" t="str">
        <f>IF(COUNTA(車両台帳!$C$57:$C$556)=0,"",COUNTIF(車両台帳!$AQ$57:$AQ$556,CZ$3&amp;"-"&amp;20&amp;"A"))</f>
        <v/>
      </c>
      <c r="DA27" s="537" t="str">
        <f>IF(COUNTA(車両台帳!$C$57:$C$556)=0,"",COUNTIF(車両台帳!$AQ$57:$AQ$556,DA$3&amp;"-"&amp;20&amp;"A"))</f>
        <v/>
      </c>
      <c r="DB27" s="537" t="str">
        <f>IF(COUNTA(車両台帳!$C$57:$C$556)=0,"",COUNTIF(車両台帳!$AQ$57:$AQ$556,DB$3&amp;"-"&amp;20&amp;"A"))</f>
        <v/>
      </c>
      <c r="DC27" s="537" t="str">
        <f>IF(COUNTA(車両台帳!$C$57:$C$556)=0,"",COUNTIF(車両台帳!$AQ$57:$AQ$556,DC$3&amp;"-"&amp;20&amp;"A"))</f>
        <v/>
      </c>
      <c r="DD27" s="537" t="str">
        <f>IF(COUNTA(車両台帳!$C$57:$C$556)=0,"",COUNTIF(車両台帳!$AQ$57:$AQ$556,DD$3&amp;"-"&amp;20&amp;"A"))</f>
        <v/>
      </c>
      <c r="DE27" s="537" t="str">
        <f>IF(COUNTA(車両台帳!$C$57:$C$556)=0,"",COUNTIF(車両台帳!$AQ$57:$AQ$556,DE$3&amp;"-"&amp;20&amp;"A"))</f>
        <v/>
      </c>
      <c r="DF27" s="537" t="str">
        <f>IF(COUNTA(車両台帳!$C$57:$C$556)=0,"",COUNTIF(車両台帳!$AQ$57:$AQ$556,DF$3&amp;"-"&amp;20&amp;"A"))</f>
        <v/>
      </c>
      <c r="DG27" s="537" t="str">
        <f>IF(COUNTA(車両台帳!$C$57:$C$556)=0,"",COUNTIF(車両台帳!$AQ$57:$AQ$556,DG$3&amp;"-"&amp;20&amp;"A"))</f>
        <v/>
      </c>
      <c r="DH27" s="537" t="str">
        <f>IF(COUNTA(車両台帳!$C$57:$C$556)=0,"",COUNTIF(車両台帳!$AQ$57:$AQ$556,DH$3&amp;"-"&amp;20&amp;"A"))</f>
        <v/>
      </c>
      <c r="DI27" s="537" t="str">
        <f>IF(COUNTA(車両台帳!$C$57:$C$556)=0,"",COUNTIF(車両台帳!$AQ$57:$AQ$556,DI$3&amp;"-"&amp;20&amp;"A"))</f>
        <v/>
      </c>
      <c r="DJ27" s="537" t="str">
        <f>IF(COUNTA(車両台帳!$C$57:$C$556)=0,"",COUNTIF(車両台帳!$AQ$57:$AQ$556,DJ$3&amp;"-"&amp;20&amp;"A"))</f>
        <v/>
      </c>
      <c r="DK27" s="537" t="str">
        <f>IF(COUNTA(車両台帳!$C$57:$C$556)=0,"",COUNTIF(車両台帳!$AQ$57:$AQ$556,DK$3&amp;"-"&amp;20&amp;"A"))</f>
        <v/>
      </c>
      <c r="DL27" s="537" t="str">
        <f>IF(COUNTA(車両台帳!$C$57:$C$556)=0,"",COUNTIF(車両台帳!$AQ$57:$AQ$556,DL$3&amp;"-"&amp;20&amp;"A"))</f>
        <v/>
      </c>
      <c r="DM27" s="537" t="str">
        <f>IF(COUNTA(車両台帳!$C$57:$C$556)=0,"",COUNTIF(車両台帳!$AQ$57:$AQ$556,DM$3&amp;"-"&amp;20&amp;"A"))</f>
        <v/>
      </c>
      <c r="DN27" s="537" t="str">
        <f>IF(COUNTA(車両台帳!$C$57:$C$556)=0,"",COUNTIF(車両台帳!$AQ$57:$AQ$556,DN$3&amp;"-"&amp;20&amp;"A"))</f>
        <v/>
      </c>
      <c r="DO27" s="537" t="str">
        <f>IF(COUNTA(車両台帳!$C$57:$C$556)=0,"",COUNTIF(車両台帳!$AQ$57:$AQ$556,DO$3&amp;"-"&amp;20&amp;"A"))</f>
        <v/>
      </c>
      <c r="DP27" s="537" t="str">
        <f>IF(COUNTA(車両台帳!$C$57:$C$556)=0,"",COUNTIF(車両台帳!$AQ$57:$AQ$556,DP$3&amp;"-"&amp;20&amp;"A"))</f>
        <v/>
      </c>
      <c r="DQ27" s="537" t="str">
        <f>IF(COUNTA(車両台帳!$C$57:$C$556)=0,"",COUNTIF(車両台帳!$AQ$57:$AQ$556,DQ$3&amp;"-"&amp;20&amp;"A"))</f>
        <v/>
      </c>
      <c r="DR27" s="537" t="str">
        <f>IF(COUNTA(車両台帳!$C$57:$C$556)=0,"",COUNTIF(車両台帳!$AQ$57:$AQ$556,DR$3&amp;"-"&amp;20&amp;"A"))</f>
        <v/>
      </c>
      <c r="DS27" s="537" t="str">
        <f>IF(COUNTA(車両台帳!$C$57:$C$556)=0,"",COUNTIF(車両台帳!$AQ$57:$AQ$556,DS$3&amp;"-"&amp;20&amp;"A"))</f>
        <v/>
      </c>
      <c r="DT27" s="537" t="str">
        <f>IF(COUNTA(車両台帳!$C$57:$C$556)=0,"",COUNTIF(車両台帳!$AQ$57:$AQ$556,DT$3&amp;"-"&amp;20&amp;"A"))</f>
        <v/>
      </c>
      <c r="DU27" s="537" t="str">
        <f>IF(COUNTA(車両台帳!$C$57:$C$556)=0,"",COUNTIF(車両台帳!$AQ$57:$AQ$556,DU$3&amp;"-"&amp;20&amp;"A"))</f>
        <v/>
      </c>
      <c r="DV27" s="537" t="str">
        <f>IF(COUNTA(車両台帳!$C$57:$C$556)=0,"",COUNTIF(車両台帳!$AQ$57:$AQ$556,DV$3&amp;"-"&amp;20&amp;"A"))</f>
        <v/>
      </c>
      <c r="DW27" s="537" t="str">
        <f>IF(COUNTA(車両台帳!$C$57:$C$556)=0,"",COUNTIF(車両台帳!$AQ$57:$AQ$556,DW$3&amp;"-"&amp;20&amp;"A"))</f>
        <v/>
      </c>
      <c r="DX27" s="537" t="str">
        <f>IF(COUNTA(車両台帳!$C$57:$C$556)=0,"",COUNTIF(車両台帳!$AQ$57:$AQ$556,DX$3&amp;"-"&amp;20&amp;"A"))</f>
        <v/>
      </c>
      <c r="DY27" s="537" t="str">
        <f>IF(COUNTA(車両台帳!$C$57:$C$556)=0,"",COUNTIF(車両台帳!$AQ$57:$AQ$556,DY$3&amp;"-"&amp;20&amp;"A"))</f>
        <v/>
      </c>
      <c r="DZ27" s="537" t="str">
        <f>IF(COUNTA(車両台帳!$C$57:$C$556)=0,"",COUNTIF(車両台帳!$AQ$57:$AQ$556,DZ$3&amp;"-"&amp;20&amp;"A"))</f>
        <v/>
      </c>
      <c r="EA27" s="537" t="str">
        <f>IF(COUNTA(車両台帳!$C$57:$C$556)=0,"",COUNTIF(車両台帳!$AQ$57:$AQ$556,EA$3&amp;"-"&amp;20&amp;"A"))</f>
        <v/>
      </c>
      <c r="EB27" s="537" t="str">
        <f>IF(COUNTA(車両台帳!$C$57:$C$556)=0,"",COUNTIF(車両台帳!$AQ$57:$AQ$556,EB$3&amp;"-"&amp;20&amp;"A"))</f>
        <v/>
      </c>
      <c r="EC27" s="537" t="str">
        <f>IF(COUNTA(車両台帳!$C$57:$C$556)=0,"",COUNTIF(車両台帳!$AQ$57:$AQ$556,EC$3&amp;"-"&amp;20&amp;"A"))</f>
        <v/>
      </c>
      <c r="ED27" s="537" t="str">
        <f>IF(COUNTA(車両台帳!$C$57:$C$556)=0,"",COUNTIF(車両台帳!$AQ$57:$AQ$556,ED$3&amp;"-"&amp;20&amp;"A"))</f>
        <v/>
      </c>
      <c r="EE27" s="537" t="str">
        <f>IF(COUNTA(車両台帳!$C$57:$C$556)=0,"",COUNTIF(車両台帳!$AQ$57:$AQ$556,EE$3&amp;"-"&amp;20&amp;"A"))</f>
        <v/>
      </c>
      <c r="EF27" s="537" t="str">
        <f>IF(COUNTA(車両台帳!$C$57:$C$556)=0,"",COUNTIF(車両台帳!$AQ$57:$AQ$556,EF$3&amp;"-"&amp;20&amp;"A"))</f>
        <v/>
      </c>
      <c r="EG27" s="537" t="str">
        <f>IF(COUNTA(車両台帳!$C$57:$C$556)=0,"",COUNTIF(車両台帳!$AQ$57:$AQ$556,EG$3&amp;"-"&amp;20&amp;"A"))</f>
        <v/>
      </c>
      <c r="EH27" s="537" t="str">
        <f>IF(COUNTA(車両台帳!$C$57:$C$556)=0,"",COUNTIF(車両台帳!$AQ$57:$AQ$556,EH$3&amp;"-"&amp;20&amp;"A"))</f>
        <v/>
      </c>
      <c r="EI27" s="537" t="str">
        <f>IF(COUNTA(車両台帳!$C$57:$C$556)=0,"",COUNTIF(車両台帳!$AQ$57:$AQ$556,EI$3&amp;"-"&amp;20&amp;"A"))</f>
        <v/>
      </c>
      <c r="EJ27" s="537" t="str">
        <f>IF(COUNTA(車両台帳!$C$57:$C$556)=0,"",COUNTIF(車両台帳!$AQ$57:$AQ$556,EJ$3&amp;"-"&amp;20&amp;"A"))</f>
        <v/>
      </c>
      <c r="EK27" s="537" t="str">
        <f>IF(COUNTA(車両台帳!$C$57:$C$556)=0,"",COUNTIF(車両台帳!$AQ$57:$AQ$556,EK$3&amp;"-"&amp;20&amp;"A"))</f>
        <v/>
      </c>
      <c r="EL27" s="537" t="str">
        <f>IF(COUNTA(車両台帳!$C$57:$C$556)=0,"",COUNTIF(車両台帳!$AQ$57:$AQ$556,EL$3&amp;"-"&amp;20&amp;"A"))</f>
        <v/>
      </c>
      <c r="EM27" s="537" t="str">
        <f>IF(COUNTA(車両台帳!$C$57:$C$556)=0,"",COUNTIF(車両台帳!$AQ$57:$AQ$556,EM$3&amp;"-"&amp;20&amp;"A"))</f>
        <v/>
      </c>
      <c r="EN27" s="537" t="str">
        <f>IF(COUNTA(車両台帳!$C$57:$C$556)=0,"",COUNTIF(車両台帳!$AQ$57:$AQ$556,EN$3&amp;"-"&amp;20&amp;"A"))</f>
        <v/>
      </c>
      <c r="EO27" s="537" t="str">
        <f>IF(COUNTA(車両台帳!$C$57:$C$556)=0,"",COUNTIF(車両台帳!$AQ$57:$AQ$556,EO$3&amp;"-"&amp;20&amp;"A"))</f>
        <v/>
      </c>
      <c r="EP27" s="537" t="str">
        <f>IF(COUNTA(車両台帳!$C$57:$C$556)=0,"",COUNTIF(車両台帳!$AQ$57:$AQ$556,EP$3&amp;"-"&amp;20&amp;"A"))</f>
        <v/>
      </c>
      <c r="EQ27" s="537" t="str">
        <f>IF(COUNTA(車両台帳!$C$57:$C$556)=0,"",COUNTIF(車両台帳!$AQ$57:$AQ$556,EQ$3&amp;"-"&amp;20&amp;"A"))</f>
        <v/>
      </c>
      <c r="ER27" s="537" t="str">
        <f>IF(COUNTA(車両台帳!$C$57:$C$556)=0,"",COUNTIF(車両台帳!$AQ$57:$AQ$556,ER$3&amp;"-"&amp;20&amp;"A"))</f>
        <v/>
      </c>
      <c r="ES27" s="537" t="str">
        <f>IF(COUNTA(車両台帳!$C$57:$C$556)=0,"",COUNTIF(車両台帳!$AQ$57:$AQ$556,ES$3&amp;"-"&amp;20&amp;"A"))</f>
        <v/>
      </c>
      <c r="ET27" s="537" t="str">
        <f>IF(COUNTA(車両台帳!$C$57:$C$556)=0,"",COUNTIF(車両台帳!$AQ$57:$AQ$556,ET$3&amp;"-"&amp;20&amp;"A"))</f>
        <v/>
      </c>
      <c r="EU27" s="537" t="str">
        <f>IF(COUNTA(車両台帳!$C$57:$C$556)=0,"",COUNTIF(車両台帳!$AQ$57:$AQ$556,EU$3&amp;"-"&amp;20&amp;"A"))</f>
        <v/>
      </c>
      <c r="EV27" s="537" t="str">
        <f>IF(COUNTA(車両台帳!$C$57:$C$556)=0,"",COUNTIF(車両台帳!$AQ$57:$AQ$556,EV$3&amp;"-"&amp;20&amp;"A"))</f>
        <v/>
      </c>
      <c r="EW27" s="538" t="str">
        <f>IF(COUNTA(車両台帳!$C$57:$C$556)=0,"",COUNTIF(車両台帳!$AQ$57:$AQ$556,EW$3&amp;"-"&amp;20&amp;"A"))</f>
        <v/>
      </c>
    </row>
    <row r="28" spans="1:153" s="6" customFormat="1" ht="29.25" customHeight="1">
      <c r="A28" s="1066"/>
      <c r="B28" s="532" t="s">
        <v>45</v>
      </c>
      <c r="C28" s="530" t="str">
        <f>IF(COUNTA(車両台帳!$C$57:$C$556)=0,"",SUM(D28:EW28))</f>
        <v/>
      </c>
      <c r="D28" s="537" t="str">
        <f>IF(COUNTA(車両台帳!$C$57:$C$556)=0,"",COUNTIF(車両台帳!$AQ$57:$AQ$556,D$3&amp;"-"&amp;30&amp;"A"))</f>
        <v/>
      </c>
      <c r="E28" s="537" t="str">
        <f>IF(COUNTA(車両台帳!$C$57:$C$556)=0,"",COUNTIF(車両台帳!$AQ$57:$AQ$556,E$3&amp;"-"&amp;30&amp;"A"))</f>
        <v/>
      </c>
      <c r="F28" s="537" t="str">
        <f>IF(COUNTA(車両台帳!$C$57:$C$556)=0,"",COUNTIF(車両台帳!$AQ$57:$AQ$556,F$3&amp;"-"&amp;30&amp;"A"))</f>
        <v/>
      </c>
      <c r="G28" s="537" t="str">
        <f>IF(COUNTA(車両台帳!$C$57:$C$556)=0,"",COUNTIF(車両台帳!$AQ$57:$AQ$556,G$3&amp;"-"&amp;30&amp;"A"))</f>
        <v/>
      </c>
      <c r="H28" s="537" t="str">
        <f>IF(COUNTA(車両台帳!$C$57:$C$556)=0,"",COUNTIF(車両台帳!$AQ$57:$AQ$556,H$3&amp;"-"&amp;30&amp;"A"))</f>
        <v/>
      </c>
      <c r="I28" s="537" t="str">
        <f>IF(COUNTA(車両台帳!$C$57:$C$556)=0,"",COUNTIF(車両台帳!$AQ$57:$AQ$556,I$3&amp;"-"&amp;30&amp;"A"))</f>
        <v/>
      </c>
      <c r="J28" s="537" t="str">
        <f>IF(COUNTA(車両台帳!$C$57:$C$556)=0,"",COUNTIF(車両台帳!$AQ$57:$AQ$556,J$3&amp;"-"&amp;30&amp;"A"))</f>
        <v/>
      </c>
      <c r="K28" s="537" t="str">
        <f>IF(COUNTA(車両台帳!$C$57:$C$556)=0,"",COUNTIF(車両台帳!$AQ$57:$AQ$556,K$3&amp;"-"&amp;30&amp;"A"))</f>
        <v/>
      </c>
      <c r="L28" s="537" t="str">
        <f>IF(COUNTA(車両台帳!$C$57:$C$556)=0,"",COUNTIF(車両台帳!$AQ$57:$AQ$556,L$3&amp;"-"&amp;30&amp;"A"))</f>
        <v/>
      </c>
      <c r="M28" s="537" t="str">
        <f>IF(COUNTA(車両台帳!$C$57:$C$556)=0,"",COUNTIF(車両台帳!$AQ$57:$AQ$556,M$3&amp;"-"&amp;30&amp;"A"))</f>
        <v/>
      </c>
      <c r="N28" s="537" t="str">
        <f>IF(COUNTA(車両台帳!$C$57:$C$556)=0,"",COUNTIF(車両台帳!$AQ$57:$AQ$556,N$3&amp;"-"&amp;30&amp;"A"))</f>
        <v/>
      </c>
      <c r="O28" s="537" t="str">
        <f>IF(COUNTA(車両台帳!$C$57:$C$556)=0,"",COUNTIF(車両台帳!$AQ$57:$AQ$556,O$3&amp;"-"&amp;30&amp;"A"))</f>
        <v/>
      </c>
      <c r="P28" s="537" t="str">
        <f>IF(COUNTA(車両台帳!$C$57:$C$556)=0,"",COUNTIF(車両台帳!$AQ$57:$AQ$556,P$3&amp;"-"&amp;30&amp;"A"))</f>
        <v/>
      </c>
      <c r="Q28" s="537" t="str">
        <f>IF(COUNTA(車両台帳!$C$57:$C$556)=0,"",COUNTIF(車両台帳!$AQ$57:$AQ$556,Q$3&amp;"-"&amp;30&amp;"A"))</f>
        <v/>
      </c>
      <c r="R28" s="537" t="str">
        <f>IF(COUNTA(車両台帳!$C$57:$C$556)=0,"",COUNTIF(車両台帳!$AQ$57:$AQ$556,R$3&amp;"-"&amp;30&amp;"A"))</f>
        <v/>
      </c>
      <c r="S28" s="537" t="str">
        <f>IF(COUNTA(車両台帳!$C$57:$C$556)=0,"",COUNTIF(車両台帳!$AQ$57:$AQ$556,S$3&amp;"-"&amp;30&amp;"A"))</f>
        <v/>
      </c>
      <c r="T28" s="537" t="str">
        <f>IF(COUNTA(車両台帳!$C$57:$C$556)=0,"",COUNTIF(車両台帳!$AQ$57:$AQ$556,T$3&amp;"-"&amp;30&amp;"A"))</f>
        <v/>
      </c>
      <c r="U28" s="537" t="str">
        <f>IF(COUNTA(車両台帳!$C$57:$C$556)=0,"",COUNTIF(車両台帳!$AQ$57:$AQ$556,U$3&amp;"-"&amp;30&amp;"A"))</f>
        <v/>
      </c>
      <c r="V28" s="537" t="str">
        <f>IF(COUNTA(車両台帳!$C$57:$C$556)=0,"",COUNTIF(車両台帳!$AQ$57:$AQ$556,V$3&amp;"-"&amp;30&amp;"A"))</f>
        <v/>
      </c>
      <c r="W28" s="537" t="str">
        <f>IF(COUNTA(車両台帳!$C$57:$C$556)=0,"",COUNTIF(車両台帳!$AQ$57:$AQ$556,W$3&amp;"-"&amp;30&amp;"A"))</f>
        <v/>
      </c>
      <c r="X28" s="537" t="str">
        <f>IF(COUNTA(車両台帳!$C$57:$C$556)=0,"",COUNTIF(車両台帳!$AQ$57:$AQ$556,X$3&amp;"-"&amp;30&amp;"A"))</f>
        <v/>
      </c>
      <c r="Y28" s="537" t="str">
        <f>IF(COUNTA(車両台帳!$C$57:$C$556)=0,"",COUNTIF(車両台帳!$AQ$57:$AQ$556,Y$3&amp;"-"&amp;30&amp;"A"))</f>
        <v/>
      </c>
      <c r="Z28" s="537" t="str">
        <f>IF(COUNTA(車両台帳!$C$57:$C$556)=0,"",COUNTIF(車両台帳!$AQ$57:$AQ$556,Z$3&amp;"-"&amp;30&amp;"A"))</f>
        <v/>
      </c>
      <c r="AA28" s="537" t="str">
        <f>IF(COUNTA(車両台帳!$C$57:$C$556)=0,"",COUNTIF(車両台帳!$AQ$57:$AQ$556,AA$3&amp;"-"&amp;30&amp;"A"))</f>
        <v/>
      </c>
      <c r="AB28" s="537" t="str">
        <f>IF(COUNTA(車両台帳!$C$57:$C$556)=0,"",COUNTIF(車両台帳!$AQ$57:$AQ$556,AB$3&amp;"-"&amp;30&amp;"A"))</f>
        <v/>
      </c>
      <c r="AC28" s="537" t="str">
        <f>IF(COUNTA(車両台帳!$C$57:$C$556)=0,"",COUNTIF(車両台帳!$AQ$57:$AQ$556,AC$3&amp;"-"&amp;30&amp;"A"))</f>
        <v/>
      </c>
      <c r="AD28" s="537" t="str">
        <f>IF(COUNTA(車両台帳!$C$57:$C$556)=0,"",COUNTIF(車両台帳!$AQ$57:$AQ$556,AD$3&amp;"-"&amp;30&amp;"A"))</f>
        <v/>
      </c>
      <c r="AE28" s="537" t="str">
        <f>IF(COUNTA(車両台帳!$C$57:$C$556)=0,"",COUNTIF(車両台帳!$AQ$57:$AQ$556,AE$3&amp;"-"&amp;30&amp;"A"))</f>
        <v/>
      </c>
      <c r="AF28" s="537" t="str">
        <f>IF(COUNTA(車両台帳!$C$57:$C$556)=0,"",COUNTIF(車両台帳!$AQ$57:$AQ$556,AF$3&amp;"-"&amp;30&amp;"A"))</f>
        <v/>
      </c>
      <c r="AG28" s="537" t="str">
        <f>IF(COUNTA(車両台帳!$C$57:$C$556)=0,"",COUNTIF(車両台帳!$AQ$57:$AQ$556,AG$3&amp;"-"&amp;30&amp;"A"))</f>
        <v/>
      </c>
      <c r="AH28" s="537" t="str">
        <f>IF(COUNTA(車両台帳!$C$57:$C$556)=0,"",COUNTIF(車両台帳!$AQ$57:$AQ$556,AH$3&amp;"-"&amp;30&amp;"A"))</f>
        <v/>
      </c>
      <c r="AI28" s="537" t="str">
        <f>IF(COUNTA(車両台帳!$C$57:$C$556)=0,"",COUNTIF(車両台帳!$AQ$57:$AQ$556,AI$3&amp;"-"&amp;30&amp;"A"))</f>
        <v/>
      </c>
      <c r="AJ28" s="537" t="str">
        <f>IF(COUNTA(車両台帳!$C$57:$C$556)=0,"",COUNTIF(車両台帳!$AQ$57:$AQ$556,AJ$3&amp;"-"&amp;30&amp;"A"))</f>
        <v/>
      </c>
      <c r="AK28" s="537" t="str">
        <f>IF(COUNTA(車両台帳!$C$57:$C$556)=0,"",COUNTIF(車両台帳!$AQ$57:$AQ$556,AK$3&amp;"-"&amp;30&amp;"A"))</f>
        <v/>
      </c>
      <c r="AL28" s="537" t="str">
        <f>IF(COUNTA(車両台帳!$C$57:$C$556)=0,"",COUNTIF(車両台帳!$AQ$57:$AQ$556,AL$3&amp;"-"&amp;30&amp;"A"))</f>
        <v/>
      </c>
      <c r="AM28" s="537" t="str">
        <f>IF(COUNTA(車両台帳!$C$57:$C$556)=0,"",COUNTIF(車両台帳!$AQ$57:$AQ$556,AM$3&amp;"-"&amp;30&amp;"A"))</f>
        <v/>
      </c>
      <c r="AN28" s="537" t="str">
        <f>IF(COUNTA(車両台帳!$C$57:$C$556)=0,"",COUNTIF(車両台帳!$AQ$57:$AQ$556,AN$3&amp;"-"&amp;30&amp;"A"))</f>
        <v/>
      </c>
      <c r="AO28" s="537" t="str">
        <f>IF(COUNTA(車両台帳!$C$57:$C$556)=0,"",COUNTIF(車両台帳!$AQ$57:$AQ$556,AO$3&amp;"-"&amp;30&amp;"A"))</f>
        <v/>
      </c>
      <c r="AP28" s="537" t="str">
        <f>IF(COUNTA(車両台帳!$C$57:$C$556)=0,"",COUNTIF(車両台帳!$AQ$57:$AQ$556,AP$3&amp;"-"&amp;30&amp;"A"))</f>
        <v/>
      </c>
      <c r="AQ28" s="537" t="str">
        <f>IF(COUNTA(車両台帳!$C$57:$C$556)=0,"",COUNTIF(車両台帳!$AQ$57:$AQ$556,AQ$3&amp;"-"&amp;30&amp;"A"))</f>
        <v/>
      </c>
      <c r="AR28" s="537" t="str">
        <f>IF(COUNTA(車両台帳!$C$57:$C$556)=0,"",COUNTIF(車両台帳!$AQ$57:$AQ$556,AR$3&amp;"-"&amp;30&amp;"A"))</f>
        <v/>
      </c>
      <c r="AS28" s="537" t="str">
        <f>IF(COUNTA(車両台帳!$C$57:$C$556)=0,"",COUNTIF(車両台帳!$AQ$57:$AQ$556,AS$3&amp;"-"&amp;30&amp;"A"))</f>
        <v/>
      </c>
      <c r="AT28" s="537" t="str">
        <f>IF(COUNTA(車両台帳!$C$57:$C$556)=0,"",COUNTIF(車両台帳!$AQ$57:$AQ$556,AT$3&amp;"-"&amp;30&amp;"A"))</f>
        <v/>
      </c>
      <c r="AU28" s="537" t="str">
        <f>IF(COUNTA(車両台帳!$C$57:$C$556)=0,"",COUNTIF(車両台帳!$AQ$57:$AQ$556,AU$3&amp;"-"&amp;30&amp;"A"))</f>
        <v/>
      </c>
      <c r="AV28" s="537" t="str">
        <f>IF(COUNTA(車両台帳!$C$57:$C$556)=0,"",COUNTIF(車両台帳!$AQ$57:$AQ$556,AV$3&amp;"-"&amp;30&amp;"A"))</f>
        <v/>
      </c>
      <c r="AW28" s="537" t="str">
        <f>IF(COUNTA(車両台帳!$C$57:$C$556)=0,"",COUNTIF(車両台帳!$AQ$57:$AQ$556,AW$3&amp;"-"&amp;30&amp;"A"))</f>
        <v/>
      </c>
      <c r="AX28" s="537" t="str">
        <f>IF(COUNTA(車両台帳!$C$57:$C$556)=0,"",COUNTIF(車両台帳!$AQ$57:$AQ$556,AX$3&amp;"-"&amp;30&amp;"A"))</f>
        <v/>
      </c>
      <c r="AY28" s="537" t="str">
        <f>IF(COUNTA(車両台帳!$C$57:$C$556)=0,"",COUNTIF(車両台帳!$AQ$57:$AQ$556,AY$3&amp;"-"&amp;30&amp;"A"))</f>
        <v/>
      </c>
      <c r="AZ28" s="537" t="str">
        <f>IF(COUNTA(車両台帳!$C$57:$C$556)=0,"",COUNTIF(車両台帳!$AQ$57:$AQ$556,AZ$3&amp;"-"&amp;30&amp;"A"))</f>
        <v/>
      </c>
      <c r="BA28" s="537" t="str">
        <f>IF(COUNTA(車両台帳!$C$57:$C$556)=0,"",COUNTIF(車両台帳!$AQ$57:$AQ$556,BA$3&amp;"-"&amp;30&amp;"A"))</f>
        <v/>
      </c>
      <c r="BB28" s="537" t="str">
        <f>IF(COUNTA(車両台帳!$C$57:$C$556)=0,"",COUNTIF(車両台帳!$AQ$57:$AQ$556,BB$3&amp;"-"&amp;30&amp;"A"))</f>
        <v/>
      </c>
      <c r="BC28" s="537" t="str">
        <f>IF(COUNTA(車両台帳!$C$57:$C$556)=0,"",COUNTIF(車両台帳!$AQ$57:$AQ$556,BC$3&amp;"-"&amp;30&amp;"A"))</f>
        <v/>
      </c>
      <c r="BD28" s="537" t="str">
        <f>IF(COUNTA(車両台帳!$C$57:$C$556)=0,"",COUNTIF(車両台帳!$AQ$57:$AQ$556,BD$3&amp;"-"&amp;30&amp;"A"))</f>
        <v/>
      </c>
      <c r="BE28" s="537" t="str">
        <f>IF(COUNTA(車両台帳!$C$57:$C$556)=0,"",COUNTIF(車両台帳!$AQ$57:$AQ$556,BE$3&amp;"-"&amp;30&amp;"A"))</f>
        <v/>
      </c>
      <c r="BF28" s="537" t="str">
        <f>IF(COUNTA(車両台帳!$C$57:$C$556)=0,"",COUNTIF(車両台帳!$AQ$57:$AQ$556,BF$3&amp;"-"&amp;30&amp;"A"))</f>
        <v/>
      </c>
      <c r="BG28" s="537" t="str">
        <f>IF(COUNTA(車両台帳!$C$57:$C$556)=0,"",COUNTIF(車両台帳!$AQ$57:$AQ$556,BG$3&amp;"-"&amp;30&amp;"A"))</f>
        <v/>
      </c>
      <c r="BH28" s="537" t="str">
        <f>IF(COUNTA(車両台帳!$C$57:$C$556)=0,"",COUNTIF(車両台帳!$AQ$57:$AQ$556,BH$3&amp;"-"&amp;30&amp;"A"))</f>
        <v/>
      </c>
      <c r="BI28" s="537" t="str">
        <f>IF(COUNTA(車両台帳!$C$57:$C$556)=0,"",COUNTIF(車両台帳!$AQ$57:$AQ$556,BI$3&amp;"-"&amp;30&amp;"A"))</f>
        <v/>
      </c>
      <c r="BJ28" s="537" t="str">
        <f>IF(COUNTA(車両台帳!$C$57:$C$556)=0,"",COUNTIF(車両台帳!$AQ$57:$AQ$556,BJ$3&amp;"-"&amp;30&amp;"A"))</f>
        <v/>
      </c>
      <c r="BK28" s="537" t="str">
        <f>IF(COUNTA(車両台帳!$C$57:$C$556)=0,"",COUNTIF(車両台帳!$AQ$57:$AQ$556,BK$3&amp;"-"&amp;30&amp;"A"))</f>
        <v/>
      </c>
      <c r="BL28" s="537" t="str">
        <f>IF(COUNTA(車両台帳!$C$57:$C$556)=0,"",COUNTIF(車両台帳!$AQ$57:$AQ$556,BL$3&amp;"-"&amp;30&amp;"A"))</f>
        <v/>
      </c>
      <c r="BM28" s="537" t="str">
        <f>IF(COUNTA(車両台帳!$C$57:$C$556)=0,"",COUNTIF(車両台帳!$AQ$57:$AQ$556,BM$3&amp;"-"&amp;30&amp;"A"))</f>
        <v/>
      </c>
      <c r="BN28" s="537" t="str">
        <f>IF(COUNTA(車両台帳!$C$57:$C$556)=0,"",COUNTIF(車両台帳!$AQ$57:$AQ$556,BN$3&amp;"-"&amp;30&amp;"A"))</f>
        <v/>
      </c>
      <c r="BO28" s="537" t="str">
        <f>IF(COUNTA(車両台帳!$C$57:$C$556)=0,"",COUNTIF(車両台帳!$AQ$57:$AQ$556,BO$3&amp;"-"&amp;30&amp;"A"))</f>
        <v/>
      </c>
      <c r="BP28" s="537" t="str">
        <f>IF(COUNTA(車両台帳!$C$57:$C$556)=0,"",COUNTIF(車両台帳!$AQ$57:$AQ$556,BP$3&amp;"-"&amp;30&amp;"A"))</f>
        <v/>
      </c>
      <c r="BQ28" s="537" t="str">
        <f>IF(COUNTA(車両台帳!$C$57:$C$556)=0,"",COUNTIF(車両台帳!$AQ$57:$AQ$556,BQ$3&amp;"-"&amp;30&amp;"A"))</f>
        <v/>
      </c>
      <c r="BR28" s="537" t="str">
        <f>IF(COUNTA(車両台帳!$C$57:$C$556)=0,"",COUNTIF(車両台帳!$AQ$57:$AQ$556,BR$3&amp;"-"&amp;30&amp;"A"))</f>
        <v/>
      </c>
      <c r="BS28" s="537" t="str">
        <f>IF(COUNTA(車両台帳!$C$57:$C$556)=0,"",COUNTIF(車両台帳!$AQ$57:$AQ$556,BS$3&amp;"-"&amp;30&amp;"A"))</f>
        <v/>
      </c>
      <c r="BT28" s="537" t="str">
        <f>IF(COUNTA(車両台帳!$C$57:$C$556)=0,"",COUNTIF(車両台帳!$AQ$57:$AQ$556,BT$3&amp;"-"&amp;30&amp;"A"))</f>
        <v/>
      </c>
      <c r="BU28" s="537" t="str">
        <f>IF(COUNTA(車両台帳!$C$57:$C$556)=0,"",COUNTIF(車両台帳!$AQ$57:$AQ$556,BU$3&amp;"-"&amp;30&amp;"A"))</f>
        <v/>
      </c>
      <c r="BV28" s="537" t="str">
        <f>IF(COUNTA(車両台帳!$C$57:$C$556)=0,"",COUNTIF(車両台帳!$AQ$57:$AQ$556,BV$3&amp;"-"&amp;30&amp;"A"))</f>
        <v/>
      </c>
      <c r="BW28" s="537" t="str">
        <f>IF(COUNTA(車両台帳!$C$57:$C$556)=0,"",COUNTIF(車両台帳!$AQ$57:$AQ$556,BW$3&amp;"-"&amp;30&amp;"A"))</f>
        <v/>
      </c>
      <c r="BX28" s="537" t="str">
        <f>IF(COUNTA(車両台帳!$C$57:$C$556)=0,"",COUNTIF(車両台帳!$AQ$57:$AQ$556,BX$3&amp;"-"&amp;30&amp;"A"))</f>
        <v/>
      </c>
      <c r="BY28" s="537" t="str">
        <f>IF(COUNTA(車両台帳!$C$57:$C$556)=0,"",COUNTIF(車両台帳!$AQ$57:$AQ$556,BY$3&amp;"-"&amp;30&amp;"A"))</f>
        <v/>
      </c>
      <c r="BZ28" s="537" t="str">
        <f>IF(COUNTA(車両台帳!$C$57:$C$556)=0,"",COUNTIF(車両台帳!$AQ$57:$AQ$556,BZ$3&amp;"-"&amp;30&amp;"A"))</f>
        <v/>
      </c>
      <c r="CA28" s="537" t="str">
        <f>IF(COUNTA(車両台帳!$C$57:$C$556)=0,"",COUNTIF(車両台帳!$AQ$57:$AQ$556,CA$3&amp;"-"&amp;30&amp;"A"))</f>
        <v/>
      </c>
      <c r="CB28" s="537" t="str">
        <f>IF(COUNTA(車両台帳!$C$57:$C$556)=0,"",COUNTIF(車両台帳!$AQ$57:$AQ$556,CB$3&amp;"-"&amp;30&amp;"A"))</f>
        <v/>
      </c>
      <c r="CC28" s="537" t="str">
        <f>IF(COUNTA(車両台帳!$C$57:$C$556)=0,"",COUNTIF(車両台帳!$AQ$57:$AQ$556,CC$3&amp;"-"&amp;30&amp;"A"))</f>
        <v/>
      </c>
      <c r="CD28" s="537" t="str">
        <f>IF(COUNTA(車両台帳!$C$57:$C$556)=0,"",COUNTIF(車両台帳!$AQ$57:$AQ$556,CD$3&amp;"-"&amp;30&amp;"A"))</f>
        <v/>
      </c>
      <c r="CE28" s="537" t="str">
        <f>IF(COUNTA(車両台帳!$C$57:$C$556)=0,"",COUNTIF(車両台帳!$AQ$57:$AQ$556,CE$3&amp;"-"&amp;30&amp;"A"))</f>
        <v/>
      </c>
      <c r="CF28" s="537" t="str">
        <f>IF(COUNTA(車両台帳!$C$57:$C$556)=0,"",COUNTIF(車両台帳!$AQ$57:$AQ$556,CF$3&amp;"-"&amp;30&amp;"A"))</f>
        <v/>
      </c>
      <c r="CG28" s="537" t="str">
        <f>IF(COUNTA(車両台帳!$C$57:$C$556)=0,"",COUNTIF(車両台帳!$AQ$57:$AQ$556,CG$3&amp;"-"&amp;30&amp;"A"))</f>
        <v/>
      </c>
      <c r="CH28" s="537" t="str">
        <f>IF(COUNTA(車両台帳!$C$57:$C$556)=0,"",COUNTIF(車両台帳!$AQ$57:$AQ$556,CH$3&amp;"-"&amp;30&amp;"A"))</f>
        <v/>
      </c>
      <c r="CI28" s="537" t="str">
        <f>IF(COUNTA(車両台帳!$C$57:$C$556)=0,"",COUNTIF(車両台帳!$AQ$57:$AQ$556,CI$3&amp;"-"&amp;30&amp;"A"))</f>
        <v/>
      </c>
      <c r="CJ28" s="537" t="str">
        <f>IF(COUNTA(車両台帳!$C$57:$C$556)=0,"",COUNTIF(車両台帳!$AQ$57:$AQ$556,CJ$3&amp;"-"&amp;30&amp;"A"))</f>
        <v/>
      </c>
      <c r="CK28" s="537" t="str">
        <f>IF(COUNTA(車両台帳!$C$57:$C$556)=0,"",COUNTIF(車両台帳!$AQ$57:$AQ$556,CK$3&amp;"-"&amp;30&amp;"A"))</f>
        <v/>
      </c>
      <c r="CL28" s="537" t="str">
        <f>IF(COUNTA(車両台帳!$C$57:$C$556)=0,"",COUNTIF(車両台帳!$AQ$57:$AQ$556,CL$3&amp;"-"&amp;30&amp;"A"))</f>
        <v/>
      </c>
      <c r="CM28" s="537" t="str">
        <f>IF(COUNTA(車両台帳!$C$57:$C$556)=0,"",COUNTIF(車両台帳!$AQ$57:$AQ$556,CM$3&amp;"-"&amp;30&amp;"A"))</f>
        <v/>
      </c>
      <c r="CN28" s="537" t="str">
        <f>IF(COUNTA(車両台帳!$C$57:$C$556)=0,"",COUNTIF(車両台帳!$AQ$57:$AQ$556,CN$3&amp;"-"&amp;30&amp;"A"))</f>
        <v/>
      </c>
      <c r="CO28" s="537" t="str">
        <f>IF(COUNTA(車両台帳!$C$57:$C$556)=0,"",COUNTIF(車両台帳!$AQ$57:$AQ$556,CO$3&amp;"-"&amp;30&amp;"A"))</f>
        <v/>
      </c>
      <c r="CP28" s="537" t="str">
        <f>IF(COUNTA(車両台帳!$C$57:$C$556)=0,"",COUNTIF(車両台帳!$AQ$57:$AQ$556,CP$3&amp;"-"&amp;30&amp;"A"))</f>
        <v/>
      </c>
      <c r="CQ28" s="537" t="str">
        <f>IF(COUNTA(車両台帳!$C$57:$C$556)=0,"",COUNTIF(車両台帳!$AQ$57:$AQ$556,CQ$3&amp;"-"&amp;30&amp;"A"))</f>
        <v/>
      </c>
      <c r="CR28" s="537" t="str">
        <f>IF(COUNTA(車両台帳!$C$57:$C$556)=0,"",COUNTIF(車両台帳!$AQ$57:$AQ$556,CR$3&amp;"-"&amp;30&amp;"A"))</f>
        <v/>
      </c>
      <c r="CS28" s="537" t="str">
        <f>IF(COUNTA(車両台帳!$C$57:$C$556)=0,"",COUNTIF(車両台帳!$AQ$57:$AQ$556,CS$3&amp;"-"&amp;30&amp;"A"))</f>
        <v/>
      </c>
      <c r="CT28" s="537" t="str">
        <f>IF(COUNTA(車両台帳!$C$57:$C$556)=0,"",COUNTIF(車両台帳!$AQ$57:$AQ$556,CT$3&amp;"-"&amp;30&amp;"A"))</f>
        <v/>
      </c>
      <c r="CU28" s="537" t="str">
        <f>IF(COUNTA(車両台帳!$C$57:$C$556)=0,"",COUNTIF(車両台帳!$AQ$57:$AQ$556,CU$3&amp;"-"&amp;30&amp;"A"))</f>
        <v/>
      </c>
      <c r="CV28" s="537" t="str">
        <f>IF(COUNTA(車両台帳!$C$57:$C$556)=0,"",COUNTIF(車両台帳!$AQ$57:$AQ$556,CV$3&amp;"-"&amp;30&amp;"A"))</f>
        <v/>
      </c>
      <c r="CW28" s="537" t="str">
        <f>IF(COUNTA(車両台帳!$C$57:$C$556)=0,"",COUNTIF(車両台帳!$AQ$57:$AQ$556,CW$3&amp;"-"&amp;30&amp;"A"))</f>
        <v/>
      </c>
      <c r="CX28" s="537" t="str">
        <f>IF(COUNTA(車両台帳!$C$57:$C$556)=0,"",COUNTIF(車両台帳!$AQ$57:$AQ$556,CX$3&amp;"-"&amp;30&amp;"A"))</f>
        <v/>
      </c>
      <c r="CY28" s="537" t="str">
        <f>IF(COUNTA(車両台帳!$C$57:$C$556)=0,"",COUNTIF(車両台帳!$AQ$57:$AQ$556,CY$3&amp;"-"&amp;30&amp;"A"))</f>
        <v/>
      </c>
      <c r="CZ28" s="537" t="str">
        <f>IF(COUNTA(車両台帳!$C$57:$C$556)=0,"",COUNTIF(車両台帳!$AQ$57:$AQ$556,CZ$3&amp;"-"&amp;30&amp;"A"))</f>
        <v/>
      </c>
      <c r="DA28" s="537" t="str">
        <f>IF(COUNTA(車両台帳!$C$57:$C$556)=0,"",COUNTIF(車両台帳!$AQ$57:$AQ$556,DA$3&amp;"-"&amp;30&amp;"A"))</f>
        <v/>
      </c>
      <c r="DB28" s="537" t="str">
        <f>IF(COUNTA(車両台帳!$C$57:$C$556)=0,"",COUNTIF(車両台帳!$AQ$57:$AQ$556,DB$3&amp;"-"&amp;30&amp;"A"))</f>
        <v/>
      </c>
      <c r="DC28" s="537" t="str">
        <f>IF(COUNTA(車両台帳!$C$57:$C$556)=0,"",COUNTIF(車両台帳!$AQ$57:$AQ$556,DC$3&amp;"-"&amp;30&amp;"A"))</f>
        <v/>
      </c>
      <c r="DD28" s="537" t="str">
        <f>IF(COUNTA(車両台帳!$C$57:$C$556)=0,"",COUNTIF(車両台帳!$AQ$57:$AQ$556,DD$3&amp;"-"&amp;30&amp;"A"))</f>
        <v/>
      </c>
      <c r="DE28" s="537" t="str">
        <f>IF(COUNTA(車両台帳!$C$57:$C$556)=0,"",COUNTIF(車両台帳!$AQ$57:$AQ$556,DE$3&amp;"-"&amp;30&amp;"A"))</f>
        <v/>
      </c>
      <c r="DF28" s="537" t="str">
        <f>IF(COUNTA(車両台帳!$C$57:$C$556)=0,"",COUNTIF(車両台帳!$AQ$57:$AQ$556,DF$3&amp;"-"&amp;30&amp;"A"))</f>
        <v/>
      </c>
      <c r="DG28" s="537" t="str">
        <f>IF(COUNTA(車両台帳!$C$57:$C$556)=0,"",COUNTIF(車両台帳!$AQ$57:$AQ$556,DG$3&amp;"-"&amp;30&amp;"A"))</f>
        <v/>
      </c>
      <c r="DH28" s="537" t="str">
        <f>IF(COUNTA(車両台帳!$C$57:$C$556)=0,"",COUNTIF(車両台帳!$AQ$57:$AQ$556,DH$3&amp;"-"&amp;30&amp;"A"))</f>
        <v/>
      </c>
      <c r="DI28" s="537" t="str">
        <f>IF(COUNTA(車両台帳!$C$57:$C$556)=0,"",COUNTIF(車両台帳!$AQ$57:$AQ$556,DI$3&amp;"-"&amp;30&amp;"A"))</f>
        <v/>
      </c>
      <c r="DJ28" s="537" t="str">
        <f>IF(COUNTA(車両台帳!$C$57:$C$556)=0,"",COUNTIF(車両台帳!$AQ$57:$AQ$556,DJ$3&amp;"-"&amp;30&amp;"A"))</f>
        <v/>
      </c>
      <c r="DK28" s="537" t="str">
        <f>IF(COUNTA(車両台帳!$C$57:$C$556)=0,"",COUNTIF(車両台帳!$AQ$57:$AQ$556,DK$3&amp;"-"&amp;30&amp;"A"))</f>
        <v/>
      </c>
      <c r="DL28" s="537" t="str">
        <f>IF(COUNTA(車両台帳!$C$57:$C$556)=0,"",COUNTIF(車両台帳!$AQ$57:$AQ$556,DL$3&amp;"-"&amp;30&amp;"A"))</f>
        <v/>
      </c>
      <c r="DM28" s="537" t="str">
        <f>IF(COUNTA(車両台帳!$C$57:$C$556)=0,"",COUNTIF(車両台帳!$AQ$57:$AQ$556,DM$3&amp;"-"&amp;30&amp;"A"))</f>
        <v/>
      </c>
      <c r="DN28" s="537" t="str">
        <f>IF(COUNTA(車両台帳!$C$57:$C$556)=0,"",COUNTIF(車両台帳!$AQ$57:$AQ$556,DN$3&amp;"-"&amp;30&amp;"A"))</f>
        <v/>
      </c>
      <c r="DO28" s="537" t="str">
        <f>IF(COUNTA(車両台帳!$C$57:$C$556)=0,"",COUNTIF(車両台帳!$AQ$57:$AQ$556,DO$3&amp;"-"&amp;30&amp;"A"))</f>
        <v/>
      </c>
      <c r="DP28" s="537" t="str">
        <f>IF(COUNTA(車両台帳!$C$57:$C$556)=0,"",COUNTIF(車両台帳!$AQ$57:$AQ$556,DP$3&amp;"-"&amp;30&amp;"A"))</f>
        <v/>
      </c>
      <c r="DQ28" s="537" t="str">
        <f>IF(COUNTA(車両台帳!$C$57:$C$556)=0,"",COUNTIF(車両台帳!$AQ$57:$AQ$556,DQ$3&amp;"-"&amp;30&amp;"A"))</f>
        <v/>
      </c>
      <c r="DR28" s="537" t="str">
        <f>IF(COUNTA(車両台帳!$C$57:$C$556)=0,"",COUNTIF(車両台帳!$AQ$57:$AQ$556,DR$3&amp;"-"&amp;30&amp;"A"))</f>
        <v/>
      </c>
      <c r="DS28" s="537" t="str">
        <f>IF(COUNTA(車両台帳!$C$57:$C$556)=0,"",COUNTIF(車両台帳!$AQ$57:$AQ$556,DS$3&amp;"-"&amp;30&amp;"A"))</f>
        <v/>
      </c>
      <c r="DT28" s="537" t="str">
        <f>IF(COUNTA(車両台帳!$C$57:$C$556)=0,"",COUNTIF(車両台帳!$AQ$57:$AQ$556,DT$3&amp;"-"&amp;30&amp;"A"))</f>
        <v/>
      </c>
      <c r="DU28" s="537" t="str">
        <f>IF(COUNTA(車両台帳!$C$57:$C$556)=0,"",COUNTIF(車両台帳!$AQ$57:$AQ$556,DU$3&amp;"-"&amp;30&amp;"A"))</f>
        <v/>
      </c>
      <c r="DV28" s="537" t="str">
        <f>IF(COUNTA(車両台帳!$C$57:$C$556)=0,"",COUNTIF(車両台帳!$AQ$57:$AQ$556,DV$3&amp;"-"&amp;30&amp;"A"))</f>
        <v/>
      </c>
      <c r="DW28" s="537" t="str">
        <f>IF(COUNTA(車両台帳!$C$57:$C$556)=0,"",COUNTIF(車両台帳!$AQ$57:$AQ$556,DW$3&amp;"-"&amp;30&amp;"A"))</f>
        <v/>
      </c>
      <c r="DX28" s="537" t="str">
        <f>IF(COUNTA(車両台帳!$C$57:$C$556)=0,"",COUNTIF(車両台帳!$AQ$57:$AQ$556,DX$3&amp;"-"&amp;30&amp;"A"))</f>
        <v/>
      </c>
      <c r="DY28" s="537" t="str">
        <f>IF(COUNTA(車両台帳!$C$57:$C$556)=0,"",COUNTIF(車両台帳!$AQ$57:$AQ$556,DY$3&amp;"-"&amp;30&amp;"A"))</f>
        <v/>
      </c>
      <c r="DZ28" s="537" t="str">
        <f>IF(COUNTA(車両台帳!$C$57:$C$556)=0,"",COUNTIF(車両台帳!$AQ$57:$AQ$556,DZ$3&amp;"-"&amp;30&amp;"A"))</f>
        <v/>
      </c>
      <c r="EA28" s="537" t="str">
        <f>IF(COUNTA(車両台帳!$C$57:$C$556)=0,"",COUNTIF(車両台帳!$AQ$57:$AQ$556,EA$3&amp;"-"&amp;30&amp;"A"))</f>
        <v/>
      </c>
      <c r="EB28" s="537" t="str">
        <f>IF(COUNTA(車両台帳!$C$57:$C$556)=0,"",COUNTIF(車両台帳!$AQ$57:$AQ$556,EB$3&amp;"-"&amp;30&amp;"A"))</f>
        <v/>
      </c>
      <c r="EC28" s="537" t="str">
        <f>IF(COUNTA(車両台帳!$C$57:$C$556)=0,"",COUNTIF(車両台帳!$AQ$57:$AQ$556,EC$3&amp;"-"&amp;30&amp;"A"))</f>
        <v/>
      </c>
      <c r="ED28" s="537" t="str">
        <f>IF(COUNTA(車両台帳!$C$57:$C$556)=0,"",COUNTIF(車両台帳!$AQ$57:$AQ$556,ED$3&amp;"-"&amp;30&amp;"A"))</f>
        <v/>
      </c>
      <c r="EE28" s="537" t="str">
        <f>IF(COUNTA(車両台帳!$C$57:$C$556)=0,"",COUNTIF(車両台帳!$AQ$57:$AQ$556,EE$3&amp;"-"&amp;30&amp;"A"))</f>
        <v/>
      </c>
      <c r="EF28" s="537" t="str">
        <f>IF(COUNTA(車両台帳!$C$57:$C$556)=0,"",COUNTIF(車両台帳!$AQ$57:$AQ$556,EF$3&amp;"-"&amp;30&amp;"A"))</f>
        <v/>
      </c>
      <c r="EG28" s="537" t="str">
        <f>IF(COUNTA(車両台帳!$C$57:$C$556)=0,"",COUNTIF(車両台帳!$AQ$57:$AQ$556,EG$3&amp;"-"&amp;30&amp;"A"))</f>
        <v/>
      </c>
      <c r="EH28" s="537" t="str">
        <f>IF(COUNTA(車両台帳!$C$57:$C$556)=0,"",COUNTIF(車両台帳!$AQ$57:$AQ$556,EH$3&amp;"-"&amp;30&amp;"A"))</f>
        <v/>
      </c>
      <c r="EI28" s="537" t="str">
        <f>IF(COUNTA(車両台帳!$C$57:$C$556)=0,"",COUNTIF(車両台帳!$AQ$57:$AQ$556,EI$3&amp;"-"&amp;30&amp;"A"))</f>
        <v/>
      </c>
      <c r="EJ28" s="537" t="str">
        <f>IF(COUNTA(車両台帳!$C$57:$C$556)=0,"",COUNTIF(車両台帳!$AQ$57:$AQ$556,EJ$3&amp;"-"&amp;30&amp;"A"))</f>
        <v/>
      </c>
      <c r="EK28" s="537" t="str">
        <f>IF(COUNTA(車両台帳!$C$57:$C$556)=0,"",COUNTIF(車両台帳!$AQ$57:$AQ$556,EK$3&amp;"-"&amp;30&amp;"A"))</f>
        <v/>
      </c>
      <c r="EL28" s="537" t="str">
        <f>IF(COUNTA(車両台帳!$C$57:$C$556)=0,"",COUNTIF(車両台帳!$AQ$57:$AQ$556,EL$3&amp;"-"&amp;30&amp;"A"))</f>
        <v/>
      </c>
      <c r="EM28" s="537" t="str">
        <f>IF(COUNTA(車両台帳!$C$57:$C$556)=0,"",COUNTIF(車両台帳!$AQ$57:$AQ$556,EM$3&amp;"-"&amp;30&amp;"A"))</f>
        <v/>
      </c>
      <c r="EN28" s="537" t="str">
        <f>IF(COUNTA(車両台帳!$C$57:$C$556)=0,"",COUNTIF(車両台帳!$AQ$57:$AQ$556,EN$3&amp;"-"&amp;30&amp;"A"))</f>
        <v/>
      </c>
      <c r="EO28" s="537" t="str">
        <f>IF(COUNTA(車両台帳!$C$57:$C$556)=0,"",COUNTIF(車両台帳!$AQ$57:$AQ$556,EO$3&amp;"-"&amp;30&amp;"A"))</f>
        <v/>
      </c>
      <c r="EP28" s="537" t="str">
        <f>IF(COUNTA(車両台帳!$C$57:$C$556)=0,"",COUNTIF(車両台帳!$AQ$57:$AQ$556,EP$3&amp;"-"&amp;30&amp;"A"))</f>
        <v/>
      </c>
      <c r="EQ28" s="537" t="str">
        <f>IF(COUNTA(車両台帳!$C$57:$C$556)=0,"",COUNTIF(車両台帳!$AQ$57:$AQ$556,EQ$3&amp;"-"&amp;30&amp;"A"))</f>
        <v/>
      </c>
      <c r="ER28" s="537" t="str">
        <f>IF(COUNTA(車両台帳!$C$57:$C$556)=0,"",COUNTIF(車両台帳!$AQ$57:$AQ$556,ER$3&amp;"-"&amp;30&amp;"A"))</f>
        <v/>
      </c>
      <c r="ES28" s="537" t="str">
        <f>IF(COUNTA(車両台帳!$C$57:$C$556)=0,"",COUNTIF(車両台帳!$AQ$57:$AQ$556,ES$3&amp;"-"&amp;30&amp;"A"))</f>
        <v/>
      </c>
      <c r="ET28" s="537" t="str">
        <f>IF(COUNTA(車両台帳!$C$57:$C$556)=0,"",COUNTIF(車両台帳!$AQ$57:$AQ$556,ET$3&amp;"-"&amp;30&amp;"A"))</f>
        <v/>
      </c>
      <c r="EU28" s="537" t="str">
        <f>IF(COUNTA(車両台帳!$C$57:$C$556)=0,"",COUNTIF(車両台帳!$AQ$57:$AQ$556,EU$3&amp;"-"&amp;30&amp;"A"))</f>
        <v/>
      </c>
      <c r="EV28" s="537" t="str">
        <f>IF(COUNTA(車両台帳!$C$57:$C$556)=0,"",COUNTIF(車両台帳!$AQ$57:$AQ$556,EV$3&amp;"-"&amp;30&amp;"A"))</f>
        <v/>
      </c>
      <c r="EW28" s="538" t="str">
        <f>IF(COUNTA(車両台帳!$C$57:$C$556)=0,"",COUNTIF(車両台帳!$AQ$57:$AQ$556,EW$3&amp;"-"&amp;30&amp;"A"))</f>
        <v/>
      </c>
    </row>
    <row r="29" spans="1:153" s="6" customFormat="1" ht="29.25" customHeight="1" thickBot="1">
      <c r="A29" s="1067"/>
      <c r="B29" s="532" t="s">
        <v>37</v>
      </c>
      <c r="C29" s="539" t="str">
        <f>IF(COUNTA(車両台帳!$C$57:$C$556)=0,"",SUM(D29:EW29))</f>
        <v/>
      </c>
      <c r="D29" s="540" t="str">
        <f>IF(COUNTA(車両台帳!$C$57:$C$556)=0,"",COUNTIF(車両台帳!$AQ$57:$AQ$556,D$3&amp;"-"&amp;40&amp;"A")+COUNTIF(車両台帳!$AQ$57:$AQ$556,D$3&amp;"-"&amp;50&amp;"A"))</f>
        <v/>
      </c>
      <c r="E29" s="540" t="str">
        <f>IF(COUNTA(車両台帳!$C$57:$C$556)=0,"",COUNTIF(車両台帳!$AQ$57:$AQ$556,E$3&amp;"-"&amp;40&amp;"A")+COUNTIF(車両台帳!$AQ$57:$AQ$556,E$3&amp;"-"&amp;50&amp;"A"))</f>
        <v/>
      </c>
      <c r="F29" s="540" t="str">
        <f>IF(COUNTA(車両台帳!$C$57:$C$556)=0,"",COUNTIF(車両台帳!$AQ$57:$AQ$556,F$3&amp;"-"&amp;40&amp;"A")+COUNTIF(車両台帳!$AQ$57:$AQ$556,F$3&amp;"-"&amp;50&amp;"A"))</f>
        <v/>
      </c>
      <c r="G29" s="540" t="str">
        <f>IF(COUNTA(車両台帳!$C$57:$C$556)=0,"",COUNTIF(車両台帳!$AQ$57:$AQ$556,G$3&amp;"-"&amp;40&amp;"A")+COUNTIF(車両台帳!$AQ$57:$AQ$556,G$3&amp;"-"&amp;50&amp;"A"))</f>
        <v/>
      </c>
      <c r="H29" s="540" t="str">
        <f>IF(COUNTA(車両台帳!$C$57:$C$556)=0,"",COUNTIF(車両台帳!$AQ$57:$AQ$556,H$3&amp;"-"&amp;40&amp;"A")+COUNTIF(車両台帳!$AQ$57:$AQ$556,H$3&amp;"-"&amp;50&amp;"A"))</f>
        <v/>
      </c>
      <c r="I29" s="540" t="str">
        <f>IF(COUNTA(車両台帳!$C$57:$C$556)=0,"",COUNTIF(車両台帳!$AQ$57:$AQ$556,I$3&amp;"-"&amp;40&amp;"A")+COUNTIF(車両台帳!$AQ$57:$AQ$556,I$3&amp;"-"&amp;50&amp;"A"))</f>
        <v/>
      </c>
      <c r="J29" s="540" t="str">
        <f>IF(COUNTA(車両台帳!$C$57:$C$556)=0,"",COUNTIF(車両台帳!$AQ$57:$AQ$556,J$3&amp;"-"&amp;40&amp;"A")+COUNTIF(車両台帳!$AQ$57:$AQ$556,J$3&amp;"-"&amp;50&amp;"A"))</f>
        <v/>
      </c>
      <c r="K29" s="540" t="str">
        <f>IF(COUNTA(車両台帳!$C$57:$C$556)=0,"",COUNTIF(車両台帳!$AQ$57:$AQ$556,K$3&amp;"-"&amp;40&amp;"A")+COUNTIF(車両台帳!$AQ$57:$AQ$556,K$3&amp;"-"&amp;50&amp;"A"))</f>
        <v/>
      </c>
      <c r="L29" s="540" t="str">
        <f>IF(COUNTA(車両台帳!$C$57:$C$556)=0,"",COUNTIF(車両台帳!$AQ$57:$AQ$556,L$3&amp;"-"&amp;40&amp;"A")+COUNTIF(車両台帳!$AQ$57:$AQ$556,L$3&amp;"-"&amp;50&amp;"A"))</f>
        <v/>
      </c>
      <c r="M29" s="540" t="str">
        <f>IF(COUNTA(車両台帳!$C$57:$C$556)=0,"",COUNTIF(車両台帳!$AQ$57:$AQ$556,M$3&amp;"-"&amp;40&amp;"A")+COUNTIF(車両台帳!$AQ$57:$AQ$556,M$3&amp;"-"&amp;50&amp;"A"))</f>
        <v/>
      </c>
      <c r="N29" s="540" t="str">
        <f>IF(COUNTA(車両台帳!$C$57:$C$556)=0,"",COUNTIF(車両台帳!$AQ$57:$AQ$556,N$3&amp;"-"&amp;40&amp;"A")+COUNTIF(車両台帳!$AQ$57:$AQ$556,N$3&amp;"-"&amp;50&amp;"A"))</f>
        <v/>
      </c>
      <c r="O29" s="540" t="str">
        <f>IF(COUNTA(車両台帳!$C$57:$C$556)=0,"",COUNTIF(車両台帳!$AQ$57:$AQ$556,O$3&amp;"-"&amp;40&amp;"A")+COUNTIF(車両台帳!$AQ$57:$AQ$556,O$3&amp;"-"&amp;50&amp;"A"))</f>
        <v/>
      </c>
      <c r="P29" s="540" t="str">
        <f>IF(COUNTA(車両台帳!$C$57:$C$556)=0,"",COUNTIF(車両台帳!$AQ$57:$AQ$556,P$3&amp;"-"&amp;40&amp;"A")+COUNTIF(車両台帳!$AQ$57:$AQ$556,P$3&amp;"-"&amp;50&amp;"A"))</f>
        <v/>
      </c>
      <c r="Q29" s="540" t="str">
        <f>IF(COUNTA(車両台帳!$C$57:$C$556)=0,"",COUNTIF(車両台帳!$AQ$57:$AQ$556,Q$3&amp;"-"&amp;40&amp;"A")+COUNTIF(車両台帳!$AQ$57:$AQ$556,Q$3&amp;"-"&amp;50&amp;"A"))</f>
        <v/>
      </c>
      <c r="R29" s="540" t="str">
        <f>IF(COUNTA(車両台帳!$C$57:$C$556)=0,"",COUNTIF(車両台帳!$AQ$57:$AQ$556,R$3&amp;"-"&amp;40&amp;"A")+COUNTIF(車両台帳!$AQ$57:$AQ$556,R$3&amp;"-"&amp;50&amp;"A"))</f>
        <v/>
      </c>
      <c r="S29" s="540" t="str">
        <f>IF(COUNTA(車両台帳!$C$57:$C$556)=0,"",COUNTIF(車両台帳!$AQ$57:$AQ$556,S$3&amp;"-"&amp;40&amp;"A")+COUNTIF(車両台帳!$AQ$57:$AQ$556,S$3&amp;"-"&amp;50&amp;"A"))</f>
        <v/>
      </c>
      <c r="T29" s="540" t="str">
        <f>IF(COUNTA(車両台帳!$C$57:$C$556)=0,"",COUNTIF(車両台帳!$AQ$57:$AQ$556,T$3&amp;"-"&amp;40&amp;"A")+COUNTIF(車両台帳!$AQ$57:$AQ$556,T$3&amp;"-"&amp;50&amp;"A"))</f>
        <v/>
      </c>
      <c r="U29" s="540" t="str">
        <f>IF(COUNTA(車両台帳!$C$57:$C$556)=0,"",COUNTIF(車両台帳!$AQ$57:$AQ$556,U$3&amp;"-"&amp;40&amp;"A")+COUNTIF(車両台帳!$AQ$57:$AQ$556,U$3&amp;"-"&amp;50&amp;"A"))</f>
        <v/>
      </c>
      <c r="V29" s="540" t="str">
        <f>IF(COUNTA(車両台帳!$C$57:$C$556)=0,"",COUNTIF(車両台帳!$AQ$57:$AQ$556,V$3&amp;"-"&amp;40&amp;"A")+COUNTIF(車両台帳!$AQ$57:$AQ$556,V$3&amp;"-"&amp;50&amp;"A"))</f>
        <v/>
      </c>
      <c r="W29" s="540" t="str">
        <f>IF(COUNTA(車両台帳!$C$57:$C$556)=0,"",COUNTIF(車両台帳!$AQ$57:$AQ$556,W$3&amp;"-"&amp;40&amp;"A")+COUNTIF(車両台帳!$AQ$57:$AQ$556,W$3&amp;"-"&amp;50&amp;"A"))</f>
        <v/>
      </c>
      <c r="X29" s="540" t="str">
        <f>IF(COUNTA(車両台帳!$C$57:$C$556)=0,"",COUNTIF(車両台帳!$AQ$57:$AQ$556,X$3&amp;"-"&amp;40&amp;"A")+COUNTIF(車両台帳!$AQ$57:$AQ$556,X$3&amp;"-"&amp;50&amp;"A"))</f>
        <v/>
      </c>
      <c r="Y29" s="540" t="str">
        <f>IF(COUNTA(車両台帳!$C$57:$C$556)=0,"",COUNTIF(車両台帳!$AQ$57:$AQ$556,Y$3&amp;"-"&amp;40&amp;"A")+COUNTIF(車両台帳!$AQ$57:$AQ$556,Y$3&amp;"-"&amp;50&amp;"A"))</f>
        <v/>
      </c>
      <c r="Z29" s="540" t="str">
        <f>IF(COUNTA(車両台帳!$C$57:$C$556)=0,"",COUNTIF(車両台帳!$AQ$57:$AQ$556,Z$3&amp;"-"&amp;40&amp;"A")+COUNTIF(車両台帳!$AQ$57:$AQ$556,Z$3&amp;"-"&amp;50&amp;"A"))</f>
        <v/>
      </c>
      <c r="AA29" s="540" t="str">
        <f>IF(COUNTA(車両台帳!$C$57:$C$556)=0,"",COUNTIF(車両台帳!$AQ$57:$AQ$556,AA$3&amp;"-"&amp;40&amp;"A")+COUNTIF(車両台帳!$AQ$57:$AQ$556,AA$3&amp;"-"&amp;50&amp;"A"))</f>
        <v/>
      </c>
      <c r="AB29" s="540" t="str">
        <f>IF(COUNTA(車両台帳!$C$57:$C$556)=0,"",COUNTIF(車両台帳!$AQ$57:$AQ$556,AB$3&amp;"-"&amp;40&amp;"A")+COUNTIF(車両台帳!$AQ$57:$AQ$556,AB$3&amp;"-"&amp;50&amp;"A"))</f>
        <v/>
      </c>
      <c r="AC29" s="540" t="str">
        <f>IF(COUNTA(車両台帳!$C$57:$C$556)=0,"",COUNTIF(車両台帳!$AQ$57:$AQ$556,AC$3&amp;"-"&amp;40&amp;"A")+COUNTIF(車両台帳!$AQ$57:$AQ$556,AC$3&amp;"-"&amp;50&amp;"A"))</f>
        <v/>
      </c>
      <c r="AD29" s="540" t="str">
        <f>IF(COUNTA(車両台帳!$C$57:$C$556)=0,"",COUNTIF(車両台帳!$AQ$57:$AQ$556,AD$3&amp;"-"&amp;40&amp;"A")+COUNTIF(車両台帳!$AQ$57:$AQ$556,AD$3&amp;"-"&amp;50&amp;"A"))</f>
        <v/>
      </c>
      <c r="AE29" s="540" t="str">
        <f>IF(COUNTA(車両台帳!$C$57:$C$556)=0,"",COUNTIF(車両台帳!$AQ$57:$AQ$556,AE$3&amp;"-"&amp;40&amp;"A")+COUNTIF(車両台帳!$AQ$57:$AQ$556,AE$3&amp;"-"&amp;50&amp;"A"))</f>
        <v/>
      </c>
      <c r="AF29" s="540" t="str">
        <f>IF(COUNTA(車両台帳!$C$57:$C$556)=0,"",COUNTIF(車両台帳!$AQ$57:$AQ$556,AF$3&amp;"-"&amp;40&amp;"A")+COUNTIF(車両台帳!$AQ$57:$AQ$556,AF$3&amp;"-"&amp;50&amp;"A"))</f>
        <v/>
      </c>
      <c r="AG29" s="540" t="str">
        <f>IF(COUNTA(車両台帳!$C$57:$C$556)=0,"",COUNTIF(車両台帳!$AQ$57:$AQ$556,AG$3&amp;"-"&amp;40&amp;"A")+COUNTIF(車両台帳!$AQ$57:$AQ$556,AG$3&amp;"-"&amp;50&amp;"A"))</f>
        <v/>
      </c>
      <c r="AH29" s="540" t="str">
        <f>IF(COUNTA(車両台帳!$C$57:$C$556)=0,"",COUNTIF(車両台帳!$AQ$57:$AQ$556,AH$3&amp;"-"&amp;40&amp;"A")+COUNTIF(車両台帳!$AQ$57:$AQ$556,AH$3&amp;"-"&amp;50&amp;"A"))</f>
        <v/>
      </c>
      <c r="AI29" s="540" t="str">
        <f>IF(COUNTA(車両台帳!$C$57:$C$556)=0,"",COUNTIF(車両台帳!$AQ$57:$AQ$556,AI$3&amp;"-"&amp;40&amp;"A")+COUNTIF(車両台帳!$AQ$57:$AQ$556,AI$3&amp;"-"&amp;50&amp;"A"))</f>
        <v/>
      </c>
      <c r="AJ29" s="540" t="str">
        <f>IF(COUNTA(車両台帳!$C$57:$C$556)=0,"",COUNTIF(車両台帳!$AQ$57:$AQ$556,AJ$3&amp;"-"&amp;40&amp;"A")+COUNTIF(車両台帳!$AQ$57:$AQ$556,AJ$3&amp;"-"&amp;50&amp;"A"))</f>
        <v/>
      </c>
      <c r="AK29" s="540" t="str">
        <f>IF(COUNTA(車両台帳!$C$57:$C$556)=0,"",COUNTIF(車両台帳!$AQ$57:$AQ$556,AK$3&amp;"-"&amp;40&amp;"A")+COUNTIF(車両台帳!$AQ$57:$AQ$556,AK$3&amp;"-"&amp;50&amp;"A"))</f>
        <v/>
      </c>
      <c r="AL29" s="540" t="str">
        <f>IF(COUNTA(車両台帳!$C$57:$C$556)=0,"",COUNTIF(車両台帳!$AQ$57:$AQ$556,AL$3&amp;"-"&amp;40&amp;"A")+COUNTIF(車両台帳!$AQ$57:$AQ$556,AL$3&amp;"-"&amp;50&amp;"A"))</f>
        <v/>
      </c>
      <c r="AM29" s="540" t="str">
        <f>IF(COUNTA(車両台帳!$C$57:$C$556)=0,"",COUNTIF(車両台帳!$AQ$57:$AQ$556,AM$3&amp;"-"&amp;40&amp;"A")+COUNTIF(車両台帳!$AQ$57:$AQ$556,AM$3&amp;"-"&amp;50&amp;"A"))</f>
        <v/>
      </c>
      <c r="AN29" s="540" t="str">
        <f>IF(COUNTA(車両台帳!$C$57:$C$556)=0,"",COUNTIF(車両台帳!$AQ$57:$AQ$556,AN$3&amp;"-"&amp;40&amp;"A")+COUNTIF(車両台帳!$AQ$57:$AQ$556,AN$3&amp;"-"&amp;50&amp;"A"))</f>
        <v/>
      </c>
      <c r="AO29" s="540" t="str">
        <f>IF(COUNTA(車両台帳!$C$57:$C$556)=0,"",COUNTIF(車両台帳!$AQ$57:$AQ$556,AO$3&amp;"-"&amp;40&amp;"A")+COUNTIF(車両台帳!$AQ$57:$AQ$556,AO$3&amp;"-"&amp;50&amp;"A"))</f>
        <v/>
      </c>
      <c r="AP29" s="540" t="str">
        <f>IF(COUNTA(車両台帳!$C$57:$C$556)=0,"",COUNTIF(車両台帳!$AQ$57:$AQ$556,AP$3&amp;"-"&amp;40&amp;"A")+COUNTIF(車両台帳!$AQ$57:$AQ$556,AP$3&amp;"-"&amp;50&amp;"A"))</f>
        <v/>
      </c>
      <c r="AQ29" s="540" t="str">
        <f>IF(COUNTA(車両台帳!$C$57:$C$556)=0,"",COUNTIF(車両台帳!$AQ$57:$AQ$556,AQ$3&amp;"-"&amp;40&amp;"A")+COUNTIF(車両台帳!$AQ$57:$AQ$556,AQ$3&amp;"-"&amp;50&amp;"A"))</f>
        <v/>
      </c>
      <c r="AR29" s="540" t="str">
        <f>IF(COUNTA(車両台帳!$C$57:$C$556)=0,"",COUNTIF(車両台帳!$AQ$57:$AQ$556,AR$3&amp;"-"&amp;40&amp;"A")+COUNTIF(車両台帳!$AQ$57:$AQ$556,AR$3&amp;"-"&amp;50&amp;"A"))</f>
        <v/>
      </c>
      <c r="AS29" s="540" t="str">
        <f>IF(COUNTA(車両台帳!$C$57:$C$556)=0,"",COUNTIF(車両台帳!$AQ$57:$AQ$556,AS$3&amp;"-"&amp;40&amp;"A")+COUNTIF(車両台帳!$AQ$57:$AQ$556,AS$3&amp;"-"&amp;50&amp;"A"))</f>
        <v/>
      </c>
      <c r="AT29" s="540" t="str">
        <f>IF(COUNTA(車両台帳!$C$57:$C$556)=0,"",COUNTIF(車両台帳!$AQ$57:$AQ$556,AT$3&amp;"-"&amp;40&amp;"A")+COUNTIF(車両台帳!$AQ$57:$AQ$556,AT$3&amp;"-"&amp;50&amp;"A"))</f>
        <v/>
      </c>
      <c r="AU29" s="540" t="str">
        <f>IF(COUNTA(車両台帳!$C$57:$C$556)=0,"",COUNTIF(車両台帳!$AQ$57:$AQ$556,AU$3&amp;"-"&amp;40&amp;"A")+COUNTIF(車両台帳!$AQ$57:$AQ$556,AU$3&amp;"-"&amp;50&amp;"A"))</f>
        <v/>
      </c>
      <c r="AV29" s="540" t="str">
        <f>IF(COUNTA(車両台帳!$C$57:$C$556)=0,"",COUNTIF(車両台帳!$AQ$57:$AQ$556,AV$3&amp;"-"&amp;40&amp;"A")+COUNTIF(車両台帳!$AQ$57:$AQ$556,AV$3&amp;"-"&amp;50&amp;"A"))</f>
        <v/>
      </c>
      <c r="AW29" s="540" t="str">
        <f>IF(COUNTA(車両台帳!$C$57:$C$556)=0,"",COUNTIF(車両台帳!$AQ$57:$AQ$556,AW$3&amp;"-"&amp;40&amp;"A")+COUNTIF(車両台帳!$AQ$57:$AQ$556,AW$3&amp;"-"&amp;50&amp;"A"))</f>
        <v/>
      </c>
      <c r="AX29" s="540" t="str">
        <f>IF(COUNTA(車両台帳!$C$57:$C$556)=0,"",COUNTIF(車両台帳!$AQ$57:$AQ$556,AX$3&amp;"-"&amp;40&amp;"A")+COUNTIF(車両台帳!$AQ$57:$AQ$556,AX$3&amp;"-"&amp;50&amp;"A"))</f>
        <v/>
      </c>
      <c r="AY29" s="540" t="str">
        <f>IF(COUNTA(車両台帳!$C$57:$C$556)=0,"",COUNTIF(車両台帳!$AQ$57:$AQ$556,AY$3&amp;"-"&amp;40&amp;"A")+COUNTIF(車両台帳!$AQ$57:$AQ$556,AY$3&amp;"-"&amp;50&amp;"A"))</f>
        <v/>
      </c>
      <c r="AZ29" s="540" t="str">
        <f>IF(COUNTA(車両台帳!$C$57:$C$556)=0,"",COUNTIF(車両台帳!$AQ$57:$AQ$556,AZ$3&amp;"-"&amp;40&amp;"A")+COUNTIF(車両台帳!$AQ$57:$AQ$556,AZ$3&amp;"-"&amp;50&amp;"A"))</f>
        <v/>
      </c>
      <c r="BA29" s="540" t="str">
        <f>IF(COUNTA(車両台帳!$C$57:$C$556)=0,"",COUNTIF(車両台帳!$AQ$57:$AQ$556,BA$3&amp;"-"&amp;40&amp;"A")+COUNTIF(車両台帳!$AQ$57:$AQ$556,BA$3&amp;"-"&amp;50&amp;"A"))</f>
        <v/>
      </c>
      <c r="BB29" s="540" t="str">
        <f>IF(COUNTA(車両台帳!$C$57:$C$556)=0,"",COUNTIF(車両台帳!$AQ$57:$AQ$556,BB$3&amp;"-"&amp;40&amp;"A")+COUNTIF(車両台帳!$AQ$57:$AQ$556,BB$3&amp;"-"&amp;50&amp;"A"))</f>
        <v/>
      </c>
      <c r="BC29" s="540" t="str">
        <f>IF(COUNTA(車両台帳!$C$57:$C$556)=0,"",COUNTIF(車両台帳!$AQ$57:$AQ$556,BC$3&amp;"-"&amp;40&amp;"A")+COUNTIF(車両台帳!$AQ$57:$AQ$556,BC$3&amp;"-"&amp;50&amp;"A"))</f>
        <v/>
      </c>
      <c r="BD29" s="540" t="str">
        <f>IF(COUNTA(車両台帳!$C$57:$C$556)=0,"",COUNTIF(車両台帳!$AQ$57:$AQ$556,BD$3&amp;"-"&amp;40&amp;"A")+COUNTIF(車両台帳!$AQ$57:$AQ$556,BD$3&amp;"-"&amp;50&amp;"A"))</f>
        <v/>
      </c>
      <c r="BE29" s="540" t="str">
        <f>IF(COUNTA(車両台帳!$C$57:$C$556)=0,"",COUNTIF(車両台帳!$AQ$57:$AQ$556,BE$3&amp;"-"&amp;40&amp;"A")+COUNTIF(車両台帳!$AQ$57:$AQ$556,BE$3&amp;"-"&amp;50&amp;"A"))</f>
        <v/>
      </c>
      <c r="BF29" s="540" t="str">
        <f>IF(COUNTA(車両台帳!$C$57:$C$556)=0,"",COUNTIF(車両台帳!$AQ$57:$AQ$556,BF$3&amp;"-"&amp;40&amp;"A")+COUNTIF(車両台帳!$AQ$57:$AQ$556,BF$3&amp;"-"&amp;50&amp;"A"))</f>
        <v/>
      </c>
      <c r="BG29" s="540" t="str">
        <f>IF(COUNTA(車両台帳!$C$57:$C$556)=0,"",COUNTIF(車両台帳!$AQ$57:$AQ$556,BG$3&amp;"-"&amp;40&amp;"A")+COUNTIF(車両台帳!$AQ$57:$AQ$556,BG$3&amp;"-"&amp;50&amp;"A"))</f>
        <v/>
      </c>
      <c r="BH29" s="540" t="str">
        <f>IF(COUNTA(車両台帳!$C$57:$C$556)=0,"",COUNTIF(車両台帳!$AQ$57:$AQ$556,BH$3&amp;"-"&amp;40&amp;"A")+COUNTIF(車両台帳!$AQ$57:$AQ$556,BH$3&amp;"-"&amp;50&amp;"A"))</f>
        <v/>
      </c>
      <c r="BI29" s="540" t="str">
        <f>IF(COUNTA(車両台帳!$C$57:$C$556)=0,"",COUNTIF(車両台帳!$AQ$57:$AQ$556,BI$3&amp;"-"&amp;40&amp;"A")+COUNTIF(車両台帳!$AQ$57:$AQ$556,BI$3&amp;"-"&amp;50&amp;"A"))</f>
        <v/>
      </c>
      <c r="BJ29" s="540" t="str">
        <f>IF(COUNTA(車両台帳!$C$57:$C$556)=0,"",COUNTIF(車両台帳!$AQ$57:$AQ$556,BJ$3&amp;"-"&amp;40&amp;"A")+COUNTIF(車両台帳!$AQ$57:$AQ$556,BJ$3&amp;"-"&amp;50&amp;"A"))</f>
        <v/>
      </c>
      <c r="BK29" s="540" t="str">
        <f>IF(COUNTA(車両台帳!$C$57:$C$556)=0,"",COUNTIF(車両台帳!$AQ$57:$AQ$556,BK$3&amp;"-"&amp;40&amp;"A")+COUNTIF(車両台帳!$AQ$57:$AQ$556,BK$3&amp;"-"&amp;50&amp;"A"))</f>
        <v/>
      </c>
      <c r="BL29" s="540" t="str">
        <f>IF(COUNTA(車両台帳!$C$57:$C$556)=0,"",COUNTIF(車両台帳!$AQ$57:$AQ$556,BL$3&amp;"-"&amp;40&amp;"A")+COUNTIF(車両台帳!$AQ$57:$AQ$556,BL$3&amp;"-"&amp;50&amp;"A"))</f>
        <v/>
      </c>
      <c r="BM29" s="540" t="str">
        <f>IF(COUNTA(車両台帳!$C$57:$C$556)=0,"",COUNTIF(車両台帳!$AQ$57:$AQ$556,BM$3&amp;"-"&amp;40&amp;"A")+COUNTIF(車両台帳!$AQ$57:$AQ$556,BM$3&amp;"-"&amp;50&amp;"A"))</f>
        <v/>
      </c>
      <c r="BN29" s="540" t="str">
        <f>IF(COUNTA(車両台帳!$C$57:$C$556)=0,"",COUNTIF(車両台帳!$AQ$57:$AQ$556,BN$3&amp;"-"&amp;40&amp;"A")+COUNTIF(車両台帳!$AQ$57:$AQ$556,BN$3&amp;"-"&amp;50&amp;"A"))</f>
        <v/>
      </c>
      <c r="BO29" s="540" t="str">
        <f>IF(COUNTA(車両台帳!$C$57:$C$556)=0,"",COUNTIF(車両台帳!$AQ$57:$AQ$556,BO$3&amp;"-"&amp;40&amp;"A")+COUNTIF(車両台帳!$AQ$57:$AQ$556,BO$3&amp;"-"&amp;50&amp;"A"))</f>
        <v/>
      </c>
      <c r="BP29" s="540" t="str">
        <f>IF(COUNTA(車両台帳!$C$57:$C$556)=0,"",COUNTIF(車両台帳!$AQ$57:$AQ$556,BP$3&amp;"-"&amp;40&amp;"A")+COUNTIF(車両台帳!$AQ$57:$AQ$556,BP$3&amp;"-"&amp;50&amp;"A"))</f>
        <v/>
      </c>
      <c r="BQ29" s="540" t="str">
        <f>IF(COUNTA(車両台帳!$C$57:$C$556)=0,"",COUNTIF(車両台帳!$AQ$57:$AQ$556,BQ$3&amp;"-"&amp;40&amp;"A")+COUNTIF(車両台帳!$AQ$57:$AQ$556,BQ$3&amp;"-"&amp;50&amp;"A"))</f>
        <v/>
      </c>
      <c r="BR29" s="540" t="str">
        <f>IF(COUNTA(車両台帳!$C$57:$C$556)=0,"",COUNTIF(車両台帳!$AQ$57:$AQ$556,BR$3&amp;"-"&amp;40&amp;"A")+COUNTIF(車両台帳!$AQ$57:$AQ$556,BR$3&amp;"-"&amp;50&amp;"A"))</f>
        <v/>
      </c>
      <c r="BS29" s="540" t="str">
        <f>IF(COUNTA(車両台帳!$C$57:$C$556)=0,"",COUNTIF(車両台帳!$AQ$57:$AQ$556,BS$3&amp;"-"&amp;40&amp;"A")+COUNTIF(車両台帳!$AQ$57:$AQ$556,BS$3&amp;"-"&amp;50&amp;"A"))</f>
        <v/>
      </c>
      <c r="BT29" s="540" t="str">
        <f>IF(COUNTA(車両台帳!$C$57:$C$556)=0,"",COUNTIF(車両台帳!$AQ$57:$AQ$556,BT$3&amp;"-"&amp;40&amp;"A")+COUNTIF(車両台帳!$AQ$57:$AQ$556,BT$3&amp;"-"&amp;50&amp;"A"))</f>
        <v/>
      </c>
      <c r="BU29" s="540" t="str">
        <f>IF(COUNTA(車両台帳!$C$57:$C$556)=0,"",COUNTIF(車両台帳!$AQ$57:$AQ$556,BU$3&amp;"-"&amp;40&amp;"A")+COUNTIF(車両台帳!$AQ$57:$AQ$556,BU$3&amp;"-"&amp;50&amp;"A"))</f>
        <v/>
      </c>
      <c r="BV29" s="540" t="str">
        <f>IF(COUNTA(車両台帳!$C$57:$C$556)=0,"",COUNTIF(車両台帳!$AQ$57:$AQ$556,BV$3&amp;"-"&amp;40&amp;"A")+COUNTIF(車両台帳!$AQ$57:$AQ$556,BV$3&amp;"-"&amp;50&amp;"A"))</f>
        <v/>
      </c>
      <c r="BW29" s="540" t="str">
        <f>IF(COUNTA(車両台帳!$C$57:$C$556)=0,"",COUNTIF(車両台帳!$AQ$57:$AQ$556,BW$3&amp;"-"&amp;40&amp;"A")+COUNTIF(車両台帳!$AQ$57:$AQ$556,BW$3&amp;"-"&amp;50&amp;"A"))</f>
        <v/>
      </c>
      <c r="BX29" s="540" t="str">
        <f>IF(COUNTA(車両台帳!$C$57:$C$556)=0,"",COUNTIF(車両台帳!$AQ$57:$AQ$556,BX$3&amp;"-"&amp;40&amp;"A")+COUNTIF(車両台帳!$AQ$57:$AQ$556,BX$3&amp;"-"&amp;50&amp;"A"))</f>
        <v/>
      </c>
      <c r="BY29" s="540" t="str">
        <f>IF(COUNTA(車両台帳!$C$57:$C$556)=0,"",COUNTIF(車両台帳!$AQ$57:$AQ$556,BY$3&amp;"-"&amp;40&amp;"A")+COUNTIF(車両台帳!$AQ$57:$AQ$556,BY$3&amp;"-"&amp;50&amp;"A"))</f>
        <v/>
      </c>
      <c r="BZ29" s="540" t="str">
        <f>IF(COUNTA(車両台帳!$C$57:$C$556)=0,"",COUNTIF(車両台帳!$AQ$57:$AQ$556,BZ$3&amp;"-"&amp;40&amp;"A")+COUNTIF(車両台帳!$AQ$57:$AQ$556,BZ$3&amp;"-"&amp;50&amp;"A"))</f>
        <v/>
      </c>
      <c r="CA29" s="540" t="str">
        <f>IF(COUNTA(車両台帳!$C$57:$C$556)=0,"",COUNTIF(車両台帳!$AQ$57:$AQ$556,CA$3&amp;"-"&amp;40&amp;"A")+COUNTIF(車両台帳!$AQ$57:$AQ$556,CA$3&amp;"-"&amp;50&amp;"A"))</f>
        <v/>
      </c>
      <c r="CB29" s="540" t="str">
        <f>IF(COUNTA(車両台帳!$C$57:$C$556)=0,"",COUNTIF(車両台帳!$AQ$57:$AQ$556,CB$3&amp;"-"&amp;40&amp;"A")+COUNTIF(車両台帳!$AQ$57:$AQ$556,CB$3&amp;"-"&amp;50&amp;"A"))</f>
        <v/>
      </c>
      <c r="CC29" s="540" t="str">
        <f>IF(COUNTA(車両台帳!$C$57:$C$556)=0,"",COUNTIF(車両台帳!$AQ$57:$AQ$556,CC$3&amp;"-"&amp;40&amp;"A")+COUNTIF(車両台帳!$AQ$57:$AQ$556,CC$3&amp;"-"&amp;50&amp;"A"))</f>
        <v/>
      </c>
      <c r="CD29" s="540" t="str">
        <f>IF(COUNTA(車両台帳!$C$57:$C$556)=0,"",COUNTIF(車両台帳!$AQ$57:$AQ$556,CD$3&amp;"-"&amp;40&amp;"A")+COUNTIF(車両台帳!$AQ$57:$AQ$556,CD$3&amp;"-"&amp;50&amp;"A"))</f>
        <v/>
      </c>
      <c r="CE29" s="540" t="str">
        <f>IF(COUNTA(車両台帳!$C$57:$C$556)=0,"",COUNTIF(車両台帳!$AQ$57:$AQ$556,CE$3&amp;"-"&amp;40&amp;"A")+COUNTIF(車両台帳!$AQ$57:$AQ$556,CE$3&amp;"-"&amp;50&amp;"A"))</f>
        <v/>
      </c>
      <c r="CF29" s="540" t="str">
        <f>IF(COUNTA(車両台帳!$C$57:$C$556)=0,"",COUNTIF(車両台帳!$AQ$57:$AQ$556,CF$3&amp;"-"&amp;40&amp;"A")+COUNTIF(車両台帳!$AQ$57:$AQ$556,CF$3&amp;"-"&amp;50&amp;"A"))</f>
        <v/>
      </c>
      <c r="CG29" s="540" t="str">
        <f>IF(COUNTA(車両台帳!$C$57:$C$556)=0,"",COUNTIF(車両台帳!$AQ$57:$AQ$556,CG$3&amp;"-"&amp;40&amp;"A")+COUNTIF(車両台帳!$AQ$57:$AQ$556,CG$3&amp;"-"&amp;50&amp;"A"))</f>
        <v/>
      </c>
      <c r="CH29" s="540" t="str">
        <f>IF(COUNTA(車両台帳!$C$57:$C$556)=0,"",COUNTIF(車両台帳!$AQ$57:$AQ$556,CH$3&amp;"-"&amp;40&amp;"A")+COUNTIF(車両台帳!$AQ$57:$AQ$556,CH$3&amp;"-"&amp;50&amp;"A"))</f>
        <v/>
      </c>
      <c r="CI29" s="540" t="str">
        <f>IF(COUNTA(車両台帳!$C$57:$C$556)=0,"",COUNTIF(車両台帳!$AQ$57:$AQ$556,CI$3&amp;"-"&amp;40&amp;"A")+COUNTIF(車両台帳!$AQ$57:$AQ$556,CI$3&amp;"-"&amp;50&amp;"A"))</f>
        <v/>
      </c>
      <c r="CJ29" s="540" t="str">
        <f>IF(COUNTA(車両台帳!$C$57:$C$556)=0,"",COUNTIF(車両台帳!$AQ$57:$AQ$556,CJ$3&amp;"-"&amp;40&amp;"A")+COUNTIF(車両台帳!$AQ$57:$AQ$556,CJ$3&amp;"-"&amp;50&amp;"A"))</f>
        <v/>
      </c>
      <c r="CK29" s="540" t="str">
        <f>IF(COUNTA(車両台帳!$C$57:$C$556)=0,"",COUNTIF(車両台帳!$AQ$57:$AQ$556,CK$3&amp;"-"&amp;40&amp;"A")+COUNTIF(車両台帳!$AQ$57:$AQ$556,CK$3&amp;"-"&amp;50&amp;"A"))</f>
        <v/>
      </c>
      <c r="CL29" s="540" t="str">
        <f>IF(COUNTA(車両台帳!$C$57:$C$556)=0,"",COUNTIF(車両台帳!$AQ$57:$AQ$556,CL$3&amp;"-"&amp;40&amp;"A")+COUNTIF(車両台帳!$AQ$57:$AQ$556,CL$3&amp;"-"&amp;50&amp;"A"))</f>
        <v/>
      </c>
      <c r="CM29" s="540" t="str">
        <f>IF(COUNTA(車両台帳!$C$57:$C$556)=0,"",COUNTIF(車両台帳!$AQ$57:$AQ$556,CM$3&amp;"-"&amp;40&amp;"A")+COUNTIF(車両台帳!$AQ$57:$AQ$556,CM$3&amp;"-"&amp;50&amp;"A"))</f>
        <v/>
      </c>
      <c r="CN29" s="540" t="str">
        <f>IF(COUNTA(車両台帳!$C$57:$C$556)=0,"",COUNTIF(車両台帳!$AQ$57:$AQ$556,CN$3&amp;"-"&amp;40&amp;"A")+COUNTIF(車両台帳!$AQ$57:$AQ$556,CN$3&amp;"-"&amp;50&amp;"A"))</f>
        <v/>
      </c>
      <c r="CO29" s="540" t="str">
        <f>IF(COUNTA(車両台帳!$C$57:$C$556)=0,"",COUNTIF(車両台帳!$AQ$57:$AQ$556,CO$3&amp;"-"&amp;40&amp;"A")+COUNTIF(車両台帳!$AQ$57:$AQ$556,CO$3&amp;"-"&amp;50&amp;"A"))</f>
        <v/>
      </c>
      <c r="CP29" s="540" t="str">
        <f>IF(COUNTA(車両台帳!$C$57:$C$556)=0,"",COUNTIF(車両台帳!$AQ$57:$AQ$556,CP$3&amp;"-"&amp;40&amp;"A")+COUNTIF(車両台帳!$AQ$57:$AQ$556,CP$3&amp;"-"&amp;50&amp;"A"))</f>
        <v/>
      </c>
      <c r="CQ29" s="540" t="str">
        <f>IF(COUNTA(車両台帳!$C$57:$C$556)=0,"",COUNTIF(車両台帳!$AQ$57:$AQ$556,CQ$3&amp;"-"&amp;40&amp;"A")+COUNTIF(車両台帳!$AQ$57:$AQ$556,CQ$3&amp;"-"&amp;50&amp;"A"))</f>
        <v/>
      </c>
      <c r="CR29" s="540" t="str">
        <f>IF(COUNTA(車両台帳!$C$57:$C$556)=0,"",COUNTIF(車両台帳!$AQ$57:$AQ$556,CR$3&amp;"-"&amp;40&amp;"A")+COUNTIF(車両台帳!$AQ$57:$AQ$556,CR$3&amp;"-"&amp;50&amp;"A"))</f>
        <v/>
      </c>
      <c r="CS29" s="540" t="str">
        <f>IF(COUNTA(車両台帳!$C$57:$C$556)=0,"",COUNTIF(車両台帳!$AQ$57:$AQ$556,CS$3&amp;"-"&amp;40&amp;"A")+COUNTIF(車両台帳!$AQ$57:$AQ$556,CS$3&amp;"-"&amp;50&amp;"A"))</f>
        <v/>
      </c>
      <c r="CT29" s="540" t="str">
        <f>IF(COUNTA(車両台帳!$C$57:$C$556)=0,"",COUNTIF(車両台帳!$AQ$57:$AQ$556,CT$3&amp;"-"&amp;40&amp;"A")+COUNTIF(車両台帳!$AQ$57:$AQ$556,CT$3&amp;"-"&amp;50&amp;"A"))</f>
        <v/>
      </c>
      <c r="CU29" s="540" t="str">
        <f>IF(COUNTA(車両台帳!$C$57:$C$556)=0,"",COUNTIF(車両台帳!$AQ$57:$AQ$556,CU$3&amp;"-"&amp;40&amp;"A")+COUNTIF(車両台帳!$AQ$57:$AQ$556,CU$3&amp;"-"&amp;50&amp;"A"))</f>
        <v/>
      </c>
      <c r="CV29" s="540" t="str">
        <f>IF(COUNTA(車両台帳!$C$57:$C$556)=0,"",COUNTIF(車両台帳!$AQ$57:$AQ$556,CV$3&amp;"-"&amp;40&amp;"A")+COUNTIF(車両台帳!$AQ$57:$AQ$556,CV$3&amp;"-"&amp;50&amp;"A"))</f>
        <v/>
      </c>
      <c r="CW29" s="540" t="str">
        <f>IF(COUNTA(車両台帳!$C$57:$C$556)=0,"",COUNTIF(車両台帳!$AQ$57:$AQ$556,CW$3&amp;"-"&amp;40&amp;"A")+COUNTIF(車両台帳!$AQ$57:$AQ$556,CW$3&amp;"-"&amp;50&amp;"A"))</f>
        <v/>
      </c>
      <c r="CX29" s="540" t="str">
        <f>IF(COUNTA(車両台帳!$C$57:$C$556)=0,"",COUNTIF(車両台帳!$AQ$57:$AQ$556,CX$3&amp;"-"&amp;40&amp;"A")+COUNTIF(車両台帳!$AQ$57:$AQ$556,CX$3&amp;"-"&amp;50&amp;"A"))</f>
        <v/>
      </c>
      <c r="CY29" s="540" t="str">
        <f>IF(COUNTA(車両台帳!$C$57:$C$556)=0,"",COUNTIF(車両台帳!$AQ$57:$AQ$556,CY$3&amp;"-"&amp;40&amp;"A")+COUNTIF(車両台帳!$AQ$57:$AQ$556,CY$3&amp;"-"&amp;50&amp;"A"))</f>
        <v/>
      </c>
      <c r="CZ29" s="540" t="str">
        <f>IF(COUNTA(車両台帳!$C$57:$C$556)=0,"",COUNTIF(車両台帳!$AQ$57:$AQ$556,CZ$3&amp;"-"&amp;40&amp;"A")+COUNTIF(車両台帳!$AQ$57:$AQ$556,CZ$3&amp;"-"&amp;50&amp;"A"))</f>
        <v/>
      </c>
      <c r="DA29" s="540" t="str">
        <f>IF(COUNTA(車両台帳!$C$57:$C$556)=0,"",COUNTIF(車両台帳!$AQ$57:$AQ$556,DA$3&amp;"-"&amp;40&amp;"A")+COUNTIF(車両台帳!$AQ$57:$AQ$556,DA$3&amp;"-"&amp;50&amp;"A"))</f>
        <v/>
      </c>
      <c r="DB29" s="540" t="str">
        <f>IF(COUNTA(車両台帳!$C$57:$C$556)=0,"",COUNTIF(車両台帳!$AQ$57:$AQ$556,DB$3&amp;"-"&amp;40&amp;"A")+COUNTIF(車両台帳!$AQ$57:$AQ$556,DB$3&amp;"-"&amp;50&amp;"A"))</f>
        <v/>
      </c>
      <c r="DC29" s="540" t="str">
        <f>IF(COUNTA(車両台帳!$C$57:$C$556)=0,"",COUNTIF(車両台帳!$AQ$57:$AQ$556,DC$3&amp;"-"&amp;40&amp;"A")+COUNTIF(車両台帳!$AQ$57:$AQ$556,DC$3&amp;"-"&amp;50&amp;"A"))</f>
        <v/>
      </c>
      <c r="DD29" s="540" t="str">
        <f>IF(COUNTA(車両台帳!$C$57:$C$556)=0,"",COUNTIF(車両台帳!$AQ$57:$AQ$556,DD$3&amp;"-"&amp;40&amp;"A")+COUNTIF(車両台帳!$AQ$57:$AQ$556,DD$3&amp;"-"&amp;50&amp;"A"))</f>
        <v/>
      </c>
      <c r="DE29" s="540" t="str">
        <f>IF(COUNTA(車両台帳!$C$57:$C$556)=0,"",COUNTIF(車両台帳!$AQ$57:$AQ$556,DE$3&amp;"-"&amp;40&amp;"A")+COUNTIF(車両台帳!$AQ$57:$AQ$556,DE$3&amp;"-"&amp;50&amp;"A"))</f>
        <v/>
      </c>
      <c r="DF29" s="540" t="str">
        <f>IF(COUNTA(車両台帳!$C$57:$C$556)=0,"",COUNTIF(車両台帳!$AQ$57:$AQ$556,DF$3&amp;"-"&amp;40&amp;"A")+COUNTIF(車両台帳!$AQ$57:$AQ$556,DF$3&amp;"-"&amp;50&amp;"A"))</f>
        <v/>
      </c>
      <c r="DG29" s="540" t="str">
        <f>IF(COUNTA(車両台帳!$C$57:$C$556)=0,"",COUNTIF(車両台帳!$AQ$57:$AQ$556,DG$3&amp;"-"&amp;40&amp;"A")+COUNTIF(車両台帳!$AQ$57:$AQ$556,DG$3&amp;"-"&amp;50&amp;"A"))</f>
        <v/>
      </c>
      <c r="DH29" s="540" t="str">
        <f>IF(COUNTA(車両台帳!$C$57:$C$556)=0,"",COUNTIF(車両台帳!$AQ$57:$AQ$556,DH$3&amp;"-"&amp;40&amp;"A")+COUNTIF(車両台帳!$AQ$57:$AQ$556,DH$3&amp;"-"&amp;50&amp;"A"))</f>
        <v/>
      </c>
      <c r="DI29" s="540" t="str">
        <f>IF(COUNTA(車両台帳!$C$57:$C$556)=0,"",COUNTIF(車両台帳!$AQ$57:$AQ$556,DI$3&amp;"-"&amp;40&amp;"A")+COUNTIF(車両台帳!$AQ$57:$AQ$556,DI$3&amp;"-"&amp;50&amp;"A"))</f>
        <v/>
      </c>
      <c r="DJ29" s="540" t="str">
        <f>IF(COUNTA(車両台帳!$C$57:$C$556)=0,"",COUNTIF(車両台帳!$AQ$57:$AQ$556,DJ$3&amp;"-"&amp;40&amp;"A")+COUNTIF(車両台帳!$AQ$57:$AQ$556,DJ$3&amp;"-"&amp;50&amp;"A"))</f>
        <v/>
      </c>
      <c r="DK29" s="540" t="str">
        <f>IF(COUNTA(車両台帳!$C$57:$C$556)=0,"",COUNTIF(車両台帳!$AQ$57:$AQ$556,DK$3&amp;"-"&amp;40&amp;"A")+COUNTIF(車両台帳!$AQ$57:$AQ$556,DK$3&amp;"-"&amp;50&amp;"A"))</f>
        <v/>
      </c>
      <c r="DL29" s="540" t="str">
        <f>IF(COUNTA(車両台帳!$C$57:$C$556)=0,"",COUNTIF(車両台帳!$AQ$57:$AQ$556,DL$3&amp;"-"&amp;40&amp;"A")+COUNTIF(車両台帳!$AQ$57:$AQ$556,DL$3&amp;"-"&amp;50&amp;"A"))</f>
        <v/>
      </c>
      <c r="DM29" s="540" t="str">
        <f>IF(COUNTA(車両台帳!$C$57:$C$556)=0,"",COUNTIF(車両台帳!$AQ$57:$AQ$556,DM$3&amp;"-"&amp;40&amp;"A")+COUNTIF(車両台帳!$AQ$57:$AQ$556,DM$3&amp;"-"&amp;50&amp;"A"))</f>
        <v/>
      </c>
      <c r="DN29" s="540" t="str">
        <f>IF(COUNTA(車両台帳!$C$57:$C$556)=0,"",COUNTIF(車両台帳!$AQ$57:$AQ$556,DN$3&amp;"-"&amp;40&amp;"A")+COUNTIF(車両台帳!$AQ$57:$AQ$556,DN$3&amp;"-"&amp;50&amp;"A"))</f>
        <v/>
      </c>
      <c r="DO29" s="540" t="str">
        <f>IF(COUNTA(車両台帳!$C$57:$C$556)=0,"",COUNTIF(車両台帳!$AQ$57:$AQ$556,DO$3&amp;"-"&amp;40&amp;"A")+COUNTIF(車両台帳!$AQ$57:$AQ$556,DO$3&amp;"-"&amp;50&amp;"A"))</f>
        <v/>
      </c>
      <c r="DP29" s="540" t="str">
        <f>IF(COUNTA(車両台帳!$C$57:$C$556)=0,"",COUNTIF(車両台帳!$AQ$57:$AQ$556,DP$3&amp;"-"&amp;40&amp;"A")+COUNTIF(車両台帳!$AQ$57:$AQ$556,DP$3&amp;"-"&amp;50&amp;"A"))</f>
        <v/>
      </c>
      <c r="DQ29" s="540" t="str">
        <f>IF(COUNTA(車両台帳!$C$57:$C$556)=0,"",COUNTIF(車両台帳!$AQ$57:$AQ$556,DQ$3&amp;"-"&amp;40&amp;"A")+COUNTIF(車両台帳!$AQ$57:$AQ$556,DQ$3&amp;"-"&amp;50&amp;"A"))</f>
        <v/>
      </c>
      <c r="DR29" s="540" t="str">
        <f>IF(COUNTA(車両台帳!$C$57:$C$556)=0,"",COUNTIF(車両台帳!$AQ$57:$AQ$556,DR$3&amp;"-"&amp;40&amp;"A")+COUNTIF(車両台帳!$AQ$57:$AQ$556,DR$3&amp;"-"&amp;50&amp;"A"))</f>
        <v/>
      </c>
      <c r="DS29" s="540" t="str">
        <f>IF(COUNTA(車両台帳!$C$57:$C$556)=0,"",COUNTIF(車両台帳!$AQ$57:$AQ$556,DS$3&amp;"-"&amp;40&amp;"A")+COUNTIF(車両台帳!$AQ$57:$AQ$556,DS$3&amp;"-"&amp;50&amp;"A"))</f>
        <v/>
      </c>
      <c r="DT29" s="540" t="str">
        <f>IF(COUNTA(車両台帳!$C$57:$C$556)=0,"",COUNTIF(車両台帳!$AQ$57:$AQ$556,DT$3&amp;"-"&amp;40&amp;"A")+COUNTIF(車両台帳!$AQ$57:$AQ$556,DT$3&amp;"-"&amp;50&amp;"A"))</f>
        <v/>
      </c>
      <c r="DU29" s="540" t="str">
        <f>IF(COUNTA(車両台帳!$C$57:$C$556)=0,"",COUNTIF(車両台帳!$AQ$57:$AQ$556,DU$3&amp;"-"&amp;40&amp;"A")+COUNTIF(車両台帳!$AQ$57:$AQ$556,DU$3&amp;"-"&amp;50&amp;"A"))</f>
        <v/>
      </c>
      <c r="DV29" s="540" t="str">
        <f>IF(COUNTA(車両台帳!$C$57:$C$556)=0,"",COUNTIF(車両台帳!$AQ$57:$AQ$556,DV$3&amp;"-"&amp;40&amp;"A")+COUNTIF(車両台帳!$AQ$57:$AQ$556,DV$3&amp;"-"&amp;50&amp;"A"))</f>
        <v/>
      </c>
      <c r="DW29" s="540" t="str">
        <f>IF(COUNTA(車両台帳!$C$57:$C$556)=0,"",COUNTIF(車両台帳!$AQ$57:$AQ$556,DW$3&amp;"-"&amp;40&amp;"A")+COUNTIF(車両台帳!$AQ$57:$AQ$556,DW$3&amp;"-"&amp;50&amp;"A"))</f>
        <v/>
      </c>
      <c r="DX29" s="540" t="str">
        <f>IF(COUNTA(車両台帳!$C$57:$C$556)=0,"",COUNTIF(車両台帳!$AQ$57:$AQ$556,DX$3&amp;"-"&amp;40&amp;"A")+COUNTIF(車両台帳!$AQ$57:$AQ$556,DX$3&amp;"-"&amp;50&amp;"A"))</f>
        <v/>
      </c>
      <c r="DY29" s="540" t="str">
        <f>IF(COUNTA(車両台帳!$C$57:$C$556)=0,"",COUNTIF(車両台帳!$AQ$57:$AQ$556,DY$3&amp;"-"&amp;40&amp;"A")+COUNTIF(車両台帳!$AQ$57:$AQ$556,DY$3&amp;"-"&amp;50&amp;"A"))</f>
        <v/>
      </c>
      <c r="DZ29" s="540" t="str">
        <f>IF(COUNTA(車両台帳!$C$57:$C$556)=0,"",COUNTIF(車両台帳!$AQ$57:$AQ$556,DZ$3&amp;"-"&amp;40&amp;"A")+COUNTIF(車両台帳!$AQ$57:$AQ$556,DZ$3&amp;"-"&amp;50&amp;"A"))</f>
        <v/>
      </c>
      <c r="EA29" s="540" t="str">
        <f>IF(COUNTA(車両台帳!$C$57:$C$556)=0,"",COUNTIF(車両台帳!$AQ$57:$AQ$556,EA$3&amp;"-"&amp;40&amp;"A")+COUNTIF(車両台帳!$AQ$57:$AQ$556,EA$3&amp;"-"&amp;50&amp;"A"))</f>
        <v/>
      </c>
      <c r="EB29" s="540" t="str">
        <f>IF(COUNTA(車両台帳!$C$57:$C$556)=0,"",COUNTIF(車両台帳!$AQ$57:$AQ$556,EB$3&amp;"-"&amp;40&amp;"A")+COUNTIF(車両台帳!$AQ$57:$AQ$556,EB$3&amp;"-"&amp;50&amp;"A"))</f>
        <v/>
      </c>
      <c r="EC29" s="540" t="str">
        <f>IF(COUNTA(車両台帳!$C$57:$C$556)=0,"",COUNTIF(車両台帳!$AQ$57:$AQ$556,EC$3&amp;"-"&amp;40&amp;"A")+COUNTIF(車両台帳!$AQ$57:$AQ$556,EC$3&amp;"-"&amp;50&amp;"A"))</f>
        <v/>
      </c>
      <c r="ED29" s="540" t="str">
        <f>IF(COUNTA(車両台帳!$C$57:$C$556)=0,"",COUNTIF(車両台帳!$AQ$57:$AQ$556,ED$3&amp;"-"&amp;40&amp;"A")+COUNTIF(車両台帳!$AQ$57:$AQ$556,ED$3&amp;"-"&amp;50&amp;"A"))</f>
        <v/>
      </c>
      <c r="EE29" s="540" t="str">
        <f>IF(COUNTA(車両台帳!$C$57:$C$556)=0,"",COUNTIF(車両台帳!$AQ$57:$AQ$556,EE$3&amp;"-"&amp;40&amp;"A")+COUNTIF(車両台帳!$AQ$57:$AQ$556,EE$3&amp;"-"&amp;50&amp;"A"))</f>
        <v/>
      </c>
      <c r="EF29" s="540" t="str">
        <f>IF(COUNTA(車両台帳!$C$57:$C$556)=0,"",COUNTIF(車両台帳!$AQ$57:$AQ$556,EF$3&amp;"-"&amp;40&amp;"A")+COUNTIF(車両台帳!$AQ$57:$AQ$556,EF$3&amp;"-"&amp;50&amp;"A"))</f>
        <v/>
      </c>
      <c r="EG29" s="540" t="str">
        <f>IF(COUNTA(車両台帳!$C$57:$C$556)=0,"",COUNTIF(車両台帳!$AQ$57:$AQ$556,EG$3&amp;"-"&amp;40&amp;"A")+COUNTIF(車両台帳!$AQ$57:$AQ$556,EG$3&amp;"-"&amp;50&amp;"A"))</f>
        <v/>
      </c>
      <c r="EH29" s="540" t="str">
        <f>IF(COUNTA(車両台帳!$C$57:$C$556)=0,"",COUNTIF(車両台帳!$AQ$57:$AQ$556,EH$3&amp;"-"&amp;40&amp;"A")+COUNTIF(車両台帳!$AQ$57:$AQ$556,EH$3&amp;"-"&amp;50&amp;"A"))</f>
        <v/>
      </c>
      <c r="EI29" s="540" t="str">
        <f>IF(COUNTA(車両台帳!$C$57:$C$556)=0,"",COUNTIF(車両台帳!$AQ$57:$AQ$556,EI$3&amp;"-"&amp;40&amp;"A")+COUNTIF(車両台帳!$AQ$57:$AQ$556,EI$3&amp;"-"&amp;50&amp;"A"))</f>
        <v/>
      </c>
      <c r="EJ29" s="540" t="str">
        <f>IF(COUNTA(車両台帳!$C$57:$C$556)=0,"",COUNTIF(車両台帳!$AQ$57:$AQ$556,EJ$3&amp;"-"&amp;40&amp;"A")+COUNTIF(車両台帳!$AQ$57:$AQ$556,EJ$3&amp;"-"&amp;50&amp;"A"))</f>
        <v/>
      </c>
      <c r="EK29" s="540" t="str">
        <f>IF(COUNTA(車両台帳!$C$57:$C$556)=0,"",COUNTIF(車両台帳!$AQ$57:$AQ$556,EK$3&amp;"-"&amp;40&amp;"A")+COUNTIF(車両台帳!$AQ$57:$AQ$556,EK$3&amp;"-"&amp;50&amp;"A"))</f>
        <v/>
      </c>
      <c r="EL29" s="540" t="str">
        <f>IF(COUNTA(車両台帳!$C$57:$C$556)=0,"",COUNTIF(車両台帳!$AQ$57:$AQ$556,EL$3&amp;"-"&amp;40&amp;"A")+COUNTIF(車両台帳!$AQ$57:$AQ$556,EL$3&amp;"-"&amp;50&amp;"A"))</f>
        <v/>
      </c>
      <c r="EM29" s="540" t="str">
        <f>IF(COUNTA(車両台帳!$C$57:$C$556)=0,"",COUNTIF(車両台帳!$AQ$57:$AQ$556,EM$3&amp;"-"&amp;40&amp;"A")+COUNTIF(車両台帳!$AQ$57:$AQ$556,EM$3&amp;"-"&amp;50&amp;"A"))</f>
        <v/>
      </c>
      <c r="EN29" s="540" t="str">
        <f>IF(COUNTA(車両台帳!$C$57:$C$556)=0,"",COUNTIF(車両台帳!$AQ$57:$AQ$556,EN$3&amp;"-"&amp;40&amp;"A")+COUNTIF(車両台帳!$AQ$57:$AQ$556,EN$3&amp;"-"&amp;50&amp;"A"))</f>
        <v/>
      </c>
      <c r="EO29" s="540" t="str">
        <f>IF(COUNTA(車両台帳!$C$57:$C$556)=0,"",COUNTIF(車両台帳!$AQ$57:$AQ$556,EO$3&amp;"-"&amp;40&amp;"A")+COUNTIF(車両台帳!$AQ$57:$AQ$556,EO$3&amp;"-"&amp;50&amp;"A"))</f>
        <v/>
      </c>
      <c r="EP29" s="540" t="str">
        <f>IF(COUNTA(車両台帳!$C$57:$C$556)=0,"",COUNTIF(車両台帳!$AQ$57:$AQ$556,EP$3&amp;"-"&amp;40&amp;"A")+COUNTIF(車両台帳!$AQ$57:$AQ$556,EP$3&amp;"-"&amp;50&amp;"A"))</f>
        <v/>
      </c>
      <c r="EQ29" s="540" t="str">
        <f>IF(COUNTA(車両台帳!$C$57:$C$556)=0,"",COUNTIF(車両台帳!$AQ$57:$AQ$556,EQ$3&amp;"-"&amp;40&amp;"A")+COUNTIF(車両台帳!$AQ$57:$AQ$556,EQ$3&amp;"-"&amp;50&amp;"A"))</f>
        <v/>
      </c>
      <c r="ER29" s="540" t="str">
        <f>IF(COUNTA(車両台帳!$C$57:$C$556)=0,"",COUNTIF(車両台帳!$AQ$57:$AQ$556,ER$3&amp;"-"&amp;40&amp;"A")+COUNTIF(車両台帳!$AQ$57:$AQ$556,ER$3&amp;"-"&amp;50&amp;"A"))</f>
        <v/>
      </c>
      <c r="ES29" s="540" t="str">
        <f>IF(COUNTA(車両台帳!$C$57:$C$556)=0,"",COUNTIF(車両台帳!$AQ$57:$AQ$556,ES$3&amp;"-"&amp;40&amp;"A")+COUNTIF(車両台帳!$AQ$57:$AQ$556,ES$3&amp;"-"&amp;50&amp;"A"))</f>
        <v/>
      </c>
      <c r="ET29" s="540" t="str">
        <f>IF(COUNTA(車両台帳!$C$57:$C$556)=0,"",COUNTIF(車両台帳!$AQ$57:$AQ$556,ET$3&amp;"-"&amp;40&amp;"A")+COUNTIF(車両台帳!$AQ$57:$AQ$556,ET$3&amp;"-"&amp;50&amp;"A"))</f>
        <v/>
      </c>
      <c r="EU29" s="540" t="str">
        <f>IF(COUNTA(車両台帳!$C$57:$C$556)=0,"",COUNTIF(車両台帳!$AQ$57:$AQ$556,EU$3&amp;"-"&amp;40&amp;"A")+COUNTIF(車両台帳!$AQ$57:$AQ$556,EU$3&amp;"-"&amp;50&amp;"A"))</f>
        <v/>
      </c>
      <c r="EV29" s="540" t="str">
        <f>IF(COUNTA(車両台帳!$C$57:$C$556)=0,"",COUNTIF(車両台帳!$AQ$57:$AQ$556,EV$3&amp;"-"&amp;40&amp;"A")+COUNTIF(車両台帳!$AQ$57:$AQ$556,EV$3&amp;"-"&amp;50&amp;"A"))</f>
        <v/>
      </c>
      <c r="EW29" s="541" t="str">
        <f>IF(COUNTA(車両台帳!$C$57:$C$556)=0,"",COUNTIF(車両台帳!$AQ$57:$AQ$556,EW$3&amp;"-"&amp;40&amp;"A")+COUNTIF(車両台帳!$AQ$57:$AQ$556,EW$3&amp;"-"&amp;50&amp;"A"))</f>
        <v/>
      </c>
    </row>
    <row r="30" spans="1:153" s="6" customFormat="1" ht="29.25" customHeight="1" thickBot="1">
      <c r="A30" s="1070" t="s">
        <v>49</v>
      </c>
      <c r="B30" s="1071"/>
      <c r="C30" s="539" t="str">
        <f>IF(COUNTA(車両台帳!$C$57:$C$556)=0,"",SUM(D30:EW30))</f>
        <v/>
      </c>
      <c r="D30" s="542" t="str">
        <f>IF(COUNTA(車両台帳!$C$57:$C$556)=0,"",COUNTIF(車両台帳!$AQ$57:$AQ$556,D$3&amp;"-"&amp;1&amp;"A"))</f>
        <v/>
      </c>
      <c r="E30" s="542" t="str">
        <f>IF(COUNTA(車両台帳!$C$57:$C$556)=0,"",COUNTIF(車両台帳!$AQ$57:$AQ$556,E$3&amp;"-"&amp;1&amp;"A"))</f>
        <v/>
      </c>
      <c r="F30" s="542" t="str">
        <f>IF(COUNTA(車両台帳!$C$57:$C$556)=0,"",COUNTIF(車両台帳!$AQ$57:$AQ$556,F$3&amp;"-"&amp;1&amp;"A"))</f>
        <v/>
      </c>
      <c r="G30" s="542" t="str">
        <f>IF(COUNTA(車両台帳!$C$57:$C$556)=0,"",COUNTIF(車両台帳!$AQ$57:$AQ$556,G$3&amp;"-"&amp;1&amp;"A"))</f>
        <v/>
      </c>
      <c r="H30" s="542" t="str">
        <f>IF(COUNTA(車両台帳!$C$57:$C$556)=0,"",COUNTIF(車両台帳!$AQ$57:$AQ$556,H$3&amp;"-"&amp;1&amp;"A"))</f>
        <v/>
      </c>
      <c r="I30" s="542" t="str">
        <f>IF(COUNTA(車両台帳!$C$57:$C$556)=0,"",COUNTIF(車両台帳!$AQ$57:$AQ$556,I$3&amp;"-"&amp;1&amp;"A"))</f>
        <v/>
      </c>
      <c r="J30" s="542" t="str">
        <f>IF(COUNTA(車両台帳!$C$57:$C$556)=0,"",COUNTIF(車両台帳!$AQ$57:$AQ$556,J$3&amp;"-"&amp;1&amp;"A"))</f>
        <v/>
      </c>
      <c r="K30" s="542" t="str">
        <f>IF(COUNTA(車両台帳!$C$57:$C$556)=0,"",COUNTIF(車両台帳!$AQ$57:$AQ$556,K$3&amp;"-"&amp;1&amp;"A"))</f>
        <v/>
      </c>
      <c r="L30" s="542" t="str">
        <f>IF(COUNTA(車両台帳!$C$57:$C$556)=0,"",COUNTIF(車両台帳!$AQ$57:$AQ$556,L$3&amp;"-"&amp;1&amp;"A"))</f>
        <v/>
      </c>
      <c r="M30" s="542" t="str">
        <f>IF(COUNTA(車両台帳!$C$57:$C$556)=0,"",COUNTIF(車両台帳!$AQ$57:$AQ$556,M$3&amp;"-"&amp;1&amp;"A"))</f>
        <v/>
      </c>
      <c r="N30" s="542" t="str">
        <f>IF(COUNTA(車両台帳!$C$57:$C$556)=0,"",COUNTIF(車両台帳!$AQ$57:$AQ$556,N$3&amp;"-"&amp;1&amp;"A"))</f>
        <v/>
      </c>
      <c r="O30" s="542" t="str">
        <f>IF(COUNTA(車両台帳!$C$57:$C$556)=0,"",COUNTIF(車両台帳!$AQ$57:$AQ$556,O$3&amp;"-"&amp;1&amp;"A"))</f>
        <v/>
      </c>
      <c r="P30" s="542" t="str">
        <f>IF(COUNTA(車両台帳!$C$57:$C$556)=0,"",COUNTIF(車両台帳!$AQ$57:$AQ$556,P$3&amp;"-"&amp;1&amp;"A"))</f>
        <v/>
      </c>
      <c r="Q30" s="542" t="str">
        <f>IF(COUNTA(車両台帳!$C$57:$C$556)=0,"",COUNTIF(車両台帳!$AQ$57:$AQ$556,Q$3&amp;"-"&amp;1&amp;"A"))</f>
        <v/>
      </c>
      <c r="R30" s="542" t="str">
        <f>IF(COUNTA(車両台帳!$C$57:$C$556)=0,"",COUNTIF(車両台帳!$AQ$57:$AQ$556,R$3&amp;"-"&amp;1&amp;"A"))</f>
        <v/>
      </c>
      <c r="S30" s="542" t="str">
        <f>IF(COUNTA(車両台帳!$C$57:$C$556)=0,"",COUNTIF(車両台帳!$AQ$57:$AQ$556,S$3&amp;"-"&amp;1&amp;"A"))</f>
        <v/>
      </c>
      <c r="T30" s="542" t="str">
        <f>IF(COUNTA(車両台帳!$C$57:$C$556)=0,"",COUNTIF(車両台帳!$AQ$57:$AQ$556,T$3&amp;"-"&amp;1&amp;"A"))</f>
        <v/>
      </c>
      <c r="U30" s="542" t="str">
        <f>IF(COUNTA(車両台帳!$C$57:$C$556)=0,"",COUNTIF(車両台帳!$AQ$57:$AQ$556,U$3&amp;"-"&amp;1&amp;"A"))</f>
        <v/>
      </c>
      <c r="V30" s="542" t="str">
        <f>IF(COUNTA(車両台帳!$C$57:$C$556)=0,"",COUNTIF(車両台帳!$AQ$57:$AQ$556,V$3&amp;"-"&amp;1&amp;"A"))</f>
        <v/>
      </c>
      <c r="W30" s="542" t="str">
        <f>IF(COUNTA(車両台帳!$C$57:$C$556)=0,"",COUNTIF(車両台帳!$AQ$57:$AQ$556,W$3&amp;"-"&amp;1&amp;"A"))</f>
        <v/>
      </c>
      <c r="X30" s="542" t="str">
        <f>IF(COUNTA(車両台帳!$C$57:$C$556)=0,"",COUNTIF(車両台帳!$AQ$57:$AQ$556,X$3&amp;"-"&amp;1&amp;"A"))</f>
        <v/>
      </c>
      <c r="Y30" s="542" t="str">
        <f>IF(COUNTA(車両台帳!$C$57:$C$556)=0,"",COUNTIF(車両台帳!$AQ$57:$AQ$556,Y$3&amp;"-"&amp;1&amp;"A"))</f>
        <v/>
      </c>
      <c r="Z30" s="542" t="str">
        <f>IF(COUNTA(車両台帳!$C$57:$C$556)=0,"",COUNTIF(車両台帳!$AQ$57:$AQ$556,Z$3&amp;"-"&amp;1&amp;"A"))</f>
        <v/>
      </c>
      <c r="AA30" s="542" t="str">
        <f>IF(COUNTA(車両台帳!$C$57:$C$556)=0,"",COUNTIF(車両台帳!$AQ$57:$AQ$556,AA$3&amp;"-"&amp;1&amp;"A"))</f>
        <v/>
      </c>
      <c r="AB30" s="542" t="str">
        <f>IF(COUNTA(車両台帳!$C$57:$C$556)=0,"",COUNTIF(車両台帳!$AQ$57:$AQ$556,AB$3&amp;"-"&amp;1&amp;"A"))</f>
        <v/>
      </c>
      <c r="AC30" s="542" t="str">
        <f>IF(COUNTA(車両台帳!$C$57:$C$556)=0,"",COUNTIF(車両台帳!$AQ$57:$AQ$556,AC$3&amp;"-"&amp;1&amp;"A"))</f>
        <v/>
      </c>
      <c r="AD30" s="542" t="str">
        <f>IF(COUNTA(車両台帳!$C$57:$C$556)=0,"",COUNTIF(車両台帳!$AQ$57:$AQ$556,AD$3&amp;"-"&amp;1&amp;"A"))</f>
        <v/>
      </c>
      <c r="AE30" s="542" t="str">
        <f>IF(COUNTA(車両台帳!$C$57:$C$556)=0,"",COUNTIF(車両台帳!$AQ$57:$AQ$556,AE$3&amp;"-"&amp;1&amp;"A"))</f>
        <v/>
      </c>
      <c r="AF30" s="542" t="str">
        <f>IF(COUNTA(車両台帳!$C$57:$C$556)=0,"",COUNTIF(車両台帳!$AQ$57:$AQ$556,AF$3&amp;"-"&amp;1&amp;"A"))</f>
        <v/>
      </c>
      <c r="AG30" s="542" t="str">
        <f>IF(COUNTA(車両台帳!$C$57:$C$556)=0,"",COUNTIF(車両台帳!$AQ$57:$AQ$556,AG$3&amp;"-"&amp;1&amp;"A"))</f>
        <v/>
      </c>
      <c r="AH30" s="542" t="str">
        <f>IF(COUNTA(車両台帳!$C$57:$C$556)=0,"",COUNTIF(車両台帳!$AQ$57:$AQ$556,AH$3&amp;"-"&amp;1&amp;"A"))</f>
        <v/>
      </c>
      <c r="AI30" s="542" t="str">
        <f>IF(COUNTA(車両台帳!$C$57:$C$556)=0,"",COUNTIF(車両台帳!$AQ$57:$AQ$556,AI$3&amp;"-"&amp;1&amp;"A"))</f>
        <v/>
      </c>
      <c r="AJ30" s="542" t="str">
        <f>IF(COUNTA(車両台帳!$C$57:$C$556)=0,"",COUNTIF(車両台帳!$AQ$57:$AQ$556,AJ$3&amp;"-"&amp;1&amp;"A"))</f>
        <v/>
      </c>
      <c r="AK30" s="542" t="str">
        <f>IF(COUNTA(車両台帳!$C$57:$C$556)=0,"",COUNTIF(車両台帳!$AQ$57:$AQ$556,AK$3&amp;"-"&amp;1&amp;"A"))</f>
        <v/>
      </c>
      <c r="AL30" s="542" t="str">
        <f>IF(COUNTA(車両台帳!$C$57:$C$556)=0,"",COUNTIF(車両台帳!$AQ$57:$AQ$556,AL$3&amp;"-"&amp;1&amp;"A"))</f>
        <v/>
      </c>
      <c r="AM30" s="542" t="str">
        <f>IF(COUNTA(車両台帳!$C$57:$C$556)=0,"",COUNTIF(車両台帳!$AQ$57:$AQ$556,AM$3&amp;"-"&amp;1&amp;"A"))</f>
        <v/>
      </c>
      <c r="AN30" s="542" t="str">
        <f>IF(COUNTA(車両台帳!$C$57:$C$556)=0,"",COUNTIF(車両台帳!$AQ$57:$AQ$556,AN$3&amp;"-"&amp;1&amp;"A"))</f>
        <v/>
      </c>
      <c r="AO30" s="542" t="str">
        <f>IF(COUNTA(車両台帳!$C$57:$C$556)=0,"",COUNTIF(車両台帳!$AQ$57:$AQ$556,AO$3&amp;"-"&amp;1&amp;"A"))</f>
        <v/>
      </c>
      <c r="AP30" s="542" t="str">
        <f>IF(COUNTA(車両台帳!$C$57:$C$556)=0,"",COUNTIF(車両台帳!$AQ$57:$AQ$556,AP$3&amp;"-"&amp;1&amp;"A"))</f>
        <v/>
      </c>
      <c r="AQ30" s="542" t="str">
        <f>IF(COUNTA(車両台帳!$C$57:$C$556)=0,"",COUNTIF(車両台帳!$AQ$57:$AQ$556,AQ$3&amp;"-"&amp;1&amp;"A"))</f>
        <v/>
      </c>
      <c r="AR30" s="542" t="str">
        <f>IF(COUNTA(車両台帳!$C$57:$C$556)=0,"",COUNTIF(車両台帳!$AQ$57:$AQ$556,AR$3&amp;"-"&amp;1&amp;"A"))</f>
        <v/>
      </c>
      <c r="AS30" s="542" t="str">
        <f>IF(COUNTA(車両台帳!$C$57:$C$556)=0,"",COUNTIF(車両台帳!$AQ$57:$AQ$556,AS$3&amp;"-"&amp;1&amp;"A"))</f>
        <v/>
      </c>
      <c r="AT30" s="542" t="str">
        <f>IF(COUNTA(車両台帳!$C$57:$C$556)=0,"",COUNTIF(車両台帳!$AQ$57:$AQ$556,AT$3&amp;"-"&amp;1&amp;"A"))</f>
        <v/>
      </c>
      <c r="AU30" s="542" t="str">
        <f>IF(COUNTA(車両台帳!$C$57:$C$556)=0,"",COUNTIF(車両台帳!$AQ$57:$AQ$556,AU$3&amp;"-"&amp;1&amp;"A"))</f>
        <v/>
      </c>
      <c r="AV30" s="542" t="str">
        <f>IF(COUNTA(車両台帳!$C$57:$C$556)=0,"",COUNTIF(車両台帳!$AQ$57:$AQ$556,AV$3&amp;"-"&amp;1&amp;"A"))</f>
        <v/>
      </c>
      <c r="AW30" s="542" t="str">
        <f>IF(COUNTA(車両台帳!$C$57:$C$556)=0,"",COUNTIF(車両台帳!$AQ$57:$AQ$556,AW$3&amp;"-"&amp;1&amp;"A"))</f>
        <v/>
      </c>
      <c r="AX30" s="542" t="str">
        <f>IF(COUNTA(車両台帳!$C$57:$C$556)=0,"",COUNTIF(車両台帳!$AQ$57:$AQ$556,AX$3&amp;"-"&amp;1&amp;"A"))</f>
        <v/>
      </c>
      <c r="AY30" s="542" t="str">
        <f>IF(COUNTA(車両台帳!$C$57:$C$556)=0,"",COUNTIF(車両台帳!$AQ$57:$AQ$556,AY$3&amp;"-"&amp;1&amp;"A"))</f>
        <v/>
      </c>
      <c r="AZ30" s="542" t="str">
        <f>IF(COUNTA(車両台帳!$C$57:$C$556)=0,"",COUNTIF(車両台帳!$AQ$57:$AQ$556,AZ$3&amp;"-"&amp;1&amp;"A"))</f>
        <v/>
      </c>
      <c r="BA30" s="542" t="str">
        <f>IF(COUNTA(車両台帳!$C$57:$C$556)=0,"",COUNTIF(車両台帳!$AQ$57:$AQ$556,BA$3&amp;"-"&amp;1&amp;"A"))</f>
        <v/>
      </c>
      <c r="BB30" s="542" t="str">
        <f>IF(COUNTA(車両台帳!$C$57:$C$556)=0,"",COUNTIF(車両台帳!$AQ$57:$AQ$556,BB$3&amp;"-"&amp;1&amp;"A"))</f>
        <v/>
      </c>
      <c r="BC30" s="542" t="str">
        <f>IF(COUNTA(車両台帳!$C$57:$C$556)=0,"",COUNTIF(車両台帳!$AQ$57:$AQ$556,BC$3&amp;"-"&amp;1&amp;"A"))</f>
        <v/>
      </c>
      <c r="BD30" s="542" t="str">
        <f>IF(COUNTA(車両台帳!$C$57:$C$556)=0,"",COUNTIF(車両台帳!$AQ$57:$AQ$556,BD$3&amp;"-"&amp;1&amp;"A"))</f>
        <v/>
      </c>
      <c r="BE30" s="542" t="str">
        <f>IF(COUNTA(車両台帳!$C$57:$C$556)=0,"",COUNTIF(車両台帳!$AQ$57:$AQ$556,BE$3&amp;"-"&amp;1&amp;"A"))</f>
        <v/>
      </c>
      <c r="BF30" s="542" t="str">
        <f>IF(COUNTA(車両台帳!$C$57:$C$556)=0,"",COUNTIF(車両台帳!$AQ$57:$AQ$556,BF$3&amp;"-"&amp;1&amp;"A"))</f>
        <v/>
      </c>
      <c r="BG30" s="542" t="str">
        <f>IF(COUNTA(車両台帳!$C$57:$C$556)=0,"",COUNTIF(車両台帳!$AQ$57:$AQ$556,BG$3&amp;"-"&amp;1&amp;"A"))</f>
        <v/>
      </c>
      <c r="BH30" s="542" t="str">
        <f>IF(COUNTA(車両台帳!$C$57:$C$556)=0,"",COUNTIF(車両台帳!$AQ$57:$AQ$556,BH$3&amp;"-"&amp;1&amp;"A"))</f>
        <v/>
      </c>
      <c r="BI30" s="542" t="str">
        <f>IF(COUNTA(車両台帳!$C$57:$C$556)=0,"",COUNTIF(車両台帳!$AQ$57:$AQ$556,BI$3&amp;"-"&amp;1&amp;"A"))</f>
        <v/>
      </c>
      <c r="BJ30" s="542" t="str">
        <f>IF(COUNTA(車両台帳!$C$57:$C$556)=0,"",COUNTIF(車両台帳!$AQ$57:$AQ$556,BJ$3&amp;"-"&amp;1&amp;"A"))</f>
        <v/>
      </c>
      <c r="BK30" s="542" t="str">
        <f>IF(COUNTA(車両台帳!$C$57:$C$556)=0,"",COUNTIF(車両台帳!$AQ$57:$AQ$556,BK$3&amp;"-"&amp;1&amp;"A"))</f>
        <v/>
      </c>
      <c r="BL30" s="542" t="str">
        <f>IF(COUNTA(車両台帳!$C$57:$C$556)=0,"",COUNTIF(車両台帳!$AQ$57:$AQ$556,BL$3&amp;"-"&amp;1&amp;"A"))</f>
        <v/>
      </c>
      <c r="BM30" s="542" t="str">
        <f>IF(COUNTA(車両台帳!$C$57:$C$556)=0,"",COUNTIF(車両台帳!$AQ$57:$AQ$556,BM$3&amp;"-"&amp;1&amp;"A"))</f>
        <v/>
      </c>
      <c r="BN30" s="542" t="str">
        <f>IF(COUNTA(車両台帳!$C$57:$C$556)=0,"",COUNTIF(車両台帳!$AQ$57:$AQ$556,BN$3&amp;"-"&amp;1&amp;"A"))</f>
        <v/>
      </c>
      <c r="BO30" s="542" t="str">
        <f>IF(COUNTA(車両台帳!$C$57:$C$556)=0,"",COUNTIF(車両台帳!$AQ$57:$AQ$556,BO$3&amp;"-"&amp;1&amp;"A"))</f>
        <v/>
      </c>
      <c r="BP30" s="542" t="str">
        <f>IF(COUNTA(車両台帳!$C$57:$C$556)=0,"",COUNTIF(車両台帳!$AQ$57:$AQ$556,BP$3&amp;"-"&amp;1&amp;"A"))</f>
        <v/>
      </c>
      <c r="BQ30" s="542" t="str">
        <f>IF(COUNTA(車両台帳!$C$57:$C$556)=0,"",COUNTIF(車両台帳!$AQ$57:$AQ$556,BQ$3&amp;"-"&amp;1&amp;"A"))</f>
        <v/>
      </c>
      <c r="BR30" s="542" t="str">
        <f>IF(COUNTA(車両台帳!$C$57:$C$556)=0,"",COUNTIF(車両台帳!$AQ$57:$AQ$556,BR$3&amp;"-"&amp;1&amp;"A"))</f>
        <v/>
      </c>
      <c r="BS30" s="542" t="str">
        <f>IF(COUNTA(車両台帳!$C$57:$C$556)=0,"",COUNTIF(車両台帳!$AQ$57:$AQ$556,BS$3&amp;"-"&amp;1&amp;"A"))</f>
        <v/>
      </c>
      <c r="BT30" s="542" t="str">
        <f>IF(COUNTA(車両台帳!$C$57:$C$556)=0,"",COUNTIF(車両台帳!$AQ$57:$AQ$556,BT$3&amp;"-"&amp;1&amp;"A"))</f>
        <v/>
      </c>
      <c r="BU30" s="542" t="str">
        <f>IF(COUNTA(車両台帳!$C$57:$C$556)=0,"",COUNTIF(車両台帳!$AQ$57:$AQ$556,BU$3&amp;"-"&amp;1&amp;"A"))</f>
        <v/>
      </c>
      <c r="BV30" s="542" t="str">
        <f>IF(COUNTA(車両台帳!$C$57:$C$556)=0,"",COUNTIF(車両台帳!$AQ$57:$AQ$556,BV$3&amp;"-"&amp;1&amp;"A"))</f>
        <v/>
      </c>
      <c r="BW30" s="542" t="str">
        <f>IF(COUNTA(車両台帳!$C$57:$C$556)=0,"",COUNTIF(車両台帳!$AQ$57:$AQ$556,BW$3&amp;"-"&amp;1&amp;"A"))</f>
        <v/>
      </c>
      <c r="BX30" s="542" t="str">
        <f>IF(COUNTA(車両台帳!$C$57:$C$556)=0,"",COUNTIF(車両台帳!$AQ$57:$AQ$556,BX$3&amp;"-"&amp;1&amp;"A"))</f>
        <v/>
      </c>
      <c r="BY30" s="542" t="str">
        <f>IF(COUNTA(車両台帳!$C$57:$C$556)=0,"",COUNTIF(車両台帳!$AQ$57:$AQ$556,BY$3&amp;"-"&amp;1&amp;"A"))</f>
        <v/>
      </c>
      <c r="BZ30" s="542" t="str">
        <f>IF(COUNTA(車両台帳!$C$57:$C$556)=0,"",COUNTIF(車両台帳!$AQ$57:$AQ$556,BZ$3&amp;"-"&amp;1&amp;"A"))</f>
        <v/>
      </c>
      <c r="CA30" s="542" t="str">
        <f>IF(COUNTA(車両台帳!$C$57:$C$556)=0,"",COUNTIF(車両台帳!$AQ$57:$AQ$556,CA$3&amp;"-"&amp;1&amp;"A"))</f>
        <v/>
      </c>
      <c r="CB30" s="542" t="str">
        <f>IF(COUNTA(車両台帳!$C$57:$C$556)=0,"",COUNTIF(車両台帳!$AQ$57:$AQ$556,CB$3&amp;"-"&amp;1&amp;"A"))</f>
        <v/>
      </c>
      <c r="CC30" s="542" t="str">
        <f>IF(COUNTA(車両台帳!$C$57:$C$556)=0,"",COUNTIF(車両台帳!$AQ$57:$AQ$556,CC$3&amp;"-"&amp;1&amp;"A"))</f>
        <v/>
      </c>
      <c r="CD30" s="542" t="str">
        <f>IF(COUNTA(車両台帳!$C$57:$C$556)=0,"",COUNTIF(車両台帳!$AQ$57:$AQ$556,CD$3&amp;"-"&amp;1&amp;"A"))</f>
        <v/>
      </c>
      <c r="CE30" s="542" t="str">
        <f>IF(COUNTA(車両台帳!$C$57:$C$556)=0,"",COUNTIF(車両台帳!$AQ$57:$AQ$556,CE$3&amp;"-"&amp;1&amp;"A"))</f>
        <v/>
      </c>
      <c r="CF30" s="542" t="str">
        <f>IF(COUNTA(車両台帳!$C$57:$C$556)=0,"",COUNTIF(車両台帳!$AQ$57:$AQ$556,CF$3&amp;"-"&amp;1&amp;"A"))</f>
        <v/>
      </c>
      <c r="CG30" s="542" t="str">
        <f>IF(COUNTA(車両台帳!$C$57:$C$556)=0,"",COUNTIF(車両台帳!$AQ$57:$AQ$556,CG$3&amp;"-"&amp;1&amp;"A"))</f>
        <v/>
      </c>
      <c r="CH30" s="542" t="str">
        <f>IF(COUNTA(車両台帳!$C$57:$C$556)=0,"",COUNTIF(車両台帳!$AQ$57:$AQ$556,CH$3&amp;"-"&amp;1&amp;"A"))</f>
        <v/>
      </c>
      <c r="CI30" s="542" t="str">
        <f>IF(COUNTA(車両台帳!$C$57:$C$556)=0,"",COUNTIF(車両台帳!$AQ$57:$AQ$556,CI$3&amp;"-"&amp;1&amp;"A"))</f>
        <v/>
      </c>
      <c r="CJ30" s="542" t="str">
        <f>IF(COUNTA(車両台帳!$C$57:$C$556)=0,"",COUNTIF(車両台帳!$AQ$57:$AQ$556,CJ$3&amp;"-"&amp;1&amp;"A"))</f>
        <v/>
      </c>
      <c r="CK30" s="542" t="str">
        <f>IF(COUNTA(車両台帳!$C$57:$C$556)=0,"",COUNTIF(車両台帳!$AQ$57:$AQ$556,CK$3&amp;"-"&amp;1&amp;"A"))</f>
        <v/>
      </c>
      <c r="CL30" s="542" t="str">
        <f>IF(COUNTA(車両台帳!$C$57:$C$556)=0,"",COUNTIF(車両台帳!$AQ$57:$AQ$556,CL$3&amp;"-"&amp;1&amp;"A"))</f>
        <v/>
      </c>
      <c r="CM30" s="542" t="str">
        <f>IF(COUNTA(車両台帳!$C$57:$C$556)=0,"",COUNTIF(車両台帳!$AQ$57:$AQ$556,CM$3&amp;"-"&amp;1&amp;"A"))</f>
        <v/>
      </c>
      <c r="CN30" s="542" t="str">
        <f>IF(COUNTA(車両台帳!$C$57:$C$556)=0,"",COUNTIF(車両台帳!$AQ$57:$AQ$556,CN$3&amp;"-"&amp;1&amp;"A"))</f>
        <v/>
      </c>
      <c r="CO30" s="542" t="str">
        <f>IF(COUNTA(車両台帳!$C$57:$C$556)=0,"",COUNTIF(車両台帳!$AQ$57:$AQ$556,CO$3&amp;"-"&amp;1&amp;"A"))</f>
        <v/>
      </c>
      <c r="CP30" s="542" t="str">
        <f>IF(COUNTA(車両台帳!$C$57:$C$556)=0,"",COUNTIF(車両台帳!$AQ$57:$AQ$556,CP$3&amp;"-"&amp;1&amp;"A"))</f>
        <v/>
      </c>
      <c r="CQ30" s="542" t="str">
        <f>IF(COUNTA(車両台帳!$C$57:$C$556)=0,"",COUNTIF(車両台帳!$AQ$57:$AQ$556,CQ$3&amp;"-"&amp;1&amp;"A"))</f>
        <v/>
      </c>
      <c r="CR30" s="542" t="str">
        <f>IF(COUNTA(車両台帳!$C$57:$C$556)=0,"",COUNTIF(車両台帳!$AQ$57:$AQ$556,CR$3&amp;"-"&amp;1&amp;"A"))</f>
        <v/>
      </c>
      <c r="CS30" s="542" t="str">
        <f>IF(COUNTA(車両台帳!$C$57:$C$556)=0,"",COUNTIF(車両台帳!$AQ$57:$AQ$556,CS$3&amp;"-"&amp;1&amp;"A"))</f>
        <v/>
      </c>
      <c r="CT30" s="542" t="str">
        <f>IF(COUNTA(車両台帳!$C$57:$C$556)=0,"",COUNTIF(車両台帳!$AQ$57:$AQ$556,CT$3&amp;"-"&amp;1&amp;"A"))</f>
        <v/>
      </c>
      <c r="CU30" s="542" t="str">
        <f>IF(COUNTA(車両台帳!$C$57:$C$556)=0,"",COUNTIF(車両台帳!$AQ$57:$AQ$556,CU$3&amp;"-"&amp;1&amp;"A"))</f>
        <v/>
      </c>
      <c r="CV30" s="542" t="str">
        <f>IF(COUNTA(車両台帳!$C$57:$C$556)=0,"",COUNTIF(車両台帳!$AQ$57:$AQ$556,CV$3&amp;"-"&amp;1&amp;"A"))</f>
        <v/>
      </c>
      <c r="CW30" s="542" t="str">
        <f>IF(COUNTA(車両台帳!$C$57:$C$556)=0,"",COUNTIF(車両台帳!$AQ$57:$AQ$556,CW$3&amp;"-"&amp;1&amp;"A"))</f>
        <v/>
      </c>
      <c r="CX30" s="542" t="str">
        <f>IF(COUNTA(車両台帳!$C$57:$C$556)=0,"",COUNTIF(車両台帳!$AQ$57:$AQ$556,CX$3&amp;"-"&amp;1&amp;"A"))</f>
        <v/>
      </c>
      <c r="CY30" s="542" t="str">
        <f>IF(COUNTA(車両台帳!$C$57:$C$556)=0,"",COUNTIF(車両台帳!$AQ$57:$AQ$556,CY$3&amp;"-"&amp;1&amp;"A"))</f>
        <v/>
      </c>
      <c r="CZ30" s="542" t="str">
        <f>IF(COUNTA(車両台帳!$C$57:$C$556)=0,"",COUNTIF(車両台帳!$AQ$57:$AQ$556,CZ$3&amp;"-"&amp;1&amp;"A"))</f>
        <v/>
      </c>
      <c r="DA30" s="542" t="str">
        <f>IF(COUNTA(車両台帳!$C$57:$C$556)=0,"",COUNTIF(車両台帳!$AQ$57:$AQ$556,DA$3&amp;"-"&amp;1&amp;"A"))</f>
        <v/>
      </c>
      <c r="DB30" s="542" t="str">
        <f>IF(COUNTA(車両台帳!$C$57:$C$556)=0,"",COUNTIF(車両台帳!$AQ$57:$AQ$556,DB$3&amp;"-"&amp;1&amp;"A"))</f>
        <v/>
      </c>
      <c r="DC30" s="542" t="str">
        <f>IF(COUNTA(車両台帳!$C$57:$C$556)=0,"",COUNTIF(車両台帳!$AQ$57:$AQ$556,DC$3&amp;"-"&amp;1&amp;"A"))</f>
        <v/>
      </c>
      <c r="DD30" s="542" t="str">
        <f>IF(COUNTA(車両台帳!$C$57:$C$556)=0,"",COUNTIF(車両台帳!$AQ$57:$AQ$556,DD$3&amp;"-"&amp;1&amp;"A"))</f>
        <v/>
      </c>
      <c r="DE30" s="542" t="str">
        <f>IF(COUNTA(車両台帳!$C$57:$C$556)=0,"",COUNTIF(車両台帳!$AQ$57:$AQ$556,DE$3&amp;"-"&amp;1&amp;"A"))</f>
        <v/>
      </c>
      <c r="DF30" s="542" t="str">
        <f>IF(COUNTA(車両台帳!$C$57:$C$556)=0,"",COUNTIF(車両台帳!$AQ$57:$AQ$556,DF$3&amp;"-"&amp;1&amp;"A"))</f>
        <v/>
      </c>
      <c r="DG30" s="542" t="str">
        <f>IF(COUNTA(車両台帳!$C$57:$C$556)=0,"",COUNTIF(車両台帳!$AQ$57:$AQ$556,DG$3&amp;"-"&amp;1&amp;"A"))</f>
        <v/>
      </c>
      <c r="DH30" s="542" t="str">
        <f>IF(COUNTA(車両台帳!$C$57:$C$556)=0,"",COUNTIF(車両台帳!$AQ$57:$AQ$556,DH$3&amp;"-"&amp;1&amp;"A"))</f>
        <v/>
      </c>
      <c r="DI30" s="542" t="str">
        <f>IF(COUNTA(車両台帳!$C$57:$C$556)=0,"",COUNTIF(車両台帳!$AQ$57:$AQ$556,DI$3&amp;"-"&amp;1&amp;"A"))</f>
        <v/>
      </c>
      <c r="DJ30" s="542" t="str">
        <f>IF(COUNTA(車両台帳!$C$57:$C$556)=0,"",COUNTIF(車両台帳!$AQ$57:$AQ$556,DJ$3&amp;"-"&amp;1&amp;"A"))</f>
        <v/>
      </c>
      <c r="DK30" s="542" t="str">
        <f>IF(COUNTA(車両台帳!$C$57:$C$556)=0,"",COUNTIF(車両台帳!$AQ$57:$AQ$556,DK$3&amp;"-"&amp;1&amp;"A"))</f>
        <v/>
      </c>
      <c r="DL30" s="542" t="str">
        <f>IF(COUNTA(車両台帳!$C$57:$C$556)=0,"",COUNTIF(車両台帳!$AQ$57:$AQ$556,DL$3&amp;"-"&amp;1&amp;"A"))</f>
        <v/>
      </c>
      <c r="DM30" s="542" t="str">
        <f>IF(COUNTA(車両台帳!$C$57:$C$556)=0,"",COUNTIF(車両台帳!$AQ$57:$AQ$556,DM$3&amp;"-"&amp;1&amp;"A"))</f>
        <v/>
      </c>
      <c r="DN30" s="542" t="str">
        <f>IF(COUNTA(車両台帳!$C$57:$C$556)=0,"",COUNTIF(車両台帳!$AQ$57:$AQ$556,DN$3&amp;"-"&amp;1&amp;"A"))</f>
        <v/>
      </c>
      <c r="DO30" s="542" t="str">
        <f>IF(COUNTA(車両台帳!$C$57:$C$556)=0,"",COUNTIF(車両台帳!$AQ$57:$AQ$556,DO$3&amp;"-"&amp;1&amp;"A"))</f>
        <v/>
      </c>
      <c r="DP30" s="542" t="str">
        <f>IF(COUNTA(車両台帳!$C$57:$C$556)=0,"",COUNTIF(車両台帳!$AQ$57:$AQ$556,DP$3&amp;"-"&amp;1&amp;"A"))</f>
        <v/>
      </c>
      <c r="DQ30" s="542" t="str">
        <f>IF(COUNTA(車両台帳!$C$57:$C$556)=0,"",COUNTIF(車両台帳!$AQ$57:$AQ$556,DQ$3&amp;"-"&amp;1&amp;"A"))</f>
        <v/>
      </c>
      <c r="DR30" s="542" t="str">
        <f>IF(COUNTA(車両台帳!$C$57:$C$556)=0,"",COUNTIF(車両台帳!$AQ$57:$AQ$556,DR$3&amp;"-"&amp;1&amp;"A"))</f>
        <v/>
      </c>
      <c r="DS30" s="542" t="str">
        <f>IF(COUNTA(車両台帳!$C$57:$C$556)=0,"",COUNTIF(車両台帳!$AQ$57:$AQ$556,DS$3&amp;"-"&amp;1&amp;"A"))</f>
        <v/>
      </c>
      <c r="DT30" s="542" t="str">
        <f>IF(COUNTA(車両台帳!$C$57:$C$556)=0,"",COUNTIF(車両台帳!$AQ$57:$AQ$556,DT$3&amp;"-"&amp;1&amp;"A"))</f>
        <v/>
      </c>
      <c r="DU30" s="542" t="str">
        <f>IF(COUNTA(車両台帳!$C$57:$C$556)=0,"",COUNTIF(車両台帳!$AQ$57:$AQ$556,DU$3&amp;"-"&amp;1&amp;"A"))</f>
        <v/>
      </c>
      <c r="DV30" s="542" t="str">
        <f>IF(COUNTA(車両台帳!$C$57:$C$556)=0,"",COUNTIF(車両台帳!$AQ$57:$AQ$556,DV$3&amp;"-"&amp;1&amp;"A"))</f>
        <v/>
      </c>
      <c r="DW30" s="542" t="str">
        <f>IF(COUNTA(車両台帳!$C$57:$C$556)=0,"",COUNTIF(車両台帳!$AQ$57:$AQ$556,DW$3&amp;"-"&amp;1&amp;"A"))</f>
        <v/>
      </c>
      <c r="DX30" s="542" t="str">
        <f>IF(COUNTA(車両台帳!$C$57:$C$556)=0,"",COUNTIF(車両台帳!$AQ$57:$AQ$556,DX$3&amp;"-"&amp;1&amp;"A"))</f>
        <v/>
      </c>
      <c r="DY30" s="542" t="str">
        <f>IF(COUNTA(車両台帳!$C$57:$C$556)=0,"",COUNTIF(車両台帳!$AQ$57:$AQ$556,DY$3&amp;"-"&amp;1&amp;"A"))</f>
        <v/>
      </c>
      <c r="DZ30" s="542" t="str">
        <f>IF(COUNTA(車両台帳!$C$57:$C$556)=0,"",COUNTIF(車両台帳!$AQ$57:$AQ$556,DZ$3&amp;"-"&amp;1&amp;"A"))</f>
        <v/>
      </c>
      <c r="EA30" s="542" t="str">
        <f>IF(COUNTA(車両台帳!$C$57:$C$556)=0,"",COUNTIF(車両台帳!$AQ$57:$AQ$556,EA$3&amp;"-"&amp;1&amp;"A"))</f>
        <v/>
      </c>
      <c r="EB30" s="542" t="str">
        <f>IF(COUNTA(車両台帳!$C$57:$C$556)=0,"",COUNTIF(車両台帳!$AQ$57:$AQ$556,EB$3&amp;"-"&amp;1&amp;"A"))</f>
        <v/>
      </c>
      <c r="EC30" s="542" t="str">
        <f>IF(COUNTA(車両台帳!$C$57:$C$556)=0,"",COUNTIF(車両台帳!$AQ$57:$AQ$556,EC$3&amp;"-"&amp;1&amp;"A"))</f>
        <v/>
      </c>
      <c r="ED30" s="542" t="str">
        <f>IF(COUNTA(車両台帳!$C$57:$C$556)=0,"",COUNTIF(車両台帳!$AQ$57:$AQ$556,ED$3&amp;"-"&amp;1&amp;"A"))</f>
        <v/>
      </c>
      <c r="EE30" s="542" t="str">
        <f>IF(COUNTA(車両台帳!$C$57:$C$556)=0,"",COUNTIF(車両台帳!$AQ$57:$AQ$556,EE$3&amp;"-"&amp;1&amp;"A"))</f>
        <v/>
      </c>
      <c r="EF30" s="542" t="str">
        <f>IF(COUNTA(車両台帳!$C$57:$C$556)=0,"",COUNTIF(車両台帳!$AQ$57:$AQ$556,EF$3&amp;"-"&amp;1&amp;"A"))</f>
        <v/>
      </c>
      <c r="EG30" s="542" t="str">
        <f>IF(COUNTA(車両台帳!$C$57:$C$556)=0,"",COUNTIF(車両台帳!$AQ$57:$AQ$556,EG$3&amp;"-"&amp;1&amp;"A"))</f>
        <v/>
      </c>
      <c r="EH30" s="542" t="str">
        <f>IF(COUNTA(車両台帳!$C$57:$C$556)=0,"",COUNTIF(車両台帳!$AQ$57:$AQ$556,EH$3&amp;"-"&amp;1&amp;"A"))</f>
        <v/>
      </c>
      <c r="EI30" s="542" t="str">
        <f>IF(COUNTA(車両台帳!$C$57:$C$556)=0,"",COUNTIF(車両台帳!$AQ$57:$AQ$556,EI$3&amp;"-"&amp;1&amp;"A"))</f>
        <v/>
      </c>
      <c r="EJ30" s="542" t="str">
        <f>IF(COUNTA(車両台帳!$C$57:$C$556)=0,"",COUNTIF(車両台帳!$AQ$57:$AQ$556,EJ$3&amp;"-"&amp;1&amp;"A"))</f>
        <v/>
      </c>
      <c r="EK30" s="542" t="str">
        <f>IF(COUNTA(車両台帳!$C$57:$C$556)=0,"",COUNTIF(車両台帳!$AQ$57:$AQ$556,EK$3&amp;"-"&amp;1&amp;"A"))</f>
        <v/>
      </c>
      <c r="EL30" s="542" t="str">
        <f>IF(COUNTA(車両台帳!$C$57:$C$556)=0,"",COUNTIF(車両台帳!$AQ$57:$AQ$556,EL$3&amp;"-"&amp;1&amp;"A"))</f>
        <v/>
      </c>
      <c r="EM30" s="542" t="str">
        <f>IF(COUNTA(車両台帳!$C$57:$C$556)=0,"",COUNTIF(車両台帳!$AQ$57:$AQ$556,EM$3&amp;"-"&amp;1&amp;"A"))</f>
        <v/>
      </c>
      <c r="EN30" s="542" t="str">
        <f>IF(COUNTA(車両台帳!$C$57:$C$556)=0,"",COUNTIF(車両台帳!$AQ$57:$AQ$556,EN$3&amp;"-"&amp;1&amp;"A"))</f>
        <v/>
      </c>
      <c r="EO30" s="542" t="str">
        <f>IF(COUNTA(車両台帳!$C$57:$C$556)=0,"",COUNTIF(車両台帳!$AQ$57:$AQ$556,EO$3&amp;"-"&amp;1&amp;"A"))</f>
        <v/>
      </c>
      <c r="EP30" s="542" t="str">
        <f>IF(COUNTA(車両台帳!$C$57:$C$556)=0,"",COUNTIF(車両台帳!$AQ$57:$AQ$556,EP$3&amp;"-"&amp;1&amp;"A"))</f>
        <v/>
      </c>
      <c r="EQ30" s="542" t="str">
        <f>IF(COUNTA(車両台帳!$C$57:$C$556)=0,"",COUNTIF(車両台帳!$AQ$57:$AQ$556,EQ$3&amp;"-"&amp;1&amp;"A"))</f>
        <v/>
      </c>
      <c r="ER30" s="542" t="str">
        <f>IF(COUNTA(車両台帳!$C$57:$C$556)=0,"",COUNTIF(車両台帳!$AQ$57:$AQ$556,ER$3&amp;"-"&amp;1&amp;"A"))</f>
        <v/>
      </c>
      <c r="ES30" s="542" t="str">
        <f>IF(COUNTA(車両台帳!$C$57:$C$556)=0,"",COUNTIF(車両台帳!$AQ$57:$AQ$556,ES$3&amp;"-"&amp;1&amp;"A"))</f>
        <v/>
      </c>
      <c r="ET30" s="542" t="str">
        <f>IF(COUNTA(車両台帳!$C$57:$C$556)=0,"",COUNTIF(車両台帳!$AQ$57:$AQ$556,ET$3&amp;"-"&amp;1&amp;"A"))</f>
        <v/>
      </c>
      <c r="EU30" s="542" t="str">
        <f>IF(COUNTA(車両台帳!$C$57:$C$556)=0,"",COUNTIF(車両台帳!$AQ$57:$AQ$556,EU$3&amp;"-"&amp;1&amp;"A"))</f>
        <v/>
      </c>
      <c r="EV30" s="542" t="str">
        <f>IF(COUNTA(車両台帳!$C$57:$C$556)=0,"",COUNTIF(車両台帳!$AQ$57:$AQ$556,EV$3&amp;"-"&amp;1&amp;"A"))</f>
        <v/>
      </c>
      <c r="EW30" s="543" t="str">
        <f>IF(COUNTA(車両台帳!$C$57:$C$556)=0,"",COUNTIF(車両台帳!$AQ$57:$AQ$556,EW$3&amp;"-"&amp;1&amp;"A"))</f>
        <v/>
      </c>
    </row>
    <row r="31" spans="1:153" s="6" customFormat="1" ht="29.25" customHeight="1" thickBot="1">
      <c r="A31" s="1068" t="s">
        <v>50</v>
      </c>
      <c r="B31" s="1069"/>
      <c r="C31" s="544" t="str">
        <f>IF(COUNTA(車両台帳!$C$57:$C$556)=0,"",SUM(C10:C30))</f>
        <v/>
      </c>
      <c r="D31" s="542" t="str">
        <f>IF(COUNTA(車両台帳!$C$57:$C$556)=0,"",SUM(D10:D30))</f>
        <v/>
      </c>
      <c r="E31" s="542" t="str">
        <f>IF(COUNTA(車両台帳!$C$57:$C$556)=0,"",SUM(E10:E30))</f>
        <v/>
      </c>
      <c r="F31" s="542" t="str">
        <f>IF(COUNTA(車両台帳!$C$57:$C$556)=0,"",SUM(F10:F30))</f>
        <v/>
      </c>
      <c r="G31" s="542" t="str">
        <f>IF(COUNTA(車両台帳!$C$57:$C$556)=0,"",SUM(G10:G30))</f>
        <v/>
      </c>
      <c r="H31" s="542" t="str">
        <f>IF(COUNTA(車両台帳!$C$57:$C$556)=0,"",SUM(H10:H30))</f>
        <v/>
      </c>
      <c r="I31" s="542" t="str">
        <f>IF(COUNTA(車両台帳!$C$57:$C$556)=0,"",SUM(I10:I30))</f>
        <v/>
      </c>
      <c r="J31" s="542" t="str">
        <f>IF(COUNTA(車両台帳!$C$57:$C$556)=0,"",SUM(J10:J30))</f>
        <v/>
      </c>
      <c r="K31" s="542" t="str">
        <f>IF(COUNTA(車両台帳!$C$57:$C$556)=0,"",SUM(K10:K30))</f>
        <v/>
      </c>
      <c r="L31" s="542" t="str">
        <f>IF(COUNTA(車両台帳!$C$57:$C$556)=0,"",SUM(L10:L30))</f>
        <v/>
      </c>
      <c r="M31" s="542" t="str">
        <f>IF(COUNTA(車両台帳!$C$57:$C$556)=0,"",SUM(M10:M30))</f>
        <v/>
      </c>
      <c r="N31" s="542" t="str">
        <f>IF(COUNTA(車両台帳!$C$57:$C$556)=0,"",SUM(N10:N30))</f>
        <v/>
      </c>
      <c r="O31" s="542" t="str">
        <f>IF(COUNTA(車両台帳!$C$57:$C$556)=0,"",SUM(O10:O30))</f>
        <v/>
      </c>
      <c r="P31" s="542" t="str">
        <f>IF(COUNTA(車両台帳!$C$57:$C$556)=0,"",SUM(P10:P30))</f>
        <v/>
      </c>
      <c r="Q31" s="542" t="str">
        <f>IF(COUNTA(車両台帳!$C$57:$C$556)=0,"",SUM(Q10:Q30))</f>
        <v/>
      </c>
      <c r="R31" s="542" t="str">
        <f>IF(COUNTA(車両台帳!$C$57:$C$556)=0,"",SUM(R10:R30))</f>
        <v/>
      </c>
      <c r="S31" s="542" t="str">
        <f>IF(COUNTA(車両台帳!$C$57:$C$556)=0,"",SUM(S10:S30))</f>
        <v/>
      </c>
      <c r="T31" s="542" t="str">
        <f>IF(COUNTA(車両台帳!$C$57:$C$556)=0,"",SUM(T10:T30))</f>
        <v/>
      </c>
      <c r="U31" s="542" t="str">
        <f>IF(COUNTA(車両台帳!$C$57:$C$556)=0,"",SUM(U10:U30))</f>
        <v/>
      </c>
      <c r="V31" s="542" t="str">
        <f>IF(COUNTA(車両台帳!$C$57:$C$556)=0,"",SUM(V10:V30))</f>
        <v/>
      </c>
      <c r="W31" s="542" t="str">
        <f>IF(COUNTA(車両台帳!$C$57:$C$556)=0,"",SUM(W10:W30))</f>
        <v/>
      </c>
      <c r="X31" s="542" t="str">
        <f>IF(COUNTA(車両台帳!$C$57:$C$556)=0,"",SUM(X10:X30))</f>
        <v/>
      </c>
      <c r="Y31" s="542" t="str">
        <f>IF(COUNTA(車両台帳!$C$57:$C$556)=0,"",SUM(Y10:Y30))</f>
        <v/>
      </c>
      <c r="Z31" s="542" t="str">
        <f>IF(COUNTA(車両台帳!$C$57:$C$556)=0,"",SUM(Z10:Z30))</f>
        <v/>
      </c>
      <c r="AA31" s="542" t="str">
        <f>IF(COUNTA(車両台帳!$C$57:$C$556)=0,"",SUM(AA10:AA30))</f>
        <v/>
      </c>
      <c r="AB31" s="542" t="str">
        <f>IF(COUNTA(車両台帳!$C$57:$C$556)=0,"",SUM(AB10:AB30))</f>
        <v/>
      </c>
      <c r="AC31" s="542" t="str">
        <f>IF(COUNTA(車両台帳!$C$57:$C$556)=0,"",SUM(AC10:AC30))</f>
        <v/>
      </c>
      <c r="AD31" s="542" t="str">
        <f>IF(COUNTA(車両台帳!$C$57:$C$556)=0,"",SUM(AD10:AD30))</f>
        <v/>
      </c>
      <c r="AE31" s="542" t="str">
        <f>IF(COUNTA(車両台帳!$C$57:$C$556)=0,"",SUM(AE10:AE30))</f>
        <v/>
      </c>
      <c r="AF31" s="542" t="str">
        <f>IF(COUNTA(車両台帳!$C$57:$C$556)=0,"",SUM(AF10:AF30))</f>
        <v/>
      </c>
      <c r="AG31" s="542" t="str">
        <f>IF(COUNTA(車両台帳!$C$57:$C$556)=0,"",SUM(AG10:AG30))</f>
        <v/>
      </c>
      <c r="AH31" s="542" t="str">
        <f>IF(COUNTA(車両台帳!$C$57:$C$556)=0,"",SUM(AH10:AH30))</f>
        <v/>
      </c>
      <c r="AI31" s="542" t="str">
        <f>IF(COUNTA(車両台帳!$C$57:$C$556)=0,"",SUM(AI10:AI30))</f>
        <v/>
      </c>
      <c r="AJ31" s="542" t="str">
        <f>IF(COUNTA(車両台帳!$C$57:$C$556)=0,"",SUM(AJ10:AJ30))</f>
        <v/>
      </c>
      <c r="AK31" s="542" t="str">
        <f>IF(COUNTA(車両台帳!$C$57:$C$556)=0,"",SUM(AK10:AK30))</f>
        <v/>
      </c>
      <c r="AL31" s="542" t="str">
        <f>IF(COUNTA(車両台帳!$C$57:$C$556)=0,"",SUM(AL10:AL30))</f>
        <v/>
      </c>
      <c r="AM31" s="542" t="str">
        <f>IF(COUNTA(車両台帳!$C$57:$C$556)=0,"",SUM(AM10:AM30))</f>
        <v/>
      </c>
      <c r="AN31" s="542" t="str">
        <f>IF(COUNTA(車両台帳!$C$57:$C$556)=0,"",SUM(AN10:AN30))</f>
        <v/>
      </c>
      <c r="AO31" s="542" t="str">
        <f>IF(COUNTA(車両台帳!$C$57:$C$556)=0,"",SUM(AO10:AO30))</f>
        <v/>
      </c>
      <c r="AP31" s="542" t="str">
        <f>IF(COUNTA(車両台帳!$C$57:$C$556)=0,"",SUM(AP10:AP30))</f>
        <v/>
      </c>
      <c r="AQ31" s="542" t="str">
        <f>IF(COUNTA(車両台帳!$C$57:$C$556)=0,"",SUM(AQ10:AQ30))</f>
        <v/>
      </c>
      <c r="AR31" s="542" t="str">
        <f>IF(COUNTA(車両台帳!$C$57:$C$556)=0,"",SUM(AR10:AR30))</f>
        <v/>
      </c>
      <c r="AS31" s="542" t="str">
        <f>IF(COUNTA(車両台帳!$C$57:$C$556)=0,"",SUM(AS10:AS30))</f>
        <v/>
      </c>
      <c r="AT31" s="542" t="str">
        <f>IF(COUNTA(車両台帳!$C$57:$C$556)=0,"",SUM(AT10:AT30))</f>
        <v/>
      </c>
      <c r="AU31" s="542" t="str">
        <f>IF(COUNTA(車両台帳!$C$57:$C$556)=0,"",SUM(AU10:AU30))</f>
        <v/>
      </c>
      <c r="AV31" s="542" t="str">
        <f>IF(COUNTA(車両台帳!$C$57:$C$556)=0,"",SUM(AV10:AV30))</f>
        <v/>
      </c>
      <c r="AW31" s="542" t="str">
        <f>IF(COUNTA(車両台帳!$C$57:$C$556)=0,"",SUM(AW10:AW30))</f>
        <v/>
      </c>
      <c r="AX31" s="542" t="str">
        <f>IF(COUNTA(車両台帳!$C$57:$C$556)=0,"",SUM(AX10:AX30))</f>
        <v/>
      </c>
      <c r="AY31" s="542" t="str">
        <f>IF(COUNTA(車両台帳!$C$57:$C$556)=0,"",SUM(AY10:AY30))</f>
        <v/>
      </c>
      <c r="AZ31" s="542" t="str">
        <f>IF(COUNTA(車両台帳!$C$57:$C$556)=0,"",SUM(AZ10:AZ30))</f>
        <v/>
      </c>
      <c r="BA31" s="542" t="str">
        <f>IF(COUNTA(車両台帳!$C$57:$C$556)=0,"",SUM(BA10:BA30))</f>
        <v/>
      </c>
      <c r="BB31" s="542" t="str">
        <f>IF(COUNTA(車両台帳!$C$57:$C$556)=0,"",SUM(BB10:BB30))</f>
        <v/>
      </c>
      <c r="BC31" s="542" t="str">
        <f>IF(COUNTA(車両台帳!$C$57:$C$556)=0,"",SUM(BC10:BC30))</f>
        <v/>
      </c>
      <c r="BD31" s="542" t="str">
        <f>IF(COUNTA(車両台帳!$C$57:$C$556)=0,"",SUM(BD10:BD30))</f>
        <v/>
      </c>
      <c r="BE31" s="542" t="str">
        <f>IF(COUNTA(車両台帳!$C$57:$C$556)=0,"",SUM(BE10:BE30))</f>
        <v/>
      </c>
      <c r="BF31" s="542" t="str">
        <f>IF(COUNTA(車両台帳!$C$57:$C$556)=0,"",SUM(BF10:BF30))</f>
        <v/>
      </c>
      <c r="BG31" s="542" t="str">
        <f>IF(COUNTA(車両台帳!$C$57:$C$556)=0,"",SUM(BG10:BG30))</f>
        <v/>
      </c>
      <c r="BH31" s="542" t="str">
        <f>IF(COUNTA(車両台帳!$C$57:$C$556)=0,"",SUM(BH10:BH30))</f>
        <v/>
      </c>
      <c r="BI31" s="542" t="str">
        <f>IF(COUNTA(車両台帳!$C$57:$C$556)=0,"",SUM(BI10:BI30))</f>
        <v/>
      </c>
      <c r="BJ31" s="542" t="str">
        <f>IF(COUNTA(車両台帳!$C$57:$C$556)=0,"",SUM(BJ10:BJ30))</f>
        <v/>
      </c>
      <c r="BK31" s="542" t="str">
        <f>IF(COUNTA(車両台帳!$C$57:$C$556)=0,"",SUM(BK10:BK30))</f>
        <v/>
      </c>
      <c r="BL31" s="542" t="str">
        <f>IF(COUNTA(車両台帳!$C$57:$C$556)=0,"",SUM(BL10:BL30))</f>
        <v/>
      </c>
      <c r="BM31" s="542" t="str">
        <f>IF(COUNTA(車両台帳!$C$57:$C$556)=0,"",SUM(BM10:BM30))</f>
        <v/>
      </c>
      <c r="BN31" s="542" t="str">
        <f>IF(COUNTA(車両台帳!$C$57:$C$556)=0,"",SUM(BN10:BN30))</f>
        <v/>
      </c>
      <c r="BO31" s="542" t="str">
        <f>IF(COUNTA(車両台帳!$C$57:$C$556)=0,"",SUM(BO10:BO30))</f>
        <v/>
      </c>
      <c r="BP31" s="542" t="str">
        <f>IF(COUNTA(車両台帳!$C$57:$C$556)=0,"",SUM(BP10:BP30))</f>
        <v/>
      </c>
      <c r="BQ31" s="542" t="str">
        <f>IF(COUNTA(車両台帳!$C$57:$C$556)=0,"",SUM(BQ10:BQ30))</f>
        <v/>
      </c>
      <c r="BR31" s="542" t="str">
        <f>IF(COUNTA(車両台帳!$C$57:$C$556)=0,"",SUM(BR10:BR30))</f>
        <v/>
      </c>
      <c r="BS31" s="542" t="str">
        <f>IF(COUNTA(車両台帳!$C$57:$C$556)=0,"",SUM(BS10:BS30))</f>
        <v/>
      </c>
      <c r="BT31" s="542" t="str">
        <f>IF(COUNTA(車両台帳!$C$57:$C$556)=0,"",SUM(BT10:BT30))</f>
        <v/>
      </c>
      <c r="BU31" s="542" t="str">
        <f>IF(COUNTA(車両台帳!$C$57:$C$556)=0,"",SUM(BU10:BU30))</f>
        <v/>
      </c>
      <c r="BV31" s="542" t="str">
        <f>IF(COUNTA(車両台帳!$C$57:$C$556)=0,"",SUM(BV10:BV30))</f>
        <v/>
      </c>
      <c r="BW31" s="542" t="str">
        <f>IF(COUNTA(車両台帳!$C$57:$C$556)=0,"",SUM(BW10:BW30))</f>
        <v/>
      </c>
      <c r="BX31" s="542" t="str">
        <f>IF(COUNTA(車両台帳!$C$57:$C$556)=0,"",SUM(BX10:BX30))</f>
        <v/>
      </c>
      <c r="BY31" s="542" t="str">
        <f>IF(COUNTA(車両台帳!$C$57:$C$556)=0,"",SUM(BY10:BY30))</f>
        <v/>
      </c>
      <c r="BZ31" s="542" t="str">
        <f>IF(COUNTA(車両台帳!$C$57:$C$556)=0,"",SUM(BZ10:BZ30))</f>
        <v/>
      </c>
      <c r="CA31" s="542" t="str">
        <f>IF(COUNTA(車両台帳!$C$57:$C$556)=0,"",SUM(CA10:CA30))</f>
        <v/>
      </c>
      <c r="CB31" s="542" t="str">
        <f>IF(COUNTA(車両台帳!$C$57:$C$556)=0,"",SUM(CB10:CB30))</f>
        <v/>
      </c>
      <c r="CC31" s="542" t="str">
        <f>IF(COUNTA(車両台帳!$C$57:$C$556)=0,"",SUM(CC10:CC30))</f>
        <v/>
      </c>
      <c r="CD31" s="542" t="str">
        <f>IF(COUNTA(車両台帳!$C$57:$C$556)=0,"",SUM(CD10:CD30))</f>
        <v/>
      </c>
      <c r="CE31" s="542" t="str">
        <f>IF(COUNTA(車両台帳!$C$57:$C$556)=0,"",SUM(CE10:CE30))</f>
        <v/>
      </c>
      <c r="CF31" s="542" t="str">
        <f>IF(COUNTA(車両台帳!$C$57:$C$556)=0,"",SUM(CF10:CF30))</f>
        <v/>
      </c>
      <c r="CG31" s="542" t="str">
        <f>IF(COUNTA(車両台帳!$C$57:$C$556)=0,"",SUM(CG10:CG30))</f>
        <v/>
      </c>
      <c r="CH31" s="542" t="str">
        <f>IF(COUNTA(車両台帳!$C$57:$C$556)=0,"",SUM(CH10:CH30))</f>
        <v/>
      </c>
      <c r="CI31" s="542" t="str">
        <f>IF(COUNTA(車両台帳!$C$57:$C$556)=0,"",SUM(CI10:CI30))</f>
        <v/>
      </c>
      <c r="CJ31" s="542" t="str">
        <f>IF(COUNTA(車両台帳!$C$57:$C$556)=0,"",SUM(CJ10:CJ30))</f>
        <v/>
      </c>
      <c r="CK31" s="542" t="str">
        <f>IF(COUNTA(車両台帳!$C$57:$C$556)=0,"",SUM(CK10:CK30))</f>
        <v/>
      </c>
      <c r="CL31" s="542" t="str">
        <f>IF(COUNTA(車両台帳!$C$57:$C$556)=0,"",SUM(CL10:CL30))</f>
        <v/>
      </c>
      <c r="CM31" s="542" t="str">
        <f>IF(COUNTA(車両台帳!$C$57:$C$556)=0,"",SUM(CM10:CM30))</f>
        <v/>
      </c>
      <c r="CN31" s="542" t="str">
        <f>IF(COUNTA(車両台帳!$C$57:$C$556)=0,"",SUM(CN10:CN30))</f>
        <v/>
      </c>
      <c r="CO31" s="542" t="str">
        <f>IF(COUNTA(車両台帳!$C$57:$C$556)=0,"",SUM(CO10:CO30))</f>
        <v/>
      </c>
      <c r="CP31" s="542" t="str">
        <f>IF(COUNTA(車両台帳!$C$57:$C$556)=0,"",SUM(CP10:CP30))</f>
        <v/>
      </c>
      <c r="CQ31" s="542" t="str">
        <f>IF(COUNTA(車両台帳!$C$57:$C$556)=0,"",SUM(CQ10:CQ30))</f>
        <v/>
      </c>
      <c r="CR31" s="542" t="str">
        <f>IF(COUNTA(車両台帳!$C$57:$C$556)=0,"",SUM(CR10:CR30))</f>
        <v/>
      </c>
      <c r="CS31" s="542" t="str">
        <f>IF(COUNTA(車両台帳!$C$57:$C$556)=0,"",SUM(CS10:CS30))</f>
        <v/>
      </c>
      <c r="CT31" s="542" t="str">
        <f>IF(COUNTA(車両台帳!$C$57:$C$556)=0,"",SUM(CT10:CT30))</f>
        <v/>
      </c>
      <c r="CU31" s="542" t="str">
        <f>IF(COUNTA(車両台帳!$C$57:$C$556)=0,"",SUM(CU10:CU30))</f>
        <v/>
      </c>
      <c r="CV31" s="542" t="str">
        <f>IF(COUNTA(車両台帳!$C$57:$C$556)=0,"",SUM(CV10:CV30))</f>
        <v/>
      </c>
      <c r="CW31" s="542" t="str">
        <f>IF(COUNTA(車両台帳!$C$57:$C$556)=0,"",SUM(CW10:CW30))</f>
        <v/>
      </c>
      <c r="CX31" s="542" t="str">
        <f>IF(COUNTA(車両台帳!$C$57:$C$556)=0,"",SUM(CX10:CX30))</f>
        <v/>
      </c>
      <c r="CY31" s="542" t="str">
        <f>IF(COUNTA(車両台帳!$C$57:$C$556)=0,"",SUM(CY10:CY30))</f>
        <v/>
      </c>
      <c r="CZ31" s="542" t="str">
        <f>IF(COUNTA(車両台帳!$C$57:$C$556)=0,"",SUM(CZ10:CZ30))</f>
        <v/>
      </c>
      <c r="DA31" s="542" t="str">
        <f>IF(COUNTA(車両台帳!$C$57:$C$556)=0,"",SUM(DA10:DA30))</f>
        <v/>
      </c>
      <c r="DB31" s="542" t="str">
        <f>IF(COUNTA(車両台帳!$C$57:$C$556)=0,"",SUM(DB10:DB30))</f>
        <v/>
      </c>
      <c r="DC31" s="542" t="str">
        <f>IF(COUNTA(車両台帳!$C$57:$C$556)=0,"",SUM(DC10:DC30))</f>
        <v/>
      </c>
      <c r="DD31" s="542" t="str">
        <f>IF(COUNTA(車両台帳!$C$57:$C$556)=0,"",SUM(DD10:DD30))</f>
        <v/>
      </c>
      <c r="DE31" s="542" t="str">
        <f>IF(COUNTA(車両台帳!$C$57:$C$556)=0,"",SUM(DE10:DE30))</f>
        <v/>
      </c>
      <c r="DF31" s="542" t="str">
        <f>IF(COUNTA(車両台帳!$C$57:$C$556)=0,"",SUM(DF10:DF30))</f>
        <v/>
      </c>
      <c r="DG31" s="542" t="str">
        <f>IF(COUNTA(車両台帳!$C$57:$C$556)=0,"",SUM(DG10:DG30))</f>
        <v/>
      </c>
      <c r="DH31" s="542" t="str">
        <f>IF(COUNTA(車両台帳!$C$57:$C$556)=0,"",SUM(DH10:DH30))</f>
        <v/>
      </c>
      <c r="DI31" s="542" t="str">
        <f>IF(COUNTA(車両台帳!$C$57:$C$556)=0,"",SUM(DI10:DI30))</f>
        <v/>
      </c>
      <c r="DJ31" s="542" t="str">
        <f>IF(COUNTA(車両台帳!$C$57:$C$556)=0,"",SUM(DJ10:DJ30))</f>
        <v/>
      </c>
      <c r="DK31" s="542" t="str">
        <f>IF(COUNTA(車両台帳!$C$57:$C$556)=0,"",SUM(DK10:DK30))</f>
        <v/>
      </c>
      <c r="DL31" s="542" t="str">
        <f>IF(COUNTA(車両台帳!$C$57:$C$556)=0,"",SUM(DL10:DL30))</f>
        <v/>
      </c>
      <c r="DM31" s="542" t="str">
        <f>IF(COUNTA(車両台帳!$C$57:$C$556)=0,"",SUM(DM10:DM30))</f>
        <v/>
      </c>
      <c r="DN31" s="542" t="str">
        <f>IF(COUNTA(車両台帳!$C$57:$C$556)=0,"",SUM(DN10:DN30))</f>
        <v/>
      </c>
      <c r="DO31" s="542" t="str">
        <f>IF(COUNTA(車両台帳!$C$57:$C$556)=0,"",SUM(DO10:DO30))</f>
        <v/>
      </c>
      <c r="DP31" s="542" t="str">
        <f>IF(COUNTA(車両台帳!$C$57:$C$556)=0,"",SUM(DP10:DP30))</f>
        <v/>
      </c>
      <c r="DQ31" s="542" t="str">
        <f>IF(COUNTA(車両台帳!$C$57:$C$556)=0,"",SUM(DQ10:DQ30))</f>
        <v/>
      </c>
      <c r="DR31" s="542" t="str">
        <f>IF(COUNTA(車両台帳!$C$57:$C$556)=0,"",SUM(DR10:DR30))</f>
        <v/>
      </c>
      <c r="DS31" s="542" t="str">
        <f>IF(COUNTA(車両台帳!$C$57:$C$556)=0,"",SUM(DS10:DS30))</f>
        <v/>
      </c>
      <c r="DT31" s="542" t="str">
        <f>IF(COUNTA(車両台帳!$C$57:$C$556)=0,"",SUM(DT10:DT30))</f>
        <v/>
      </c>
      <c r="DU31" s="542" t="str">
        <f>IF(COUNTA(車両台帳!$C$57:$C$556)=0,"",SUM(DU10:DU30))</f>
        <v/>
      </c>
      <c r="DV31" s="542" t="str">
        <f>IF(COUNTA(車両台帳!$C$57:$C$556)=0,"",SUM(DV10:DV30))</f>
        <v/>
      </c>
      <c r="DW31" s="542" t="str">
        <f>IF(COUNTA(車両台帳!$C$57:$C$556)=0,"",SUM(DW10:DW30))</f>
        <v/>
      </c>
      <c r="DX31" s="542" t="str">
        <f>IF(COUNTA(車両台帳!$C$57:$C$556)=0,"",SUM(DX10:DX30))</f>
        <v/>
      </c>
      <c r="DY31" s="542" t="str">
        <f>IF(COUNTA(車両台帳!$C$57:$C$556)=0,"",SUM(DY10:DY30))</f>
        <v/>
      </c>
      <c r="DZ31" s="542" t="str">
        <f>IF(COUNTA(車両台帳!$C$57:$C$556)=0,"",SUM(DZ10:DZ30))</f>
        <v/>
      </c>
      <c r="EA31" s="542" t="str">
        <f>IF(COUNTA(車両台帳!$C$57:$C$556)=0,"",SUM(EA10:EA30))</f>
        <v/>
      </c>
      <c r="EB31" s="542" t="str">
        <f>IF(COUNTA(車両台帳!$C$57:$C$556)=0,"",SUM(EB10:EB30))</f>
        <v/>
      </c>
      <c r="EC31" s="542" t="str">
        <f>IF(COUNTA(車両台帳!$C$57:$C$556)=0,"",SUM(EC10:EC30))</f>
        <v/>
      </c>
      <c r="ED31" s="542" t="str">
        <f>IF(COUNTA(車両台帳!$C$57:$C$556)=0,"",SUM(ED10:ED30))</f>
        <v/>
      </c>
      <c r="EE31" s="542" t="str">
        <f>IF(COUNTA(車両台帳!$C$57:$C$556)=0,"",SUM(EE10:EE30))</f>
        <v/>
      </c>
      <c r="EF31" s="542" t="str">
        <f>IF(COUNTA(車両台帳!$C$57:$C$556)=0,"",SUM(EF10:EF30))</f>
        <v/>
      </c>
      <c r="EG31" s="542" t="str">
        <f>IF(COUNTA(車両台帳!$C$57:$C$556)=0,"",SUM(EG10:EG30))</f>
        <v/>
      </c>
      <c r="EH31" s="542" t="str">
        <f>IF(COUNTA(車両台帳!$C$57:$C$556)=0,"",SUM(EH10:EH30))</f>
        <v/>
      </c>
      <c r="EI31" s="542" t="str">
        <f>IF(COUNTA(車両台帳!$C$57:$C$556)=0,"",SUM(EI10:EI30))</f>
        <v/>
      </c>
      <c r="EJ31" s="542" t="str">
        <f>IF(COUNTA(車両台帳!$C$57:$C$556)=0,"",SUM(EJ10:EJ30))</f>
        <v/>
      </c>
      <c r="EK31" s="542" t="str">
        <f>IF(COUNTA(車両台帳!$C$57:$C$556)=0,"",SUM(EK10:EK30))</f>
        <v/>
      </c>
      <c r="EL31" s="542" t="str">
        <f>IF(COUNTA(車両台帳!$C$57:$C$556)=0,"",SUM(EL10:EL30))</f>
        <v/>
      </c>
      <c r="EM31" s="542" t="str">
        <f>IF(COUNTA(車両台帳!$C$57:$C$556)=0,"",SUM(EM10:EM30))</f>
        <v/>
      </c>
      <c r="EN31" s="542" t="str">
        <f>IF(COUNTA(車両台帳!$C$57:$C$556)=0,"",SUM(EN10:EN30))</f>
        <v/>
      </c>
      <c r="EO31" s="542" t="str">
        <f>IF(COUNTA(車両台帳!$C$57:$C$556)=0,"",SUM(EO10:EO30))</f>
        <v/>
      </c>
      <c r="EP31" s="542" t="str">
        <f>IF(COUNTA(車両台帳!$C$57:$C$556)=0,"",SUM(EP10:EP30))</f>
        <v/>
      </c>
      <c r="EQ31" s="542" t="str">
        <f>IF(COUNTA(車両台帳!$C$57:$C$556)=0,"",SUM(EQ10:EQ30))</f>
        <v/>
      </c>
      <c r="ER31" s="542" t="str">
        <f>IF(COUNTA(車両台帳!$C$57:$C$556)=0,"",SUM(ER10:ER30))</f>
        <v/>
      </c>
      <c r="ES31" s="542" t="str">
        <f>IF(COUNTA(車両台帳!$C$57:$C$556)=0,"",SUM(ES10:ES30))</f>
        <v/>
      </c>
      <c r="ET31" s="542" t="str">
        <f>IF(COUNTA(車両台帳!$C$57:$C$556)=0,"",SUM(ET10:ET30))</f>
        <v/>
      </c>
      <c r="EU31" s="542" t="str">
        <f>IF(COUNTA(車両台帳!$C$57:$C$556)=0,"",SUM(EU10:EU30))</f>
        <v/>
      </c>
      <c r="EV31" s="542" t="str">
        <f>IF(COUNTA(車両台帳!$C$57:$C$556)=0,"",SUM(EV10:EV30))</f>
        <v/>
      </c>
      <c r="EW31" s="543" t="str">
        <f>IF(COUNTA(車両台帳!$C$57:$C$556)=0,"",SUM(EW10:EW30))</f>
        <v/>
      </c>
    </row>
    <row r="34" spans="2:153">
      <c r="C34" s="3" t="s">
        <v>654</v>
      </c>
    </row>
    <row r="35" spans="2:153">
      <c r="C35" s="4" t="s">
        <v>495</v>
      </c>
      <c r="D35" s="2">
        <f>COUNTIF(車両台帳!$AS$57:$AS$556,D$3&amp;"-"&amp;1)</f>
        <v>0</v>
      </c>
      <c r="E35" s="2">
        <f>COUNTIF(車両台帳!$AS$57:$AS$556,E$3&amp;"-"&amp;1)</f>
        <v>0</v>
      </c>
      <c r="F35" s="2">
        <f>COUNTIF(車両台帳!$AS$57:$AS$556,F$3&amp;"-"&amp;1)</f>
        <v>0</v>
      </c>
      <c r="G35" s="2">
        <f>COUNTIF(車両台帳!$AS$57:$AS$556,G$3&amp;"-"&amp;1)</f>
        <v>0</v>
      </c>
      <c r="H35" s="2">
        <f>COUNTIF(車両台帳!$AS$57:$AS$556,H$3&amp;"-"&amp;1)</f>
        <v>0</v>
      </c>
      <c r="I35" s="2">
        <f>COUNTIF(車両台帳!$AS$57:$AS$556,I$3&amp;"-"&amp;1)</f>
        <v>0</v>
      </c>
      <c r="J35" s="2">
        <f>COUNTIF(車両台帳!$AS$57:$AS$556,J$3&amp;"-"&amp;1)</f>
        <v>0</v>
      </c>
      <c r="K35" s="2">
        <f>COUNTIF(車両台帳!$AS$57:$AS$556,K$3&amp;"-"&amp;1)</f>
        <v>0</v>
      </c>
      <c r="L35" s="2">
        <f>COUNTIF(車両台帳!$AS$57:$AS$556,L$3&amp;"-"&amp;1)</f>
        <v>0</v>
      </c>
      <c r="M35" s="2">
        <f>COUNTIF(車両台帳!$AS$57:$AS$556,M$3&amp;"-"&amp;1)</f>
        <v>0</v>
      </c>
      <c r="N35" s="2">
        <f>COUNTIF(車両台帳!$AS$57:$AS$556,N$3&amp;"-"&amp;1)</f>
        <v>0</v>
      </c>
      <c r="O35" s="2">
        <f>COUNTIF(車両台帳!$AS$57:$AS$556,O$3&amp;"-"&amp;1)</f>
        <v>0</v>
      </c>
      <c r="P35" s="2">
        <f>COUNTIF(車両台帳!$AS$57:$AS$556,P$3&amp;"-"&amp;1)</f>
        <v>0</v>
      </c>
      <c r="Q35" s="2">
        <f>COUNTIF(車両台帳!$AS$57:$AS$556,Q$3&amp;"-"&amp;1)</f>
        <v>0</v>
      </c>
      <c r="R35" s="2">
        <f>COUNTIF(車両台帳!$AS$57:$AS$556,R$3&amp;"-"&amp;1)</f>
        <v>0</v>
      </c>
      <c r="S35" s="2">
        <f>COUNTIF(車両台帳!$AS$57:$AS$556,S$3&amp;"-"&amp;1)</f>
        <v>0</v>
      </c>
      <c r="T35" s="2">
        <f>COUNTIF(車両台帳!$AS$57:$AS$556,T$3&amp;"-"&amp;1)</f>
        <v>0</v>
      </c>
      <c r="U35" s="2">
        <f>COUNTIF(車両台帳!$AS$57:$AS$556,U$3&amp;"-"&amp;1)</f>
        <v>0</v>
      </c>
      <c r="V35" s="2">
        <f>COUNTIF(車両台帳!$AS$57:$AS$556,V$3&amp;"-"&amp;1)</f>
        <v>0</v>
      </c>
      <c r="W35" s="2">
        <f>COUNTIF(車両台帳!$AS$57:$AS$556,W$3&amp;"-"&amp;1)</f>
        <v>0</v>
      </c>
      <c r="X35" s="2">
        <f>COUNTIF(車両台帳!$AS$57:$AS$556,X$3&amp;"-"&amp;1)</f>
        <v>0</v>
      </c>
      <c r="Y35" s="2">
        <f>COUNTIF(車両台帳!$AS$57:$AS$556,Y$3&amp;"-"&amp;1)</f>
        <v>0</v>
      </c>
      <c r="Z35" s="2">
        <f>COUNTIF(車両台帳!$AS$57:$AS$556,Z$3&amp;"-"&amp;1)</f>
        <v>0</v>
      </c>
      <c r="AA35" s="2">
        <f>COUNTIF(車両台帳!$AS$57:$AS$556,AA$3&amp;"-"&amp;1)</f>
        <v>0</v>
      </c>
      <c r="AB35" s="2">
        <f>COUNTIF(車両台帳!$AS$57:$AS$556,AB$3&amp;"-"&amp;1)</f>
        <v>0</v>
      </c>
      <c r="AC35" s="2">
        <f>COUNTIF(車両台帳!$AS$57:$AS$556,AC$3&amp;"-"&amp;1)</f>
        <v>0</v>
      </c>
      <c r="AD35" s="2">
        <f>COUNTIF(車両台帳!$AS$57:$AS$556,AD$3&amp;"-"&amp;1)</f>
        <v>0</v>
      </c>
      <c r="AE35" s="2">
        <f>COUNTIF(車両台帳!$AS$57:$AS$556,AE$3&amp;"-"&amp;1)</f>
        <v>0</v>
      </c>
      <c r="AF35" s="2">
        <f>COUNTIF(車両台帳!$AS$57:$AS$556,AF$3&amp;"-"&amp;1)</f>
        <v>0</v>
      </c>
      <c r="AG35" s="2">
        <f>COUNTIF(車両台帳!$AS$57:$AS$556,AG$3&amp;"-"&amp;1)</f>
        <v>0</v>
      </c>
      <c r="AH35" s="2">
        <f>COUNTIF(車両台帳!$AS$57:$AS$556,AH$3&amp;"-"&amp;1)</f>
        <v>0</v>
      </c>
      <c r="AI35" s="2">
        <f>COUNTIF(車両台帳!$AS$57:$AS$556,AI$3&amp;"-"&amp;1)</f>
        <v>0</v>
      </c>
      <c r="AJ35" s="2">
        <f>COUNTIF(車両台帳!$AS$57:$AS$556,AJ$3&amp;"-"&amp;1)</f>
        <v>0</v>
      </c>
      <c r="AK35" s="2">
        <f>COUNTIF(車両台帳!$AS$57:$AS$556,AK$3&amp;"-"&amp;1)</f>
        <v>0</v>
      </c>
      <c r="AL35" s="2">
        <f>COUNTIF(車両台帳!$AS$57:$AS$556,AL$3&amp;"-"&amp;1)</f>
        <v>0</v>
      </c>
      <c r="AM35" s="2">
        <f>COUNTIF(車両台帳!$AS$57:$AS$556,AM$3&amp;"-"&amp;1)</f>
        <v>0</v>
      </c>
      <c r="AN35" s="2">
        <f>COUNTIF(車両台帳!$AS$57:$AS$556,AN$3&amp;"-"&amp;1)</f>
        <v>0</v>
      </c>
      <c r="AO35" s="2">
        <f>COUNTIF(車両台帳!$AS$57:$AS$556,AO$3&amp;"-"&amp;1)</f>
        <v>0</v>
      </c>
      <c r="AP35" s="2">
        <f>COUNTIF(車両台帳!$AS$57:$AS$556,AP$3&amp;"-"&amp;1)</f>
        <v>0</v>
      </c>
      <c r="AQ35" s="2">
        <f>COUNTIF(車両台帳!$AS$57:$AS$556,AQ$3&amp;"-"&amp;1)</f>
        <v>0</v>
      </c>
      <c r="AR35" s="2">
        <f>COUNTIF(車両台帳!$AS$57:$AS$556,AR$3&amp;"-"&amp;1)</f>
        <v>0</v>
      </c>
      <c r="AS35" s="2">
        <f>COUNTIF(車両台帳!$AS$57:$AS$556,AS$3&amp;"-"&amp;1)</f>
        <v>0</v>
      </c>
      <c r="AT35" s="2">
        <f>COUNTIF(車両台帳!$AS$57:$AS$556,AT$3&amp;"-"&amp;1)</f>
        <v>0</v>
      </c>
      <c r="AU35" s="2">
        <f>COUNTIF(車両台帳!$AS$57:$AS$556,AU$3&amp;"-"&amp;1)</f>
        <v>0</v>
      </c>
      <c r="AV35" s="2">
        <f>COUNTIF(車両台帳!$AS$57:$AS$556,AV$3&amp;"-"&amp;1)</f>
        <v>0</v>
      </c>
      <c r="AW35" s="2">
        <f>COUNTIF(車両台帳!$AS$57:$AS$556,AW$3&amp;"-"&amp;1)</f>
        <v>0</v>
      </c>
      <c r="AX35" s="2">
        <f>COUNTIF(車両台帳!$AS$57:$AS$556,AX$3&amp;"-"&amp;1)</f>
        <v>0</v>
      </c>
      <c r="AY35" s="2">
        <f>COUNTIF(車両台帳!$AS$57:$AS$556,AY$3&amp;"-"&amp;1)</f>
        <v>0</v>
      </c>
      <c r="AZ35" s="2">
        <f>COUNTIF(車両台帳!$AS$57:$AS$556,AZ$3&amp;"-"&amp;1)</f>
        <v>0</v>
      </c>
      <c r="BA35" s="2">
        <f>COUNTIF(車両台帳!$AS$57:$AS$556,BA$3&amp;"-"&amp;1)</f>
        <v>0</v>
      </c>
      <c r="BB35" s="2">
        <f>COUNTIF(車両台帳!$AS$57:$AS$556,BB$3&amp;"-"&amp;1)</f>
        <v>0</v>
      </c>
      <c r="BC35" s="2">
        <f>COUNTIF(車両台帳!$AS$57:$AS$556,BC$3&amp;"-"&amp;1)</f>
        <v>0</v>
      </c>
      <c r="BD35" s="2">
        <f>COUNTIF(車両台帳!$AS$57:$AS$556,BD$3&amp;"-"&amp;1)</f>
        <v>0</v>
      </c>
      <c r="BE35" s="2">
        <f>COUNTIF(車両台帳!$AS$57:$AS$556,BE$3&amp;"-"&amp;1)</f>
        <v>0</v>
      </c>
      <c r="BF35" s="2">
        <f>COUNTIF(車両台帳!$AS$57:$AS$556,BF$3&amp;"-"&amp;1)</f>
        <v>0</v>
      </c>
      <c r="BG35" s="2">
        <f>COUNTIF(車両台帳!$AS$57:$AS$556,BG$3&amp;"-"&amp;1)</f>
        <v>0</v>
      </c>
      <c r="BH35" s="2">
        <f>COUNTIF(車両台帳!$AS$57:$AS$556,BH$3&amp;"-"&amp;1)</f>
        <v>0</v>
      </c>
      <c r="BI35" s="2">
        <f>COUNTIF(車両台帳!$AS$57:$AS$556,BI$3&amp;"-"&amp;1)</f>
        <v>0</v>
      </c>
      <c r="BJ35" s="2">
        <f>COUNTIF(車両台帳!$AS$57:$AS$556,BJ$3&amp;"-"&amp;1)</f>
        <v>0</v>
      </c>
      <c r="BK35" s="2">
        <f>COUNTIF(車両台帳!$AS$57:$AS$556,BK$3&amp;"-"&amp;1)</f>
        <v>0</v>
      </c>
      <c r="BL35" s="2">
        <f>COUNTIF(車両台帳!$AS$57:$AS$556,BL$3&amp;"-"&amp;1)</f>
        <v>0</v>
      </c>
      <c r="BM35" s="2">
        <f>COUNTIF(車両台帳!$AS$57:$AS$556,BM$3&amp;"-"&amp;1)</f>
        <v>0</v>
      </c>
      <c r="BN35" s="2">
        <f>COUNTIF(車両台帳!$AS$57:$AS$556,BN$3&amp;"-"&amp;1)</f>
        <v>0</v>
      </c>
      <c r="BO35" s="2">
        <f>COUNTIF(車両台帳!$AS$57:$AS$556,BO$3&amp;"-"&amp;1)</f>
        <v>0</v>
      </c>
      <c r="BP35" s="2">
        <f>COUNTIF(車両台帳!$AS$57:$AS$556,BP$3&amp;"-"&amp;1)</f>
        <v>0</v>
      </c>
      <c r="BQ35" s="2">
        <f>COUNTIF(車両台帳!$AS$57:$AS$556,BQ$3&amp;"-"&amp;1)</f>
        <v>0</v>
      </c>
      <c r="BR35" s="2">
        <f>COUNTIF(車両台帳!$AS$57:$AS$556,BR$3&amp;"-"&amp;1)</f>
        <v>0</v>
      </c>
      <c r="BS35" s="2">
        <f>COUNTIF(車両台帳!$AS$57:$AS$556,BS$3&amp;"-"&amp;1)</f>
        <v>0</v>
      </c>
      <c r="BT35" s="2">
        <f>COUNTIF(車両台帳!$AS$57:$AS$556,BT$3&amp;"-"&amp;1)</f>
        <v>0</v>
      </c>
      <c r="BU35" s="2">
        <f>COUNTIF(車両台帳!$AS$57:$AS$556,BU$3&amp;"-"&amp;1)</f>
        <v>0</v>
      </c>
      <c r="BV35" s="2">
        <f>COUNTIF(車両台帳!$AS$57:$AS$556,BV$3&amp;"-"&amp;1)</f>
        <v>0</v>
      </c>
      <c r="BW35" s="2">
        <f>COUNTIF(車両台帳!$AS$57:$AS$556,BW$3&amp;"-"&amp;1)</f>
        <v>0</v>
      </c>
      <c r="BX35" s="2">
        <f>COUNTIF(車両台帳!$AS$57:$AS$556,BX$3&amp;"-"&amp;1)</f>
        <v>0</v>
      </c>
      <c r="BY35" s="2">
        <f>COUNTIF(車両台帳!$AS$57:$AS$556,BY$3&amp;"-"&amp;1)</f>
        <v>0</v>
      </c>
      <c r="BZ35" s="2">
        <f>COUNTIF(車両台帳!$AS$57:$AS$556,BZ$3&amp;"-"&amp;1)</f>
        <v>0</v>
      </c>
      <c r="CA35" s="2">
        <f>COUNTIF(車両台帳!$AS$57:$AS$556,CA$3&amp;"-"&amp;1)</f>
        <v>0</v>
      </c>
      <c r="CB35" s="2">
        <f>COUNTIF(車両台帳!$AS$57:$AS$556,CB$3&amp;"-"&amp;1)</f>
        <v>0</v>
      </c>
      <c r="CC35" s="2">
        <f>COUNTIF(車両台帳!$AS$57:$AS$556,CC$3&amp;"-"&amp;1)</f>
        <v>0</v>
      </c>
      <c r="CD35" s="2">
        <f>COUNTIF(車両台帳!$AS$57:$AS$556,CD$3&amp;"-"&amp;1)</f>
        <v>0</v>
      </c>
      <c r="CE35" s="2">
        <f>COUNTIF(車両台帳!$AS$57:$AS$556,CE$3&amp;"-"&amp;1)</f>
        <v>0</v>
      </c>
      <c r="CF35" s="2">
        <f>COUNTIF(車両台帳!$AS$57:$AS$556,CF$3&amp;"-"&amp;1)</f>
        <v>0</v>
      </c>
      <c r="CG35" s="2">
        <f>COUNTIF(車両台帳!$AS$57:$AS$556,CG$3&amp;"-"&amp;1)</f>
        <v>0</v>
      </c>
      <c r="CH35" s="2">
        <f>COUNTIF(車両台帳!$AS$57:$AS$556,CH$3&amp;"-"&amp;1)</f>
        <v>0</v>
      </c>
      <c r="CI35" s="2">
        <f>COUNTIF(車両台帳!$AS$57:$AS$556,CI$3&amp;"-"&amp;1)</f>
        <v>0</v>
      </c>
      <c r="CJ35" s="2">
        <f>COUNTIF(車両台帳!$AS$57:$AS$556,CJ$3&amp;"-"&amp;1)</f>
        <v>0</v>
      </c>
      <c r="CK35" s="2">
        <f>COUNTIF(車両台帳!$AS$57:$AS$556,CK$3&amp;"-"&amp;1)</f>
        <v>0</v>
      </c>
      <c r="CL35" s="2">
        <f>COUNTIF(車両台帳!$AS$57:$AS$556,CL$3&amp;"-"&amp;1)</f>
        <v>0</v>
      </c>
      <c r="CM35" s="2">
        <f>COUNTIF(車両台帳!$AS$57:$AS$556,CM$3&amp;"-"&amp;1)</f>
        <v>0</v>
      </c>
      <c r="CN35" s="2">
        <f>COUNTIF(車両台帳!$AS$57:$AS$556,CN$3&amp;"-"&amp;1)</f>
        <v>0</v>
      </c>
      <c r="CO35" s="2">
        <f>COUNTIF(車両台帳!$AS$57:$AS$556,CO$3&amp;"-"&amp;1)</f>
        <v>0</v>
      </c>
      <c r="CP35" s="2">
        <f>COUNTIF(車両台帳!$AS$57:$AS$556,CP$3&amp;"-"&amp;1)</f>
        <v>0</v>
      </c>
      <c r="CQ35" s="2">
        <f>COUNTIF(車両台帳!$AS$57:$AS$556,CQ$3&amp;"-"&amp;1)</f>
        <v>0</v>
      </c>
      <c r="CR35" s="2">
        <f>COUNTIF(車両台帳!$AS$57:$AS$556,CR$3&amp;"-"&amp;1)</f>
        <v>0</v>
      </c>
      <c r="CS35" s="2">
        <f>COUNTIF(車両台帳!$AS$57:$AS$556,CS$3&amp;"-"&amp;1)</f>
        <v>0</v>
      </c>
      <c r="CT35" s="2">
        <f>COUNTIF(車両台帳!$AS$57:$AS$556,CT$3&amp;"-"&amp;1)</f>
        <v>0</v>
      </c>
      <c r="CU35" s="2">
        <f>COUNTIF(車両台帳!$AS$57:$AS$556,CU$3&amp;"-"&amp;1)</f>
        <v>0</v>
      </c>
      <c r="CV35" s="2">
        <f>COUNTIF(車両台帳!$AS$57:$AS$556,CV$3&amp;"-"&amp;1)</f>
        <v>0</v>
      </c>
      <c r="CW35" s="2">
        <f>COUNTIF(車両台帳!$AS$57:$AS$556,CW$3&amp;"-"&amp;1)</f>
        <v>0</v>
      </c>
      <c r="CX35" s="2">
        <f>COUNTIF(車両台帳!$AS$57:$AS$556,CX$3&amp;"-"&amp;1)</f>
        <v>0</v>
      </c>
      <c r="CY35" s="2">
        <f>COUNTIF(車両台帳!$AS$57:$AS$556,CY$3&amp;"-"&amp;1)</f>
        <v>0</v>
      </c>
      <c r="CZ35" s="2">
        <f>COUNTIF(車両台帳!$AS$57:$AS$556,CZ$3&amp;"-"&amp;1)</f>
        <v>0</v>
      </c>
      <c r="DA35" s="2">
        <f>COUNTIF(車両台帳!$AS$57:$AS$556,DA$3&amp;"-"&amp;1)</f>
        <v>0</v>
      </c>
      <c r="DB35" s="2">
        <f>COUNTIF(車両台帳!$AS$57:$AS$556,DB$3&amp;"-"&amp;1)</f>
        <v>0</v>
      </c>
      <c r="DC35" s="2">
        <f>COUNTIF(車両台帳!$AS$57:$AS$556,DC$3&amp;"-"&amp;1)</f>
        <v>0</v>
      </c>
      <c r="DD35" s="2">
        <f>COUNTIF(車両台帳!$AS$57:$AS$556,DD$3&amp;"-"&amp;1)</f>
        <v>0</v>
      </c>
      <c r="DE35" s="2">
        <f>COUNTIF(車両台帳!$AS$57:$AS$556,DE$3&amp;"-"&amp;1)</f>
        <v>0</v>
      </c>
      <c r="DF35" s="2">
        <f>COUNTIF(車両台帳!$AS$57:$AS$556,DF$3&amp;"-"&amp;1)</f>
        <v>0</v>
      </c>
      <c r="DG35" s="2">
        <f>COUNTIF(車両台帳!$AS$57:$AS$556,DG$3&amp;"-"&amp;1)</f>
        <v>0</v>
      </c>
      <c r="DH35" s="2">
        <f>COUNTIF(車両台帳!$AS$57:$AS$556,DH$3&amp;"-"&amp;1)</f>
        <v>0</v>
      </c>
      <c r="DI35" s="2">
        <f>COUNTIF(車両台帳!$AS$57:$AS$556,DI$3&amp;"-"&amp;1)</f>
        <v>0</v>
      </c>
      <c r="DJ35" s="2">
        <f>COUNTIF(車両台帳!$AS$57:$AS$556,DJ$3&amp;"-"&amp;1)</f>
        <v>0</v>
      </c>
      <c r="DK35" s="2">
        <f>COUNTIF(車両台帳!$AS$57:$AS$556,DK$3&amp;"-"&amp;1)</f>
        <v>0</v>
      </c>
      <c r="DL35" s="2">
        <f>COUNTIF(車両台帳!$AS$57:$AS$556,DL$3&amp;"-"&amp;1)</f>
        <v>0</v>
      </c>
      <c r="DM35" s="2">
        <f>COUNTIF(車両台帳!$AS$57:$AS$556,DM$3&amp;"-"&amp;1)</f>
        <v>0</v>
      </c>
      <c r="DN35" s="2">
        <f>COUNTIF(車両台帳!$AS$57:$AS$556,DN$3&amp;"-"&amp;1)</f>
        <v>0</v>
      </c>
      <c r="DO35" s="2">
        <f>COUNTIF(車両台帳!$AS$57:$AS$556,DO$3&amp;"-"&amp;1)</f>
        <v>0</v>
      </c>
      <c r="DP35" s="2">
        <f>COUNTIF(車両台帳!$AS$57:$AS$556,DP$3&amp;"-"&amp;1)</f>
        <v>0</v>
      </c>
      <c r="DQ35" s="2">
        <f>COUNTIF(車両台帳!$AS$57:$AS$556,DQ$3&amp;"-"&amp;1)</f>
        <v>0</v>
      </c>
      <c r="DR35" s="2">
        <f>COUNTIF(車両台帳!$AS$57:$AS$556,DR$3&amp;"-"&amp;1)</f>
        <v>0</v>
      </c>
      <c r="DS35" s="2">
        <f>COUNTIF(車両台帳!$AS$57:$AS$556,DS$3&amp;"-"&amp;1)</f>
        <v>0</v>
      </c>
      <c r="DT35" s="2">
        <f>COUNTIF(車両台帳!$AS$57:$AS$556,DT$3&amp;"-"&amp;1)</f>
        <v>0</v>
      </c>
      <c r="DU35" s="2">
        <f>COUNTIF(車両台帳!$AS$57:$AS$556,DU$3&amp;"-"&amp;1)</f>
        <v>0</v>
      </c>
      <c r="DV35" s="2">
        <f>COUNTIF(車両台帳!$AS$57:$AS$556,DV$3&amp;"-"&amp;1)</f>
        <v>0</v>
      </c>
      <c r="DW35" s="2">
        <f>COUNTIF(車両台帳!$AS$57:$AS$556,DW$3&amp;"-"&amp;1)</f>
        <v>0</v>
      </c>
      <c r="DX35" s="2">
        <f>COUNTIF(車両台帳!$AS$57:$AS$556,DX$3&amp;"-"&amp;1)</f>
        <v>0</v>
      </c>
      <c r="DY35" s="2">
        <f>COUNTIF(車両台帳!$AS$57:$AS$556,DY$3&amp;"-"&amp;1)</f>
        <v>0</v>
      </c>
      <c r="DZ35" s="2">
        <f>COUNTIF(車両台帳!$AS$57:$AS$556,DZ$3&amp;"-"&amp;1)</f>
        <v>0</v>
      </c>
      <c r="EA35" s="2">
        <f>COUNTIF(車両台帳!$AS$57:$AS$556,EA$3&amp;"-"&amp;1)</f>
        <v>0</v>
      </c>
      <c r="EB35" s="2">
        <f>COUNTIF(車両台帳!$AS$57:$AS$556,EB$3&amp;"-"&amp;1)</f>
        <v>0</v>
      </c>
      <c r="EC35" s="2">
        <f>COUNTIF(車両台帳!$AS$57:$AS$556,EC$3&amp;"-"&amp;1)</f>
        <v>0</v>
      </c>
      <c r="ED35" s="2">
        <f>COUNTIF(車両台帳!$AS$57:$AS$556,ED$3&amp;"-"&amp;1)</f>
        <v>0</v>
      </c>
      <c r="EE35" s="2">
        <f>COUNTIF(車両台帳!$AS$57:$AS$556,EE$3&amp;"-"&amp;1)</f>
        <v>0</v>
      </c>
      <c r="EF35" s="2">
        <f>COUNTIF(車両台帳!$AS$57:$AS$556,EF$3&amp;"-"&amp;1)</f>
        <v>0</v>
      </c>
      <c r="EG35" s="2">
        <f>COUNTIF(車両台帳!$AS$57:$AS$556,EG$3&amp;"-"&amp;1)</f>
        <v>0</v>
      </c>
      <c r="EH35" s="2">
        <f>COUNTIF(車両台帳!$AS$57:$AS$556,EH$3&amp;"-"&amp;1)</f>
        <v>0</v>
      </c>
      <c r="EI35" s="2">
        <f>COUNTIF(車両台帳!$AS$57:$AS$556,EI$3&amp;"-"&amp;1)</f>
        <v>0</v>
      </c>
      <c r="EJ35" s="2">
        <f>COUNTIF(車両台帳!$AS$57:$AS$556,EJ$3&amp;"-"&amp;1)</f>
        <v>0</v>
      </c>
      <c r="EK35" s="2">
        <f>COUNTIF(車両台帳!$AS$57:$AS$556,EK$3&amp;"-"&amp;1)</f>
        <v>0</v>
      </c>
      <c r="EL35" s="2">
        <f>COUNTIF(車両台帳!$AS$57:$AS$556,EL$3&amp;"-"&amp;1)</f>
        <v>0</v>
      </c>
      <c r="EM35" s="2">
        <f>COUNTIF(車両台帳!$AS$57:$AS$556,EM$3&amp;"-"&amp;1)</f>
        <v>0</v>
      </c>
      <c r="EN35" s="2">
        <f>COUNTIF(車両台帳!$AS$57:$AS$556,EN$3&amp;"-"&amp;1)</f>
        <v>0</v>
      </c>
      <c r="EO35" s="2">
        <f>COUNTIF(車両台帳!$AS$57:$AS$556,EO$3&amp;"-"&amp;1)</f>
        <v>0</v>
      </c>
      <c r="EP35" s="2">
        <f>COUNTIF(車両台帳!$AS$57:$AS$556,EP$3&amp;"-"&amp;1)</f>
        <v>0</v>
      </c>
      <c r="EQ35" s="2">
        <f>COUNTIF(車両台帳!$AS$57:$AS$556,EQ$3&amp;"-"&amp;1)</f>
        <v>0</v>
      </c>
      <c r="ER35" s="2">
        <f>COUNTIF(車両台帳!$AS$57:$AS$556,ER$3&amp;"-"&amp;1)</f>
        <v>0</v>
      </c>
      <c r="ES35" s="2">
        <f>COUNTIF(車両台帳!$AS$57:$AS$556,ES$3&amp;"-"&amp;1)</f>
        <v>0</v>
      </c>
      <c r="ET35" s="2">
        <f>COUNTIF(車両台帳!$AS$57:$AS$556,ET$3&amp;"-"&amp;1)</f>
        <v>0</v>
      </c>
      <c r="EU35" s="2">
        <f>COUNTIF(車両台帳!$AS$57:$AS$556,EU$3&amp;"-"&amp;1)</f>
        <v>0</v>
      </c>
      <c r="EV35" s="2">
        <f>COUNTIF(車両台帳!$AS$57:$AS$556,EV$3&amp;"-"&amp;1)</f>
        <v>0</v>
      </c>
      <c r="EW35" s="2">
        <f>COUNTIF(車両台帳!$AS$57:$AS$556,EW$3&amp;"-"&amp;1)</f>
        <v>0</v>
      </c>
    </row>
    <row r="36" spans="2:153">
      <c r="C36" s="4" t="s">
        <v>497</v>
      </c>
      <c r="D36" s="23">
        <f>COUNTIF(車両台帳!$AS$57:$AS$556,D$3&amp;"-"&amp;2)</f>
        <v>0</v>
      </c>
      <c r="E36" s="23">
        <f>COUNTIF(車両台帳!$AS$57:$AS$556,E$3&amp;"-"&amp;2)</f>
        <v>0</v>
      </c>
      <c r="F36" s="23">
        <f>COUNTIF(車両台帳!$AS$57:$AS$556,F$3&amp;"-"&amp;2)</f>
        <v>0</v>
      </c>
      <c r="G36" s="23">
        <f>COUNTIF(車両台帳!$AS$57:$AS$556,G$3&amp;"-"&amp;2)</f>
        <v>0</v>
      </c>
      <c r="H36" s="23">
        <f>COUNTIF(車両台帳!$AS$57:$AS$556,H$3&amp;"-"&amp;2)</f>
        <v>0</v>
      </c>
      <c r="I36" s="23">
        <f>COUNTIF(車両台帳!$AS$57:$AS$556,I$3&amp;"-"&amp;2)</f>
        <v>0</v>
      </c>
      <c r="J36" s="23">
        <f>COUNTIF(車両台帳!$AS$57:$AS$556,J$3&amp;"-"&amp;2)</f>
        <v>0</v>
      </c>
      <c r="K36" s="23">
        <f>COUNTIF(車両台帳!$AS$57:$AS$556,K$3&amp;"-"&amp;2)</f>
        <v>0</v>
      </c>
      <c r="L36" s="23">
        <f>COUNTIF(車両台帳!$AS$57:$AS$556,L$3&amp;"-"&amp;2)</f>
        <v>0</v>
      </c>
      <c r="M36" s="23">
        <f>COUNTIF(車両台帳!$AS$57:$AS$556,M$3&amp;"-"&amp;2)</f>
        <v>0</v>
      </c>
      <c r="N36" s="23">
        <f>COUNTIF(車両台帳!$AS$57:$AS$556,N$3&amp;"-"&amp;2)</f>
        <v>0</v>
      </c>
      <c r="O36" s="23">
        <f>COUNTIF(車両台帳!$AS$57:$AS$556,O$3&amp;"-"&amp;2)</f>
        <v>0</v>
      </c>
      <c r="P36" s="23">
        <f>COUNTIF(車両台帳!$AS$57:$AS$556,P$3&amp;"-"&amp;2)</f>
        <v>0</v>
      </c>
      <c r="Q36" s="23">
        <f>COUNTIF(車両台帳!$AS$57:$AS$556,Q$3&amp;"-"&amp;2)</f>
        <v>0</v>
      </c>
      <c r="R36" s="23">
        <f>COUNTIF(車両台帳!$AS$57:$AS$556,R$3&amp;"-"&amp;2)</f>
        <v>0</v>
      </c>
      <c r="S36" s="23">
        <f>COUNTIF(車両台帳!$AS$57:$AS$556,S$3&amp;"-"&amp;2)</f>
        <v>0</v>
      </c>
      <c r="T36" s="23">
        <f>COUNTIF(車両台帳!$AS$57:$AS$556,T$3&amp;"-"&amp;2)</f>
        <v>0</v>
      </c>
      <c r="U36" s="23">
        <f>COUNTIF(車両台帳!$AS$57:$AS$556,U$3&amp;"-"&amp;2)</f>
        <v>0</v>
      </c>
      <c r="V36" s="23">
        <f>COUNTIF(車両台帳!$AS$57:$AS$556,V$3&amp;"-"&amp;2)</f>
        <v>0</v>
      </c>
      <c r="W36" s="23">
        <f>COUNTIF(車両台帳!$AS$57:$AS$556,W$3&amp;"-"&amp;2)</f>
        <v>0</v>
      </c>
      <c r="X36" s="23">
        <f>COUNTIF(車両台帳!$AS$57:$AS$556,X$3&amp;"-"&amp;2)</f>
        <v>0</v>
      </c>
      <c r="Y36" s="23">
        <f>COUNTIF(車両台帳!$AS$57:$AS$556,Y$3&amp;"-"&amp;2)</f>
        <v>0</v>
      </c>
      <c r="Z36" s="23">
        <f>COUNTIF(車両台帳!$AS$57:$AS$556,Z$3&amp;"-"&amp;2)</f>
        <v>0</v>
      </c>
      <c r="AA36" s="23">
        <f>COUNTIF(車両台帳!$AS$57:$AS$556,AA$3&amp;"-"&amp;2)</f>
        <v>0</v>
      </c>
      <c r="AB36" s="23">
        <f>COUNTIF(車両台帳!$AS$57:$AS$556,AB$3&amp;"-"&amp;2)</f>
        <v>0</v>
      </c>
      <c r="AC36" s="23">
        <f>COUNTIF(車両台帳!$AS$57:$AS$556,AC$3&amp;"-"&amp;2)</f>
        <v>0</v>
      </c>
      <c r="AD36" s="23">
        <f>COUNTIF(車両台帳!$AS$57:$AS$556,AD$3&amp;"-"&amp;2)</f>
        <v>0</v>
      </c>
      <c r="AE36" s="23">
        <f>COUNTIF(車両台帳!$AS$57:$AS$556,AE$3&amp;"-"&amp;2)</f>
        <v>0</v>
      </c>
      <c r="AF36" s="23">
        <f>COUNTIF(車両台帳!$AS$57:$AS$556,AF$3&amp;"-"&amp;2)</f>
        <v>0</v>
      </c>
      <c r="AG36" s="23">
        <f>COUNTIF(車両台帳!$AS$57:$AS$556,AG$3&amp;"-"&amp;2)</f>
        <v>0</v>
      </c>
      <c r="AH36" s="23">
        <f>COUNTIF(車両台帳!$AS$57:$AS$556,AH$3&amp;"-"&amp;2)</f>
        <v>0</v>
      </c>
      <c r="AI36" s="23">
        <f>COUNTIF(車両台帳!$AS$57:$AS$556,AI$3&amp;"-"&amp;2)</f>
        <v>0</v>
      </c>
      <c r="AJ36" s="23">
        <f>COUNTIF(車両台帳!$AS$57:$AS$556,AJ$3&amp;"-"&amp;2)</f>
        <v>0</v>
      </c>
      <c r="AK36" s="23">
        <f>COUNTIF(車両台帳!$AS$57:$AS$556,AK$3&amp;"-"&amp;2)</f>
        <v>0</v>
      </c>
      <c r="AL36" s="23">
        <f>COUNTIF(車両台帳!$AS$57:$AS$556,AL$3&amp;"-"&amp;2)</f>
        <v>0</v>
      </c>
      <c r="AM36" s="23">
        <f>COUNTIF(車両台帳!$AS$57:$AS$556,AM$3&amp;"-"&amp;2)</f>
        <v>0</v>
      </c>
      <c r="AN36" s="23">
        <f>COUNTIF(車両台帳!$AS$57:$AS$556,AN$3&amp;"-"&amp;2)</f>
        <v>0</v>
      </c>
      <c r="AO36" s="23">
        <f>COUNTIF(車両台帳!$AS$57:$AS$556,AO$3&amp;"-"&amp;2)</f>
        <v>0</v>
      </c>
      <c r="AP36" s="23">
        <f>COUNTIF(車両台帳!$AS$57:$AS$556,AP$3&amp;"-"&amp;2)</f>
        <v>0</v>
      </c>
      <c r="AQ36" s="23">
        <f>COUNTIF(車両台帳!$AS$57:$AS$556,AQ$3&amp;"-"&amp;2)</f>
        <v>0</v>
      </c>
      <c r="AR36" s="23">
        <f>COUNTIF(車両台帳!$AS$57:$AS$556,AR$3&amp;"-"&amp;2)</f>
        <v>0</v>
      </c>
      <c r="AS36" s="23">
        <f>COUNTIF(車両台帳!$AS$57:$AS$556,AS$3&amp;"-"&amp;2)</f>
        <v>0</v>
      </c>
      <c r="AT36" s="23">
        <f>COUNTIF(車両台帳!$AS$57:$AS$556,AT$3&amp;"-"&amp;2)</f>
        <v>0</v>
      </c>
      <c r="AU36" s="23">
        <f>COUNTIF(車両台帳!$AS$57:$AS$556,AU$3&amp;"-"&amp;2)</f>
        <v>0</v>
      </c>
      <c r="AV36" s="23">
        <f>COUNTIF(車両台帳!$AS$57:$AS$556,AV$3&amp;"-"&amp;2)</f>
        <v>0</v>
      </c>
      <c r="AW36" s="23">
        <f>COUNTIF(車両台帳!$AS$57:$AS$556,AW$3&amp;"-"&amp;2)</f>
        <v>0</v>
      </c>
      <c r="AX36" s="23">
        <f>COUNTIF(車両台帳!$AS$57:$AS$556,AX$3&amp;"-"&amp;2)</f>
        <v>0</v>
      </c>
      <c r="AY36" s="23">
        <f>COUNTIF(車両台帳!$AS$57:$AS$556,AY$3&amp;"-"&amp;2)</f>
        <v>0</v>
      </c>
      <c r="AZ36" s="23">
        <f>COUNTIF(車両台帳!$AS$57:$AS$556,AZ$3&amp;"-"&amp;2)</f>
        <v>0</v>
      </c>
      <c r="BA36" s="23">
        <f>COUNTIF(車両台帳!$AS$57:$AS$556,BA$3&amp;"-"&amp;2)</f>
        <v>0</v>
      </c>
      <c r="BB36" s="23">
        <f>COUNTIF(車両台帳!$AS$57:$AS$556,BB$3&amp;"-"&amp;2)</f>
        <v>0</v>
      </c>
      <c r="BC36" s="23">
        <f>COUNTIF(車両台帳!$AS$57:$AS$556,BC$3&amp;"-"&amp;2)</f>
        <v>0</v>
      </c>
      <c r="BD36" s="23">
        <f>COUNTIF(車両台帳!$AS$57:$AS$556,BD$3&amp;"-"&amp;2)</f>
        <v>0</v>
      </c>
      <c r="BE36" s="23">
        <f>COUNTIF(車両台帳!$AS$57:$AS$556,BE$3&amp;"-"&amp;2)</f>
        <v>0</v>
      </c>
      <c r="BF36" s="23">
        <f>COUNTIF(車両台帳!$AS$57:$AS$556,BF$3&amp;"-"&amp;2)</f>
        <v>0</v>
      </c>
      <c r="BG36" s="23">
        <f>COUNTIF(車両台帳!$AS$57:$AS$556,BG$3&amp;"-"&amp;2)</f>
        <v>0</v>
      </c>
      <c r="BH36" s="23">
        <f>COUNTIF(車両台帳!$AS$57:$AS$556,BH$3&amp;"-"&amp;2)</f>
        <v>0</v>
      </c>
      <c r="BI36" s="23">
        <f>COUNTIF(車両台帳!$AS$57:$AS$556,BI$3&amp;"-"&amp;2)</f>
        <v>0</v>
      </c>
      <c r="BJ36" s="23">
        <f>COUNTIF(車両台帳!$AS$57:$AS$556,BJ$3&amp;"-"&amp;2)</f>
        <v>0</v>
      </c>
      <c r="BK36" s="23">
        <f>COUNTIF(車両台帳!$AS$57:$AS$556,BK$3&amp;"-"&amp;2)</f>
        <v>0</v>
      </c>
      <c r="BL36" s="23">
        <f>COUNTIF(車両台帳!$AS$57:$AS$556,BL$3&amp;"-"&amp;2)</f>
        <v>0</v>
      </c>
      <c r="BM36" s="23">
        <f>COUNTIF(車両台帳!$AS$57:$AS$556,BM$3&amp;"-"&amp;2)</f>
        <v>0</v>
      </c>
      <c r="BN36" s="23">
        <f>COUNTIF(車両台帳!$AS$57:$AS$556,BN$3&amp;"-"&amp;2)</f>
        <v>0</v>
      </c>
      <c r="BO36" s="23">
        <f>COUNTIF(車両台帳!$AS$57:$AS$556,BO$3&amp;"-"&amp;2)</f>
        <v>0</v>
      </c>
      <c r="BP36" s="23">
        <f>COUNTIF(車両台帳!$AS$57:$AS$556,BP$3&amp;"-"&amp;2)</f>
        <v>0</v>
      </c>
      <c r="BQ36" s="23">
        <f>COUNTIF(車両台帳!$AS$57:$AS$556,BQ$3&amp;"-"&amp;2)</f>
        <v>0</v>
      </c>
      <c r="BR36" s="23">
        <f>COUNTIF(車両台帳!$AS$57:$AS$556,BR$3&amp;"-"&amp;2)</f>
        <v>0</v>
      </c>
      <c r="BS36" s="23">
        <f>COUNTIF(車両台帳!$AS$57:$AS$556,BS$3&amp;"-"&amp;2)</f>
        <v>0</v>
      </c>
      <c r="BT36" s="23">
        <f>COUNTIF(車両台帳!$AS$57:$AS$556,BT$3&amp;"-"&amp;2)</f>
        <v>0</v>
      </c>
      <c r="BU36" s="23">
        <f>COUNTIF(車両台帳!$AS$57:$AS$556,BU$3&amp;"-"&amp;2)</f>
        <v>0</v>
      </c>
      <c r="BV36" s="23">
        <f>COUNTIF(車両台帳!$AS$57:$AS$556,BV$3&amp;"-"&amp;2)</f>
        <v>0</v>
      </c>
      <c r="BW36" s="23">
        <f>COUNTIF(車両台帳!$AS$57:$AS$556,BW$3&amp;"-"&amp;2)</f>
        <v>0</v>
      </c>
      <c r="BX36" s="23">
        <f>COUNTIF(車両台帳!$AS$57:$AS$556,BX$3&amp;"-"&amp;2)</f>
        <v>0</v>
      </c>
      <c r="BY36" s="23">
        <f>COUNTIF(車両台帳!$AS$57:$AS$556,BY$3&amp;"-"&amp;2)</f>
        <v>0</v>
      </c>
      <c r="BZ36" s="23">
        <f>COUNTIF(車両台帳!$AS$57:$AS$556,BZ$3&amp;"-"&amp;2)</f>
        <v>0</v>
      </c>
      <c r="CA36" s="23">
        <f>COUNTIF(車両台帳!$AS$57:$AS$556,CA$3&amp;"-"&amp;2)</f>
        <v>0</v>
      </c>
      <c r="CB36" s="23">
        <f>COUNTIF(車両台帳!$AS$57:$AS$556,CB$3&amp;"-"&amp;2)</f>
        <v>0</v>
      </c>
      <c r="CC36" s="23">
        <f>COUNTIF(車両台帳!$AS$57:$AS$556,CC$3&amp;"-"&amp;2)</f>
        <v>0</v>
      </c>
      <c r="CD36" s="23">
        <f>COUNTIF(車両台帳!$AS$57:$AS$556,CD$3&amp;"-"&amp;2)</f>
        <v>0</v>
      </c>
      <c r="CE36" s="23">
        <f>COUNTIF(車両台帳!$AS$57:$AS$556,CE$3&amp;"-"&amp;2)</f>
        <v>0</v>
      </c>
      <c r="CF36" s="23">
        <f>COUNTIF(車両台帳!$AS$57:$AS$556,CF$3&amp;"-"&amp;2)</f>
        <v>0</v>
      </c>
      <c r="CG36" s="23">
        <f>COUNTIF(車両台帳!$AS$57:$AS$556,CG$3&amp;"-"&amp;2)</f>
        <v>0</v>
      </c>
      <c r="CH36" s="23">
        <f>COUNTIF(車両台帳!$AS$57:$AS$556,CH$3&amp;"-"&amp;2)</f>
        <v>0</v>
      </c>
      <c r="CI36" s="23">
        <f>COUNTIF(車両台帳!$AS$57:$AS$556,CI$3&amp;"-"&amp;2)</f>
        <v>0</v>
      </c>
      <c r="CJ36" s="23">
        <f>COUNTIF(車両台帳!$AS$57:$AS$556,CJ$3&amp;"-"&amp;2)</f>
        <v>0</v>
      </c>
      <c r="CK36" s="23">
        <f>COUNTIF(車両台帳!$AS$57:$AS$556,CK$3&amp;"-"&amp;2)</f>
        <v>0</v>
      </c>
      <c r="CL36" s="23">
        <f>COUNTIF(車両台帳!$AS$57:$AS$556,CL$3&amp;"-"&amp;2)</f>
        <v>0</v>
      </c>
      <c r="CM36" s="23">
        <f>COUNTIF(車両台帳!$AS$57:$AS$556,CM$3&amp;"-"&amp;2)</f>
        <v>0</v>
      </c>
      <c r="CN36" s="23">
        <f>COUNTIF(車両台帳!$AS$57:$AS$556,CN$3&amp;"-"&amp;2)</f>
        <v>0</v>
      </c>
      <c r="CO36" s="23">
        <f>COUNTIF(車両台帳!$AS$57:$AS$556,CO$3&amp;"-"&amp;2)</f>
        <v>0</v>
      </c>
      <c r="CP36" s="23">
        <f>COUNTIF(車両台帳!$AS$57:$AS$556,CP$3&amp;"-"&amp;2)</f>
        <v>0</v>
      </c>
      <c r="CQ36" s="23">
        <f>COUNTIF(車両台帳!$AS$57:$AS$556,CQ$3&amp;"-"&amp;2)</f>
        <v>0</v>
      </c>
      <c r="CR36" s="23">
        <f>COUNTIF(車両台帳!$AS$57:$AS$556,CR$3&amp;"-"&amp;2)</f>
        <v>0</v>
      </c>
      <c r="CS36" s="23">
        <f>COUNTIF(車両台帳!$AS$57:$AS$556,CS$3&amp;"-"&amp;2)</f>
        <v>0</v>
      </c>
      <c r="CT36" s="23">
        <f>COUNTIF(車両台帳!$AS$57:$AS$556,CT$3&amp;"-"&amp;2)</f>
        <v>0</v>
      </c>
      <c r="CU36" s="23">
        <f>COUNTIF(車両台帳!$AS$57:$AS$556,CU$3&amp;"-"&amp;2)</f>
        <v>0</v>
      </c>
      <c r="CV36" s="23">
        <f>COUNTIF(車両台帳!$AS$57:$AS$556,CV$3&amp;"-"&amp;2)</f>
        <v>0</v>
      </c>
      <c r="CW36" s="23">
        <f>COUNTIF(車両台帳!$AS$57:$AS$556,CW$3&amp;"-"&amp;2)</f>
        <v>0</v>
      </c>
      <c r="CX36" s="23">
        <f>COUNTIF(車両台帳!$AS$57:$AS$556,CX$3&amp;"-"&amp;2)</f>
        <v>0</v>
      </c>
      <c r="CY36" s="23">
        <f>COUNTIF(車両台帳!$AS$57:$AS$556,CY$3&amp;"-"&amp;2)</f>
        <v>0</v>
      </c>
      <c r="CZ36" s="23">
        <f>COUNTIF(車両台帳!$AS$57:$AS$556,CZ$3&amp;"-"&amp;2)</f>
        <v>0</v>
      </c>
      <c r="DA36" s="23">
        <f>COUNTIF(車両台帳!$AS$57:$AS$556,DA$3&amp;"-"&amp;2)</f>
        <v>0</v>
      </c>
      <c r="DB36" s="23">
        <f>COUNTIF(車両台帳!$AS$57:$AS$556,DB$3&amp;"-"&amp;2)</f>
        <v>0</v>
      </c>
      <c r="DC36" s="23">
        <f>COUNTIF(車両台帳!$AS$57:$AS$556,DC$3&amp;"-"&amp;2)</f>
        <v>0</v>
      </c>
      <c r="DD36" s="23">
        <f>COUNTIF(車両台帳!$AS$57:$AS$556,DD$3&amp;"-"&amp;2)</f>
        <v>0</v>
      </c>
      <c r="DE36" s="23">
        <f>COUNTIF(車両台帳!$AS$57:$AS$556,DE$3&amp;"-"&amp;2)</f>
        <v>0</v>
      </c>
      <c r="DF36" s="23">
        <f>COUNTIF(車両台帳!$AS$57:$AS$556,DF$3&amp;"-"&amp;2)</f>
        <v>0</v>
      </c>
      <c r="DG36" s="23">
        <f>COUNTIF(車両台帳!$AS$57:$AS$556,DG$3&amp;"-"&amp;2)</f>
        <v>0</v>
      </c>
      <c r="DH36" s="23">
        <f>COUNTIF(車両台帳!$AS$57:$AS$556,DH$3&amp;"-"&amp;2)</f>
        <v>0</v>
      </c>
      <c r="DI36" s="23">
        <f>COUNTIF(車両台帳!$AS$57:$AS$556,DI$3&amp;"-"&amp;2)</f>
        <v>0</v>
      </c>
      <c r="DJ36" s="23">
        <f>COUNTIF(車両台帳!$AS$57:$AS$556,DJ$3&amp;"-"&amp;2)</f>
        <v>0</v>
      </c>
      <c r="DK36" s="23">
        <f>COUNTIF(車両台帳!$AS$57:$AS$556,DK$3&amp;"-"&amp;2)</f>
        <v>0</v>
      </c>
      <c r="DL36" s="23">
        <f>COUNTIF(車両台帳!$AS$57:$AS$556,DL$3&amp;"-"&amp;2)</f>
        <v>0</v>
      </c>
      <c r="DM36" s="23">
        <f>COUNTIF(車両台帳!$AS$57:$AS$556,DM$3&amp;"-"&amp;2)</f>
        <v>0</v>
      </c>
      <c r="DN36" s="23">
        <f>COUNTIF(車両台帳!$AS$57:$AS$556,DN$3&amp;"-"&amp;2)</f>
        <v>0</v>
      </c>
      <c r="DO36" s="23">
        <f>COUNTIF(車両台帳!$AS$57:$AS$556,DO$3&amp;"-"&amp;2)</f>
        <v>0</v>
      </c>
      <c r="DP36" s="23">
        <f>COUNTIF(車両台帳!$AS$57:$AS$556,DP$3&amp;"-"&amp;2)</f>
        <v>0</v>
      </c>
      <c r="DQ36" s="23">
        <f>COUNTIF(車両台帳!$AS$57:$AS$556,DQ$3&amp;"-"&amp;2)</f>
        <v>0</v>
      </c>
      <c r="DR36" s="23">
        <f>COUNTIF(車両台帳!$AS$57:$AS$556,DR$3&amp;"-"&amp;2)</f>
        <v>0</v>
      </c>
      <c r="DS36" s="23">
        <f>COUNTIF(車両台帳!$AS$57:$AS$556,DS$3&amp;"-"&amp;2)</f>
        <v>0</v>
      </c>
      <c r="DT36" s="23">
        <f>COUNTIF(車両台帳!$AS$57:$AS$556,DT$3&amp;"-"&amp;2)</f>
        <v>0</v>
      </c>
      <c r="DU36" s="23">
        <f>COUNTIF(車両台帳!$AS$57:$AS$556,DU$3&amp;"-"&amp;2)</f>
        <v>0</v>
      </c>
      <c r="DV36" s="23">
        <f>COUNTIF(車両台帳!$AS$57:$AS$556,DV$3&amp;"-"&amp;2)</f>
        <v>0</v>
      </c>
      <c r="DW36" s="23">
        <f>COUNTIF(車両台帳!$AS$57:$AS$556,DW$3&amp;"-"&amp;2)</f>
        <v>0</v>
      </c>
      <c r="DX36" s="23">
        <f>COUNTIF(車両台帳!$AS$57:$AS$556,DX$3&amp;"-"&amp;2)</f>
        <v>0</v>
      </c>
      <c r="DY36" s="23">
        <f>COUNTIF(車両台帳!$AS$57:$AS$556,DY$3&amp;"-"&amp;2)</f>
        <v>0</v>
      </c>
      <c r="DZ36" s="23">
        <f>COUNTIF(車両台帳!$AS$57:$AS$556,DZ$3&amp;"-"&amp;2)</f>
        <v>0</v>
      </c>
      <c r="EA36" s="23">
        <f>COUNTIF(車両台帳!$AS$57:$AS$556,EA$3&amp;"-"&amp;2)</f>
        <v>0</v>
      </c>
      <c r="EB36" s="23">
        <f>COUNTIF(車両台帳!$AS$57:$AS$556,EB$3&amp;"-"&amp;2)</f>
        <v>0</v>
      </c>
      <c r="EC36" s="23">
        <f>COUNTIF(車両台帳!$AS$57:$AS$556,EC$3&amp;"-"&amp;2)</f>
        <v>0</v>
      </c>
      <c r="ED36" s="23">
        <f>COUNTIF(車両台帳!$AS$57:$AS$556,ED$3&amp;"-"&amp;2)</f>
        <v>0</v>
      </c>
      <c r="EE36" s="23">
        <f>COUNTIF(車両台帳!$AS$57:$AS$556,EE$3&amp;"-"&amp;2)</f>
        <v>0</v>
      </c>
      <c r="EF36" s="23">
        <f>COUNTIF(車両台帳!$AS$57:$AS$556,EF$3&amp;"-"&amp;2)</f>
        <v>0</v>
      </c>
      <c r="EG36" s="23">
        <f>COUNTIF(車両台帳!$AS$57:$AS$556,EG$3&amp;"-"&amp;2)</f>
        <v>0</v>
      </c>
      <c r="EH36" s="23">
        <f>COUNTIF(車両台帳!$AS$57:$AS$556,EH$3&amp;"-"&amp;2)</f>
        <v>0</v>
      </c>
      <c r="EI36" s="23">
        <f>COUNTIF(車両台帳!$AS$57:$AS$556,EI$3&amp;"-"&amp;2)</f>
        <v>0</v>
      </c>
      <c r="EJ36" s="23">
        <f>COUNTIF(車両台帳!$AS$57:$AS$556,EJ$3&amp;"-"&amp;2)</f>
        <v>0</v>
      </c>
      <c r="EK36" s="23">
        <f>COUNTIF(車両台帳!$AS$57:$AS$556,EK$3&amp;"-"&amp;2)</f>
        <v>0</v>
      </c>
      <c r="EL36" s="23">
        <f>COUNTIF(車両台帳!$AS$57:$AS$556,EL$3&amp;"-"&amp;2)</f>
        <v>0</v>
      </c>
      <c r="EM36" s="23">
        <f>COUNTIF(車両台帳!$AS$57:$AS$556,EM$3&amp;"-"&amp;2)</f>
        <v>0</v>
      </c>
      <c r="EN36" s="23">
        <f>COUNTIF(車両台帳!$AS$57:$AS$556,EN$3&amp;"-"&amp;2)</f>
        <v>0</v>
      </c>
      <c r="EO36" s="23">
        <f>COUNTIF(車両台帳!$AS$57:$AS$556,EO$3&amp;"-"&amp;2)</f>
        <v>0</v>
      </c>
      <c r="EP36" s="23">
        <f>COUNTIF(車両台帳!$AS$57:$AS$556,EP$3&amp;"-"&amp;2)</f>
        <v>0</v>
      </c>
      <c r="EQ36" s="23">
        <f>COUNTIF(車両台帳!$AS$57:$AS$556,EQ$3&amp;"-"&amp;2)</f>
        <v>0</v>
      </c>
      <c r="ER36" s="23">
        <f>COUNTIF(車両台帳!$AS$57:$AS$556,ER$3&amp;"-"&amp;2)</f>
        <v>0</v>
      </c>
      <c r="ES36" s="23">
        <f>COUNTIF(車両台帳!$AS$57:$AS$556,ES$3&amp;"-"&amp;2)</f>
        <v>0</v>
      </c>
      <c r="ET36" s="23">
        <f>COUNTIF(車両台帳!$AS$57:$AS$556,ET$3&amp;"-"&amp;2)</f>
        <v>0</v>
      </c>
      <c r="EU36" s="23">
        <f>COUNTIF(車両台帳!$AS$57:$AS$556,EU$3&amp;"-"&amp;2)</f>
        <v>0</v>
      </c>
      <c r="EV36" s="23">
        <f>COUNTIF(車両台帳!$AS$57:$AS$556,EV$3&amp;"-"&amp;2)</f>
        <v>0</v>
      </c>
      <c r="EW36" s="23">
        <f>COUNTIF(車両台帳!$AS$57:$AS$556,EW$3&amp;"-"&amp;2)</f>
        <v>0</v>
      </c>
    </row>
    <row r="37" spans="2:153">
      <c r="C37" s="35" t="s">
        <v>22</v>
      </c>
      <c r="D37" s="22">
        <f>COUNTIF(車両台帳!$AS$57:$AS$556,D$3&amp;"-"&amp;11)</f>
        <v>0</v>
      </c>
      <c r="E37" s="22">
        <f>COUNTIF(車両台帳!$AS$57:$AS$556,E$3&amp;"-"&amp;11)</f>
        <v>0</v>
      </c>
      <c r="F37" s="22">
        <f>COUNTIF(車両台帳!$AS$57:$AS$556,F$3&amp;"-"&amp;11)</f>
        <v>0</v>
      </c>
      <c r="G37" s="22">
        <f>COUNTIF(車両台帳!$AS$57:$AS$556,G$3&amp;"-"&amp;11)</f>
        <v>0</v>
      </c>
      <c r="H37" s="22">
        <f>COUNTIF(車両台帳!$AS$57:$AS$556,H$3&amp;"-"&amp;11)</f>
        <v>0</v>
      </c>
      <c r="I37" s="22">
        <f>COUNTIF(車両台帳!$AS$57:$AS$556,I$3&amp;"-"&amp;11)</f>
        <v>0</v>
      </c>
      <c r="J37" s="22">
        <f>COUNTIF(車両台帳!$AS$57:$AS$556,J$3&amp;"-"&amp;11)</f>
        <v>0</v>
      </c>
      <c r="K37" s="22">
        <f>COUNTIF(車両台帳!$AS$57:$AS$556,K$3&amp;"-"&amp;11)</f>
        <v>0</v>
      </c>
      <c r="L37" s="22">
        <f>COUNTIF(車両台帳!$AS$57:$AS$556,L$3&amp;"-"&amp;11)</f>
        <v>0</v>
      </c>
      <c r="M37" s="22">
        <f>COUNTIF(車両台帳!$AS$57:$AS$556,M$3&amp;"-"&amp;11)</f>
        <v>0</v>
      </c>
      <c r="N37" s="22">
        <f>COUNTIF(車両台帳!$AS$57:$AS$556,N$3&amp;"-"&amp;11)</f>
        <v>0</v>
      </c>
      <c r="O37" s="22">
        <f>COUNTIF(車両台帳!$AS$57:$AS$556,O$3&amp;"-"&amp;11)</f>
        <v>0</v>
      </c>
      <c r="P37" s="22">
        <f>COUNTIF(車両台帳!$AS$57:$AS$556,P$3&amp;"-"&amp;11)</f>
        <v>0</v>
      </c>
      <c r="Q37" s="22">
        <f>COUNTIF(車両台帳!$AS$57:$AS$556,Q$3&amp;"-"&amp;11)</f>
        <v>0</v>
      </c>
      <c r="R37" s="22">
        <f>COUNTIF(車両台帳!$AS$57:$AS$556,R$3&amp;"-"&amp;11)</f>
        <v>0</v>
      </c>
      <c r="S37" s="22">
        <f>COUNTIF(車両台帳!$AS$57:$AS$556,S$3&amp;"-"&amp;11)</f>
        <v>0</v>
      </c>
      <c r="T37" s="22">
        <f>COUNTIF(車両台帳!$AS$57:$AS$556,T$3&amp;"-"&amp;11)</f>
        <v>0</v>
      </c>
      <c r="U37" s="22">
        <f>COUNTIF(車両台帳!$AS$57:$AS$556,U$3&amp;"-"&amp;11)</f>
        <v>0</v>
      </c>
      <c r="V37" s="22">
        <f>COUNTIF(車両台帳!$AS$57:$AS$556,V$3&amp;"-"&amp;11)</f>
        <v>0</v>
      </c>
      <c r="W37" s="22">
        <f>COUNTIF(車両台帳!$AS$57:$AS$556,W$3&amp;"-"&amp;11)</f>
        <v>0</v>
      </c>
      <c r="X37" s="22">
        <f>COUNTIF(車両台帳!$AS$57:$AS$556,X$3&amp;"-"&amp;11)</f>
        <v>0</v>
      </c>
      <c r="Y37" s="22">
        <f>COUNTIF(車両台帳!$AS$57:$AS$556,Y$3&amp;"-"&amp;11)</f>
        <v>0</v>
      </c>
      <c r="Z37" s="22">
        <f>COUNTIF(車両台帳!$AS$57:$AS$556,Z$3&amp;"-"&amp;11)</f>
        <v>0</v>
      </c>
      <c r="AA37" s="22">
        <f>COUNTIF(車両台帳!$AS$57:$AS$556,AA$3&amp;"-"&amp;11)</f>
        <v>0</v>
      </c>
      <c r="AB37" s="22">
        <f>COUNTIF(車両台帳!$AS$57:$AS$556,AB$3&amp;"-"&amp;11)</f>
        <v>0</v>
      </c>
      <c r="AC37" s="22">
        <f>COUNTIF(車両台帳!$AS$57:$AS$556,AC$3&amp;"-"&amp;11)</f>
        <v>0</v>
      </c>
      <c r="AD37" s="22">
        <f>COUNTIF(車両台帳!$AS$57:$AS$556,AD$3&amp;"-"&amp;11)</f>
        <v>0</v>
      </c>
      <c r="AE37" s="22">
        <f>COUNTIF(車両台帳!$AS$57:$AS$556,AE$3&amp;"-"&amp;11)</f>
        <v>0</v>
      </c>
      <c r="AF37" s="22">
        <f>COUNTIF(車両台帳!$AS$57:$AS$556,AF$3&amp;"-"&amp;11)</f>
        <v>0</v>
      </c>
      <c r="AG37" s="22">
        <f>COUNTIF(車両台帳!$AS$57:$AS$556,AG$3&amp;"-"&amp;11)</f>
        <v>0</v>
      </c>
      <c r="AH37" s="22">
        <f>COUNTIF(車両台帳!$AS$57:$AS$556,AH$3&amp;"-"&amp;11)</f>
        <v>0</v>
      </c>
      <c r="AI37" s="22">
        <f>COUNTIF(車両台帳!$AS$57:$AS$556,AI$3&amp;"-"&amp;11)</f>
        <v>0</v>
      </c>
      <c r="AJ37" s="22">
        <f>COUNTIF(車両台帳!$AS$57:$AS$556,AJ$3&amp;"-"&amp;11)</f>
        <v>0</v>
      </c>
      <c r="AK37" s="22">
        <f>COUNTIF(車両台帳!$AS$57:$AS$556,AK$3&amp;"-"&amp;11)</f>
        <v>0</v>
      </c>
      <c r="AL37" s="22">
        <f>COUNTIF(車両台帳!$AS$57:$AS$556,AL$3&amp;"-"&amp;11)</f>
        <v>0</v>
      </c>
      <c r="AM37" s="22">
        <f>COUNTIF(車両台帳!$AS$57:$AS$556,AM$3&amp;"-"&amp;11)</f>
        <v>0</v>
      </c>
      <c r="AN37" s="22">
        <f>COUNTIF(車両台帳!$AS$57:$AS$556,AN$3&amp;"-"&amp;11)</f>
        <v>0</v>
      </c>
      <c r="AO37" s="22">
        <f>COUNTIF(車両台帳!$AS$57:$AS$556,AO$3&amp;"-"&amp;11)</f>
        <v>0</v>
      </c>
      <c r="AP37" s="22">
        <f>COUNTIF(車両台帳!$AS$57:$AS$556,AP$3&amp;"-"&amp;11)</f>
        <v>0</v>
      </c>
      <c r="AQ37" s="22">
        <f>COUNTIF(車両台帳!$AS$57:$AS$556,AQ$3&amp;"-"&amp;11)</f>
        <v>0</v>
      </c>
      <c r="AR37" s="22">
        <f>COUNTIF(車両台帳!$AS$57:$AS$556,AR$3&amp;"-"&amp;11)</f>
        <v>0</v>
      </c>
      <c r="AS37" s="22">
        <f>COUNTIF(車両台帳!$AS$57:$AS$556,AS$3&amp;"-"&amp;11)</f>
        <v>0</v>
      </c>
      <c r="AT37" s="22">
        <f>COUNTIF(車両台帳!$AS$57:$AS$556,AT$3&amp;"-"&amp;11)</f>
        <v>0</v>
      </c>
      <c r="AU37" s="22">
        <f>COUNTIF(車両台帳!$AS$57:$AS$556,AU$3&amp;"-"&amp;11)</f>
        <v>0</v>
      </c>
      <c r="AV37" s="22">
        <f>COUNTIF(車両台帳!$AS$57:$AS$556,AV$3&amp;"-"&amp;11)</f>
        <v>0</v>
      </c>
      <c r="AW37" s="22">
        <f>COUNTIF(車両台帳!$AS$57:$AS$556,AW$3&amp;"-"&amp;11)</f>
        <v>0</v>
      </c>
      <c r="AX37" s="22">
        <f>COUNTIF(車両台帳!$AS$57:$AS$556,AX$3&amp;"-"&amp;11)</f>
        <v>0</v>
      </c>
      <c r="AY37" s="22">
        <f>COUNTIF(車両台帳!$AS$57:$AS$556,AY$3&amp;"-"&amp;11)</f>
        <v>0</v>
      </c>
      <c r="AZ37" s="22">
        <f>COUNTIF(車両台帳!$AS$57:$AS$556,AZ$3&amp;"-"&amp;11)</f>
        <v>0</v>
      </c>
      <c r="BA37" s="22">
        <f>COUNTIF(車両台帳!$AS$57:$AS$556,BA$3&amp;"-"&amp;11)</f>
        <v>0</v>
      </c>
      <c r="BB37" s="22">
        <f>COUNTIF(車両台帳!$AS$57:$AS$556,BB$3&amp;"-"&amp;11)</f>
        <v>0</v>
      </c>
      <c r="BC37" s="22">
        <f>COUNTIF(車両台帳!$AS$57:$AS$556,BC$3&amp;"-"&amp;11)</f>
        <v>0</v>
      </c>
      <c r="BD37" s="22">
        <f>COUNTIF(車両台帳!$AS$57:$AS$556,BD$3&amp;"-"&amp;11)</f>
        <v>0</v>
      </c>
      <c r="BE37" s="22">
        <f>COUNTIF(車両台帳!$AS$57:$AS$556,BE$3&amp;"-"&amp;11)</f>
        <v>0</v>
      </c>
      <c r="BF37" s="22">
        <f>COUNTIF(車両台帳!$AS$57:$AS$556,BF$3&amp;"-"&amp;11)</f>
        <v>0</v>
      </c>
      <c r="BG37" s="22">
        <f>COUNTIF(車両台帳!$AS$57:$AS$556,BG$3&amp;"-"&amp;11)</f>
        <v>0</v>
      </c>
      <c r="BH37" s="22">
        <f>COUNTIF(車両台帳!$AS$57:$AS$556,BH$3&amp;"-"&amp;11)</f>
        <v>0</v>
      </c>
      <c r="BI37" s="22">
        <f>COUNTIF(車両台帳!$AS$57:$AS$556,BI$3&amp;"-"&amp;11)</f>
        <v>0</v>
      </c>
      <c r="BJ37" s="22">
        <f>COUNTIF(車両台帳!$AS$57:$AS$556,BJ$3&amp;"-"&amp;11)</f>
        <v>0</v>
      </c>
      <c r="BK37" s="22">
        <f>COUNTIF(車両台帳!$AS$57:$AS$556,BK$3&amp;"-"&amp;11)</f>
        <v>0</v>
      </c>
      <c r="BL37" s="22">
        <f>COUNTIF(車両台帳!$AS$57:$AS$556,BL$3&amp;"-"&amp;11)</f>
        <v>0</v>
      </c>
      <c r="BM37" s="22">
        <f>COUNTIF(車両台帳!$AS$57:$AS$556,BM$3&amp;"-"&amp;11)</f>
        <v>0</v>
      </c>
      <c r="BN37" s="22">
        <f>COUNTIF(車両台帳!$AS$57:$AS$556,BN$3&amp;"-"&amp;11)</f>
        <v>0</v>
      </c>
      <c r="BO37" s="22">
        <f>COUNTIF(車両台帳!$AS$57:$AS$556,BO$3&amp;"-"&amp;11)</f>
        <v>0</v>
      </c>
      <c r="BP37" s="22">
        <f>COUNTIF(車両台帳!$AS$57:$AS$556,BP$3&amp;"-"&amp;11)</f>
        <v>0</v>
      </c>
      <c r="BQ37" s="22">
        <f>COUNTIF(車両台帳!$AS$57:$AS$556,BQ$3&amp;"-"&amp;11)</f>
        <v>0</v>
      </c>
      <c r="BR37" s="22">
        <f>COUNTIF(車両台帳!$AS$57:$AS$556,BR$3&amp;"-"&amp;11)</f>
        <v>0</v>
      </c>
      <c r="BS37" s="22">
        <f>COUNTIF(車両台帳!$AS$57:$AS$556,BS$3&amp;"-"&amp;11)</f>
        <v>0</v>
      </c>
      <c r="BT37" s="22">
        <f>COUNTIF(車両台帳!$AS$57:$AS$556,BT$3&amp;"-"&amp;11)</f>
        <v>0</v>
      </c>
      <c r="BU37" s="22">
        <f>COUNTIF(車両台帳!$AS$57:$AS$556,BU$3&amp;"-"&amp;11)</f>
        <v>0</v>
      </c>
      <c r="BV37" s="22">
        <f>COUNTIF(車両台帳!$AS$57:$AS$556,BV$3&amp;"-"&amp;11)</f>
        <v>0</v>
      </c>
      <c r="BW37" s="22">
        <f>COUNTIF(車両台帳!$AS$57:$AS$556,BW$3&amp;"-"&amp;11)</f>
        <v>0</v>
      </c>
      <c r="BX37" s="22">
        <f>COUNTIF(車両台帳!$AS$57:$AS$556,BX$3&amp;"-"&amp;11)</f>
        <v>0</v>
      </c>
      <c r="BY37" s="22">
        <f>COUNTIF(車両台帳!$AS$57:$AS$556,BY$3&amp;"-"&amp;11)</f>
        <v>0</v>
      </c>
      <c r="BZ37" s="22">
        <f>COUNTIF(車両台帳!$AS$57:$AS$556,BZ$3&amp;"-"&amp;11)</f>
        <v>0</v>
      </c>
      <c r="CA37" s="22">
        <f>COUNTIF(車両台帳!$AS$57:$AS$556,CA$3&amp;"-"&amp;11)</f>
        <v>0</v>
      </c>
      <c r="CB37" s="22">
        <f>COUNTIF(車両台帳!$AS$57:$AS$556,CB$3&amp;"-"&amp;11)</f>
        <v>0</v>
      </c>
      <c r="CC37" s="22">
        <f>COUNTIF(車両台帳!$AS$57:$AS$556,CC$3&amp;"-"&amp;11)</f>
        <v>0</v>
      </c>
      <c r="CD37" s="22">
        <f>COUNTIF(車両台帳!$AS$57:$AS$556,CD$3&amp;"-"&amp;11)</f>
        <v>0</v>
      </c>
      <c r="CE37" s="22">
        <f>COUNTIF(車両台帳!$AS$57:$AS$556,CE$3&amp;"-"&amp;11)</f>
        <v>0</v>
      </c>
      <c r="CF37" s="22">
        <f>COUNTIF(車両台帳!$AS$57:$AS$556,CF$3&amp;"-"&amp;11)</f>
        <v>0</v>
      </c>
      <c r="CG37" s="22">
        <f>COUNTIF(車両台帳!$AS$57:$AS$556,CG$3&amp;"-"&amp;11)</f>
        <v>0</v>
      </c>
      <c r="CH37" s="22">
        <f>COUNTIF(車両台帳!$AS$57:$AS$556,CH$3&amp;"-"&amp;11)</f>
        <v>0</v>
      </c>
      <c r="CI37" s="22">
        <f>COUNTIF(車両台帳!$AS$57:$AS$556,CI$3&amp;"-"&amp;11)</f>
        <v>0</v>
      </c>
      <c r="CJ37" s="22">
        <f>COUNTIF(車両台帳!$AS$57:$AS$556,CJ$3&amp;"-"&amp;11)</f>
        <v>0</v>
      </c>
      <c r="CK37" s="22">
        <f>COUNTIF(車両台帳!$AS$57:$AS$556,CK$3&amp;"-"&amp;11)</f>
        <v>0</v>
      </c>
      <c r="CL37" s="22">
        <f>COUNTIF(車両台帳!$AS$57:$AS$556,CL$3&amp;"-"&amp;11)</f>
        <v>0</v>
      </c>
      <c r="CM37" s="22">
        <f>COUNTIF(車両台帳!$AS$57:$AS$556,CM$3&amp;"-"&amp;11)</f>
        <v>0</v>
      </c>
      <c r="CN37" s="22">
        <f>COUNTIF(車両台帳!$AS$57:$AS$556,CN$3&amp;"-"&amp;11)</f>
        <v>0</v>
      </c>
      <c r="CO37" s="22">
        <f>COUNTIF(車両台帳!$AS$57:$AS$556,CO$3&amp;"-"&amp;11)</f>
        <v>0</v>
      </c>
      <c r="CP37" s="22">
        <f>COUNTIF(車両台帳!$AS$57:$AS$556,CP$3&amp;"-"&amp;11)</f>
        <v>0</v>
      </c>
      <c r="CQ37" s="22">
        <f>COUNTIF(車両台帳!$AS$57:$AS$556,CQ$3&amp;"-"&amp;11)</f>
        <v>0</v>
      </c>
      <c r="CR37" s="22">
        <f>COUNTIF(車両台帳!$AS$57:$AS$556,CR$3&amp;"-"&amp;11)</f>
        <v>0</v>
      </c>
      <c r="CS37" s="22">
        <f>COUNTIF(車両台帳!$AS$57:$AS$556,CS$3&amp;"-"&amp;11)</f>
        <v>0</v>
      </c>
      <c r="CT37" s="22">
        <f>COUNTIF(車両台帳!$AS$57:$AS$556,CT$3&amp;"-"&amp;11)</f>
        <v>0</v>
      </c>
      <c r="CU37" s="22">
        <f>COUNTIF(車両台帳!$AS$57:$AS$556,CU$3&amp;"-"&amp;11)</f>
        <v>0</v>
      </c>
      <c r="CV37" s="22">
        <f>COUNTIF(車両台帳!$AS$57:$AS$556,CV$3&amp;"-"&amp;11)</f>
        <v>0</v>
      </c>
      <c r="CW37" s="22">
        <f>COUNTIF(車両台帳!$AS$57:$AS$556,CW$3&amp;"-"&amp;11)</f>
        <v>0</v>
      </c>
      <c r="CX37" s="22">
        <f>COUNTIF(車両台帳!$AS$57:$AS$556,CX$3&amp;"-"&amp;11)</f>
        <v>0</v>
      </c>
      <c r="CY37" s="22">
        <f>COUNTIF(車両台帳!$AS$57:$AS$556,CY$3&amp;"-"&amp;11)</f>
        <v>0</v>
      </c>
      <c r="CZ37" s="22">
        <f>COUNTIF(車両台帳!$AS$57:$AS$556,CZ$3&amp;"-"&amp;11)</f>
        <v>0</v>
      </c>
      <c r="DA37" s="22">
        <f>COUNTIF(車両台帳!$AS$57:$AS$556,DA$3&amp;"-"&amp;11)</f>
        <v>0</v>
      </c>
      <c r="DB37" s="22">
        <f>COUNTIF(車両台帳!$AS$57:$AS$556,DB$3&amp;"-"&amp;11)</f>
        <v>0</v>
      </c>
      <c r="DC37" s="22">
        <f>COUNTIF(車両台帳!$AS$57:$AS$556,DC$3&amp;"-"&amp;11)</f>
        <v>0</v>
      </c>
      <c r="DD37" s="22">
        <f>COUNTIF(車両台帳!$AS$57:$AS$556,DD$3&amp;"-"&amp;11)</f>
        <v>0</v>
      </c>
      <c r="DE37" s="22">
        <f>COUNTIF(車両台帳!$AS$57:$AS$556,DE$3&amp;"-"&amp;11)</f>
        <v>0</v>
      </c>
      <c r="DF37" s="22">
        <f>COUNTIF(車両台帳!$AS$57:$AS$556,DF$3&amp;"-"&amp;11)</f>
        <v>0</v>
      </c>
      <c r="DG37" s="22">
        <f>COUNTIF(車両台帳!$AS$57:$AS$556,DG$3&amp;"-"&amp;11)</f>
        <v>0</v>
      </c>
      <c r="DH37" s="22">
        <f>COUNTIF(車両台帳!$AS$57:$AS$556,DH$3&amp;"-"&amp;11)</f>
        <v>0</v>
      </c>
      <c r="DI37" s="22">
        <f>COUNTIF(車両台帳!$AS$57:$AS$556,DI$3&amp;"-"&amp;11)</f>
        <v>0</v>
      </c>
      <c r="DJ37" s="22">
        <f>COUNTIF(車両台帳!$AS$57:$AS$556,DJ$3&amp;"-"&amp;11)</f>
        <v>0</v>
      </c>
      <c r="DK37" s="22">
        <f>COUNTIF(車両台帳!$AS$57:$AS$556,DK$3&amp;"-"&amp;11)</f>
        <v>0</v>
      </c>
      <c r="DL37" s="22">
        <f>COUNTIF(車両台帳!$AS$57:$AS$556,DL$3&amp;"-"&amp;11)</f>
        <v>0</v>
      </c>
      <c r="DM37" s="22">
        <f>COUNTIF(車両台帳!$AS$57:$AS$556,DM$3&amp;"-"&amp;11)</f>
        <v>0</v>
      </c>
      <c r="DN37" s="22">
        <f>COUNTIF(車両台帳!$AS$57:$AS$556,DN$3&amp;"-"&amp;11)</f>
        <v>0</v>
      </c>
      <c r="DO37" s="22">
        <f>COUNTIF(車両台帳!$AS$57:$AS$556,DO$3&amp;"-"&amp;11)</f>
        <v>0</v>
      </c>
      <c r="DP37" s="22">
        <f>COUNTIF(車両台帳!$AS$57:$AS$556,DP$3&amp;"-"&amp;11)</f>
        <v>0</v>
      </c>
      <c r="DQ37" s="22">
        <f>COUNTIF(車両台帳!$AS$57:$AS$556,DQ$3&amp;"-"&amp;11)</f>
        <v>0</v>
      </c>
      <c r="DR37" s="22">
        <f>COUNTIF(車両台帳!$AS$57:$AS$556,DR$3&amp;"-"&amp;11)</f>
        <v>0</v>
      </c>
      <c r="DS37" s="22">
        <f>COUNTIF(車両台帳!$AS$57:$AS$556,DS$3&amp;"-"&amp;11)</f>
        <v>0</v>
      </c>
      <c r="DT37" s="22">
        <f>COUNTIF(車両台帳!$AS$57:$AS$556,DT$3&amp;"-"&amp;11)</f>
        <v>0</v>
      </c>
      <c r="DU37" s="22">
        <f>COUNTIF(車両台帳!$AS$57:$AS$556,DU$3&amp;"-"&amp;11)</f>
        <v>0</v>
      </c>
      <c r="DV37" s="22">
        <f>COUNTIF(車両台帳!$AS$57:$AS$556,DV$3&amp;"-"&amp;11)</f>
        <v>0</v>
      </c>
      <c r="DW37" s="22">
        <f>COUNTIF(車両台帳!$AS$57:$AS$556,DW$3&amp;"-"&amp;11)</f>
        <v>0</v>
      </c>
      <c r="DX37" s="22">
        <f>COUNTIF(車両台帳!$AS$57:$AS$556,DX$3&amp;"-"&amp;11)</f>
        <v>0</v>
      </c>
      <c r="DY37" s="22">
        <f>COUNTIF(車両台帳!$AS$57:$AS$556,DY$3&amp;"-"&amp;11)</f>
        <v>0</v>
      </c>
      <c r="DZ37" s="22">
        <f>COUNTIF(車両台帳!$AS$57:$AS$556,DZ$3&amp;"-"&amp;11)</f>
        <v>0</v>
      </c>
      <c r="EA37" s="22">
        <f>COUNTIF(車両台帳!$AS$57:$AS$556,EA$3&amp;"-"&amp;11)</f>
        <v>0</v>
      </c>
      <c r="EB37" s="22">
        <f>COUNTIF(車両台帳!$AS$57:$AS$556,EB$3&amp;"-"&amp;11)</f>
        <v>0</v>
      </c>
      <c r="EC37" s="22">
        <f>COUNTIF(車両台帳!$AS$57:$AS$556,EC$3&amp;"-"&amp;11)</f>
        <v>0</v>
      </c>
      <c r="ED37" s="22">
        <f>COUNTIF(車両台帳!$AS$57:$AS$556,ED$3&amp;"-"&amp;11)</f>
        <v>0</v>
      </c>
      <c r="EE37" s="22">
        <f>COUNTIF(車両台帳!$AS$57:$AS$556,EE$3&amp;"-"&amp;11)</f>
        <v>0</v>
      </c>
      <c r="EF37" s="22">
        <f>COUNTIF(車両台帳!$AS$57:$AS$556,EF$3&amp;"-"&amp;11)</f>
        <v>0</v>
      </c>
      <c r="EG37" s="22">
        <f>COUNTIF(車両台帳!$AS$57:$AS$556,EG$3&amp;"-"&amp;11)</f>
        <v>0</v>
      </c>
      <c r="EH37" s="22">
        <f>COUNTIF(車両台帳!$AS$57:$AS$556,EH$3&amp;"-"&amp;11)</f>
        <v>0</v>
      </c>
      <c r="EI37" s="22">
        <f>COUNTIF(車両台帳!$AS$57:$AS$556,EI$3&amp;"-"&amp;11)</f>
        <v>0</v>
      </c>
      <c r="EJ37" s="22">
        <f>COUNTIF(車両台帳!$AS$57:$AS$556,EJ$3&amp;"-"&amp;11)</f>
        <v>0</v>
      </c>
      <c r="EK37" s="22">
        <f>COUNTIF(車両台帳!$AS$57:$AS$556,EK$3&amp;"-"&amp;11)</f>
        <v>0</v>
      </c>
      <c r="EL37" s="22">
        <f>COUNTIF(車両台帳!$AS$57:$AS$556,EL$3&amp;"-"&amp;11)</f>
        <v>0</v>
      </c>
      <c r="EM37" s="22">
        <f>COUNTIF(車両台帳!$AS$57:$AS$556,EM$3&amp;"-"&amp;11)</f>
        <v>0</v>
      </c>
      <c r="EN37" s="22">
        <f>COUNTIF(車両台帳!$AS$57:$AS$556,EN$3&amp;"-"&amp;11)</f>
        <v>0</v>
      </c>
      <c r="EO37" s="22">
        <f>COUNTIF(車両台帳!$AS$57:$AS$556,EO$3&amp;"-"&amp;11)</f>
        <v>0</v>
      </c>
      <c r="EP37" s="22">
        <f>COUNTIF(車両台帳!$AS$57:$AS$556,EP$3&amp;"-"&amp;11)</f>
        <v>0</v>
      </c>
      <c r="EQ37" s="22">
        <f>COUNTIF(車両台帳!$AS$57:$AS$556,EQ$3&amp;"-"&amp;11)</f>
        <v>0</v>
      </c>
      <c r="ER37" s="22">
        <f>COUNTIF(車両台帳!$AS$57:$AS$556,ER$3&amp;"-"&amp;11)</f>
        <v>0</v>
      </c>
      <c r="ES37" s="22">
        <f>COUNTIF(車両台帳!$AS$57:$AS$556,ES$3&amp;"-"&amp;11)</f>
        <v>0</v>
      </c>
      <c r="ET37" s="22">
        <f>COUNTIF(車両台帳!$AS$57:$AS$556,ET$3&amp;"-"&amp;11)</f>
        <v>0</v>
      </c>
      <c r="EU37" s="22">
        <f>COUNTIF(車両台帳!$AS$57:$AS$556,EU$3&amp;"-"&amp;11)</f>
        <v>0</v>
      </c>
      <c r="EV37" s="22">
        <f>COUNTIF(車両台帳!$AS$57:$AS$556,EV$3&amp;"-"&amp;11)</f>
        <v>0</v>
      </c>
      <c r="EW37" s="22">
        <f>COUNTIF(車両台帳!$AS$57:$AS$556,EW$3&amp;"-"&amp;11)</f>
        <v>0</v>
      </c>
    </row>
    <row r="38" spans="2:153">
      <c r="C38" s="4" t="s">
        <v>496</v>
      </c>
      <c r="D38" s="22">
        <f>COUNTIF(車両台帳!$AS$57:$AS$556,D$3&amp;"-"&amp;3)</f>
        <v>0</v>
      </c>
      <c r="E38" s="22">
        <f>COUNTIF(車両台帳!$AS$57:$AS$556,E$3&amp;"-"&amp;3)</f>
        <v>0</v>
      </c>
      <c r="F38" s="22">
        <f>COUNTIF(車両台帳!$AS$57:$AS$556,F$3&amp;"-"&amp;3)</f>
        <v>0</v>
      </c>
      <c r="G38" s="22">
        <f>COUNTIF(車両台帳!$AS$57:$AS$556,G$3&amp;"-"&amp;3)</f>
        <v>0</v>
      </c>
      <c r="H38" s="22">
        <f>COUNTIF(車両台帳!$AS$57:$AS$556,H$3&amp;"-"&amp;3)</f>
        <v>0</v>
      </c>
      <c r="I38" s="22">
        <f>COUNTIF(車両台帳!$AS$57:$AS$556,I$3&amp;"-"&amp;3)</f>
        <v>0</v>
      </c>
      <c r="J38" s="22">
        <f>COUNTIF(車両台帳!$AS$57:$AS$556,J$3&amp;"-"&amp;3)</f>
        <v>0</v>
      </c>
      <c r="K38" s="22">
        <f>COUNTIF(車両台帳!$AS$57:$AS$556,K$3&amp;"-"&amp;3)</f>
        <v>0</v>
      </c>
      <c r="L38" s="22">
        <f>COUNTIF(車両台帳!$AS$57:$AS$556,L$3&amp;"-"&amp;3)</f>
        <v>0</v>
      </c>
      <c r="M38" s="22">
        <f>COUNTIF(車両台帳!$AS$57:$AS$556,M$3&amp;"-"&amp;3)</f>
        <v>0</v>
      </c>
      <c r="N38" s="22">
        <f>COUNTIF(車両台帳!$AS$57:$AS$556,N$3&amp;"-"&amp;3)</f>
        <v>0</v>
      </c>
      <c r="O38" s="22">
        <f>COUNTIF(車両台帳!$AS$57:$AS$556,O$3&amp;"-"&amp;3)</f>
        <v>0</v>
      </c>
      <c r="P38" s="22">
        <f>COUNTIF(車両台帳!$AS$57:$AS$556,P$3&amp;"-"&amp;3)</f>
        <v>0</v>
      </c>
      <c r="Q38" s="22">
        <f>COUNTIF(車両台帳!$AS$57:$AS$556,Q$3&amp;"-"&amp;3)</f>
        <v>0</v>
      </c>
      <c r="R38" s="22">
        <f>COUNTIF(車両台帳!$AS$57:$AS$556,R$3&amp;"-"&amp;3)</f>
        <v>0</v>
      </c>
      <c r="S38" s="22">
        <f>COUNTIF(車両台帳!$AS$57:$AS$556,S$3&amp;"-"&amp;3)</f>
        <v>0</v>
      </c>
      <c r="T38" s="22">
        <f>COUNTIF(車両台帳!$AS$57:$AS$556,T$3&amp;"-"&amp;3)</f>
        <v>0</v>
      </c>
      <c r="U38" s="22">
        <f>COUNTIF(車両台帳!$AS$57:$AS$556,U$3&amp;"-"&amp;3)</f>
        <v>0</v>
      </c>
      <c r="V38" s="22">
        <f>COUNTIF(車両台帳!$AS$57:$AS$556,V$3&amp;"-"&amp;3)</f>
        <v>0</v>
      </c>
      <c r="W38" s="22">
        <f>COUNTIF(車両台帳!$AS$57:$AS$556,W$3&amp;"-"&amp;3)</f>
        <v>0</v>
      </c>
      <c r="X38" s="22">
        <f>COUNTIF(車両台帳!$AS$57:$AS$556,X$3&amp;"-"&amp;3)</f>
        <v>0</v>
      </c>
      <c r="Y38" s="22">
        <f>COUNTIF(車両台帳!$AS$57:$AS$556,Y$3&amp;"-"&amp;3)</f>
        <v>0</v>
      </c>
      <c r="Z38" s="22">
        <f>COUNTIF(車両台帳!$AS$57:$AS$556,Z$3&amp;"-"&amp;3)</f>
        <v>0</v>
      </c>
      <c r="AA38" s="22">
        <f>COUNTIF(車両台帳!$AS$57:$AS$556,AA$3&amp;"-"&amp;3)</f>
        <v>0</v>
      </c>
      <c r="AB38" s="22">
        <f>COUNTIF(車両台帳!$AS$57:$AS$556,AB$3&amp;"-"&amp;3)</f>
        <v>0</v>
      </c>
      <c r="AC38" s="22">
        <f>COUNTIF(車両台帳!$AS$57:$AS$556,AC$3&amp;"-"&amp;3)</f>
        <v>0</v>
      </c>
      <c r="AD38" s="22">
        <f>COUNTIF(車両台帳!$AS$57:$AS$556,AD$3&amp;"-"&amp;3)</f>
        <v>0</v>
      </c>
      <c r="AE38" s="22">
        <f>COUNTIF(車両台帳!$AS$57:$AS$556,AE$3&amp;"-"&amp;3)</f>
        <v>0</v>
      </c>
      <c r="AF38" s="22">
        <f>COUNTIF(車両台帳!$AS$57:$AS$556,AF$3&amp;"-"&amp;3)</f>
        <v>0</v>
      </c>
      <c r="AG38" s="22">
        <f>COUNTIF(車両台帳!$AS$57:$AS$556,AG$3&amp;"-"&amp;3)</f>
        <v>0</v>
      </c>
      <c r="AH38" s="22">
        <f>COUNTIF(車両台帳!$AS$57:$AS$556,AH$3&amp;"-"&amp;3)</f>
        <v>0</v>
      </c>
      <c r="AI38" s="22">
        <f>COUNTIF(車両台帳!$AS$57:$AS$556,AI$3&amp;"-"&amp;3)</f>
        <v>0</v>
      </c>
      <c r="AJ38" s="22">
        <f>COUNTIF(車両台帳!$AS$57:$AS$556,AJ$3&amp;"-"&amp;3)</f>
        <v>0</v>
      </c>
      <c r="AK38" s="22">
        <f>COUNTIF(車両台帳!$AS$57:$AS$556,AK$3&amp;"-"&amp;3)</f>
        <v>0</v>
      </c>
      <c r="AL38" s="22">
        <f>COUNTIF(車両台帳!$AS$57:$AS$556,AL$3&amp;"-"&amp;3)</f>
        <v>0</v>
      </c>
      <c r="AM38" s="22">
        <f>COUNTIF(車両台帳!$AS$57:$AS$556,AM$3&amp;"-"&amp;3)</f>
        <v>0</v>
      </c>
      <c r="AN38" s="22">
        <f>COUNTIF(車両台帳!$AS$57:$AS$556,AN$3&amp;"-"&amp;3)</f>
        <v>0</v>
      </c>
      <c r="AO38" s="22">
        <f>COUNTIF(車両台帳!$AS$57:$AS$556,AO$3&amp;"-"&amp;3)</f>
        <v>0</v>
      </c>
      <c r="AP38" s="22">
        <f>COUNTIF(車両台帳!$AS$57:$AS$556,AP$3&amp;"-"&amp;3)</f>
        <v>0</v>
      </c>
      <c r="AQ38" s="22">
        <f>COUNTIF(車両台帳!$AS$57:$AS$556,AQ$3&amp;"-"&amp;3)</f>
        <v>0</v>
      </c>
      <c r="AR38" s="22">
        <f>COUNTIF(車両台帳!$AS$57:$AS$556,AR$3&amp;"-"&amp;3)</f>
        <v>0</v>
      </c>
      <c r="AS38" s="22">
        <f>COUNTIF(車両台帳!$AS$57:$AS$556,AS$3&amp;"-"&amp;3)</f>
        <v>0</v>
      </c>
      <c r="AT38" s="22">
        <f>COUNTIF(車両台帳!$AS$57:$AS$556,AT$3&amp;"-"&amp;3)</f>
        <v>0</v>
      </c>
      <c r="AU38" s="22">
        <f>COUNTIF(車両台帳!$AS$57:$AS$556,AU$3&amp;"-"&amp;3)</f>
        <v>0</v>
      </c>
      <c r="AV38" s="22">
        <f>COUNTIF(車両台帳!$AS$57:$AS$556,AV$3&amp;"-"&amp;3)</f>
        <v>0</v>
      </c>
      <c r="AW38" s="22">
        <f>COUNTIF(車両台帳!$AS$57:$AS$556,AW$3&amp;"-"&amp;3)</f>
        <v>0</v>
      </c>
      <c r="AX38" s="22">
        <f>COUNTIF(車両台帳!$AS$57:$AS$556,AX$3&amp;"-"&amp;3)</f>
        <v>0</v>
      </c>
      <c r="AY38" s="22">
        <f>COUNTIF(車両台帳!$AS$57:$AS$556,AY$3&amp;"-"&amp;3)</f>
        <v>0</v>
      </c>
      <c r="AZ38" s="22">
        <f>COUNTIF(車両台帳!$AS$57:$AS$556,AZ$3&amp;"-"&amp;3)</f>
        <v>0</v>
      </c>
      <c r="BA38" s="22">
        <f>COUNTIF(車両台帳!$AS$57:$AS$556,BA$3&amp;"-"&amp;3)</f>
        <v>0</v>
      </c>
      <c r="BB38" s="22">
        <f>COUNTIF(車両台帳!$AS$57:$AS$556,BB$3&amp;"-"&amp;3)</f>
        <v>0</v>
      </c>
      <c r="BC38" s="22">
        <f>COUNTIF(車両台帳!$AS$57:$AS$556,BC$3&amp;"-"&amp;3)</f>
        <v>0</v>
      </c>
      <c r="BD38" s="22">
        <f>COUNTIF(車両台帳!$AS$57:$AS$556,BD$3&amp;"-"&amp;3)</f>
        <v>0</v>
      </c>
      <c r="BE38" s="22">
        <f>COUNTIF(車両台帳!$AS$57:$AS$556,BE$3&amp;"-"&amp;3)</f>
        <v>0</v>
      </c>
      <c r="BF38" s="22">
        <f>COUNTIF(車両台帳!$AS$57:$AS$556,BF$3&amp;"-"&amp;3)</f>
        <v>0</v>
      </c>
      <c r="BG38" s="22">
        <f>COUNTIF(車両台帳!$AS$57:$AS$556,BG$3&amp;"-"&amp;3)</f>
        <v>0</v>
      </c>
      <c r="BH38" s="22">
        <f>COUNTIF(車両台帳!$AS$57:$AS$556,BH$3&amp;"-"&amp;3)</f>
        <v>0</v>
      </c>
      <c r="BI38" s="22">
        <f>COUNTIF(車両台帳!$AS$57:$AS$556,BI$3&amp;"-"&amp;3)</f>
        <v>0</v>
      </c>
      <c r="BJ38" s="22">
        <f>COUNTIF(車両台帳!$AS$57:$AS$556,BJ$3&amp;"-"&amp;3)</f>
        <v>0</v>
      </c>
      <c r="BK38" s="22">
        <f>COUNTIF(車両台帳!$AS$57:$AS$556,BK$3&amp;"-"&amp;3)</f>
        <v>0</v>
      </c>
      <c r="BL38" s="22">
        <f>COUNTIF(車両台帳!$AS$57:$AS$556,BL$3&amp;"-"&amp;3)</f>
        <v>0</v>
      </c>
      <c r="BM38" s="22">
        <f>COUNTIF(車両台帳!$AS$57:$AS$556,BM$3&amp;"-"&amp;3)</f>
        <v>0</v>
      </c>
      <c r="BN38" s="22">
        <f>COUNTIF(車両台帳!$AS$57:$AS$556,BN$3&amp;"-"&amp;3)</f>
        <v>0</v>
      </c>
      <c r="BO38" s="22">
        <f>COUNTIF(車両台帳!$AS$57:$AS$556,BO$3&amp;"-"&amp;3)</f>
        <v>0</v>
      </c>
      <c r="BP38" s="22">
        <f>COUNTIF(車両台帳!$AS$57:$AS$556,BP$3&amp;"-"&amp;3)</f>
        <v>0</v>
      </c>
      <c r="BQ38" s="22">
        <f>COUNTIF(車両台帳!$AS$57:$AS$556,BQ$3&amp;"-"&amp;3)</f>
        <v>0</v>
      </c>
      <c r="BR38" s="22">
        <f>COUNTIF(車両台帳!$AS$57:$AS$556,BR$3&amp;"-"&amp;3)</f>
        <v>0</v>
      </c>
      <c r="BS38" s="22">
        <f>COUNTIF(車両台帳!$AS$57:$AS$556,BS$3&amp;"-"&amp;3)</f>
        <v>0</v>
      </c>
      <c r="BT38" s="22">
        <f>COUNTIF(車両台帳!$AS$57:$AS$556,BT$3&amp;"-"&amp;3)</f>
        <v>0</v>
      </c>
      <c r="BU38" s="22">
        <f>COUNTIF(車両台帳!$AS$57:$AS$556,BU$3&amp;"-"&amp;3)</f>
        <v>0</v>
      </c>
      <c r="BV38" s="22">
        <f>COUNTIF(車両台帳!$AS$57:$AS$556,BV$3&amp;"-"&amp;3)</f>
        <v>0</v>
      </c>
      <c r="BW38" s="22">
        <f>COUNTIF(車両台帳!$AS$57:$AS$556,BW$3&amp;"-"&amp;3)</f>
        <v>0</v>
      </c>
      <c r="BX38" s="22">
        <f>COUNTIF(車両台帳!$AS$57:$AS$556,BX$3&amp;"-"&amp;3)</f>
        <v>0</v>
      </c>
      <c r="BY38" s="22">
        <f>COUNTIF(車両台帳!$AS$57:$AS$556,BY$3&amp;"-"&amp;3)</f>
        <v>0</v>
      </c>
      <c r="BZ38" s="22">
        <f>COUNTIF(車両台帳!$AS$57:$AS$556,BZ$3&amp;"-"&amp;3)</f>
        <v>0</v>
      </c>
      <c r="CA38" s="22">
        <f>COUNTIF(車両台帳!$AS$57:$AS$556,CA$3&amp;"-"&amp;3)</f>
        <v>0</v>
      </c>
      <c r="CB38" s="22">
        <f>COUNTIF(車両台帳!$AS$57:$AS$556,CB$3&amp;"-"&amp;3)</f>
        <v>0</v>
      </c>
      <c r="CC38" s="22">
        <f>COUNTIF(車両台帳!$AS$57:$AS$556,CC$3&amp;"-"&amp;3)</f>
        <v>0</v>
      </c>
      <c r="CD38" s="22">
        <f>COUNTIF(車両台帳!$AS$57:$AS$556,CD$3&amp;"-"&amp;3)</f>
        <v>0</v>
      </c>
      <c r="CE38" s="22">
        <f>COUNTIF(車両台帳!$AS$57:$AS$556,CE$3&amp;"-"&amp;3)</f>
        <v>0</v>
      </c>
      <c r="CF38" s="22">
        <f>COUNTIF(車両台帳!$AS$57:$AS$556,CF$3&amp;"-"&amp;3)</f>
        <v>0</v>
      </c>
      <c r="CG38" s="22">
        <f>COUNTIF(車両台帳!$AS$57:$AS$556,CG$3&amp;"-"&amp;3)</f>
        <v>0</v>
      </c>
      <c r="CH38" s="22">
        <f>COUNTIF(車両台帳!$AS$57:$AS$556,CH$3&amp;"-"&amp;3)</f>
        <v>0</v>
      </c>
      <c r="CI38" s="22">
        <f>COUNTIF(車両台帳!$AS$57:$AS$556,CI$3&amp;"-"&amp;3)</f>
        <v>0</v>
      </c>
      <c r="CJ38" s="22">
        <f>COUNTIF(車両台帳!$AS$57:$AS$556,CJ$3&amp;"-"&amp;3)</f>
        <v>0</v>
      </c>
      <c r="CK38" s="22">
        <f>COUNTIF(車両台帳!$AS$57:$AS$556,CK$3&amp;"-"&amp;3)</f>
        <v>0</v>
      </c>
      <c r="CL38" s="22">
        <f>COUNTIF(車両台帳!$AS$57:$AS$556,CL$3&amp;"-"&amp;3)</f>
        <v>0</v>
      </c>
      <c r="CM38" s="22">
        <f>COUNTIF(車両台帳!$AS$57:$AS$556,CM$3&amp;"-"&amp;3)</f>
        <v>0</v>
      </c>
      <c r="CN38" s="22">
        <f>COUNTIF(車両台帳!$AS$57:$AS$556,CN$3&amp;"-"&amp;3)</f>
        <v>0</v>
      </c>
      <c r="CO38" s="22">
        <f>COUNTIF(車両台帳!$AS$57:$AS$556,CO$3&amp;"-"&amp;3)</f>
        <v>0</v>
      </c>
      <c r="CP38" s="22">
        <f>COUNTIF(車両台帳!$AS$57:$AS$556,CP$3&amp;"-"&amp;3)</f>
        <v>0</v>
      </c>
      <c r="CQ38" s="22">
        <f>COUNTIF(車両台帳!$AS$57:$AS$556,CQ$3&amp;"-"&amp;3)</f>
        <v>0</v>
      </c>
      <c r="CR38" s="22">
        <f>COUNTIF(車両台帳!$AS$57:$AS$556,CR$3&amp;"-"&amp;3)</f>
        <v>0</v>
      </c>
      <c r="CS38" s="22">
        <f>COUNTIF(車両台帳!$AS$57:$AS$556,CS$3&amp;"-"&amp;3)</f>
        <v>0</v>
      </c>
      <c r="CT38" s="22">
        <f>COUNTIF(車両台帳!$AS$57:$AS$556,CT$3&amp;"-"&amp;3)</f>
        <v>0</v>
      </c>
      <c r="CU38" s="22">
        <f>COUNTIF(車両台帳!$AS$57:$AS$556,CU$3&amp;"-"&amp;3)</f>
        <v>0</v>
      </c>
      <c r="CV38" s="22">
        <f>COUNTIF(車両台帳!$AS$57:$AS$556,CV$3&amp;"-"&amp;3)</f>
        <v>0</v>
      </c>
      <c r="CW38" s="22">
        <f>COUNTIF(車両台帳!$AS$57:$AS$556,CW$3&amp;"-"&amp;3)</f>
        <v>0</v>
      </c>
      <c r="CX38" s="22">
        <f>COUNTIF(車両台帳!$AS$57:$AS$556,CX$3&amp;"-"&amp;3)</f>
        <v>0</v>
      </c>
      <c r="CY38" s="22">
        <f>COUNTIF(車両台帳!$AS$57:$AS$556,CY$3&amp;"-"&amp;3)</f>
        <v>0</v>
      </c>
      <c r="CZ38" s="22">
        <f>COUNTIF(車両台帳!$AS$57:$AS$556,CZ$3&amp;"-"&amp;3)</f>
        <v>0</v>
      </c>
      <c r="DA38" s="22">
        <f>COUNTIF(車両台帳!$AS$57:$AS$556,DA$3&amp;"-"&amp;3)</f>
        <v>0</v>
      </c>
      <c r="DB38" s="22">
        <f>COUNTIF(車両台帳!$AS$57:$AS$556,DB$3&amp;"-"&amp;3)</f>
        <v>0</v>
      </c>
      <c r="DC38" s="22">
        <f>COUNTIF(車両台帳!$AS$57:$AS$556,DC$3&amp;"-"&amp;3)</f>
        <v>0</v>
      </c>
      <c r="DD38" s="22">
        <f>COUNTIF(車両台帳!$AS$57:$AS$556,DD$3&amp;"-"&amp;3)</f>
        <v>0</v>
      </c>
      <c r="DE38" s="22">
        <f>COUNTIF(車両台帳!$AS$57:$AS$556,DE$3&amp;"-"&amp;3)</f>
        <v>0</v>
      </c>
      <c r="DF38" s="22">
        <f>COUNTIF(車両台帳!$AS$57:$AS$556,DF$3&amp;"-"&amp;3)</f>
        <v>0</v>
      </c>
      <c r="DG38" s="22">
        <f>COUNTIF(車両台帳!$AS$57:$AS$556,DG$3&amp;"-"&amp;3)</f>
        <v>0</v>
      </c>
      <c r="DH38" s="22">
        <f>COUNTIF(車両台帳!$AS$57:$AS$556,DH$3&amp;"-"&amp;3)</f>
        <v>0</v>
      </c>
      <c r="DI38" s="22">
        <f>COUNTIF(車両台帳!$AS$57:$AS$556,DI$3&amp;"-"&amp;3)</f>
        <v>0</v>
      </c>
      <c r="DJ38" s="22">
        <f>COUNTIF(車両台帳!$AS$57:$AS$556,DJ$3&amp;"-"&amp;3)</f>
        <v>0</v>
      </c>
      <c r="DK38" s="22">
        <f>COUNTIF(車両台帳!$AS$57:$AS$556,DK$3&amp;"-"&amp;3)</f>
        <v>0</v>
      </c>
      <c r="DL38" s="22">
        <f>COUNTIF(車両台帳!$AS$57:$AS$556,DL$3&amp;"-"&amp;3)</f>
        <v>0</v>
      </c>
      <c r="DM38" s="22">
        <f>COUNTIF(車両台帳!$AS$57:$AS$556,DM$3&amp;"-"&amp;3)</f>
        <v>0</v>
      </c>
      <c r="DN38" s="22">
        <f>COUNTIF(車両台帳!$AS$57:$AS$556,DN$3&amp;"-"&amp;3)</f>
        <v>0</v>
      </c>
      <c r="DO38" s="22">
        <f>COUNTIF(車両台帳!$AS$57:$AS$556,DO$3&amp;"-"&amp;3)</f>
        <v>0</v>
      </c>
      <c r="DP38" s="22">
        <f>COUNTIF(車両台帳!$AS$57:$AS$556,DP$3&amp;"-"&amp;3)</f>
        <v>0</v>
      </c>
      <c r="DQ38" s="22">
        <f>COUNTIF(車両台帳!$AS$57:$AS$556,DQ$3&amp;"-"&amp;3)</f>
        <v>0</v>
      </c>
      <c r="DR38" s="22">
        <f>COUNTIF(車両台帳!$AS$57:$AS$556,DR$3&amp;"-"&amp;3)</f>
        <v>0</v>
      </c>
      <c r="DS38" s="22">
        <f>COUNTIF(車両台帳!$AS$57:$AS$556,DS$3&amp;"-"&amp;3)</f>
        <v>0</v>
      </c>
      <c r="DT38" s="22">
        <f>COUNTIF(車両台帳!$AS$57:$AS$556,DT$3&amp;"-"&amp;3)</f>
        <v>0</v>
      </c>
      <c r="DU38" s="22">
        <f>COUNTIF(車両台帳!$AS$57:$AS$556,DU$3&amp;"-"&amp;3)</f>
        <v>0</v>
      </c>
      <c r="DV38" s="22">
        <f>COUNTIF(車両台帳!$AS$57:$AS$556,DV$3&amp;"-"&amp;3)</f>
        <v>0</v>
      </c>
      <c r="DW38" s="22">
        <f>COUNTIF(車両台帳!$AS$57:$AS$556,DW$3&amp;"-"&amp;3)</f>
        <v>0</v>
      </c>
      <c r="DX38" s="22">
        <f>COUNTIF(車両台帳!$AS$57:$AS$556,DX$3&amp;"-"&amp;3)</f>
        <v>0</v>
      </c>
      <c r="DY38" s="22">
        <f>COUNTIF(車両台帳!$AS$57:$AS$556,DY$3&amp;"-"&amp;3)</f>
        <v>0</v>
      </c>
      <c r="DZ38" s="22">
        <f>COUNTIF(車両台帳!$AS$57:$AS$556,DZ$3&amp;"-"&amp;3)</f>
        <v>0</v>
      </c>
      <c r="EA38" s="22">
        <f>COUNTIF(車両台帳!$AS$57:$AS$556,EA$3&amp;"-"&amp;3)</f>
        <v>0</v>
      </c>
      <c r="EB38" s="22">
        <f>COUNTIF(車両台帳!$AS$57:$AS$556,EB$3&amp;"-"&amp;3)</f>
        <v>0</v>
      </c>
      <c r="EC38" s="22">
        <f>COUNTIF(車両台帳!$AS$57:$AS$556,EC$3&amp;"-"&amp;3)</f>
        <v>0</v>
      </c>
      <c r="ED38" s="22">
        <f>COUNTIF(車両台帳!$AS$57:$AS$556,ED$3&amp;"-"&amp;3)</f>
        <v>0</v>
      </c>
      <c r="EE38" s="22">
        <f>COUNTIF(車両台帳!$AS$57:$AS$556,EE$3&amp;"-"&amp;3)</f>
        <v>0</v>
      </c>
      <c r="EF38" s="22">
        <f>COUNTIF(車両台帳!$AS$57:$AS$556,EF$3&amp;"-"&amp;3)</f>
        <v>0</v>
      </c>
      <c r="EG38" s="22">
        <f>COUNTIF(車両台帳!$AS$57:$AS$556,EG$3&amp;"-"&amp;3)</f>
        <v>0</v>
      </c>
      <c r="EH38" s="22">
        <f>COUNTIF(車両台帳!$AS$57:$AS$556,EH$3&amp;"-"&amp;3)</f>
        <v>0</v>
      </c>
      <c r="EI38" s="22">
        <f>COUNTIF(車両台帳!$AS$57:$AS$556,EI$3&amp;"-"&amp;3)</f>
        <v>0</v>
      </c>
      <c r="EJ38" s="22">
        <f>COUNTIF(車両台帳!$AS$57:$AS$556,EJ$3&amp;"-"&amp;3)</f>
        <v>0</v>
      </c>
      <c r="EK38" s="22">
        <f>COUNTIF(車両台帳!$AS$57:$AS$556,EK$3&amp;"-"&amp;3)</f>
        <v>0</v>
      </c>
      <c r="EL38" s="22">
        <f>COUNTIF(車両台帳!$AS$57:$AS$556,EL$3&amp;"-"&amp;3)</f>
        <v>0</v>
      </c>
      <c r="EM38" s="22">
        <f>COUNTIF(車両台帳!$AS$57:$AS$556,EM$3&amp;"-"&amp;3)</f>
        <v>0</v>
      </c>
      <c r="EN38" s="22">
        <f>COUNTIF(車両台帳!$AS$57:$AS$556,EN$3&amp;"-"&amp;3)</f>
        <v>0</v>
      </c>
      <c r="EO38" s="22">
        <f>COUNTIF(車両台帳!$AS$57:$AS$556,EO$3&amp;"-"&amp;3)</f>
        <v>0</v>
      </c>
      <c r="EP38" s="22">
        <f>COUNTIF(車両台帳!$AS$57:$AS$556,EP$3&amp;"-"&amp;3)</f>
        <v>0</v>
      </c>
      <c r="EQ38" s="22">
        <f>COUNTIF(車両台帳!$AS$57:$AS$556,EQ$3&amp;"-"&amp;3)</f>
        <v>0</v>
      </c>
      <c r="ER38" s="22">
        <f>COUNTIF(車両台帳!$AS$57:$AS$556,ER$3&amp;"-"&amp;3)</f>
        <v>0</v>
      </c>
      <c r="ES38" s="22">
        <f>COUNTIF(車両台帳!$AS$57:$AS$556,ES$3&amp;"-"&amp;3)</f>
        <v>0</v>
      </c>
      <c r="ET38" s="22">
        <f>COUNTIF(車両台帳!$AS$57:$AS$556,ET$3&amp;"-"&amp;3)</f>
        <v>0</v>
      </c>
      <c r="EU38" s="22">
        <f>COUNTIF(車両台帳!$AS$57:$AS$556,EU$3&amp;"-"&amp;3)</f>
        <v>0</v>
      </c>
      <c r="EV38" s="22">
        <f>COUNTIF(車両台帳!$AS$57:$AS$556,EV$3&amp;"-"&amp;3)</f>
        <v>0</v>
      </c>
      <c r="EW38" s="22">
        <f>COUNTIF(車両台帳!$AS$57:$AS$556,EW$3&amp;"-"&amp;3)</f>
        <v>0</v>
      </c>
    </row>
    <row r="39" spans="2:153">
      <c r="C39" s="4" t="s">
        <v>302</v>
      </c>
      <c r="D39" s="22">
        <f>COUNTIF(車両台帳!$AS$57:$AS$556,D$3&amp;"-"&amp;4)</f>
        <v>0</v>
      </c>
      <c r="E39" s="22">
        <f>COUNTIF(車両台帳!$AS$57:$AS$556,E$3&amp;"-"&amp;4)</f>
        <v>0</v>
      </c>
      <c r="F39" s="22">
        <f>COUNTIF(車両台帳!$AS$57:$AS$556,F$3&amp;"-"&amp;4)</f>
        <v>0</v>
      </c>
      <c r="G39" s="22">
        <f>COUNTIF(車両台帳!$AS$57:$AS$556,G$3&amp;"-"&amp;4)</f>
        <v>0</v>
      </c>
      <c r="H39" s="22">
        <f>COUNTIF(車両台帳!$AS$57:$AS$556,H$3&amp;"-"&amp;4)</f>
        <v>0</v>
      </c>
      <c r="I39" s="22">
        <f>COUNTIF(車両台帳!$AS$57:$AS$556,I$3&amp;"-"&amp;4)</f>
        <v>0</v>
      </c>
      <c r="J39" s="22">
        <f>COUNTIF(車両台帳!$AS$57:$AS$556,J$3&amp;"-"&amp;4)</f>
        <v>0</v>
      </c>
      <c r="K39" s="22">
        <f>COUNTIF(車両台帳!$AS$57:$AS$556,K$3&amp;"-"&amp;4)</f>
        <v>0</v>
      </c>
      <c r="L39" s="22">
        <f>COUNTIF(車両台帳!$AS$57:$AS$556,L$3&amp;"-"&amp;4)</f>
        <v>0</v>
      </c>
      <c r="M39" s="22">
        <f>COUNTIF(車両台帳!$AS$57:$AS$556,M$3&amp;"-"&amp;4)</f>
        <v>0</v>
      </c>
      <c r="N39" s="22">
        <f>COUNTIF(車両台帳!$AS$57:$AS$556,N$3&amp;"-"&amp;4)</f>
        <v>0</v>
      </c>
      <c r="O39" s="22">
        <f>COUNTIF(車両台帳!$AS$57:$AS$556,O$3&amp;"-"&amp;4)</f>
        <v>0</v>
      </c>
      <c r="P39" s="22">
        <f>COUNTIF(車両台帳!$AS$57:$AS$556,P$3&amp;"-"&amp;4)</f>
        <v>0</v>
      </c>
      <c r="Q39" s="22">
        <f>COUNTIF(車両台帳!$AS$57:$AS$556,Q$3&amp;"-"&amp;4)</f>
        <v>0</v>
      </c>
      <c r="R39" s="22">
        <f>COUNTIF(車両台帳!$AS$57:$AS$556,R$3&amp;"-"&amp;4)</f>
        <v>0</v>
      </c>
      <c r="S39" s="22">
        <f>COUNTIF(車両台帳!$AS$57:$AS$556,S$3&amp;"-"&amp;4)</f>
        <v>0</v>
      </c>
      <c r="T39" s="22">
        <f>COUNTIF(車両台帳!$AS$57:$AS$556,T$3&amp;"-"&amp;4)</f>
        <v>0</v>
      </c>
      <c r="U39" s="22">
        <f>COUNTIF(車両台帳!$AS$57:$AS$556,U$3&amp;"-"&amp;4)</f>
        <v>0</v>
      </c>
      <c r="V39" s="22">
        <f>COUNTIF(車両台帳!$AS$57:$AS$556,V$3&amp;"-"&amp;4)</f>
        <v>0</v>
      </c>
      <c r="W39" s="22">
        <f>COUNTIF(車両台帳!$AS$57:$AS$556,W$3&amp;"-"&amp;4)</f>
        <v>0</v>
      </c>
      <c r="X39" s="22">
        <f>COUNTIF(車両台帳!$AS$57:$AS$556,X$3&amp;"-"&amp;4)</f>
        <v>0</v>
      </c>
      <c r="Y39" s="22">
        <f>COUNTIF(車両台帳!$AS$57:$AS$556,Y$3&amp;"-"&amp;4)</f>
        <v>0</v>
      </c>
      <c r="Z39" s="22">
        <f>COUNTIF(車両台帳!$AS$57:$AS$556,Z$3&amp;"-"&amp;4)</f>
        <v>0</v>
      </c>
      <c r="AA39" s="22">
        <f>COUNTIF(車両台帳!$AS$57:$AS$556,AA$3&amp;"-"&amp;4)</f>
        <v>0</v>
      </c>
      <c r="AB39" s="22">
        <f>COUNTIF(車両台帳!$AS$57:$AS$556,AB$3&amp;"-"&amp;4)</f>
        <v>0</v>
      </c>
      <c r="AC39" s="22">
        <f>COUNTIF(車両台帳!$AS$57:$AS$556,AC$3&amp;"-"&amp;4)</f>
        <v>0</v>
      </c>
      <c r="AD39" s="22">
        <f>COUNTIF(車両台帳!$AS$57:$AS$556,AD$3&amp;"-"&amp;4)</f>
        <v>0</v>
      </c>
      <c r="AE39" s="22">
        <f>COUNTIF(車両台帳!$AS$57:$AS$556,AE$3&amp;"-"&amp;4)</f>
        <v>0</v>
      </c>
      <c r="AF39" s="22">
        <f>COUNTIF(車両台帳!$AS$57:$AS$556,AF$3&amp;"-"&amp;4)</f>
        <v>0</v>
      </c>
      <c r="AG39" s="22">
        <f>COUNTIF(車両台帳!$AS$57:$AS$556,AG$3&amp;"-"&amp;4)</f>
        <v>0</v>
      </c>
      <c r="AH39" s="22">
        <f>COUNTIF(車両台帳!$AS$57:$AS$556,AH$3&amp;"-"&amp;4)</f>
        <v>0</v>
      </c>
      <c r="AI39" s="22">
        <f>COUNTIF(車両台帳!$AS$57:$AS$556,AI$3&amp;"-"&amp;4)</f>
        <v>0</v>
      </c>
      <c r="AJ39" s="22">
        <f>COUNTIF(車両台帳!$AS$57:$AS$556,AJ$3&amp;"-"&amp;4)</f>
        <v>0</v>
      </c>
      <c r="AK39" s="22">
        <f>COUNTIF(車両台帳!$AS$57:$AS$556,AK$3&amp;"-"&amp;4)</f>
        <v>0</v>
      </c>
      <c r="AL39" s="22">
        <f>COUNTIF(車両台帳!$AS$57:$AS$556,AL$3&amp;"-"&amp;4)</f>
        <v>0</v>
      </c>
      <c r="AM39" s="22">
        <f>COUNTIF(車両台帳!$AS$57:$AS$556,AM$3&amp;"-"&amp;4)</f>
        <v>0</v>
      </c>
      <c r="AN39" s="22">
        <f>COUNTIF(車両台帳!$AS$57:$AS$556,AN$3&amp;"-"&amp;4)</f>
        <v>0</v>
      </c>
      <c r="AO39" s="22">
        <f>COUNTIF(車両台帳!$AS$57:$AS$556,AO$3&amp;"-"&amp;4)</f>
        <v>0</v>
      </c>
      <c r="AP39" s="22">
        <f>COUNTIF(車両台帳!$AS$57:$AS$556,AP$3&amp;"-"&amp;4)</f>
        <v>0</v>
      </c>
      <c r="AQ39" s="22">
        <f>COUNTIF(車両台帳!$AS$57:$AS$556,AQ$3&amp;"-"&amp;4)</f>
        <v>0</v>
      </c>
      <c r="AR39" s="22">
        <f>COUNTIF(車両台帳!$AS$57:$AS$556,AR$3&amp;"-"&amp;4)</f>
        <v>0</v>
      </c>
      <c r="AS39" s="22">
        <f>COUNTIF(車両台帳!$AS$57:$AS$556,AS$3&amp;"-"&amp;4)</f>
        <v>0</v>
      </c>
      <c r="AT39" s="22">
        <f>COUNTIF(車両台帳!$AS$57:$AS$556,AT$3&amp;"-"&amp;4)</f>
        <v>0</v>
      </c>
      <c r="AU39" s="22">
        <f>COUNTIF(車両台帳!$AS$57:$AS$556,AU$3&amp;"-"&amp;4)</f>
        <v>0</v>
      </c>
      <c r="AV39" s="22">
        <f>COUNTIF(車両台帳!$AS$57:$AS$556,AV$3&amp;"-"&amp;4)</f>
        <v>0</v>
      </c>
      <c r="AW39" s="22">
        <f>COUNTIF(車両台帳!$AS$57:$AS$556,AW$3&amp;"-"&amp;4)</f>
        <v>0</v>
      </c>
      <c r="AX39" s="22">
        <f>COUNTIF(車両台帳!$AS$57:$AS$556,AX$3&amp;"-"&amp;4)</f>
        <v>0</v>
      </c>
      <c r="AY39" s="22">
        <f>COUNTIF(車両台帳!$AS$57:$AS$556,AY$3&amp;"-"&amp;4)</f>
        <v>0</v>
      </c>
      <c r="AZ39" s="22">
        <f>COUNTIF(車両台帳!$AS$57:$AS$556,AZ$3&amp;"-"&amp;4)</f>
        <v>0</v>
      </c>
      <c r="BA39" s="22">
        <f>COUNTIF(車両台帳!$AS$57:$AS$556,BA$3&amp;"-"&amp;4)</f>
        <v>0</v>
      </c>
      <c r="BB39" s="22">
        <f>COUNTIF(車両台帳!$AS$57:$AS$556,BB$3&amp;"-"&amp;4)</f>
        <v>0</v>
      </c>
      <c r="BC39" s="22">
        <f>COUNTIF(車両台帳!$AS$57:$AS$556,BC$3&amp;"-"&amp;4)</f>
        <v>0</v>
      </c>
      <c r="BD39" s="22">
        <f>COUNTIF(車両台帳!$AS$57:$AS$556,BD$3&amp;"-"&amp;4)</f>
        <v>0</v>
      </c>
      <c r="BE39" s="22">
        <f>COUNTIF(車両台帳!$AS$57:$AS$556,BE$3&amp;"-"&amp;4)</f>
        <v>0</v>
      </c>
      <c r="BF39" s="22">
        <f>COUNTIF(車両台帳!$AS$57:$AS$556,BF$3&amp;"-"&amp;4)</f>
        <v>0</v>
      </c>
      <c r="BG39" s="22">
        <f>COUNTIF(車両台帳!$AS$57:$AS$556,BG$3&amp;"-"&amp;4)</f>
        <v>0</v>
      </c>
      <c r="BH39" s="22">
        <f>COUNTIF(車両台帳!$AS$57:$AS$556,BH$3&amp;"-"&amp;4)</f>
        <v>0</v>
      </c>
      <c r="BI39" s="22">
        <f>COUNTIF(車両台帳!$AS$57:$AS$556,BI$3&amp;"-"&amp;4)</f>
        <v>0</v>
      </c>
      <c r="BJ39" s="22">
        <f>COUNTIF(車両台帳!$AS$57:$AS$556,BJ$3&amp;"-"&amp;4)</f>
        <v>0</v>
      </c>
      <c r="BK39" s="22">
        <f>COUNTIF(車両台帳!$AS$57:$AS$556,BK$3&amp;"-"&amp;4)</f>
        <v>0</v>
      </c>
      <c r="BL39" s="22">
        <f>COUNTIF(車両台帳!$AS$57:$AS$556,BL$3&amp;"-"&amp;4)</f>
        <v>0</v>
      </c>
      <c r="BM39" s="22">
        <f>COUNTIF(車両台帳!$AS$57:$AS$556,BM$3&amp;"-"&amp;4)</f>
        <v>0</v>
      </c>
      <c r="BN39" s="22">
        <f>COUNTIF(車両台帳!$AS$57:$AS$556,BN$3&amp;"-"&amp;4)</f>
        <v>0</v>
      </c>
      <c r="BO39" s="22">
        <f>COUNTIF(車両台帳!$AS$57:$AS$556,BO$3&amp;"-"&amp;4)</f>
        <v>0</v>
      </c>
      <c r="BP39" s="22">
        <f>COUNTIF(車両台帳!$AS$57:$AS$556,BP$3&amp;"-"&amp;4)</f>
        <v>0</v>
      </c>
      <c r="BQ39" s="22">
        <f>COUNTIF(車両台帳!$AS$57:$AS$556,BQ$3&amp;"-"&amp;4)</f>
        <v>0</v>
      </c>
      <c r="BR39" s="22">
        <f>COUNTIF(車両台帳!$AS$57:$AS$556,BR$3&amp;"-"&amp;4)</f>
        <v>0</v>
      </c>
      <c r="BS39" s="22">
        <f>COUNTIF(車両台帳!$AS$57:$AS$556,BS$3&amp;"-"&amp;4)</f>
        <v>0</v>
      </c>
      <c r="BT39" s="22">
        <f>COUNTIF(車両台帳!$AS$57:$AS$556,BT$3&amp;"-"&amp;4)</f>
        <v>0</v>
      </c>
      <c r="BU39" s="22">
        <f>COUNTIF(車両台帳!$AS$57:$AS$556,BU$3&amp;"-"&amp;4)</f>
        <v>0</v>
      </c>
      <c r="BV39" s="22">
        <f>COUNTIF(車両台帳!$AS$57:$AS$556,BV$3&amp;"-"&amp;4)</f>
        <v>0</v>
      </c>
      <c r="BW39" s="22">
        <f>COUNTIF(車両台帳!$AS$57:$AS$556,BW$3&amp;"-"&amp;4)</f>
        <v>0</v>
      </c>
      <c r="BX39" s="22">
        <f>COUNTIF(車両台帳!$AS$57:$AS$556,BX$3&amp;"-"&amp;4)</f>
        <v>0</v>
      </c>
      <c r="BY39" s="22">
        <f>COUNTIF(車両台帳!$AS$57:$AS$556,BY$3&amp;"-"&amp;4)</f>
        <v>0</v>
      </c>
      <c r="BZ39" s="22">
        <f>COUNTIF(車両台帳!$AS$57:$AS$556,BZ$3&amp;"-"&amp;4)</f>
        <v>0</v>
      </c>
      <c r="CA39" s="22">
        <f>COUNTIF(車両台帳!$AS$57:$AS$556,CA$3&amp;"-"&amp;4)</f>
        <v>0</v>
      </c>
      <c r="CB39" s="22">
        <f>COUNTIF(車両台帳!$AS$57:$AS$556,CB$3&amp;"-"&amp;4)</f>
        <v>0</v>
      </c>
      <c r="CC39" s="22">
        <f>COUNTIF(車両台帳!$AS$57:$AS$556,CC$3&amp;"-"&amp;4)</f>
        <v>0</v>
      </c>
      <c r="CD39" s="22">
        <f>COUNTIF(車両台帳!$AS$57:$AS$556,CD$3&amp;"-"&amp;4)</f>
        <v>0</v>
      </c>
      <c r="CE39" s="22">
        <f>COUNTIF(車両台帳!$AS$57:$AS$556,CE$3&amp;"-"&amp;4)</f>
        <v>0</v>
      </c>
      <c r="CF39" s="22">
        <f>COUNTIF(車両台帳!$AS$57:$AS$556,CF$3&amp;"-"&amp;4)</f>
        <v>0</v>
      </c>
      <c r="CG39" s="22">
        <f>COUNTIF(車両台帳!$AS$57:$AS$556,CG$3&amp;"-"&amp;4)</f>
        <v>0</v>
      </c>
      <c r="CH39" s="22">
        <f>COUNTIF(車両台帳!$AS$57:$AS$556,CH$3&amp;"-"&amp;4)</f>
        <v>0</v>
      </c>
      <c r="CI39" s="22">
        <f>COUNTIF(車両台帳!$AS$57:$AS$556,CI$3&amp;"-"&amp;4)</f>
        <v>0</v>
      </c>
      <c r="CJ39" s="22">
        <f>COUNTIF(車両台帳!$AS$57:$AS$556,CJ$3&amp;"-"&amp;4)</f>
        <v>0</v>
      </c>
      <c r="CK39" s="22">
        <f>COUNTIF(車両台帳!$AS$57:$AS$556,CK$3&amp;"-"&amp;4)</f>
        <v>0</v>
      </c>
      <c r="CL39" s="22">
        <f>COUNTIF(車両台帳!$AS$57:$AS$556,CL$3&amp;"-"&amp;4)</f>
        <v>0</v>
      </c>
      <c r="CM39" s="22">
        <f>COUNTIF(車両台帳!$AS$57:$AS$556,CM$3&amp;"-"&amp;4)</f>
        <v>0</v>
      </c>
      <c r="CN39" s="22">
        <f>COUNTIF(車両台帳!$AS$57:$AS$556,CN$3&amp;"-"&amp;4)</f>
        <v>0</v>
      </c>
      <c r="CO39" s="22">
        <f>COUNTIF(車両台帳!$AS$57:$AS$556,CO$3&amp;"-"&amp;4)</f>
        <v>0</v>
      </c>
      <c r="CP39" s="22">
        <f>COUNTIF(車両台帳!$AS$57:$AS$556,CP$3&amp;"-"&amp;4)</f>
        <v>0</v>
      </c>
      <c r="CQ39" s="22">
        <f>COUNTIF(車両台帳!$AS$57:$AS$556,CQ$3&amp;"-"&amp;4)</f>
        <v>0</v>
      </c>
      <c r="CR39" s="22">
        <f>COUNTIF(車両台帳!$AS$57:$AS$556,CR$3&amp;"-"&amp;4)</f>
        <v>0</v>
      </c>
      <c r="CS39" s="22">
        <f>COUNTIF(車両台帳!$AS$57:$AS$556,CS$3&amp;"-"&amp;4)</f>
        <v>0</v>
      </c>
      <c r="CT39" s="22">
        <f>COUNTIF(車両台帳!$AS$57:$AS$556,CT$3&amp;"-"&amp;4)</f>
        <v>0</v>
      </c>
      <c r="CU39" s="22">
        <f>COUNTIF(車両台帳!$AS$57:$AS$556,CU$3&amp;"-"&amp;4)</f>
        <v>0</v>
      </c>
      <c r="CV39" s="22">
        <f>COUNTIF(車両台帳!$AS$57:$AS$556,CV$3&amp;"-"&amp;4)</f>
        <v>0</v>
      </c>
      <c r="CW39" s="22">
        <f>COUNTIF(車両台帳!$AS$57:$AS$556,CW$3&amp;"-"&amp;4)</f>
        <v>0</v>
      </c>
      <c r="CX39" s="22">
        <f>COUNTIF(車両台帳!$AS$57:$AS$556,CX$3&amp;"-"&amp;4)</f>
        <v>0</v>
      </c>
      <c r="CY39" s="22">
        <f>COUNTIF(車両台帳!$AS$57:$AS$556,CY$3&amp;"-"&amp;4)</f>
        <v>0</v>
      </c>
      <c r="CZ39" s="22">
        <f>COUNTIF(車両台帳!$AS$57:$AS$556,CZ$3&amp;"-"&amp;4)</f>
        <v>0</v>
      </c>
      <c r="DA39" s="22">
        <f>COUNTIF(車両台帳!$AS$57:$AS$556,DA$3&amp;"-"&amp;4)</f>
        <v>0</v>
      </c>
      <c r="DB39" s="22">
        <f>COUNTIF(車両台帳!$AS$57:$AS$556,DB$3&amp;"-"&amp;4)</f>
        <v>0</v>
      </c>
      <c r="DC39" s="22">
        <f>COUNTIF(車両台帳!$AS$57:$AS$556,DC$3&amp;"-"&amp;4)</f>
        <v>0</v>
      </c>
      <c r="DD39" s="22">
        <f>COUNTIF(車両台帳!$AS$57:$AS$556,DD$3&amp;"-"&amp;4)</f>
        <v>0</v>
      </c>
      <c r="DE39" s="22">
        <f>COUNTIF(車両台帳!$AS$57:$AS$556,DE$3&amp;"-"&amp;4)</f>
        <v>0</v>
      </c>
      <c r="DF39" s="22">
        <f>COUNTIF(車両台帳!$AS$57:$AS$556,DF$3&amp;"-"&amp;4)</f>
        <v>0</v>
      </c>
      <c r="DG39" s="22">
        <f>COUNTIF(車両台帳!$AS$57:$AS$556,DG$3&amp;"-"&amp;4)</f>
        <v>0</v>
      </c>
      <c r="DH39" s="22">
        <f>COUNTIF(車両台帳!$AS$57:$AS$556,DH$3&amp;"-"&amp;4)</f>
        <v>0</v>
      </c>
      <c r="DI39" s="22">
        <f>COUNTIF(車両台帳!$AS$57:$AS$556,DI$3&amp;"-"&amp;4)</f>
        <v>0</v>
      </c>
      <c r="DJ39" s="22">
        <f>COUNTIF(車両台帳!$AS$57:$AS$556,DJ$3&amp;"-"&amp;4)</f>
        <v>0</v>
      </c>
      <c r="DK39" s="22">
        <f>COUNTIF(車両台帳!$AS$57:$AS$556,DK$3&amp;"-"&amp;4)</f>
        <v>0</v>
      </c>
      <c r="DL39" s="22">
        <f>COUNTIF(車両台帳!$AS$57:$AS$556,DL$3&amp;"-"&amp;4)</f>
        <v>0</v>
      </c>
      <c r="DM39" s="22">
        <f>COUNTIF(車両台帳!$AS$57:$AS$556,DM$3&amp;"-"&amp;4)</f>
        <v>0</v>
      </c>
      <c r="DN39" s="22">
        <f>COUNTIF(車両台帳!$AS$57:$AS$556,DN$3&amp;"-"&amp;4)</f>
        <v>0</v>
      </c>
      <c r="DO39" s="22">
        <f>COUNTIF(車両台帳!$AS$57:$AS$556,DO$3&amp;"-"&amp;4)</f>
        <v>0</v>
      </c>
      <c r="DP39" s="22">
        <f>COUNTIF(車両台帳!$AS$57:$AS$556,DP$3&amp;"-"&amp;4)</f>
        <v>0</v>
      </c>
      <c r="DQ39" s="22">
        <f>COUNTIF(車両台帳!$AS$57:$AS$556,DQ$3&amp;"-"&amp;4)</f>
        <v>0</v>
      </c>
      <c r="DR39" s="22">
        <f>COUNTIF(車両台帳!$AS$57:$AS$556,DR$3&amp;"-"&amp;4)</f>
        <v>0</v>
      </c>
      <c r="DS39" s="22">
        <f>COUNTIF(車両台帳!$AS$57:$AS$556,DS$3&amp;"-"&amp;4)</f>
        <v>0</v>
      </c>
      <c r="DT39" s="22">
        <f>COUNTIF(車両台帳!$AS$57:$AS$556,DT$3&amp;"-"&amp;4)</f>
        <v>0</v>
      </c>
      <c r="DU39" s="22">
        <f>COUNTIF(車両台帳!$AS$57:$AS$556,DU$3&amp;"-"&amp;4)</f>
        <v>0</v>
      </c>
      <c r="DV39" s="22">
        <f>COUNTIF(車両台帳!$AS$57:$AS$556,DV$3&amp;"-"&amp;4)</f>
        <v>0</v>
      </c>
      <c r="DW39" s="22">
        <f>COUNTIF(車両台帳!$AS$57:$AS$556,DW$3&amp;"-"&amp;4)</f>
        <v>0</v>
      </c>
      <c r="DX39" s="22">
        <f>COUNTIF(車両台帳!$AS$57:$AS$556,DX$3&amp;"-"&amp;4)</f>
        <v>0</v>
      </c>
      <c r="DY39" s="22">
        <f>COUNTIF(車両台帳!$AS$57:$AS$556,DY$3&amp;"-"&amp;4)</f>
        <v>0</v>
      </c>
      <c r="DZ39" s="22">
        <f>COUNTIF(車両台帳!$AS$57:$AS$556,DZ$3&amp;"-"&amp;4)</f>
        <v>0</v>
      </c>
      <c r="EA39" s="22">
        <f>COUNTIF(車両台帳!$AS$57:$AS$556,EA$3&amp;"-"&amp;4)</f>
        <v>0</v>
      </c>
      <c r="EB39" s="22">
        <f>COUNTIF(車両台帳!$AS$57:$AS$556,EB$3&amp;"-"&amp;4)</f>
        <v>0</v>
      </c>
      <c r="EC39" s="22">
        <f>COUNTIF(車両台帳!$AS$57:$AS$556,EC$3&amp;"-"&amp;4)</f>
        <v>0</v>
      </c>
      <c r="ED39" s="22">
        <f>COUNTIF(車両台帳!$AS$57:$AS$556,ED$3&amp;"-"&amp;4)</f>
        <v>0</v>
      </c>
      <c r="EE39" s="22">
        <f>COUNTIF(車両台帳!$AS$57:$AS$556,EE$3&amp;"-"&amp;4)</f>
        <v>0</v>
      </c>
      <c r="EF39" s="22">
        <f>COUNTIF(車両台帳!$AS$57:$AS$556,EF$3&amp;"-"&amp;4)</f>
        <v>0</v>
      </c>
      <c r="EG39" s="22">
        <f>COUNTIF(車両台帳!$AS$57:$AS$556,EG$3&amp;"-"&amp;4)</f>
        <v>0</v>
      </c>
      <c r="EH39" s="22">
        <f>COUNTIF(車両台帳!$AS$57:$AS$556,EH$3&amp;"-"&amp;4)</f>
        <v>0</v>
      </c>
      <c r="EI39" s="22">
        <f>COUNTIF(車両台帳!$AS$57:$AS$556,EI$3&amp;"-"&amp;4)</f>
        <v>0</v>
      </c>
      <c r="EJ39" s="22">
        <f>COUNTIF(車両台帳!$AS$57:$AS$556,EJ$3&amp;"-"&amp;4)</f>
        <v>0</v>
      </c>
      <c r="EK39" s="22">
        <f>COUNTIF(車両台帳!$AS$57:$AS$556,EK$3&amp;"-"&amp;4)</f>
        <v>0</v>
      </c>
      <c r="EL39" s="22">
        <f>COUNTIF(車両台帳!$AS$57:$AS$556,EL$3&amp;"-"&amp;4)</f>
        <v>0</v>
      </c>
      <c r="EM39" s="22">
        <f>COUNTIF(車両台帳!$AS$57:$AS$556,EM$3&amp;"-"&amp;4)</f>
        <v>0</v>
      </c>
      <c r="EN39" s="22">
        <f>COUNTIF(車両台帳!$AS$57:$AS$556,EN$3&amp;"-"&amp;4)</f>
        <v>0</v>
      </c>
      <c r="EO39" s="22">
        <f>COUNTIF(車両台帳!$AS$57:$AS$556,EO$3&amp;"-"&amp;4)</f>
        <v>0</v>
      </c>
      <c r="EP39" s="22">
        <f>COUNTIF(車両台帳!$AS$57:$AS$556,EP$3&amp;"-"&amp;4)</f>
        <v>0</v>
      </c>
      <c r="EQ39" s="22">
        <f>COUNTIF(車両台帳!$AS$57:$AS$556,EQ$3&amp;"-"&amp;4)</f>
        <v>0</v>
      </c>
      <c r="ER39" s="22">
        <f>COUNTIF(車両台帳!$AS$57:$AS$556,ER$3&amp;"-"&amp;4)</f>
        <v>0</v>
      </c>
      <c r="ES39" s="22">
        <f>COUNTIF(車両台帳!$AS$57:$AS$556,ES$3&amp;"-"&amp;4)</f>
        <v>0</v>
      </c>
      <c r="ET39" s="22">
        <f>COUNTIF(車両台帳!$AS$57:$AS$556,ET$3&amp;"-"&amp;4)</f>
        <v>0</v>
      </c>
      <c r="EU39" s="22">
        <f>COUNTIF(車両台帳!$AS$57:$AS$556,EU$3&amp;"-"&amp;4)</f>
        <v>0</v>
      </c>
      <c r="EV39" s="22">
        <f>COUNTIF(車両台帳!$AS$57:$AS$556,EV$3&amp;"-"&amp;4)</f>
        <v>0</v>
      </c>
      <c r="EW39" s="22">
        <f>COUNTIF(車両台帳!$AS$57:$AS$556,EW$3&amp;"-"&amp;4)</f>
        <v>0</v>
      </c>
    </row>
    <row r="40" spans="2:153">
      <c r="C40" s="4" t="s">
        <v>655</v>
      </c>
      <c r="D40" s="22">
        <f>COUNTIF(車両台帳!$AS$57:$AS$556,D$3&amp;"-"&amp;5)</f>
        <v>0</v>
      </c>
      <c r="E40" s="22">
        <f>COUNTIF(車両台帳!$AS$57:$AS$556,E$3&amp;"-"&amp;5)</f>
        <v>0</v>
      </c>
      <c r="F40" s="22">
        <f>COUNTIF(車両台帳!$AS$57:$AS$556,F$3&amp;"-"&amp;5)</f>
        <v>0</v>
      </c>
      <c r="G40" s="22">
        <f>COUNTIF(車両台帳!$AS$57:$AS$556,G$3&amp;"-"&amp;5)</f>
        <v>0</v>
      </c>
      <c r="H40" s="22">
        <f>COUNTIF(車両台帳!$AS$57:$AS$556,H$3&amp;"-"&amp;5)</f>
        <v>0</v>
      </c>
      <c r="I40" s="22">
        <f>COUNTIF(車両台帳!$AS$57:$AS$556,I$3&amp;"-"&amp;5)</f>
        <v>0</v>
      </c>
      <c r="J40" s="22">
        <f>COUNTIF(車両台帳!$AS$57:$AS$556,J$3&amp;"-"&amp;5)</f>
        <v>0</v>
      </c>
      <c r="K40" s="22">
        <f>COUNTIF(車両台帳!$AS$57:$AS$556,K$3&amp;"-"&amp;5)</f>
        <v>0</v>
      </c>
      <c r="L40" s="22">
        <f>COUNTIF(車両台帳!$AS$57:$AS$556,L$3&amp;"-"&amp;5)</f>
        <v>0</v>
      </c>
      <c r="M40" s="22">
        <f>COUNTIF(車両台帳!$AS$57:$AS$556,M$3&amp;"-"&amp;5)</f>
        <v>0</v>
      </c>
      <c r="N40" s="22">
        <f>COUNTIF(車両台帳!$AS$57:$AS$556,N$3&amp;"-"&amp;5)</f>
        <v>0</v>
      </c>
      <c r="O40" s="22">
        <f>COUNTIF(車両台帳!$AS$57:$AS$556,O$3&amp;"-"&amp;5)</f>
        <v>0</v>
      </c>
      <c r="P40" s="22">
        <f>COUNTIF(車両台帳!$AS$57:$AS$556,P$3&amp;"-"&amp;5)</f>
        <v>0</v>
      </c>
      <c r="Q40" s="22">
        <f>COUNTIF(車両台帳!$AS$57:$AS$556,Q$3&amp;"-"&amp;5)</f>
        <v>0</v>
      </c>
      <c r="R40" s="22">
        <f>COUNTIF(車両台帳!$AS$57:$AS$556,R$3&amp;"-"&amp;5)</f>
        <v>0</v>
      </c>
      <c r="S40" s="22">
        <f>COUNTIF(車両台帳!$AS$57:$AS$556,S$3&amp;"-"&amp;5)</f>
        <v>0</v>
      </c>
      <c r="T40" s="22">
        <f>COUNTIF(車両台帳!$AS$57:$AS$556,T$3&amp;"-"&amp;5)</f>
        <v>0</v>
      </c>
      <c r="U40" s="22">
        <f>COUNTIF(車両台帳!$AS$57:$AS$556,U$3&amp;"-"&amp;5)</f>
        <v>0</v>
      </c>
      <c r="V40" s="22">
        <f>COUNTIF(車両台帳!$AS$57:$AS$556,V$3&amp;"-"&amp;5)</f>
        <v>0</v>
      </c>
      <c r="W40" s="22">
        <f>COUNTIF(車両台帳!$AS$57:$AS$556,W$3&amp;"-"&amp;5)</f>
        <v>0</v>
      </c>
      <c r="X40" s="22">
        <f>COUNTIF(車両台帳!$AS$57:$AS$556,X$3&amp;"-"&amp;5)</f>
        <v>0</v>
      </c>
      <c r="Y40" s="22">
        <f>COUNTIF(車両台帳!$AS$57:$AS$556,Y$3&amp;"-"&amp;5)</f>
        <v>0</v>
      </c>
      <c r="Z40" s="22">
        <f>COUNTIF(車両台帳!$AS$57:$AS$556,Z$3&amp;"-"&amp;5)</f>
        <v>0</v>
      </c>
      <c r="AA40" s="22">
        <f>COUNTIF(車両台帳!$AS$57:$AS$556,AA$3&amp;"-"&amp;5)</f>
        <v>0</v>
      </c>
      <c r="AB40" s="22">
        <f>COUNTIF(車両台帳!$AS$57:$AS$556,AB$3&amp;"-"&amp;5)</f>
        <v>0</v>
      </c>
      <c r="AC40" s="22">
        <f>COUNTIF(車両台帳!$AS$57:$AS$556,AC$3&amp;"-"&amp;5)</f>
        <v>0</v>
      </c>
      <c r="AD40" s="22">
        <f>COUNTIF(車両台帳!$AS$57:$AS$556,AD$3&amp;"-"&amp;5)</f>
        <v>0</v>
      </c>
      <c r="AE40" s="22">
        <f>COUNTIF(車両台帳!$AS$57:$AS$556,AE$3&amp;"-"&amp;5)</f>
        <v>0</v>
      </c>
      <c r="AF40" s="22">
        <f>COUNTIF(車両台帳!$AS$57:$AS$556,AF$3&amp;"-"&amp;5)</f>
        <v>0</v>
      </c>
      <c r="AG40" s="22">
        <f>COUNTIF(車両台帳!$AS$57:$AS$556,AG$3&amp;"-"&amp;5)</f>
        <v>0</v>
      </c>
      <c r="AH40" s="22">
        <f>COUNTIF(車両台帳!$AS$57:$AS$556,AH$3&amp;"-"&amp;5)</f>
        <v>0</v>
      </c>
      <c r="AI40" s="22">
        <f>COUNTIF(車両台帳!$AS$57:$AS$556,AI$3&amp;"-"&amp;5)</f>
        <v>0</v>
      </c>
      <c r="AJ40" s="22">
        <f>COUNTIF(車両台帳!$AS$57:$AS$556,AJ$3&amp;"-"&amp;5)</f>
        <v>0</v>
      </c>
      <c r="AK40" s="22">
        <f>COUNTIF(車両台帳!$AS$57:$AS$556,AK$3&amp;"-"&amp;5)</f>
        <v>0</v>
      </c>
      <c r="AL40" s="22">
        <f>COUNTIF(車両台帳!$AS$57:$AS$556,AL$3&amp;"-"&amp;5)</f>
        <v>0</v>
      </c>
      <c r="AM40" s="22">
        <f>COUNTIF(車両台帳!$AS$57:$AS$556,AM$3&amp;"-"&amp;5)</f>
        <v>0</v>
      </c>
      <c r="AN40" s="22">
        <f>COUNTIF(車両台帳!$AS$57:$AS$556,AN$3&amp;"-"&amp;5)</f>
        <v>0</v>
      </c>
      <c r="AO40" s="22">
        <f>COUNTIF(車両台帳!$AS$57:$AS$556,AO$3&amp;"-"&amp;5)</f>
        <v>0</v>
      </c>
      <c r="AP40" s="22">
        <f>COUNTIF(車両台帳!$AS$57:$AS$556,AP$3&amp;"-"&amp;5)</f>
        <v>0</v>
      </c>
      <c r="AQ40" s="22">
        <f>COUNTIF(車両台帳!$AS$57:$AS$556,AQ$3&amp;"-"&amp;5)</f>
        <v>0</v>
      </c>
      <c r="AR40" s="22">
        <f>COUNTIF(車両台帳!$AS$57:$AS$556,AR$3&amp;"-"&amp;5)</f>
        <v>0</v>
      </c>
      <c r="AS40" s="22">
        <f>COUNTIF(車両台帳!$AS$57:$AS$556,AS$3&amp;"-"&amp;5)</f>
        <v>0</v>
      </c>
      <c r="AT40" s="22">
        <f>COUNTIF(車両台帳!$AS$57:$AS$556,AT$3&amp;"-"&amp;5)</f>
        <v>0</v>
      </c>
      <c r="AU40" s="22">
        <f>COUNTIF(車両台帳!$AS$57:$AS$556,AU$3&amp;"-"&amp;5)</f>
        <v>0</v>
      </c>
      <c r="AV40" s="22">
        <f>COUNTIF(車両台帳!$AS$57:$AS$556,AV$3&amp;"-"&amp;5)</f>
        <v>0</v>
      </c>
      <c r="AW40" s="22">
        <f>COUNTIF(車両台帳!$AS$57:$AS$556,AW$3&amp;"-"&amp;5)</f>
        <v>0</v>
      </c>
      <c r="AX40" s="22">
        <f>COUNTIF(車両台帳!$AS$57:$AS$556,AX$3&amp;"-"&amp;5)</f>
        <v>0</v>
      </c>
      <c r="AY40" s="22">
        <f>COUNTIF(車両台帳!$AS$57:$AS$556,AY$3&amp;"-"&amp;5)</f>
        <v>0</v>
      </c>
      <c r="AZ40" s="22">
        <f>COUNTIF(車両台帳!$AS$57:$AS$556,AZ$3&amp;"-"&amp;5)</f>
        <v>0</v>
      </c>
      <c r="BA40" s="22">
        <f>COUNTIF(車両台帳!$AS$57:$AS$556,BA$3&amp;"-"&amp;5)</f>
        <v>0</v>
      </c>
      <c r="BB40" s="22">
        <f>COUNTIF(車両台帳!$AS$57:$AS$556,BB$3&amp;"-"&amp;5)</f>
        <v>0</v>
      </c>
      <c r="BC40" s="22">
        <f>COUNTIF(車両台帳!$AS$57:$AS$556,BC$3&amp;"-"&amp;5)</f>
        <v>0</v>
      </c>
      <c r="BD40" s="22">
        <f>COUNTIF(車両台帳!$AS$57:$AS$556,BD$3&amp;"-"&amp;5)</f>
        <v>0</v>
      </c>
      <c r="BE40" s="22">
        <f>COUNTIF(車両台帳!$AS$57:$AS$556,BE$3&amp;"-"&amp;5)</f>
        <v>0</v>
      </c>
      <c r="BF40" s="22">
        <f>COUNTIF(車両台帳!$AS$57:$AS$556,BF$3&amp;"-"&amp;5)</f>
        <v>0</v>
      </c>
      <c r="BG40" s="22">
        <f>COUNTIF(車両台帳!$AS$57:$AS$556,BG$3&amp;"-"&amp;5)</f>
        <v>0</v>
      </c>
      <c r="BH40" s="22">
        <f>COUNTIF(車両台帳!$AS$57:$AS$556,BH$3&amp;"-"&amp;5)</f>
        <v>0</v>
      </c>
      <c r="BI40" s="22">
        <f>COUNTIF(車両台帳!$AS$57:$AS$556,BI$3&amp;"-"&amp;5)</f>
        <v>0</v>
      </c>
      <c r="BJ40" s="22">
        <f>COUNTIF(車両台帳!$AS$57:$AS$556,BJ$3&amp;"-"&amp;5)</f>
        <v>0</v>
      </c>
      <c r="BK40" s="22">
        <f>COUNTIF(車両台帳!$AS$57:$AS$556,BK$3&amp;"-"&amp;5)</f>
        <v>0</v>
      </c>
      <c r="BL40" s="22">
        <f>COUNTIF(車両台帳!$AS$57:$AS$556,BL$3&amp;"-"&amp;5)</f>
        <v>0</v>
      </c>
      <c r="BM40" s="22">
        <f>COUNTIF(車両台帳!$AS$57:$AS$556,BM$3&amp;"-"&amp;5)</f>
        <v>0</v>
      </c>
      <c r="BN40" s="22">
        <f>COUNTIF(車両台帳!$AS$57:$AS$556,BN$3&amp;"-"&amp;5)</f>
        <v>0</v>
      </c>
      <c r="BO40" s="22">
        <f>COUNTIF(車両台帳!$AS$57:$AS$556,BO$3&amp;"-"&amp;5)</f>
        <v>0</v>
      </c>
      <c r="BP40" s="22">
        <f>COUNTIF(車両台帳!$AS$57:$AS$556,BP$3&amp;"-"&amp;5)</f>
        <v>0</v>
      </c>
      <c r="BQ40" s="22">
        <f>COUNTIF(車両台帳!$AS$57:$AS$556,BQ$3&amp;"-"&amp;5)</f>
        <v>0</v>
      </c>
      <c r="BR40" s="22">
        <f>COUNTIF(車両台帳!$AS$57:$AS$556,BR$3&amp;"-"&amp;5)</f>
        <v>0</v>
      </c>
      <c r="BS40" s="22">
        <f>COUNTIF(車両台帳!$AS$57:$AS$556,BS$3&amp;"-"&amp;5)</f>
        <v>0</v>
      </c>
      <c r="BT40" s="22">
        <f>COUNTIF(車両台帳!$AS$57:$AS$556,BT$3&amp;"-"&amp;5)</f>
        <v>0</v>
      </c>
      <c r="BU40" s="22">
        <f>COUNTIF(車両台帳!$AS$57:$AS$556,BU$3&amp;"-"&amp;5)</f>
        <v>0</v>
      </c>
      <c r="BV40" s="22">
        <f>COUNTIF(車両台帳!$AS$57:$AS$556,BV$3&amp;"-"&amp;5)</f>
        <v>0</v>
      </c>
      <c r="BW40" s="22">
        <f>COUNTIF(車両台帳!$AS$57:$AS$556,BW$3&amp;"-"&amp;5)</f>
        <v>0</v>
      </c>
      <c r="BX40" s="22">
        <f>COUNTIF(車両台帳!$AS$57:$AS$556,BX$3&amp;"-"&amp;5)</f>
        <v>0</v>
      </c>
      <c r="BY40" s="22">
        <f>COUNTIF(車両台帳!$AS$57:$AS$556,BY$3&amp;"-"&amp;5)</f>
        <v>0</v>
      </c>
      <c r="BZ40" s="22">
        <f>COUNTIF(車両台帳!$AS$57:$AS$556,BZ$3&amp;"-"&amp;5)</f>
        <v>0</v>
      </c>
      <c r="CA40" s="22">
        <f>COUNTIF(車両台帳!$AS$57:$AS$556,CA$3&amp;"-"&amp;5)</f>
        <v>0</v>
      </c>
      <c r="CB40" s="22">
        <f>COUNTIF(車両台帳!$AS$57:$AS$556,CB$3&amp;"-"&amp;5)</f>
        <v>0</v>
      </c>
      <c r="CC40" s="22">
        <f>COUNTIF(車両台帳!$AS$57:$AS$556,CC$3&amp;"-"&amp;5)</f>
        <v>0</v>
      </c>
      <c r="CD40" s="22">
        <f>COUNTIF(車両台帳!$AS$57:$AS$556,CD$3&amp;"-"&amp;5)</f>
        <v>0</v>
      </c>
      <c r="CE40" s="22">
        <f>COUNTIF(車両台帳!$AS$57:$AS$556,CE$3&amp;"-"&amp;5)</f>
        <v>0</v>
      </c>
      <c r="CF40" s="22">
        <f>COUNTIF(車両台帳!$AS$57:$AS$556,CF$3&amp;"-"&amp;5)</f>
        <v>0</v>
      </c>
      <c r="CG40" s="22">
        <f>COUNTIF(車両台帳!$AS$57:$AS$556,CG$3&amp;"-"&amp;5)</f>
        <v>0</v>
      </c>
      <c r="CH40" s="22">
        <f>COUNTIF(車両台帳!$AS$57:$AS$556,CH$3&amp;"-"&amp;5)</f>
        <v>0</v>
      </c>
      <c r="CI40" s="22">
        <f>COUNTIF(車両台帳!$AS$57:$AS$556,CI$3&amp;"-"&amp;5)</f>
        <v>0</v>
      </c>
      <c r="CJ40" s="22">
        <f>COUNTIF(車両台帳!$AS$57:$AS$556,CJ$3&amp;"-"&amp;5)</f>
        <v>0</v>
      </c>
      <c r="CK40" s="22">
        <f>COUNTIF(車両台帳!$AS$57:$AS$556,CK$3&amp;"-"&amp;5)</f>
        <v>0</v>
      </c>
      <c r="CL40" s="22">
        <f>COUNTIF(車両台帳!$AS$57:$AS$556,CL$3&amp;"-"&amp;5)</f>
        <v>0</v>
      </c>
      <c r="CM40" s="22">
        <f>COUNTIF(車両台帳!$AS$57:$AS$556,CM$3&amp;"-"&amp;5)</f>
        <v>0</v>
      </c>
      <c r="CN40" s="22">
        <f>COUNTIF(車両台帳!$AS$57:$AS$556,CN$3&amp;"-"&amp;5)</f>
        <v>0</v>
      </c>
      <c r="CO40" s="22">
        <f>COUNTIF(車両台帳!$AS$57:$AS$556,CO$3&amp;"-"&amp;5)</f>
        <v>0</v>
      </c>
      <c r="CP40" s="22">
        <f>COUNTIF(車両台帳!$AS$57:$AS$556,CP$3&amp;"-"&amp;5)</f>
        <v>0</v>
      </c>
      <c r="CQ40" s="22">
        <f>COUNTIF(車両台帳!$AS$57:$AS$556,CQ$3&amp;"-"&amp;5)</f>
        <v>0</v>
      </c>
      <c r="CR40" s="22">
        <f>COUNTIF(車両台帳!$AS$57:$AS$556,CR$3&amp;"-"&amp;5)</f>
        <v>0</v>
      </c>
      <c r="CS40" s="22">
        <f>COUNTIF(車両台帳!$AS$57:$AS$556,CS$3&amp;"-"&amp;5)</f>
        <v>0</v>
      </c>
      <c r="CT40" s="22">
        <f>COUNTIF(車両台帳!$AS$57:$AS$556,CT$3&amp;"-"&amp;5)</f>
        <v>0</v>
      </c>
      <c r="CU40" s="22">
        <f>COUNTIF(車両台帳!$AS$57:$AS$556,CU$3&amp;"-"&amp;5)</f>
        <v>0</v>
      </c>
      <c r="CV40" s="22">
        <f>COUNTIF(車両台帳!$AS$57:$AS$556,CV$3&amp;"-"&amp;5)</f>
        <v>0</v>
      </c>
      <c r="CW40" s="22">
        <f>COUNTIF(車両台帳!$AS$57:$AS$556,CW$3&amp;"-"&amp;5)</f>
        <v>0</v>
      </c>
      <c r="CX40" s="22">
        <f>COUNTIF(車両台帳!$AS$57:$AS$556,CX$3&amp;"-"&amp;5)</f>
        <v>0</v>
      </c>
      <c r="CY40" s="22">
        <f>COUNTIF(車両台帳!$AS$57:$AS$556,CY$3&amp;"-"&amp;5)</f>
        <v>0</v>
      </c>
      <c r="CZ40" s="22">
        <f>COUNTIF(車両台帳!$AS$57:$AS$556,CZ$3&amp;"-"&amp;5)</f>
        <v>0</v>
      </c>
      <c r="DA40" s="22">
        <f>COUNTIF(車両台帳!$AS$57:$AS$556,DA$3&amp;"-"&amp;5)</f>
        <v>0</v>
      </c>
      <c r="DB40" s="22">
        <f>COUNTIF(車両台帳!$AS$57:$AS$556,DB$3&amp;"-"&amp;5)</f>
        <v>0</v>
      </c>
      <c r="DC40" s="22">
        <f>COUNTIF(車両台帳!$AS$57:$AS$556,DC$3&amp;"-"&amp;5)</f>
        <v>0</v>
      </c>
      <c r="DD40" s="22">
        <f>COUNTIF(車両台帳!$AS$57:$AS$556,DD$3&amp;"-"&amp;5)</f>
        <v>0</v>
      </c>
      <c r="DE40" s="22">
        <f>COUNTIF(車両台帳!$AS$57:$AS$556,DE$3&amp;"-"&amp;5)</f>
        <v>0</v>
      </c>
      <c r="DF40" s="22">
        <f>COUNTIF(車両台帳!$AS$57:$AS$556,DF$3&amp;"-"&amp;5)</f>
        <v>0</v>
      </c>
      <c r="DG40" s="22">
        <f>COUNTIF(車両台帳!$AS$57:$AS$556,DG$3&amp;"-"&amp;5)</f>
        <v>0</v>
      </c>
      <c r="DH40" s="22">
        <f>COUNTIF(車両台帳!$AS$57:$AS$556,DH$3&amp;"-"&amp;5)</f>
        <v>0</v>
      </c>
      <c r="DI40" s="22">
        <f>COUNTIF(車両台帳!$AS$57:$AS$556,DI$3&amp;"-"&amp;5)</f>
        <v>0</v>
      </c>
      <c r="DJ40" s="22">
        <f>COUNTIF(車両台帳!$AS$57:$AS$556,DJ$3&amp;"-"&amp;5)</f>
        <v>0</v>
      </c>
      <c r="DK40" s="22">
        <f>COUNTIF(車両台帳!$AS$57:$AS$556,DK$3&amp;"-"&amp;5)</f>
        <v>0</v>
      </c>
      <c r="DL40" s="22">
        <f>COUNTIF(車両台帳!$AS$57:$AS$556,DL$3&amp;"-"&amp;5)</f>
        <v>0</v>
      </c>
      <c r="DM40" s="22">
        <f>COUNTIF(車両台帳!$AS$57:$AS$556,DM$3&amp;"-"&amp;5)</f>
        <v>0</v>
      </c>
      <c r="DN40" s="22">
        <f>COUNTIF(車両台帳!$AS$57:$AS$556,DN$3&amp;"-"&amp;5)</f>
        <v>0</v>
      </c>
      <c r="DO40" s="22">
        <f>COUNTIF(車両台帳!$AS$57:$AS$556,DO$3&amp;"-"&amp;5)</f>
        <v>0</v>
      </c>
      <c r="DP40" s="22">
        <f>COUNTIF(車両台帳!$AS$57:$AS$556,DP$3&amp;"-"&amp;5)</f>
        <v>0</v>
      </c>
      <c r="DQ40" s="22">
        <f>COUNTIF(車両台帳!$AS$57:$AS$556,DQ$3&amp;"-"&amp;5)</f>
        <v>0</v>
      </c>
      <c r="DR40" s="22">
        <f>COUNTIF(車両台帳!$AS$57:$AS$556,DR$3&amp;"-"&amp;5)</f>
        <v>0</v>
      </c>
      <c r="DS40" s="22">
        <f>COUNTIF(車両台帳!$AS$57:$AS$556,DS$3&amp;"-"&amp;5)</f>
        <v>0</v>
      </c>
      <c r="DT40" s="22">
        <f>COUNTIF(車両台帳!$AS$57:$AS$556,DT$3&amp;"-"&amp;5)</f>
        <v>0</v>
      </c>
      <c r="DU40" s="22">
        <f>COUNTIF(車両台帳!$AS$57:$AS$556,DU$3&amp;"-"&amp;5)</f>
        <v>0</v>
      </c>
      <c r="DV40" s="22">
        <f>COUNTIF(車両台帳!$AS$57:$AS$556,DV$3&amp;"-"&amp;5)</f>
        <v>0</v>
      </c>
      <c r="DW40" s="22">
        <f>COUNTIF(車両台帳!$AS$57:$AS$556,DW$3&amp;"-"&amp;5)</f>
        <v>0</v>
      </c>
      <c r="DX40" s="22">
        <f>COUNTIF(車両台帳!$AS$57:$AS$556,DX$3&amp;"-"&amp;5)</f>
        <v>0</v>
      </c>
      <c r="DY40" s="22">
        <f>COUNTIF(車両台帳!$AS$57:$AS$556,DY$3&amp;"-"&amp;5)</f>
        <v>0</v>
      </c>
      <c r="DZ40" s="22">
        <f>COUNTIF(車両台帳!$AS$57:$AS$556,DZ$3&amp;"-"&amp;5)</f>
        <v>0</v>
      </c>
      <c r="EA40" s="22">
        <f>COUNTIF(車両台帳!$AS$57:$AS$556,EA$3&amp;"-"&amp;5)</f>
        <v>0</v>
      </c>
      <c r="EB40" s="22">
        <f>COUNTIF(車両台帳!$AS$57:$AS$556,EB$3&amp;"-"&amp;5)</f>
        <v>0</v>
      </c>
      <c r="EC40" s="22">
        <f>COUNTIF(車両台帳!$AS$57:$AS$556,EC$3&amp;"-"&amp;5)</f>
        <v>0</v>
      </c>
      <c r="ED40" s="22">
        <f>COUNTIF(車両台帳!$AS$57:$AS$556,ED$3&amp;"-"&amp;5)</f>
        <v>0</v>
      </c>
      <c r="EE40" s="22">
        <f>COUNTIF(車両台帳!$AS$57:$AS$556,EE$3&amp;"-"&amp;5)</f>
        <v>0</v>
      </c>
      <c r="EF40" s="22">
        <f>COUNTIF(車両台帳!$AS$57:$AS$556,EF$3&amp;"-"&amp;5)</f>
        <v>0</v>
      </c>
      <c r="EG40" s="22">
        <f>COUNTIF(車両台帳!$AS$57:$AS$556,EG$3&amp;"-"&amp;5)</f>
        <v>0</v>
      </c>
      <c r="EH40" s="22">
        <f>COUNTIF(車両台帳!$AS$57:$AS$556,EH$3&amp;"-"&amp;5)</f>
        <v>0</v>
      </c>
      <c r="EI40" s="22">
        <f>COUNTIF(車両台帳!$AS$57:$AS$556,EI$3&amp;"-"&amp;5)</f>
        <v>0</v>
      </c>
      <c r="EJ40" s="22">
        <f>COUNTIF(車両台帳!$AS$57:$AS$556,EJ$3&amp;"-"&amp;5)</f>
        <v>0</v>
      </c>
      <c r="EK40" s="22">
        <f>COUNTIF(車両台帳!$AS$57:$AS$556,EK$3&amp;"-"&amp;5)</f>
        <v>0</v>
      </c>
      <c r="EL40" s="22">
        <f>COUNTIF(車両台帳!$AS$57:$AS$556,EL$3&amp;"-"&amp;5)</f>
        <v>0</v>
      </c>
      <c r="EM40" s="22">
        <f>COUNTIF(車両台帳!$AS$57:$AS$556,EM$3&amp;"-"&amp;5)</f>
        <v>0</v>
      </c>
      <c r="EN40" s="22">
        <f>COUNTIF(車両台帳!$AS$57:$AS$556,EN$3&amp;"-"&amp;5)</f>
        <v>0</v>
      </c>
      <c r="EO40" s="22">
        <f>COUNTIF(車両台帳!$AS$57:$AS$556,EO$3&amp;"-"&amp;5)</f>
        <v>0</v>
      </c>
      <c r="EP40" s="22">
        <f>COUNTIF(車両台帳!$AS$57:$AS$556,EP$3&amp;"-"&amp;5)</f>
        <v>0</v>
      </c>
      <c r="EQ40" s="22">
        <f>COUNTIF(車両台帳!$AS$57:$AS$556,EQ$3&amp;"-"&amp;5)</f>
        <v>0</v>
      </c>
      <c r="ER40" s="22">
        <f>COUNTIF(車両台帳!$AS$57:$AS$556,ER$3&amp;"-"&amp;5)</f>
        <v>0</v>
      </c>
      <c r="ES40" s="22">
        <f>COUNTIF(車両台帳!$AS$57:$AS$556,ES$3&amp;"-"&amp;5)</f>
        <v>0</v>
      </c>
      <c r="ET40" s="22">
        <f>COUNTIF(車両台帳!$AS$57:$AS$556,ET$3&amp;"-"&amp;5)</f>
        <v>0</v>
      </c>
      <c r="EU40" s="22">
        <f>COUNTIF(車両台帳!$AS$57:$AS$556,EU$3&amp;"-"&amp;5)</f>
        <v>0</v>
      </c>
      <c r="EV40" s="22">
        <f>COUNTIF(車両台帳!$AS$57:$AS$556,EV$3&amp;"-"&amp;5)</f>
        <v>0</v>
      </c>
      <c r="EW40" s="22">
        <f>COUNTIF(車両台帳!$AS$57:$AS$556,EW$3&amp;"-"&amp;5)</f>
        <v>0</v>
      </c>
    </row>
    <row r="41" spans="2:153">
      <c r="C41" s="35" t="s">
        <v>494</v>
      </c>
      <c r="D41" s="22">
        <f>COUNTIF(車両台帳!$AS$57:$AS$556,D$3&amp;"-"&amp;10)</f>
        <v>0</v>
      </c>
      <c r="E41" s="22">
        <f>COUNTIF(車両台帳!$AS$57:$AS$556,E$3&amp;"-"&amp;10)</f>
        <v>0</v>
      </c>
      <c r="F41" s="22">
        <f>COUNTIF(車両台帳!$AS$57:$AS$556,F$3&amp;"-"&amp;10)</f>
        <v>0</v>
      </c>
      <c r="G41" s="22">
        <f>COUNTIF(車両台帳!$AS$57:$AS$556,G$3&amp;"-"&amp;10)</f>
        <v>0</v>
      </c>
      <c r="H41" s="22">
        <f>COUNTIF(車両台帳!$AS$57:$AS$556,H$3&amp;"-"&amp;10)</f>
        <v>0</v>
      </c>
      <c r="I41" s="22">
        <f>COUNTIF(車両台帳!$AS$57:$AS$556,I$3&amp;"-"&amp;10)</f>
        <v>0</v>
      </c>
      <c r="J41" s="22">
        <f>COUNTIF(車両台帳!$AS$57:$AS$556,J$3&amp;"-"&amp;10)</f>
        <v>0</v>
      </c>
      <c r="K41" s="22">
        <f>COUNTIF(車両台帳!$AS$57:$AS$556,K$3&amp;"-"&amp;10)</f>
        <v>0</v>
      </c>
      <c r="L41" s="22">
        <f>COUNTIF(車両台帳!$AS$57:$AS$556,L$3&amp;"-"&amp;10)</f>
        <v>0</v>
      </c>
      <c r="M41" s="22">
        <f>COUNTIF(車両台帳!$AS$57:$AS$556,M$3&amp;"-"&amp;10)</f>
        <v>0</v>
      </c>
      <c r="N41" s="22">
        <f>COUNTIF(車両台帳!$AS$57:$AS$556,N$3&amp;"-"&amp;10)</f>
        <v>0</v>
      </c>
      <c r="O41" s="22">
        <f>COUNTIF(車両台帳!$AS$57:$AS$556,O$3&amp;"-"&amp;10)</f>
        <v>0</v>
      </c>
      <c r="P41" s="22">
        <f>COUNTIF(車両台帳!$AS$57:$AS$556,P$3&amp;"-"&amp;10)</f>
        <v>0</v>
      </c>
      <c r="Q41" s="22">
        <f>COUNTIF(車両台帳!$AS$57:$AS$556,Q$3&amp;"-"&amp;10)</f>
        <v>0</v>
      </c>
      <c r="R41" s="22">
        <f>COUNTIF(車両台帳!$AS$57:$AS$556,R$3&amp;"-"&amp;10)</f>
        <v>0</v>
      </c>
      <c r="S41" s="22">
        <f>COUNTIF(車両台帳!$AS$57:$AS$556,S$3&amp;"-"&amp;10)</f>
        <v>0</v>
      </c>
      <c r="T41" s="22">
        <f>COUNTIF(車両台帳!$AS$57:$AS$556,T$3&amp;"-"&amp;10)</f>
        <v>0</v>
      </c>
      <c r="U41" s="22">
        <f>COUNTIF(車両台帳!$AS$57:$AS$556,U$3&amp;"-"&amp;10)</f>
        <v>0</v>
      </c>
      <c r="V41" s="22">
        <f>COUNTIF(車両台帳!$AS$57:$AS$556,V$3&amp;"-"&amp;10)</f>
        <v>0</v>
      </c>
      <c r="W41" s="22">
        <f>COUNTIF(車両台帳!$AS$57:$AS$556,W$3&amp;"-"&amp;10)</f>
        <v>0</v>
      </c>
      <c r="X41" s="22">
        <f>COUNTIF(車両台帳!$AS$57:$AS$556,X$3&amp;"-"&amp;10)</f>
        <v>0</v>
      </c>
      <c r="Y41" s="22">
        <f>COUNTIF(車両台帳!$AS$57:$AS$556,Y$3&amp;"-"&amp;10)</f>
        <v>0</v>
      </c>
      <c r="Z41" s="22">
        <f>COUNTIF(車両台帳!$AS$57:$AS$556,Z$3&amp;"-"&amp;10)</f>
        <v>0</v>
      </c>
      <c r="AA41" s="22">
        <f>COUNTIF(車両台帳!$AS$57:$AS$556,AA$3&amp;"-"&amp;10)</f>
        <v>0</v>
      </c>
      <c r="AB41" s="22">
        <f>COUNTIF(車両台帳!$AS$57:$AS$556,AB$3&amp;"-"&amp;10)</f>
        <v>0</v>
      </c>
      <c r="AC41" s="22">
        <f>COUNTIF(車両台帳!$AS$57:$AS$556,AC$3&amp;"-"&amp;10)</f>
        <v>0</v>
      </c>
      <c r="AD41" s="22">
        <f>COUNTIF(車両台帳!$AS$57:$AS$556,AD$3&amp;"-"&amp;10)</f>
        <v>0</v>
      </c>
      <c r="AE41" s="22">
        <f>COUNTIF(車両台帳!$AS$57:$AS$556,AE$3&amp;"-"&amp;10)</f>
        <v>0</v>
      </c>
      <c r="AF41" s="22">
        <f>COUNTIF(車両台帳!$AS$57:$AS$556,AF$3&amp;"-"&amp;10)</f>
        <v>0</v>
      </c>
      <c r="AG41" s="22">
        <f>COUNTIF(車両台帳!$AS$57:$AS$556,AG$3&amp;"-"&amp;10)</f>
        <v>0</v>
      </c>
      <c r="AH41" s="22">
        <f>COUNTIF(車両台帳!$AS$57:$AS$556,AH$3&amp;"-"&amp;10)</f>
        <v>0</v>
      </c>
      <c r="AI41" s="22">
        <f>COUNTIF(車両台帳!$AS$57:$AS$556,AI$3&amp;"-"&amp;10)</f>
        <v>0</v>
      </c>
      <c r="AJ41" s="22">
        <f>COUNTIF(車両台帳!$AS$57:$AS$556,AJ$3&amp;"-"&amp;10)</f>
        <v>0</v>
      </c>
      <c r="AK41" s="22">
        <f>COUNTIF(車両台帳!$AS$57:$AS$556,AK$3&amp;"-"&amp;10)</f>
        <v>0</v>
      </c>
      <c r="AL41" s="22">
        <f>COUNTIF(車両台帳!$AS$57:$AS$556,AL$3&amp;"-"&amp;10)</f>
        <v>0</v>
      </c>
      <c r="AM41" s="22">
        <f>COUNTIF(車両台帳!$AS$57:$AS$556,AM$3&amp;"-"&amp;10)</f>
        <v>0</v>
      </c>
      <c r="AN41" s="22">
        <f>COUNTIF(車両台帳!$AS$57:$AS$556,AN$3&amp;"-"&amp;10)</f>
        <v>0</v>
      </c>
      <c r="AO41" s="22">
        <f>COUNTIF(車両台帳!$AS$57:$AS$556,AO$3&amp;"-"&amp;10)</f>
        <v>0</v>
      </c>
      <c r="AP41" s="22">
        <f>COUNTIF(車両台帳!$AS$57:$AS$556,AP$3&amp;"-"&amp;10)</f>
        <v>0</v>
      </c>
      <c r="AQ41" s="22">
        <f>COUNTIF(車両台帳!$AS$57:$AS$556,AQ$3&amp;"-"&amp;10)</f>
        <v>0</v>
      </c>
      <c r="AR41" s="22">
        <f>COUNTIF(車両台帳!$AS$57:$AS$556,AR$3&amp;"-"&amp;10)</f>
        <v>0</v>
      </c>
      <c r="AS41" s="22">
        <f>COUNTIF(車両台帳!$AS$57:$AS$556,AS$3&amp;"-"&amp;10)</f>
        <v>0</v>
      </c>
      <c r="AT41" s="22">
        <f>COUNTIF(車両台帳!$AS$57:$AS$556,AT$3&amp;"-"&amp;10)</f>
        <v>0</v>
      </c>
      <c r="AU41" s="22">
        <f>COUNTIF(車両台帳!$AS$57:$AS$556,AU$3&amp;"-"&amp;10)</f>
        <v>0</v>
      </c>
      <c r="AV41" s="22">
        <f>COUNTIF(車両台帳!$AS$57:$AS$556,AV$3&amp;"-"&amp;10)</f>
        <v>0</v>
      </c>
      <c r="AW41" s="22">
        <f>COUNTIF(車両台帳!$AS$57:$AS$556,AW$3&amp;"-"&amp;10)</f>
        <v>0</v>
      </c>
      <c r="AX41" s="22">
        <f>COUNTIF(車両台帳!$AS$57:$AS$556,AX$3&amp;"-"&amp;10)</f>
        <v>0</v>
      </c>
      <c r="AY41" s="22">
        <f>COUNTIF(車両台帳!$AS$57:$AS$556,AY$3&amp;"-"&amp;10)</f>
        <v>0</v>
      </c>
      <c r="AZ41" s="22">
        <f>COUNTIF(車両台帳!$AS$57:$AS$556,AZ$3&amp;"-"&amp;10)</f>
        <v>0</v>
      </c>
      <c r="BA41" s="22">
        <f>COUNTIF(車両台帳!$AS$57:$AS$556,BA$3&amp;"-"&amp;10)</f>
        <v>0</v>
      </c>
      <c r="BB41" s="22">
        <f>COUNTIF(車両台帳!$AS$57:$AS$556,BB$3&amp;"-"&amp;10)</f>
        <v>0</v>
      </c>
      <c r="BC41" s="22">
        <f>COUNTIF(車両台帳!$AS$57:$AS$556,BC$3&amp;"-"&amp;10)</f>
        <v>0</v>
      </c>
      <c r="BD41" s="22">
        <f>COUNTIF(車両台帳!$AS$57:$AS$556,BD$3&amp;"-"&amp;10)</f>
        <v>0</v>
      </c>
      <c r="BE41" s="22">
        <f>COUNTIF(車両台帳!$AS$57:$AS$556,BE$3&amp;"-"&amp;10)</f>
        <v>0</v>
      </c>
      <c r="BF41" s="22">
        <f>COUNTIF(車両台帳!$AS$57:$AS$556,BF$3&amp;"-"&amp;10)</f>
        <v>0</v>
      </c>
      <c r="BG41" s="22">
        <f>COUNTIF(車両台帳!$AS$57:$AS$556,BG$3&amp;"-"&amp;10)</f>
        <v>0</v>
      </c>
      <c r="BH41" s="22">
        <f>COUNTIF(車両台帳!$AS$57:$AS$556,BH$3&amp;"-"&amp;10)</f>
        <v>0</v>
      </c>
      <c r="BI41" s="22">
        <f>COUNTIF(車両台帳!$AS$57:$AS$556,BI$3&amp;"-"&amp;10)</f>
        <v>0</v>
      </c>
      <c r="BJ41" s="22">
        <f>COUNTIF(車両台帳!$AS$57:$AS$556,BJ$3&amp;"-"&amp;10)</f>
        <v>0</v>
      </c>
      <c r="BK41" s="22">
        <f>COUNTIF(車両台帳!$AS$57:$AS$556,BK$3&amp;"-"&amp;10)</f>
        <v>0</v>
      </c>
      <c r="BL41" s="22">
        <f>COUNTIF(車両台帳!$AS$57:$AS$556,BL$3&amp;"-"&amp;10)</f>
        <v>0</v>
      </c>
      <c r="BM41" s="22">
        <f>COUNTIF(車両台帳!$AS$57:$AS$556,BM$3&amp;"-"&amp;10)</f>
        <v>0</v>
      </c>
      <c r="BN41" s="22">
        <f>COUNTIF(車両台帳!$AS$57:$AS$556,BN$3&amp;"-"&amp;10)</f>
        <v>0</v>
      </c>
      <c r="BO41" s="22">
        <f>COUNTIF(車両台帳!$AS$57:$AS$556,BO$3&amp;"-"&amp;10)</f>
        <v>0</v>
      </c>
      <c r="BP41" s="22">
        <f>COUNTIF(車両台帳!$AS$57:$AS$556,BP$3&amp;"-"&amp;10)</f>
        <v>0</v>
      </c>
      <c r="BQ41" s="22">
        <f>COUNTIF(車両台帳!$AS$57:$AS$556,BQ$3&amp;"-"&amp;10)</f>
        <v>0</v>
      </c>
      <c r="BR41" s="22">
        <f>COUNTIF(車両台帳!$AS$57:$AS$556,BR$3&amp;"-"&amp;10)</f>
        <v>0</v>
      </c>
      <c r="BS41" s="22">
        <f>COUNTIF(車両台帳!$AS$57:$AS$556,BS$3&amp;"-"&amp;10)</f>
        <v>0</v>
      </c>
      <c r="BT41" s="22">
        <f>COUNTIF(車両台帳!$AS$57:$AS$556,BT$3&amp;"-"&amp;10)</f>
        <v>0</v>
      </c>
      <c r="BU41" s="22">
        <f>COUNTIF(車両台帳!$AS$57:$AS$556,BU$3&amp;"-"&amp;10)</f>
        <v>0</v>
      </c>
      <c r="BV41" s="22">
        <f>COUNTIF(車両台帳!$AS$57:$AS$556,BV$3&amp;"-"&amp;10)</f>
        <v>0</v>
      </c>
      <c r="BW41" s="22">
        <f>COUNTIF(車両台帳!$AS$57:$AS$556,BW$3&amp;"-"&amp;10)</f>
        <v>0</v>
      </c>
      <c r="BX41" s="22">
        <f>COUNTIF(車両台帳!$AS$57:$AS$556,BX$3&amp;"-"&amp;10)</f>
        <v>0</v>
      </c>
      <c r="BY41" s="22">
        <f>COUNTIF(車両台帳!$AS$57:$AS$556,BY$3&amp;"-"&amp;10)</f>
        <v>0</v>
      </c>
      <c r="BZ41" s="22">
        <f>COUNTIF(車両台帳!$AS$57:$AS$556,BZ$3&amp;"-"&amp;10)</f>
        <v>0</v>
      </c>
      <c r="CA41" s="22">
        <f>COUNTIF(車両台帳!$AS$57:$AS$556,CA$3&amp;"-"&amp;10)</f>
        <v>0</v>
      </c>
      <c r="CB41" s="22">
        <f>COUNTIF(車両台帳!$AS$57:$AS$556,CB$3&amp;"-"&amp;10)</f>
        <v>0</v>
      </c>
      <c r="CC41" s="22">
        <f>COUNTIF(車両台帳!$AS$57:$AS$556,CC$3&amp;"-"&amp;10)</f>
        <v>0</v>
      </c>
      <c r="CD41" s="22">
        <f>COUNTIF(車両台帳!$AS$57:$AS$556,CD$3&amp;"-"&amp;10)</f>
        <v>0</v>
      </c>
      <c r="CE41" s="22">
        <f>COUNTIF(車両台帳!$AS$57:$AS$556,CE$3&amp;"-"&amp;10)</f>
        <v>0</v>
      </c>
      <c r="CF41" s="22">
        <f>COUNTIF(車両台帳!$AS$57:$AS$556,CF$3&amp;"-"&amp;10)</f>
        <v>0</v>
      </c>
      <c r="CG41" s="22">
        <f>COUNTIF(車両台帳!$AS$57:$AS$556,CG$3&amp;"-"&amp;10)</f>
        <v>0</v>
      </c>
      <c r="CH41" s="22">
        <f>COUNTIF(車両台帳!$AS$57:$AS$556,CH$3&amp;"-"&amp;10)</f>
        <v>0</v>
      </c>
      <c r="CI41" s="22">
        <f>COUNTIF(車両台帳!$AS$57:$AS$556,CI$3&amp;"-"&amp;10)</f>
        <v>0</v>
      </c>
      <c r="CJ41" s="22">
        <f>COUNTIF(車両台帳!$AS$57:$AS$556,CJ$3&amp;"-"&amp;10)</f>
        <v>0</v>
      </c>
      <c r="CK41" s="22">
        <f>COUNTIF(車両台帳!$AS$57:$AS$556,CK$3&amp;"-"&amp;10)</f>
        <v>0</v>
      </c>
      <c r="CL41" s="22">
        <f>COUNTIF(車両台帳!$AS$57:$AS$556,CL$3&amp;"-"&amp;10)</f>
        <v>0</v>
      </c>
      <c r="CM41" s="22">
        <f>COUNTIF(車両台帳!$AS$57:$AS$556,CM$3&amp;"-"&amp;10)</f>
        <v>0</v>
      </c>
      <c r="CN41" s="22">
        <f>COUNTIF(車両台帳!$AS$57:$AS$556,CN$3&amp;"-"&amp;10)</f>
        <v>0</v>
      </c>
      <c r="CO41" s="22">
        <f>COUNTIF(車両台帳!$AS$57:$AS$556,CO$3&amp;"-"&amp;10)</f>
        <v>0</v>
      </c>
      <c r="CP41" s="22">
        <f>COUNTIF(車両台帳!$AS$57:$AS$556,CP$3&amp;"-"&amp;10)</f>
        <v>0</v>
      </c>
      <c r="CQ41" s="22">
        <f>COUNTIF(車両台帳!$AS$57:$AS$556,CQ$3&amp;"-"&amp;10)</f>
        <v>0</v>
      </c>
      <c r="CR41" s="22">
        <f>COUNTIF(車両台帳!$AS$57:$AS$556,CR$3&amp;"-"&amp;10)</f>
        <v>0</v>
      </c>
      <c r="CS41" s="22">
        <f>COUNTIF(車両台帳!$AS$57:$AS$556,CS$3&amp;"-"&amp;10)</f>
        <v>0</v>
      </c>
      <c r="CT41" s="22">
        <f>COUNTIF(車両台帳!$AS$57:$AS$556,CT$3&amp;"-"&amp;10)</f>
        <v>0</v>
      </c>
      <c r="CU41" s="22">
        <f>COUNTIF(車両台帳!$AS$57:$AS$556,CU$3&amp;"-"&amp;10)</f>
        <v>0</v>
      </c>
      <c r="CV41" s="22">
        <f>COUNTIF(車両台帳!$AS$57:$AS$556,CV$3&amp;"-"&amp;10)</f>
        <v>0</v>
      </c>
      <c r="CW41" s="22">
        <f>COUNTIF(車両台帳!$AS$57:$AS$556,CW$3&amp;"-"&amp;10)</f>
        <v>0</v>
      </c>
      <c r="CX41" s="22">
        <f>COUNTIF(車両台帳!$AS$57:$AS$556,CX$3&amp;"-"&amp;10)</f>
        <v>0</v>
      </c>
      <c r="CY41" s="22">
        <f>COUNTIF(車両台帳!$AS$57:$AS$556,CY$3&amp;"-"&amp;10)</f>
        <v>0</v>
      </c>
      <c r="CZ41" s="22">
        <f>COUNTIF(車両台帳!$AS$57:$AS$556,CZ$3&amp;"-"&amp;10)</f>
        <v>0</v>
      </c>
      <c r="DA41" s="22">
        <f>COUNTIF(車両台帳!$AS$57:$AS$556,DA$3&amp;"-"&amp;10)</f>
        <v>0</v>
      </c>
      <c r="DB41" s="22">
        <f>COUNTIF(車両台帳!$AS$57:$AS$556,DB$3&amp;"-"&amp;10)</f>
        <v>0</v>
      </c>
      <c r="DC41" s="22">
        <f>COUNTIF(車両台帳!$AS$57:$AS$556,DC$3&amp;"-"&amp;10)</f>
        <v>0</v>
      </c>
      <c r="DD41" s="22">
        <f>COUNTIF(車両台帳!$AS$57:$AS$556,DD$3&amp;"-"&amp;10)</f>
        <v>0</v>
      </c>
      <c r="DE41" s="22">
        <f>COUNTIF(車両台帳!$AS$57:$AS$556,DE$3&amp;"-"&amp;10)</f>
        <v>0</v>
      </c>
      <c r="DF41" s="22">
        <f>COUNTIF(車両台帳!$AS$57:$AS$556,DF$3&amp;"-"&amp;10)</f>
        <v>0</v>
      </c>
      <c r="DG41" s="22">
        <f>COUNTIF(車両台帳!$AS$57:$AS$556,DG$3&amp;"-"&amp;10)</f>
        <v>0</v>
      </c>
      <c r="DH41" s="22">
        <f>COUNTIF(車両台帳!$AS$57:$AS$556,DH$3&amp;"-"&amp;10)</f>
        <v>0</v>
      </c>
      <c r="DI41" s="22">
        <f>COUNTIF(車両台帳!$AS$57:$AS$556,DI$3&amp;"-"&amp;10)</f>
        <v>0</v>
      </c>
      <c r="DJ41" s="22">
        <f>COUNTIF(車両台帳!$AS$57:$AS$556,DJ$3&amp;"-"&amp;10)</f>
        <v>0</v>
      </c>
      <c r="DK41" s="22">
        <f>COUNTIF(車両台帳!$AS$57:$AS$556,DK$3&amp;"-"&amp;10)</f>
        <v>0</v>
      </c>
      <c r="DL41" s="22">
        <f>COUNTIF(車両台帳!$AS$57:$AS$556,DL$3&amp;"-"&amp;10)</f>
        <v>0</v>
      </c>
      <c r="DM41" s="22">
        <f>COUNTIF(車両台帳!$AS$57:$AS$556,DM$3&amp;"-"&amp;10)</f>
        <v>0</v>
      </c>
      <c r="DN41" s="22">
        <f>COUNTIF(車両台帳!$AS$57:$AS$556,DN$3&amp;"-"&amp;10)</f>
        <v>0</v>
      </c>
      <c r="DO41" s="22">
        <f>COUNTIF(車両台帳!$AS$57:$AS$556,DO$3&amp;"-"&amp;10)</f>
        <v>0</v>
      </c>
      <c r="DP41" s="22">
        <f>COUNTIF(車両台帳!$AS$57:$AS$556,DP$3&amp;"-"&amp;10)</f>
        <v>0</v>
      </c>
      <c r="DQ41" s="22">
        <f>COUNTIF(車両台帳!$AS$57:$AS$556,DQ$3&amp;"-"&amp;10)</f>
        <v>0</v>
      </c>
      <c r="DR41" s="22">
        <f>COUNTIF(車両台帳!$AS$57:$AS$556,DR$3&amp;"-"&amp;10)</f>
        <v>0</v>
      </c>
      <c r="DS41" s="22">
        <f>COUNTIF(車両台帳!$AS$57:$AS$556,DS$3&amp;"-"&amp;10)</f>
        <v>0</v>
      </c>
      <c r="DT41" s="22">
        <f>COUNTIF(車両台帳!$AS$57:$AS$556,DT$3&amp;"-"&amp;10)</f>
        <v>0</v>
      </c>
      <c r="DU41" s="22">
        <f>COUNTIF(車両台帳!$AS$57:$AS$556,DU$3&amp;"-"&amp;10)</f>
        <v>0</v>
      </c>
      <c r="DV41" s="22">
        <f>COUNTIF(車両台帳!$AS$57:$AS$556,DV$3&amp;"-"&amp;10)</f>
        <v>0</v>
      </c>
      <c r="DW41" s="22">
        <f>COUNTIF(車両台帳!$AS$57:$AS$556,DW$3&amp;"-"&amp;10)</f>
        <v>0</v>
      </c>
      <c r="DX41" s="22">
        <f>COUNTIF(車両台帳!$AS$57:$AS$556,DX$3&amp;"-"&amp;10)</f>
        <v>0</v>
      </c>
      <c r="DY41" s="22">
        <f>COUNTIF(車両台帳!$AS$57:$AS$556,DY$3&amp;"-"&amp;10)</f>
        <v>0</v>
      </c>
      <c r="DZ41" s="22">
        <f>COUNTIF(車両台帳!$AS$57:$AS$556,DZ$3&amp;"-"&amp;10)</f>
        <v>0</v>
      </c>
      <c r="EA41" s="22">
        <f>COUNTIF(車両台帳!$AS$57:$AS$556,EA$3&amp;"-"&amp;10)</f>
        <v>0</v>
      </c>
      <c r="EB41" s="22">
        <f>COUNTIF(車両台帳!$AS$57:$AS$556,EB$3&amp;"-"&amp;10)</f>
        <v>0</v>
      </c>
      <c r="EC41" s="22">
        <f>COUNTIF(車両台帳!$AS$57:$AS$556,EC$3&amp;"-"&amp;10)</f>
        <v>0</v>
      </c>
      <c r="ED41" s="22">
        <f>COUNTIF(車両台帳!$AS$57:$AS$556,ED$3&amp;"-"&amp;10)</f>
        <v>0</v>
      </c>
      <c r="EE41" s="22">
        <f>COUNTIF(車両台帳!$AS$57:$AS$556,EE$3&amp;"-"&amp;10)</f>
        <v>0</v>
      </c>
      <c r="EF41" s="22">
        <f>COUNTIF(車両台帳!$AS$57:$AS$556,EF$3&amp;"-"&amp;10)</f>
        <v>0</v>
      </c>
      <c r="EG41" s="22">
        <f>COUNTIF(車両台帳!$AS$57:$AS$556,EG$3&amp;"-"&amp;10)</f>
        <v>0</v>
      </c>
      <c r="EH41" s="22">
        <f>COUNTIF(車両台帳!$AS$57:$AS$556,EH$3&amp;"-"&amp;10)</f>
        <v>0</v>
      </c>
      <c r="EI41" s="22">
        <f>COUNTIF(車両台帳!$AS$57:$AS$556,EI$3&amp;"-"&amp;10)</f>
        <v>0</v>
      </c>
      <c r="EJ41" s="22">
        <f>COUNTIF(車両台帳!$AS$57:$AS$556,EJ$3&amp;"-"&amp;10)</f>
        <v>0</v>
      </c>
      <c r="EK41" s="22">
        <f>COUNTIF(車両台帳!$AS$57:$AS$556,EK$3&amp;"-"&amp;10)</f>
        <v>0</v>
      </c>
      <c r="EL41" s="22">
        <f>COUNTIF(車両台帳!$AS$57:$AS$556,EL$3&amp;"-"&amp;10)</f>
        <v>0</v>
      </c>
      <c r="EM41" s="22">
        <f>COUNTIF(車両台帳!$AS$57:$AS$556,EM$3&amp;"-"&amp;10)</f>
        <v>0</v>
      </c>
      <c r="EN41" s="22">
        <f>COUNTIF(車両台帳!$AS$57:$AS$556,EN$3&amp;"-"&amp;10)</f>
        <v>0</v>
      </c>
      <c r="EO41" s="22">
        <f>COUNTIF(車両台帳!$AS$57:$AS$556,EO$3&amp;"-"&amp;10)</f>
        <v>0</v>
      </c>
      <c r="EP41" s="22">
        <f>COUNTIF(車両台帳!$AS$57:$AS$556,EP$3&amp;"-"&amp;10)</f>
        <v>0</v>
      </c>
      <c r="EQ41" s="22">
        <f>COUNTIF(車両台帳!$AS$57:$AS$556,EQ$3&amp;"-"&amp;10)</f>
        <v>0</v>
      </c>
      <c r="ER41" s="22">
        <f>COUNTIF(車両台帳!$AS$57:$AS$556,ER$3&amp;"-"&amp;10)</f>
        <v>0</v>
      </c>
      <c r="ES41" s="22">
        <f>COUNTIF(車両台帳!$AS$57:$AS$556,ES$3&amp;"-"&amp;10)</f>
        <v>0</v>
      </c>
      <c r="ET41" s="22">
        <f>COUNTIF(車両台帳!$AS$57:$AS$556,ET$3&amp;"-"&amp;10)</f>
        <v>0</v>
      </c>
      <c r="EU41" s="22">
        <f>COUNTIF(車両台帳!$AS$57:$AS$556,EU$3&amp;"-"&amp;10)</f>
        <v>0</v>
      </c>
      <c r="EV41" s="22">
        <f>COUNTIF(車両台帳!$AS$57:$AS$556,EV$3&amp;"-"&amp;10)</f>
        <v>0</v>
      </c>
      <c r="EW41" s="22">
        <f>COUNTIF(車両台帳!$AS$57:$AS$556,EW$3&amp;"-"&amp;10)</f>
        <v>0</v>
      </c>
    </row>
    <row r="42" spans="2:153">
      <c r="C42" s="4" t="s">
        <v>2183</v>
      </c>
      <c r="D42" s="22">
        <f>COUNTIF(車両台帳!$AS$57:$AS$556,D$3&amp;"-"&amp;6)</f>
        <v>0</v>
      </c>
      <c r="E42" s="22">
        <f>COUNTIF(車両台帳!$AS$57:$AS$556,E$3&amp;"-"&amp;6)</f>
        <v>0</v>
      </c>
      <c r="F42" s="22">
        <f>COUNTIF(車両台帳!$AS$57:$AS$556,F$3&amp;"-"&amp;6)</f>
        <v>0</v>
      </c>
      <c r="G42" s="22">
        <f>COUNTIF(車両台帳!$AS$57:$AS$556,G$3&amp;"-"&amp;6)</f>
        <v>0</v>
      </c>
      <c r="H42" s="22">
        <f>COUNTIF(車両台帳!$AS$57:$AS$556,H$3&amp;"-"&amp;6)</f>
        <v>0</v>
      </c>
      <c r="I42" s="22">
        <f>COUNTIF(車両台帳!$AS$57:$AS$556,I$3&amp;"-"&amp;6)</f>
        <v>0</v>
      </c>
      <c r="J42" s="22">
        <f>COUNTIF(車両台帳!$AS$57:$AS$556,J$3&amp;"-"&amp;6)</f>
        <v>0</v>
      </c>
      <c r="K42" s="22">
        <f>COUNTIF(車両台帳!$AS$57:$AS$556,K$3&amp;"-"&amp;6)</f>
        <v>0</v>
      </c>
      <c r="L42" s="22">
        <f>COUNTIF(車両台帳!$AS$57:$AS$556,L$3&amp;"-"&amp;6)</f>
        <v>0</v>
      </c>
      <c r="M42" s="22">
        <f>COUNTIF(車両台帳!$AS$57:$AS$556,M$3&amp;"-"&amp;6)</f>
        <v>0</v>
      </c>
      <c r="N42" s="22">
        <f>COUNTIF(車両台帳!$AS$57:$AS$556,N$3&amp;"-"&amp;6)</f>
        <v>0</v>
      </c>
      <c r="O42" s="22">
        <f>COUNTIF(車両台帳!$AS$57:$AS$556,O$3&amp;"-"&amp;6)</f>
        <v>0</v>
      </c>
      <c r="P42" s="22">
        <f>COUNTIF(車両台帳!$AS$57:$AS$556,P$3&amp;"-"&amp;6)</f>
        <v>0</v>
      </c>
      <c r="Q42" s="22">
        <f>COUNTIF(車両台帳!$AS$57:$AS$556,Q$3&amp;"-"&amp;6)</f>
        <v>0</v>
      </c>
      <c r="R42" s="22">
        <f>COUNTIF(車両台帳!$AS$57:$AS$556,R$3&amp;"-"&amp;6)</f>
        <v>0</v>
      </c>
      <c r="S42" s="22">
        <f>COUNTIF(車両台帳!$AS$57:$AS$556,S$3&amp;"-"&amp;6)</f>
        <v>0</v>
      </c>
      <c r="T42" s="22">
        <f>COUNTIF(車両台帳!$AS$57:$AS$556,T$3&amp;"-"&amp;6)</f>
        <v>0</v>
      </c>
      <c r="U42" s="22">
        <f>COUNTIF(車両台帳!$AS$57:$AS$556,U$3&amp;"-"&amp;6)</f>
        <v>0</v>
      </c>
      <c r="V42" s="22">
        <f>COUNTIF(車両台帳!$AS$57:$AS$556,V$3&amp;"-"&amp;6)</f>
        <v>0</v>
      </c>
      <c r="W42" s="22">
        <f>COUNTIF(車両台帳!$AS$57:$AS$556,W$3&amp;"-"&amp;6)</f>
        <v>0</v>
      </c>
      <c r="X42" s="22">
        <f>COUNTIF(車両台帳!$AS$57:$AS$556,X$3&amp;"-"&amp;6)</f>
        <v>0</v>
      </c>
      <c r="Y42" s="22">
        <f>COUNTIF(車両台帳!$AS$57:$AS$556,Y$3&amp;"-"&amp;6)</f>
        <v>0</v>
      </c>
      <c r="Z42" s="22">
        <f>COUNTIF(車両台帳!$AS$57:$AS$556,Z$3&amp;"-"&amp;6)</f>
        <v>0</v>
      </c>
      <c r="AA42" s="22">
        <f>COUNTIF(車両台帳!$AS$57:$AS$556,AA$3&amp;"-"&amp;6)</f>
        <v>0</v>
      </c>
      <c r="AB42" s="22">
        <f>COUNTIF(車両台帳!$AS$57:$AS$556,AB$3&amp;"-"&amp;6)</f>
        <v>0</v>
      </c>
      <c r="AC42" s="22">
        <f>COUNTIF(車両台帳!$AS$57:$AS$556,AC$3&amp;"-"&amp;6)</f>
        <v>0</v>
      </c>
      <c r="AD42" s="22">
        <f>COUNTIF(車両台帳!$AS$57:$AS$556,AD$3&amp;"-"&amp;6)</f>
        <v>0</v>
      </c>
      <c r="AE42" s="22">
        <f>COUNTIF(車両台帳!$AS$57:$AS$556,AE$3&amp;"-"&amp;6)</f>
        <v>0</v>
      </c>
      <c r="AF42" s="22">
        <f>COUNTIF(車両台帳!$AS$57:$AS$556,AF$3&amp;"-"&amp;6)</f>
        <v>0</v>
      </c>
      <c r="AG42" s="22">
        <f>COUNTIF(車両台帳!$AS$57:$AS$556,AG$3&amp;"-"&amp;6)</f>
        <v>0</v>
      </c>
      <c r="AH42" s="22">
        <f>COUNTIF(車両台帳!$AS$57:$AS$556,AH$3&amp;"-"&amp;6)</f>
        <v>0</v>
      </c>
      <c r="AI42" s="22">
        <f>COUNTIF(車両台帳!$AS$57:$AS$556,AI$3&amp;"-"&amp;6)</f>
        <v>0</v>
      </c>
      <c r="AJ42" s="22">
        <f>COUNTIF(車両台帳!$AS$57:$AS$556,AJ$3&amp;"-"&amp;6)</f>
        <v>0</v>
      </c>
      <c r="AK42" s="22">
        <f>COUNTIF(車両台帳!$AS$57:$AS$556,AK$3&amp;"-"&amp;6)</f>
        <v>0</v>
      </c>
      <c r="AL42" s="22">
        <f>COUNTIF(車両台帳!$AS$57:$AS$556,AL$3&amp;"-"&amp;6)</f>
        <v>0</v>
      </c>
      <c r="AM42" s="22">
        <f>COUNTIF(車両台帳!$AS$57:$AS$556,AM$3&amp;"-"&amp;6)</f>
        <v>0</v>
      </c>
      <c r="AN42" s="22">
        <f>COUNTIF(車両台帳!$AS$57:$AS$556,AN$3&amp;"-"&amp;6)</f>
        <v>0</v>
      </c>
      <c r="AO42" s="22">
        <f>COUNTIF(車両台帳!$AS$57:$AS$556,AO$3&amp;"-"&amp;6)</f>
        <v>0</v>
      </c>
      <c r="AP42" s="22">
        <f>COUNTIF(車両台帳!$AS$57:$AS$556,AP$3&amp;"-"&amp;6)</f>
        <v>0</v>
      </c>
      <c r="AQ42" s="22">
        <f>COUNTIF(車両台帳!$AS$57:$AS$556,AQ$3&amp;"-"&amp;6)</f>
        <v>0</v>
      </c>
      <c r="AR42" s="22">
        <f>COUNTIF(車両台帳!$AS$57:$AS$556,AR$3&amp;"-"&amp;6)</f>
        <v>0</v>
      </c>
      <c r="AS42" s="22">
        <f>COUNTIF(車両台帳!$AS$57:$AS$556,AS$3&amp;"-"&amp;6)</f>
        <v>0</v>
      </c>
      <c r="AT42" s="22">
        <f>COUNTIF(車両台帳!$AS$57:$AS$556,AT$3&amp;"-"&amp;6)</f>
        <v>0</v>
      </c>
      <c r="AU42" s="22">
        <f>COUNTIF(車両台帳!$AS$57:$AS$556,AU$3&amp;"-"&amp;6)</f>
        <v>0</v>
      </c>
      <c r="AV42" s="22">
        <f>COUNTIF(車両台帳!$AS$57:$AS$556,AV$3&amp;"-"&amp;6)</f>
        <v>0</v>
      </c>
      <c r="AW42" s="22">
        <f>COUNTIF(車両台帳!$AS$57:$AS$556,AW$3&amp;"-"&amp;6)</f>
        <v>0</v>
      </c>
      <c r="AX42" s="22">
        <f>COUNTIF(車両台帳!$AS$57:$AS$556,AX$3&amp;"-"&amp;6)</f>
        <v>0</v>
      </c>
      <c r="AY42" s="22">
        <f>COUNTIF(車両台帳!$AS$57:$AS$556,AY$3&amp;"-"&amp;6)</f>
        <v>0</v>
      </c>
      <c r="AZ42" s="22">
        <f>COUNTIF(車両台帳!$AS$57:$AS$556,AZ$3&amp;"-"&amp;6)</f>
        <v>0</v>
      </c>
      <c r="BA42" s="22">
        <f>COUNTIF(車両台帳!$AS$57:$AS$556,BA$3&amp;"-"&amp;6)</f>
        <v>0</v>
      </c>
      <c r="BB42" s="22">
        <f>COUNTIF(車両台帳!$AS$57:$AS$556,BB$3&amp;"-"&amp;6)</f>
        <v>0</v>
      </c>
      <c r="BC42" s="22">
        <f>COUNTIF(車両台帳!$AS$57:$AS$556,BC$3&amp;"-"&amp;6)</f>
        <v>0</v>
      </c>
      <c r="BD42" s="22">
        <f>COUNTIF(車両台帳!$AS$57:$AS$556,BD$3&amp;"-"&amp;6)</f>
        <v>0</v>
      </c>
      <c r="BE42" s="22">
        <f>COUNTIF(車両台帳!$AS$57:$AS$556,BE$3&amp;"-"&amp;6)</f>
        <v>0</v>
      </c>
      <c r="BF42" s="22">
        <f>COUNTIF(車両台帳!$AS$57:$AS$556,BF$3&amp;"-"&amp;6)</f>
        <v>0</v>
      </c>
      <c r="BG42" s="22">
        <f>COUNTIF(車両台帳!$AS$57:$AS$556,BG$3&amp;"-"&amp;6)</f>
        <v>0</v>
      </c>
      <c r="BH42" s="22">
        <f>COUNTIF(車両台帳!$AS$57:$AS$556,BH$3&amp;"-"&amp;6)</f>
        <v>0</v>
      </c>
      <c r="BI42" s="22">
        <f>COUNTIF(車両台帳!$AS$57:$AS$556,BI$3&amp;"-"&amp;6)</f>
        <v>0</v>
      </c>
      <c r="BJ42" s="22">
        <f>COUNTIF(車両台帳!$AS$57:$AS$556,BJ$3&amp;"-"&amp;6)</f>
        <v>0</v>
      </c>
      <c r="BK42" s="22">
        <f>COUNTIF(車両台帳!$AS$57:$AS$556,BK$3&amp;"-"&amp;6)</f>
        <v>0</v>
      </c>
      <c r="BL42" s="22">
        <f>COUNTIF(車両台帳!$AS$57:$AS$556,BL$3&amp;"-"&amp;6)</f>
        <v>0</v>
      </c>
      <c r="BM42" s="22">
        <f>COUNTIF(車両台帳!$AS$57:$AS$556,BM$3&amp;"-"&amp;6)</f>
        <v>0</v>
      </c>
      <c r="BN42" s="22">
        <f>COUNTIF(車両台帳!$AS$57:$AS$556,BN$3&amp;"-"&amp;6)</f>
        <v>0</v>
      </c>
      <c r="BO42" s="22">
        <f>COUNTIF(車両台帳!$AS$57:$AS$556,BO$3&amp;"-"&amp;6)</f>
        <v>0</v>
      </c>
      <c r="BP42" s="22">
        <f>COUNTIF(車両台帳!$AS$57:$AS$556,BP$3&amp;"-"&amp;6)</f>
        <v>0</v>
      </c>
      <c r="BQ42" s="22">
        <f>COUNTIF(車両台帳!$AS$57:$AS$556,BQ$3&amp;"-"&amp;6)</f>
        <v>0</v>
      </c>
      <c r="BR42" s="22">
        <f>COUNTIF(車両台帳!$AS$57:$AS$556,BR$3&amp;"-"&amp;6)</f>
        <v>0</v>
      </c>
      <c r="BS42" s="22">
        <f>COUNTIF(車両台帳!$AS$57:$AS$556,BS$3&amp;"-"&amp;6)</f>
        <v>0</v>
      </c>
      <c r="BT42" s="22">
        <f>COUNTIF(車両台帳!$AS$57:$AS$556,BT$3&amp;"-"&amp;6)</f>
        <v>0</v>
      </c>
      <c r="BU42" s="22">
        <f>COUNTIF(車両台帳!$AS$57:$AS$556,BU$3&amp;"-"&amp;6)</f>
        <v>0</v>
      </c>
      <c r="BV42" s="22">
        <f>COUNTIF(車両台帳!$AS$57:$AS$556,BV$3&amp;"-"&amp;6)</f>
        <v>0</v>
      </c>
      <c r="BW42" s="22">
        <f>COUNTIF(車両台帳!$AS$57:$AS$556,BW$3&amp;"-"&amp;6)</f>
        <v>0</v>
      </c>
      <c r="BX42" s="22">
        <f>COUNTIF(車両台帳!$AS$57:$AS$556,BX$3&amp;"-"&amp;6)</f>
        <v>0</v>
      </c>
      <c r="BY42" s="22">
        <f>COUNTIF(車両台帳!$AS$57:$AS$556,BY$3&amp;"-"&amp;6)</f>
        <v>0</v>
      </c>
      <c r="BZ42" s="22">
        <f>COUNTIF(車両台帳!$AS$57:$AS$556,BZ$3&amp;"-"&amp;6)</f>
        <v>0</v>
      </c>
      <c r="CA42" s="22">
        <f>COUNTIF(車両台帳!$AS$57:$AS$556,CA$3&amp;"-"&amp;6)</f>
        <v>0</v>
      </c>
      <c r="CB42" s="22">
        <f>COUNTIF(車両台帳!$AS$57:$AS$556,CB$3&amp;"-"&amp;6)</f>
        <v>0</v>
      </c>
      <c r="CC42" s="22">
        <f>COUNTIF(車両台帳!$AS$57:$AS$556,CC$3&amp;"-"&amp;6)</f>
        <v>0</v>
      </c>
      <c r="CD42" s="22">
        <f>COUNTIF(車両台帳!$AS$57:$AS$556,CD$3&amp;"-"&amp;6)</f>
        <v>0</v>
      </c>
      <c r="CE42" s="22">
        <f>COUNTIF(車両台帳!$AS$57:$AS$556,CE$3&amp;"-"&amp;6)</f>
        <v>0</v>
      </c>
      <c r="CF42" s="22">
        <f>COUNTIF(車両台帳!$AS$57:$AS$556,CF$3&amp;"-"&amp;6)</f>
        <v>0</v>
      </c>
      <c r="CG42" s="22">
        <f>COUNTIF(車両台帳!$AS$57:$AS$556,CG$3&amp;"-"&amp;6)</f>
        <v>0</v>
      </c>
      <c r="CH42" s="22">
        <f>COUNTIF(車両台帳!$AS$57:$AS$556,CH$3&amp;"-"&amp;6)</f>
        <v>0</v>
      </c>
      <c r="CI42" s="22">
        <f>COUNTIF(車両台帳!$AS$57:$AS$556,CI$3&amp;"-"&amp;6)</f>
        <v>0</v>
      </c>
      <c r="CJ42" s="22">
        <f>COUNTIF(車両台帳!$AS$57:$AS$556,CJ$3&amp;"-"&amp;6)</f>
        <v>0</v>
      </c>
      <c r="CK42" s="22">
        <f>COUNTIF(車両台帳!$AS$57:$AS$556,CK$3&amp;"-"&amp;6)</f>
        <v>0</v>
      </c>
      <c r="CL42" s="22">
        <f>COUNTIF(車両台帳!$AS$57:$AS$556,CL$3&amp;"-"&amp;6)</f>
        <v>0</v>
      </c>
      <c r="CM42" s="22">
        <f>COUNTIF(車両台帳!$AS$57:$AS$556,CM$3&amp;"-"&amp;6)</f>
        <v>0</v>
      </c>
      <c r="CN42" s="22">
        <f>COUNTIF(車両台帳!$AS$57:$AS$556,CN$3&amp;"-"&amp;6)</f>
        <v>0</v>
      </c>
      <c r="CO42" s="22">
        <f>COUNTIF(車両台帳!$AS$57:$AS$556,CO$3&amp;"-"&amp;6)</f>
        <v>0</v>
      </c>
      <c r="CP42" s="22">
        <f>COUNTIF(車両台帳!$AS$57:$AS$556,CP$3&amp;"-"&amp;6)</f>
        <v>0</v>
      </c>
      <c r="CQ42" s="22">
        <f>COUNTIF(車両台帳!$AS$57:$AS$556,CQ$3&amp;"-"&amp;6)</f>
        <v>0</v>
      </c>
      <c r="CR42" s="22">
        <f>COUNTIF(車両台帳!$AS$57:$AS$556,CR$3&amp;"-"&amp;6)</f>
        <v>0</v>
      </c>
      <c r="CS42" s="22">
        <f>COUNTIF(車両台帳!$AS$57:$AS$556,CS$3&amp;"-"&amp;6)</f>
        <v>0</v>
      </c>
      <c r="CT42" s="22">
        <f>COUNTIF(車両台帳!$AS$57:$AS$556,CT$3&amp;"-"&amp;6)</f>
        <v>0</v>
      </c>
      <c r="CU42" s="22">
        <f>COUNTIF(車両台帳!$AS$57:$AS$556,CU$3&amp;"-"&amp;6)</f>
        <v>0</v>
      </c>
      <c r="CV42" s="22">
        <f>COUNTIF(車両台帳!$AS$57:$AS$556,CV$3&amp;"-"&amp;6)</f>
        <v>0</v>
      </c>
      <c r="CW42" s="22">
        <f>COUNTIF(車両台帳!$AS$57:$AS$556,CW$3&amp;"-"&amp;6)</f>
        <v>0</v>
      </c>
      <c r="CX42" s="22">
        <f>COUNTIF(車両台帳!$AS$57:$AS$556,CX$3&amp;"-"&amp;6)</f>
        <v>0</v>
      </c>
      <c r="CY42" s="22">
        <f>COUNTIF(車両台帳!$AS$57:$AS$556,CY$3&amp;"-"&amp;6)</f>
        <v>0</v>
      </c>
      <c r="CZ42" s="22">
        <f>COUNTIF(車両台帳!$AS$57:$AS$556,CZ$3&amp;"-"&amp;6)</f>
        <v>0</v>
      </c>
      <c r="DA42" s="22">
        <f>COUNTIF(車両台帳!$AS$57:$AS$556,DA$3&amp;"-"&amp;6)</f>
        <v>0</v>
      </c>
      <c r="DB42" s="22">
        <f>COUNTIF(車両台帳!$AS$57:$AS$556,DB$3&amp;"-"&amp;6)</f>
        <v>0</v>
      </c>
      <c r="DC42" s="22">
        <f>COUNTIF(車両台帳!$AS$57:$AS$556,DC$3&amp;"-"&amp;6)</f>
        <v>0</v>
      </c>
      <c r="DD42" s="22">
        <f>COUNTIF(車両台帳!$AS$57:$AS$556,DD$3&amp;"-"&amp;6)</f>
        <v>0</v>
      </c>
      <c r="DE42" s="22">
        <f>COUNTIF(車両台帳!$AS$57:$AS$556,DE$3&amp;"-"&amp;6)</f>
        <v>0</v>
      </c>
      <c r="DF42" s="22">
        <f>COUNTIF(車両台帳!$AS$57:$AS$556,DF$3&amp;"-"&amp;6)</f>
        <v>0</v>
      </c>
      <c r="DG42" s="22">
        <f>COUNTIF(車両台帳!$AS$57:$AS$556,DG$3&amp;"-"&amp;6)</f>
        <v>0</v>
      </c>
      <c r="DH42" s="22">
        <f>COUNTIF(車両台帳!$AS$57:$AS$556,DH$3&amp;"-"&amp;6)</f>
        <v>0</v>
      </c>
      <c r="DI42" s="22">
        <f>COUNTIF(車両台帳!$AS$57:$AS$556,DI$3&amp;"-"&amp;6)</f>
        <v>0</v>
      </c>
      <c r="DJ42" s="22">
        <f>COUNTIF(車両台帳!$AS$57:$AS$556,DJ$3&amp;"-"&amp;6)</f>
        <v>0</v>
      </c>
      <c r="DK42" s="22">
        <f>COUNTIF(車両台帳!$AS$57:$AS$556,DK$3&amp;"-"&amp;6)</f>
        <v>0</v>
      </c>
      <c r="DL42" s="22">
        <f>COUNTIF(車両台帳!$AS$57:$AS$556,DL$3&amp;"-"&amp;6)</f>
        <v>0</v>
      </c>
      <c r="DM42" s="22">
        <f>COUNTIF(車両台帳!$AS$57:$AS$556,DM$3&amp;"-"&amp;6)</f>
        <v>0</v>
      </c>
      <c r="DN42" s="22">
        <f>COUNTIF(車両台帳!$AS$57:$AS$556,DN$3&amp;"-"&amp;6)</f>
        <v>0</v>
      </c>
      <c r="DO42" s="22">
        <f>COUNTIF(車両台帳!$AS$57:$AS$556,DO$3&amp;"-"&amp;6)</f>
        <v>0</v>
      </c>
      <c r="DP42" s="22">
        <f>COUNTIF(車両台帳!$AS$57:$AS$556,DP$3&amp;"-"&amp;6)</f>
        <v>0</v>
      </c>
      <c r="DQ42" s="22">
        <f>COUNTIF(車両台帳!$AS$57:$AS$556,DQ$3&amp;"-"&amp;6)</f>
        <v>0</v>
      </c>
      <c r="DR42" s="22">
        <f>COUNTIF(車両台帳!$AS$57:$AS$556,DR$3&amp;"-"&amp;6)</f>
        <v>0</v>
      </c>
      <c r="DS42" s="22">
        <f>COUNTIF(車両台帳!$AS$57:$AS$556,DS$3&amp;"-"&amp;6)</f>
        <v>0</v>
      </c>
      <c r="DT42" s="22">
        <f>COUNTIF(車両台帳!$AS$57:$AS$556,DT$3&amp;"-"&amp;6)</f>
        <v>0</v>
      </c>
      <c r="DU42" s="22">
        <f>COUNTIF(車両台帳!$AS$57:$AS$556,DU$3&amp;"-"&amp;6)</f>
        <v>0</v>
      </c>
      <c r="DV42" s="22">
        <f>COUNTIF(車両台帳!$AS$57:$AS$556,DV$3&amp;"-"&amp;6)</f>
        <v>0</v>
      </c>
      <c r="DW42" s="22">
        <f>COUNTIF(車両台帳!$AS$57:$AS$556,DW$3&amp;"-"&amp;6)</f>
        <v>0</v>
      </c>
      <c r="DX42" s="22">
        <f>COUNTIF(車両台帳!$AS$57:$AS$556,DX$3&amp;"-"&amp;6)</f>
        <v>0</v>
      </c>
      <c r="DY42" s="22">
        <f>COUNTIF(車両台帳!$AS$57:$AS$556,DY$3&amp;"-"&amp;6)</f>
        <v>0</v>
      </c>
      <c r="DZ42" s="22">
        <f>COUNTIF(車両台帳!$AS$57:$AS$556,DZ$3&amp;"-"&amp;6)</f>
        <v>0</v>
      </c>
      <c r="EA42" s="22">
        <f>COUNTIF(車両台帳!$AS$57:$AS$556,EA$3&amp;"-"&amp;6)</f>
        <v>0</v>
      </c>
      <c r="EB42" s="22">
        <f>COUNTIF(車両台帳!$AS$57:$AS$556,EB$3&amp;"-"&amp;6)</f>
        <v>0</v>
      </c>
      <c r="EC42" s="22">
        <f>COUNTIF(車両台帳!$AS$57:$AS$556,EC$3&amp;"-"&amp;6)</f>
        <v>0</v>
      </c>
      <c r="ED42" s="22">
        <f>COUNTIF(車両台帳!$AS$57:$AS$556,ED$3&amp;"-"&amp;6)</f>
        <v>0</v>
      </c>
      <c r="EE42" s="22">
        <f>COUNTIF(車両台帳!$AS$57:$AS$556,EE$3&amp;"-"&amp;6)</f>
        <v>0</v>
      </c>
      <c r="EF42" s="22">
        <f>COUNTIF(車両台帳!$AS$57:$AS$556,EF$3&amp;"-"&amp;6)</f>
        <v>0</v>
      </c>
      <c r="EG42" s="22">
        <f>COUNTIF(車両台帳!$AS$57:$AS$556,EG$3&amp;"-"&amp;6)</f>
        <v>0</v>
      </c>
      <c r="EH42" s="22">
        <f>COUNTIF(車両台帳!$AS$57:$AS$556,EH$3&amp;"-"&amp;6)</f>
        <v>0</v>
      </c>
      <c r="EI42" s="22">
        <f>COUNTIF(車両台帳!$AS$57:$AS$556,EI$3&amp;"-"&amp;6)</f>
        <v>0</v>
      </c>
      <c r="EJ42" s="22">
        <f>COUNTIF(車両台帳!$AS$57:$AS$556,EJ$3&amp;"-"&amp;6)</f>
        <v>0</v>
      </c>
      <c r="EK42" s="22">
        <f>COUNTIF(車両台帳!$AS$57:$AS$556,EK$3&amp;"-"&amp;6)</f>
        <v>0</v>
      </c>
      <c r="EL42" s="22">
        <f>COUNTIF(車両台帳!$AS$57:$AS$556,EL$3&amp;"-"&amp;6)</f>
        <v>0</v>
      </c>
      <c r="EM42" s="22">
        <f>COUNTIF(車両台帳!$AS$57:$AS$556,EM$3&amp;"-"&amp;6)</f>
        <v>0</v>
      </c>
      <c r="EN42" s="22">
        <f>COUNTIF(車両台帳!$AS$57:$AS$556,EN$3&amp;"-"&amp;6)</f>
        <v>0</v>
      </c>
      <c r="EO42" s="22">
        <f>COUNTIF(車両台帳!$AS$57:$AS$556,EO$3&amp;"-"&amp;6)</f>
        <v>0</v>
      </c>
      <c r="EP42" s="22">
        <f>COUNTIF(車両台帳!$AS$57:$AS$556,EP$3&amp;"-"&amp;6)</f>
        <v>0</v>
      </c>
      <c r="EQ42" s="22">
        <f>COUNTIF(車両台帳!$AS$57:$AS$556,EQ$3&amp;"-"&amp;6)</f>
        <v>0</v>
      </c>
      <c r="ER42" s="22">
        <f>COUNTIF(車両台帳!$AS$57:$AS$556,ER$3&amp;"-"&amp;6)</f>
        <v>0</v>
      </c>
      <c r="ES42" s="22">
        <f>COUNTIF(車両台帳!$AS$57:$AS$556,ES$3&amp;"-"&amp;6)</f>
        <v>0</v>
      </c>
      <c r="ET42" s="22">
        <f>COUNTIF(車両台帳!$AS$57:$AS$556,ET$3&amp;"-"&amp;6)</f>
        <v>0</v>
      </c>
      <c r="EU42" s="22">
        <f>COUNTIF(車両台帳!$AS$57:$AS$556,EU$3&amp;"-"&amp;6)</f>
        <v>0</v>
      </c>
      <c r="EV42" s="22">
        <f>COUNTIF(車両台帳!$AS$57:$AS$556,EV$3&amp;"-"&amp;6)</f>
        <v>0</v>
      </c>
      <c r="EW42" s="22">
        <f>COUNTIF(車両台帳!$AS$57:$AS$556,EW$3&amp;"-"&amp;6)</f>
        <v>0</v>
      </c>
    </row>
    <row r="43" spans="2:153">
      <c r="C43" s="4" t="s">
        <v>1624</v>
      </c>
      <c r="D43" s="22">
        <f>COUNTIF(車両台帳!$AS$57:$AS$556,D$3&amp;"-"&amp;7)</f>
        <v>0</v>
      </c>
      <c r="E43" s="22">
        <f>COUNTIF(車両台帳!$AS$57:$AS$556,E$3&amp;"-"&amp;7)</f>
        <v>0</v>
      </c>
      <c r="F43" s="22">
        <f>COUNTIF(車両台帳!$AS$57:$AS$556,F$3&amp;"-"&amp;7)</f>
        <v>0</v>
      </c>
      <c r="G43" s="22">
        <f>COUNTIF(車両台帳!$AS$57:$AS$556,G$3&amp;"-"&amp;7)</f>
        <v>0</v>
      </c>
      <c r="H43" s="22">
        <f>COUNTIF(車両台帳!$AS$57:$AS$556,H$3&amp;"-"&amp;7)</f>
        <v>0</v>
      </c>
      <c r="I43" s="22">
        <f>COUNTIF(車両台帳!$AS$57:$AS$556,I$3&amp;"-"&amp;7)</f>
        <v>0</v>
      </c>
      <c r="J43" s="22">
        <f>COUNTIF(車両台帳!$AS$57:$AS$556,J$3&amp;"-"&amp;7)</f>
        <v>0</v>
      </c>
      <c r="K43" s="22">
        <f>COUNTIF(車両台帳!$AS$57:$AS$556,K$3&amp;"-"&amp;7)</f>
        <v>0</v>
      </c>
      <c r="L43" s="22">
        <f>COUNTIF(車両台帳!$AS$57:$AS$556,L$3&amp;"-"&amp;7)</f>
        <v>0</v>
      </c>
      <c r="M43" s="22">
        <f>COUNTIF(車両台帳!$AS$57:$AS$556,M$3&amp;"-"&amp;7)</f>
        <v>0</v>
      </c>
      <c r="N43" s="22">
        <f>COUNTIF(車両台帳!$AS$57:$AS$556,N$3&amp;"-"&amp;7)</f>
        <v>0</v>
      </c>
      <c r="O43" s="22">
        <f>COUNTIF(車両台帳!$AS$57:$AS$556,O$3&amp;"-"&amp;7)</f>
        <v>0</v>
      </c>
      <c r="P43" s="22">
        <f>COUNTIF(車両台帳!$AS$57:$AS$556,P$3&amp;"-"&amp;7)</f>
        <v>0</v>
      </c>
      <c r="Q43" s="22">
        <f>COUNTIF(車両台帳!$AS$57:$AS$556,Q$3&amp;"-"&amp;7)</f>
        <v>0</v>
      </c>
      <c r="R43" s="22">
        <f>COUNTIF(車両台帳!$AS$57:$AS$556,R$3&amp;"-"&amp;7)</f>
        <v>0</v>
      </c>
      <c r="S43" s="22">
        <f>COUNTIF(車両台帳!$AS$57:$AS$556,S$3&amp;"-"&amp;7)</f>
        <v>0</v>
      </c>
      <c r="T43" s="22">
        <f>COUNTIF(車両台帳!$AS$57:$AS$556,T$3&amp;"-"&amp;7)</f>
        <v>0</v>
      </c>
      <c r="U43" s="22">
        <f>COUNTIF(車両台帳!$AS$57:$AS$556,U$3&amp;"-"&amp;7)</f>
        <v>0</v>
      </c>
      <c r="V43" s="22">
        <f>COUNTIF(車両台帳!$AS$57:$AS$556,V$3&amp;"-"&amp;7)</f>
        <v>0</v>
      </c>
      <c r="W43" s="22">
        <f>COUNTIF(車両台帳!$AS$57:$AS$556,W$3&amp;"-"&amp;7)</f>
        <v>0</v>
      </c>
      <c r="X43" s="22">
        <f>COUNTIF(車両台帳!$AS$57:$AS$556,X$3&amp;"-"&amp;7)</f>
        <v>0</v>
      </c>
      <c r="Y43" s="22">
        <f>COUNTIF(車両台帳!$AS$57:$AS$556,Y$3&amp;"-"&amp;7)</f>
        <v>0</v>
      </c>
      <c r="Z43" s="22">
        <f>COUNTIF(車両台帳!$AS$57:$AS$556,Z$3&amp;"-"&amp;7)</f>
        <v>0</v>
      </c>
      <c r="AA43" s="22">
        <f>COUNTIF(車両台帳!$AS$57:$AS$556,AA$3&amp;"-"&amp;7)</f>
        <v>0</v>
      </c>
      <c r="AB43" s="22">
        <f>COUNTIF(車両台帳!$AS$57:$AS$556,AB$3&amp;"-"&amp;7)</f>
        <v>0</v>
      </c>
      <c r="AC43" s="22">
        <f>COUNTIF(車両台帳!$AS$57:$AS$556,AC$3&amp;"-"&amp;7)</f>
        <v>0</v>
      </c>
      <c r="AD43" s="22">
        <f>COUNTIF(車両台帳!$AS$57:$AS$556,AD$3&amp;"-"&amp;7)</f>
        <v>0</v>
      </c>
      <c r="AE43" s="22">
        <f>COUNTIF(車両台帳!$AS$57:$AS$556,AE$3&amp;"-"&amp;7)</f>
        <v>0</v>
      </c>
      <c r="AF43" s="22">
        <f>COUNTIF(車両台帳!$AS$57:$AS$556,AF$3&amp;"-"&amp;7)</f>
        <v>0</v>
      </c>
      <c r="AG43" s="22">
        <f>COUNTIF(車両台帳!$AS$57:$AS$556,AG$3&amp;"-"&amp;7)</f>
        <v>0</v>
      </c>
      <c r="AH43" s="22">
        <f>COUNTIF(車両台帳!$AS$57:$AS$556,AH$3&amp;"-"&amp;7)</f>
        <v>0</v>
      </c>
      <c r="AI43" s="22">
        <f>COUNTIF(車両台帳!$AS$57:$AS$556,AI$3&amp;"-"&amp;7)</f>
        <v>0</v>
      </c>
      <c r="AJ43" s="22">
        <f>COUNTIF(車両台帳!$AS$57:$AS$556,AJ$3&amp;"-"&amp;7)</f>
        <v>0</v>
      </c>
      <c r="AK43" s="22">
        <f>COUNTIF(車両台帳!$AS$57:$AS$556,AK$3&amp;"-"&amp;7)</f>
        <v>0</v>
      </c>
      <c r="AL43" s="22">
        <f>COUNTIF(車両台帳!$AS$57:$AS$556,AL$3&amp;"-"&amp;7)</f>
        <v>0</v>
      </c>
      <c r="AM43" s="22">
        <f>COUNTIF(車両台帳!$AS$57:$AS$556,AM$3&amp;"-"&amp;7)</f>
        <v>0</v>
      </c>
      <c r="AN43" s="22">
        <f>COUNTIF(車両台帳!$AS$57:$AS$556,AN$3&amp;"-"&amp;7)</f>
        <v>0</v>
      </c>
      <c r="AO43" s="22">
        <f>COUNTIF(車両台帳!$AS$57:$AS$556,AO$3&amp;"-"&amp;7)</f>
        <v>0</v>
      </c>
      <c r="AP43" s="22">
        <f>COUNTIF(車両台帳!$AS$57:$AS$556,AP$3&amp;"-"&amp;7)</f>
        <v>0</v>
      </c>
      <c r="AQ43" s="22">
        <f>COUNTIF(車両台帳!$AS$57:$AS$556,AQ$3&amp;"-"&amp;7)</f>
        <v>0</v>
      </c>
      <c r="AR43" s="22">
        <f>COUNTIF(車両台帳!$AS$57:$AS$556,AR$3&amp;"-"&amp;7)</f>
        <v>0</v>
      </c>
      <c r="AS43" s="22">
        <f>COUNTIF(車両台帳!$AS$57:$AS$556,AS$3&amp;"-"&amp;7)</f>
        <v>0</v>
      </c>
      <c r="AT43" s="22">
        <f>COUNTIF(車両台帳!$AS$57:$AS$556,AT$3&amp;"-"&amp;7)</f>
        <v>0</v>
      </c>
      <c r="AU43" s="22">
        <f>COUNTIF(車両台帳!$AS$57:$AS$556,AU$3&amp;"-"&amp;7)</f>
        <v>0</v>
      </c>
      <c r="AV43" s="22">
        <f>COUNTIF(車両台帳!$AS$57:$AS$556,AV$3&amp;"-"&amp;7)</f>
        <v>0</v>
      </c>
      <c r="AW43" s="22">
        <f>COUNTIF(車両台帳!$AS$57:$AS$556,AW$3&amp;"-"&amp;7)</f>
        <v>0</v>
      </c>
      <c r="AX43" s="22">
        <f>COUNTIF(車両台帳!$AS$57:$AS$556,AX$3&amp;"-"&amp;7)</f>
        <v>0</v>
      </c>
      <c r="AY43" s="22">
        <f>COUNTIF(車両台帳!$AS$57:$AS$556,AY$3&amp;"-"&amp;7)</f>
        <v>0</v>
      </c>
      <c r="AZ43" s="22">
        <f>COUNTIF(車両台帳!$AS$57:$AS$556,AZ$3&amp;"-"&amp;7)</f>
        <v>0</v>
      </c>
      <c r="BA43" s="22">
        <f>COUNTIF(車両台帳!$AS$57:$AS$556,BA$3&amp;"-"&amp;7)</f>
        <v>0</v>
      </c>
      <c r="BB43" s="22">
        <f>COUNTIF(車両台帳!$AS$57:$AS$556,BB$3&amp;"-"&amp;7)</f>
        <v>0</v>
      </c>
      <c r="BC43" s="22">
        <f>COUNTIF(車両台帳!$AS$57:$AS$556,BC$3&amp;"-"&amp;7)</f>
        <v>0</v>
      </c>
      <c r="BD43" s="22">
        <f>COUNTIF(車両台帳!$AS$57:$AS$556,BD$3&amp;"-"&amp;7)</f>
        <v>0</v>
      </c>
      <c r="BE43" s="22">
        <f>COUNTIF(車両台帳!$AS$57:$AS$556,BE$3&amp;"-"&amp;7)</f>
        <v>0</v>
      </c>
      <c r="BF43" s="22">
        <f>COUNTIF(車両台帳!$AS$57:$AS$556,BF$3&amp;"-"&amp;7)</f>
        <v>0</v>
      </c>
      <c r="BG43" s="22">
        <f>COUNTIF(車両台帳!$AS$57:$AS$556,BG$3&amp;"-"&amp;7)</f>
        <v>0</v>
      </c>
      <c r="BH43" s="22">
        <f>COUNTIF(車両台帳!$AS$57:$AS$556,BH$3&amp;"-"&amp;7)</f>
        <v>0</v>
      </c>
      <c r="BI43" s="22">
        <f>COUNTIF(車両台帳!$AS$57:$AS$556,BI$3&amp;"-"&amp;7)</f>
        <v>0</v>
      </c>
      <c r="BJ43" s="22">
        <f>COUNTIF(車両台帳!$AS$57:$AS$556,BJ$3&amp;"-"&amp;7)</f>
        <v>0</v>
      </c>
      <c r="BK43" s="22">
        <f>COUNTIF(車両台帳!$AS$57:$AS$556,BK$3&amp;"-"&amp;7)</f>
        <v>0</v>
      </c>
      <c r="BL43" s="22">
        <f>COUNTIF(車両台帳!$AS$57:$AS$556,BL$3&amp;"-"&amp;7)</f>
        <v>0</v>
      </c>
      <c r="BM43" s="22">
        <f>COUNTIF(車両台帳!$AS$57:$AS$556,BM$3&amp;"-"&amp;7)</f>
        <v>0</v>
      </c>
      <c r="BN43" s="22">
        <f>COUNTIF(車両台帳!$AS$57:$AS$556,BN$3&amp;"-"&amp;7)</f>
        <v>0</v>
      </c>
      <c r="BO43" s="22">
        <f>COUNTIF(車両台帳!$AS$57:$AS$556,BO$3&amp;"-"&amp;7)</f>
        <v>0</v>
      </c>
      <c r="BP43" s="22">
        <f>COUNTIF(車両台帳!$AS$57:$AS$556,BP$3&amp;"-"&amp;7)</f>
        <v>0</v>
      </c>
      <c r="BQ43" s="22">
        <f>COUNTIF(車両台帳!$AS$57:$AS$556,BQ$3&amp;"-"&amp;7)</f>
        <v>0</v>
      </c>
      <c r="BR43" s="22">
        <f>COUNTIF(車両台帳!$AS$57:$AS$556,BR$3&amp;"-"&amp;7)</f>
        <v>0</v>
      </c>
      <c r="BS43" s="22">
        <f>COUNTIF(車両台帳!$AS$57:$AS$556,BS$3&amp;"-"&amp;7)</f>
        <v>0</v>
      </c>
      <c r="BT43" s="22">
        <f>COUNTIF(車両台帳!$AS$57:$AS$556,BT$3&amp;"-"&amp;7)</f>
        <v>0</v>
      </c>
      <c r="BU43" s="22">
        <f>COUNTIF(車両台帳!$AS$57:$AS$556,BU$3&amp;"-"&amp;7)</f>
        <v>0</v>
      </c>
      <c r="BV43" s="22">
        <f>COUNTIF(車両台帳!$AS$57:$AS$556,BV$3&amp;"-"&amp;7)</f>
        <v>0</v>
      </c>
      <c r="BW43" s="22">
        <f>COUNTIF(車両台帳!$AS$57:$AS$556,BW$3&amp;"-"&amp;7)</f>
        <v>0</v>
      </c>
      <c r="BX43" s="22">
        <f>COUNTIF(車両台帳!$AS$57:$AS$556,BX$3&amp;"-"&amp;7)</f>
        <v>0</v>
      </c>
      <c r="BY43" s="22">
        <f>COUNTIF(車両台帳!$AS$57:$AS$556,BY$3&amp;"-"&amp;7)</f>
        <v>0</v>
      </c>
      <c r="BZ43" s="22">
        <f>COUNTIF(車両台帳!$AS$57:$AS$556,BZ$3&amp;"-"&amp;7)</f>
        <v>0</v>
      </c>
      <c r="CA43" s="22">
        <f>COUNTIF(車両台帳!$AS$57:$AS$556,CA$3&amp;"-"&amp;7)</f>
        <v>0</v>
      </c>
      <c r="CB43" s="22">
        <f>COUNTIF(車両台帳!$AS$57:$AS$556,CB$3&amp;"-"&amp;7)</f>
        <v>0</v>
      </c>
      <c r="CC43" s="22">
        <f>COUNTIF(車両台帳!$AS$57:$AS$556,CC$3&amp;"-"&amp;7)</f>
        <v>0</v>
      </c>
      <c r="CD43" s="22">
        <f>COUNTIF(車両台帳!$AS$57:$AS$556,CD$3&amp;"-"&amp;7)</f>
        <v>0</v>
      </c>
      <c r="CE43" s="22">
        <f>COUNTIF(車両台帳!$AS$57:$AS$556,CE$3&amp;"-"&amp;7)</f>
        <v>0</v>
      </c>
      <c r="CF43" s="22">
        <f>COUNTIF(車両台帳!$AS$57:$AS$556,CF$3&amp;"-"&amp;7)</f>
        <v>0</v>
      </c>
      <c r="CG43" s="22">
        <f>COUNTIF(車両台帳!$AS$57:$AS$556,CG$3&amp;"-"&amp;7)</f>
        <v>0</v>
      </c>
      <c r="CH43" s="22">
        <f>COUNTIF(車両台帳!$AS$57:$AS$556,CH$3&amp;"-"&amp;7)</f>
        <v>0</v>
      </c>
      <c r="CI43" s="22">
        <f>COUNTIF(車両台帳!$AS$57:$AS$556,CI$3&amp;"-"&amp;7)</f>
        <v>0</v>
      </c>
      <c r="CJ43" s="22">
        <f>COUNTIF(車両台帳!$AS$57:$AS$556,CJ$3&amp;"-"&amp;7)</f>
        <v>0</v>
      </c>
      <c r="CK43" s="22">
        <f>COUNTIF(車両台帳!$AS$57:$AS$556,CK$3&amp;"-"&amp;7)</f>
        <v>0</v>
      </c>
      <c r="CL43" s="22">
        <f>COUNTIF(車両台帳!$AS$57:$AS$556,CL$3&amp;"-"&amp;7)</f>
        <v>0</v>
      </c>
      <c r="CM43" s="22">
        <f>COUNTIF(車両台帳!$AS$57:$AS$556,CM$3&amp;"-"&amp;7)</f>
        <v>0</v>
      </c>
      <c r="CN43" s="22">
        <f>COUNTIF(車両台帳!$AS$57:$AS$556,CN$3&amp;"-"&amp;7)</f>
        <v>0</v>
      </c>
      <c r="CO43" s="22">
        <f>COUNTIF(車両台帳!$AS$57:$AS$556,CO$3&amp;"-"&amp;7)</f>
        <v>0</v>
      </c>
      <c r="CP43" s="22">
        <f>COUNTIF(車両台帳!$AS$57:$AS$556,CP$3&amp;"-"&amp;7)</f>
        <v>0</v>
      </c>
      <c r="CQ43" s="22">
        <f>COUNTIF(車両台帳!$AS$57:$AS$556,CQ$3&amp;"-"&amp;7)</f>
        <v>0</v>
      </c>
      <c r="CR43" s="22">
        <f>COUNTIF(車両台帳!$AS$57:$AS$556,CR$3&amp;"-"&amp;7)</f>
        <v>0</v>
      </c>
      <c r="CS43" s="22">
        <f>COUNTIF(車両台帳!$AS$57:$AS$556,CS$3&amp;"-"&amp;7)</f>
        <v>0</v>
      </c>
      <c r="CT43" s="22">
        <f>COUNTIF(車両台帳!$AS$57:$AS$556,CT$3&amp;"-"&amp;7)</f>
        <v>0</v>
      </c>
      <c r="CU43" s="22">
        <f>COUNTIF(車両台帳!$AS$57:$AS$556,CU$3&amp;"-"&amp;7)</f>
        <v>0</v>
      </c>
      <c r="CV43" s="22">
        <f>COUNTIF(車両台帳!$AS$57:$AS$556,CV$3&amp;"-"&amp;7)</f>
        <v>0</v>
      </c>
      <c r="CW43" s="22">
        <f>COUNTIF(車両台帳!$AS$57:$AS$556,CW$3&amp;"-"&amp;7)</f>
        <v>0</v>
      </c>
      <c r="CX43" s="22">
        <f>COUNTIF(車両台帳!$AS$57:$AS$556,CX$3&amp;"-"&amp;7)</f>
        <v>0</v>
      </c>
      <c r="CY43" s="22">
        <f>COUNTIF(車両台帳!$AS$57:$AS$556,CY$3&amp;"-"&amp;7)</f>
        <v>0</v>
      </c>
      <c r="CZ43" s="22">
        <f>COUNTIF(車両台帳!$AS$57:$AS$556,CZ$3&amp;"-"&amp;7)</f>
        <v>0</v>
      </c>
      <c r="DA43" s="22">
        <f>COUNTIF(車両台帳!$AS$57:$AS$556,DA$3&amp;"-"&amp;7)</f>
        <v>0</v>
      </c>
      <c r="DB43" s="22">
        <f>COUNTIF(車両台帳!$AS$57:$AS$556,DB$3&amp;"-"&amp;7)</f>
        <v>0</v>
      </c>
      <c r="DC43" s="22">
        <f>COUNTIF(車両台帳!$AS$57:$AS$556,DC$3&amp;"-"&amp;7)</f>
        <v>0</v>
      </c>
      <c r="DD43" s="22">
        <f>COUNTIF(車両台帳!$AS$57:$AS$556,DD$3&amp;"-"&amp;7)</f>
        <v>0</v>
      </c>
      <c r="DE43" s="22">
        <f>COUNTIF(車両台帳!$AS$57:$AS$556,DE$3&amp;"-"&amp;7)</f>
        <v>0</v>
      </c>
      <c r="DF43" s="22">
        <f>COUNTIF(車両台帳!$AS$57:$AS$556,DF$3&amp;"-"&amp;7)</f>
        <v>0</v>
      </c>
      <c r="DG43" s="22">
        <f>COUNTIF(車両台帳!$AS$57:$AS$556,DG$3&amp;"-"&amp;7)</f>
        <v>0</v>
      </c>
      <c r="DH43" s="22">
        <f>COUNTIF(車両台帳!$AS$57:$AS$556,DH$3&amp;"-"&amp;7)</f>
        <v>0</v>
      </c>
      <c r="DI43" s="22">
        <f>COUNTIF(車両台帳!$AS$57:$AS$556,DI$3&amp;"-"&amp;7)</f>
        <v>0</v>
      </c>
      <c r="DJ43" s="22">
        <f>COUNTIF(車両台帳!$AS$57:$AS$556,DJ$3&amp;"-"&amp;7)</f>
        <v>0</v>
      </c>
      <c r="DK43" s="22">
        <f>COUNTIF(車両台帳!$AS$57:$AS$556,DK$3&amp;"-"&amp;7)</f>
        <v>0</v>
      </c>
      <c r="DL43" s="22">
        <f>COUNTIF(車両台帳!$AS$57:$AS$556,DL$3&amp;"-"&amp;7)</f>
        <v>0</v>
      </c>
      <c r="DM43" s="22">
        <f>COUNTIF(車両台帳!$AS$57:$AS$556,DM$3&amp;"-"&amp;7)</f>
        <v>0</v>
      </c>
      <c r="DN43" s="22">
        <f>COUNTIF(車両台帳!$AS$57:$AS$556,DN$3&amp;"-"&amp;7)</f>
        <v>0</v>
      </c>
      <c r="DO43" s="22">
        <f>COUNTIF(車両台帳!$AS$57:$AS$556,DO$3&amp;"-"&amp;7)</f>
        <v>0</v>
      </c>
      <c r="DP43" s="22">
        <f>COUNTIF(車両台帳!$AS$57:$AS$556,DP$3&amp;"-"&amp;7)</f>
        <v>0</v>
      </c>
      <c r="DQ43" s="22">
        <f>COUNTIF(車両台帳!$AS$57:$AS$556,DQ$3&amp;"-"&amp;7)</f>
        <v>0</v>
      </c>
      <c r="DR43" s="22">
        <f>COUNTIF(車両台帳!$AS$57:$AS$556,DR$3&amp;"-"&amp;7)</f>
        <v>0</v>
      </c>
      <c r="DS43" s="22">
        <f>COUNTIF(車両台帳!$AS$57:$AS$556,DS$3&amp;"-"&amp;7)</f>
        <v>0</v>
      </c>
      <c r="DT43" s="22">
        <f>COUNTIF(車両台帳!$AS$57:$AS$556,DT$3&amp;"-"&amp;7)</f>
        <v>0</v>
      </c>
      <c r="DU43" s="22">
        <f>COUNTIF(車両台帳!$AS$57:$AS$556,DU$3&amp;"-"&amp;7)</f>
        <v>0</v>
      </c>
      <c r="DV43" s="22">
        <f>COUNTIF(車両台帳!$AS$57:$AS$556,DV$3&amp;"-"&amp;7)</f>
        <v>0</v>
      </c>
      <c r="DW43" s="22">
        <f>COUNTIF(車両台帳!$AS$57:$AS$556,DW$3&amp;"-"&amp;7)</f>
        <v>0</v>
      </c>
      <c r="DX43" s="22">
        <f>COUNTIF(車両台帳!$AS$57:$AS$556,DX$3&amp;"-"&amp;7)</f>
        <v>0</v>
      </c>
      <c r="DY43" s="22">
        <f>COUNTIF(車両台帳!$AS$57:$AS$556,DY$3&amp;"-"&amp;7)</f>
        <v>0</v>
      </c>
      <c r="DZ43" s="22">
        <f>COUNTIF(車両台帳!$AS$57:$AS$556,DZ$3&amp;"-"&amp;7)</f>
        <v>0</v>
      </c>
      <c r="EA43" s="22">
        <f>COUNTIF(車両台帳!$AS$57:$AS$556,EA$3&amp;"-"&amp;7)</f>
        <v>0</v>
      </c>
      <c r="EB43" s="22">
        <f>COUNTIF(車両台帳!$AS$57:$AS$556,EB$3&amp;"-"&amp;7)</f>
        <v>0</v>
      </c>
      <c r="EC43" s="22">
        <f>COUNTIF(車両台帳!$AS$57:$AS$556,EC$3&amp;"-"&amp;7)</f>
        <v>0</v>
      </c>
      <c r="ED43" s="22">
        <f>COUNTIF(車両台帳!$AS$57:$AS$556,ED$3&amp;"-"&amp;7)</f>
        <v>0</v>
      </c>
      <c r="EE43" s="22">
        <f>COUNTIF(車両台帳!$AS$57:$AS$556,EE$3&amp;"-"&amp;7)</f>
        <v>0</v>
      </c>
      <c r="EF43" s="22">
        <f>COUNTIF(車両台帳!$AS$57:$AS$556,EF$3&amp;"-"&amp;7)</f>
        <v>0</v>
      </c>
      <c r="EG43" s="22">
        <f>COUNTIF(車両台帳!$AS$57:$AS$556,EG$3&amp;"-"&amp;7)</f>
        <v>0</v>
      </c>
      <c r="EH43" s="22">
        <f>COUNTIF(車両台帳!$AS$57:$AS$556,EH$3&amp;"-"&amp;7)</f>
        <v>0</v>
      </c>
      <c r="EI43" s="22">
        <f>COUNTIF(車両台帳!$AS$57:$AS$556,EI$3&amp;"-"&amp;7)</f>
        <v>0</v>
      </c>
      <c r="EJ43" s="22">
        <f>COUNTIF(車両台帳!$AS$57:$AS$556,EJ$3&amp;"-"&amp;7)</f>
        <v>0</v>
      </c>
      <c r="EK43" s="22">
        <f>COUNTIF(車両台帳!$AS$57:$AS$556,EK$3&amp;"-"&amp;7)</f>
        <v>0</v>
      </c>
      <c r="EL43" s="22">
        <f>COUNTIF(車両台帳!$AS$57:$AS$556,EL$3&amp;"-"&amp;7)</f>
        <v>0</v>
      </c>
      <c r="EM43" s="22">
        <f>COUNTIF(車両台帳!$AS$57:$AS$556,EM$3&amp;"-"&amp;7)</f>
        <v>0</v>
      </c>
      <c r="EN43" s="22">
        <f>COUNTIF(車両台帳!$AS$57:$AS$556,EN$3&amp;"-"&amp;7)</f>
        <v>0</v>
      </c>
      <c r="EO43" s="22">
        <f>COUNTIF(車両台帳!$AS$57:$AS$556,EO$3&amp;"-"&amp;7)</f>
        <v>0</v>
      </c>
      <c r="EP43" s="22">
        <f>COUNTIF(車両台帳!$AS$57:$AS$556,EP$3&amp;"-"&amp;7)</f>
        <v>0</v>
      </c>
      <c r="EQ43" s="22">
        <f>COUNTIF(車両台帳!$AS$57:$AS$556,EQ$3&amp;"-"&amp;7)</f>
        <v>0</v>
      </c>
      <c r="ER43" s="22">
        <f>COUNTIF(車両台帳!$AS$57:$AS$556,ER$3&amp;"-"&amp;7)</f>
        <v>0</v>
      </c>
      <c r="ES43" s="22">
        <f>COUNTIF(車両台帳!$AS$57:$AS$556,ES$3&amp;"-"&amp;7)</f>
        <v>0</v>
      </c>
      <c r="ET43" s="22">
        <f>COUNTIF(車両台帳!$AS$57:$AS$556,ET$3&amp;"-"&amp;7)</f>
        <v>0</v>
      </c>
      <c r="EU43" s="22">
        <f>COUNTIF(車両台帳!$AS$57:$AS$556,EU$3&amp;"-"&amp;7)</f>
        <v>0</v>
      </c>
      <c r="EV43" s="22">
        <f>COUNTIF(車両台帳!$AS$57:$AS$556,EV$3&amp;"-"&amp;7)</f>
        <v>0</v>
      </c>
      <c r="EW43" s="22">
        <f>COUNTIF(車両台帳!$AS$57:$AS$556,EW$3&amp;"-"&amp;7)</f>
        <v>0</v>
      </c>
    </row>
    <row r="44" spans="2:153">
      <c r="C44" s="2" t="s">
        <v>652</v>
      </c>
      <c r="D44" s="2">
        <f>COUNTIF(車両台帳!$AS$57:$AS$556,D$3&amp;"-"&amp;8)</f>
        <v>0</v>
      </c>
      <c r="E44" s="2">
        <f>COUNTIF(車両台帳!$AS$57:$AS$556,E$3&amp;"-"&amp;8)</f>
        <v>0</v>
      </c>
      <c r="F44" s="2">
        <f>COUNTIF(車両台帳!$AS$57:$AS$556,F$3&amp;"-"&amp;8)</f>
        <v>0</v>
      </c>
      <c r="G44" s="2">
        <f>COUNTIF(車両台帳!$AS$57:$AS$556,G$3&amp;"-"&amp;8)</f>
        <v>0</v>
      </c>
      <c r="H44" s="2">
        <f>COUNTIF(車両台帳!$AS$57:$AS$556,H$3&amp;"-"&amp;8)</f>
        <v>0</v>
      </c>
      <c r="I44" s="2">
        <f>COUNTIF(車両台帳!$AS$57:$AS$556,I$3&amp;"-"&amp;8)</f>
        <v>0</v>
      </c>
      <c r="J44" s="2">
        <f>COUNTIF(車両台帳!$AS$57:$AS$556,J$3&amp;"-"&amp;8)</f>
        <v>0</v>
      </c>
      <c r="K44" s="2">
        <f>COUNTIF(車両台帳!$AS$57:$AS$556,K$3&amp;"-"&amp;8)</f>
        <v>0</v>
      </c>
      <c r="L44" s="2">
        <f>COUNTIF(車両台帳!$AS$57:$AS$556,L$3&amp;"-"&amp;8)</f>
        <v>0</v>
      </c>
      <c r="M44" s="2">
        <f>COUNTIF(車両台帳!$AS$57:$AS$556,M$3&amp;"-"&amp;8)</f>
        <v>0</v>
      </c>
      <c r="N44" s="2">
        <f>COUNTIF(車両台帳!$AS$57:$AS$556,N$3&amp;"-"&amp;8)</f>
        <v>0</v>
      </c>
      <c r="O44" s="2">
        <f>COUNTIF(車両台帳!$AS$57:$AS$556,O$3&amp;"-"&amp;8)</f>
        <v>0</v>
      </c>
      <c r="P44" s="2">
        <f>COUNTIF(車両台帳!$AS$57:$AS$556,P$3&amp;"-"&amp;8)</f>
        <v>0</v>
      </c>
      <c r="Q44" s="2">
        <f>COUNTIF(車両台帳!$AS$57:$AS$556,Q$3&amp;"-"&amp;8)</f>
        <v>0</v>
      </c>
      <c r="R44" s="2">
        <f>COUNTIF(車両台帳!$AS$57:$AS$556,R$3&amp;"-"&amp;8)</f>
        <v>0</v>
      </c>
      <c r="S44" s="2">
        <f>COUNTIF(車両台帳!$AS$57:$AS$556,S$3&amp;"-"&amp;8)</f>
        <v>0</v>
      </c>
      <c r="T44" s="2">
        <f>COUNTIF(車両台帳!$AS$57:$AS$556,T$3&amp;"-"&amp;8)</f>
        <v>0</v>
      </c>
      <c r="U44" s="2">
        <f>COUNTIF(車両台帳!$AS$57:$AS$556,U$3&amp;"-"&amp;8)</f>
        <v>0</v>
      </c>
      <c r="V44" s="2">
        <f>COUNTIF(車両台帳!$AS$57:$AS$556,V$3&amp;"-"&amp;8)</f>
        <v>0</v>
      </c>
      <c r="W44" s="2">
        <f>COUNTIF(車両台帳!$AS$57:$AS$556,W$3&amp;"-"&amp;8)</f>
        <v>0</v>
      </c>
      <c r="X44" s="2">
        <f>COUNTIF(車両台帳!$AS$57:$AS$556,X$3&amp;"-"&amp;8)</f>
        <v>0</v>
      </c>
      <c r="Y44" s="2">
        <f>COUNTIF(車両台帳!$AS$57:$AS$556,Y$3&amp;"-"&amp;8)</f>
        <v>0</v>
      </c>
      <c r="Z44" s="2">
        <f>COUNTIF(車両台帳!$AS$57:$AS$556,Z$3&amp;"-"&amp;8)</f>
        <v>0</v>
      </c>
      <c r="AA44" s="2">
        <f>COUNTIF(車両台帳!$AS$57:$AS$556,AA$3&amp;"-"&amp;8)</f>
        <v>0</v>
      </c>
      <c r="AB44" s="2">
        <f>COUNTIF(車両台帳!$AS$57:$AS$556,AB$3&amp;"-"&amp;8)</f>
        <v>0</v>
      </c>
      <c r="AC44" s="2">
        <f>COUNTIF(車両台帳!$AS$57:$AS$556,AC$3&amp;"-"&amp;8)</f>
        <v>0</v>
      </c>
      <c r="AD44" s="2">
        <f>COUNTIF(車両台帳!$AS$57:$AS$556,AD$3&amp;"-"&amp;8)</f>
        <v>0</v>
      </c>
      <c r="AE44" s="2">
        <f>COUNTIF(車両台帳!$AS$57:$AS$556,AE$3&amp;"-"&amp;8)</f>
        <v>0</v>
      </c>
      <c r="AF44" s="2">
        <f>COUNTIF(車両台帳!$AS$57:$AS$556,AF$3&amp;"-"&amp;8)</f>
        <v>0</v>
      </c>
      <c r="AG44" s="2">
        <f>COUNTIF(車両台帳!$AS$57:$AS$556,AG$3&amp;"-"&amp;8)</f>
        <v>0</v>
      </c>
      <c r="AH44" s="2">
        <f>COUNTIF(車両台帳!$AS$57:$AS$556,AH$3&amp;"-"&amp;8)</f>
        <v>0</v>
      </c>
      <c r="AI44" s="2">
        <f>COUNTIF(車両台帳!$AS$57:$AS$556,AI$3&amp;"-"&amp;8)</f>
        <v>0</v>
      </c>
      <c r="AJ44" s="2">
        <f>COUNTIF(車両台帳!$AS$57:$AS$556,AJ$3&amp;"-"&amp;8)</f>
        <v>0</v>
      </c>
      <c r="AK44" s="2">
        <f>COUNTIF(車両台帳!$AS$57:$AS$556,AK$3&amp;"-"&amp;8)</f>
        <v>0</v>
      </c>
      <c r="AL44" s="2">
        <f>COUNTIF(車両台帳!$AS$57:$AS$556,AL$3&amp;"-"&amp;8)</f>
        <v>0</v>
      </c>
      <c r="AM44" s="2">
        <f>COUNTIF(車両台帳!$AS$57:$AS$556,AM$3&amp;"-"&amp;8)</f>
        <v>0</v>
      </c>
      <c r="AN44" s="2">
        <f>COUNTIF(車両台帳!$AS$57:$AS$556,AN$3&amp;"-"&amp;8)</f>
        <v>0</v>
      </c>
      <c r="AO44" s="2">
        <f>COUNTIF(車両台帳!$AS$57:$AS$556,AO$3&amp;"-"&amp;8)</f>
        <v>0</v>
      </c>
      <c r="AP44" s="2">
        <f>COUNTIF(車両台帳!$AS$57:$AS$556,AP$3&amp;"-"&amp;8)</f>
        <v>0</v>
      </c>
      <c r="AQ44" s="2">
        <f>COUNTIF(車両台帳!$AS$57:$AS$556,AQ$3&amp;"-"&amp;8)</f>
        <v>0</v>
      </c>
      <c r="AR44" s="2">
        <f>COUNTIF(車両台帳!$AS$57:$AS$556,AR$3&amp;"-"&amp;8)</f>
        <v>0</v>
      </c>
      <c r="AS44" s="2">
        <f>COUNTIF(車両台帳!$AS$57:$AS$556,AS$3&amp;"-"&amp;8)</f>
        <v>0</v>
      </c>
      <c r="AT44" s="2">
        <f>COUNTIF(車両台帳!$AS$57:$AS$556,AT$3&amp;"-"&amp;8)</f>
        <v>0</v>
      </c>
      <c r="AU44" s="2">
        <f>COUNTIF(車両台帳!$AS$57:$AS$556,AU$3&amp;"-"&amp;8)</f>
        <v>0</v>
      </c>
      <c r="AV44" s="2">
        <f>COUNTIF(車両台帳!$AS$57:$AS$556,AV$3&amp;"-"&amp;8)</f>
        <v>0</v>
      </c>
      <c r="AW44" s="2">
        <f>COUNTIF(車両台帳!$AS$57:$AS$556,AW$3&amp;"-"&amp;8)</f>
        <v>0</v>
      </c>
      <c r="AX44" s="2">
        <f>COUNTIF(車両台帳!$AS$57:$AS$556,AX$3&amp;"-"&amp;8)</f>
        <v>0</v>
      </c>
      <c r="AY44" s="2">
        <f>COUNTIF(車両台帳!$AS$57:$AS$556,AY$3&amp;"-"&amp;8)</f>
        <v>0</v>
      </c>
      <c r="AZ44" s="2">
        <f>COUNTIF(車両台帳!$AS$57:$AS$556,AZ$3&amp;"-"&amp;8)</f>
        <v>0</v>
      </c>
      <c r="BA44" s="2">
        <f>COUNTIF(車両台帳!$AS$57:$AS$556,BA$3&amp;"-"&amp;8)</f>
        <v>0</v>
      </c>
      <c r="BB44" s="2">
        <f>COUNTIF(車両台帳!$AS$57:$AS$556,BB$3&amp;"-"&amp;8)</f>
        <v>0</v>
      </c>
      <c r="BC44" s="2">
        <f>COUNTIF(車両台帳!$AS$57:$AS$556,BC$3&amp;"-"&amp;8)</f>
        <v>0</v>
      </c>
      <c r="BD44" s="2">
        <f>COUNTIF(車両台帳!$AS$57:$AS$556,BD$3&amp;"-"&amp;8)</f>
        <v>0</v>
      </c>
      <c r="BE44" s="2">
        <f>COUNTIF(車両台帳!$AS$57:$AS$556,BE$3&amp;"-"&amp;8)</f>
        <v>0</v>
      </c>
      <c r="BF44" s="2">
        <f>COUNTIF(車両台帳!$AS$57:$AS$556,BF$3&amp;"-"&amp;8)</f>
        <v>0</v>
      </c>
      <c r="BG44" s="2">
        <f>COUNTIF(車両台帳!$AS$57:$AS$556,BG$3&amp;"-"&amp;8)</f>
        <v>0</v>
      </c>
      <c r="BH44" s="2">
        <f>COUNTIF(車両台帳!$AS$57:$AS$556,BH$3&amp;"-"&amp;8)</f>
        <v>0</v>
      </c>
      <c r="BI44" s="2">
        <f>COUNTIF(車両台帳!$AS$57:$AS$556,BI$3&amp;"-"&amp;8)</f>
        <v>0</v>
      </c>
      <c r="BJ44" s="2">
        <f>COUNTIF(車両台帳!$AS$57:$AS$556,BJ$3&amp;"-"&amp;8)</f>
        <v>0</v>
      </c>
      <c r="BK44" s="2">
        <f>COUNTIF(車両台帳!$AS$57:$AS$556,BK$3&amp;"-"&amp;8)</f>
        <v>0</v>
      </c>
      <c r="BL44" s="2">
        <f>COUNTIF(車両台帳!$AS$57:$AS$556,BL$3&amp;"-"&amp;8)</f>
        <v>0</v>
      </c>
      <c r="BM44" s="2">
        <f>COUNTIF(車両台帳!$AS$57:$AS$556,BM$3&amp;"-"&amp;8)</f>
        <v>0</v>
      </c>
      <c r="BN44" s="2">
        <f>COUNTIF(車両台帳!$AS$57:$AS$556,BN$3&amp;"-"&amp;8)</f>
        <v>0</v>
      </c>
      <c r="BO44" s="2">
        <f>COUNTIF(車両台帳!$AS$57:$AS$556,BO$3&amp;"-"&amp;8)</f>
        <v>0</v>
      </c>
      <c r="BP44" s="2">
        <f>COUNTIF(車両台帳!$AS$57:$AS$556,BP$3&amp;"-"&amp;8)</f>
        <v>0</v>
      </c>
      <c r="BQ44" s="2">
        <f>COUNTIF(車両台帳!$AS$57:$AS$556,BQ$3&amp;"-"&amp;8)</f>
        <v>0</v>
      </c>
      <c r="BR44" s="2">
        <f>COUNTIF(車両台帳!$AS$57:$AS$556,BR$3&amp;"-"&amp;8)</f>
        <v>0</v>
      </c>
      <c r="BS44" s="2">
        <f>COUNTIF(車両台帳!$AS$57:$AS$556,BS$3&amp;"-"&amp;8)</f>
        <v>0</v>
      </c>
      <c r="BT44" s="2">
        <f>COUNTIF(車両台帳!$AS$57:$AS$556,BT$3&amp;"-"&amp;8)</f>
        <v>0</v>
      </c>
      <c r="BU44" s="2">
        <f>COUNTIF(車両台帳!$AS$57:$AS$556,BU$3&amp;"-"&amp;8)</f>
        <v>0</v>
      </c>
      <c r="BV44" s="2">
        <f>COUNTIF(車両台帳!$AS$57:$AS$556,BV$3&amp;"-"&amp;8)</f>
        <v>0</v>
      </c>
      <c r="BW44" s="2">
        <f>COUNTIF(車両台帳!$AS$57:$AS$556,BW$3&amp;"-"&amp;8)</f>
        <v>0</v>
      </c>
      <c r="BX44" s="2">
        <f>COUNTIF(車両台帳!$AS$57:$AS$556,BX$3&amp;"-"&amp;8)</f>
        <v>0</v>
      </c>
      <c r="BY44" s="2">
        <f>COUNTIF(車両台帳!$AS$57:$AS$556,BY$3&amp;"-"&amp;8)</f>
        <v>0</v>
      </c>
      <c r="BZ44" s="2">
        <f>COUNTIF(車両台帳!$AS$57:$AS$556,BZ$3&amp;"-"&amp;8)</f>
        <v>0</v>
      </c>
      <c r="CA44" s="2">
        <f>COUNTIF(車両台帳!$AS$57:$AS$556,CA$3&amp;"-"&amp;8)</f>
        <v>0</v>
      </c>
      <c r="CB44" s="2">
        <f>COUNTIF(車両台帳!$AS$57:$AS$556,CB$3&amp;"-"&amp;8)</f>
        <v>0</v>
      </c>
      <c r="CC44" s="2">
        <f>COUNTIF(車両台帳!$AS$57:$AS$556,CC$3&amp;"-"&amp;8)</f>
        <v>0</v>
      </c>
      <c r="CD44" s="2">
        <f>COUNTIF(車両台帳!$AS$57:$AS$556,CD$3&amp;"-"&amp;8)</f>
        <v>0</v>
      </c>
      <c r="CE44" s="2">
        <f>COUNTIF(車両台帳!$AS$57:$AS$556,CE$3&amp;"-"&amp;8)</f>
        <v>0</v>
      </c>
      <c r="CF44" s="2">
        <f>COUNTIF(車両台帳!$AS$57:$AS$556,CF$3&amp;"-"&amp;8)</f>
        <v>0</v>
      </c>
      <c r="CG44" s="2">
        <f>COUNTIF(車両台帳!$AS$57:$AS$556,CG$3&amp;"-"&amp;8)</f>
        <v>0</v>
      </c>
      <c r="CH44" s="2">
        <f>COUNTIF(車両台帳!$AS$57:$AS$556,CH$3&amp;"-"&amp;8)</f>
        <v>0</v>
      </c>
      <c r="CI44" s="2">
        <f>COUNTIF(車両台帳!$AS$57:$AS$556,CI$3&amp;"-"&amp;8)</f>
        <v>0</v>
      </c>
      <c r="CJ44" s="2">
        <f>COUNTIF(車両台帳!$AS$57:$AS$556,CJ$3&amp;"-"&amp;8)</f>
        <v>0</v>
      </c>
      <c r="CK44" s="2">
        <f>COUNTIF(車両台帳!$AS$57:$AS$556,CK$3&amp;"-"&amp;8)</f>
        <v>0</v>
      </c>
      <c r="CL44" s="2">
        <f>COUNTIF(車両台帳!$AS$57:$AS$556,CL$3&amp;"-"&amp;8)</f>
        <v>0</v>
      </c>
      <c r="CM44" s="2">
        <f>COUNTIF(車両台帳!$AS$57:$AS$556,CM$3&amp;"-"&amp;8)</f>
        <v>0</v>
      </c>
      <c r="CN44" s="2">
        <f>COUNTIF(車両台帳!$AS$57:$AS$556,CN$3&amp;"-"&amp;8)</f>
        <v>0</v>
      </c>
      <c r="CO44" s="2">
        <f>COUNTIF(車両台帳!$AS$57:$AS$556,CO$3&amp;"-"&amp;8)</f>
        <v>0</v>
      </c>
      <c r="CP44" s="2">
        <f>COUNTIF(車両台帳!$AS$57:$AS$556,CP$3&amp;"-"&amp;8)</f>
        <v>0</v>
      </c>
      <c r="CQ44" s="2">
        <f>COUNTIF(車両台帳!$AS$57:$AS$556,CQ$3&amp;"-"&amp;8)</f>
        <v>0</v>
      </c>
      <c r="CR44" s="2">
        <f>COUNTIF(車両台帳!$AS$57:$AS$556,CR$3&amp;"-"&amp;8)</f>
        <v>0</v>
      </c>
      <c r="CS44" s="2">
        <f>COUNTIF(車両台帳!$AS$57:$AS$556,CS$3&amp;"-"&amp;8)</f>
        <v>0</v>
      </c>
      <c r="CT44" s="2">
        <f>COUNTIF(車両台帳!$AS$57:$AS$556,CT$3&amp;"-"&amp;8)</f>
        <v>0</v>
      </c>
      <c r="CU44" s="2">
        <f>COUNTIF(車両台帳!$AS$57:$AS$556,CU$3&amp;"-"&amp;8)</f>
        <v>0</v>
      </c>
      <c r="CV44" s="2">
        <f>COUNTIF(車両台帳!$AS$57:$AS$556,CV$3&amp;"-"&amp;8)</f>
        <v>0</v>
      </c>
      <c r="CW44" s="2">
        <f>COUNTIF(車両台帳!$AS$57:$AS$556,CW$3&amp;"-"&amp;8)</f>
        <v>0</v>
      </c>
      <c r="CX44" s="2">
        <f>COUNTIF(車両台帳!$AS$57:$AS$556,CX$3&amp;"-"&amp;8)</f>
        <v>0</v>
      </c>
      <c r="CY44" s="2">
        <f>COUNTIF(車両台帳!$AS$57:$AS$556,CY$3&amp;"-"&amp;8)</f>
        <v>0</v>
      </c>
      <c r="CZ44" s="2">
        <f>COUNTIF(車両台帳!$AS$57:$AS$556,CZ$3&amp;"-"&amp;8)</f>
        <v>0</v>
      </c>
      <c r="DA44" s="2">
        <f>COUNTIF(車両台帳!$AS$57:$AS$556,DA$3&amp;"-"&amp;8)</f>
        <v>0</v>
      </c>
      <c r="DB44" s="2">
        <f>COUNTIF(車両台帳!$AS$57:$AS$556,DB$3&amp;"-"&amp;8)</f>
        <v>0</v>
      </c>
      <c r="DC44" s="2">
        <f>COUNTIF(車両台帳!$AS$57:$AS$556,DC$3&amp;"-"&amp;8)</f>
        <v>0</v>
      </c>
      <c r="DD44" s="2">
        <f>COUNTIF(車両台帳!$AS$57:$AS$556,DD$3&amp;"-"&amp;8)</f>
        <v>0</v>
      </c>
      <c r="DE44" s="2">
        <f>COUNTIF(車両台帳!$AS$57:$AS$556,DE$3&amp;"-"&amp;8)</f>
        <v>0</v>
      </c>
      <c r="DF44" s="2">
        <f>COUNTIF(車両台帳!$AS$57:$AS$556,DF$3&amp;"-"&amp;8)</f>
        <v>0</v>
      </c>
      <c r="DG44" s="2">
        <f>COUNTIF(車両台帳!$AS$57:$AS$556,DG$3&amp;"-"&amp;8)</f>
        <v>0</v>
      </c>
      <c r="DH44" s="2">
        <f>COUNTIF(車両台帳!$AS$57:$AS$556,DH$3&amp;"-"&amp;8)</f>
        <v>0</v>
      </c>
      <c r="DI44" s="2">
        <f>COUNTIF(車両台帳!$AS$57:$AS$556,DI$3&amp;"-"&amp;8)</f>
        <v>0</v>
      </c>
      <c r="DJ44" s="2">
        <f>COUNTIF(車両台帳!$AS$57:$AS$556,DJ$3&amp;"-"&amp;8)</f>
        <v>0</v>
      </c>
      <c r="DK44" s="2">
        <f>COUNTIF(車両台帳!$AS$57:$AS$556,DK$3&amp;"-"&amp;8)</f>
        <v>0</v>
      </c>
      <c r="DL44" s="2">
        <f>COUNTIF(車両台帳!$AS$57:$AS$556,DL$3&amp;"-"&amp;8)</f>
        <v>0</v>
      </c>
      <c r="DM44" s="2">
        <f>COUNTIF(車両台帳!$AS$57:$AS$556,DM$3&amp;"-"&amp;8)</f>
        <v>0</v>
      </c>
      <c r="DN44" s="2">
        <f>COUNTIF(車両台帳!$AS$57:$AS$556,DN$3&amp;"-"&amp;8)</f>
        <v>0</v>
      </c>
      <c r="DO44" s="2">
        <f>COUNTIF(車両台帳!$AS$57:$AS$556,DO$3&amp;"-"&amp;8)</f>
        <v>0</v>
      </c>
      <c r="DP44" s="2">
        <f>COUNTIF(車両台帳!$AS$57:$AS$556,DP$3&amp;"-"&amp;8)</f>
        <v>0</v>
      </c>
      <c r="DQ44" s="2">
        <f>COUNTIF(車両台帳!$AS$57:$AS$556,DQ$3&amp;"-"&amp;8)</f>
        <v>0</v>
      </c>
      <c r="DR44" s="2">
        <f>COUNTIF(車両台帳!$AS$57:$AS$556,DR$3&amp;"-"&amp;8)</f>
        <v>0</v>
      </c>
      <c r="DS44" s="2">
        <f>COUNTIF(車両台帳!$AS$57:$AS$556,DS$3&amp;"-"&amp;8)</f>
        <v>0</v>
      </c>
      <c r="DT44" s="2">
        <f>COUNTIF(車両台帳!$AS$57:$AS$556,DT$3&amp;"-"&amp;8)</f>
        <v>0</v>
      </c>
      <c r="DU44" s="2">
        <f>COUNTIF(車両台帳!$AS$57:$AS$556,DU$3&amp;"-"&amp;8)</f>
        <v>0</v>
      </c>
      <c r="DV44" s="2">
        <f>COUNTIF(車両台帳!$AS$57:$AS$556,DV$3&amp;"-"&amp;8)</f>
        <v>0</v>
      </c>
      <c r="DW44" s="2">
        <f>COUNTIF(車両台帳!$AS$57:$AS$556,DW$3&amp;"-"&amp;8)</f>
        <v>0</v>
      </c>
      <c r="DX44" s="2">
        <f>COUNTIF(車両台帳!$AS$57:$AS$556,DX$3&amp;"-"&amp;8)</f>
        <v>0</v>
      </c>
      <c r="DY44" s="2">
        <f>COUNTIF(車両台帳!$AS$57:$AS$556,DY$3&amp;"-"&amp;8)</f>
        <v>0</v>
      </c>
      <c r="DZ44" s="2">
        <f>COUNTIF(車両台帳!$AS$57:$AS$556,DZ$3&amp;"-"&amp;8)</f>
        <v>0</v>
      </c>
      <c r="EA44" s="2">
        <f>COUNTIF(車両台帳!$AS$57:$AS$556,EA$3&amp;"-"&amp;8)</f>
        <v>0</v>
      </c>
      <c r="EB44" s="2">
        <f>COUNTIF(車両台帳!$AS$57:$AS$556,EB$3&amp;"-"&amp;8)</f>
        <v>0</v>
      </c>
      <c r="EC44" s="2">
        <f>COUNTIF(車両台帳!$AS$57:$AS$556,EC$3&amp;"-"&amp;8)</f>
        <v>0</v>
      </c>
      <c r="ED44" s="2">
        <f>COUNTIF(車両台帳!$AS$57:$AS$556,ED$3&amp;"-"&amp;8)</f>
        <v>0</v>
      </c>
      <c r="EE44" s="2">
        <f>COUNTIF(車両台帳!$AS$57:$AS$556,EE$3&amp;"-"&amp;8)</f>
        <v>0</v>
      </c>
      <c r="EF44" s="2">
        <f>COUNTIF(車両台帳!$AS$57:$AS$556,EF$3&amp;"-"&amp;8)</f>
        <v>0</v>
      </c>
      <c r="EG44" s="2">
        <f>COUNTIF(車両台帳!$AS$57:$AS$556,EG$3&amp;"-"&amp;8)</f>
        <v>0</v>
      </c>
      <c r="EH44" s="2">
        <f>COUNTIF(車両台帳!$AS$57:$AS$556,EH$3&amp;"-"&amp;8)</f>
        <v>0</v>
      </c>
      <c r="EI44" s="2">
        <f>COUNTIF(車両台帳!$AS$57:$AS$556,EI$3&amp;"-"&amp;8)</f>
        <v>0</v>
      </c>
      <c r="EJ44" s="2">
        <f>COUNTIF(車両台帳!$AS$57:$AS$556,EJ$3&amp;"-"&amp;8)</f>
        <v>0</v>
      </c>
      <c r="EK44" s="2">
        <f>COUNTIF(車両台帳!$AS$57:$AS$556,EK$3&amp;"-"&amp;8)</f>
        <v>0</v>
      </c>
      <c r="EL44" s="2">
        <f>COUNTIF(車両台帳!$AS$57:$AS$556,EL$3&amp;"-"&amp;8)</f>
        <v>0</v>
      </c>
      <c r="EM44" s="2">
        <f>COUNTIF(車両台帳!$AS$57:$AS$556,EM$3&amp;"-"&amp;8)</f>
        <v>0</v>
      </c>
      <c r="EN44" s="2">
        <f>COUNTIF(車両台帳!$AS$57:$AS$556,EN$3&amp;"-"&amp;8)</f>
        <v>0</v>
      </c>
      <c r="EO44" s="2">
        <f>COUNTIF(車両台帳!$AS$57:$AS$556,EO$3&amp;"-"&amp;8)</f>
        <v>0</v>
      </c>
      <c r="EP44" s="2">
        <f>COUNTIF(車両台帳!$AS$57:$AS$556,EP$3&amp;"-"&amp;8)</f>
        <v>0</v>
      </c>
      <c r="EQ44" s="2">
        <f>COUNTIF(車両台帳!$AS$57:$AS$556,EQ$3&amp;"-"&amp;8)</f>
        <v>0</v>
      </c>
      <c r="ER44" s="2">
        <f>COUNTIF(車両台帳!$AS$57:$AS$556,ER$3&amp;"-"&amp;8)</f>
        <v>0</v>
      </c>
      <c r="ES44" s="2">
        <f>COUNTIF(車両台帳!$AS$57:$AS$556,ES$3&amp;"-"&amp;8)</f>
        <v>0</v>
      </c>
      <c r="ET44" s="2">
        <f>COUNTIF(車両台帳!$AS$57:$AS$556,ET$3&amp;"-"&amp;8)</f>
        <v>0</v>
      </c>
      <c r="EU44" s="2">
        <f>COUNTIF(車両台帳!$AS$57:$AS$556,EU$3&amp;"-"&amp;8)</f>
        <v>0</v>
      </c>
      <c r="EV44" s="2">
        <f>COUNTIF(車両台帳!$AS$57:$AS$556,EV$3&amp;"-"&amp;8)</f>
        <v>0</v>
      </c>
      <c r="EW44" s="2">
        <f>COUNTIF(車両台帳!$AS$57:$AS$556,EW$3&amp;"-"&amp;8)</f>
        <v>0</v>
      </c>
    </row>
    <row r="45" spans="2:153" ht="13.8" thickBot="1">
      <c r="C45" s="66" t="s">
        <v>648</v>
      </c>
      <c r="D45" s="67">
        <f>COUNTIF(車両台帳!$AS$57:$AS$556,D$3&amp;"-"&amp;9)</f>
        <v>0</v>
      </c>
      <c r="E45" s="67">
        <f>COUNTIF(車両台帳!$AS$57:$AS$556,E$3&amp;"-"&amp;9)</f>
        <v>0</v>
      </c>
      <c r="F45" s="67">
        <f>COUNTIF(車両台帳!$AS$57:$AS$556,F$3&amp;"-"&amp;9)</f>
        <v>0</v>
      </c>
      <c r="G45" s="67">
        <f>COUNTIF(車両台帳!$AS$57:$AS$556,G$3&amp;"-"&amp;9)</f>
        <v>0</v>
      </c>
      <c r="H45" s="67">
        <f>COUNTIF(車両台帳!$AS$57:$AS$556,H$3&amp;"-"&amp;9)</f>
        <v>0</v>
      </c>
      <c r="I45" s="67">
        <f>COUNTIF(車両台帳!$AS$57:$AS$556,I$3&amp;"-"&amp;9)</f>
        <v>0</v>
      </c>
      <c r="J45" s="67">
        <f>COUNTIF(車両台帳!$AS$57:$AS$556,J$3&amp;"-"&amp;9)</f>
        <v>0</v>
      </c>
      <c r="K45" s="67">
        <f>COUNTIF(車両台帳!$AS$57:$AS$556,K$3&amp;"-"&amp;9)</f>
        <v>0</v>
      </c>
      <c r="L45" s="67">
        <f>COUNTIF(車両台帳!$AS$57:$AS$556,L$3&amp;"-"&amp;9)</f>
        <v>0</v>
      </c>
      <c r="M45" s="67">
        <f>COUNTIF(車両台帳!$AS$57:$AS$556,M$3&amp;"-"&amp;9)</f>
        <v>0</v>
      </c>
      <c r="N45" s="67">
        <f>COUNTIF(車両台帳!$AS$57:$AS$556,N$3&amp;"-"&amp;9)</f>
        <v>0</v>
      </c>
      <c r="O45" s="67">
        <f>COUNTIF(車両台帳!$AS$57:$AS$556,O$3&amp;"-"&amp;9)</f>
        <v>0</v>
      </c>
      <c r="P45" s="67">
        <f>COUNTIF(車両台帳!$AS$57:$AS$556,P$3&amp;"-"&amp;9)</f>
        <v>0</v>
      </c>
      <c r="Q45" s="67">
        <f>COUNTIF(車両台帳!$AS$57:$AS$556,Q$3&amp;"-"&amp;9)</f>
        <v>0</v>
      </c>
      <c r="R45" s="67">
        <f>COUNTIF(車両台帳!$AS$57:$AS$556,R$3&amp;"-"&amp;9)</f>
        <v>0</v>
      </c>
      <c r="S45" s="67">
        <f>COUNTIF(車両台帳!$AS$57:$AS$556,S$3&amp;"-"&amp;9)</f>
        <v>0</v>
      </c>
      <c r="T45" s="67">
        <f>COUNTIF(車両台帳!$AS$57:$AS$556,T$3&amp;"-"&amp;9)</f>
        <v>0</v>
      </c>
      <c r="U45" s="67">
        <f>COUNTIF(車両台帳!$AS$57:$AS$556,U$3&amp;"-"&amp;9)</f>
        <v>0</v>
      </c>
      <c r="V45" s="67">
        <f>COUNTIF(車両台帳!$AS$57:$AS$556,V$3&amp;"-"&amp;9)</f>
        <v>0</v>
      </c>
      <c r="W45" s="67">
        <f>COUNTIF(車両台帳!$AS$57:$AS$556,W$3&amp;"-"&amp;9)</f>
        <v>0</v>
      </c>
      <c r="X45" s="67">
        <f>COUNTIF(車両台帳!$AS$57:$AS$556,X$3&amp;"-"&amp;9)</f>
        <v>0</v>
      </c>
      <c r="Y45" s="67">
        <f>COUNTIF(車両台帳!$AS$57:$AS$556,Y$3&amp;"-"&amp;9)</f>
        <v>0</v>
      </c>
      <c r="Z45" s="67">
        <f>COUNTIF(車両台帳!$AS$57:$AS$556,Z$3&amp;"-"&amp;9)</f>
        <v>0</v>
      </c>
      <c r="AA45" s="67">
        <f>COUNTIF(車両台帳!$AS$57:$AS$556,AA$3&amp;"-"&amp;9)</f>
        <v>0</v>
      </c>
      <c r="AB45" s="67">
        <f>COUNTIF(車両台帳!$AS$57:$AS$556,AB$3&amp;"-"&amp;9)</f>
        <v>0</v>
      </c>
      <c r="AC45" s="67">
        <f>COUNTIF(車両台帳!$AS$57:$AS$556,AC$3&amp;"-"&amp;9)</f>
        <v>0</v>
      </c>
      <c r="AD45" s="67">
        <f>COUNTIF(車両台帳!$AS$57:$AS$556,AD$3&amp;"-"&amp;9)</f>
        <v>0</v>
      </c>
      <c r="AE45" s="67">
        <f>COUNTIF(車両台帳!$AS$57:$AS$556,AE$3&amp;"-"&amp;9)</f>
        <v>0</v>
      </c>
      <c r="AF45" s="67">
        <f>COUNTIF(車両台帳!$AS$57:$AS$556,AF$3&amp;"-"&amp;9)</f>
        <v>0</v>
      </c>
      <c r="AG45" s="67">
        <f>COUNTIF(車両台帳!$AS$57:$AS$556,AG$3&amp;"-"&amp;9)</f>
        <v>0</v>
      </c>
      <c r="AH45" s="67">
        <f>COUNTIF(車両台帳!$AS$57:$AS$556,AH$3&amp;"-"&amp;9)</f>
        <v>0</v>
      </c>
      <c r="AI45" s="67">
        <f>COUNTIF(車両台帳!$AS$57:$AS$556,AI$3&amp;"-"&amp;9)</f>
        <v>0</v>
      </c>
      <c r="AJ45" s="67">
        <f>COUNTIF(車両台帳!$AS$57:$AS$556,AJ$3&amp;"-"&amp;9)</f>
        <v>0</v>
      </c>
      <c r="AK45" s="67">
        <f>COUNTIF(車両台帳!$AS$57:$AS$556,AK$3&amp;"-"&amp;9)</f>
        <v>0</v>
      </c>
      <c r="AL45" s="67">
        <f>COUNTIF(車両台帳!$AS$57:$AS$556,AL$3&amp;"-"&amp;9)</f>
        <v>0</v>
      </c>
      <c r="AM45" s="67">
        <f>COUNTIF(車両台帳!$AS$57:$AS$556,AM$3&amp;"-"&amp;9)</f>
        <v>0</v>
      </c>
      <c r="AN45" s="67">
        <f>COUNTIF(車両台帳!$AS$57:$AS$556,AN$3&amp;"-"&amp;9)</f>
        <v>0</v>
      </c>
      <c r="AO45" s="67">
        <f>COUNTIF(車両台帳!$AS$57:$AS$556,AO$3&amp;"-"&amp;9)</f>
        <v>0</v>
      </c>
      <c r="AP45" s="67">
        <f>COUNTIF(車両台帳!$AS$57:$AS$556,AP$3&amp;"-"&amp;9)</f>
        <v>0</v>
      </c>
      <c r="AQ45" s="67">
        <f>COUNTIF(車両台帳!$AS$57:$AS$556,AQ$3&amp;"-"&amp;9)</f>
        <v>0</v>
      </c>
      <c r="AR45" s="67">
        <f>COUNTIF(車両台帳!$AS$57:$AS$556,AR$3&amp;"-"&amp;9)</f>
        <v>0</v>
      </c>
      <c r="AS45" s="67">
        <f>COUNTIF(車両台帳!$AS$57:$AS$556,AS$3&amp;"-"&amp;9)</f>
        <v>0</v>
      </c>
      <c r="AT45" s="67">
        <f>COUNTIF(車両台帳!$AS$57:$AS$556,AT$3&amp;"-"&amp;9)</f>
        <v>0</v>
      </c>
      <c r="AU45" s="67">
        <f>COUNTIF(車両台帳!$AS$57:$AS$556,AU$3&amp;"-"&amp;9)</f>
        <v>0</v>
      </c>
      <c r="AV45" s="67">
        <f>COUNTIF(車両台帳!$AS$57:$AS$556,AV$3&amp;"-"&amp;9)</f>
        <v>0</v>
      </c>
      <c r="AW45" s="67">
        <f>COUNTIF(車両台帳!$AS$57:$AS$556,AW$3&amp;"-"&amp;9)</f>
        <v>0</v>
      </c>
      <c r="AX45" s="67">
        <f>COUNTIF(車両台帳!$AS$57:$AS$556,AX$3&amp;"-"&amp;9)</f>
        <v>0</v>
      </c>
      <c r="AY45" s="67">
        <f>COUNTIF(車両台帳!$AS$57:$AS$556,AY$3&amp;"-"&amp;9)</f>
        <v>0</v>
      </c>
      <c r="AZ45" s="67">
        <f>COUNTIF(車両台帳!$AS$57:$AS$556,AZ$3&amp;"-"&amp;9)</f>
        <v>0</v>
      </c>
      <c r="BA45" s="67">
        <f>COUNTIF(車両台帳!$AS$57:$AS$556,BA$3&amp;"-"&amp;9)</f>
        <v>0</v>
      </c>
      <c r="BB45" s="67">
        <f>COUNTIF(車両台帳!$AS$57:$AS$556,BB$3&amp;"-"&amp;9)</f>
        <v>0</v>
      </c>
      <c r="BC45" s="67">
        <f>COUNTIF(車両台帳!$AS$57:$AS$556,BC$3&amp;"-"&amp;9)</f>
        <v>0</v>
      </c>
      <c r="BD45" s="67">
        <f>COUNTIF(車両台帳!$AS$57:$AS$556,BD$3&amp;"-"&amp;9)</f>
        <v>0</v>
      </c>
      <c r="BE45" s="67">
        <f>COUNTIF(車両台帳!$AS$57:$AS$556,BE$3&amp;"-"&amp;9)</f>
        <v>0</v>
      </c>
      <c r="BF45" s="67">
        <f>COUNTIF(車両台帳!$AS$57:$AS$556,BF$3&amp;"-"&amp;9)</f>
        <v>0</v>
      </c>
      <c r="BG45" s="67">
        <f>COUNTIF(車両台帳!$AS$57:$AS$556,BG$3&amp;"-"&amp;9)</f>
        <v>0</v>
      </c>
      <c r="BH45" s="67">
        <f>COUNTIF(車両台帳!$AS$57:$AS$556,BH$3&amp;"-"&amp;9)</f>
        <v>0</v>
      </c>
      <c r="BI45" s="67">
        <f>COUNTIF(車両台帳!$AS$57:$AS$556,BI$3&amp;"-"&amp;9)</f>
        <v>0</v>
      </c>
      <c r="BJ45" s="67">
        <f>COUNTIF(車両台帳!$AS$57:$AS$556,BJ$3&amp;"-"&amp;9)</f>
        <v>0</v>
      </c>
      <c r="BK45" s="67">
        <f>COUNTIF(車両台帳!$AS$57:$AS$556,BK$3&amp;"-"&amp;9)</f>
        <v>0</v>
      </c>
      <c r="BL45" s="67">
        <f>COUNTIF(車両台帳!$AS$57:$AS$556,BL$3&amp;"-"&amp;9)</f>
        <v>0</v>
      </c>
      <c r="BM45" s="67">
        <f>COUNTIF(車両台帳!$AS$57:$AS$556,BM$3&amp;"-"&amp;9)</f>
        <v>0</v>
      </c>
      <c r="BN45" s="67">
        <f>COUNTIF(車両台帳!$AS$57:$AS$556,BN$3&amp;"-"&amp;9)</f>
        <v>0</v>
      </c>
      <c r="BO45" s="67">
        <f>COUNTIF(車両台帳!$AS$57:$AS$556,BO$3&amp;"-"&amp;9)</f>
        <v>0</v>
      </c>
      <c r="BP45" s="67">
        <f>COUNTIF(車両台帳!$AS$57:$AS$556,BP$3&amp;"-"&amp;9)</f>
        <v>0</v>
      </c>
      <c r="BQ45" s="67">
        <f>COUNTIF(車両台帳!$AS$57:$AS$556,BQ$3&amp;"-"&amp;9)</f>
        <v>0</v>
      </c>
      <c r="BR45" s="67">
        <f>COUNTIF(車両台帳!$AS$57:$AS$556,BR$3&amp;"-"&amp;9)</f>
        <v>0</v>
      </c>
      <c r="BS45" s="67">
        <f>COUNTIF(車両台帳!$AS$57:$AS$556,BS$3&amp;"-"&amp;9)</f>
        <v>0</v>
      </c>
      <c r="BT45" s="67">
        <f>COUNTIF(車両台帳!$AS$57:$AS$556,BT$3&amp;"-"&amp;9)</f>
        <v>0</v>
      </c>
      <c r="BU45" s="67">
        <f>COUNTIF(車両台帳!$AS$57:$AS$556,BU$3&amp;"-"&amp;9)</f>
        <v>0</v>
      </c>
      <c r="BV45" s="67">
        <f>COUNTIF(車両台帳!$AS$57:$AS$556,BV$3&amp;"-"&amp;9)</f>
        <v>0</v>
      </c>
      <c r="BW45" s="67">
        <f>COUNTIF(車両台帳!$AS$57:$AS$556,BW$3&amp;"-"&amp;9)</f>
        <v>0</v>
      </c>
      <c r="BX45" s="67">
        <f>COUNTIF(車両台帳!$AS$57:$AS$556,BX$3&amp;"-"&amp;9)</f>
        <v>0</v>
      </c>
      <c r="BY45" s="67">
        <f>COUNTIF(車両台帳!$AS$57:$AS$556,BY$3&amp;"-"&amp;9)</f>
        <v>0</v>
      </c>
      <c r="BZ45" s="67">
        <f>COUNTIF(車両台帳!$AS$57:$AS$556,BZ$3&amp;"-"&amp;9)</f>
        <v>0</v>
      </c>
      <c r="CA45" s="67">
        <f>COUNTIF(車両台帳!$AS$57:$AS$556,CA$3&amp;"-"&amp;9)</f>
        <v>0</v>
      </c>
      <c r="CB45" s="67">
        <f>COUNTIF(車両台帳!$AS$57:$AS$556,CB$3&amp;"-"&amp;9)</f>
        <v>0</v>
      </c>
      <c r="CC45" s="67">
        <f>COUNTIF(車両台帳!$AS$57:$AS$556,CC$3&amp;"-"&amp;9)</f>
        <v>0</v>
      </c>
      <c r="CD45" s="67">
        <f>COUNTIF(車両台帳!$AS$57:$AS$556,CD$3&amp;"-"&amp;9)</f>
        <v>0</v>
      </c>
      <c r="CE45" s="67">
        <f>COUNTIF(車両台帳!$AS$57:$AS$556,CE$3&amp;"-"&amp;9)</f>
        <v>0</v>
      </c>
      <c r="CF45" s="67">
        <f>COUNTIF(車両台帳!$AS$57:$AS$556,CF$3&amp;"-"&amp;9)</f>
        <v>0</v>
      </c>
      <c r="CG45" s="67">
        <f>COUNTIF(車両台帳!$AS$57:$AS$556,CG$3&amp;"-"&amp;9)</f>
        <v>0</v>
      </c>
      <c r="CH45" s="67">
        <f>COUNTIF(車両台帳!$AS$57:$AS$556,CH$3&amp;"-"&amp;9)</f>
        <v>0</v>
      </c>
      <c r="CI45" s="67">
        <f>COUNTIF(車両台帳!$AS$57:$AS$556,CI$3&amp;"-"&amp;9)</f>
        <v>0</v>
      </c>
      <c r="CJ45" s="67">
        <f>COUNTIF(車両台帳!$AS$57:$AS$556,CJ$3&amp;"-"&amp;9)</f>
        <v>0</v>
      </c>
      <c r="CK45" s="67">
        <f>COUNTIF(車両台帳!$AS$57:$AS$556,CK$3&amp;"-"&amp;9)</f>
        <v>0</v>
      </c>
      <c r="CL45" s="67">
        <f>COUNTIF(車両台帳!$AS$57:$AS$556,CL$3&amp;"-"&amp;9)</f>
        <v>0</v>
      </c>
      <c r="CM45" s="67">
        <f>COUNTIF(車両台帳!$AS$57:$AS$556,CM$3&amp;"-"&amp;9)</f>
        <v>0</v>
      </c>
      <c r="CN45" s="67">
        <f>COUNTIF(車両台帳!$AS$57:$AS$556,CN$3&amp;"-"&amp;9)</f>
        <v>0</v>
      </c>
      <c r="CO45" s="67">
        <f>COUNTIF(車両台帳!$AS$57:$AS$556,CO$3&amp;"-"&amp;9)</f>
        <v>0</v>
      </c>
      <c r="CP45" s="67">
        <f>COUNTIF(車両台帳!$AS$57:$AS$556,CP$3&amp;"-"&amp;9)</f>
        <v>0</v>
      </c>
      <c r="CQ45" s="67">
        <f>COUNTIF(車両台帳!$AS$57:$AS$556,CQ$3&amp;"-"&amp;9)</f>
        <v>0</v>
      </c>
      <c r="CR45" s="67">
        <f>COUNTIF(車両台帳!$AS$57:$AS$556,CR$3&amp;"-"&amp;9)</f>
        <v>0</v>
      </c>
      <c r="CS45" s="67">
        <f>COUNTIF(車両台帳!$AS$57:$AS$556,CS$3&amp;"-"&amp;9)</f>
        <v>0</v>
      </c>
      <c r="CT45" s="67">
        <f>COUNTIF(車両台帳!$AS$57:$AS$556,CT$3&amp;"-"&amp;9)</f>
        <v>0</v>
      </c>
      <c r="CU45" s="67">
        <f>COUNTIF(車両台帳!$AS$57:$AS$556,CU$3&amp;"-"&amp;9)</f>
        <v>0</v>
      </c>
      <c r="CV45" s="67">
        <f>COUNTIF(車両台帳!$AS$57:$AS$556,CV$3&amp;"-"&amp;9)</f>
        <v>0</v>
      </c>
      <c r="CW45" s="67">
        <f>COUNTIF(車両台帳!$AS$57:$AS$556,CW$3&amp;"-"&amp;9)</f>
        <v>0</v>
      </c>
      <c r="CX45" s="67">
        <f>COUNTIF(車両台帳!$AS$57:$AS$556,CX$3&amp;"-"&amp;9)</f>
        <v>0</v>
      </c>
      <c r="CY45" s="67">
        <f>COUNTIF(車両台帳!$AS$57:$AS$556,CY$3&amp;"-"&amp;9)</f>
        <v>0</v>
      </c>
      <c r="CZ45" s="67">
        <f>COUNTIF(車両台帳!$AS$57:$AS$556,CZ$3&amp;"-"&amp;9)</f>
        <v>0</v>
      </c>
      <c r="DA45" s="67">
        <f>COUNTIF(車両台帳!$AS$57:$AS$556,DA$3&amp;"-"&amp;9)</f>
        <v>0</v>
      </c>
      <c r="DB45" s="67">
        <f>COUNTIF(車両台帳!$AS$57:$AS$556,DB$3&amp;"-"&amp;9)</f>
        <v>0</v>
      </c>
      <c r="DC45" s="67">
        <f>COUNTIF(車両台帳!$AS$57:$AS$556,DC$3&amp;"-"&amp;9)</f>
        <v>0</v>
      </c>
      <c r="DD45" s="67">
        <f>COUNTIF(車両台帳!$AS$57:$AS$556,DD$3&amp;"-"&amp;9)</f>
        <v>0</v>
      </c>
      <c r="DE45" s="67">
        <f>COUNTIF(車両台帳!$AS$57:$AS$556,DE$3&amp;"-"&amp;9)</f>
        <v>0</v>
      </c>
      <c r="DF45" s="67">
        <f>COUNTIF(車両台帳!$AS$57:$AS$556,DF$3&amp;"-"&amp;9)</f>
        <v>0</v>
      </c>
      <c r="DG45" s="67">
        <f>COUNTIF(車両台帳!$AS$57:$AS$556,DG$3&amp;"-"&amp;9)</f>
        <v>0</v>
      </c>
      <c r="DH45" s="67">
        <f>COUNTIF(車両台帳!$AS$57:$AS$556,DH$3&amp;"-"&amp;9)</f>
        <v>0</v>
      </c>
      <c r="DI45" s="67">
        <f>COUNTIF(車両台帳!$AS$57:$AS$556,DI$3&amp;"-"&amp;9)</f>
        <v>0</v>
      </c>
      <c r="DJ45" s="67">
        <f>COUNTIF(車両台帳!$AS$57:$AS$556,DJ$3&amp;"-"&amp;9)</f>
        <v>0</v>
      </c>
      <c r="DK45" s="67">
        <f>COUNTIF(車両台帳!$AS$57:$AS$556,DK$3&amp;"-"&amp;9)</f>
        <v>0</v>
      </c>
      <c r="DL45" s="67">
        <f>COUNTIF(車両台帳!$AS$57:$AS$556,DL$3&amp;"-"&amp;9)</f>
        <v>0</v>
      </c>
      <c r="DM45" s="67">
        <f>COUNTIF(車両台帳!$AS$57:$AS$556,DM$3&amp;"-"&amp;9)</f>
        <v>0</v>
      </c>
      <c r="DN45" s="67">
        <f>COUNTIF(車両台帳!$AS$57:$AS$556,DN$3&amp;"-"&amp;9)</f>
        <v>0</v>
      </c>
      <c r="DO45" s="67">
        <f>COUNTIF(車両台帳!$AS$57:$AS$556,DO$3&amp;"-"&amp;9)</f>
        <v>0</v>
      </c>
      <c r="DP45" s="67">
        <f>COUNTIF(車両台帳!$AS$57:$AS$556,DP$3&amp;"-"&amp;9)</f>
        <v>0</v>
      </c>
      <c r="DQ45" s="67">
        <f>COUNTIF(車両台帳!$AS$57:$AS$556,DQ$3&amp;"-"&amp;9)</f>
        <v>0</v>
      </c>
      <c r="DR45" s="67">
        <f>COUNTIF(車両台帳!$AS$57:$AS$556,DR$3&amp;"-"&amp;9)</f>
        <v>0</v>
      </c>
      <c r="DS45" s="67">
        <f>COUNTIF(車両台帳!$AS$57:$AS$556,DS$3&amp;"-"&amp;9)</f>
        <v>0</v>
      </c>
      <c r="DT45" s="67">
        <f>COUNTIF(車両台帳!$AS$57:$AS$556,DT$3&amp;"-"&amp;9)</f>
        <v>0</v>
      </c>
      <c r="DU45" s="67">
        <f>COUNTIF(車両台帳!$AS$57:$AS$556,DU$3&amp;"-"&amp;9)</f>
        <v>0</v>
      </c>
      <c r="DV45" s="67">
        <f>COUNTIF(車両台帳!$AS$57:$AS$556,DV$3&amp;"-"&amp;9)</f>
        <v>0</v>
      </c>
      <c r="DW45" s="67">
        <f>COUNTIF(車両台帳!$AS$57:$AS$556,DW$3&amp;"-"&amp;9)</f>
        <v>0</v>
      </c>
      <c r="DX45" s="67">
        <f>COUNTIF(車両台帳!$AS$57:$AS$556,DX$3&amp;"-"&amp;9)</f>
        <v>0</v>
      </c>
      <c r="DY45" s="67">
        <f>COUNTIF(車両台帳!$AS$57:$AS$556,DY$3&amp;"-"&amp;9)</f>
        <v>0</v>
      </c>
      <c r="DZ45" s="67">
        <f>COUNTIF(車両台帳!$AS$57:$AS$556,DZ$3&amp;"-"&amp;9)</f>
        <v>0</v>
      </c>
      <c r="EA45" s="67">
        <f>COUNTIF(車両台帳!$AS$57:$AS$556,EA$3&amp;"-"&amp;9)</f>
        <v>0</v>
      </c>
      <c r="EB45" s="67">
        <f>COUNTIF(車両台帳!$AS$57:$AS$556,EB$3&amp;"-"&amp;9)</f>
        <v>0</v>
      </c>
      <c r="EC45" s="67">
        <f>COUNTIF(車両台帳!$AS$57:$AS$556,EC$3&amp;"-"&amp;9)</f>
        <v>0</v>
      </c>
      <c r="ED45" s="67">
        <f>COUNTIF(車両台帳!$AS$57:$AS$556,ED$3&amp;"-"&amp;9)</f>
        <v>0</v>
      </c>
      <c r="EE45" s="67">
        <f>COUNTIF(車両台帳!$AS$57:$AS$556,EE$3&amp;"-"&amp;9)</f>
        <v>0</v>
      </c>
      <c r="EF45" s="67">
        <f>COUNTIF(車両台帳!$AS$57:$AS$556,EF$3&amp;"-"&amp;9)</f>
        <v>0</v>
      </c>
      <c r="EG45" s="67">
        <f>COUNTIF(車両台帳!$AS$57:$AS$556,EG$3&amp;"-"&amp;9)</f>
        <v>0</v>
      </c>
      <c r="EH45" s="67">
        <f>COUNTIF(車両台帳!$AS$57:$AS$556,EH$3&amp;"-"&amp;9)</f>
        <v>0</v>
      </c>
      <c r="EI45" s="67">
        <f>COUNTIF(車両台帳!$AS$57:$AS$556,EI$3&amp;"-"&amp;9)</f>
        <v>0</v>
      </c>
      <c r="EJ45" s="67">
        <f>COUNTIF(車両台帳!$AS$57:$AS$556,EJ$3&amp;"-"&amp;9)</f>
        <v>0</v>
      </c>
      <c r="EK45" s="67">
        <f>COUNTIF(車両台帳!$AS$57:$AS$556,EK$3&amp;"-"&amp;9)</f>
        <v>0</v>
      </c>
      <c r="EL45" s="67">
        <f>COUNTIF(車両台帳!$AS$57:$AS$556,EL$3&amp;"-"&amp;9)</f>
        <v>0</v>
      </c>
      <c r="EM45" s="67">
        <f>COUNTIF(車両台帳!$AS$57:$AS$556,EM$3&amp;"-"&amp;9)</f>
        <v>0</v>
      </c>
      <c r="EN45" s="67">
        <f>COUNTIF(車両台帳!$AS$57:$AS$556,EN$3&amp;"-"&amp;9)</f>
        <v>0</v>
      </c>
      <c r="EO45" s="67">
        <f>COUNTIF(車両台帳!$AS$57:$AS$556,EO$3&amp;"-"&amp;9)</f>
        <v>0</v>
      </c>
      <c r="EP45" s="67">
        <f>COUNTIF(車両台帳!$AS$57:$AS$556,EP$3&amp;"-"&amp;9)</f>
        <v>0</v>
      </c>
      <c r="EQ45" s="67">
        <f>COUNTIF(車両台帳!$AS$57:$AS$556,EQ$3&amp;"-"&amp;9)</f>
        <v>0</v>
      </c>
      <c r="ER45" s="67">
        <f>COUNTIF(車両台帳!$AS$57:$AS$556,ER$3&amp;"-"&amp;9)</f>
        <v>0</v>
      </c>
      <c r="ES45" s="67">
        <f>COUNTIF(車両台帳!$AS$57:$AS$556,ES$3&amp;"-"&amp;9)</f>
        <v>0</v>
      </c>
      <c r="ET45" s="67">
        <f>COUNTIF(車両台帳!$AS$57:$AS$556,ET$3&amp;"-"&amp;9)</f>
        <v>0</v>
      </c>
      <c r="EU45" s="67">
        <f>COUNTIF(車両台帳!$AS$57:$AS$556,EU$3&amp;"-"&amp;9)</f>
        <v>0</v>
      </c>
      <c r="EV45" s="67">
        <f>COUNTIF(車両台帳!$AS$57:$AS$556,EV$3&amp;"-"&amp;9)</f>
        <v>0</v>
      </c>
      <c r="EW45" s="67">
        <f>COUNTIF(車両台帳!$AS$57:$AS$556,EW$3&amp;"-"&amp;9)</f>
        <v>0</v>
      </c>
    </row>
    <row r="46" spans="2:153" ht="13.8" thickTop="1">
      <c r="B46" s="272">
        <f>SUM(D46:EW46)</f>
        <v>0</v>
      </c>
      <c r="C46" s="68" t="s">
        <v>1634</v>
      </c>
      <c r="D46" s="68">
        <f>SUM(D35:D45)</f>
        <v>0</v>
      </c>
      <c r="E46" s="68">
        <f t="shared" ref="E46:BP46" si="0">SUM(E35:E45)</f>
        <v>0</v>
      </c>
      <c r="F46" s="68">
        <f t="shared" si="0"/>
        <v>0</v>
      </c>
      <c r="G46" s="68">
        <f t="shared" si="0"/>
        <v>0</v>
      </c>
      <c r="H46" s="68">
        <f t="shared" si="0"/>
        <v>0</v>
      </c>
      <c r="I46" s="68">
        <f t="shared" si="0"/>
        <v>0</v>
      </c>
      <c r="J46" s="68">
        <f t="shared" si="0"/>
        <v>0</v>
      </c>
      <c r="K46" s="68">
        <f t="shared" si="0"/>
        <v>0</v>
      </c>
      <c r="L46" s="68">
        <f t="shared" si="0"/>
        <v>0</v>
      </c>
      <c r="M46" s="68">
        <f t="shared" si="0"/>
        <v>0</v>
      </c>
      <c r="N46" s="68">
        <f t="shared" si="0"/>
        <v>0</v>
      </c>
      <c r="O46" s="68">
        <f t="shared" si="0"/>
        <v>0</v>
      </c>
      <c r="P46" s="68">
        <f t="shared" si="0"/>
        <v>0</v>
      </c>
      <c r="Q46" s="68">
        <f t="shared" si="0"/>
        <v>0</v>
      </c>
      <c r="R46" s="68">
        <f t="shared" si="0"/>
        <v>0</v>
      </c>
      <c r="S46" s="68">
        <f t="shared" si="0"/>
        <v>0</v>
      </c>
      <c r="T46" s="68">
        <f t="shared" si="0"/>
        <v>0</v>
      </c>
      <c r="U46" s="68">
        <f t="shared" si="0"/>
        <v>0</v>
      </c>
      <c r="V46" s="68">
        <f t="shared" si="0"/>
        <v>0</v>
      </c>
      <c r="W46" s="68">
        <f t="shared" si="0"/>
        <v>0</v>
      </c>
      <c r="X46" s="68">
        <f t="shared" si="0"/>
        <v>0</v>
      </c>
      <c r="Y46" s="68">
        <f t="shared" si="0"/>
        <v>0</v>
      </c>
      <c r="Z46" s="68">
        <f t="shared" si="0"/>
        <v>0</v>
      </c>
      <c r="AA46" s="68">
        <f t="shared" si="0"/>
        <v>0</v>
      </c>
      <c r="AB46" s="68">
        <f t="shared" si="0"/>
        <v>0</v>
      </c>
      <c r="AC46" s="68">
        <f t="shared" si="0"/>
        <v>0</v>
      </c>
      <c r="AD46" s="68">
        <f t="shared" si="0"/>
        <v>0</v>
      </c>
      <c r="AE46" s="68">
        <f t="shared" si="0"/>
        <v>0</v>
      </c>
      <c r="AF46" s="68">
        <f t="shared" si="0"/>
        <v>0</v>
      </c>
      <c r="AG46" s="68">
        <f t="shared" si="0"/>
        <v>0</v>
      </c>
      <c r="AH46" s="68">
        <f t="shared" si="0"/>
        <v>0</v>
      </c>
      <c r="AI46" s="68">
        <f t="shared" si="0"/>
        <v>0</v>
      </c>
      <c r="AJ46" s="68">
        <f t="shared" si="0"/>
        <v>0</v>
      </c>
      <c r="AK46" s="68">
        <f t="shared" si="0"/>
        <v>0</v>
      </c>
      <c r="AL46" s="68">
        <f t="shared" si="0"/>
        <v>0</v>
      </c>
      <c r="AM46" s="68">
        <f t="shared" si="0"/>
        <v>0</v>
      </c>
      <c r="AN46" s="68">
        <f t="shared" si="0"/>
        <v>0</v>
      </c>
      <c r="AO46" s="68">
        <f t="shared" si="0"/>
        <v>0</v>
      </c>
      <c r="AP46" s="68">
        <f t="shared" si="0"/>
        <v>0</v>
      </c>
      <c r="AQ46" s="68">
        <f t="shared" si="0"/>
        <v>0</v>
      </c>
      <c r="AR46" s="68">
        <f t="shared" si="0"/>
        <v>0</v>
      </c>
      <c r="AS46" s="68">
        <f t="shared" si="0"/>
        <v>0</v>
      </c>
      <c r="AT46" s="68">
        <f t="shared" si="0"/>
        <v>0</v>
      </c>
      <c r="AU46" s="68">
        <f t="shared" si="0"/>
        <v>0</v>
      </c>
      <c r="AV46" s="68">
        <f t="shared" si="0"/>
        <v>0</v>
      </c>
      <c r="AW46" s="68">
        <f t="shared" si="0"/>
        <v>0</v>
      </c>
      <c r="AX46" s="68">
        <f t="shared" si="0"/>
        <v>0</v>
      </c>
      <c r="AY46" s="68">
        <f t="shared" si="0"/>
        <v>0</v>
      </c>
      <c r="AZ46" s="68">
        <f t="shared" si="0"/>
        <v>0</v>
      </c>
      <c r="BA46" s="68">
        <f t="shared" si="0"/>
        <v>0</v>
      </c>
      <c r="BB46" s="68">
        <f t="shared" si="0"/>
        <v>0</v>
      </c>
      <c r="BC46" s="68">
        <f t="shared" si="0"/>
        <v>0</v>
      </c>
      <c r="BD46" s="68">
        <f t="shared" si="0"/>
        <v>0</v>
      </c>
      <c r="BE46" s="68">
        <f t="shared" si="0"/>
        <v>0</v>
      </c>
      <c r="BF46" s="68">
        <f t="shared" si="0"/>
        <v>0</v>
      </c>
      <c r="BG46" s="68">
        <f t="shared" si="0"/>
        <v>0</v>
      </c>
      <c r="BH46" s="68">
        <f t="shared" si="0"/>
        <v>0</v>
      </c>
      <c r="BI46" s="68">
        <f t="shared" si="0"/>
        <v>0</v>
      </c>
      <c r="BJ46" s="68">
        <f t="shared" si="0"/>
        <v>0</v>
      </c>
      <c r="BK46" s="68">
        <f t="shared" si="0"/>
        <v>0</v>
      </c>
      <c r="BL46" s="68">
        <f t="shared" si="0"/>
        <v>0</v>
      </c>
      <c r="BM46" s="68">
        <f t="shared" si="0"/>
        <v>0</v>
      </c>
      <c r="BN46" s="68">
        <f t="shared" si="0"/>
        <v>0</v>
      </c>
      <c r="BO46" s="68">
        <f t="shared" si="0"/>
        <v>0</v>
      </c>
      <c r="BP46" s="68">
        <f t="shared" si="0"/>
        <v>0</v>
      </c>
      <c r="BQ46" s="68">
        <f t="shared" ref="BQ46:EB46" si="1">SUM(BQ35:BQ45)</f>
        <v>0</v>
      </c>
      <c r="BR46" s="68">
        <f t="shared" si="1"/>
        <v>0</v>
      </c>
      <c r="BS46" s="68">
        <f t="shared" si="1"/>
        <v>0</v>
      </c>
      <c r="BT46" s="68">
        <f t="shared" si="1"/>
        <v>0</v>
      </c>
      <c r="BU46" s="68">
        <f t="shared" si="1"/>
        <v>0</v>
      </c>
      <c r="BV46" s="68">
        <f t="shared" si="1"/>
        <v>0</v>
      </c>
      <c r="BW46" s="68">
        <f t="shared" si="1"/>
        <v>0</v>
      </c>
      <c r="BX46" s="68">
        <f t="shared" si="1"/>
        <v>0</v>
      </c>
      <c r="BY46" s="68">
        <f t="shared" si="1"/>
        <v>0</v>
      </c>
      <c r="BZ46" s="68">
        <f t="shared" si="1"/>
        <v>0</v>
      </c>
      <c r="CA46" s="68">
        <f t="shared" si="1"/>
        <v>0</v>
      </c>
      <c r="CB46" s="68">
        <f t="shared" si="1"/>
        <v>0</v>
      </c>
      <c r="CC46" s="68">
        <f t="shared" si="1"/>
        <v>0</v>
      </c>
      <c r="CD46" s="68">
        <f t="shared" si="1"/>
        <v>0</v>
      </c>
      <c r="CE46" s="68">
        <f t="shared" si="1"/>
        <v>0</v>
      </c>
      <c r="CF46" s="68">
        <f t="shared" si="1"/>
        <v>0</v>
      </c>
      <c r="CG46" s="68">
        <f t="shared" si="1"/>
        <v>0</v>
      </c>
      <c r="CH46" s="68">
        <f t="shared" si="1"/>
        <v>0</v>
      </c>
      <c r="CI46" s="68">
        <f t="shared" si="1"/>
        <v>0</v>
      </c>
      <c r="CJ46" s="68">
        <f t="shared" si="1"/>
        <v>0</v>
      </c>
      <c r="CK46" s="68">
        <f t="shared" si="1"/>
        <v>0</v>
      </c>
      <c r="CL46" s="68">
        <f t="shared" si="1"/>
        <v>0</v>
      </c>
      <c r="CM46" s="68">
        <f t="shared" si="1"/>
        <v>0</v>
      </c>
      <c r="CN46" s="68">
        <f t="shared" si="1"/>
        <v>0</v>
      </c>
      <c r="CO46" s="68">
        <f t="shared" si="1"/>
        <v>0</v>
      </c>
      <c r="CP46" s="68">
        <f t="shared" si="1"/>
        <v>0</v>
      </c>
      <c r="CQ46" s="68">
        <f t="shared" si="1"/>
        <v>0</v>
      </c>
      <c r="CR46" s="68">
        <f t="shared" si="1"/>
        <v>0</v>
      </c>
      <c r="CS46" s="68">
        <f t="shared" si="1"/>
        <v>0</v>
      </c>
      <c r="CT46" s="68">
        <f t="shared" si="1"/>
        <v>0</v>
      </c>
      <c r="CU46" s="68">
        <f t="shared" si="1"/>
        <v>0</v>
      </c>
      <c r="CV46" s="68">
        <f t="shared" si="1"/>
        <v>0</v>
      </c>
      <c r="CW46" s="68">
        <f t="shared" si="1"/>
        <v>0</v>
      </c>
      <c r="CX46" s="68">
        <f t="shared" si="1"/>
        <v>0</v>
      </c>
      <c r="CY46" s="68">
        <f t="shared" si="1"/>
        <v>0</v>
      </c>
      <c r="CZ46" s="68">
        <f t="shared" si="1"/>
        <v>0</v>
      </c>
      <c r="DA46" s="68">
        <f t="shared" si="1"/>
        <v>0</v>
      </c>
      <c r="DB46" s="68">
        <f t="shared" si="1"/>
        <v>0</v>
      </c>
      <c r="DC46" s="68">
        <f t="shared" si="1"/>
        <v>0</v>
      </c>
      <c r="DD46" s="68">
        <f t="shared" si="1"/>
        <v>0</v>
      </c>
      <c r="DE46" s="68">
        <f t="shared" si="1"/>
        <v>0</v>
      </c>
      <c r="DF46" s="68">
        <f t="shared" si="1"/>
        <v>0</v>
      </c>
      <c r="DG46" s="68">
        <f t="shared" si="1"/>
        <v>0</v>
      </c>
      <c r="DH46" s="68">
        <f t="shared" si="1"/>
        <v>0</v>
      </c>
      <c r="DI46" s="68">
        <f t="shared" si="1"/>
        <v>0</v>
      </c>
      <c r="DJ46" s="68">
        <f t="shared" si="1"/>
        <v>0</v>
      </c>
      <c r="DK46" s="68">
        <f t="shared" si="1"/>
        <v>0</v>
      </c>
      <c r="DL46" s="68">
        <f t="shared" si="1"/>
        <v>0</v>
      </c>
      <c r="DM46" s="68">
        <f t="shared" si="1"/>
        <v>0</v>
      </c>
      <c r="DN46" s="68">
        <f t="shared" si="1"/>
        <v>0</v>
      </c>
      <c r="DO46" s="68">
        <f t="shared" si="1"/>
        <v>0</v>
      </c>
      <c r="DP46" s="68">
        <f t="shared" si="1"/>
        <v>0</v>
      </c>
      <c r="DQ46" s="68">
        <f t="shared" si="1"/>
        <v>0</v>
      </c>
      <c r="DR46" s="68">
        <f t="shared" si="1"/>
        <v>0</v>
      </c>
      <c r="DS46" s="68">
        <f t="shared" si="1"/>
        <v>0</v>
      </c>
      <c r="DT46" s="68">
        <f t="shared" si="1"/>
        <v>0</v>
      </c>
      <c r="DU46" s="68">
        <f t="shared" si="1"/>
        <v>0</v>
      </c>
      <c r="DV46" s="68">
        <f t="shared" si="1"/>
        <v>0</v>
      </c>
      <c r="DW46" s="68">
        <f t="shared" si="1"/>
        <v>0</v>
      </c>
      <c r="DX46" s="68">
        <f t="shared" si="1"/>
        <v>0</v>
      </c>
      <c r="DY46" s="68">
        <f t="shared" si="1"/>
        <v>0</v>
      </c>
      <c r="DZ46" s="68">
        <f t="shared" si="1"/>
        <v>0</v>
      </c>
      <c r="EA46" s="68">
        <f t="shared" si="1"/>
        <v>0</v>
      </c>
      <c r="EB46" s="68">
        <f t="shared" si="1"/>
        <v>0</v>
      </c>
      <c r="EC46" s="68">
        <f t="shared" ref="EC46:EV46" si="2">SUM(EC35:EC45)</f>
        <v>0</v>
      </c>
      <c r="ED46" s="68">
        <f t="shared" si="2"/>
        <v>0</v>
      </c>
      <c r="EE46" s="68">
        <f t="shared" si="2"/>
        <v>0</v>
      </c>
      <c r="EF46" s="68">
        <f t="shared" si="2"/>
        <v>0</v>
      </c>
      <c r="EG46" s="68">
        <f t="shared" si="2"/>
        <v>0</v>
      </c>
      <c r="EH46" s="68">
        <f t="shared" si="2"/>
        <v>0</v>
      </c>
      <c r="EI46" s="68">
        <f t="shared" si="2"/>
        <v>0</v>
      </c>
      <c r="EJ46" s="68">
        <f t="shared" si="2"/>
        <v>0</v>
      </c>
      <c r="EK46" s="68">
        <f t="shared" si="2"/>
        <v>0</v>
      </c>
      <c r="EL46" s="68">
        <f t="shared" si="2"/>
        <v>0</v>
      </c>
      <c r="EM46" s="68">
        <f t="shared" si="2"/>
        <v>0</v>
      </c>
      <c r="EN46" s="68">
        <f t="shared" si="2"/>
        <v>0</v>
      </c>
      <c r="EO46" s="68">
        <f t="shared" si="2"/>
        <v>0</v>
      </c>
      <c r="EP46" s="68">
        <f t="shared" si="2"/>
        <v>0</v>
      </c>
      <c r="EQ46" s="68">
        <f t="shared" si="2"/>
        <v>0</v>
      </c>
      <c r="ER46" s="68">
        <f t="shared" si="2"/>
        <v>0</v>
      </c>
      <c r="ES46" s="68">
        <f t="shared" si="2"/>
        <v>0</v>
      </c>
      <c r="ET46" s="68">
        <f t="shared" si="2"/>
        <v>0</v>
      </c>
      <c r="EU46" s="68">
        <f t="shared" si="2"/>
        <v>0</v>
      </c>
      <c r="EV46" s="68">
        <f t="shared" si="2"/>
        <v>0</v>
      </c>
      <c r="EW46" s="68">
        <f>SUM(EW35:EW45)</f>
        <v>0</v>
      </c>
    </row>
    <row r="48" spans="2:153">
      <c r="B48" s="499" t="s">
        <v>2413</v>
      </c>
      <c r="C48" s="500">
        <f>表紙!U43</f>
        <v>0</v>
      </c>
    </row>
    <row r="49" spans="1:3">
      <c r="B49" s="499" t="s">
        <v>2414</v>
      </c>
      <c r="C49" s="500">
        <f>SUM(C10:C13)</f>
        <v>0</v>
      </c>
    </row>
    <row r="50" spans="1:3">
      <c r="B50" s="499" t="s">
        <v>2415</v>
      </c>
      <c r="C50" s="500">
        <f>SUM(C14:C17)</f>
        <v>0</v>
      </c>
    </row>
    <row r="51" spans="1:3">
      <c r="B51" s="499" t="s">
        <v>2416</v>
      </c>
      <c r="C51" s="500">
        <f>SUM(C18:C21)</f>
        <v>0</v>
      </c>
    </row>
    <row r="52" spans="1:3">
      <c r="B52" s="499" t="s">
        <v>2417</v>
      </c>
      <c r="C52" s="500">
        <f>SUM(C22:C25)</f>
        <v>0</v>
      </c>
    </row>
    <row r="53" spans="1:3">
      <c r="B53" s="499" t="s">
        <v>2418</v>
      </c>
      <c r="C53" s="500">
        <f>SUM(C26:C29)</f>
        <v>0</v>
      </c>
    </row>
    <row r="54" spans="1:3">
      <c r="B54" s="499" t="s">
        <v>49</v>
      </c>
      <c r="C54" s="500" t="str">
        <f>C30</f>
        <v/>
      </c>
    </row>
    <row r="55" spans="1:3">
      <c r="C55" s="500"/>
    </row>
    <row r="56" spans="1:3">
      <c r="A56" s="499" t="s">
        <v>2419</v>
      </c>
      <c r="B56" s="499" t="s">
        <v>2420</v>
      </c>
      <c r="C56" s="500">
        <f>IF(計画1!$C$4="あり",1,0)</f>
        <v>0</v>
      </c>
    </row>
    <row r="57" spans="1:3">
      <c r="B57" s="499" t="s">
        <v>2421</v>
      </c>
      <c r="C57" s="500">
        <f>IF(計画1!$C$11="あり",1,0)</f>
        <v>0</v>
      </c>
    </row>
    <row r="58" spans="1:3">
      <c r="B58" s="499" t="s">
        <v>2422</v>
      </c>
      <c r="C58" s="500">
        <f>IF(計画1!$C$17="あり",1,0)</f>
        <v>0</v>
      </c>
    </row>
    <row r="59" spans="1:3">
      <c r="B59" s="499" t="s">
        <v>2423</v>
      </c>
      <c r="C59" s="500">
        <f>IF(計画1!$C$20="あり",1,0)</f>
        <v>0</v>
      </c>
    </row>
    <row r="60" spans="1:3">
      <c r="B60" s="499" t="s">
        <v>2424</v>
      </c>
      <c r="C60" s="500">
        <f>IF(計画1!$C$22="あり",1,0)</f>
        <v>0</v>
      </c>
    </row>
    <row r="61" spans="1:3">
      <c r="B61" s="499" t="s">
        <v>2425</v>
      </c>
      <c r="C61" s="500">
        <f>IF(計画1!$C$24="あり",1,0)</f>
        <v>0</v>
      </c>
    </row>
    <row r="62" spans="1:3">
      <c r="B62" s="499" t="s">
        <v>2426</v>
      </c>
      <c r="C62" s="500">
        <f>IF(計画1!$C$27="あり",1,0)</f>
        <v>0</v>
      </c>
    </row>
    <row r="63" spans="1:3">
      <c r="B63" s="499" t="s">
        <v>2427</v>
      </c>
      <c r="C63" s="500">
        <f>IF(計画1!$C$29="あり",1,0)</f>
        <v>0</v>
      </c>
    </row>
    <row r="64" spans="1:3">
      <c r="B64" s="499" t="s">
        <v>2428</v>
      </c>
      <c r="C64" s="500">
        <f>IF(計画1!$C$32="あり",1,0)</f>
        <v>0</v>
      </c>
    </row>
    <row r="65" spans="1:3">
      <c r="B65" s="499" t="s">
        <v>2429</v>
      </c>
      <c r="C65" s="500">
        <f>IF(計画1!$C$34="あり",1,0)</f>
        <v>0</v>
      </c>
    </row>
    <row r="66" spans="1:3">
      <c r="B66" s="499" t="s">
        <v>2430</v>
      </c>
      <c r="C66" s="500">
        <f>IF(計画1!$C$37="あり",1,0)</f>
        <v>0</v>
      </c>
    </row>
    <row r="67" spans="1:3">
      <c r="B67" s="499" t="s">
        <v>2431</v>
      </c>
      <c r="C67" s="500">
        <f>IF(計画1!$C$42="あり",1,0)</f>
        <v>0</v>
      </c>
    </row>
    <row r="68" spans="1:3">
      <c r="B68" s="499" t="s">
        <v>2432</v>
      </c>
      <c r="C68" s="500">
        <f>IF(計画1!$C$47="あり",1,0)</f>
        <v>0</v>
      </c>
    </row>
    <row r="69" spans="1:3">
      <c r="B69" s="499" t="s">
        <v>1676</v>
      </c>
      <c r="C69" s="500">
        <f>IF(計画1!$C$52="あり",1,0)</f>
        <v>0</v>
      </c>
    </row>
    <row r="70" spans="1:3">
      <c r="C70" s="500"/>
    </row>
    <row r="71" spans="1:3">
      <c r="A71" s="499" t="s">
        <v>2433</v>
      </c>
      <c r="B71" s="499" t="s">
        <v>2420</v>
      </c>
      <c r="C71" s="500">
        <f>IF(実績1!$C$4="あり",1,0)</f>
        <v>0</v>
      </c>
    </row>
    <row r="72" spans="1:3">
      <c r="B72" s="499" t="s">
        <v>2421</v>
      </c>
      <c r="C72" s="500">
        <f>IF(実績1!$C$11="あり",1,0)</f>
        <v>0</v>
      </c>
    </row>
    <row r="73" spans="1:3">
      <c r="B73" s="499" t="s">
        <v>2422</v>
      </c>
      <c r="C73" s="500">
        <f>IF(実績1!$C$17="あり",1,0)</f>
        <v>0</v>
      </c>
    </row>
    <row r="74" spans="1:3">
      <c r="B74" s="499" t="s">
        <v>2423</v>
      </c>
      <c r="C74" s="500">
        <f>IF(実績1!$C$20="あり",1,0)</f>
        <v>0</v>
      </c>
    </row>
    <row r="75" spans="1:3">
      <c r="B75" s="499" t="s">
        <v>2424</v>
      </c>
      <c r="C75" s="500">
        <f>IF(実績1!$C$22="あり",1,0)</f>
        <v>0</v>
      </c>
    </row>
    <row r="76" spans="1:3">
      <c r="B76" s="499" t="s">
        <v>2425</v>
      </c>
      <c r="C76" s="500">
        <f>IF(実績1!$C$24="あり",1,0)</f>
        <v>0</v>
      </c>
    </row>
    <row r="77" spans="1:3">
      <c r="B77" s="499" t="s">
        <v>2426</v>
      </c>
      <c r="C77" s="500">
        <f>IF(実績1!$C$27="あり",1,0)</f>
        <v>0</v>
      </c>
    </row>
    <row r="78" spans="1:3">
      <c r="B78" s="499" t="s">
        <v>2427</v>
      </c>
      <c r="C78" s="500">
        <f>IF(実績1!$C$29="あり",1,0)</f>
        <v>0</v>
      </c>
    </row>
    <row r="79" spans="1:3">
      <c r="B79" s="499" t="s">
        <v>2428</v>
      </c>
      <c r="C79" s="500">
        <f>IF(実績1!$C$32="あり",1,0)</f>
        <v>0</v>
      </c>
    </row>
    <row r="80" spans="1:3">
      <c r="B80" s="499" t="s">
        <v>2429</v>
      </c>
      <c r="C80" s="500">
        <f>IF(実績1!$C$34="あり",1,0)</f>
        <v>0</v>
      </c>
    </row>
    <row r="81" spans="1:17">
      <c r="B81" s="499" t="s">
        <v>2430</v>
      </c>
      <c r="C81" s="500">
        <f>IF(実績1!$C$37="あり",1,0)</f>
        <v>0</v>
      </c>
    </row>
    <row r="82" spans="1:17">
      <c r="B82" s="499" t="s">
        <v>2431</v>
      </c>
      <c r="C82" s="500">
        <f>IF(実績1!$C$42="あり",1,0)</f>
        <v>0</v>
      </c>
    </row>
    <row r="83" spans="1:17">
      <c r="B83" s="499" t="s">
        <v>2432</v>
      </c>
      <c r="C83" s="500">
        <f>IF(実績1!$C$47="あり",1,0)</f>
        <v>0</v>
      </c>
    </row>
    <row r="84" spans="1:17">
      <c r="B84" s="499" t="s">
        <v>1676</v>
      </c>
      <c r="C84" s="500">
        <f>IF(実績1!$C$52="あり",1,0)</f>
        <v>0</v>
      </c>
    </row>
    <row r="86" spans="1:17">
      <c r="A86" s="500"/>
      <c r="B86" s="500"/>
      <c r="C86" s="501" t="s">
        <v>2434</v>
      </c>
      <c r="D86" s="501"/>
      <c r="E86" s="501" t="s">
        <v>2435</v>
      </c>
      <c r="F86" s="501"/>
      <c r="G86" s="501" t="s">
        <v>2436</v>
      </c>
      <c r="H86" s="501"/>
      <c r="I86" s="501" t="s">
        <v>2437</v>
      </c>
      <c r="J86" s="501"/>
      <c r="K86" s="501" t="s">
        <v>2438</v>
      </c>
      <c r="L86" s="501"/>
      <c r="M86" s="500"/>
      <c r="N86" s="500"/>
      <c r="O86" s="500"/>
      <c r="P86" s="500"/>
      <c r="Q86" s="500"/>
    </row>
    <row r="87" spans="1:17">
      <c r="A87" s="500" t="s">
        <v>2439</v>
      </c>
      <c r="B87" s="500" t="s">
        <v>689</v>
      </c>
      <c r="C87" s="500">
        <f>計画2!G7</f>
        <v>0</v>
      </c>
      <c r="D87" s="500">
        <f>計画2!H7</f>
        <v>0</v>
      </c>
      <c r="E87" s="500">
        <f>計画2!I7</f>
        <v>0</v>
      </c>
      <c r="F87" s="500">
        <f>計画2!J7</f>
        <v>0</v>
      </c>
      <c r="G87" s="500">
        <f>計画2!K7</f>
        <v>0</v>
      </c>
      <c r="H87" s="500">
        <f>計画2!L7</f>
        <v>0</v>
      </c>
      <c r="I87" s="500">
        <f>計画2!M7</f>
        <v>0</v>
      </c>
      <c r="J87" s="500">
        <f>計画2!N7</f>
        <v>0</v>
      </c>
      <c r="K87" s="500">
        <f>計画2!O7</f>
        <v>0</v>
      </c>
      <c r="L87" s="500">
        <f>計画2!P7</f>
        <v>0</v>
      </c>
      <c r="M87" s="500"/>
      <c r="N87" s="500"/>
      <c r="O87" s="500"/>
      <c r="P87" s="500"/>
      <c r="Q87" s="500"/>
    </row>
    <row r="88" spans="1:17">
      <c r="A88" s="500"/>
      <c r="B88" s="500" t="s">
        <v>2440</v>
      </c>
      <c r="C88" s="500">
        <f>計画2!G8</f>
        <v>0</v>
      </c>
      <c r="D88" s="500">
        <f>計画2!H8</f>
        <v>0</v>
      </c>
      <c r="E88" s="500">
        <f>計画2!I8</f>
        <v>0</v>
      </c>
      <c r="F88" s="500">
        <f>計画2!J8</f>
        <v>0</v>
      </c>
      <c r="G88" s="500">
        <f>計画2!K8</f>
        <v>0</v>
      </c>
      <c r="H88" s="500">
        <f>計画2!L8</f>
        <v>0</v>
      </c>
      <c r="I88" s="500">
        <f>計画2!M8</f>
        <v>0</v>
      </c>
      <c r="J88" s="500">
        <f>計画2!N8</f>
        <v>0</v>
      </c>
      <c r="K88" s="500">
        <f>計画2!O8</f>
        <v>0</v>
      </c>
      <c r="L88" s="500">
        <f>計画2!P8</f>
        <v>0</v>
      </c>
      <c r="M88" s="500"/>
      <c r="N88" s="500"/>
      <c r="O88" s="500"/>
      <c r="P88" s="500"/>
      <c r="Q88" s="500"/>
    </row>
    <row r="89" spans="1:17">
      <c r="A89" s="500"/>
      <c r="B89" s="500" t="s">
        <v>2441</v>
      </c>
      <c r="C89" s="500">
        <f>計画2!G9</f>
        <v>0</v>
      </c>
      <c r="D89" s="500">
        <f>計画2!H9</f>
        <v>0</v>
      </c>
      <c r="E89" s="500">
        <f>計画2!I9</f>
        <v>0</v>
      </c>
      <c r="F89" s="500">
        <f>計画2!J9</f>
        <v>0</v>
      </c>
      <c r="G89" s="500">
        <f>計画2!K9</f>
        <v>0</v>
      </c>
      <c r="H89" s="500">
        <f>計画2!L9</f>
        <v>0</v>
      </c>
      <c r="I89" s="500">
        <f>計画2!M9</f>
        <v>0</v>
      </c>
      <c r="J89" s="500">
        <f>計画2!N9</f>
        <v>0</v>
      </c>
      <c r="K89" s="500">
        <f>計画2!O9</f>
        <v>0</v>
      </c>
      <c r="L89" s="500">
        <f>計画2!P9</f>
        <v>0</v>
      </c>
      <c r="M89" s="500"/>
      <c r="N89" s="500"/>
      <c r="O89" s="500"/>
      <c r="P89" s="500"/>
      <c r="Q89" s="500"/>
    </row>
    <row r="90" spans="1:17">
      <c r="A90" s="500"/>
      <c r="B90" s="500" t="s">
        <v>300</v>
      </c>
      <c r="C90" s="500">
        <f>計画2!G10</f>
        <v>0</v>
      </c>
      <c r="D90" s="500">
        <f>計画2!H10</f>
        <v>0</v>
      </c>
      <c r="E90" s="500">
        <f>計画2!I10</f>
        <v>0</v>
      </c>
      <c r="F90" s="500">
        <f>計画2!J10</f>
        <v>0</v>
      </c>
      <c r="G90" s="500">
        <f>計画2!K10</f>
        <v>0</v>
      </c>
      <c r="H90" s="500">
        <f>計画2!L10</f>
        <v>0</v>
      </c>
      <c r="I90" s="500">
        <f>計画2!M10</f>
        <v>0</v>
      </c>
      <c r="J90" s="500">
        <f>計画2!N10</f>
        <v>0</v>
      </c>
      <c r="K90" s="500">
        <f>計画2!O10</f>
        <v>0</v>
      </c>
      <c r="L90" s="500">
        <f>計画2!P10</f>
        <v>0</v>
      </c>
      <c r="M90" s="500"/>
      <c r="N90" s="500"/>
      <c r="O90" s="500"/>
      <c r="P90" s="500"/>
      <c r="Q90" s="500"/>
    </row>
    <row r="91" spans="1:17">
      <c r="A91" s="500"/>
      <c r="B91" s="500" t="s">
        <v>299</v>
      </c>
      <c r="C91" s="500">
        <f>計画2!G11</f>
        <v>0</v>
      </c>
      <c r="D91" s="500">
        <f>計画2!H11</f>
        <v>0</v>
      </c>
      <c r="E91" s="500">
        <f>計画2!I11</f>
        <v>0</v>
      </c>
      <c r="F91" s="500">
        <f>計画2!J11</f>
        <v>0</v>
      </c>
      <c r="G91" s="500">
        <f>計画2!K11</f>
        <v>0</v>
      </c>
      <c r="H91" s="500">
        <f>計画2!L11</f>
        <v>0</v>
      </c>
      <c r="I91" s="500">
        <f>計画2!M11</f>
        <v>0</v>
      </c>
      <c r="J91" s="500">
        <f>計画2!N11</f>
        <v>0</v>
      </c>
      <c r="K91" s="500">
        <f>計画2!O11</f>
        <v>0</v>
      </c>
      <c r="L91" s="500">
        <f>計画2!P11</f>
        <v>0</v>
      </c>
      <c r="M91" s="500"/>
      <c r="N91" s="500"/>
      <c r="O91" s="500"/>
      <c r="P91" s="500"/>
      <c r="Q91" s="500"/>
    </row>
    <row r="92" spans="1:17">
      <c r="A92" s="500"/>
      <c r="B92" s="500" t="s">
        <v>2442</v>
      </c>
      <c r="C92" s="500">
        <f>計画2!G12</f>
        <v>0</v>
      </c>
      <c r="D92" s="500">
        <f>計画2!H12</f>
        <v>0</v>
      </c>
      <c r="E92" s="500">
        <f>計画2!I12</f>
        <v>0</v>
      </c>
      <c r="F92" s="500">
        <f>計画2!J12</f>
        <v>0</v>
      </c>
      <c r="G92" s="500">
        <f>計画2!K12</f>
        <v>0</v>
      </c>
      <c r="H92" s="500">
        <f>計画2!L12</f>
        <v>0</v>
      </c>
      <c r="I92" s="500">
        <f>計画2!M12</f>
        <v>0</v>
      </c>
      <c r="J92" s="500">
        <f>計画2!N12</f>
        <v>0</v>
      </c>
      <c r="K92" s="500">
        <f>計画2!O12</f>
        <v>0</v>
      </c>
      <c r="L92" s="500">
        <f>計画2!P12</f>
        <v>0</v>
      </c>
      <c r="M92" s="500"/>
      <c r="N92" s="500"/>
      <c r="O92" s="500"/>
      <c r="P92" s="500"/>
      <c r="Q92" s="500"/>
    </row>
    <row r="93" spans="1:17">
      <c r="A93" s="500"/>
      <c r="B93" s="500" t="s">
        <v>1303</v>
      </c>
      <c r="C93" s="500">
        <f>計画2!G13</f>
        <v>0</v>
      </c>
      <c r="D93" s="500">
        <f>計画2!H13</f>
        <v>0</v>
      </c>
      <c r="E93" s="500">
        <f>計画2!I13</f>
        <v>0</v>
      </c>
      <c r="F93" s="500">
        <f>計画2!J13</f>
        <v>0</v>
      </c>
      <c r="G93" s="500">
        <f>計画2!K13</f>
        <v>0</v>
      </c>
      <c r="H93" s="500">
        <f>計画2!L13</f>
        <v>0</v>
      </c>
      <c r="I93" s="500">
        <f>計画2!M13</f>
        <v>0</v>
      </c>
      <c r="J93" s="500">
        <f>計画2!N13</f>
        <v>0</v>
      </c>
      <c r="K93" s="500">
        <f>計画2!O13</f>
        <v>0</v>
      </c>
      <c r="L93" s="500">
        <f>計画2!P13</f>
        <v>0</v>
      </c>
      <c r="M93" s="500"/>
      <c r="N93" s="500"/>
      <c r="O93" s="500"/>
      <c r="P93" s="500"/>
      <c r="Q93" s="500"/>
    </row>
    <row r="94" spans="1:17">
      <c r="A94" s="500"/>
      <c r="B94" s="500" t="s">
        <v>1302</v>
      </c>
      <c r="C94" s="500">
        <f>計画2!G14</f>
        <v>0</v>
      </c>
      <c r="D94" s="500">
        <f>計画2!H14</f>
        <v>0</v>
      </c>
      <c r="E94" s="500">
        <f>計画2!I14</f>
        <v>0</v>
      </c>
      <c r="F94" s="500">
        <f>計画2!J14</f>
        <v>0</v>
      </c>
      <c r="G94" s="500">
        <f>計画2!K14</f>
        <v>0</v>
      </c>
      <c r="H94" s="500">
        <f>計画2!L14</f>
        <v>0</v>
      </c>
      <c r="I94" s="500">
        <f>計画2!M14</f>
        <v>0</v>
      </c>
      <c r="J94" s="500">
        <f>計画2!N14</f>
        <v>0</v>
      </c>
      <c r="K94" s="500">
        <f>計画2!O14</f>
        <v>0</v>
      </c>
      <c r="L94" s="500">
        <f>計画2!P14</f>
        <v>0</v>
      </c>
      <c r="M94" s="500"/>
      <c r="N94" s="500"/>
      <c r="O94" s="500"/>
      <c r="P94" s="500"/>
      <c r="Q94" s="500"/>
    </row>
    <row r="95" spans="1:17">
      <c r="A95" s="500"/>
      <c r="B95" s="500" t="s">
        <v>23</v>
      </c>
      <c r="C95" s="500">
        <f>計画2!G15</f>
        <v>0</v>
      </c>
      <c r="D95" s="500">
        <f>計画2!H15</f>
        <v>0</v>
      </c>
      <c r="E95" s="500">
        <f>計画2!I15</f>
        <v>0</v>
      </c>
      <c r="F95" s="500">
        <f>計画2!J15</f>
        <v>0</v>
      </c>
      <c r="G95" s="500">
        <f>計画2!K15</f>
        <v>0</v>
      </c>
      <c r="H95" s="500">
        <f>計画2!L15</f>
        <v>0</v>
      </c>
      <c r="I95" s="500">
        <f>計画2!M15</f>
        <v>0</v>
      </c>
      <c r="J95" s="500">
        <f>計画2!N15</f>
        <v>0</v>
      </c>
      <c r="K95" s="500">
        <f>計画2!O15</f>
        <v>0</v>
      </c>
      <c r="L95" s="500">
        <f>計画2!P15</f>
        <v>0</v>
      </c>
      <c r="M95" s="500"/>
      <c r="N95" s="500"/>
      <c r="O95" s="500"/>
      <c r="P95" s="500"/>
      <c r="Q95" s="500"/>
    </row>
    <row r="96" spans="1:17">
      <c r="A96" s="500"/>
      <c r="B96" s="500" t="s">
        <v>2204</v>
      </c>
      <c r="C96" s="500">
        <f>計画2!G16</f>
        <v>0</v>
      </c>
      <c r="D96" s="500">
        <f>計画2!H16</f>
        <v>0</v>
      </c>
      <c r="E96" s="500">
        <f>計画2!I16</f>
        <v>0</v>
      </c>
      <c r="F96" s="500">
        <f>計画2!J16</f>
        <v>0</v>
      </c>
      <c r="G96" s="500">
        <f>計画2!K16</f>
        <v>0</v>
      </c>
      <c r="H96" s="500">
        <f>計画2!L16</f>
        <v>0</v>
      </c>
      <c r="I96" s="500">
        <f>計画2!M16</f>
        <v>0</v>
      </c>
      <c r="J96" s="500">
        <f>計画2!N16</f>
        <v>0</v>
      </c>
      <c r="K96" s="500">
        <f>計画2!O16</f>
        <v>0</v>
      </c>
      <c r="L96" s="500">
        <f>計画2!P16</f>
        <v>0</v>
      </c>
      <c r="M96" s="500"/>
      <c r="N96" s="500"/>
      <c r="O96" s="500"/>
      <c r="P96" s="500"/>
      <c r="Q96" s="500"/>
    </row>
    <row r="97" spans="1:19">
      <c r="A97" s="500"/>
      <c r="B97" s="500" t="s">
        <v>2443</v>
      </c>
      <c r="C97" s="500">
        <f>計画2!G17</f>
        <v>0</v>
      </c>
      <c r="D97" s="500">
        <f>計画2!H17</f>
        <v>0</v>
      </c>
      <c r="E97" s="500">
        <f>計画2!I17</f>
        <v>0</v>
      </c>
      <c r="F97" s="500">
        <f>計画2!J17</f>
        <v>0</v>
      </c>
      <c r="G97" s="500">
        <f>計画2!K17</f>
        <v>0</v>
      </c>
      <c r="H97" s="500">
        <f>計画2!L17</f>
        <v>0</v>
      </c>
      <c r="I97" s="500">
        <f>計画2!M17</f>
        <v>0</v>
      </c>
      <c r="J97" s="500">
        <f>計画2!N17</f>
        <v>0</v>
      </c>
      <c r="K97" s="500">
        <f>計画2!O17</f>
        <v>0</v>
      </c>
      <c r="L97" s="500">
        <f>計画2!P17</f>
        <v>0</v>
      </c>
      <c r="M97" s="500"/>
      <c r="N97" s="500"/>
      <c r="O97" s="500"/>
      <c r="P97" s="500"/>
      <c r="Q97" s="500"/>
    </row>
    <row r="98" spans="1:19">
      <c r="A98" s="500"/>
      <c r="B98" s="500" t="s">
        <v>1303</v>
      </c>
      <c r="C98" s="500">
        <f>計画2!G18</f>
        <v>0</v>
      </c>
      <c r="D98" s="500">
        <f>計画2!H18</f>
        <v>0</v>
      </c>
      <c r="E98" s="500">
        <f>計画2!I18</f>
        <v>0</v>
      </c>
      <c r="F98" s="500">
        <f>計画2!J18</f>
        <v>0</v>
      </c>
      <c r="G98" s="500">
        <f>計画2!K18</f>
        <v>0</v>
      </c>
      <c r="H98" s="500">
        <f>計画2!L18</f>
        <v>0</v>
      </c>
      <c r="I98" s="500">
        <f>計画2!M18</f>
        <v>0</v>
      </c>
      <c r="J98" s="500">
        <f>計画2!N18</f>
        <v>0</v>
      </c>
      <c r="K98" s="500">
        <f>計画2!O18</f>
        <v>0</v>
      </c>
      <c r="L98" s="500">
        <f>計画2!P18</f>
        <v>0</v>
      </c>
      <c r="M98" s="500"/>
      <c r="N98" s="500"/>
      <c r="O98" s="500"/>
      <c r="P98" s="500"/>
      <c r="Q98" s="500"/>
    </row>
    <row r="99" spans="1:19">
      <c r="A99" s="500"/>
      <c r="B99" s="500" t="s">
        <v>652</v>
      </c>
      <c r="C99" s="500">
        <f>計画2!G19</f>
        <v>0</v>
      </c>
      <c r="D99" s="500">
        <f>計画2!H19</f>
        <v>0</v>
      </c>
      <c r="E99" s="500">
        <f>計画2!I19</f>
        <v>0</v>
      </c>
      <c r="F99" s="500">
        <f>計画2!J19</f>
        <v>0</v>
      </c>
      <c r="G99" s="500">
        <f>計画2!K19</f>
        <v>0</v>
      </c>
      <c r="H99" s="500">
        <f>計画2!L19</f>
        <v>0</v>
      </c>
      <c r="I99" s="500">
        <f>計画2!M19</f>
        <v>0</v>
      </c>
      <c r="J99" s="500">
        <f>計画2!N19</f>
        <v>0</v>
      </c>
      <c r="K99" s="500">
        <f>計画2!O19</f>
        <v>0</v>
      </c>
      <c r="L99" s="500">
        <f>計画2!P19</f>
        <v>0</v>
      </c>
      <c r="M99" s="500"/>
      <c r="N99" s="500"/>
      <c r="O99" s="500"/>
      <c r="P99" s="500"/>
      <c r="Q99" s="500"/>
    </row>
    <row r="100" spans="1:19">
      <c r="A100" s="500"/>
      <c r="B100" s="500" t="s">
        <v>2444</v>
      </c>
      <c r="C100" s="500">
        <f>計画2!G20</f>
        <v>0</v>
      </c>
      <c r="D100" s="500">
        <f>計画2!H20</f>
        <v>0</v>
      </c>
      <c r="E100" s="500">
        <f>計画2!I20</f>
        <v>0</v>
      </c>
      <c r="F100" s="500">
        <f>計画2!J20</f>
        <v>0</v>
      </c>
      <c r="G100" s="500">
        <f>計画2!K20</f>
        <v>0</v>
      </c>
      <c r="H100" s="500">
        <f>計画2!L20</f>
        <v>0</v>
      </c>
      <c r="I100" s="500">
        <f>計画2!M20</f>
        <v>0</v>
      </c>
      <c r="J100" s="500">
        <f>計画2!N20</f>
        <v>0</v>
      </c>
      <c r="K100" s="500">
        <f>計画2!O20</f>
        <v>0</v>
      </c>
      <c r="L100" s="500">
        <f>計画2!P20</f>
        <v>0</v>
      </c>
      <c r="M100" s="500"/>
      <c r="N100" s="500"/>
      <c r="O100" s="500"/>
      <c r="P100" s="500"/>
      <c r="Q100" s="500"/>
    </row>
    <row r="101" spans="1:19">
      <c r="A101" s="500"/>
      <c r="B101" s="500" t="s">
        <v>1631</v>
      </c>
      <c r="C101" s="500">
        <f>計画2!G21</f>
        <v>0</v>
      </c>
      <c r="D101" s="500">
        <f>計画2!H21</f>
        <v>0</v>
      </c>
      <c r="E101" s="500">
        <f>計画2!I21</f>
        <v>0</v>
      </c>
      <c r="F101" s="500">
        <f>計画2!J21</f>
        <v>0</v>
      </c>
      <c r="G101" s="500">
        <f>計画2!K21</f>
        <v>0</v>
      </c>
      <c r="H101" s="500">
        <f>計画2!L21</f>
        <v>0</v>
      </c>
      <c r="I101" s="500">
        <f>計画2!M21</f>
        <v>0</v>
      </c>
      <c r="J101" s="500">
        <f>計画2!N21</f>
        <v>0</v>
      </c>
      <c r="K101" s="500">
        <f>計画2!O21</f>
        <v>0</v>
      </c>
      <c r="L101" s="500">
        <f>計画2!P21</f>
        <v>0</v>
      </c>
      <c r="M101" s="500"/>
      <c r="N101" s="500"/>
      <c r="O101" s="500"/>
      <c r="P101" s="500"/>
      <c r="Q101" s="500"/>
    </row>
    <row r="102" spans="1:19">
      <c r="A102" s="500"/>
      <c r="B102" s="500"/>
      <c r="C102" s="500"/>
      <c r="D102" s="500"/>
      <c r="E102" s="500"/>
      <c r="F102" s="500"/>
      <c r="G102" s="500"/>
      <c r="H102" s="500"/>
      <c r="I102" s="500"/>
      <c r="J102" s="500"/>
      <c r="K102" s="500"/>
      <c r="L102" s="500"/>
      <c r="M102" s="500"/>
      <c r="N102" s="500"/>
      <c r="O102" s="500"/>
      <c r="P102" s="500"/>
      <c r="Q102" s="500"/>
    </row>
    <row r="103" spans="1:19">
      <c r="A103" s="500"/>
      <c r="B103" s="500"/>
      <c r="C103" s="501" t="s">
        <v>2434</v>
      </c>
      <c r="D103" s="501"/>
      <c r="E103" s="501"/>
      <c r="F103" s="501" t="s">
        <v>2435</v>
      </c>
      <c r="G103" s="501"/>
      <c r="H103" s="501"/>
      <c r="I103" s="501" t="s">
        <v>2436</v>
      </c>
      <c r="J103" s="501"/>
      <c r="K103" s="501"/>
      <c r="L103" s="501" t="s">
        <v>2437</v>
      </c>
      <c r="M103" s="501"/>
      <c r="N103" s="501"/>
      <c r="O103" s="501" t="s">
        <v>2438</v>
      </c>
      <c r="P103" s="501"/>
      <c r="Q103" s="501"/>
      <c r="R103" s="501" t="s">
        <v>50</v>
      </c>
      <c r="S103" s="501"/>
    </row>
    <row r="104" spans="1:19">
      <c r="A104" s="500" t="s">
        <v>2445</v>
      </c>
      <c r="B104" s="500" t="s">
        <v>689</v>
      </c>
      <c r="C104" s="500">
        <f>実績2!I7</f>
        <v>0</v>
      </c>
      <c r="D104" s="500">
        <f>実績2!J7</f>
        <v>0</v>
      </c>
      <c r="E104" s="500">
        <f>計画2!$F7-C104+D104</f>
        <v>0</v>
      </c>
      <c r="F104" s="500">
        <f>実績2!K7</f>
        <v>0</v>
      </c>
      <c r="G104" s="500">
        <f>実績2!L7</f>
        <v>0</v>
      </c>
      <c r="H104" s="500">
        <f>E104-F104+G104</f>
        <v>0</v>
      </c>
      <c r="I104" s="500">
        <f>実績2!M7</f>
        <v>0</v>
      </c>
      <c r="J104" s="500">
        <f>実績2!N7</f>
        <v>0</v>
      </c>
      <c r="K104" s="500">
        <f>H104-I104+J104</f>
        <v>0</v>
      </c>
      <c r="L104" s="500">
        <f>実績2!O7</f>
        <v>0</v>
      </c>
      <c r="M104" s="500">
        <f>実績2!P7</f>
        <v>0</v>
      </c>
      <c r="N104" s="500">
        <f>K104-L104+M104</f>
        <v>0</v>
      </c>
      <c r="O104" s="500">
        <f>実績2!Q7</f>
        <v>0</v>
      </c>
      <c r="P104" s="500">
        <f>実績2!R7</f>
        <v>0</v>
      </c>
      <c r="Q104" s="500">
        <f>N104-O104+P104</f>
        <v>0</v>
      </c>
      <c r="R104" s="500">
        <f>実績2!S7</f>
        <v>0</v>
      </c>
      <c r="S104" s="500">
        <f>実績2!T7</f>
        <v>0</v>
      </c>
    </row>
    <row r="105" spans="1:19">
      <c r="A105" s="500"/>
      <c r="B105" s="500" t="s">
        <v>2440</v>
      </c>
      <c r="C105" s="500">
        <f>実績2!I8</f>
        <v>0</v>
      </c>
      <c r="D105" s="500">
        <f>実績2!J8</f>
        <v>0</v>
      </c>
      <c r="E105" s="500">
        <f>計画2!$F8-C105+D105</f>
        <v>0</v>
      </c>
      <c r="F105" s="500">
        <f>実績2!K8</f>
        <v>0</v>
      </c>
      <c r="G105" s="500">
        <f>実績2!L8</f>
        <v>0</v>
      </c>
      <c r="H105" s="500">
        <f t="shared" ref="H105:H118" si="3">E105-F105+G105</f>
        <v>0</v>
      </c>
      <c r="I105" s="500">
        <f>実績2!M8</f>
        <v>0</v>
      </c>
      <c r="J105" s="500">
        <f>実績2!N8</f>
        <v>0</v>
      </c>
      <c r="K105" s="500">
        <f t="shared" ref="K105:K118" si="4">H105-I105+J105</f>
        <v>0</v>
      </c>
      <c r="L105" s="500">
        <f>実績2!O8</f>
        <v>0</v>
      </c>
      <c r="M105" s="500">
        <f>実績2!P8</f>
        <v>0</v>
      </c>
      <c r="N105" s="500">
        <f t="shared" ref="N105:N118" si="5">K105-L105+M105</f>
        <v>0</v>
      </c>
      <c r="O105" s="500">
        <f>実績2!Q8</f>
        <v>0</v>
      </c>
      <c r="P105" s="500">
        <f>実績2!R8</f>
        <v>0</v>
      </c>
      <c r="Q105" s="500">
        <f t="shared" ref="Q105:Q118" si="6">N105-O105+P105</f>
        <v>0</v>
      </c>
      <c r="R105" s="500">
        <f>実績2!S8</f>
        <v>0</v>
      </c>
      <c r="S105" s="500">
        <f>実績2!T8</f>
        <v>0</v>
      </c>
    </row>
    <row r="106" spans="1:19">
      <c r="A106" s="500"/>
      <c r="B106" s="500" t="s">
        <v>2441</v>
      </c>
      <c r="C106" s="500">
        <f>実績2!I9</f>
        <v>0</v>
      </c>
      <c r="D106" s="500">
        <f>実績2!J9</f>
        <v>0</v>
      </c>
      <c r="E106" s="500">
        <f>計画2!$F9-C106+D106</f>
        <v>0</v>
      </c>
      <c r="F106" s="500">
        <f>実績2!K9</f>
        <v>0</v>
      </c>
      <c r="G106" s="500">
        <f>実績2!L9</f>
        <v>0</v>
      </c>
      <c r="H106" s="500">
        <f t="shared" si="3"/>
        <v>0</v>
      </c>
      <c r="I106" s="500">
        <f>実績2!M9</f>
        <v>0</v>
      </c>
      <c r="J106" s="500">
        <f>実績2!N9</f>
        <v>0</v>
      </c>
      <c r="K106" s="500">
        <f t="shared" si="4"/>
        <v>0</v>
      </c>
      <c r="L106" s="500">
        <f>実績2!O9</f>
        <v>0</v>
      </c>
      <c r="M106" s="500">
        <f>実績2!P9</f>
        <v>0</v>
      </c>
      <c r="N106" s="500">
        <f t="shared" si="5"/>
        <v>0</v>
      </c>
      <c r="O106" s="500">
        <f>実績2!Q9</f>
        <v>0</v>
      </c>
      <c r="P106" s="500">
        <f>実績2!R9</f>
        <v>0</v>
      </c>
      <c r="Q106" s="500">
        <f t="shared" si="6"/>
        <v>0</v>
      </c>
      <c r="R106" s="500">
        <f>実績2!S9</f>
        <v>0</v>
      </c>
      <c r="S106" s="500">
        <f>実績2!T9</f>
        <v>0</v>
      </c>
    </row>
    <row r="107" spans="1:19">
      <c r="A107" s="500"/>
      <c r="B107" s="500" t="s">
        <v>300</v>
      </c>
      <c r="C107" s="500">
        <f>実績2!I10</f>
        <v>0</v>
      </c>
      <c r="D107" s="500">
        <f>実績2!J10</f>
        <v>0</v>
      </c>
      <c r="E107" s="500">
        <f>計画2!$F10-C107+D107</f>
        <v>0</v>
      </c>
      <c r="F107" s="500">
        <f>実績2!K10</f>
        <v>0</v>
      </c>
      <c r="G107" s="500">
        <f>実績2!L10</f>
        <v>0</v>
      </c>
      <c r="H107" s="500">
        <f t="shared" si="3"/>
        <v>0</v>
      </c>
      <c r="I107" s="500">
        <f>実績2!M10</f>
        <v>0</v>
      </c>
      <c r="J107" s="500">
        <f>実績2!N10</f>
        <v>0</v>
      </c>
      <c r="K107" s="500">
        <f t="shared" si="4"/>
        <v>0</v>
      </c>
      <c r="L107" s="500">
        <f>実績2!O10</f>
        <v>0</v>
      </c>
      <c r="M107" s="500">
        <f>実績2!P10</f>
        <v>0</v>
      </c>
      <c r="N107" s="500">
        <f t="shared" si="5"/>
        <v>0</v>
      </c>
      <c r="O107" s="500">
        <f>実績2!Q10</f>
        <v>0</v>
      </c>
      <c r="P107" s="500">
        <f>実績2!R10</f>
        <v>0</v>
      </c>
      <c r="Q107" s="500">
        <f t="shared" si="6"/>
        <v>0</v>
      </c>
      <c r="R107" s="500">
        <f>実績2!S10</f>
        <v>0</v>
      </c>
      <c r="S107" s="500">
        <f>実績2!T10</f>
        <v>0</v>
      </c>
    </row>
    <row r="108" spans="1:19">
      <c r="A108" s="500"/>
      <c r="B108" s="500" t="s">
        <v>299</v>
      </c>
      <c r="C108" s="500">
        <f>実績2!I11</f>
        <v>0</v>
      </c>
      <c r="D108" s="500">
        <f>実績2!J11</f>
        <v>0</v>
      </c>
      <c r="E108" s="500">
        <f>計画2!$F11-C108+D108</f>
        <v>0</v>
      </c>
      <c r="F108" s="500">
        <f>実績2!K11</f>
        <v>0</v>
      </c>
      <c r="G108" s="500">
        <f>実績2!L11</f>
        <v>0</v>
      </c>
      <c r="H108" s="500">
        <f t="shared" si="3"/>
        <v>0</v>
      </c>
      <c r="I108" s="500">
        <f>実績2!M11</f>
        <v>0</v>
      </c>
      <c r="J108" s="500">
        <f>実績2!N11</f>
        <v>0</v>
      </c>
      <c r="K108" s="500">
        <f t="shared" si="4"/>
        <v>0</v>
      </c>
      <c r="L108" s="500">
        <f>実績2!O11</f>
        <v>0</v>
      </c>
      <c r="M108" s="500">
        <f>実績2!P11</f>
        <v>0</v>
      </c>
      <c r="N108" s="500">
        <f t="shared" si="5"/>
        <v>0</v>
      </c>
      <c r="O108" s="500">
        <f>実績2!Q11</f>
        <v>0</v>
      </c>
      <c r="P108" s="500">
        <f>実績2!R11</f>
        <v>0</v>
      </c>
      <c r="Q108" s="500">
        <f t="shared" si="6"/>
        <v>0</v>
      </c>
      <c r="R108" s="500">
        <f>実績2!S11</f>
        <v>0</v>
      </c>
      <c r="S108" s="500">
        <f>実績2!T11</f>
        <v>0</v>
      </c>
    </row>
    <row r="109" spans="1:19">
      <c r="A109" s="500"/>
      <c r="B109" s="500" t="s">
        <v>2442</v>
      </c>
      <c r="C109" s="500">
        <f>実績2!I12</f>
        <v>0</v>
      </c>
      <c r="D109" s="500">
        <f>実績2!J12</f>
        <v>0</v>
      </c>
      <c r="E109" s="500">
        <f>計画2!$F12-C109+D109</f>
        <v>0</v>
      </c>
      <c r="F109" s="500">
        <f>実績2!K12</f>
        <v>0</v>
      </c>
      <c r="G109" s="500">
        <f>実績2!L12</f>
        <v>0</v>
      </c>
      <c r="H109" s="500">
        <f t="shared" si="3"/>
        <v>0</v>
      </c>
      <c r="I109" s="500">
        <f>実績2!M12</f>
        <v>0</v>
      </c>
      <c r="J109" s="500">
        <f>実績2!N12</f>
        <v>0</v>
      </c>
      <c r="K109" s="500">
        <f t="shared" si="4"/>
        <v>0</v>
      </c>
      <c r="L109" s="500">
        <f>実績2!O12</f>
        <v>0</v>
      </c>
      <c r="M109" s="500">
        <f>実績2!P12</f>
        <v>0</v>
      </c>
      <c r="N109" s="500">
        <f t="shared" si="5"/>
        <v>0</v>
      </c>
      <c r="O109" s="500">
        <f>実績2!Q12</f>
        <v>0</v>
      </c>
      <c r="P109" s="500">
        <f>実績2!R12</f>
        <v>0</v>
      </c>
      <c r="Q109" s="500">
        <f t="shared" si="6"/>
        <v>0</v>
      </c>
      <c r="R109" s="500">
        <f>実績2!S12</f>
        <v>0</v>
      </c>
      <c r="S109" s="500">
        <f>実績2!T12</f>
        <v>0</v>
      </c>
    </row>
    <row r="110" spans="1:19">
      <c r="A110" s="500"/>
      <c r="B110" s="500" t="s">
        <v>1303</v>
      </c>
      <c r="C110" s="500">
        <f>実績2!I13</f>
        <v>0</v>
      </c>
      <c r="D110" s="500">
        <f>実績2!J13</f>
        <v>0</v>
      </c>
      <c r="E110" s="500">
        <f>計画2!$F13-C110+D110</f>
        <v>0</v>
      </c>
      <c r="F110" s="500">
        <f>実績2!K13</f>
        <v>0</v>
      </c>
      <c r="G110" s="500">
        <f>実績2!L13</f>
        <v>0</v>
      </c>
      <c r="H110" s="500">
        <f t="shared" si="3"/>
        <v>0</v>
      </c>
      <c r="I110" s="500">
        <f>実績2!M13</f>
        <v>0</v>
      </c>
      <c r="J110" s="500">
        <f>実績2!N13</f>
        <v>0</v>
      </c>
      <c r="K110" s="500">
        <f t="shared" si="4"/>
        <v>0</v>
      </c>
      <c r="L110" s="500">
        <f>実績2!O13</f>
        <v>0</v>
      </c>
      <c r="M110" s="500">
        <f>実績2!P13</f>
        <v>0</v>
      </c>
      <c r="N110" s="500">
        <f t="shared" si="5"/>
        <v>0</v>
      </c>
      <c r="O110" s="500">
        <f>実績2!Q13</f>
        <v>0</v>
      </c>
      <c r="P110" s="500">
        <f>実績2!R13</f>
        <v>0</v>
      </c>
      <c r="Q110" s="500">
        <f t="shared" si="6"/>
        <v>0</v>
      </c>
      <c r="R110" s="500">
        <f>実績2!S13</f>
        <v>0</v>
      </c>
      <c r="S110" s="500">
        <f>実績2!T13</f>
        <v>0</v>
      </c>
    </row>
    <row r="111" spans="1:19">
      <c r="A111" s="500"/>
      <c r="B111" s="500" t="s">
        <v>1302</v>
      </c>
      <c r="C111" s="500">
        <f>実績2!I14</f>
        <v>0</v>
      </c>
      <c r="D111" s="500">
        <f>実績2!J14</f>
        <v>0</v>
      </c>
      <c r="E111" s="500">
        <f>計画2!$F14-C111+D111</f>
        <v>0</v>
      </c>
      <c r="F111" s="500">
        <f>実績2!K14</f>
        <v>0</v>
      </c>
      <c r="G111" s="500">
        <f>実績2!L14</f>
        <v>0</v>
      </c>
      <c r="H111" s="500">
        <f t="shared" si="3"/>
        <v>0</v>
      </c>
      <c r="I111" s="500">
        <f>実績2!M14</f>
        <v>0</v>
      </c>
      <c r="J111" s="500">
        <f>実績2!N14</f>
        <v>0</v>
      </c>
      <c r="K111" s="500">
        <f t="shared" si="4"/>
        <v>0</v>
      </c>
      <c r="L111" s="500">
        <f>実績2!O14</f>
        <v>0</v>
      </c>
      <c r="M111" s="500">
        <f>実績2!P14</f>
        <v>0</v>
      </c>
      <c r="N111" s="500">
        <f t="shared" si="5"/>
        <v>0</v>
      </c>
      <c r="O111" s="500">
        <f>実績2!Q14</f>
        <v>0</v>
      </c>
      <c r="P111" s="500">
        <f>実績2!R14</f>
        <v>0</v>
      </c>
      <c r="Q111" s="500">
        <f t="shared" si="6"/>
        <v>0</v>
      </c>
      <c r="R111" s="500">
        <f>実績2!S14</f>
        <v>0</v>
      </c>
      <c r="S111" s="500">
        <f>実績2!T14</f>
        <v>0</v>
      </c>
    </row>
    <row r="112" spans="1:19">
      <c r="A112" s="500"/>
      <c r="B112" s="500" t="s">
        <v>23</v>
      </c>
      <c r="C112" s="500">
        <f>実績2!I15</f>
        <v>0</v>
      </c>
      <c r="D112" s="500">
        <f>実績2!J15</f>
        <v>0</v>
      </c>
      <c r="E112" s="500">
        <f>計画2!$F15-C112+D112</f>
        <v>0</v>
      </c>
      <c r="F112" s="500">
        <f>実績2!K15</f>
        <v>0</v>
      </c>
      <c r="G112" s="500">
        <f>実績2!L15</f>
        <v>0</v>
      </c>
      <c r="H112" s="500">
        <f t="shared" si="3"/>
        <v>0</v>
      </c>
      <c r="I112" s="500">
        <f>実績2!M15</f>
        <v>0</v>
      </c>
      <c r="J112" s="500">
        <f>実績2!N15</f>
        <v>0</v>
      </c>
      <c r="K112" s="500">
        <f t="shared" si="4"/>
        <v>0</v>
      </c>
      <c r="L112" s="500">
        <f>実績2!O15</f>
        <v>0</v>
      </c>
      <c r="M112" s="500">
        <f>実績2!P15</f>
        <v>0</v>
      </c>
      <c r="N112" s="500">
        <f t="shared" si="5"/>
        <v>0</v>
      </c>
      <c r="O112" s="500">
        <f>実績2!Q15</f>
        <v>0</v>
      </c>
      <c r="P112" s="500">
        <f>実績2!R15</f>
        <v>0</v>
      </c>
      <c r="Q112" s="500">
        <f t="shared" si="6"/>
        <v>0</v>
      </c>
      <c r="R112" s="500">
        <f>実績2!S15</f>
        <v>0</v>
      </c>
      <c r="S112" s="500">
        <f>実績2!T15</f>
        <v>0</v>
      </c>
    </row>
    <row r="113" spans="1:19">
      <c r="A113" s="500"/>
      <c r="B113" s="500" t="s">
        <v>2204</v>
      </c>
      <c r="C113" s="500">
        <f>実績2!I16</f>
        <v>0</v>
      </c>
      <c r="D113" s="500">
        <f>実績2!J16</f>
        <v>0</v>
      </c>
      <c r="E113" s="500">
        <f>計画2!$F16-C113+D113</f>
        <v>0</v>
      </c>
      <c r="F113" s="500">
        <f>実績2!K16</f>
        <v>0</v>
      </c>
      <c r="G113" s="500">
        <f>実績2!L16</f>
        <v>0</v>
      </c>
      <c r="H113" s="500">
        <f t="shared" si="3"/>
        <v>0</v>
      </c>
      <c r="I113" s="500">
        <f>実績2!M16</f>
        <v>0</v>
      </c>
      <c r="J113" s="500">
        <f>実績2!N16</f>
        <v>0</v>
      </c>
      <c r="K113" s="500">
        <f t="shared" si="4"/>
        <v>0</v>
      </c>
      <c r="L113" s="500">
        <f>実績2!O16</f>
        <v>0</v>
      </c>
      <c r="M113" s="500">
        <f>実績2!P16</f>
        <v>0</v>
      </c>
      <c r="N113" s="500">
        <f t="shared" si="5"/>
        <v>0</v>
      </c>
      <c r="O113" s="500">
        <f>実績2!Q16</f>
        <v>0</v>
      </c>
      <c r="P113" s="500">
        <f>実績2!R16</f>
        <v>0</v>
      </c>
      <c r="Q113" s="500">
        <f t="shared" si="6"/>
        <v>0</v>
      </c>
      <c r="R113" s="500">
        <f>実績2!S16</f>
        <v>0</v>
      </c>
      <c r="S113" s="500">
        <f>実績2!T16</f>
        <v>0</v>
      </c>
    </row>
    <row r="114" spans="1:19">
      <c r="A114" s="500"/>
      <c r="B114" s="500" t="s">
        <v>2443</v>
      </c>
      <c r="C114" s="500">
        <f>実績2!I17</f>
        <v>0</v>
      </c>
      <c r="D114" s="500">
        <f>実績2!J17</f>
        <v>0</v>
      </c>
      <c r="E114" s="500">
        <f>計画2!$F17-C114+D114</f>
        <v>0</v>
      </c>
      <c r="F114" s="500">
        <f>実績2!K17</f>
        <v>0</v>
      </c>
      <c r="G114" s="500">
        <f>実績2!L17</f>
        <v>0</v>
      </c>
      <c r="H114" s="500">
        <f t="shared" si="3"/>
        <v>0</v>
      </c>
      <c r="I114" s="500">
        <f>実績2!M17</f>
        <v>0</v>
      </c>
      <c r="J114" s="500">
        <f>実績2!N17</f>
        <v>0</v>
      </c>
      <c r="K114" s="500">
        <f t="shared" si="4"/>
        <v>0</v>
      </c>
      <c r="L114" s="500">
        <f>実績2!O17</f>
        <v>0</v>
      </c>
      <c r="M114" s="500">
        <f>実績2!P17</f>
        <v>0</v>
      </c>
      <c r="N114" s="500">
        <f t="shared" si="5"/>
        <v>0</v>
      </c>
      <c r="O114" s="500">
        <f>実績2!Q17</f>
        <v>0</v>
      </c>
      <c r="P114" s="500">
        <f>実績2!R17</f>
        <v>0</v>
      </c>
      <c r="Q114" s="500">
        <f t="shared" si="6"/>
        <v>0</v>
      </c>
      <c r="R114" s="500">
        <f>実績2!S17</f>
        <v>0</v>
      </c>
      <c r="S114" s="500">
        <f>実績2!T17</f>
        <v>0</v>
      </c>
    </row>
    <row r="115" spans="1:19">
      <c r="A115" s="500"/>
      <c r="B115" s="500" t="s">
        <v>1303</v>
      </c>
      <c r="C115" s="500">
        <f>実績2!I18</f>
        <v>0</v>
      </c>
      <c r="D115" s="500">
        <f>実績2!J18</f>
        <v>0</v>
      </c>
      <c r="E115" s="500">
        <f>計画2!$F18-C115+D115</f>
        <v>0</v>
      </c>
      <c r="F115" s="500">
        <f>実績2!K18</f>
        <v>0</v>
      </c>
      <c r="G115" s="500">
        <f>実績2!L18</f>
        <v>0</v>
      </c>
      <c r="H115" s="500">
        <f t="shared" si="3"/>
        <v>0</v>
      </c>
      <c r="I115" s="500">
        <f>実績2!M18</f>
        <v>0</v>
      </c>
      <c r="J115" s="500">
        <f>実績2!N18</f>
        <v>0</v>
      </c>
      <c r="K115" s="500">
        <f t="shared" si="4"/>
        <v>0</v>
      </c>
      <c r="L115" s="500">
        <f>実績2!O18</f>
        <v>0</v>
      </c>
      <c r="M115" s="500">
        <f>実績2!P18</f>
        <v>0</v>
      </c>
      <c r="N115" s="500">
        <f t="shared" si="5"/>
        <v>0</v>
      </c>
      <c r="O115" s="500">
        <f>実績2!Q18</f>
        <v>0</v>
      </c>
      <c r="P115" s="500">
        <f>実績2!R18</f>
        <v>0</v>
      </c>
      <c r="Q115" s="500">
        <f t="shared" si="6"/>
        <v>0</v>
      </c>
      <c r="R115" s="500">
        <f>実績2!S18</f>
        <v>0</v>
      </c>
      <c r="S115" s="500">
        <f>実績2!T18</f>
        <v>0</v>
      </c>
    </row>
    <row r="116" spans="1:19">
      <c r="A116" s="500"/>
      <c r="B116" s="500" t="s">
        <v>652</v>
      </c>
      <c r="C116" s="500">
        <f>実績2!I19</f>
        <v>0</v>
      </c>
      <c r="D116" s="500">
        <f>実績2!J19</f>
        <v>0</v>
      </c>
      <c r="E116" s="500">
        <f>計画2!$F19-C116+D116</f>
        <v>0</v>
      </c>
      <c r="F116" s="500">
        <f>実績2!K19</f>
        <v>0</v>
      </c>
      <c r="G116" s="500">
        <f>実績2!L19</f>
        <v>0</v>
      </c>
      <c r="H116" s="500">
        <f t="shared" si="3"/>
        <v>0</v>
      </c>
      <c r="I116" s="500">
        <f>実績2!M19</f>
        <v>0</v>
      </c>
      <c r="J116" s="500">
        <f>実績2!N19</f>
        <v>0</v>
      </c>
      <c r="K116" s="500">
        <f t="shared" si="4"/>
        <v>0</v>
      </c>
      <c r="L116" s="500">
        <f>実績2!O19</f>
        <v>0</v>
      </c>
      <c r="M116" s="500">
        <f>実績2!P19</f>
        <v>0</v>
      </c>
      <c r="N116" s="500">
        <f t="shared" si="5"/>
        <v>0</v>
      </c>
      <c r="O116" s="500">
        <f>実績2!Q19</f>
        <v>0</v>
      </c>
      <c r="P116" s="500">
        <f>実績2!R19</f>
        <v>0</v>
      </c>
      <c r="Q116" s="500">
        <f t="shared" si="6"/>
        <v>0</v>
      </c>
      <c r="R116" s="500">
        <f>実績2!S19</f>
        <v>0</v>
      </c>
      <c r="S116" s="500">
        <f>実績2!T19</f>
        <v>0</v>
      </c>
    </row>
    <row r="117" spans="1:19">
      <c r="A117" s="500"/>
      <c r="B117" s="500" t="s">
        <v>2444</v>
      </c>
      <c r="C117" s="500">
        <f>実績2!I20</f>
        <v>0</v>
      </c>
      <c r="D117" s="500">
        <f>実績2!J20</f>
        <v>0</v>
      </c>
      <c r="E117" s="500">
        <f>計画2!$F20-C117+D117</f>
        <v>0</v>
      </c>
      <c r="F117" s="500">
        <f>実績2!K20</f>
        <v>0</v>
      </c>
      <c r="G117" s="500">
        <f>実績2!L20</f>
        <v>0</v>
      </c>
      <c r="H117" s="500">
        <f t="shared" si="3"/>
        <v>0</v>
      </c>
      <c r="I117" s="500">
        <f>実績2!M20</f>
        <v>0</v>
      </c>
      <c r="J117" s="500">
        <f>実績2!N20</f>
        <v>0</v>
      </c>
      <c r="K117" s="500">
        <f t="shared" si="4"/>
        <v>0</v>
      </c>
      <c r="L117" s="500">
        <f>実績2!O20</f>
        <v>0</v>
      </c>
      <c r="M117" s="500">
        <f>実績2!P20</f>
        <v>0</v>
      </c>
      <c r="N117" s="500">
        <f t="shared" si="5"/>
        <v>0</v>
      </c>
      <c r="O117" s="500">
        <f>実績2!Q20</f>
        <v>0</v>
      </c>
      <c r="P117" s="500">
        <f>実績2!R20</f>
        <v>0</v>
      </c>
      <c r="Q117" s="500">
        <f t="shared" si="6"/>
        <v>0</v>
      </c>
      <c r="R117" s="500">
        <f>実績2!S20</f>
        <v>0</v>
      </c>
      <c r="S117" s="500">
        <f>実績2!T20</f>
        <v>0</v>
      </c>
    </row>
    <row r="118" spans="1:19">
      <c r="A118" s="500"/>
      <c r="B118" s="500" t="s">
        <v>1631</v>
      </c>
      <c r="C118" s="500">
        <f>実績2!I21</f>
        <v>0</v>
      </c>
      <c r="D118" s="500">
        <f>実績2!J21</f>
        <v>0</v>
      </c>
      <c r="E118" s="500">
        <f>計画2!$F21-C118+D118</f>
        <v>0</v>
      </c>
      <c r="F118" s="500">
        <f>実績2!K21</f>
        <v>0</v>
      </c>
      <c r="G118" s="500">
        <f>実績2!L21</f>
        <v>0</v>
      </c>
      <c r="H118" s="500">
        <f t="shared" si="3"/>
        <v>0</v>
      </c>
      <c r="I118" s="500">
        <f>実績2!M21</f>
        <v>0</v>
      </c>
      <c r="J118" s="500">
        <f>実績2!N21</f>
        <v>0</v>
      </c>
      <c r="K118" s="500">
        <f t="shared" si="4"/>
        <v>0</v>
      </c>
      <c r="L118" s="500">
        <f>実績2!O21</f>
        <v>0</v>
      </c>
      <c r="M118" s="500">
        <f>実績2!P21</f>
        <v>0</v>
      </c>
      <c r="N118" s="500">
        <f t="shared" si="5"/>
        <v>0</v>
      </c>
      <c r="O118" s="500">
        <f>実績2!Q21</f>
        <v>0</v>
      </c>
      <c r="P118" s="500">
        <f>実績2!R21</f>
        <v>0</v>
      </c>
      <c r="Q118" s="500">
        <f t="shared" si="6"/>
        <v>0</v>
      </c>
      <c r="R118" s="500">
        <f>実績2!S21</f>
        <v>0</v>
      </c>
      <c r="S118" s="500">
        <f>実績2!T21</f>
        <v>0</v>
      </c>
    </row>
  </sheetData>
  <mergeCells count="13">
    <mergeCell ref="A26:A29"/>
    <mergeCell ref="A31:B31"/>
    <mergeCell ref="A30:B30"/>
    <mergeCell ref="A10:A13"/>
    <mergeCell ref="A14:A17"/>
    <mergeCell ref="A18:A21"/>
    <mergeCell ref="A22:A25"/>
    <mergeCell ref="A8:B8"/>
    <mergeCell ref="A3:B3"/>
    <mergeCell ref="A4:B4"/>
    <mergeCell ref="A5:B5"/>
    <mergeCell ref="A6:B6"/>
    <mergeCell ref="A7:B7"/>
  </mergeCells>
  <phoneticPr fontId="2"/>
  <pageMargins left="0.98425196850393704" right="0.6692913385826772" top="0.78740157480314965" bottom="0.39370078740157483" header="0.39370078740157483" footer="0.19685039370078741"/>
  <headerFooter alignWithMargins="0">
    <oddHeade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E102"/>
  <sheetViews>
    <sheetView view="pageBreakPreview" zoomScaleNormal="100" zoomScaleSheetLayoutView="100" workbookViewId="0"/>
  </sheetViews>
  <sheetFormatPr defaultColWidth="9" defaultRowHeight="13.2"/>
  <cols>
    <col min="1" max="1" width="3.88671875" style="16" customWidth="1"/>
    <col min="2" max="2" width="36.6640625" style="16" customWidth="1"/>
    <col min="3" max="3" width="4.44140625" style="16" customWidth="1"/>
    <col min="4" max="4" width="4.33203125" style="16" customWidth="1"/>
    <col min="5" max="5" width="36.6640625" style="16" customWidth="1"/>
    <col min="6" max="16384" width="9" style="16"/>
  </cols>
  <sheetData>
    <row r="1" spans="1:5" s="24" customFormat="1">
      <c r="E1" s="25" t="s">
        <v>665</v>
      </c>
    </row>
    <row r="2" spans="1:5" s="5" customFormat="1" ht="16.2">
      <c r="A2" s="1074" t="s">
        <v>666</v>
      </c>
      <c r="B2" s="1074"/>
      <c r="C2" s="1074"/>
      <c r="D2" s="1074"/>
      <c r="E2" s="1074"/>
    </row>
    <row r="3" spans="1:5" ht="13.8" thickBot="1">
      <c r="A3" s="24"/>
      <c r="B3" s="24"/>
      <c r="C3" s="24"/>
      <c r="D3" s="24"/>
      <c r="E3" s="24"/>
    </row>
    <row r="4" spans="1:5" s="1" customFormat="1" ht="15" customHeight="1">
      <c r="A4" s="474">
        <v>1</v>
      </c>
      <c r="B4" s="475" t="s">
        <v>667</v>
      </c>
      <c r="C4" s="476"/>
      <c r="D4" s="474">
        <v>50</v>
      </c>
      <c r="E4" s="475" t="s">
        <v>2368</v>
      </c>
    </row>
    <row r="5" spans="1:5" s="1" customFormat="1" ht="15" customHeight="1">
      <c r="A5" s="477">
        <v>2</v>
      </c>
      <c r="B5" s="478" t="s">
        <v>669</v>
      </c>
      <c r="C5" s="476"/>
      <c r="D5" s="479">
        <v>51</v>
      </c>
      <c r="E5" s="480" t="s">
        <v>668</v>
      </c>
    </row>
    <row r="6" spans="1:5" s="1" customFormat="1" ht="15" customHeight="1">
      <c r="A6" s="477">
        <v>3</v>
      </c>
      <c r="B6" s="478" t="s">
        <v>2369</v>
      </c>
      <c r="C6" s="476"/>
      <c r="D6" s="477">
        <v>52</v>
      </c>
      <c r="E6" s="478" t="s">
        <v>2370</v>
      </c>
    </row>
    <row r="7" spans="1:5" s="1" customFormat="1" ht="15" customHeight="1">
      <c r="A7" s="477">
        <v>4</v>
      </c>
      <c r="B7" s="478" t="s">
        <v>670</v>
      </c>
      <c r="C7" s="476"/>
      <c r="D7" s="477">
        <v>53</v>
      </c>
      <c r="E7" s="478" t="s">
        <v>2371</v>
      </c>
    </row>
    <row r="8" spans="1:5" s="1" customFormat="1" ht="15" customHeight="1">
      <c r="A8" s="477">
        <v>5</v>
      </c>
      <c r="B8" s="478" t="s">
        <v>2372</v>
      </c>
      <c r="C8" s="476"/>
      <c r="D8" s="477">
        <v>54</v>
      </c>
      <c r="E8" s="478" t="s">
        <v>671</v>
      </c>
    </row>
    <row r="9" spans="1:5" s="1" customFormat="1" ht="15" customHeight="1">
      <c r="A9" s="477">
        <v>6</v>
      </c>
      <c r="B9" s="478" t="s">
        <v>673</v>
      </c>
      <c r="C9" s="476"/>
      <c r="D9" s="477">
        <v>55</v>
      </c>
      <c r="E9" s="478" t="s">
        <v>672</v>
      </c>
    </row>
    <row r="10" spans="1:5" s="1" customFormat="1" ht="15" customHeight="1">
      <c r="A10" s="477">
        <v>7</v>
      </c>
      <c r="B10" s="478" t="s">
        <v>676</v>
      </c>
      <c r="C10" s="476"/>
      <c r="D10" s="477">
        <v>56</v>
      </c>
      <c r="E10" s="478" t="s">
        <v>674</v>
      </c>
    </row>
    <row r="11" spans="1:5" s="1" customFormat="1" ht="15" customHeight="1">
      <c r="A11" s="477">
        <v>8</v>
      </c>
      <c r="B11" s="478" t="s">
        <v>678</v>
      </c>
      <c r="C11" s="476"/>
      <c r="D11" s="477">
        <v>57</v>
      </c>
      <c r="E11" s="478" t="s">
        <v>677</v>
      </c>
    </row>
    <row r="12" spans="1:5" s="1" customFormat="1" ht="15" customHeight="1">
      <c r="A12" s="477">
        <v>9</v>
      </c>
      <c r="B12" s="478" t="s">
        <v>680</v>
      </c>
      <c r="C12" s="476"/>
      <c r="D12" s="477">
        <v>58</v>
      </c>
      <c r="E12" s="478" t="s">
        <v>679</v>
      </c>
    </row>
    <row r="13" spans="1:5" s="1" customFormat="1" ht="15" customHeight="1">
      <c r="A13" s="477">
        <v>10</v>
      </c>
      <c r="B13" s="478" t="s">
        <v>681</v>
      </c>
      <c r="C13" s="476"/>
      <c r="D13" s="477">
        <v>59</v>
      </c>
      <c r="E13" s="478" t="s">
        <v>2373</v>
      </c>
    </row>
    <row r="14" spans="1:5" s="1" customFormat="1" ht="15" customHeight="1">
      <c r="A14" s="477">
        <v>11</v>
      </c>
      <c r="B14" s="478" t="s">
        <v>2374</v>
      </c>
      <c r="C14" s="476"/>
      <c r="D14" s="477">
        <v>60</v>
      </c>
      <c r="E14" s="478" t="s">
        <v>1716</v>
      </c>
    </row>
    <row r="15" spans="1:5" s="1" customFormat="1" ht="15" customHeight="1">
      <c r="A15" s="477">
        <v>12</v>
      </c>
      <c r="B15" s="478" t="s">
        <v>1718</v>
      </c>
      <c r="C15" s="476"/>
      <c r="D15" s="477">
        <v>61</v>
      </c>
      <c r="E15" s="478" t="s">
        <v>2375</v>
      </c>
    </row>
    <row r="16" spans="1:5" s="1" customFormat="1" ht="15" customHeight="1">
      <c r="A16" s="477">
        <v>13</v>
      </c>
      <c r="B16" s="478" t="s">
        <v>1720</v>
      </c>
      <c r="C16" s="476"/>
      <c r="D16" s="477">
        <v>62</v>
      </c>
      <c r="E16" s="478" t="s">
        <v>1717</v>
      </c>
    </row>
    <row r="17" spans="1:5" s="1" customFormat="1" ht="15" customHeight="1">
      <c r="A17" s="477">
        <v>14</v>
      </c>
      <c r="B17" s="478" t="s">
        <v>1722</v>
      </c>
      <c r="C17" s="476"/>
      <c r="D17" s="477">
        <v>63</v>
      </c>
      <c r="E17" s="478" t="s">
        <v>1719</v>
      </c>
    </row>
    <row r="18" spans="1:5" s="1" customFormat="1" ht="15" customHeight="1">
      <c r="A18" s="477">
        <v>15</v>
      </c>
      <c r="B18" s="478" t="s">
        <v>1723</v>
      </c>
      <c r="C18" s="476"/>
      <c r="D18" s="477">
        <v>64</v>
      </c>
      <c r="E18" s="478" t="s">
        <v>2376</v>
      </c>
    </row>
    <row r="19" spans="1:5" s="1" customFormat="1" ht="15" customHeight="1">
      <c r="A19" s="477">
        <v>16</v>
      </c>
      <c r="B19" s="478" t="s">
        <v>1724</v>
      </c>
      <c r="C19" s="476"/>
      <c r="D19" s="477">
        <v>65</v>
      </c>
      <c r="E19" s="478" t="s">
        <v>2377</v>
      </c>
    </row>
    <row r="20" spans="1:5" s="1" customFormat="1" ht="15" customHeight="1">
      <c r="A20" s="477">
        <v>17</v>
      </c>
      <c r="B20" s="478" t="s">
        <v>1725</v>
      </c>
      <c r="C20" s="476"/>
      <c r="D20" s="477">
        <v>66</v>
      </c>
      <c r="E20" s="481" t="s">
        <v>2378</v>
      </c>
    </row>
    <row r="21" spans="1:5" s="1" customFormat="1" ht="15" customHeight="1">
      <c r="A21" s="477">
        <v>18</v>
      </c>
      <c r="B21" s="478" t="s">
        <v>1727</v>
      </c>
      <c r="C21" s="476"/>
      <c r="D21" s="477">
        <v>67</v>
      </c>
      <c r="E21" s="478" t="s">
        <v>1726</v>
      </c>
    </row>
    <row r="22" spans="1:5" s="1" customFormat="1" ht="15" customHeight="1">
      <c r="A22" s="477">
        <v>19</v>
      </c>
      <c r="B22" s="478" t="s">
        <v>1729</v>
      </c>
      <c r="C22" s="476"/>
      <c r="D22" s="477">
        <v>68</v>
      </c>
      <c r="E22" s="478" t="s">
        <v>1728</v>
      </c>
    </row>
    <row r="23" spans="1:5" s="1" customFormat="1" ht="15" customHeight="1">
      <c r="A23" s="477">
        <v>20</v>
      </c>
      <c r="B23" s="478" t="s">
        <v>1731</v>
      </c>
      <c r="C23" s="476"/>
      <c r="D23" s="477">
        <v>69</v>
      </c>
      <c r="E23" s="478" t="s">
        <v>1730</v>
      </c>
    </row>
    <row r="24" spans="1:5" s="1" customFormat="1" ht="15" customHeight="1">
      <c r="A24" s="477">
        <v>21</v>
      </c>
      <c r="B24" s="478" t="s">
        <v>1732</v>
      </c>
      <c r="C24" s="476"/>
      <c r="D24" s="477">
        <v>70</v>
      </c>
      <c r="E24" s="478" t="s">
        <v>1762</v>
      </c>
    </row>
    <row r="25" spans="1:5" s="1" customFormat="1" ht="15" customHeight="1">
      <c r="A25" s="477">
        <v>22</v>
      </c>
      <c r="B25" s="478" t="s">
        <v>1733</v>
      </c>
      <c r="C25" s="476"/>
      <c r="D25" s="477">
        <v>71</v>
      </c>
      <c r="E25" s="478" t="s">
        <v>2379</v>
      </c>
    </row>
    <row r="26" spans="1:5" s="1" customFormat="1" ht="15" customHeight="1">
      <c r="A26" s="477">
        <v>23</v>
      </c>
      <c r="B26" s="478" t="s">
        <v>1735</v>
      </c>
      <c r="C26" s="476"/>
      <c r="D26" s="477">
        <v>72</v>
      </c>
      <c r="E26" s="478" t="s">
        <v>1746</v>
      </c>
    </row>
    <row r="27" spans="1:5" s="1" customFormat="1" ht="15" customHeight="1">
      <c r="A27" s="477">
        <v>24</v>
      </c>
      <c r="B27" s="478" t="s">
        <v>1737</v>
      </c>
      <c r="C27" s="476"/>
      <c r="D27" s="477">
        <v>73</v>
      </c>
      <c r="E27" s="478" t="s">
        <v>1764</v>
      </c>
    </row>
    <row r="28" spans="1:5" s="1" customFormat="1" ht="15" customHeight="1">
      <c r="A28" s="477">
        <v>25</v>
      </c>
      <c r="B28" s="478" t="s">
        <v>2380</v>
      </c>
      <c r="C28" s="476"/>
      <c r="D28" s="477">
        <v>74</v>
      </c>
      <c r="E28" s="478" t="s">
        <v>2381</v>
      </c>
    </row>
    <row r="29" spans="1:5" s="1" customFormat="1" ht="15" customHeight="1">
      <c r="A29" s="477">
        <v>26</v>
      </c>
      <c r="B29" s="478" t="s">
        <v>2382</v>
      </c>
      <c r="C29" s="476"/>
      <c r="D29" s="477">
        <v>75</v>
      </c>
      <c r="E29" s="478" t="s">
        <v>1734</v>
      </c>
    </row>
    <row r="30" spans="1:5" s="1" customFormat="1" ht="15" customHeight="1">
      <c r="A30" s="477">
        <v>27</v>
      </c>
      <c r="B30" s="478" t="s">
        <v>2383</v>
      </c>
      <c r="C30" s="476"/>
      <c r="D30" s="477">
        <v>76</v>
      </c>
      <c r="E30" s="478" t="s">
        <v>2384</v>
      </c>
    </row>
    <row r="31" spans="1:5" s="1" customFormat="1" ht="15" customHeight="1">
      <c r="A31" s="477">
        <v>28</v>
      </c>
      <c r="B31" s="478" t="s">
        <v>2385</v>
      </c>
      <c r="C31" s="476"/>
      <c r="D31" s="477">
        <v>77</v>
      </c>
      <c r="E31" s="478" t="s">
        <v>2386</v>
      </c>
    </row>
    <row r="32" spans="1:5" s="1" customFormat="1" ht="15" customHeight="1">
      <c r="A32" s="477">
        <v>29</v>
      </c>
      <c r="B32" s="478" t="s">
        <v>1740</v>
      </c>
      <c r="C32" s="476"/>
      <c r="D32" s="477">
        <v>78</v>
      </c>
      <c r="E32" s="478" t="s">
        <v>1749</v>
      </c>
    </row>
    <row r="33" spans="1:5" s="1" customFormat="1" ht="15" customHeight="1">
      <c r="A33" s="477">
        <v>30</v>
      </c>
      <c r="B33" s="478" t="s">
        <v>1742</v>
      </c>
      <c r="C33" s="476"/>
      <c r="D33" s="477">
        <v>79</v>
      </c>
      <c r="E33" s="478" t="s">
        <v>1751</v>
      </c>
    </row>
    <row r="34" spans="1:5" s="1" customFormat="1" ht="15" customHeight="1">
      <c r="A34" s="477">
        <v>31</v>
      </c>
      <c r="B34" s="478" t="s">
        <v>1744</v>
      </c>
      <c r="C34" s="476"/>
      <c r="D34" s="477">
        <v>80</v>
      </c>
      <c r="E34" s="478" t="s">
        <v>1753</v>
      </c>
    </row>
    <row r="35" spans="1:5" s="1" customFormat="1" ht="15" customHeight="1">
      <c r="A35" s="477">
        <v>32</v>
      </c>
      <c r="B35" s="478" t="s">
        <v>1747</v>
      </c>
      <c r="C35" s="476"/>
      <c r="D35" s="477">
        <v>81</v>
      </c>
      <c r="E35" s="478" t="s">
        <v>1741</v>
      </c>
    </row>
    <row r="36" spans="1:5" s="1" customFormat="1" ht="15" customHeight="1">
      <c r="A36" s="477">
        <v>33</v>
      </c>
      <c r="B36" s="478" t="s">
        <v>1748</v>
      </c>
      <c r="C36" s="476"/>
      <c r="D36" s="477">
        <v>82</v>
      </c>
      <c r="E36" s="478" t="s">
        <v>1743</v>
      </c>
    </row>
    <row r="37" spans="1:5" s="1" customFormat="1" ht="15" customHeight="1">
      <c r="A37" s="477">
        <v>34</v>
      </c>
      <c r="B37" s="478" t="s">
        <v>1750</v>
      </c>
      <c r="C37" s="476"/>
      <c r="D37" s="477">
        <v>83</v>
      </c>
      <c r="E37" s="478" t="s">
        <v>1736</v>
      </c>
    </row>
    <row r="38" spans="1:5" s="1" customFormat="1" ht="15" customHeight="1">
      <c r="A38" s="477">
        <v>35</v>
      </c>
      <c r="B38" s="478" t="s">
        <v>1752</v>
      </c>
      <c r="C38" s="476"/>
      <c r="D38" s="477">
        <v>84</v>
      </c>
      <c r="E38" s="478" t="s">
        <v>1738</v>
      </c>
    </row>
    <row r="39" spans="1:5" s="1" customFormat="1" ht="15" customHeight="1">
      <c r="A39" s="477">
        <v>36</v>
      </c>
      <c r="B39" s="478" t="s">
        <v>1754</v>
      </c>
      <c r="C39" s="476"/>
      <c r="D39" s="477">
        <v>85</v>
      </c>
      <c r="E39" s="478" t="s">
        <v>1739</v>
      </c>
    </row>
    <row r="40" spans="1:5" s="1" customFormat="1" ht="15" customHeight="1">
      <c r="A40" s="477">
        <v>37</v>
      </c>
      <c r="B40" s="478" t="s">
        <v>1756</v>
      </c>
      <c r="C40" s="476"/>
      <c r="D40" s="477">
        <v>86</v>
      </c>
      <c r="E40" s="478" t="s">
        <v>2387</v>
      </c>
    </row>
    <row r="41" spans="1:5" s="1" customFormat="1" ht="15" customHeight="1">
      <c r="A41" s="477">
        <v>38</v>
      </c>
      <c r="B41" s="478" t="s">
        <v>1759</v>
      </c>
      <c r="C41" s="476"/>
      <c r="D41" s="477">
        <v>87</v>
      </c>
      <c r="E41" s="478" t="s">
        <v>1745</v>
      </c>
    </row>
    <row r="42" spans="1:5" s="1" customFormat="1" ht="15" customHeight="1">
      <c r="A42" s="477">
        <v>39</v>
      </c>
      <c r="B42" s="478" t="s">
        <v>1761</v>
      </c>
      <c r="C42" s="476"/>
      <c r="D42" s="477">
        <v>88</v>
      </c>
      <c r="E42" s="478" t="s">
        <v>1755</v>
      </c>
    </row>
    <row r="43" spans="1:5" s="1" customFormat="1" ht="15" customHeight="1">
      <c r="A43" s="477">
        <v>40</v>
      </c>
      <c r="B43" s="478" t="s">
        <v>1763</v>
      </c>
      <c r="C43" s="476"/>
      <c r="D43" s="477">
        <v>89</v>
      </c>
      <c r="E43" s="478" t="s">
        <v>1757</v>
      </c>
    </row>
    <row r="44" spans="1:5" s="1" customFormat="1" ht="15" customHeight="1">
      <c r="A44" s="477">
        <v>41</v>
      </c>
      <c r="B44" s="478" t="s">
        <v>1765</v>
      </c>
      <c r="C44" s="476"/>
      <c r="D44" s="477">
        <v>90</v>
      </c>
      <c r="E44" s="478" t="s">
        <v>1760</v>
      </c>
    </row>
    <row r="45" spans="1:5" s="1" customFormat="1" ht="15" customHeight="1">
      <c r="A45" s="477">
        <v>42</v>
      </c>
      <c r="B45" s="478" t="s">
        <v>1766</v>
      </c>
      <c r="C45" s="476"/>
      <c r="D45" s="477">
        <v>91</v>
      </c>
      <c r="E45" s="478" t="s">
        <v>2388</v>
      </c>
    </row>
    <row r="46" spans="1:5" s="1" customFormat="1" ht="15" customHeight="1">
      <c r="A46" s="477">
        <v>43</v>
      </c>
      <c r="B46" s="478" t="s">
        <v>1768</v>
      </c>
      <c r="C46" s="476"/>
      <c r="D46" s="477">
        <v>92</v>
      </c>
      <c r="E46" s="478" t="s">
        <v>2389</v>
      </c>
    </row>
    <row r="47" spans="1:5" s="1" customFormat="1" ht="15" customHeight="1">
      <c r="A47" s="477">
        <v>44</v>
      </c>
      <c r="B47" s="478" t="s">
        <v>1770</v>
      </c>
      <c r="C47" s="476"/>
      <c r="D47" s="477">
        <v>93</v>
      </c>
      <c r="E47" s="478" t="s">
        <v>1767</v>
      </c>
    </row>
    <row r="48" spans="1:5" s="1" customFormat="1" ht="15" customHeight="1">
      <c r="A48" s="477">
        <v>45</v>
      </c>
      <c r="B48" s="478" t="s">
        <v>1772</v>
      </c>
      <c r="C48" s="476"/>
      <c r="D48" s="477">
        <v>94</v>
      </c>
      <c r="E48" s="478" t="s">
        <v>1769</v>
      </c>
    </row>
    <row r="49" spans="1:5" s="1" customFormat="1" ht="15" customHeight="1">
      <c r="A49" s="477">
        <v>46</v>
      </c>
      <c r="B49" s="478" t="s">
        <v>1774</v>
      </c>
      <c r="C49" s="476"/>
      <c r="D49" s="477">
        <v>95</v>
      </c>
      <c r="E49" s="478" t="s">
        <v>1771</v>
      </c>
    </row>
    <row r="50" spans="1:5" s="1" customFormat="1" ht="15" customHeight="1">
      <c r="A50" s="477">
        <v>47</v>
      </c>
      <c r="B50" s="478" t="s">
        <v>1776</v>
      </c>
      <c r="C50" s="476"/>
      <c r="D50" s="477">
        <v>96</v>
      </c>
      <c r="E50" s="478" t="s">
        <v>1773</v>
      </c>
    </row>
    <row r="51" spans="1:5" s="1" customFormat="1" ht="15" customHeight="1">
      <c r="A51" s="477">
        <v>48</v>
      </c>
      <c r="B51" s="478" t="s">
        <v>1778</v>
      </c>
      <c r="C51" s="476"/>
      <c r="D51" s="477">
        <v>97</v>
      </c>
      <c r="E51" s="478" t="s">
        <v>1775</v>
      </c>
    </row>
    <row r="52" spans="1:5" s="1" customFormat="1" ht="15" customHeight="1" thickBot="1">
      <c r="A52" s="482">
        <v>49</v>
      </c>
      <c r="B52" s="483" t="s">
        <v>2390</v>
      </c>
      <c r="C52" s="484"/>
      <c r="D52" s="477">
        <v>98</v>
      </c>
      <c r="E52" s="478" t="s">
        <v>1777</v>
      </c>
    </row>
    <row r="53" spans="1:5" ht="13.8" thickBot="1">
      <c r="A53" s="485">
        <v>50</v>
      </c>
      <c r="B53" s="485" t="s">
        <v>2368</v>
      </c>
      <c r="C53" s="24"/>
      <c r="D53" s="482">
        <v>99</v>
      </c>
      <c r="E53" s="483" t="s">
        <v>1779</v>
      </c>
    </row>
    <row r="54" spans="1:5">
      <c r="A54" s="62">
        <v>51</v>
      </c>
      <c r="B54" s="62" t="s">
        <v>668</v>
      </c>
      <c r="C54" s="24"/>
      <c r="D54" s="24"/>
      <c r="E54" s="24"/>
    </row>
    <row r="55" spans="1:5">
      <c r="A55" s="62">
        <v>52</v>
      </c>
      <c r="B55" s="62" t="s">
        <v>2370</v>
      </c>
      <c r="C55" s="24"/>
      <c r="D55" s="24"/>
      <c r="E55" s="24"/>
    </row>
    <row r="56" spans="1:5">
      <c r="A56" s="62">
        <v>53</v>
      </c>
      <c r="B56" s="62" t="s">
        <v>2371</v>
      </c>
      <c r="C56" s="24"/>
      <c r="D56" s="24"/>
      <c r="E56" s="24"/>
    </row>
    <row r="57" spans="1:5">
      <c r="A57" s="62">
        <v>54</v>
      </c>
      <c r="B57" s="62" t="s">
        <v>671</v>
      </c>
      <c r="C57" s="24"/>
      <c r="D57" s="24"/>
      <c r="E57" s="24"/>
    </row>
    <row r="58" spans="1:5">
      <c r="A58" s="62">
        <v>55</v>
      </c>
      <c r="B58" s="62" t="s">
        <v>672</v>
      </c>
      <c r="C58" s="24"/>
      <c r="D58" s="24"/>
      <c r="E58" s="24"/>
    </row>
    <row r="59" spans="1:5">
      <c r="A59" s="62">
        <v>56</v>
      </c>
      <c r="B59" s="62" t="s">
        <v>674</v>
      </c>
      <c r="C59" s="24"/>
      <c r="D59" s="24"/>
      <c r="E59" s="24"/>
    </row>
    <row r="60" spans="1:5">
      <c r="A60" s="62">
        <v>57</v>
      </c>
      <c r="B60" s="62" t="s">
        <v>677</v>
      </c>
      <c r="C60" s="24"/>
      <c r="D60" s="24"/>
      <c r="E60" s="24"/>
    </row>
    <row r="61" spans="1:5">
      <c r="A61" s="62">
        <v>58</v>
      </c>
      <c r="B61" s="62" t="s">
        <v>679</v>
      </c>
      <c r="C61" s="24"/>
      <c r="D61" s="24"/>
      <c r="E61" s="24"/>
    </row>
    <row r="62" spans="1:5">
      <c r="A62" s="62">
        <v>59</v>
      </c>
      <c r="B62" s="62" t="s">
        <v>2373</v>
      </c>
      <c r="C62" s="24"/>
      <c r="D62" s="24"/>
      <c r="E62" s="24"/>
    </row>
    <row r="63" spans="1:5">
      <c r="A63" s="62">
        <v>60</v>
      </c>
      <c r="B63" s="62" t="s">
        <v>1716</v>
      </c>
      <c r="C63" s="24"/>
      <c r="D63" s="24"/>
      <c r="E63" s="24"/>
    </row>
    <row r="64" spans="1:5">
      <c r="A64" s="62">
        <v>61</v>
      </c>
      <c r="B64" s="62" t="s">
        <v>2375</v>
      </c>
      <c r="C64" s="24"/>
      <c r="D64" s="24"/>
      <c r="E64" s="24"/>
    </row>
    <row r="65" spans="1:5">
      <c r="A65" s="62">
        <v>62</v>
      </c>
      <c r="B65" s="62" t="s">
        <v>1717</v>
      </c>
      <c r="C65" s="24"/>
      <c r="D65" s="24"/>
      <c r="E65" s="24"/>
    </row>
    <row r="66" spans="1:5">
      <c r="A66" s="62">
        <v>63</v>
      </c>
      <c r="B66" s="62" t="s">
        <v>1719</v>
      </c>
      <c r="C66" s="24"/>
      <c r="D66" s="24"/>
      <c r="E66" s="24"/>
    </row>
    <row r="67" spans="1:5">
      <c r="A67" s="62">
        <v>64</v>
      </c>
      <c r="B67" s="62" t="s">
        <v>2376</v>
      </c>
      <c r="C67" s="24"/>
      <c r="D67" s="24"/>
      <c r="E67" s="24"/>
    </row>
    <row r="68" spans="1:5">
      <c r="A68" s="62">
        <v>65</v>
      </c>
      <c r="B68" s="62" t="s">
        <v>2377</v>
      </c>
      <c r="C68" s="24"/>
      <c r="D68" s="24"/>
      <c r="E68" s="24"/>
    </row>
    <row r="69" spans="1:5">
      <c r="A69" s="62">
        <v>66</v>
      </c>
      <c r="B69" s="62" t="s">
        <v>2378</v>
      </c>
      <c r="C69" s="24"/>
      <c r="D69" s="24"/>
      <c r="E69" s="24"/>
    </row>
    <row r="70" spans="1:5">
      <c r="A70" s="62">
        <v>67</v>
      </c>
      <c r="B70" s="62" t="s">
        <v>1726</v>
      </c>
      <c r="C70" s="24"/>
      <c r="D70" s="24"/>
      <c r="E70" s="24"/>
    </row>
    <row r="71" spans="1:5">
      <c r="A71" s="62">
        <v>68</v>
      </c>
      <c r="B71" s="62" t="s">
        <v>1728</v>
      </c>
      <c r="C71" s="24"/>
      <c r="D71" s="24"/>
      <c r="E71" s="24"/>
    </row>
    <row r="72" spans="1:5">
      <c r="A72" s="62">
        <v>69</v>
      </c>
      <c r="B72" s="62" t="s">
        <v>1730</v>
      </c>
      <c r="C72" s="24"/>
      <c r="D72" s="24"/>
      <c r="E72" s="24"/>
    </row>
    <row r="73" spans="1:5">
      <c r="A73" s="62">
        <v>70</v>
      </c>
      <c r="B73" s="62" t="s">
        <v>1762</v>
      </c>
      <c r="C73" s="24"/>
      <c r="D73" s="24"/>
      <c r="E73" s="24"/>
    </row>
    <row r="74" spans="1:5">
      <c r="A74" s="62">
        <v>71</v>
      </c>
      <c r="B74" s="62" t="s">
        <v>2379</v>
      </c>
      <c r="C74" s="24"/>
      <c r="D74" s="24"/>
      <c r="E74" s="24"/>
    </row>
    <row r="75" spans="1:5">
      <c r="A75" s="62">
        <v>72</v>
      </c>
      <c r="B75" s="62" t="s">
        <v>1746</v>
      </c>
      <c r="C75" s="24"/>
      <c r="D75" s="24"/>
      <c r="E75" s="24"/>
    </row>
    <row r="76" spans="1:5">
      <c r="A76" s="62">
        <v>73</v>
      </c>
      <c r="B76" s="62" t="s">
        <v>1764</v>
      </c>
      <c r="C76" s="24"/>
      <c r="D76" s="24"/>
      <c r="E76" s="24"/>
    </row>
    <row r="77" spans="1:5">
      <c r="A77" s="62">
        <v>74</v>
      </c>
      <c r="B77" s="62" t="s">
        <v>2381</v>
      </c>
      <c r="C77" s="24"/>
      <c r="D77" s="24"/>
      <c r="E77" s="24"/>
    </row>
    <row r="78" spans="1:5">
      <c r="A78" s="62">
        <v>75</v>
      </c>
      <c r="B78" s="62" t="s">
        <v>1734</v>
      </c>
      <c r="C78" s="24"/>
      <c r="D78" s="24"/>
      <c r="E78" s="24"/>
    </row>
    <row r="79" spans="1:5">
      <c r="A79" s="62">
        <v>76</v>
      </c>
      <c r="B79" s="62" t="s">
        <v>2384</v>
      </c>
      <c r="C79" s="24"/>
      <c r="D79" s="24"/>
      <c r="E79" s="24"/>
    </row>
    <row r="80" spans="1:5">
      <c r="A80" s="62">
        <v>77</v>
      </c>
      <c r="B80" s="62" t="s">
        <v>2386</v>
      </c>
      <c r="C80" s="24"/>
      <c r="D80" s="24"/>
      <c r="E80" s="24"/>
    </row>
    <row r="81" spans="1:5">
      <c r="A81" s="62">
        <v>78</v>
      </c>
      <c r="B81" s="62" t="s">
        <v>1749</v>
      </c>
      <c r="C81" s="24"/>
      <c r="D81" s="24"/>
      <c r="E81" s="24"/>
    </row>
    <row r="82" spans="1:5">
      <c r="A82" s="62">
        <v>79</v>
      </c>
      <c r="B82" s="62" t="s">
        <v>1751</v>
      </c>
      <c r="C82" s="24"/>
      <c r="D82" s="24"/>
      <c r="E82" s="24"/>
    </row>
    <row r="83" spans="1:5">
      <c r="A83" s="62">
        <v>80</v>
      </c>
      <c r="B83" s="62" t="s">
        <v>1753</v>
      </c>
      <c r="C83" s="24"/>
      <c r="D83" s="24"/>
      <c r="E83" s="24"/>
    </row>
    <row r="84" spans="1:5">
      <c r="A84" s="62">
        <v>81</v>
      </c>
      <c r="B84" s="62" t="s">
        <v>1741</v>
      </c>
      <c r="C84" s="24"/>
      <c r="D84" s="24"/>
      <c r="E84" s="24"/>
    </row>
    <row r="85" spans="1:5">
      <c r="A85" s="62">
        <v>82</v>
      </c>
      <c r="B85" s="62" t="s">
        <v>1743</v>
      </c>
      <c r="C85" s="24"/>
      <c r="D85" s="24"/>
      <c r="E85" s="24"/>
    </row>
    <row r="86" spans="1:5">
      <c r="A86" s="62">
        <v>83</v>
      </c>
      <c r="B86" s="62" t="s">
        <v>1736</v>
      </c>
      <c r="C86" s="24"/>
      <c r="D86" s="24"/>
      <c r="E86" s="24"/>
    </row>
    <row r="87" spans="1:5">
      <c r="A87" s="62">
        <v>84</v>
      </c>
      <c r="B87" s="62" t="s">
        <v>1738</v>
      </c>
      <c r="C87" s="24"/>
      <c r="D87" s="24"/>
      <c r="E87" s="24"/>
    </row>
    <row r="88" spans="1:5">
      <c r="A88" s="62">
        <v>85</v>
      </c>
      <c r="B88" s="62" t="s">
        <v>1739</v>
      </c>
      <c r="C88" s="24"/>
      <c r="D88" s="24"/>
      <c r="E88" s="24"/>
    </row>
    <row r="89" spans="1:5">
      <c r="A89" s="62">
        <v>86</v>
      </c>
      <c r="B89" s="62" t="s">
        <v>2387</v>
      </c>
      <c r="C89" s="24"/>
      <c r="D89" s="24"/>
      <c r="E89" s="24"/>
    </row>
    <row r="90" spans="1:5">
      <c r="A90" s="62">
        <v>87</v>
      </c>
      <c r="B90" s="62" t="s">
        <v>1745</v>
      </c>
      <c r="C90" s="24"/>
      <c r="D90" s="24"/>
      <c r="E90" s="24"/>
    </row>
    <row r="91" spans="1:5">
      <c r="A91" s="62">
        <v>88</v>
      </c>
      <c r="B91" s="62" t="s">
        <v>1755</v>
      </c>
      <c r="C91" s="24"/>
      <c r="D91" s="24"/>
      <c r="E91" s="24"/>
    </row>
    <row r="92" spans="1:5">
      <c r="A92" s="62">
        <v>89</v>
      </c>
      <c r="B92" s="62" t="s">
        <v>1757</v>
      </c>
      <c r="C92" s="24"/>
      <c r="D92" s="24"/>
      <c r="E92" s="24"/>
    </row>
    <row r="93" spans="1:5">
      <c r="A93" s="62">
        <v>90</v>
      </c>
      <c r="B93" s="62" t="s">
        <v>1760</v>
      </c>
      <c r="C93" s="24"/>
      <c r="D93" s="24"/>
      <c r="E93" s="24"/>
    </row>
    <row r="94" spans="1:5">
      <c r="A94" s="62">
        <v>91</v>
      </c>
      <c r="B94" s="62" t="s">
        <v>2388</v>
      </c>
      <c r="C94" s="24"/>
      <c r="D94" s="24"/>
      <c r="E94" s="24"/>
    </row>
    <row r="95" spans="1:5">
      <c r="A95" s="62">
        <v>92</v>
      </c>
      <c r="B95" s="62" t="s">
        <v>2389</v>
      </c>
      <c r="C95" s="24"/>
      <c r="D95" s="24"/>
      <c r="E95" s="24"/>
    </row>
    <row r="96" spans="1:5">
      <c r="A96" s="62">
        <v>93</v>
      </c>
      <c r="B96" s="62" t="s">
        <v>1767</v>
      </c>
      <c r="C96" s="24"/>
      <c r="D96" s="24"/>
      <c r="E96" s="24"/>
    </row>
    <row r="97" spans="1:5">
      <c r="A97" s="62">
        <v>94</v>
      </c>
      <c r="B97" s="62" t="s">
        <v>1769</v>
      </c>
      <c r="C97" s="24"/>
      <c r="D97" s="24"/>
      <c r="E97" s="24"/>
    </row>
    <row r="98" spans="1:5">
      <c r="A98" s="62">
        <v>95</v>
      </c>
      <c r="B98" s="62" t="s">
        <v>1771</v>
      </c>
      <c r="C98" s="24"/>
      <c r="D98" s="24"/>
      <c r="E98" s="24"/>
    </row>
    <row r="99" spans="1:5">
      <c r="A99" s="62">
        <v>96</v>
      </c>
      <c r="B99" s="62" t="s">
        <v>1773</v>
      </c>
      <c r="C99" s="24"/>
      <c r="D99" s="24"/>
      <c r="E99" s="24"/>
    </row>
    <row r="100" spans="1:5">
      <c r="A100" s="62">
        <v>97</v>
      </c>
      <c r="B100" s="62" t="s">
        <v>1775</v>
      </c>
      <c r="C100" s="24"/>
      <c r="D100" s="24"/>
      <c r="E100" s="24"/>
    </row>
    <row r="101" spans="1:5">
      <c r="A101" s="486">
        <v>98</v>
      </c>
      <c r="B101" s="486" t="s">
        <v>1777</v>
      </c>
      <c r="C101" s="24"/>
      <c r="D101" s="24"/>
      <c r="E101" s="24"/>
    </row>
    <row r="102" spans="1:5">
      <c r="A102" s="486">
        <v>99</v>
      </c>
      <c r="B102" s="486" t="s">
        <v>1779</v>
      </c>
      <c r="C102" s="24"/>
      <c r="D102" s="24"/>
      <c r="E102" s="24"/>
    </row>
  </sheetData>
  <sheetProtection password="CC23" sheet="1" objects="1" scenarios="1"/>
  <mergeCells count="1">
    <mergeCell ref="A2:E2"/>
  </mergeCells>
  <phoneticPr fontId="2"/>
  <pageMargins left="0.23622047244094491" right="0.23622047244094491" top="0.74803149606299213" bottom="0.74803149606299213" header="0.31496062992125984" footer="0.31496062992125984"/>
  <pageSetup paperSize="9" scale="99" orientation="portrait" r:id="rId1"/>
  <headerFooter alignWithMargins="0">
    <oddHeader>&amp;L&amp;A</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48"/>
  <sheetViews>
    <sheetView topLeftCell="A526" workbookViewId="0">
      <selection activeCell="A2" sqref="A2"/>
    </sheetView>
  </sheetViews>
  <sheetFormatPr defaultRowHeight="13.2"/>
  <cols>
    <col min="1" max="1" width="168.6640625" customWidth="1"/>
  </cols>
  <sheetData>
    <row r="1" spans="1:1" ht="233.25" customHeight="1">
      <c r="A1" s="574" t="s">
        <v>2744</v>
      </c>
    </row>
    <row r="2" spans="1:1" s="285" customFormat="1" ht="320.25" customHeight="1" thickBot="1">
      <c r="A2" s="575" t="s">
        <v>4467</v>
      </c>
    </row>
    <row r="3" spans="1:1" s="343" customFormat="1" ht="16.2">
      <c r="A3" s="576" t="s">
        <v>2745</v>
      </c>
    </row>
    <row r="4" spans="1:1" s="3" customFormat="1">
      <c r="A4" s="577" t="s">
        <v>2746</v>
      </c>
    </row>
    <row r="5" spans="1:1" s="3" customFormat="1">
      <c r="A5" s="577" t="s">
        <v>2747</v>
      </c>
    </row>
    <row r="6" spans="1:1" s="3" customFormat="1">
      <c r="A6" s="577" t="s">
        <v>2748</v>
      </c>
    </row>
    <row r="7" spans="1:1" s="3" customFormat="1">
      <c r="A7" s="577" t="s">
        <v>2749</v>
      </c>
    </row>
    <row r="8" spans="1:1" s="3" customFormat="1">
      <c r="A8" s="577" t="s">
        <v>2750</v>
      </c>
    </row>
    <row r="9" spans="1:1" s="3" customFormat="1">
      <c r="A9" s="577" t="s">
        <v>2751</v>
      </c>
    </row>
    <row r="10" spans="1:1" s="3" customFormat="1">
      <c r="A10" s="577" t="s">
        <v>2752</v>
      </c>
    </row>
    <row r="11" spans="1:1" s="3" customFormat="1">
      <c r="A11" s="577" t="s">
        <v>2753</v>
      </c>
    </row>
    <row r="12" spans="1:1" s="3" customFormat="1">
      <c r="A12" s="577" t="s">
        <v>2754</v>
      </c>
    </row>
    <row r="13" spans="1:1" s="3" customFormat="1">
      <c r="A13" s="577" t="s">
        <v>2755</v>
      </c>
    </row>
    <row r="14" spans="1:1" s="3" customFormat="1">
      <c r="A14" s="577" t="s">
        <v>2756</v>
      </c>
    </row>
    <row r="15" spans="1:1" s="3" customFormat="1">
      <c r="A15" s="577" t="s">
        <v>2757</v>
      </c>
    </row>
    <row r="16" spans="1:1" s="3" customFormat="1">
      <c r="A16" s="577" t="s">
        <v>2758</v>
      </c>
    </row>
    <row r="17" spans="1:3" s="3" customFormat="1">
      <c r="A17" s="577" t="s">
        <v>2759</v>
      </c>
    </row>
    <row r="18" spans="1:3" s="3" customFormat="1">
      <c r="A18" s="577" t="s">
        <v>2760</v>
      </c>
    </row>
    <row r="19" spans="1:3" s="3" customFormat="1">
      <c r="A19" s="577" t="s">
        <v>2761</v>
      </c>
    </row>
    <row r="20" spans="1:3" s="3" customFormat="1">
      <c r="A20" s="577" t="s">
        <v>2762</v>
      </c>
    </row>
    <row r="21" spans="1:3" s="3" customFormat="1">
      <c r="A21" s="577" t="s">
        <v>2763</v>
      </c>
    </row>
    <row r="22" spans="1:3" s="3" customFormat="1">
      <c r="A22" s="577" t="s">
        <v>2764</v>
      </c>
    </row>
    <row r="23" spans="1:3" s="3" customFormat="1">
      <c r="A23" s="577" t="s">
        <v>2765</v>
      </c>
    </row>
    <row r="24" spans="1:3" s="3" customFormat="1">
      <c r="A24" s="577" t="s">
        <v>2766</v>
      </c>
      <c r="C24" s="611"/>
    </row>
    <row r="25" spans="1:3" s="3" customFormat="1">
      <c r="A25" s="577" t="s">
        <v>2767</v>
      </c>
      <c r="C25" s="611"/>
    </row>
    <row r="26" spans="1:3" s="3" customFormat="1">
      <c r="A26" s="577" t="s">
        <v>2768</v>
      </c>
      <c r="C26" s="611"/>
    </row>
    <row r="27" spans="1:3" s="3" customFormat="1" ht="13.8" thickBot="1">
      <c r="A27" s="578" t="s">
        <v>2769</v>
      </c>
      <c r="C27" s="611"/>
    </row>
    <row r="28" spans="1:3" s="343" customFormat="1" ht="16.2">
      <c r="A28" s="579" t="s">
        <v>2770</v>
      </c>
      <c r="C28" s="612"/>
    </row>
    <row r="29" spans="1:3" s="3" customFormat="1">
      <c r="A29" s="577" t="s">
        <v>2746</v>
      </c>
      <c r="C29" s="611"/>
    </row>
    <row r="30" spans="1:3" s="3" customFormat="1">
      <c r="A30" s="577" t="s">
        <v>2747</v>
      </c>
      <c r="C30" s="611"/>
    </row>
    <row r="31" spans="1:3" s="3" customFormat="1">
      <c r="A31" s="577" t="s">
        <v>2748</v>
      </c>
      <c r="C31" s="611"/>
    </row>
    <row r="32" spans="1:3" s="3" customFormat="1">
      <c r="A32" s="577" t="s">
        <v>2771</v>
      </c>
      <c r="C32" s="611"/>
    </row>
    <row r="33" spans="1:3" s="3" customFormat="1">
      <c r="A33" s="577" t="s">
        <v>2772</v>
      </c>
      <c r="C33" s="611"/>
    </row>
    <row r="34" spans="1:3" s="3" customFormat="1">
      <c r="A34" s="577" t="s">
        <v>2773</v>
      </c>
      <c r="C34" s="611"/>
    </row>
    <row r="35" spans="1:3" s="3" customFormat="1">
      <c r="A35" s="577" t="s">
        <v>2774</v>
      </c>
      <c r="C35" s="611"/>
    </row>
    <row r="36" spans="1:3" s="3" customFormat="1">
      <c r="A36" s="577" t="s">
        <v>2775</v>
      </c>
      <c r="C36" s="611"/>
    </row>
    <row r="37" spans="1:3" s="3" customFormat="1">
      <c r="A37" s="577" t="s">
        <v>2776</v>
      </c>
      <c r="C37" s="611"/>
    </row>
    <row r="38" spans="1:3" s="3" customFormat="1">
      <c r="A38" s="577" t="s">
        <v>2777</v>
      </c>
      <c r="C38" s="611"/>
    </row>
    <row r="39" spans="1:3" s="3" customFormat="1">
      <c r="A39" s="577" t="s">
        <v>2778</v>
      </c>
      <c r="C39" s="611"/>
    </row>
    <row r="40" spans="1:3" s="3" customFormat="1">
      <c r="A40" s="577" t="s">
        <v>2779</v>
      </c>
      <c r="C40" s="611"/>
    </row>
    <row r="41" spans="1:3" s="3" customFormat="1">
      <c r="A41" s="577" t="s">
        <v>2780</v>
      </c>
      <c r="C41" s="611"/>
    </row>
    <row r="42" spans="1:3" s="3" customFormat="1" ht="13.8" thickBot="1">
      <c r="A42" s="578" t="s">
        <v>2781</v>
      </c>
      <c r="C42" s="611"/>
    </row>
    <row r="43" spans="1:3" s="343" customFormat="1" ht="16.2">
      <c r="A43" s="579" t="s">
        <v>2782</v>
      </c>
      <c r="C43" s="612"/>
    </row>
    <row r="44" spans="1:3" s="3" customFormat="1">
      <c r="A44" s="577" t="s">
        <v>2746</v>
      </c>
      <c r="C44" s="611"/>
    </row>
    <row r="45" spans="1:3" s="3" customFormat="1">
      <c r="A45" s="577" t="s">
        <v>2747</v>
      </c>
      <c r="C45" s="611"/>
    </row>
    <row r="46" spans="1:3" s="3" customFormat="1">
      <c r="A46" s="577" t="s">
        <v>2748</v>
      </c>
      <c r="C46" s="611"/>
    </row>
    <row r="47" spans="1:3" s="3" customFormat="1">
      <c r="A47" s="577" t="s">
        <v>2783</v>
      </c>
      <c r="C47" s="611"/>
    </row>
    <row r="48" spans="1:3" s="3" customFormat="1">
      <c r="A48" s="577" t="s">
        <v>2784</v>
      </c>
      <c r="C48" s="611"/>
    </row>
    <row r="49" spans="1:3" s="3" customFormat="1">
      <c r="A49" s="577" t="s">
        <v>2785</v>
      </c>
      <c r="C49" s="611"/>
    </row>
    <row r="50" spans="1:3" s="3" customFormat="1">
      <c r="A50" s="577" t="s">
        <v>2786</v>
      </c>
      <c r="C50" s="611"/>
    </row>
    <row r="51" spans="1:3" s="3" customFormat="1">
      <c r="A51" s="577" t="s">
        <v>2787</v>
      </c>
      <c r="C51" s="611"/>
    </row>
    <row r="52" spans="1:3" s="3" customFormat="1">
      <c r="A52" s="577" t="s">
        <v>2788</v>
      </c>
      <c r="C52" s="611"/>
    </row>
    <row r="53" spans="1:3" s="3" customFormat="1">
      <c r="A53" s="577" t="s">
        <v>2789</v>
      </c>
      <c r="C53" s="611"/>
    </row>
    <row r="54" spans="1:3" s="3" customFormat="1">
      <c r="A54" s="577" t="s">
        <v>2790</v>
      </c>
      <c r="C54" s="611"/>
    </row>
    <row r="55" spans="1:3" s="3" customFormat="1">
      <c r="A55" s="577" t="s">
        <v>2791</v>
      </c>
      <c r="C55" s="611"/>
    </row>
    <row r="56" spans="1:3" s="3" customFormat="1">
      <c r="A56" s="577" t="s">
        <v>2792</v>
      </c>
      <c r="C56" s="611"/>
    </row>
    <row r="57" spans="1:3" s="3" customFormat="1" ht="13.8" thickBot="1">
      <c r="A57" s="578" t="s">
        <v>2793</v>
      </c>
      <c r="C57" s="611"/>
    </row>
    <row r="58" spans="1:3" s="343" customFormat="1" ht="16.2">
      <c r="A58" s="579" t="s">
        <v>2794</v>
      </c>
      <c r="C58" s="612"/>
    </row>
    <row r="59" spans="1:3" s="3" customFormat="1">
      <c r="A59" s="577" t="s">
        <v>2746</v>
      </c>
      <c r="C59" s="611"/>
    </row>
    <row r="60" spans="1:3" s="3" customFormat="1">
      <c r="A60" s="577" t="s">
        <v>2747</v>
      </c>
      <c r="C60" s="611"/>
    </row>
    <row r="61" spans="1:3" s="3" customFormat="1">
      <c r="A61" s="577" t="s">
        <v>2748</v>
      </c>
      <c r="C61" s="611"/>
    </row>
    <row r="62" spans="1:3" s="3" customFormat="1">
      <c r="A62" s="577" t="s">
        <v>2795</v>
      </c>
      <c r="C62" s="611"/>
    </row>
    <row r="63" spans="1:3" s="3" customFormat="1">
      <c r="A63" s="577" t="s">
        <v>2796</v>
      </c>
      <c r="C63" s="611"/>
    </row>
    <row r="64" spans="1:3" s="3" customFormat="1">
      <c r="A64" s="577" t="s">
        <v>2797</v>
      </c>
      <c r="C64" s="611"/>
    </row>
    <row r="65" spans="1:3" s="3" customFormat="1">
      <c r="A65" s="577" t="s">
        <v>2798</v>
      </c>
      <c r="C65" s="611"/>
    </row>
    <row r="66" spans="1:3" s="3" customFormat="1">
      <c r="A66" s="577" t="s">
        <v>2799</v>
      </c>
      <c r="C66" s="611"/>
    </row>
    <row r="67" spans="1:3" s="3" customFormat="1">
      <c r="A67" s="577" t="s">
        <v>2800</v>
      </c>
      <c r="C67" s="611"/>
    </row>
    <row r="68" spans="1:3" s="3" customFormat="1">
      <c r="A68" s="577" t="s">
        <v>2801</v>
      </c>
      <c r="C68" s="611"/>
    </row>
    <row r="69" spans="1:3" s="3" customFormat="1" ht="13.8" thickBot="1">
      <c r="A69" s="578" t="s">
        <v>2802</v>
      </c>
      <c r="C69" s="611"/>
    </row>
    <row r="70" spans="1:3" s="343" customFormat="1" ht="16.2">
      <c r="A70" s="579" t="s">
        <v>2803</v>
      </c>
      <c r="C70" s="612"/>
    </row>
    <row r="71" spans="1:3" s="3" customFormat="1">
      <c r="A71" s="577" t="s">
        <v>2746</v>
      </c>
      <c r="C71" s="611"/>
    </row>
    <row r="72" spans="1:3" s="3" customFormat="1">
      <c r="A72" s="577" t="s">
        <v>2747</v>
      </c>
      <c r="C72" s="611"/>
    </row>
    <row r="73" spans="1:3" s="3" customFormat="1">
      <c r="A73" s="577" t="s">
        <v>2748</v>
      </c>
      <c r="C73" s="611"/>
    </row>
    <row r="74" spans="1:3" s="3" customFormat="1">
      <c r="A74" s="577" t="s">
        <v>2804</v>
      </c>
      <c r="C74" s="611"/>
    </row>
    <row r="75" spans="1:3" s="3" customFormat="1">
      <c r="A75" s="577" t="s">
        <v>2805</v>
      </c>
    </row>
    <row r="76" spans="1:3" s="3" customFormat="1">
      <c r="A76" s="577" t="s">
        <v>2806</v>
      </c>
    </row>
    <row r="77" spans="1:3" s="3" customFormat="1">
      <c r="A77" s="577" t="s">
        <v>2807</v>
      </c>
    </row>
    <row r="78" spans="1:3" s="3" customFormat="1">
      <c r="A78" s="577" t="s">
        <v>2808</v>
      </c>
    </row>
    <row r="79" spans="1:3" s="3" customFormat="1">
      <c r="A79" s="577" t="s">
        <v>2809</v>
      </c>
    </row>
    <row r="80" spans="1:3" s="3" customFormat="1">
      <c r="A80" s="577" t="s">
        <v>2810</v>
      </c>
    </row>
    <row r="81" spans="1:1" s="3" customFormat="1">
      <c r="A81" s="577" t="s">
        <v>2811</v>
      </c>
    </row>
    <row r="82" spans="1:1" s="3" customFormat="1">
      <c r="A82" s="577" t="s">
        <v>2812</v>
      </c>
    </row>
    <row r="83" spans="1:1" s="3" customFormat="1">
      <c r="A83" s="577" t="s">
        <v>2813</v>
      </c>
    </row>
    <row r="84" spans="1:1" s="3" customFormat="1">
      <c r="A84" s="577" t="s">
        <v>2814</v>
      </c>
    </row>
    <row r="85" spans="1:1" s="3" customFormat="1">
      <c r="A85" s="577" t="s">
        <v>2815</v>
      </c>
    </row>
    <row r="86" spans="1:1" s="3" customFormat="1">
      <c r="A86" s="577" t="s">
        <v>2816</v>
      </c>
    </row>
    <row r="87" spans="1:1" s="3" customFormat="1">
      <c r="A87" s="577" t="s">
        <v>2817</v>
      </c>
    </row>
    <row r="88" spans="1:1" s="3" customFormat="1">
      <c r="A88" s="577" t="s">
        <v>2818</v>
      </c>
    </row>
    <row r="89" spans="1:1" s="3" customFormat="1">
      <c r="A89" s="577" t="s">
        <v>2819</v>
      </c>
    </row>
    <row r="90" spans="1:1" s="3" customFormat="1">
      <c r="A90" s="577" t="s">
        <v>2820</v>
      </c>
    </row>
    <row r="91" spans="1:1" s="3" customFormat="1">
      <c r="A91" s="577" t="s">
        <v>2821</v>
      </c>
    </row>
    <row r="92" spans="1:1" s="3" customFormat="1">
      <c r="A92" s="577" t="s">
        <v>2822</v>
      </c>
    </row>
    <row r="93" spans="1:1" s="3" customFormat="1">
      <c r="A93" s="577" t="s">
        <v>2823</v>
      </c>
    </row>
    <row r="94" spans="1:1" s="3" customFormat="1">
      <c r="A94" s="577" t="s">
        <v>2824</v>
      </c>
    </row>
    <row r="95" spans="1:1" s="3" customFormat="1">
      <c r="A95" s="577" t="s">
        <v>2825</v>
      </c>
    </row>
    <row r="96" spans="1:1" s="3" customFormat="1">
      <c r="A96" s="577" t="s">
        <v>2826</v>
      </c>
    </row>
    <row r="97" spans="1:1" s="3" customFormat="1">
      <c r="A97" s="577" t="s">
        <v>2827</v>
      </c>
    </row>
    <row r="98" spans="1:1" s="3" customFormat="1">
      <c r="A98" s="577" t="s">
        <v>2828</v>
      </c>
    </row>
    <row r="99" spans="1:1" s="3" customFormat="1">
      <c r="A99" s="577" t="s">
        <v>2829</v>
      </c>
    </row>
    <row r="100" spans="1:1" s="3" customFormat="1">
      <c r="A100" s="577" t="s">
        <v>2830</v>
      </c>
    </row>
    <row r="101" spans="1:1" s="3" customFormat="1">
      <c r="A101" s="577" t="s">
        <v>2831</v>
      </c>
    </row>
    <row r="102" spans="1:1" s="3" customFormat="1">
      <c r="A102" s="577" t="s">
        <v>2832</v>
      </c>
    </row>
    <row r="103" spans="1:1" s="3" customFormat="1">
      <c r="A103" s="577" t="s">
        <v>2833</v>
      </c>
    </row>
    <row r="104" spans="1:1" s="3" customFormat="1">
      <c r="A104" s="577" t="s">
        <v>2834</v>
      </c>
    </row>
    <row r="105" spans="1:1" s="3" customFormat="1">
      <c r="A105" s="577" t="s">
        <v>2835</v>
      </c>
    </row>
    <row r="106" spans="1:1" s="3" customFormat="1">
      <c r="A106" s="577" t="s">
        <v>2836</v>
      </c>
    </row>
    <row r="107" spans="1:1" s="3" customFormat="1">
      <c r="A107" s="577" t="s">
        <v>2837</v>
      </c>
    </row>
    <row r="108" spans="1:1" s="3" customFormat="1">
      <c r="A108" s="577" t="s">
        <v>2838</v>
      </c>
    </row>
    <row r="109" spans="1:1" s="3" customFormat="1" ht="13.8" thickBot="1">
      <c r="A109" s="578" t="s">
        <v>2839</v>
      </c>
    </row>
    <row r="110" spans="1:1" s="343" customFormat="1" ht="16.2">
      <c r="A110" s="579" t="s">
        <v>2840</v>
      </c>
    </row>
    <row r="111" spans="1:1" s="3" customFormat="1">
      <c r="A111" s="577" t="s">
        <v>2746</v>
      </c>
    </row>
    <row r="112" spans="1:1" s="3" customFormat="1">
      <c r="A112" s="577" t="s">
        <v>2747</v>
      </c>
    </row>
    <row r="113" spans="1:1" s="3" customFormat="1">
      <c r="A113" s="577" t="s">
        <v>2748</v>
      </c>
    </row>
    <row r="114" spans="1:1" s="3" customFormat="1">
      <c r="A114" s="577" t="s">
        <v>2841</v>
      </c>
    </row>
    <row r="115" spans="1:1" s="3" customFormat="1">
      <c r="A115" s="577" t="s">
        <v>2842</v>
      </c>
    </row>
    <row r="116" spans="1:1" s="3" customFormat="1">
      <c r="A116" s="577" t="s">
        <v>2843</v>
      </c>
    </row>
    <row r="117" spans="1:1" s="3" customFormat="1">
      <c r="A117" s="577" t="s">
        <v>2844</v>
      </c>
    </row>
    <row r="118" spans="1:1" s="3" customFormat="1">
      <c r="A118" s="577" t="s">
        <v>2845</v>
      </c>
    </row>
    <row r="119" spans="1:1" s="3" customFormat="1">
      <c r="A119" s="577" t="s">
        <v>2846</v>
      </c>
    </row>
    <row r="120" spans="1:1" s="3" customFormat="1">
      <c r="A120" s="577" t="s">
        <v>2847</v>
      </c>
    </row>
    <row r="121" spans="1:1" s="3" customFormat="1">
      <c r="A121" s="577" t="s">
        <v>2848</v>
      </c>
    </row>
    <row r="122" spans="1:1" s="3" customFormat="1" ht="13.8" thickBot="1">
      <c r="A122" s="578" t="s">
        <v>2849</v>
      </c>
    </row>
    <row r="123" spans="1:1" s="343" customFormat="1" ht="16.2">
      <c r="A123" s="579" t="s">
        <v>2850</v>
      </c>
    </row>
    <row r="124" spans="1:1" s="3" customFormat="1">
      <c r="A124" s="577" t="s">
        <v>2746</v>
      </c>
    </row>
    <row r="125" spans="1:1" s="3" customFormat="1">
      <c r="A125" s="577" t="s">
        <v>2747</v>
      </c>
    </row>
    <row r="126" spans="1:1" s="3" customFormat="1">
      <c r="A126" s="577" t="s">
        <v>2748</v>
      </c>
    </row>
    <row r="127" spans="1:1" s="3" customFormat="1">
      <c r="A127" s="577" t="s">
        <v>2851</v>
      </c>
    </row>
    <row r="128" spans="1:1" s="3" customFormat="1">
      <c r="A128" s="577" t="s">
        <v>2852</v>
      </c>
    </row>
    <row r="129" spans="1:1" s="3" customFormat="1">
      <c r="A129" s="577" t="s">
        <v>2853</v>
      </c>
    </row>
    <row r="130" spans="1:1" s="3" customFormat="1">
      <c r="A130" s="577" t="s">
        <v>2854</v>
      </c>
    </row>
    <row r="131" spans="1:1" s="3" customFormat="1">
      <c r="A131" s="577" t="s">
        <v>2855</v>
      </c>
    </row>
    <row r="132" spans="1:1" s="3" customFormat="1">
      <c r="A132" s="577" t="s">
        <v>2856</v>
      </c>
    </row>
    <row r="133" spans="1:1" s="3" customFormat="1">
      <c r="A133" s="577" t="s">
        <v>2857</v>
      </c>
    </row>
    <row r="134" spans="1:1" s="3" customFormat="1">
      <c r="A134" s="577" t="s">
        <v>2858</v>
      </c>
    </row>
    <row r="135" spans="1:1" s="3" customFormat="1">
      <c r="A135" s="577" t="s">
        <v>2859</v>
      </c>
    </row>
    <row r="136" spans="1:1" s="3" customFormat="1">
      <c r="A136" s="577" t="s">
        <v>2860</v>
      </c>
    </row>
    <row r="137" spans="1:1" s="3" customFormat="1">
      <c r="A137" s="577" t="s">
        <v>2861</v>
      </c>
    </row>
    <row r="138" spans="1:1" s="3" customFormat="1">
      <c r="A138" s="577" t="s">
        <v>2862</v>
      </c>
    </row>
    <row r="139" spans="1:1" s="3" customFormat="1">
      <c r="A139" s="577" t="s">
        <v>2863</v>
      </c>
    </row>
    <row r="140" spans="1:1" s="3" customFormat="1">
      <c r="A140" s="577" t="s">
        <v>2863</v>
      </c>
    </row>
    <row r="141" spans="1:1" s="3" customFormat="1">
      <c r="A141" s="577" t="s">
        <v>2864</v>
      </c>
    </row>
    <row r="142" spans="1:1" s="3" customFormat="1">
      <c r="A142" s="577" t="s">
        <v>2865</v>
      </c>
    </row>
    <row r="143" spans="1:1" s="3" customFormat="1">
      <c r="A143" s="577" t="s">
        <v>2866</v>
      </c>
    </row>
    <row r="144" spans="1:1" s="3" customFormat="1">
      <c r="A144" s="577" t="s">
        <v>2867</v>
      </c>
    </row>
    <row r="145" spans="1:1" s="3" customFormat="1">
      <c r="A145" s="577" t="s">
        <v>2868</v>
      </c>
    </row>
    <row r="146" spans="1:1" s="3" customFormat="1">
      <c r="A146" s="577" t="s">
        <v>2869</v>
      </c>
    </row>
    <row r="147" spans="1:1" s="3" customFormat="1">
      <c r="A147" s="577" t="s">
        <v>2870</v>
      </c>
    </row>
    <row r="148" spans="1:1" s="3" customFormat="1">
      <c r="A148" s="577" t="s">
        <v>2871</v>
      </c>
    </row>
    <row r="149" spans="1:1" s="3" customFormat="1">
      <c r="A149" s="577" t="s">
        <v>2872</v>
      </c>
    </row>
    <row r="150" spans="1:1" s="3" customFormat="1">
      <c r="A150" s="577" t="s">
        <v>2873</v>
      </c>
    </row>
    <row r="151" spans="1:1" s="3" customFormat="1">
      <c r="A151" s="577" t="s">
        <v>2874</v>
      </c>
    </row>
    <row r="152" spans="1:1" s="3" customFormat="1">
      <c r="A152" s="577" t="s">
        <v>2875</v>
      </c>
    </row>
    <row r="153" spans="1:1" s="3" customFormat="1">
      <c r="A153" s="577" t="s">
        <v>2876</v>
      </c>
    </row>
    <row r="154" spans="1:1" s="3" customFormat="1">
      <c r="A154" s="577" t="s">
        <v>2877</v>
      </c>
    </row>
    <row r="155" spans="1:1" s="3" customFormat="1">
      <c r="A155" s="577" t="s">
        <v>2878</v>
      </c>
    </row>
    <row r="156" spans="1:1" s="3" customFormat="1">
      <c r="A156" s="615" t="s">
        <v>4411</v>
      </c>
    </row>
    <row r="157" spans="1:1" s="3" customFormat="1" ht="13.8" thickBot="1">
      <c r="A157" s="578" t="s">
        <v>2879</v>
      </c>
    </row>
    <row r="158" spans="1:1" s="343" customFormat="1" ht="16.2">
      <c r="A158" s="579" t="s">
        <v>2880</v>
      </c>
    </row>
    <row r="159" spans="1:1" s="3" customFormat="1">
      <c r="A159" s="577" t="s">
        <v>2746</v>
      </c>
    </row>
    <row r="160" spans="1:1" s="3" customFormat="1">
      <c r="A160" s="577" t="s">
        <v>2747</v>
      </c>
    </row>
    <row r="161" spans="1:1" s="3" customFormat="1">
      <c r="A161" s="577" t="s">
        <v>2748</v>
      </c>
    </row>
    <row r="162" spans="1:1" s="3" customFormat="1">
      <c r="A162" s="577" t="s">
        <v>2881</v>
      </c>
    </row>
    <row r="163" spans="1:1" s="3" customFormat="1">
      <c r="A163" s="577" t="s">
        <v>2882</v>
      </c>
    </row>
    <row r="164" spans="1:1" s="3" customFormat="1">
      <c r="A164" s="577" t="s">
        <v>2883</v>
      </c>
    </row>
    <row r="165" spans="1:1" s="3" customFormat="1">
      <c r="A165" s="577" t="s">
        <v>2884</v>
      </c>
    </row>
    <row r="166" spans="1:1" s="3" customFormat="1">
      <c r="A166" s="577" t="s">
        <v>2885</v>
      </c>
    </row>
    <row r="167" spans="1:1" s="3" customFormat="1">
      <c r="A167" s="577" t="s">
        <v>2886</v>
      </c>
    </row>
    <row r="168" spans="1:1" s="3" customFormat="1">
      <c r="A168" s="577" t="s">
        <v>2887</v>
      </c>
    </row>
    <row r="169" spans="1:1" s="3" customFormat="1">
      <c r="A169" s="577" t="s">
        <v>2888</v>
      </c>
    </row>
    <row r="170" spans="1:1" s="3" customFormat="1">
      <c r="A170" s="577" t="s">
        <v>2889</v>
      </c>
    </row>
    <row r="171" spans="1:1" s="3" customFormat="1">
      <c r="A171" s="577" t="s">
        <v>2890</v>
      </c>
    </row>
    <row r="172" spans="1:1" s="3" customFormat="1">
      <c r="A172" s="577" t="s">
        <v>2891</v>
      </c>
    </row>
    <row r="173" spans="1:1" s="3" customFormat="1">
      <c r="A173" s="577" t="s">
        <v>2892</v>
      </c>
    </row>
    <row r="174" spans="1:1" s="3" customFormat="1">
      <c r="A174" s="577" t="s">
        <v>2893</v>
      </c>
    </row>
    <row r="175" spans="1:1" s="3" customFormat="1">
      <c r="A175" s="577" t="s">
        <v>2894</v>
      </c>
    </row>
    <row r="176" spans="1:1" s="3" customFormat="1">
      <c r="A176" s="577" t="s">
        <v>2895</v>
      </c>
    </row>
    <row r="177" spans="1:1" s="3" customFormat="1">
      <c r="A177" s="577" t="s">
        <v>2896</v>
      </c>
    </row>
    <row r="178" spans="1:1" s="3" customFormat="1">
      <c r="A178" s="577" t="s">
        <v>2897</v>
      </c>
    </row>
    <row r="179" spans="1:1" s="3" customFormat="1">
      <c r="A179" s="577" t="s">
        <v>2898</v>
      </c>
    </row>
    <row r="180" spans="1:1" s="3" customFormat="1">
      <c r="A180" s="577" t="s">
        <v>2899</v>
      </c>
    </row>
    <row r="181" spans="1:1" s="3" customFormat="1" ht="13.8" thickBot="1">
      <c r="A181" s="578" t="s">
        <v>2900</v>
      </c>
    </row>
    <row r="182" spans="1:1" s="343" customFormat="1" ht="16.2">
      <c r="A182" s="579" t="s">
        <v>2901</v>
      </c>
    </row>
    <row r="183" spans="1:1" s="3" customFormat="1">
      <c r="A183" s="577" t="s">
        <v>2746</v>
      </c>
    </row>
    <row r="184" spans="1:1" s="3" customFormat="1">
      <c r="A184" s="577" t="s">
        <v>2747</v>
      </c>
    </row>
    <row r="185" spans="1:1" s="3" customFormat="1">
      <c r="A185" s="577" t="s">
        <v>2748</v>
      </c>
    </row>
    <row r="186" spans="1:1" s="3" customFormat="1">
      <c r="A186" s="577" t="s">
        <v>2902</v>
      </c>
    </row>
    <row r="187" spans="1:1" s="3" customFormat="1">
      <c r="A187" s="577" t="s">
        <v>2903</v>
      </c>
    </row>
    <row r="188" spans="1:1" s="3" customFormat="1">
      <c r="A188" s="577" t="s">
        <v>2904</v>
      </c>
    </row>
    <row r="189" spans="1:1" s="3" customFormat="1">
      <c r="A189" s="577" t="s">
        <v>2905</v>
      </c>
    </row>
    <row r="190" spans="1:1" s="3" customFormat="1">
      <c r="A190" s="577" t="s">
        <v>2906</v>
      </c>
    </row>
    <row r="191" spans="1:1" s="3" customFormat="1">
      <c r="A191" s="577" t="s">
        <v>2907</v>
      </c>
    </row>
    <row r="192" spans="1:1" s="3" customFormat="1">
      <c r="A192" s="577" t="s">
        <v>2908</v>
      </c>
    </row>
    <row r="193" spans="1:1" s="3" customFormat="1">
      <c r="A193" s="577" t="s">
        <v>2909</v>
      </c>
    </row>
    <row r="194" spans="1:1" s="3" customFormat="1">
      <c r="A194" s="577" t="s">
        <v>2910</v>
      </c>
    </row>
    <row r="195" spans="1:1" s="3" customFormat="1">
      <c r="A195" s="577" t="s">
        <v>2911</v>
      </c>
    </row>
    <row r="196" spans="1:1" s="3" customFormat="1">
      <c r="A196" s="577" t="s">
        <v>2912</v>
      </c>
    </row>
    <row r="197" spans="1:1" s="3" customFormat="1">
      <c r="A197" s="577" t="s">
        <v>2913</v>
      </c>
    </row>
    <row r="198" spans="1:1" s="3" customFormat="1">
      <c r="A198" s="577" t="s">
        <v>2914</v>
      </c>
    </row>
    <row r="199" spans="1:1" s="3" customFormat="1">
      <c r="A199" s="577" t="s">
        <v>2915</v>
      </c>
    </row>
    <row r="200" spans="1:1" s="3" customFormat="1">
      <c r="A200" s="577" t="s">
        <v>2916</v>
      </c>
    </row>
    <row r="201" spans="1:1" s="3" customFormat="1">
      <c r="A201" s="577" t="s">
        <v>2917</v>
      </c>
    </row>
    <row r="202" spans="1:1" s="3" customFormat="1">
      <c r="A202" s="577" t="s">
        <v>2918</v>
      </c>
    </row>
    <row r="203" spans="1:1" s="3" customFormat="1">
      <c r="A203" s="577" t="s">
        <v>2919</v>
      </c>
    </row>
    <row r="204" spans="1:1" s="3" customFormat="1">
      <c r="A204" s="577" t="s">
        <v>2920</v>
      </c>
    </row>
    <row r="205" spans="1:1" s="3" customFormat="1">
      <c r="A205" s="577" t="s">
        <v>2921</v>
      </c>
    </row>
    <row r="206" spans="1:1" s="3" customFormat="1">
      <c r="A206" s="577" t="s">
        <v>2922</v>
      </c>
    </row>
    <row r="207" spans="1:1" s="3" customFormat="1">
      <c r="A207" s="577" t="s">
        <v>2923</v>
      </c>
    </row>
    <row r="208" spans="1:1" s="3" customFormat="1">
      <c r="A208" s="577" t="s">
        <v>2924</v>
      </c>
    </row>
    <row r="209" spans="1:1" s="3" customFormat="1">
      <c r="A209" s="615" t="s">
        <v>4412</v>
      </c>
    </row>
    <row r="210" spans="1:1" s="3" customFormat="1">
      <c r="A210" s="615" t="s">
        <v>2925</v>
      </c>
    </row>
    <row r="211" spans="1:1" s="3" customFormat="1">
      <c r="A211" s="615" t="s">
        <v>2926</v>
      </c>
    </row>
    <row r="212" spans="1:1" s="3" customFormat="1">
      <c r="A212" s="615" t="s">
        <v>4413</v>
      </c>
    </row>
    <row r="213" spans="1:1" s="3" customFormat="1">
      <c r="A213" s="577" t="s">
        <v>2927</v>
      </c>
    </row>
    <row r="214" spans="1:1" s="3" customFormat="1">
      <c r="A214" s="577" t="s">
        <v>2928</v>
      </c>
    </row>
    <row r="215" spans="1:1" s="3" customFormat="1">
      <c r="A215" s="577" t="s">
        <v>2929</v>
      </c>
    </row>
    <row r="216" spans="1:1" s="3" customFormat="1">
      <c r="A216" s="577" t="s">
        <v>2930</v>
      </c>
    </row>
    <row r="217" spans="1:1" s="3" customFormat="1">
      <c r="A217" s="577" t="s">
        <v>2931</v>
      </c>
    </row>
    <row r="218" spans="1:1" s="3" customFormat="1">
      <c r="A218" s="577" t="s">
        <v>2932</v>
      </c>
    </row>
    <row r="219" spans="1:1" s="3" customFormat="1">
      <c r="A219" s="577" t="s">
        <v>2933</v>
      </c>
    </row>
    <row r="220" spans="1:1" s="3" customFormat="1">
      <c r="A220" s="577" t="s">
        <v>2934</v>
      </c>
    </row>
    <row r="221" spans="1:1" s="3" customFormat="1">
      <c r="A221" s="577" t="s">
        <v>2935</v>
      </c>
    </row>
    <row r="222" spans="1:1" s="3" customFormat="1">
      <c r="A222" s="577" t="s">
        <v>2936</v>
      </c>
    </row>
    <row r="223" spans="1:1" s="3" customFormat="1">
      <c r="A223" s="577" t="s">
        <v>2937</v>
      </c>
    </row>
    <row r="224" spans="1:1" s="3" customFormat="1">
      <c r="A224" s="577" t="s">
        <v>2938</v>
      </c>
    </row>
    <row r="225" spans="1:1" s="3" customFormat="1">
      <c r="A225" s="577" t="s">
        <v>2939</v>
      </c>
    </row>
    <row r="226" spans="1:1" s="3" customFormat="1">
      <c r="A226" s="577" t="s">
        <v>2940</v>
      </c>
    </row>
    <row r="227" spans="1:1" s="3" customFormat="1">
      <c r="A227" s="577" t="s">
        <v>2941</v>
      </c>
    </row>
    <row r="228" spans="1:1" s="3" customFormat="1">
      <c r="A228" s="577" t="s">
        <v>2942</v>
      </c>
    </row>
    <row r="229" spans="1:1" s="3" customFormat="1">
      <c r="A229" s="577" t="s">
        <v>2943</v>
      </c>
    </row>
    <row r="230" spans="1:1" s="3" customFormat="1">
      <c r="A230" s="577" t="s">
        <v>2944</v>
      </c>
    </row>
    <row r="231" spans="1:1" s="3" customFormat="1">
      <c r="A231" s="577" t="s">
        <v>2945</v>
      </c>
    </row>
    <row r="232" spans="1:1" s="3" customFormat="1">
      <c r="A232" s="577" t="s">
        <v>2946</v>
      </c>
    </row>
    <row r="233" spans="1:1" s="3" customFormat="1">
      <c r="A233" s="577" t="s">
        <v>2947</v>
      </c>
    </row>
    <row r="234" spans="1:1" s="3" customFormat="1">
      <c r="A234" s="577" t="s">
        <v>2948</v>
      </c>
    </row>
    <row r="235" spans="1:1" s="3" customFormat="1" ht="13.8" thickBot="1">
      <c r="A235" s="578" t="s">
        <v>2949</v>
      </c>
    </row>
    <row r="236" spans="1:1" s="343" customFormat="1" ht="16.2">
      <c r="A236" s="579" t="s">
        <v>2950</v>
      </c>
    </row>
    <row r="237" spans="1:1" s="3" customFormat="1">
      <c r="A237" s="577" t="s">
        <v>2746</v>
      </c>
    </row>
    <row r="238" spans="1:1" s="3" customFormat="1">
      <c r="A238" s="577" t="s">
        <v>2747</v>
      </c>
    </row>
    <row r="239" spans="1:1" s="3" customFormat="1">
      <c r="A239" s="577" t="s">
        <v>2748</v>
      </c>
    </row>
    <row r="240" spans="1:1" s="3" customFormat="1">
      <c r="A240" s="577" t="s">
        <v>2951</v>
      </c>
    </row>
    <row r="241" spans="1:1" s="3" customFormat="1">
      <c r="A241" s="577" t="s">
        <v>2952</v>
      </c>
    </row>
    <row r="242" spans="1:1" s="3" customFormat="1">
      <c r="A242" s="577" t="s">
        <v>2953</v>
      </c>
    </row>
    <row r="243" spans="1:1" s="3" customFormat="1">
      <c r="A243" s="615" t="s">
        <v>4414</v>
      </c>
    </row>
    <row r="244" spans="1:1" s="3" customFormat="1">
      <c r="A244" s="615" t="s">
        <v>2954</v>
      </c>
    </row>
    <row r="245" spans="1:1" s="3" customFormat="1">
      <c r="A245" s="615" t="s">
        <v>4415</v>
      </c>
    </row>
    <row r="246" spans="1:1" s="3" customFormat="1">
      <c r="A246" s="615" t="s">
        <v>4416</v>
      </c>
    </row>
    <row r="247" spans="1:1" s="3" customFormat="1">
      <c r="A247" s="615" t="s">
        <v>4417</v>
      </c>
    </row>
    <row r="248" spans="1:1" s="3" customFormat="1">
      <c r="A248" s="577" t="s">
        <v>2955</v>
      </c>
    </row>
    <row r="249" spans="1:1" s="3" customFormat="1">
      <c r="A249" s="577" t="s">
        <v>2956</v>
      </c>
    </row>
    <row r="250" spans="1:1" s="3" customFormat="1">
      <c r="A250" s="577" t="s">
        <v>2957</v>
      </c>
    </row>
    <row r="251" spans="1:1" s="3" customFormat="1">
      <c r="A251" s="577" t="s">
        <v>2958</v>
      </c>
    </row>
    <row r="252" spans="1:1" s="3" customFormat="1">
      <c r="A252" s="577" t="s">
        <v>2959</v>
      </c>
    </row>
    <row r="253" spans="1:1" s="3" customFormat="1">
      <c r="A253" s="577" t="s">
        <v>2960</v>
      </c>
    </row>
    <row r="254" spans="1:1" s="3" customFormat="1">
      <c r="A254" s="577" t="s">
        <v>2961</v>
      </c>
    </row>
    <row r="255" spans="1:1" s="3" customFormat="1">
      <c r="A255" s="577" t="s">
        <v>2962</v>
      </c>
    </row>
    <row r="256" spans="1:1" s="3" customFormat="1">
      <c r="A256" s="577" t="s">
        <v>2963</v>
      </c>
    </row>
    <row r="257" spans="1:1" s="3" customFormat="1">
      <c r="A257" s="577" t="s">
        <v>2964</v>
      </c>
    </row>
    <row r="258" spans="1:1" s="3" customFormat="1" ht="13.8" thickBot="1">
      <c r="A258" s="578" t="s">
        <v>2965</v>
      </c>
    </row>
    <row r="259" spans="1:1" s="343" customFormat="1" ht="16.2">
      <c r="A259" s="579" t="s">
        <v>2966</v>
      </c>
    </row>
    <row r="260" spans="1:1" s="3" customFormat="1">
      <c r="A260" s="577" t="s">
        <v>2746</v>
      </c>
    </row>
    <row r="261" spans="1:1" s="3" customFormat="1">
      <c r="A261" s="577" t="s">
        <v>2747</v>
      </c>
    </row>
    <row r="262" spans="1:1" s="3" customFormat="1">
      <c r="A262" s="577" t="s">
        <v>2748</v>
      </c>
    </row>
    <row r="263" spans="1:1" s="3" customFormat="1">
      <c r="A263" s="577" t="s">
        <v>2967</v>
      </c>
    </row>
    <row r="264" spans="1:1" s="3" customFormat="1">
      <c r="A264" s="577" t="s">
        <v>2968</v>
      </c>
    </row>
    <row r="265" spans="1:1" s="3" customFormat="1">
      <c r="A265" s="577" t="s">
        <v>2969</v>
      </c>
    </row>
    <row r="266" spans="1:1" s="3" customFormat="1">
      <c r="A266" s="577" t="s">
        <v>2970</v>
      </c>
    </row>
    <row r="267" spans="1:1" s="3" customFormat="1">
      <c r="A267" s="577" t="s">
        <v>2971</v>
      </c>
    </row>
    <row r="268" spans="1:1" s="3" customFormat="1">
      <c r="A268" s="577" t="s">
        <v>2972</v>
      </c>
    </row>
    <row r="269" spans="1:1" s="3" customFormat="1">
      <c r="A269" s="577" t="s">
        <v>2973</v>
      </c>
    </row>
    <row r="270" spans="1:1" s="3" customFormat="1">
      <c r="A270" s="577" t="s">
        <v>2974</v>
      </c>
    </row>
    <row r="271" spans="1:1" s="3" customFormat="1">
      <c r="A271" s="577" t="s">
        <v>2975</v>
      </c>
    </row>
    <row r="272" spans="1:1" s="3" customFormat="1">
      <c r="A272" s="577" t="s">
        <v>2976</v>
      </c>
    </row>
    <row r="273" spans="1:1" s="3" customFormat="1">
      <c r="A273" s="577" t="s">
        <v>2977</v>
      </c>
    </row>
    <row r="274" spans="1:1" s="3" customFormat="1">
      <c r="A274" s="577" t="s">
        <v>2978</v>
      </c>
    </row>
    <row r="275" spans="1:1" s="3" customFormat="1">
      <c r="A275" s="577" t="s">
        <v>2979</v>
      </c>
    </row>
    <row r="276" spans="1:1" s="3" customFormat="1">
      <c r="A276" s="577" t="s">
        <v>2980</v>
      </c>
    </row>
    <row r="277" spans="1:1" s="3" customFormat="1">
      <c r="A277" s="577" t="s">
        <v>2981</v>
      </c>
    </row>
    <row r="278" spans="1:1" s="3" customFormat="1">
      <c r="A278" s="577" t="s">
        <v>2982</v>
      </c>
    </row>
    <row r="279" spans="1:1" s="3" customFormat="1">
      <c r="A279" s="577" t="s">
        <v>2983</v>
      </c>
    </row>
    <row r="280" spans="1:1" s="3" customFormat="1">
      <c r="A280" s="577" t="s">
        <v>2984</v>
      </c>
    </row>
    <row r="281" spans="1:1" s="3" customFormat="1">
      <c r="A281" s="577" t="s">
        <v>2985</v>
      </c>
    </row>
    <row r="282" spans="1:1" s="3" customFormat="1">
      <c r="A282" s="577" t="s">
        <v>2986</v>
      </c>
    </row>
    <row r="283" spans="1:1" s="3" customFormat="1">
      <c r="A283" s="577" t="s">
        <v>2987</v>
      </c>
    </row>
    <row r="284" spans="1:1" s="3" customFormat="1">
      <c r="A284" s="577" t="s">
        <v>2988</v>
      </c>
    </row>
    <row r="285" spans="1:1" s="3" customFormat="1">
      <c r="A285" s="577" t="s">
        <v>2989</v>
      </c>
    </row>
    <row r="286" spans="1:1" s="3" customFormat="1">
      <c r="A286" s="577" t="s">
        <v>2990</v>
      </c>
    </row>
    <row r="287" spans="1:1" s="3" customFormat="1">
      <c r="A287" s="577" t="s">
        <v>2991</v>
      </c>
    </row>
    <row r="288" spans="1:1" s="3" customFormat="1">
      <c r="A288" s="577" t="s">
        <v>2992</v>
      </c>
    </row>
    <row r="289" spans="1:1" s="3" customFormat="1">
      <c r="A289" s="577" t="s">
        <v>2993</v>
      </c>
    </row>
    <row r="290" spans="1:1" s="3" customFormat="1">
      <c r="A290" s="577" t="s">
        <v>2994</v>
      </c>
    </row>
    <row r="291" spans="1:1" s="3" customFormat="1">
      <c r="A291" s="577" t="s">
        <v>2995</v>
      </c>
    </row>
    <row r="292" spans="1:1" s="3" customFormat="1">
      <c r="A292" s="577" t="s">
        <v>2996</v>
      </c>
    </row>
    <row r="293" spans="1:1" s="3" customFormat="1">
      <c r="A293" s="577" t="s">
        <v>2997</v>
      </c>
    </row>
    <row r="294" spans="1:1" s="3" customFormat="1">
      <c r="A294" s="577" t="s">
        <v>2998</v>
      </c>
    </row>
    <row r="295" spans="1:1" s="3" customFormat="1">
      <c r="A295" s="577" t="s">
        <v>2999</v>
      </c>
    </row>
    <row r="296" spans="1:1" s="3" customFormat="1">
      <c r="A296" s="577" t="s">
        <v>3000</v>
      </c>
    </row>
    <row r="297" spans="1:1" s="3" customFormat="1">
      <c r="A297" s="577" t="s">
        <v>3001</v>
      </c>
    </row>
    <row r="298" spans="1:1" s="3" customFormat="1">
      <c r="A298" s="577" t="s">
        <v>3002</v>
      </c>
    </row>
    <row r="299" spans="1:1" s="3" customFormat="1">
      <c r="A299" s="577" t="s">
        <v>3003</v>
      </c>
    </row>
    <row r="300" spans="1:1" s="3" customFormat="1">
      <c r="A300" s="577" t="s">
        <v>3004</v>
      </c>
    </row>
    <row r="301" spans="1:1" s="3" customFormat="1">
      <c r="A301" s="577" t="s">
        <v>3005</v>
      </c>
    </row>
    <row r="302" spans="1:1" s="3" customFormat="1">
      <c r="A302" s="577" t="s">
        <v>3006</v>
      </c>
    </row>
    <row r="303" spans="1:1" s="3" customFormat="1">
      <c r="A303" s="577" t="s">
        <v>3007</v>
      </c>
    </row>
    <row r="304" spans="1:1" s="3" customFormat="1">
      <c r="A304" s="577" t="s">
        <v>3008</v>
      </c>
    </row>
    <row r="305" spans="1:1" s="3" customFormat="1">
      <c r="A305" s="577" t="s">
        <v>3009</v>
      </c>
    </row>
    <row r="306" spans="1:1" s="3" customFormat="1">
      <c r="A306" s="577" t="s">
        <v>3010</v>
      </c>
    </row>
    <row r="307" spans="1:1" s="3" customFormat="1">
      <c r="A307" s="577" t="s">
        <v>3011</v>
      </c>
    </row>
    <row r="308" spans="1:1" s="617" customFormat="1">
      <c r="A308" s="615" t="s">
        <v>4418</v>
      </c>
    </row>
    <row r="309" spans="1:1" s="3" customFormat="1">
      <c r="A309" s="577" t="s">
        <v>3012</v>
      </c>
    </row>
    <row r="310" spans="1:1" s="3" customFormat="1">
      <c r="A310" s="577" t="s">
        <v>3013</v>
      </c>
    </row>
    <row r="311" spans="1:1" s="3" customFormat="1">
      <c r="A311" s="577" t="s">
        <v>3014</v>
      </c>
    </row>
    <row r="312" spans="1:1" s="3" customFormat="1">
      <c r="A312" s="577" t="s">
        <v>3015</v>
      </c>
    </row>
    <row r="313" spans="1:1" s="3" customFormat="1">
      <c r="A313" s="577" t="s">
        <v>3016</v>
      </c>
    </row>
    <row r="314" spans="1:1" s="3" customFormat="1">
      <c r="A314" s="577" t="s">
        <v>3017</v>
      </c>
    </row>
    <row r="315" spans="1:1" s="3" customFormat="1">
      <c r="A315" s="577" t="s">
        <v>3018</v>
      </c>
    </row>
    <row r="316" spans="1:1" s="3" customFormat="1">
      <c r="A316" s="577" t="s">
        <v>3019</v>
      </c>
    </row>
    <row r="317" spans="1:1" s="3" customFormat="1">
      <c r="A317" s="577" t="s">
        <v>3020</v>
      </c>
    </row>
    <row r="318" spans="1:1" s="3" customFormat="1">
      <c r="A318" s="577" t="s">
        <v>3021</v>
      </c>
    </row>
    <row r="319" spans="1:1" s="3" customFormat="1">
      <c r="A319" s="577" t="s">
        <v>3022</v>
      </c>
    </row>
    <row r="320" spans="1:1" s="3" customFormat="1">
      <c r="A320" s="577" t="s">
        <v>3023</v>
      </c>
    </row>
    <row r="321" spans="1:1" s="3" customFormat="1">
      <c r="A321" s="577" t="s">
        <v>3024</v>
      </c>
    </row>
    <row r="322" spans="1:1" s="3" customFormat="1">
      <c r="A322" s="577" t="s">
        <v>3025</v>
      </c>
    </row>
    <row r="323" spans="1:1" s="3" customFormat="1">
      <c r="A323" s="577" t="s">
        <v>3026</v>
      </c>
    </row>
    <row r="324" spans="1:1" s="3" customFormat="1">
      <c r="A324" s="577" t="s">
        <v>3027</v>
      </c>
    </row>
    <row r="325" spans="1:1" s="3" customFormat="1">
      <c r="A325" s="577" t="s">
        <v>3028</v>
      </c>
    </row>
    <row r="326" spans="1:1" s="3" customFormat="1">
      <c r="A326" s="577" t="s">
        <v>3029</v>
      </c>
    </row>
    <row r="327" spans="1:1" s="3" customFormat="1">
      <c r="A327" s="577" t="s">
        <v>3030</v>
      </c>
    </row>
    <row r="328" spans="1:1" s="3" customFormat="1">
      <c r="A328" s="577" t="s">
        <v>3031</v>
      </c>
    </row>
    <row r="329" spans="1:1" s="3" customFormat="1">
      <c r="A329" s="577" t="s">
        <v>3032</v>
      </c>
    </row>
    <row r="330" spans="1:1" s="3" customFormat="1">
      <c r="A330" s="577" t="s">
        <v>3033</v>
      </c>
    </row>
    <row r="331" spans="1:1" s="3" customFormat="1">
      <c r="A331" s="577" t="s">
        <v>3034</v>
      </c>
    </row>
    <row r="332" spans="1:1" s="3" customFormat="1">
      <c r="A332" s="577" t="s">
        <v>3035</v>
      </c>
    </row>
    <row r="333" spans="1:1" s="3" customFormat="1">
      <c r="A333" s="577" t="s">
        <v>3036</v>
      </c>
    </row>
    <row r="334" spans="1:1" s="3" customFormat="1" ht="13.8" thickBot="1">
      <c r="A334" s="578" t="s">
        <v>3037</v>
      </c>
    </row>
    <row r="335" spans="1:1" s="343" customFormat="1" ht="16.2">
      <c r="A335" s="579" t="s">
        <v>3038</v>
      </c>
    </row>
    <row r="336" spans="1:1" s="3" customFormat="1">
      <c r="A336" s="577" t="s">
        <v>2746</v>
      </c>
    </row>
    <row r="337" spans="1:1" s="3" customFormat="1">
      <c r="A337" s="577" t="s">
        <v>2747</v>
      </c>
    </row>
    <row r="338" spans="1:1" s="3" customFormat="1">
      <c r="A338" s="577" t="s">
        <v>2748</v>
      </c>
    </row>
    <row r="339" spans="1:1" s="3" customFormat="1">
      <c r="A339" s="577" t="s">
        <v>3039</v>
      </c>
    </row>
    <row r="340" spans="1:1" s="3" customFormat="1">
      <c r="A340" s="577" t="s">
        <v>3040</v>
      </c>
    </row>
    <row r="341" spans="1:1" s="3" customFormat="1">
      <c r="A341" s="577" t="s">
        <v>3041</v>
      </c>
    </row>
    <row r="342" spans="1:1" s="3" customFormat="1">
      <c r="A342" s="577" t="s">
        <v>3042</v>
      </c>
    </row>
    <row r="343" spans="1:1" s="3" customFormat="1">
      <c r="A343" s="577" t="s">
        <v>3043</v>
      </c>
    </row>
    <row r="344" spans="1:1" s="3" customFormat="1">
      <c r="A344" s="577" t="s">
        <v>3044</v>
      </c>
    </row>
    <row r="345" spans="1:1" s="3" customFormat="1">
      <c r="A345" s="577" t="s">
        <v>3045</v>
      </c>
    </row>
    <row r="346" spans="1:1" s="3" customFormat="1">
      <c r="A346" s="577" t="s">
        <v>3046</v>
      </c>
    </row>
    <row r="347" spans="1:1" s="3" customFormat="1">
      <c r="A347" s="577" t="s">
        <v>3047</v>
      </c>
    </row>
    <row r="348" spans="1:1" s="3" customFormat="1">
      <c r="A348" s="577" t="s">
        <v>3048</v>
      </c>
    </row>
    <row r="349" spans="1:1" s="3" customFormat="1">
      <c r="A349" s="577" t="s">
        <v>3049</v>
      </c>
    </row>
    <row r="350" spans="1:1" s="3" customFormat="1">
      <c r="A350" s="577" t="s">
        <v>3050</v>
      </c>
    </row>
    <row r="351" spans="1:1" s="3" customFormat="1">
      <c r="A351" s="577" t="s">
        <v>3051</v>
      </c>
    </row>
    <row r="352" spans="1:1" s="3" customFormat="1">
      <c r="A352" s="577" t="s">
        <v>3052</v>
      </c>
    </row>
    <row r="353" spans="1:1" s="3" customFormat="1">
      <c r="A353" s="577" t="s">
        <v>3053</v>
      </c>
    </row>
    <row r="354" spans="1:1" s="3" customFormat="1">
      <c r="A354" s="577" t="s">
        <v>3054</v>
      </c>
    </row>
    <row r="355" spans="1:1" s="3" customFormat="1">
      <c r="A355" s="577" t="s">
        <v>3055</v>
      </c>
    </row>
    <row r="356" spans="1:1" s="3" customFormat="1">
      <c r="A356" s="577" t="s">
        <v>3056</v>
      </c>
    </row>
    <row r="357" spans="1:1" s="3" customFormat="1">
      <c r="A357" s="577" t="s">
        <v>3057</v>
      </c>
    </row>
    <row r="358" spans="1:1" s="3" customFormat="1">
      <c r="A358" s="577" t="s">
        <v>3058</v>
      </c>
    </row>
    <row r="359" spans="1:1" s="3" customFormat="1">
      <c r="A359" s="577" t="s">
        <v>3059</v>
      </c>
    </row>
    <row r="360" spans="1:1" s="3" customFormat="1" ht="13.8" thickBot="1">
      <c r="A360" s="578" t="s">
        <v>3060</v>
      </c>
    </row>
    <row r="361" spans="1:1" s="343" customFormat="1" ht="16.2">
      <c r="A361" s="579" t="s">
        <v>3061</v>
      </c>
    </row>
    <row r="362" spans="1:1" s="3" customFormat="1">
      <c r="A362" s="577" t="s">
        <v>2746</v>
      </c>
    </row>
    <row r="363" spans="1:1" s="3" customFormat="1">
      <c r="A363" s="577" t="s">
        <v>2747</v>
      </c>
    </row>
    <row r="364" spans="1:1" s="3" customFormat="1">
      <c r="A364" s="577" t="s">
        <v>2748</v>
      </c>
    </row>
    <row r="365" spans="1:1" s="3" customFormat="1">
      <c r="A365" s="577" t="s">
        <v>3062</v>
      </c>
    </row>
    <row r="366" spans="1:1" s="3" customFormat="1">
      <c r="A366" s="577" t="s">
        <v>3063</v>
      </c>
    </row>
    <row r="367" spans="1:1" s="3" customFormat="1">
      <c r="A367" s="577" t="s">
        <v>3064</v>
      </c>
    </row>
    <row r="368" spans="1:1" s="3" customFormat="1">
      <c r="A368" s="577" t="s">
        <v>3065</v>
      </c>
    </row>
    <row r="369" spans="1:1" s="3" customFormat="1">
      <c r="A369" s="577" t="s">
        <v>3066</v>
      </c>
    </row>
    <row r="370" spans="1:1" s="3" customFormat="1">
      <c r="A370" s="577" t="s">
        <v>3067</v>
      </c>
    </row>
    <row r="371" spans="1:1" s="3" customFormat="1">
      <c r="A371" s="577" t="s">
        <v>3068</v>
      </c>
    </row>
    <row r="372" spans="1:1" s="3" customFormat="1">
      <c r="A372" s="577" t="s">
        <v>3069</v>
      </c>
    </row>
    <row r="373" spans="1:1" s="3" customFormat="1">
      <c r="A373" s="577" t="s">
        <v>3070</v>
      </c>
    </row>
    <row r="374" spans="1:1" s="3" customFormat="1">
      <c r="A374" s="577" t="s">
        <v>3071</v>
      </c>
    </row>
    <row r="375" spans="1:1" s="3" customFormat="1" ht="13.8" thickBot="1">
      <c r="A375" s="578" t="s">
        <v>3072</v>
      </c>
    </row>
    <row r="376" spans="1:1" s="343" customFormat="1" ht="16.2">
      <c r="A376" s="579" t="s">
        <v>3073</v>
      </c>
    </row>
    <row r="377" spans="1:1" s="3" customFormat="1">
      <c r="A377" s="577" t="s">
        <v>2746</v>
      </c>
    </row>
    <row r="378" spans="1:1" s="3" customFormat="1">
      <c r="A378" s="577" t="s">
        <v>2747</v>
      </c>
    </row>
    <row r="379" spans="1:1" s="3" customFormat="1">
      <c r="A379" s="577" t="s">
        <v>2748</v>
      </c>
    </row>
    <row r="380" spans="1:1" s="3" customFormat="1">
      <c r="A380" s="577" t="s">
        <v>3074</v>
      </c>
    </row>
    <row r="381" spans="1:1" s="3" customFormat="1">
      <c r="A381" s="577" t="s">
        <v>3075</v>
      </c>
    </row>
    <row r="382" spans="1:1" s="3" customFormat="1">
      <c r="A382" s="577" t="s">
        <v>3076</v>
      </c>
    </row>
    <row r="383" spans="1:1" s="3" customFormat="1">
      <c r="A383" s="577" t="s">
        <v>3077</v>
      </c>
    </row>
    <row r="384" spans="1:1" s="3" customFormat="1">
      <c r="A384" s="577" t="s">
        <v>3078</v>
      </c>
    </row>
    <row r="385" spans="1:1" s="3" customFormat="1">
      <c r="A385" s="577" t="s">
        <v>3079</v>
      </c>
    </row>
    <row r="386" spans="1:1" s="3" customFormat="1">
      <c r="A386" s="577" t="s">
        <v>3080</v>
      </c>
    </row>
    <row r="387" spans="1:1" s="3" customFormat="1">
      <c r="A387" s="577" t="s">
        <v>3081</v>
      </c>
    </row>
    <row r="388" spans="1:1" s="3" customFormat="1">
      <c r="A388" s="577" t="s">
        <v>3082</v>
      </c>
    </row>
    <row r="389" spans="1:1" s="3" customFormat="1">
      <c r="A389" s="577" t="s">
        <v>3083</v>
      </c>
    </row>
    <row r="390" spans="1:1" s="3" customFormat="1">
      <c r="A390" s="577" t="s">
        <v>3084</v>
      </c>
    </row>
    <row r="391" spans="1:1" s="3" customFormat="1">
      <c r="A391" s="577" t="s">
        <v>3085</v>
      </c>
    </row>
    <row r="392" spans="1:1" s="3" customFormat="1">
      <c r="A392" s="577" t="s">
        <v>3086</v>
      </c>
    </row>
    <row r="393" spans="1:1" s="3" customFormat="1">
      <c r="A393" s="577" t="s">
        <v>3087</v>
      </c>
    </row>
    <row r="394" spans="1:1" s="3" customFormat="1">
      <c r="A394" s="577" t="s">
        <v>3088</v>
      </c>
    </row>
    <row r="395" spans="1:1" s="3" customFormat="1">
      <c r="A395" s="577" t="s">
        <v>3089</v>
      </c>
    </row>
    <row r="396" spans="1:1" s="3" customFormat="1">
      <c r="A396" s="577" t="s">
        <v>3090</v>
      </c>
    </row>
    <row r="397" spans="1:1" s="3" customFormat="1">
      <c r="A397" s="577" t="s">
        <v>3091</v>
      </c>
    </row>
    <row r="398" spans="1:1" s="3" customFormat="1">
      <c r="A398" s="577" t="s">
        <v>3092</v>
      </c>
    </row>
    <row r="399" spans="1:1" s="3" customFormat="1" ht="13.8" thickBot="1">
      <c r="A399" s="578" t="s">
        <v>3093</v>
      </c>
    </row>
    <row r="400" spans="1:1" s="343" customFormat="1" ht="16.2">
      <c r="A400" s="579" t="s">
        <v>3094</v>
      </c>
    </row>
    <row r="401" spans="1:1" s="3" customFormat="1">
      <c r="A401" s="577" t="s">
        <v>2746</v>
      </c>
    </row>
    <row r="402" spans="1:1" s="3" customFormat="1">
      <c r="A402" s="577" t="s">
        <v>2747</v>
      </c>
    </row>
    <row r="403" spans="1:1" s="3" customFormat="1">
      <c r="A403" s="577" t="s">
        <v>2748</v>
      </c>
    </row>
    <row r="404" spans="1:1" s="3" customFormat="1">
      <c r="A404" s="577" t="s">
        <v>3095</v>
      </c>
    </row>
    <row r="405" spans="1:1" s="3" customFormat="1">
      <c r="A405" s="577" t="s">
        <v>3096</v>
      </c>
    </row>
    <row r="406" spans="1:1" s="3" customFormat="1">
      <c r="A406" s="577" t="s">
        <v>3097</v>
      </c>
    </row>
    <row r="407" spans="1:1" s="3" customFormat="1">
      <c r="A407" s="577" t="s">
        <v>3098</v>
      </c>
    </row>
    <row r="408" spans="1:1" s="3" customFormat="1">
      <c r="A408" s="577" t="s">
        <v>3099</v>
      </c>
    </row>
    <row r="409" spans="1:1" s="3" customFormat="1">
      <c r="A409" s="577" t="s">
        <v>3100</v>
      </c>
    </row>
    <row r="410" spans="1:1" s="3" customFormat="1">
      <c r="A410" s="577" t="s">
        <v>3101</v>
      </c>
    </row>
    <row r="411" spans="1:1" s="3" customFormat="1">
      <c r="A411" s="577" t="s">
        <v>3102</v>
      </c>
    </row>
    <row r="412" spans="1:1" s="3" customFormat="1" ht="13.8" thickBot="1">
      <c r="A412" s="578" t="s">
        <v>3103</v>
      </c>
    </row>
    <row r="413" spans="1:1" s="343" customFormat="1" ht="16.2">
      <c r="A413" s="579" t="s">
        <v>3104</v>
      </c>
    </row>
    <row r="414" spans="1:1" s="3" customFormat="1">
      <c r="A414" s="577" t="s">
        <v>2746</v>
      </c>
    </row>
    <row r="415" spans="1:1" s="3" customFormat="1">
      <c r="A415" s="577" t="s">
        <v>2747</v>
      </c>
    </row>
    <row r="416" spans="1:1" s="3" customFormat="1">
      <c r="A416" s="577" t="s">
        <v>2748</v>
      </c>
    </row>
    <row r="417" spans="1:1" s="3" customFormat="1">
      <c r="A417" s="577" t="s">
        <v>3105</v>
      </c>
    </row>
    <row r="418" spans="1:1" s="3" customFormat="1">
      <c r="A418" s="577" t="s">
        <v>3106</v>
      </c>
    </row>
    <row r="419" spans="1:1" s="3" customFormat="1">
      <c r="A419" s="577" t="s">
        <v>3107</v>
      </c>
    </row>
    <row r="420" spans="1:1" s="3" customFormat="1">
      <c r="A420" s="577" t="s">
        <v>3108</v>
      </c>
    </row>
    <row r="421" spans="1:1" s="3" customFormat="1">
      <c r="A421" s="577" t="s">
        <v>3109</v>
      </c>
    </row>
    <row r="422" spans="1:1" s="3" customFormat="1">
      <c r="A422" s="577" t="s">
        <v>3110</v>
      </c>
    </row>
    <row r="423" spans="1:1" s="3" customFormat="1">
      <c r="A423" s="577" t="s">
        <v>3111</v>
      </c>
    </row>
    <row r="424" spans="1:1" s="3" customFormat="1">
      <c r="A424" s="577" t="s">
        <v>3112</v>
      </c>
    </row>
    <row r="425" spans="1:1" s="3" customFormat="1">
      <c r="A425" s="577" t="s">
        <v>3113</v>
      </c>
    </row>
    <row r="426" spans="1:1" s="3" customFormat="1">
      <c r="A426" s="577" t="s">
        <v>3114</v>
      </c>
    </row>
    <row r="427" spans="1:1" s="3" customFormat="1">
      <c r="A427" s="577" t="s">
        <v>3115</v>
      </c>
    </row>
    <row r="428" spans="1:1" s="3" customFormat="1">
      <c r="A428" s="577" t="s">
        <v>3116</v>
      </c>
    </row>
    <row r="429" spans="1:1" s="3" customFormat="1">
      <c r="A429" s="577" t="s">
        <v>3117</v>
      </c>
    </row>
    <row r="430" spans="1:1" s="3" customFormat="1">
      <c r="A430" s="577" t="s">
        <v>3118</v>
      </c>
    </row>
    <row r="431" spans="1:1" s="3" customFormat="1">
      <c r="A431" s="577" t="s">
        <v>3119</v>
      </c>
    </row>
    <row r="432" spans="1:1" s="3" customFormat="1">
      <c r="A432" s="577" t="s">
        <v>3120</v>
      </c>
    </row>
    <row r="433" spans="1:1" s="3" customFormat="1">
      <c r="A433" s="577" t="s">
        <v>3121</v>
      </c>
    </row>
    <row r="434" spans="1:1" s="3" customFormat="1">
      <c r="A434" s="577" t="s">
        <v>3122</v>
      </c>
    </row>
    <row r="435" spans="1:1" s="3" customFormat="1">
      <c r="A435" s="577" t="s">
        <v>3123</v>
      </c>
    </row>
    <row r="436" spans="1:1" s="3" customFormat="1">
      <c r="A436" s="577" t="s">
        <v>3124</v>
      </c>
    </row>
    <row r="437" spans="1:1" s="3" customFormat="1">
      <c r="A437" s="577" t="s">
        <v>3125</v>
      </c>
    </row>
    <row r="438" spans="1:1" s="3" customFormat="1">
      <c r="A438" s="577" t="s">
        <v>3126</v>
      </c>
    </row>
    <row r="439" spans="1:1" s="3" customFormat="1">
      <c r="A439" s="577" t="s">
        <v>3127</v>
      </c>
    </row>
    <row r="440" spans="1:1" s="3" customFormat="1">
      <c r="A440" s="577" t="s">
        <v>3128</v>
      </c>
    </row>
    <row r="441" spans="1:1" s="3" customFormat="1">
      <c r="A441" s="577" t="s">
        <v>3129</v>
      </c>
    </row>
    <row r="442" spans="1:1" s="3" customFormat="1">
      <c r="A442" s="577" t="s">
        <v>3130</v>
      </c>
    </row>
    <row r="443" spans="1:1" s="3" customFormat="1">
      <c r="A443" s="577" t="s">
        <v>3131</v>
      </c>
    </row>
    <row r="444" spans="1:1" s="3" customFormat="1">
      <c r="A444" s="577" t="s">
        <v>3132</v>
      </c>
    </row>
    <row r="445" spans="1:1" s="3" customFormat="1">
      <c r="A445" s="577" t="s">
        <v>3133</v>
      </c>
    </row>
    <row r="446" spans="1:1" s="3" customFormat="1">
      <c r="A446" s="577" t="s">
        <v>3134</v>
      </c>
    </row>
    <row r="447" spans="1:1" s="3" customFormat="1">
      <c r="A447" s="577" t="s">
        <v>3135</v>
      </c>
    </row>
    <row r="448" spans="1:1" s="3" customFormat="1">
      <c r="A448" s="577" t="s">
        <v>3136</v>
      </c>
    </row>
    <row r="449" spans="1:1" s="3" customFormat="1">
      <c r="A449" s="577" t="s">
        <v>3137</v>
      </c>
    </row>
    <row r="450" spans="1:1" s="3" customFormat="1">
      <c r="A450" s="577" t="s">
        <v>3138</v>
      </c>
    </row>
    <row r="451" spans="1:1" s="3" customFormat="1">
      <c r="A451" s="577" t="s">
        <v>3139</v>
      </c>
    </row>
    <row r="452" spans="1:1" s="3" customFormat="1">
      <c r="A452" s="577" t="s">
        <v>3140</v>
      </c>
    </row>
    <row r="453" spans="1:1" s="3" customFormat="1">
      <c r="A453" s="577" t="s">
        <v>3141</v>
      </c>
    </row>
    <row r="454" spans="1:1" s="3" customFormat="1">
      <c r="A454" s="577" t="s">
        <v>3142</v>
      </c>
    </row>
    <row r="455" spans="1:1" s="3" customFormat="1">
      <c r="A455" s="577" t="s">
        <v>3143</v>
      </c>
    </row>
    <row r="456" spans="1:1" s="3" customFormat="1">
      <c r="A456" s="577" t="s">
        <v>3144</v>
      </c>
    </row>
    <row r="457" spans="1:1" s="3" customFormat="1">
      <c r="A457" s="577" t="s">
        <v>3145</v>
      </c>
    </row>
    <row r="458" spans="1:1" s="3" customFormat="1">
      <c r="A458" s="577" t="s">
        <v>3146</v>
      </c>
    </row>
    <row r="459" spans="1:1" s="3" customFormat="1">
      <c r="A459" s="577" t="s">
        <v>3147</v>
      </c>
    </row>
    <row r="460" spans="1:1" s="3" customFormat="1">
      <c r="A460" s="577" t="s">
        <v>3148</v>
      </c>
    </row>
    <row r="461" spans="1:1" s="3" customFormat="1" ht="13.8" thickBot="1">
      <c r="A461" s="578" t="s">
        <v>3149</v>
      </c>
    </row>
    <row r="462" spans="1:1" s="343" customFormat="1" ht="16.2">
      <c r="A462" s="579" t="s">
        <v>3150</v>
      </c>
    </row>
    <row r="463" spans="1:1" s="3" customFormat="1">
      <c r="A463" s="577" t="s">
        <v>2746</v>
      </c>
    </row>
    <row r="464" spans="1:1" s="3" customFormat="1">
      <c r="A464" s="577" t="s">
        <v>2747</v>
      </c>
    </row>
    <row r="465" spans="1:1" s="3" customFormat="1">
      <c r="A465" s="577" t="s">
        <v>2748</v>
      </c>
    </row>
    <row r="466" spans="1:1" s="3" customFormat="1">
      <c r="A466" s="577" t="s">
        <v>3151</v>
      </c>
    </row>
    <row r="467" spans="1:1" s="617" customFormat="1">
      <c r="A467" s="615" t="s">
        <v>4419</v>
      </c>
    </row>
    <row r="468" spans="1:1" s="3" customFormat="1">
      <c r="A468" s="577" t="s">
        <v>3152</v>
      </c>
    </row>
    <row r="469" spans="1:1" s="3" customFormat="1">
      <c r="A469" s="577" t="s">
        <v>3153</v>
      </c>
    </row>
    <row r="470" spans="1:1" s="3" customFormat="1" ht="13.8" thickBot="1">
      <c r="A470" s="578" t="s">
        <v>3154</v>
      </c>
    </row>
    <row r="471" spans="1:1" s="343" customFormat="1" ht="16.2">
      <c r="A471" s="579" t="s">
        <v>3155</v>
      </c>
    </row>
    <row r="472" spans="1:1" s="3" customFormat="1">
      <c r="A472" s="577" t="s">
        <v>2746</v>
      </c>
    </row>
    <row r="473" spans="1:1" s="3" customFormat="1">
      <c r="A473" s="577" t="s">
        <v>2747</v>
      </c>
    </row>
    <row r="474" spans="1:1" s="3" customFormat="1">
      <c r="A474" s="577" t="s">
        <v>2748</v>
      </c>
    </row>
    <row r="475" spans="1:1" s="3" customFormat="1">
      <c r="A475" s="577" t="s">
        <v>3156</v>
      </c>
    </row>
    <row r="476" spans="1:1" s="3" customFormat="1">
      <c r="A476" s="577" t="s">
        <v>3157</v>
      </c>
    </row>
    <row r="477" spans="1:1" s="3" customFormat="1">
      <c r="A477" s="577" t="s">
        <v>3158</v>
      </c>
    </row>
    <row r="478" spans="1:1" s="3" customFormat="1">
      <c r="A478" s="577" t="s">
        <v>3159</v>
      </c>
    </row>
    <row r="479" spans="1:1" s="3" customFormat="1">
      <c r="A479" s="577" t="s">
        <v>3160</v>
      </c>
    </row>
    <row r="480" spans="1:1" s="3" customFormat="1">
      <c r="A480" s="577" t="s">
        <v>3161</v>
      </c>
    </row>
    <row r="481" spans="1:1" s="3" customFormat="1">
      <c r="A481" s="577" t="s">
        <v>3162</v>
      </c>
    </row>
    <row r="482" spans="1:1" s="3" customFormat="1">
      <c r="A482" s="577" t="s">
        <v>3163</v>
      </c>
    </row>
    <row r="483" spans="1:1" s="3" customFormat="1">
      <c r="A483" s="577" t="s">
        <v>3164</v>
      </c>
    </row>
    <row r="484" spans="1:1" s="3" customFormat="1">
      <c r="A484" s="577" t="s">
        <v>3165</v>
      </c>
    </row>
    <row r="485" spans="1:1" s="3" customFormat="1">
      <c r="A485" s="577" t="s">
        <v>3166</v>
      </c>
    </row>
    <row r="486" spans="1:1" s="3" customFormat="1">
      <c r="A486" s="577" t="s">
        <v>3167</v>
      </c>
    </row>
    <row r="487" spans="1:1" s="3" customFormat="1">
      <c r="A487" s="577" t="s">
        <v>3168</v>
      </c>
    </row>
    <row r="488" spans="1:1" s="3" customFormat="1">
      <c r="A488" s="577" t="s">
        <v>3169</v>
      </c>
    </row>
    <row r="489" spans="1:1" s="3" customFormat="1">
      <c r="A489" s="577" t="s">
        <v>3170</v>
      </c>
    </row>
    <row r="490" spans="1:1" s="3" customFormat="1">
      <c r="A490" s="577" t="s">
        <v>3171</v>
      </c>
    </row>
    <row r="491" spans="1:1" s="3" customFormat="1">
      <c r="A491" s="577" t="s">
        <v>3172</v>
      </c>
    </row>
    <row r="492" spans="1:1" s="3" customFormat="1">
      <c r="A492" s="577" t="s">
        <v>3173</v>
      </c>
    </row>
    <row r="493" spans="1:1" s="3" customFormat="1">
      <c r="A493" s="577" t="s">
        <v>3174</v>
      </c>
    </row>
    <row r="494" spans="1:1" s="3" customFormat="1">
      <c r="A494" s="577" t="s">
        <v>3175</v>
      </c>
    </row>
    <row r="495" spans="1:1" s="3" customFormat="1">
      <c r="A495" s="577" t="s">
        <v>3176</v>
      </c>
    </row>
    <row r="496" spans="1:1" s="3" customFormat="1">
      <c r="A496" s="577" t="s">
        <v>3177</v>
      </c>
    </row>
    <row r="497" spans="1:1" s="3" customFormat="1">
      <c r="A497" s="577" t="s">
        <v>3178</v>
      </c>
    </row>
    <row r="498" spans="1:1" s="3" customFormat="1">
      <c r="A498" s="577" t="s">
        <v>3179</v>
      </c>
    </row>
    <row r="499" spans="1:1" s="3" customFormat="1">
      <c r="A499" s="577" t="s">
        <v>3180</v>
      </c>
    </row>
    <row r="500" spans="1:1" s="3" customFormat="1">
      <c r="A500" s="577" t="s">
        <v>3181</v>
      </c>
    </row>
    <row r="501" spans="1:1" s="3" customFormat="1">
      <c r="A501" s="577" t="s">
        <v>3182</v>
      </c>
    </row>
    <row r="502" spans="1:1" s="3" customFormat="1">
      <c r="A502" s="577" t="s">
        <v>3183</v>
      </c>
    </row>
    <row r="503" spans="1:1" s="3" customFormat="1">
      <c r="A503" s="577" t="s">
        <v>3184</v>
      </c>
    </row>
    <row r="504" spans="1:1" s="3" customFormat="1">
      <c r="A504" s="577" t="s">
        <v>3185</v>
      </c>
    </row>
    <row r="505" spans="1:1" s="3" customFormat="1" ht="13.8" thickBot="1">
      <c r="A505" s="578" t="s">
        <v>3186</v>
      </c>
    </row>
    <row r="506" spans="1:1" s="343" customFormat="1" ht="16.2">
      <c r="A506" s="579" t="s">
        <v>3187</v>
      </c>
    </row>
    <row r="507" spans="1:1" s="3" customFormat="1">
      <c r="A507" s="577" t="s">
        <v>2746</v>
      </c>
    </row>
    <row r="508" spans="1:1" s="3" customFormat="1">
      <c r="A508" s="577" t="s">
        <v>2747</v>
      </c>
    </row>
    <row r="509" spans="1:1" s="3" customFormat="1">
      <c r="A509" s="577" t="s">
        <v>2748</v>
      </c>
    </row>
    <row r="510" spans="1:1" s="3" customFormat="1">
      <c r="A510" s="577" t="s">
        <v>3188</v>
      </c>
    </row>
    <row r="511" spans="1:1" s="3" customFormat="1">
      <c r="A511" s="577" t="s">
        <v>3189</v>
      </c>
    </row>
    <row r="512" spans="1:1" s="3" customFormat="1">
      <c r="A512" s="577" t="s">
        <v>3190</v>
      </c>
    </row>
    <row r="513" spans="1:1" s="3" customFormat="1">
      <c r="A513" s="577" t="s">
        <v>3191</v>
      </c>
    </row>
    <row r="514" spans="1:1" s="3" customFormat="1">
      <c r="A514" s="577" t="s">
        <v>3192</v>
      </c>
    </row>
    <row r="515" spans="1:1" s="3" customFormat="1">
      <c r="A515" s="577" t="s">
        <v>3193</v>
      </c>
    </row>
    <row r="516" spans="1:1" s="3" customFormat="1">
      <c r="A516" s="577" t="s">
        <v>3194</v>
      </c>
    </row>
    <row r="517" spans="1:1" s="3" customFormat="1">
      <c r="A517" s="577" t="s">
        <v>3195</v>
      </c>
    </row>
    <row r="518" spans="1:1" s="3" customFormat="1">
      <c r="A518" s="577" t="s">
        <v>3196</v>
      </c>
    </row>
    <row r="519" spans="1:1" s="3" customFormat="1">
      <c r="A519" s="577" t="s">
        <v>3197</v>
      </c>
    </row>
    <row r="520" spans="1:1" s="3" customFormat="1">
      <c r="A520" s="577" t="s">
        <v>3198</v>
      </c>
    </row>
    <row r="521" spans="1:1" s="3" customFormat="1">
      <c r="A521" s="577" t="s">
        <v>3199</v>
      </c>
    </row>
    <row r="522" spans="1:1" s="3" customFormat="1">
      <c r="A522" s="577" t="s">
        <v>3200</v>
      </c>
    </row>
    <row r="523" spans="1:1" s="3" customFormat="1">
      <c r="A523" s="577" t="s">
        <v>3201</v>
      </c>
    </row>
    <row r="524" spans="1:1" s="3" customFormat="1">
      <c r="A524" s="577" t="s">
        <v>3202</v>
      </c>
    </row>
    <row r="525" spans="1:1" s="3" customFormat="1">
      <c r="A525" s="577" t="s">
        <v>3203</v>
      </c>
    </row>
    <row r="526" spans="1:1" s="3" customFormat="1" ht="13.8" thickBot="1">
      <c r="A526" s="578" t="s">
        <v>3204</v>
      </c>
    </row>
    <row r="527" spans="1:1" s="343" customFormat="1" ht="16.2">
      <c r="A527" s="579" t="s">
        <v>3205</v>
      </c>
    </row>
    <row r="528" spans="1:1" s="3" customFormat="1">
      <c r="A528" s="577" t="s">
        <v>2746</v>
      </c>
    </row>
    <row r="529" spans="1:1" s="3" customFormat="1">
      <c r="A529" s="577" t="s">
        <v>2747</v>
      </c>
    </row>
    <row r="530" spans="1:1" s="3" customFormat="1">
      <c r="A530" s="577" t="s">
        <v>2748</v>
      </c>
    </row>
    <row r="531" spans="1:1" s="3" customFormat="1">
      <c r="A531" s="577" t="s">
        <v>3206</v>
      </c>
    </row>
    <row r="532" spans="1:1" s="3" customFormat="1">
      <c r="A532" s="577" t="s">
        <v>3207</v>
      </c>
    </row>
    <row r="533" spans="1:1" s="3" customFormat="1">
      <c r="A533" s="577" t="s">
        <v>3208</v>
      </c>
    </row>
    <row r="534" spans="1:1" s="3" customFormat="1">
      <c r="A534" s="577" t="s">
        <v>3209</v>
      </c>
    </row>
    <row r="535" spans="1:1" s="3" customFormat="1">
      <c r="A535" s="577" t="s">
        <v>3210</v>
      </c>
    </row>
    <row r="536" spans="1:1" s="3" customFormat="1">
      <c r="A536" s="577" t="s">
        <v>3211</v>
      </c>
    </row>
    <row r="537" spans="1:1" s="3" customFormat="1">
      <c r="A537" s="577" t="s">
        <v>3212</v>
      </c>
    </row>
    <row r="538" spans="1:1" s="3" customFormat="1">
      <c r="A538" s="577" t="s">
        <v>3213</v>
      </c>
    </row>
    <row r="539" spans="1:1" s="3" customFormat="1">
      <c r="A539" s="577" t="s">
        <v>3214</v>
      </c>
    </row>
    <row r="540" spans="1:1" s="3" customFormat="1">
      <c r="A540" s="577" t="s">
        <v>3215</v>
      </c>
    </row>
    <row r="541" spans="1:1" s="3" customFormat="1" ht="13.8" thickBot="1">
      <c r="A541" s="578" t="s">
        <v>3216</v>
      </c>
    </row>
    <row r="542" spans="1:1" s="343" customFormat="1" ht="16.2">
      <c r="A542" s="579" t="s">
        <v>3217</v>
      </c>
    </row>
    <row r="543" spans="1:1" s="3" customFormat="1">
      <c r="A543" s="577" t="s">
        <v>2746</v>
      </c>
    </row>
    <row r="544" spans="1:1" s="3" customFormat="1">
      <c r="A544" s="577" t="s">
        <v>2747</v>
      </c>
    </row>
    <row r="545" spans="1:1" s="3" customFormat="1">
      <c r="A545" s="577" t="s">
        <v>2748</v>
      </c>
    </row>
    <row r="546" spans="1:1" s="3" customFormat="1">
      <c r="A546" s="577" t="s">
        <v>3218</v>
      </c>
    </row>
    <row r="547" spans="1:1" s="3" customFormat="1">
      <c r="A547" s="577" t="s">
        <v>3219</v>
      </c>
    </row>
    <row r="548" spans="1:1" s="3" customFormat="1">
      <c r="A548" s="577" t="s">
        <v>3220</v>
      </c>
    </row>
    <row r="549" spans="1:1" s="3" customFormat="1">
      <c r="A549" s="577" t="s">
        <v>3221</v>
      </c>
    </row>
    <row r="550" spans="1:1" s="3" customFormat="1">
      <c r="A550" s="577" t="s">
        <v>3222</v>
      </c>
    </row>
    <row r="551" spans="1:1" s="3" customFormat="1">
      <c r="A551" s="577" t="s">
        <v>3223</v>
      </c>
    </row>
    <row r="552" spans="1:1" s="3" customFormat="1">
      <c r="A552" s="577" t="s">
        <v>3224</v>
      </c>
    </row>
    <row r="553" spans="1:1" s="3" customFormat="1">
      <c r="A553" s="577" t="s">
        <v>3225</v>
      </c>
    </row>
    <row r="554" spans="1:1" s="3" customFormat="1">
      <c r="A554" s="577" t="s">
        <v>3226</v>
      </c>
    </row>
    <row r="555" spans="1:1" s="3" customFormat="1">
      <c r="A555" s="577" t="s">
        <v>3227</v>
      </c>
    </row>
    <row r="556" spans="1:1" s="3" customFormat="1">
      <c r="A556" s="577" t="s">
        <v>3228</v>
      </c>
    </row>
    <row r="557" spans="1:1" s="3" customFormat="1">
      <c r="A557" s="577" t="s">
        <v>3229</v>
      </c>
    </row>
    <row r="558" spans="1:1" s="3" customFormat="1">
      <c r="A558" s="577" t="s">
        <v>3230</v>
      </c>
    </row>
    <row r="559" spans="1:1" s="3" customFormat="1">
      <c r="A559" s="577" t="s">
        <v>3231</v>
      </c>
    </row>
    <row r="560" spans="1:1" s="3" customFormat="1">
      <c r="A560" s="577" t="s">
        <v>3232</v>
      </c>
    </row>
    <row r="561" spans="1:1" s="617" customFormat="1">
      <c r="A561" s="615" t="s">
        <v>4420</v>
      </c>
    </row>
    <row r="562" spans="1:1" s="3" customFormat="1">
      <c r="A562" s="577" t="s">
        <v>3233</v>
      </c>
    </row>
    <row r="563" spans="1:1" s="3" customFormat="1">
      <c r="A563" s="577" t="s">
        <v>3234</v>
      </c>
    </row>
    <row r="564" spans="1:1" s="3" customFormat="1">
      <c r="A564" s="577" t="s">
        <v>3235</v>
      </c>
    </row>
    <row r="565" spans="1:1" s="3" customFormat="1">
      <c r="A565" s="577" t="s">
        <v>3236</v>
      </c>
    </row>
    <row r="566" spans="1:1" s="3" customFormat="1">
      <c r="A566" s="577" t="s">
        <v>3237</v>
      </c>
    </row>
    <row r="567" spans="1:1" s="3" customFormat="1">
      <c r="A567" s="577" t="s">
        <v>3238</v>
      </c>
    </row>
    <row r="568" spans="1:1" s="3" customFormat="1">
      <c r="A568" s="577" t="s">
        <v>3239</v>
      </c>
    </row>
    <row r="569" spans="1:1" s="3" customFormat="1">
      <c r="A569" s="577" t="s">
        <v>3240</v>
      </c>
    </row>
    <row r="570" spans="1:1" s="3" customFormat="1">
      <c r="A570" s="577" t="s">
        <v>3241</v>
      </c>
    </row>
    <row r="571" spans="1:1" s="3" customFormat="1">
      <c r="A571" s="577" t="s">
        <v>3242</v>
      </c>
    </row>
    <row r="572" spans="1:1" s="3" customFormat="1">
      <c r="A572" s="577" t="s">
        <v>3243</v>
      </c>
    </row>
    <row r="573" spans="1:1" s="3" customFormat="1">
      <c r="A573" s="577" t="s">
        <v>3244</v>
      </c>
    </row>
    <row r="574" spans="1:1" s="3" customFormat="1">
      <c r="A574" s="577" t="s">
        <v>3245</v>
      </c>
    </row>
    <row r="575" spans="1:1" s="3" customFormat="1">
      <c r="A575" s="577" t="s">
        <v>3246</v>
      </c>
    </row>
    <row r="576" spans="1:1" s="3" customFormat="1">
      <c r="A576" s="577" t="s">
        <v>3247</v>
      </c>
    </row>
    <row r="577" spans="1:1" s="3" customFormat="1">
      <c r="A577" s="577" t="s">
        <v>3248</v>
      </c>
    </row>
    <row r="578" spans="1:1" s="3" customFormat="1">
      <c r="A578" s="577" t="s">
        <v>3249</v>
      </c>
    </row>
    <row r="579" spans="1:1" s="3" customFormat="1">
      <c r="A579" s="577" t="s">
        <v>3250</v>
      </c>
    </row>
    <row r="580" spans="1:1" s="3" customFormat="1">
      <c r="A580" s="577" t="s">
        <v>3251</v>
      </c>
    </row>
    <row r="581" spans="1:1" s="3" customFormat="1">
      <c r="A581" s="577" t="s">
        <v>3252</v>
      </c>
    </row>
    <row r="582" spans="1:1" s="3" customFormat="1">
      <c r="A582" s="577" t="s">
        <v>3253</v>
      </c>
    </row>
    <row r="583" spans="1:1" s="3" customFormat="1">
      <c r="A583" s="577" t="s">
        <v>3254</v>
      </c>
    </row>
    <row r="584" spans="1:1" s="3" customFormat="1">
      <c r="A584" s="577" t="s">
        <v>3255</v>
      </c>
    </row>
    <row r="585" spans="1:1" s="3" customFormat="1">
      <c r="A585" s="577" t="s">
        <v>3256</v>
      </c>
    </row>
    <row r="586" spans="1:1" s="3" customFormat="1">
      <c r="A586" s="577" t="s">
        <v>3257</v>
      </c>
    </row>
    <row r="587" spans="1:1" s="3" customFormat="1">
      <c r="A587" s="577" t="s">
        <v>3258</v>
      </c>
    </row>
    <row r="588" spans="1:1" s="3" customFormat="1">
      <c r="A588" s="577" t="s">
        <v>3259</v>
      </c>
    </row>
    <row r="589" spans="1:1" s="3" customFormat="1">
      <c r="A589" s="577" t="s">
        <v>3260</v>
      </c>
    </row>
    <row r="590" spans="1:1" s="3" customFormat="1">
      <c r="A590" s="577" t="s">
        <v>3261</v>
      </c>
    </row>
    <row r="591" spans="1:1" s="3" customFormat="1">
      <c r="A591" s="577" t="s">
        <v>3262</v>
      </c>
    </row>
    <row r="592" spans="1:1" s="3" customFormat="1">
      <c r="A592" s="577" t="s">
        <v>3263</v>
      </c>
    </row>
    <row r="593" spans="1:1" s="3" customFormat="1">
      <c r="A593" s="577" t="s">
        <v>3264</v>
      </c>
    </row>
    <row r="594" spans="1:1" s="3" customFormat="1">
      <c r="A594" s="577" t="s">
        <v>3265</v>
      </c>
    </row>
    <row r="595" spans="1:1" s="3" customFormat="1">
      <c r="A595" s="577" t="s">
        <v>3266</v>
      </c>
    </row>
    <row r="596" spans="1:1" s="3" customFormat="1">
      <c r="A596" s="577" t="s">
        <v>3267</v>
      </c>
    </row>
    <row r="597" spans="1:1" s="3" customFormat="1">
      <c r="A597" s="577" t="s">
        <v>3268</v>
      </c>
    </row>
    <row r="598" spans="1:1" s="3" customFormat="1" ht="13.8" thickBot="1">
      <c r="A598" s="578" t="s">
        <v>3269</v>
      </c>
    </row>
    <row r="599" spans="1:1" s="343" customFormat="1" ht="16.2">
      <c r="A599" s="579" t="s">
        <v>3270</v>
      </c>
    </row>
    <row r="600" spans="1:1" s="3" customFormat="1">
      <c r="A600" s="577" t="s">
        <v>2746</v>
      </c>
    </row>
    <row r="601" spans="1:1" s="3" customFormat="1">
      <c r="A601" s="577" t="s">
        <v>2747</v>
      </c>
    </row>
    <row r="602" spans="1:1" s="3" customFormat="1">
      <c r="A602" s="577" t="s">
        <v>2748</v>
      </c>
    </row>
    <row r="603" spans="1:1" s="3" customFormat="1">
      <c r="A603" s="577" t="s">
        <v>3271</v>
      </c>
    </row>
    <row r="604" spans="1:1" s="3" customFormat="1">
      <c r="A604" s="577" t="s">
        <v>3272</v>
      </c>
    </row>
    <row r="605" spans="1:1" s="3" customFormat="1">
      <c r="A605" s="577" t="s">
        <v>3273</v>
      </c>
    </row>
    <row r="606" spans="1:1" s="3" customFormat="1">
      <c r="A606" s="577" t="s">
        <v>3274</v>
      </c>
    </row>
    <row r="607" spans="1:1" s="3" customFormat="1">
      <c r="A607" s="577" t="s">
        <v>3275</v>
      </c>
    </row>
    <row r="608" spans="1:1" s="3" customFormat="1">
      <c r="A608" s="577" t="s">
        <v>3276</v>
      </c>
    </row>
    <row r="609" spans="1:1" s="3" customFormat="1">
      <c r="A609" s="577" t="s">
        <v>3277</v>
      </c>
    </row>
    <row r="610" spans="1:1" s="3" customFormat="1">
      <c r="A610" s="577" t="s">
        <v>3278</v>
      </c>
    </row>
    <row r="611" spans="1:1" s="3" customFormat="1">
      <c r="A611" s="577" t="s">
        <v>3279</v>
      </c>
    </row>
    <row r="612" spans="1:1" s="3" customFormat="1">
      <c r="A612" s="577" t="s">
        <v>3280</v>
      </c>
    </row>
    <row r="613" spans="1:1" s="3" customFormat="1">
      <c r="A613" s="577" t="s">
        <v>3281</v>
      </c>
    </row>
    <row r="614" spans="1:1" s="3" customFormat="1">
      <c r="A614" s="577" t="s">
        <v>3282</v>
      </c>
    </row>
    <row r="615" spans="1:1" s="3" customFormat="1">
      <c r="A615" s="577" t="s">
        <v>3283</v>
      </c>
    </row>
    <row r="616" spans="1:1" s="3" customFormat="1">
      <c r="A616" s="577" t="s">
        <v>3284</v>
      </c>
    </row>
    <row r="617" spans="1:1" s="3" customFormat="1">
      <c r="A617" s="577" t="s">
        <v>3285</v>
      </c>
    </row>
    <row r="618" spans="1:1" s="3" customFormat="1">
      <c r="A618" s="577" t="s">
        <v>3286</v>
      </c>
    </row>
    <row r="619" spans="1:1" s="3" customFormat="1">
      <c r="A619" s="577" t="s">
        <v>3287</v>
      </c>
    </row>
    <row r="620" spans="1:1" s="3" customFormat="1">
      <c r="A620" s="577" t="s">
        <v>3288</v>
      </c>
    </row>
    <row r="621" spans="1:1" s="3" customFormat="1">
      <c r="A621" s="577" t="s">
        <v>3289</v>
      </c>
    </row>
    <row r="622" spans="1:1" s="3" customFormat="1">
      <c r="A622" s="577" t="s">
        <v>3290</v>
      </c>
    </row>
    <row r="623" spans="1:1" s="3" customFormat="1">
      <c r="A623" s="577" t="s">
        <v>3291</v>
      </c>
    </row>
    <row r="624" spans="1:1" s="3" customFormat="1">
      <c r="A624" s="577" t="s">
        <v>3292</v>
      </c>
    </row>
    <row r="625" spans="1:1" s="3" customFormat="1">
      <c r="A625" s="577" t="s">
        <v>3293</v>
      </c>
    </row>
    <row r="626" spans="1:1" s="3" customFormat="1">
      <c r="A626" s="577" t="s">
        <v>3294</v>
      </c>
    </row>
    <row r="627" spans="1:1" s="3" customFormat="1">
      <c r="A627" s="577" t="s">
        <v>3295</v>
      </c>
    </row>
    <row r="628" spans="1:1" s="3" customFormat="1">
      <c r="A628" s="577" t="s">
        <v>3296</v>
      </c>
    </row>
    <row r="629" spans="1:1" s="3" customFormat="1">
      <c r="A629" s="577" t="s">
        <v>3297</v>
      </c>
    </row>
    <row r="630" spans="1:1" s="3" customFormat="1">
      <c r="A630" s="577" t="s">
        <v>3298</v>
      </c>
    </row>
    <row r="631" spans="1:1" s="3" customFormat="1" ht="13.8" thickBot="1">
      <c r="A631" s="578" t="s">
        <v>3299</v>
      </c>
    </row>
    <row r="632" spans="1:1" s="343" customFormat="1" ht="16.2">
      <c r="A632" s="579" t="s">
        <v>3300</v>
      </c>
    </row>
    <row r="633" spans="1:1" s="3" customFormat="1">
      <c r="A633" s="577" t="s">
        <v>2746</v>
      </c>
    </row>
    <row r="634" spans="1:1" s="3" customFormat="1">
      <c r="A634" s="577" t="s">
        <v>2747</v>
      </c>
    </row>
    <row r="635" spans="1:1" s="3" customFormat="1">
      <c r="A635" s="577" t="s">
        <v>2748</v>
      </c>
    </row>
    <row r="636" spans="1:1" s="3" customFormat="1">
      <c r="A636" s="577" t="s">
        <v>3301</v>
      </c>
    </row>
    <row r="637" spans="1:1" s="3" customFormat="1">
      <c r="A637" s="577" t="s">
        <v>3302</v>
      </c>
    </row>
    <row r="638" spans="1:1" s="3" customFormat="1">
      <c r="A638" s="577" t="s">
        <v>3303</v>
      </c>
    </row>
    <row r="639" spans="1:1" s="3" customFormat="1">
      <c r="A639" s="577" t="s">
        <v>3304</v>
      </c>
    </row>
    <row r="640" spans="1:1" s="3" customFormat="1">
      <c r="A640" s="577" t="s">
        <v>3305</v>
      </c>
    </row>
    <row r="641" spans="1:1" s="3" customFormat="1">
      <c r="A641" s="577" t="s">
        <v>3306</v>
      </c>
    </row>
    <row r="642" spans="1:1" s="3" customFormat="1">
      <c r="A642" s="577" t="s">
        <v>3307</v>
      </c>
    </row>
    <row r="643" spans="1:1" s="3" customFormat="1">
      <c r="A643" s="577" t="s">
        <v>3308</v>
      </c>
    </row>
    <row r="644" spans="1:1" s="3" customFormat="1">
      <c r="A644" s="577" t="s">
        <v>3309</v>
      </c>
    </row>
    <row r="645" spans="1:1" s="3" customFormat="1">
      <c r="A645" s="577" t="s">
        <v>3310</v>
      </c>
    </row>
    <row r="646" spans="1:1" s="3" customFormat="1">
      <c r="A646" s="577" t="s">
        <v>3311</v>
      </c>
    </row>
    <row r="647" spans="1:1" s="3" customFormat="1">
      <c r="A647" s="577" t="s">
        <v>3312</v>
      </c>
    </row>
    <row r="648" spans="1:1" s="3" customFormat="1">
      <c r="A648" s="577" t="s">
        <v>3313</v>
      </c>
    </row>
    <row r="649" spans="1:1" s="3" customFormat="1">
      <c r="A649" s="577" t="s">
        <v>3314</v>
      </c>
    </row>
    <row r="650" spans="1:1" s="3" customFormat="1">
      <c r="A650" s="577" t="s">
        <v>3315</v>
      </c>
    </row>
    <row r="651" spans="1:1" s="3" customFormat="1">
      <c r="A651" s="577" t="s">
        <v>3316</v>
      </c>
    </row>
    <row r="652" spans="1:1" s="3" customFormat="1">
      <c r="A652" s="577" t="s">
        <v>3317</v>
      </c>
    </row>
    <row r="653" spans="1:1" s="3" customFormat="1">
      <c r="A653" s="577" t="s">
        <v>3318</v>
      </c>
    </row>
    <row r="654" spans="1:1" s="3" customFormat="1">
      <c r="A654" s="577" t="s">
        <v>3319</v>
      </c>
    </row>
    <row r="655" spans="1:1" s="3" customFormat="1">
      <c r="A655" s="577" t="s">
        <v>3320</v>
      </c>
    </row>
    <row r="656" spans="1:1" s="3" customFormat="1">
      <c r="A656" s="577" t="s">
        <v>3321</v>
      </c>
    </row>
    <row r="657" spans="1:1" s="3" customFormat="1">
      <c r="A657" s="577" t="s">
        <v>3322</v>
      </c>
    </row>
    <row r="658" spans="1:1" s="3" customFormat="1">
      <c r="A658" s="577" t="s">
        <v>3323</v>
      </c>
    </row>
    <row r="659" spans="1:1" s="3" customFormat="1" ht="13.8" thickBot="1">
      <c r="A659" s="578" t="s">
        <v>3324</v>
      </c>
    </row>
    <row r="660" spans="1:1" s="343" customFormat="1" ht="16.2">
      <c r="A660" s="579" t="s">
        <v>3325</v>
      </c>
    </row>
    <row r="661" spans="1:1" s="3" customFormat="1">
      <c r="A661" s="577" t="s">
        <v>2746</v>
      </c>
    </row>
    <row r="662" spans="1:1" s="3" customFormat="1">
      <c r="A662" s="577" t="s">
        <v>2747</v>
      </c>
    </row>
    <row r="663" spans="1:1" s="3" customFormat="1">
      <c r="A663" s="577" t="s">
        <v>2748</v>
      </c>
    </row>
    <row r="664" spans="1:1" s="3" customFormat="1">
      <c r="A664" s="577" t="s">
        <v>3326</v>
      </c>
    </row>
    <row r="665" spans="1:1" s="3" customFormat="1">
      <c r="A665" s="577" t="s">
        <v>3327</v>
      </c>
    </row>
    <row r="666" spans="1:1" s="3" customFormat="1">
      <c r="A666" s="577" t="s">
        <v>3328</v>
      </c>
    </row>
    <row r="667" spans="1:1" s="3" customFormat="1">
      <c r="A667" s="577" t="s">
        <v>3329</v>
      </c>
    </row>
    <row r="668" spans="1:1" s="3" customFormat="1">
      <c r="A668" s="577" t="s">
        <v>3330</v>
      </c>
    </row>
    <row r="669" spans="1:1" s="3" customFormat="1">
      <c r="A669" s="577" t="s">
        <v>3331</v>
      </c>
    </row>
    <row r="670" spans="1:1" s="3" customFormat="1">
      <c r="A670" s="577" t="s">
        <v>3332</v>
      </c>
    </row>
    <row r="671" spans="1:1" s="3" customFormat="1">
      <c r="A671" s="577" t="s">
        <v>3333</v>
      </c>
    </row>
    <row r="672" spans="1:1" s="3" customFormat="1">
      <c r="A672" s="577" t="s">
        <v>3334</v>
      </c>
    </row>
    <row r="673" spans="1:1" s="3" customFormat="1">
      <c r="A673" s="577" t="s">
        <v>3335</v>
      </c>
    </row>
    <row r="674" spans="1:1" s="3" customFormat="1">
      <c r="A674" s="577" t="s">
        <v>3336</v>
      </c>
    </row>
    <row r="675" spans="1:1" s="3" customFormat="1">
      <c r="A675" s="577" t="s">
        <v>3337</v>
      </c>
    </row>
    <row r="676" spans="1:1" s="3" customFormat="1">
      <c r="A676" s="577" t="s">
        <v>3338</v>
      </c>
    </row>
    <row r="677" spans="1:1" s="3" customFormat="1">
      <c r="A677" s="577" t="s">
        <v>3339</v>
      </c>
    </row>
    <row r="678" spans="1:1" s="3" customFormat="1">
      <c r="A678" s="577" t="s">
        <v>3340</v>
      </c>
    </row>
    <row r="679" spans="1:1" s="3" customFormat="1">
      <c r="A679" s="577" t="s">
        <v>3341</v>
      </c>
    </row>
    <row r="680" spans="1:1" s="3" customFormat="1">
      <c r="A680" s="577" t="s">
        <v>3342</v>
      </c>
    </row>
    <row r="681" spans="1:1" s="3" customFormat="1">
      <c r="A681" s="577" t="s">
        <v>3343</v>
      </c>
    </row>
    <row r="682" spans="1:1" s="3" customFormat="1">
      <c r="A682" s="577" t="s">
        <v>3344</v>
      </c>
    </row>
    <row r="683" spans="1:1" s="3" customFormat="1">
      <c r="A683" s="577" t="s">
        <v>3345</v>
      </c>
    </row>
    <row r="684" spans="1:1" s="3" customFormat="1">
      <c r="A684" s="577" t="s">
        <v>3346</v>
      </c>
    </row>
    <row r="685" spans="1:1" s="3" customFormat="1">
      <c r="A685" s="577" t="s">
        <v>3347</v>
      </c>
    </row>
    <row r="686" spans="1:1" s="3" customFormat="1">
      <c r="A686" s="577" t="s">
        <v>3348</v>
      </c>
    </row>
    <row r="687" spans="1:1" s="3" customFormat="1">
      <c r="A687" s="577" t="s">
        <v>3349</v>
      </c>
    </row>
    <row r="688" spans="1:1" s="3" customFormat="1">
      <c r="A688" s="577" t="s">
        <v>3350</v>
      </c>
    </row>
    <row r="689" spans="1:1" s="3" customFormat="1">
      <c r="A689" s="577" t="s">
        <v>3351</v>
      </c>
    </row>
    <row r="690" spans="1:1" s="3" customFormat="1">
      <c r="A690" s="577" t="s">
        <v>3352</v>
      </c>
    </row>
    <row r="691" spans="1:1" s="3" customFormat="1">
      <c r="A691" s="577" t="s">
        <v>3353</v>
      </c>
    </row>
    <row r="692" spans="1:1" s="3" customFormat="1">
      <c r="A692" s="577" t="s">
        <v>3354</v>
      </c>
    </row>
    <row r="693" spans="1:1" s="3" customFormat="1">
      <c r="A693" s="577" t="s">
        <v>3355</v>
      </c>
    </row>
    <row r="694" spans="1:1" s="3" customFormat="1">
      <c r="A694" s="577" t="s">
        <v>3356</v>
      </c>
    </row>
    <row r="695" spans="1:1" s="3" customFormat="1">
      <c r="A695" s="577" t="s">
        <v>3357</v>
      </c>
    </row>
    <row r="696" spans="1:1" s="3" customFormat="1">
      <c r="A696" s="577" t="s">
        <v>3358</v>
      </c>
    </row>
    <row r="697" spans="1:1" s="3" customFormat="1">
      <c r="A697" s="577" t="s">
        <v>3359</v>
      </c>
    </row>
    <row r="698" spans="1:1" s="3" customFormat="1">
      <c r="A698" s="577" t="s">
        <v>3360</v>
      </c>
    </row>
    <row r="699" spans="1:1" s="3" customFormat="1">
      <c r="A699" s="577" t="s">
        <v>3361</v>
      </c>
    </row>
    <row r="700" spans="1:1" s="3" customFormat="1">
      <c r="A700" s="577" t="s">
        <v>3362</v>
      </c>
    </row>
    <row r="701" spans="1:1" s="3" customFormat="1">
      <c r="A701" s="577" t="s">
        <v>3363</v>
      </c>
    </row>
    <row r="702" spans="1:1" s="3" customFormat="1">
      <c r="A702" s="577" t="s">
        <v>3364</v>
      </c>
    </row>
    <row r="703" spans="1:1" s="3" customFormat="1" ht="13.8" thickBot="1">
      <c r="A703" s="578" t="s">
        <v>3365</v>
      </c>
    </row>
    <row r="704" spans="1:1" s="343" customFormat="1" ht="16.2">
      <c r="A704" s="579" t="s">
        <v>3366</v>
      </c>
    </row>
    <row r="705" spans="1:1" s="3" customFormat="1">
      <c r="A705" s="577" t="s">
        <v>2746</v>
      </c>
    </row>
    <row r="706" spans="1:1" s="3" customFormat="1">
      <c r="A706" s="577" t="s">
        <v>2747</v>
      </c>
    </row>
    <row r="707" spans="1:1" s="3" customFormat="1">
      <c r="A707" s="577" t="s">
        <v>2748</v>
      </c>
    </row>
    <row r="708" spans="1:1" s="3" customFormat="1">
      <c r="A708" s="577" t="s">
        <v>3367</v>
      </c>
    </row>
    <row r="709" spans="1:1" s="3" customFormat="1">
      <c r="A709" s="577" t="s">
        <v>3368</v>
      </c>
    </row>
    <row r="710" spans="1:1" s="3" customFormat="1">
      <c r="A710" s="577" t="s">
        <v>3369</v>
      </c>
    </row>
    <row r="711" spans="1:1" s="3" customFormat="1">
      <c r="A711" s="577" t="s">
        <v>3370</v>
      </c>
    </row>
    <row r="712" spans="1:1" s="3" customFormat="1">
      <c r="A712" s="577" t="s">
        <v>3371</v>
      </c>
    </row>
    <row r="713" spans="1:1" s="3" customFormat="1">
      <c r="A713" s="577" t="s">
        <v>3372</v>
      </c>
    </row>
    <row r="714" spans="1:1" s="3" customFormat="1">
      <c r="A714" s="577" t="s">
        <v>3373</v>
      </c>
    </row>
    <row r="715" spans="1:1" s="3" customFormat="1">
      <c r="A715" s="577" t="s">
        <v>3374</v>
      </c>
    </row>
    <row r="716" spans="1:1" s="3" customFormat="1">
      <c r="A716" s="577" t="s">
        <v>3375</v>
      </c>
    </row>
    <row r="717" spans="1:1" s="3" customFormat="1">
      <c r="A717" s="577" t="s">
        <v>3376</v>
      </c>
    </row>
    <row r="718" spans="1:1" s="3" customFormat="1">
      <c r="A718" s="577" t="s">
        <v>3377</v>
      </c>
    </row>
    <row r="719" spans="1:1" s="3" customFormat="1">
      <c r="A719" s="577" t="s">
        <v>3378</v>
      </c>
    </row>
    <row r="720" spans="1:1" s="3" customFormat="1">
      <c r="A720" s="577" t="s">
        <v>3379</v>
      </c>
    </row>
    <row r="721" spans="1:1" s="617" customFormat="1">
      <c r="A721" s="615" t="s">
        <v>4421</v>
      </c>
    </row>
    <row r="722" spans="1:1" s="3" customFormat="1">
      <c r="A722" s="577" t="s">
        <v>3380</v>
      </c>
    </row>
    <row r="723" spans="1:1" s="3" customFormat="1">
      <c r="A723" s="577" t="s">
        <v>3381</v>
      </c>
    </row>
    <row r="724" spans="1:1" s="3" customFormat="1">
      <c r="A724" s="577" t="s">
        <v>3382</v>
      </c>
    </row>
    <row r="725" spans="1:1" s="3" customFormat="1">
      <c r="A725" s="577" t="s">
        <v>3383</v>
      </c>
    </row>
    <row r="726" spans="1:1" s="3" customFormat="1">
      <c r="A726" s="577" t="s">
        <v>3384</v>
      </c>
    </row>
    <row r="727" spans="1:1" s="3" customFormat="1">
      <c r="A727" s="577" t="s">
        <v>3385</v>
      </c>
    </row>
    <row r="728" spans="1:1" s="3" customFormat="1">
      <c r="A728" s="577" t="s">
        <v>3386</v>
      </c>
    </row>
    <row r="729" spans="1:1" s="3" customFormat="1">
      <c r="A729" s="577" t="s">
        <v>3387</v>
      </c>
    </row>
    <row r="730" spans="1:1" s="3" customFormat="1" ht="13.8" thickBot="1">
      <c r="A730" s="578" t="s">
        <v>3388</v>
      </c>
    </row>
    <row r="731" spans="1:1" s="343" customFormat="1" ht="16.2">
      <c r="A731" s="579" t="s">
        <v>3389</v>
      </c>
    </row>
    <row r="732" spans="1:1" s="3" customFormat="1">
      <c r="A732" s="577" t="s">
        <v>2746</v>
      </c>
    </row>
    <row r="733" spans="1:1" s="3" customFormat="1">
      <c r="A733" s="577" t="s">
        <v>2747</v>
      </c>
    </row>
    <row r="734" spans="1:1" s="3" customFormat="1">
      <c r="A734" s="577" t="s">
        <v>2748</v>
      </c>
    </row>
    <row r="735" spans="1:1" s="3" customFormat="1">
      <c r="A735" s="577" t="s">
        <v>3390</v>
      </c>
    </row>
    <row r="736" spans="1:1" s="3" customFormat="1">
      <c r="A736" s="577" t="s">
        <v>3391</v>
      </c>
    </row>
    <row r="737" spans="1:1" s="3" customFormat="1">
      <c r="A737" s="577" t="s">
        <v>3392</v>
      </c>
    </row>
    <row r="738" spans="1:1" s="3" customFormat="1">
      <c r="A738" s="577" t="s">
        <v>3393</v>
      </c>
    </row>
    <row r="739" spans="1:1" s="3" customFormat="1">
      <c r="A739" s="577" t="s">
        <v>3394</v>
      </c>
    </row>
    <row r="740" spans="1:1" s="3" customFormat="1">
      <c r="A740" s="577" t="s">
        <v>3395</v>
      </c>
    </row>
    <row r="741" spans="1:1" s="3" customFormat="1">
      <c r="A741" s="577" t="s">
        <v>3396</v>
      </c>
    </row>
    <row r="742" spans="1:1" s="3" customFormat="1">
      <c r="A742" s="577" t="s">
        <v>3397</v>
      </c>
    </row>
    <row r="743" spans="1:1" s="3" customFormat="1">
      <c r="A743" s="577" t="s">
        <v>3398</v>
      </c>
    </row>
    <row r="744" spans="1:1" s="3" customFormat="1">
      <c r="A744" s="577" t="s">
        <v>3399</v>
      </c>
    </row>
    <row r="745" spans="1:1" s="3" customFormat="1">
      <c r="A745" s="577" t="s">
        <v>3400</v>
      </c>
    </row>
    <row r="746" spans="1:1" s="3" customFormat="1">
      <c r="A746" s="577" t="s">
        <v>3401</v>
      </c>
    </row>
    <row r="747" spans="1:1" s="3" customFormat="1">
      <c r="A747" s="577" t="s">
        <v>3402</v>
      </c>
    </row>
    <row r="748" spans="1:1" s="3" customFormat="1">
      <c r="A748" s="577" t="s">
        <v>3403</v>
      </c>
    </row>
    <row r="749" spans="1:1" s="3" customFormat="1">
      <c r="A749" s="577" t="s">
        <v>3404</v>
      </c>
    </row>
    <row r="750" spans="1:1" s="3" customFormat="1">
      <c r="A750" s="577" t="s">
        <v>3405</v>
      </c>
    </row>
    <row r="751" spans="1:1" s="3" customFormat="1">
      <c r="A751" s="577" t="s">
        <v>3406</v>
      </c>
    </row>
    <row r="752" spans="1:1" s="3" customFormat="1">
      <c r="A752" s="577" t="s">
        <v>3407</v>
      </c>
    </row>
    <row r="753" spans="1:1" s="3" customFormat="1">
      <c r="A753" s="577" t="s">
        <v>3408</v>
      </c>
    </row>
    <row r="754" spans="1:1" s="3" customFormat="1">
      <c r="A754" s="577" t="s">
        <v>3409</v>
      </c>
    </row>
    <row r="755" spans="1:1" s="3" customFormat="1">
      <c r="A755" s="577" t="s">
        <v>3410</v>
      </c>
    </row>
    <row r="756" spans="1:1" s="3" customFormat="1">
      <c r="A756" s="577" t="s">
        <v>3411</v>
      </c>
    </row>
    <row r="757" spans="1:1" s="3" customFormat="1">
      <c r="A757" s="577" t="s">
        <v>3412</v>
      </c>
    </row>
    <row r="758" spans="1:1" s="3" customFormat="1">
      <c r="A758" s="577" t="s">
        <v>3413</v>
      </c>
    </row>
    <row r="759" spans="1:1" s="3" customFormat="1">
      <c r="A759" s="577" t="s">
        <v>3414</v>
      </c>
    </row>
    <row r="760" spans="1:1" s="3" customFormat="1">
      <c r="A760" s="577" t="s">
        <v>3415</v>
      </c>
    </row>
    <row r="761" spans="1:1" s="3" customFormat="1">
      <c r="A761" s="577" t="s">
        <v>3416</v>
      </c>
    </row>
    <row r="762" spans="1:1" s="3" customFormat="1">
      <c r="A762" s="577" t="s">
        <v>3417</v>
      </c>
    </row>
    <row r="763" spans="1:1" s="3" customFormat="1">
      <c r="A763" s="577" t="s">
        <v>3418</v>
      </c>
    </row>
    <row r="764" spans="1:1" s="3" customFormat="1">
      <c r="A764" s="577" t="s">
        <v>3419</v>
      </c>
    </row>
    <row r="765" spans="1:1" s="3" customFormat="1" ht="13.8" thickBot="1">
      <c r="A765" s="578" t="s">
        <v>3420</v>
      </c>
    </row>
    <row r="766" spans="1:1" s="343" customFormat="1" ht="16.2">
      <c r="A766" s="579" t="s">
        <v>3421</v>
      </c>
    </row>
    <row r="767" spans="1:1" s="3" customFormat="1">
      <c r="A767" s="577" t="s">
        <v>2746</v>
      </c>
    </row>
    <row r="768" spans="1:1" s="3" customFormat="1">
      <c r="A768" s="577" t="s">
        <v>2747</v>
      </c>
    </row>
    <row r="769" spans="1:1" s="3" customFormat="1">
      <c r="A769" s="577" t="s">
        <v>2748</v>
      </c>
    </row>
    <row r="770" spans="1:1" s="3" customFormat="1">
      <c r="A770" s="577" t="s">
        <v>3422</v>
      </c>
    </row>
    <row r="771" spans="1:1" s="3" customFormat="1">
      <c r="A771" s="577" t="s">
        <v>3423</v>
      </c>
    </row>
    <row r="772" spans="1:1" s="3" customFormat="1">
      <c r="A772" s="577" t="s">
        <v>3424</v>
      </c>
    </row>
    <row r="773" spans="1:1" s="3" customFormat="1">
      <c r="A773" s="577" t="s">
        <v>3425</v>
      </c>
    </row>
    <row r="774" spans="1:1" s="3" customFormat="1">
      <c r="A774" s="577" t="s">
        <v>3426</v>
      </c>
    </row>
    <row r="775" spans="1:1" s="3" customFormat="1">
      <c r="A775" s="577" t="s">
        <v>3427</v>
      </c>
    </row>
    <row r="776" spans="1:1" s="3" customFormat="1">
      <c r="A776" s="577" t="s">
        <v>3428</v>
      </c>
    </row>
    <row r="777" spans="1:1" s="3" customFormat="1">
      <c r="A777" s="577" t="s">
        <v>3429</v>
      </c>
    </row>
    <row r="778" spans="1:1" s="3" customFormat="1">
      <c r="A778" s="577" t="s">
        <v>3430</v>
      </c>
    </row>
    <row r="779" spans="1:1" s="3" customFormat="1">
      <c r="A779" s="577" t="s">
        <v>3431</v>
      </c>
    </row>
    <row r="780" spans="1:1" s="3" customFormat="1">
      <c r="A780" s="577" t="s">
        <v>3432</v>
      </c>
    </row>
    <row r="781" spans="1:1" s="3" customFormat="1">
      <c r="A781" s="577" t="s">
        <v>3433</v>
      </c>
    </row>
    <row r="782" spans="1:1" s="3" customFormat="1">
      <c r="A782" s="577" t="s">
        <v>3434</v>
      </c>
    </row>
    <row r="783" spans="1:1" s="3" customFormat="1">
      <c r="A783" s="577" t="s">
        <v>3435</v>
      </c>
    </row>
    <row r="784" spans="1:1" s="3" customFormat="1">
      <c r="A784" s="577" t="s">
        <v>3436</v>
      </c>
    </row>
    <row r="785" spans="1:1" s="3" customFormat="1">
      <c r="A785" s="577" t="s">
        <v>3437</v>
      </c>
    </row>
    <row r="786" spans="1:1" s="3" customFormat="1">
      <c r="A786" s="577" t="s">
        <v>3438</v>
      </c>
    </row>
    <row r="787" spans="1:1" s="3" customFormat="1">
      <c r="A787" s="577" t="s">
        <v>3439</v>
      </c>
    </row>
    <row r="788" spans="1:1" s="3" customFormat="1">
      <c r="A788" s="577" t="s">
        <v>3440</v>
      </c>
    </row>
    <row r="789" spans="1:1" s="3" customFormat="1">
      <c r="A789" s="577" t="s">
        <v>3441</v>
      </c>
    </row>
    <row r="790" spans="1:1" s="3" customFormat="1">
      <c r="A790" s="577" t="s">
        <v>3442</v>
      </c>
    </row>
    <row r="791" spans="1:1" s="3" customFormat="1">
      <c r="A791" s="577" t="s">
        <v>3443</v>
      </c>
    </row>
    <row r="792" spans="1:1" s="3" customFormat="1">
      <c r="A792" s="577" t="s">
        <v>3444</v>
      </c>
    </row>
    <row r="793" spans="1:1" s="3" customFormat="1">
      <c r="A793" s="577" t="s">
        <v>3445</v>
      </c>
    </row>
    <row r="794" spans="1:1" s="3" customFormat="1">
      <c r="A794" s="577" t="s">
        <v>3446</v>
      </c>
    </row>
    <row r="795" spans="1:1" s="3" customFormat="1">
      <c r="A795" s="577" t="s">
        <v>3447</v>
      </c>
    </row>
    <row r="796" spans="1:1" s="3" customFormat="1" ht="13.8" thickBot="1">
      <c r="A796" s="578" t="s">
        <v>3448</v>
      </c>
    </row>
    <row r="797" spans="1:1" s="343" customFormat="1" ht="16.2">
      <c r="A797" s="579" t="s">
        <v>3449</v>
      </c>
    </row>
    <row r="798" spans="1:1" s="3" customFormat="1">
      <c r="A798" s="577" t="s">
        <v>2746</v>
      </c>
    </row>
    <row r="799" spans="1:1" s="3" customFormat="1">
      <c r="A799" s="577" t="s">
        <v>2747</v>
      </c>
    </row>
    <row r="800" spans="1:1" s="3" customFormat="1">
      <c r="A800" s="577" t="s">
        <v>2748</v>
      </c>
    </row>
    <row r="801" spans="1:1" s="3" customFormat="1">
      <c r="A801" s="577" t="s">
        <v>3450</v>
      </c>
    </row>
    <row r="802" spans="1:1" s="3" customFormat="1">
      <c r="A802" s="577" t="s">
        <v>3451</v>
      </c>
    </row>
    <row r="803" spans="1:1" s="3" customFormat="1">
      <c r="A803" s="577" t="s">
        <v>3452</v>
      </c>
    </row>
    <row r="804" spans="1:1" s="3" customFormat="1">
      <c r="A804" s="577" t="s">
        <v>3453</v>
      </c>
    </row>
    <row r="805" spans="1:1" s="3" customFormat="1">
      <c r="A805" s="577" t="s">
        <v>3454</v>
      </c>
    </row>
    <row r="806" spans="1:1" s="3" customFormat="1">
      <c r="A806" s="577" t="s">
        <v>3455</v>
      </c>
    </row>
    <row r="807" spans="1:1" s="3" customFormat="1">
      <c r="A807" s="577" t="s">
        <v>3456</v>
      </c>
    </row>
    <row r="808" spans="1:1" s="3" customFormat="1">
      <c r="A808" s="577" t="s">
        <v>3457</v>
      </c>
    </row>
    <row r="809" spans="1:1" s="617" customFormat="1">
      <c r="A809" s="615" t="s">
        <v>4422</v>
      </c>
    </row>
    <row r="810" spans="1:1" s="3" customFormat="1">
      <c r="A810" s="577" t="s">
        <v>3458</v>
      </c>
    </row>
    <row r="811" spans="1:1" s="3" customFormat="1">
      <c r="A811" s="577" t="s">
        <v>3459</v>
      </c>
    </row>
    <row r="812" spans="1:1" s="3" customFormat="1">
      <c r="A812" s="577" t="s">
        <v>3460</v>
      </c>
    </row>
    <row r="813" spans="1:1" s="3" customFormat="1">
      <c r="A813" s="577" t="s">
        <v>3461</v>
      </c>
    </row>
    <row r="814" spans="1:1" s="3" customFormat="1">
      <c r="A814" s="577" t="s">
        <v>3462</v>
      </c>
    </row>
    <row r="815" spans="1:1" s="3" customFormat="1">
      <c r="A815" s="577" t="s">
        <v>3463</v>
      </c>
    </row>
    <row r="816" spans="1:1" s="3" customFormat="1">
      <c r="A816" s="577" t="s">
        <v>3464</v>
      </c>
    </row>
    <row r="817" spans="1:1" s="3" customFormat="1">
      <c r="A817" s="577" t="s">
        <v>3465</v>
      </c>
    </row>
    <row r="818" spans="1:1" s="3" customFormat="1">
      <c r="A818" s="577" t="s">
        <v>3466</v>
      </c>
    </row>
    <row r="819" spans="1:1" s="3" customFormat="1" ht="13.8" thickBot="1">
      <c r="A819" s="578" t="s">
        <v>3467</v>
      </c>
    </row>
    <row r="820" spans="1:1" s="343" customFormat="1" ht="16.2">
      <c r="A820" s="579" t="s">
        <v>3468</v>
      </c>
    </row>
    <row r="821" spans="1:1" s="3" customFormat="1">
      <c r="A821" s="577" t="s">
        <v>2746</v>
      </c>
    </row>
    <row r="822" spans="1:1" s="3" customFormat="1">
      <c r="A822" s="577" t="s">
        <v>2747</v>
      </c>
    </row>
    <row r="823" spans="1:1" s="3" customFormat="1">
      <c r="A823" s="577" t="s">
        <v>2748</v>
      </c>
    </row>
    <row r="824" spans="1:1" s="3" customFormat="1">
      <c r="A824" s="577" t="s">
        <v>3469</v>
      </c>
    </row>
    <row r="825" spans="1:1" s="3" customFormat="1">
      <c r="A825" s="577" t="s">
        <v>3470</v>
      </c>
    </row>
    <row r="826" spans="1:1" s="3" customFormat="1">
      <c r="A826" s="577" t="s">
        <v>3471</v>
      </c>
    </row>
    <row r="827" spans="1:1" s="3" customFormat="1">
      <c r="A827" s="577" t="s">
        <v>3472</v>
      </c>
    </row>
    <row r="828" spans="1:1" s="3" customFormat="1">
      <c r="A828" s="577" t="s">
        <v>3473</v>
      </c>
    </row>
    <row r="829" spans="1:1" s="3" customFormat="1">
      <c r="A829" s="577" t="s">
        <v>3474</v>
      </c>
    </row>
    <row r="830" spans="1:1" s="3" customFormat="1">
      <c r="A830" s="577" t="s">
        <v>3475</v>
      </c>
    </row>
    <row r="831" spans="1:1" s="3" customFormat="1">
      <c r="A831" s="577" t="s">
        <v>3476</v>
      </c>
    </row>
    <row r="832" spans="1:1" s="3" customFormat="1">
      <c r="A832" s="577" t="s">
        <v>3477</v>
      </c>
    </row>
    <row r="833" spans="1:1" s="617" customFormat="1">
      <c r="A833" s="615" t="s">
        <v>4423</v>
      </c>
    </row>
    <row r="834" spans="1:1" s="3" customFormat="1">
      <c r="A834" s="577" t="s">
        <v>3478</v>
      </c>
    </row>
    <row r="835" spans="1:1" s="3" customFormat="1">
      <c r="A835" s="577" t="s">
        <v>3479</v>
      </c>
    </row>
    <row r="836" spans="1:1" s="3" customFormat="1">
      <c r="A836" s="577" t="s">
        <v>3480</v>
      </c>
    </row>
    <row r="837" spans="1:1" s="3" customFormat="1">
      <c r="A837" s="577" t="s">
        <v>3481</v>
      </c>
    </row>
    <row r="838" spans="1:1" s="3" customFormat="1">
      <c r="A838" s="577" t="s">
        <v>3482</v>
      </c>
    </row>
    <row r="839" spans="1:1" s="3" customFormat="1">
      <c r="A839" s="577" t="s">
        <v>3483</v>
      </c>
    </row>
    <row r="840" spans="1:1" s="3" customFormat="1">
      <c r="A840" s="577" t="s">
        <v>3484</v>
      </c>
    </row>
    <row r="841" spans="1:1" s="3" customFormat="1">
      <c r="A841" s="577" t="s">
        <v>3485</v>
      </c>
    </row>
    <row r="842" spans="1:1" s="3" customFormat="1">
      <c r="A842" s="577" t="s">
        <v>3486</v>
      </c>
    </row>
    <row r="843" spans="1:1" s="3" customFormat="1">
      <c r="A843" s="577" t="s">
        <v>3487</v>
      </c>
    </row>
    <row r="844" spans="1:1" s="3" customFormat="1">
      <c r="A844" s="577" t="s">
        <v>3488</v>
      </c>
    </row>
    <row r="845" spans="1:1" s="3" customFormat="1">
      <c r="A845" s="577" t="s">
        <v>3489</v>
      </c>
    </row>
    <row r="846" spans="1:1" s="3" customFormat="1">
      <c r="A846" s="577" t="s">
        <v>3490</v>
      </c>
    </row>
    <row r="847" spans="1:1" s="3" customFormat="1">
      <c r="A847" s="577" t="s">
        <v>3491</v>
      </c>
    </row>
    <row r="848" spans="1:1" s="3" customFormat="1">
      <c r="A848" s="577" t="s">
        <v>3492</v>
      </c>
    </row>
    <row r="849" spans="1:1" s="3" customFormat="1">
      <c r="A849" s="577" t="s">
        <v>3493</v>
      </c>
    </row>
    <row r="850" spans="1:1" s="3" customFormat="1">
      <c r="A850" s="577" t="s">
        <v>3494</v>
      </c>
    </row>
    <row r="851" spans="1:1" s="3" customFormat="1">
      <c r="A851" s="577" t="s">
        <v>3495</v>
      </c>
    </row>
    <row r="852" spans="1:1" s="3" customFormat="1">
      <c r="A852" s="577" t="s">
        <v>3496</v>
      </c>
    </row>
    <row r="853" spans="1:1" s="3" customFormat="1">
      <c r="A853" s="577" t="s">
        <v>3497</v>
      </c>
    </row>
    <row r="854" spans="1:1" s="3" customFormat="1" ht="13.8" thickBot="1">
      <c r="A854" s="578" t="s">
        <v>3498</v>
      </c>
    </row>
    <row r="855" spans="1:1" s="343" customFormat="1" ht="16.2">
      <c r="A855" s="579" t="s">
        <v>3499</v>
      </c>
    </row>
    <row r="856" spans="1:1" s="3" customFormat="1">
      <c r="A856" s="577" t="s">
        <v>2746</v>
      </c>
    </row>
    <row r="857" spans="1:1" s="3" customFormat="1">
      <c r="A857" s="577" t="s">
        <v>2747</v>
      </c>
    </row>
    <row r="858" spans="1:1" s="3" customFormat="1">
      <c r="A858" s="577" t="s">
        <v>2748</v>
      </c>
    </row>
    <row r="859" spans="1:1" s="3" customFormat="1">
      <c r="A859" s="577" t="s">
        <v>3500</v>
      </c>
    </row>
    <row r="860" spans="1:1" s="3" customFormat="1">
      <c r="A860" s="577" t="s">
        <v>3501</v>
      </c>
    </row>
    <row r="861" spans="1:1" s="617" customFormat="1">
      <c r="A861" s="615" t="s">
        <v>4424</v>
      </c>
    </row>
    <row r="862" spans="1:1" s="3" customFormat="1">
      <c r="A862" s="577" t="s">
        <v>3502</v>
      </c>
    </row>
    <row r="863" spans="1:1" s="3" customFormat="1">
      <c r="A863" s="577" t="s">
        <v>3503</v>
      </c>
    </row>
    <row r="864" spans="1:1" s="3" customFormat="1">
      <c r="A864" s="577" t="s">
        <v>3504</v>
      </c>
    </row>
    <row r="865" spans="1:1" s="3" customFormat="1">
      <c r="A865" s="577" t="s">
        <v>3505</v>
      </c>
    </row>
    <row r="866" spans="1:1" s="3" customFormat="1">
      <c r="A866" s="577" t="s">
        <v>3506</v>
      </c>
    </row>
    <row r="867" spans="1:1" s="3" customFormat="1">
      <c r="A867" s="577" t="s">
        <v>3507</v>
      </c>
    </row>
    <row r="868" spans="1:1" s="3" customFormat="1">
      <c r="A868" s="577" t="s">
        <v>3508</v>
      </c>
    </row>
    <row r="869" spans="1:1" s="3" customFormat="1">
      <c r="A869" s="577" t="s">
        <v>3509</v>
      </c>
    </row>
    <row r="870" spans="1:1" s="3" customFormat="1">
      <c r="A870" s="577" t="s">
        <v>3510</v>
      </c>
    </row>
    <row r="871" spans="1:1" s="3" customFormat="1">
      <c r="A871" s="577" t="s">
        <v>3511</v>
      </c>
    </row>
    <row r="872" spans="1:1" s="3" customFormat="1">
      <c r="A872" s="577" t="s">
        <v>3512</v>
      </c>
    </row>
    <row r="873" spans="1:1" s="3" customFormat="1">
      <c r="A873" s="577" t="s">
        <v>3513</v>
      </c>
    </row>
    <row r="874" spans="1:1" s="3" customFormat="1">
      <c r="A874" s="577" t="s">
        <v>3514</v>
      </c>
    </row>
    <row r="875" spans="1:1" s="3" customFormat="1">
      <c r="A875" s="577" t="s">
        <v>3515</v>
      </c>
    </row>
    <row r="876" spans="1:1" s="3" customFormat="1" ht="13.8" thickBot="1">
      <c r="A876" s="578" t="s">
        <v>3516</v>
      </c>
    </row>
    <row r="877" spans="1:1" s="343" customFormat="1" ht="16.2">
      <c r="A877" s="579" t="s">
        <v>3517</v>
      </c>
    </row>
    <row r="878" spans="1:1" s="3" customFormat="1">
      <c r="A878" s="577" t="s">
        <v>2746</v>
      </c>
    </row>
    <row r="879" spans="1:1" s="3" customFormat="1">
      <c r="A879" s="577" t="s">
        <v>2747</v>
      </c>
    </row>
    <row r="880" spans="1:1" s="3" customFormat="1">
      <c r="A880" s="577" t="s">
        <v>2748</v>
      </c>
    </row>
    <row r="881" spans="1:1" s="3" customFormat="1">
      <c r="A881" s="577" t="s">
        <v>3518</v>
      </c>
    </row>
    <row r="882" spans="1:1" s="3" customFormat="1">
      <c r="A882" s="577" t="s">
        <v>3519</v>
      </c>
    </row>
    <row r="883" spans="1:1" s="3" customFormat="1">
      <c r="A883" s="577" t="s">
        <v>3520</v>
      </c>
    </row>
    <row r="884" spans="1:1" s="3" customFormat="1">
      <c r="A884" s="577" t="s">
        <v>3521</v>
      </c>
    </row>
    <row r="885" spans="1:1" s="3" customFormat="1">
      <c r="A885" s="577" t="s">
        <v>3522</v>
      </c>
    </row>
    <row r="886" spans="1:1" s="3" customFormat="1">
      <c r="A886" s="577" t="s">
        <v>3523</v>
      </c>
    </row>
    <row r="887" spans="1:1" s="3" customFormat="1">
      <c r="A887" s="577" t="s">
        <v>3524</v>
      </c>
    </row>
    <row r="888" spans="1:1" s="3" customFormat="1">
      <c r="A888" s="577" t="s">
        <v>3525</v>
      </c>
    </row>
    <row r="889" spans="1:1" s="3" customFormat="1">
      <c r="A889" s="577" t="s">
        <v>3526</v>
      </c>
    </row>
    <row r="890" spans="1:1" s="3" customFormat="1">
      <c r="A890" s="577" t="s">
        <v>3527</v>
      </c>
    </row>
    <row r="891" spans="1:1" s="3" customFormat="1">
      <c r="A891" s="577" t="s">
        <v>3528</v>
      </c>
    </row>
    <row r="892" spans="1:1" s="3" customFormat="1">
      <c r="A892" s="577" t="s">
        <v>3529</v>
      </c>
    </row>
    <row r="893" spans="1:1" s="3" customFormat="1">
      <c r="A893" s="577" t="s">
        <v>3530</v>
      </c>
    </row>
    <row r="894" spans="1:1" s="3" customFormat="1">
      <c r="A894" s="577" t="s">
        <v>3531</v>
      </c>
    </row>
    <row r="895" spans="1:1" s="3" customFormat="1">
      <c r="A895" s="577" t="s">
        <v>3532</v>
      </c>
    </row>
    <row r="896" spans="1:1" s="3" customFormat="1">
      <c r="A896" s="577" t="s">
        <v>3533</v>
      </c>
    </row>
    <row r="897" spans="1:1" s="3" customFormat="1">
      <c r="A897" s="577" t="s">
        <v>3534</v>
      </c>
    </row>
    <row r="898" spans="1:1" s="3" customFormat="1">
      <c r="A898" s="577" t="s">
        <v>3535</v>
      </c>
    </row>
    <row r="899" spans="1:1" s="3" customFormat="1">
      <c r="A899" s="577" t="s">
        <v>3536</v>
      </c>
    </row>
    <row r="900" spans="1:1" s="3" customFormat="1">
      <c r="A900" s="577" t="s">
        <v>3537</v>
      </c>
    </row>
    <row r="901" spans="1:1" s="3" customFormat="1">
      <c r="A901" s="577" t="s">
        <v>3538</v>
      </c>
    </row>
    <row r="902" spans="1:1" s="3" customFormat="1" ht="13.8" thickBot="1">
      <c r="A902" s="578" t="s">
        <v>3539</v>
      </c>
    </row>
    <row r="903" spans="1:1" s="343" customFormat="1" ht="16.2">
      <c r="A903" s="579" t="s">
        <v>3540</v>
      </c>
    </row>
    <row r="904" spans="1:1" s="3" customFormat="1">
      <c r="A904" s="577" t="s">
        <v>2746</v>
      </c>
    </row>
    <row r="905" spans="1:1" s="3" customFormat="1">
      <c r="A905" s="577" t="s">
        <v>2747</v>
      </c>
    </row>
    <row r="906" spans="1:1" s="3" customFormat="1">
      <c r="A906" s="577" t="s">
        <v>2748</v>
      </c>
    </row>
    <row r="907" spans="1:1" s="3" customFormat="1">
      <c r="A907" s="577" t="s">
        <v>3541</v>
      </c>
    </row>
    <row r="908" spans="1:1" s="3" customFormat="1">
      <c r="A908" s="577" t="s">
        <v>3542</v>
      </c>
    </row>
    <row r="909" spans="1:1" s="3" customFormat="1">
      <c r="A909" s="577" t="s">
        <v>3543</v>
      </c>
    </row>
    <row r="910" spans="1:1" s="3" customFormat="1">
      <c r="A910" s="577" t="s">
        <v>3544</v>
      </c>
    </row>
    <row r="911" spans="1:1" s="3" customFormat="1">
      <c r="A911" s="577" t="s">
        <v>3545</v>
      </c>
    </row>
    <row r="912" spans="1:1" s="3" customFormat="1">
      <c r="A912" s="577" t="s">
        <v>3546</v>
      </c>
    </row>
    <row r="913" spans="1:1" s="3" customFormat="1">
      <c r="A913" s="577" t="s">
        <v>3547</v>
      </c>
    </row>
    <row r="914" spans="1:1" s="3" customFormat="1">
      <c r="A914" s="577" t="s">
        <v>3548</v>
      </c>
    </row>
    <row r="915" spans="1:1" s="3" customFormat="1">
      <c r="A915" s="577" t="s">
        <v>3549</v>
      </c>
    </row>
    <row r="916" spans="1:1" s="3" customFormat="1">
      <c r="A916" s="577" t="s">
        <v>3550</v>
      </c>
    </row>
    <row r="917" spans="1:1" s="3" customFormat="1">
      <c r="A917" s="577" t="s">
        <v>3551</v>
      </c>
    </row>
    <row r="918" spans="1:1" s="3" customFormat="1">
      <c r="A918" s="577" t="s">
        <v>3552</v>
      </c>
    </row>
    <row r="919" spans="1:1" s="3" customFormat="1">
      <c r="A919" s="577" t="s">
        <v>3553</v>
      </c>
    </row>
    <row r="920" spans="1:1" s="3" customFormat="1">
      <c r="A920" s="577" t="s">
        <v>3554</v>
      </c>
    </row>
    <row r="921" spans="1:1" s="3" customFormat="1">
      <c r="A921" s="577" t="s">
        <v>3555</v>
      </c>
    </row>
    <row r="922" spans="1:1" s="3" customFormat="1">
      <c r="A922" s="577" t="s">
        <v>3556</v>
      </c>
    </row>
    <row r="923" spans="1:1" s="3" customFormat="1">
      <c r="A923" s="577" t="s">
        <v>3557</v>
      </c>
    </row>
    <row r="924" spans="1:1" s="3" customFormat="1">
      <c r="A924" s="577" t="s">
        <v>3558</v>
      </c>
    </row>
    <row r="925" spans="1:1" s="3" customFormat="1">
      <c r="A925" s="577" t="s">
        <v>3559</v>
      </c>
    </row>
    <row r="926" spans="1:1" s="3" customFormat="1">
      <c r="A926" s="577" t="s">
        <v>3560</v>
      </c>
    </row>
    <row r="927" spans="1:1" s="3" customFormat="1">
      <c r="A927" s="577" t="s">
        <v>3561</v>
      </c>
    </row>
    <row r="928" spans="1:1" s="3" customFormat="1">
      <c r="A928" s="577" t="s">
        <v>3562</v>
      </c>
    </row>
    <row r="929" spans="1:1" s="3" customFormat="1">
      <c r="A929" s="577" t="s">
        <v>3563</v>
      </c>
    </row>
    <row r="930" spans="1:1" s="3" customFormat="1">
      <c r="A930" s="577" t="s">
        <v>3564</v>
      </c>
    </row>
    <row r="931" spans="1:1" s="3" customFormat="1">
      <c r="A931" s="577" t="s">
        <v>3565</v>
      </c>
    </row>
    <row r="932" spans="1:1" s="3" customFormat="1">
      <c r="A932" s="577" t="s">
        <v>3566</v>
      </c>
    </row>
    <row r="933" spans="1:1" s="3" customFormat="1">
      <c r="A933" s="577" t="s">
        <v>3567</v>
      </c>
    </row>
    <row r="934" spans="1:1" s="3" customFormat="1">
      <c r="A934" s="577" t="s">
        <v>3568</v>
      </c>
    </row>
    <row r="935" spans="1:1" s="3" customFormat="1">
      <c r="A935" s="577" t="s">
        <v>3569</v>
      </c>
    </row>
    <row r="936" spans="1:1" s="3" customFormat="1">
      <c r="A936" s="577" t="s">
        <v>3570</v>
      </c>
    </row>
    <row r="937" spans="1:1" s="3" customFormat="1">
      <c r="A937" s="577" t="s">
        <v>3571</v>
      </c>
    </row>
    <row r="938" spans="1:1" s="3" customFormat="1">
      <c r="A938" s="577" t="s">
        <v>3572</v>
      </c>
    </row>
    <row r="939" spans="1:1" s="3" customFormat="1">
      <c r="A939" s="577" t="s">
        <v>3573</v>
      </c>
    </row>
    <row r="940" spans="1:1" s="3" customFormat="1">
      <c r="A940" s="577" t="s">
        <v>3574</v>
      </c>
    </row>
    <row r="941" spans="1:1" s="3" customFormat="1">
      <c r="A941" s="577" t="s">
        <v>3575</v>
      </c>
    </row>
    <row r="942" spans="1:1" s="3" customFormat="1">
      <c r="A942" s="577" t="s">
        <v>3576</v>
      </c>
    </row>
    <row r="943" spans="1:1" s="3" customFormat="1">
      <c r="A943" s="577" t="s">
        <v>3577</v>
      </c>
    </row>
    <row r="944" spans="1:1" s="3" customFormat="1">
      <c r="A944" s="577" t="s">
        <v>3578</v>
      </c>
    </row>
    <row r="945" spans="1:1" s="3" customFormat="1" ht="13.8" thickBot="1">
      <c r="A945" s="578" t="s">
        <v>3579</v>
      </c>
    </row>
    <row r="946" spans="1:1" s="343" customFormat="1" ht="16.2">
      <c r="A946" s="579" t="s">
        <v>3580</v>
      </c>
    </row>
    <row r="947" spans="1:1" s="3" customFormat="1">
      <c r="A947" s="577" t="s">
        <v>2746</v>
      </c>
    </row>
    <row r="948" spans="1:1" s="3" customFormat="1">
      <c r="A948" s="577" t="s">
        <v>2747</v>
      </c>
    </row>
    <row r="949" spans="1:1" s="3" customFormat="1">
      <c r="A949" s="577" t="s">
        <v>2748</v>
      </c>
    </row>
    <row r="950" spans="1:1" s="3" customFormat="1">
      <c r="A950" s="577" t="s">
        <v>3581</v>
      </c>
    </row>
    <row r="951" spans="1:1" s="617" customFormat="1">
      <c r="A951" s="615" t="s">
        <v>4425</v>
      </c>
    </row>
    <row r="952" spans="1:1" s="617" customFormat="1">
      <c r="A952" s="615" t="s">
        <v>4426</v>
      </c>
    </row>
    <row r="953" spans="1:1" s="617" customFormat="1">
      <c r="A953" s="615" t="s">
        <v>4427</v>
      </c>
    </row>
    <row r="954" spans="1:1" s="617" customFormat="1" ht="13.8" thickBot="1">
      <c r="A954" s="615" t="s">
        <v>4428</v>
      </c>
    </row>
    <row r="955" spans="1:1" s="343" customFormat="1" ht="16.2">
      <c r="A955" s="579" t="s">
        <v>3582</v>
      </c>
    </row>
    <row r="956" spans="1:1" s="3" customFormat="1">
      <c r="A956" s="577" t="s">
        <v>2746</v>
      </c>
    </row>
    <row r="957" spans="1:1" s="3" customFormat="1">
      <c r="A957" s="577" t="s">
        <v>2747</v>
      </c>
    </row>
    <row r="958" spans="1:1" s="3" customFormat="1">
      <c r="A958" s="577" t="s">
        <v>2748</v>
      </c>
    </row>
    <row r="959" spans="1:1" s="3" customFormat="1">
      <c r="A959" s="577" t="s">
        <v>3583</v>
      </c>
    </row>
    <row r="960" spans="1:1" s="617" customFormat="1">
      <c r="A960" s="615" t="s">
        <v>4429</v>
      </c>
    </row>
    <row r="961" spans="1:1" s="617" customFormat="1">
      <c r="A961" s="615" t="s">
        <v>4430</v>
      </c>
    </row>
    <row r="962" spans="1:1" s="617" customFormat="1" ht="13.8" thickBot="1">
      <c r="A962" s="618" t="s">
        <v>4431</v>
      </c>
    </row>
    <row r="963" spans="1:1" s="343" customFormat="1" ht="16.2">
      <c r="A963" s="579" t="s">
        <v>3584</v>
      </c>
    </row>
    <row r="964" spans="1:1" s="3" customFormat="1">
      <c r="A964" s="577" t="s">
        <v>2746</v>
      </c>
    </row>
    <row r="965" spans="1:1" s="3" customFormat="1">
      <c r="A965" s="577" t="s">
        <v>2747</v>
      </c>
    </row>
    <row r="966" spans="1:1" s="3" customFormat="1">
      <c r="A966" s="577" t="s">
        <v>2748</v>
      </c>
    </row>
    <row r="967" spans="1:1" s="3" customFormat="1" ht="13.8" thickBot="1">
      <c r="A967" s="578" t="s">
        <v>3585</v>
      </c>
    </row>
    <row r="968" spans="1:1" s="343" customFormat="1" ht="16.2">
      <c r="A968" s="579" t="s">
        <v>3586</v>
      </c>
    </row>
    <row r="969" spans="1:1" s="3" customFormat="1">
      <c r="A969" s="577" t="s">
        <v>2746</v>
      </c>
    </row>
    <row r="970" spans="1:1" s="3" customFormat="1">
      <c r="A970" s="577" t="s">
        <v>2747</v>
      </c>
    </row>
    <row r="971" spans="1:1" s="3" customFormat="1">
      <c r="A971" s="577" t="s">
        <v>2748</v>
      </c>
    </row>
    <row r="972" spans="1:1" s="3" customFormat="1">
      <c r="A972" s="577" t="s">
        <v>3587</v>
      </c>
    </row>
    <row r="973" spans="1:1" s="3" customFormat="1">
      <c r="A973" s="577" t="s">
        <v>3588</v>
      </c>
    </row>
    <row r="974" spans="1:1" s="3" customFormat="1">
      <c r="A974" s="577" t="s">
        <v>3589</v>
      </c>
    </row>
    <row r="975" spans="1:1" s="3" customFormat="1">
      <c r="A975" s="577" t="s">
        <v>3590</v>
      </c>
    </row>
    <row r="976" spans="1:1" s="3" customFormat="1" ht="13.8" thickBot="1">
      <c r="A976" s="578" t="s">
        <v>3591</v>
      </c>
    </row>
    <row r="977" spans="1:1" s="343" customFormat="1" ht="16.2">
      <c r="A977" s="579" t="s">
        <v>3592</v>
      </c>
    </row>
    <row r="978" spans="1:1" s="3" customFormat="1">
      <c r="A978" s="577" t="s">
        <v>2746</v>
      </c>
    </row>
    <row r="979" spans="1:1" s="3" customFormat="1">
      <c r="A979" s="577" t="s">
        <v>2747</v>
      </c>
    </row>
    <row r="980" spans="1:1" s="3" customFormat="1">
      <c r="A980" s="577" t="s">
        <v>2748</v>
      </c>
    </row>
    <row r="981" spans="1:1" s="3" customFormat="1">
      <c r="A981" s="577" t="s">
        <v>3593</v>
      </c>
    </row>
    <row r="982" spans="1:1" s="3" customFormat="1">
      <c r="A982" s="577" t="s">
        <v>3594</v>
      </c>
    </row>
    <row r="983" spans="1:1" s="3" customFormat="1">
      <c r="A983" s="577" t="s">
        <v>3595</v>
      </c>
    </row>
    <row r="984" spans="1:1" s="3" customFormat="1">
      <c r="A984" s="577" t="s">
        <v>3596</v>
      </c>
    </row>
    <row r="985" spans="1:1" s="3" customFormat="1">
      <c r="A985" s="577" t="s">
        <v>3597</v>
      </c>
    </row>
    <row r="986" spans="1:1" s="3" customFormat="1">
      <c r="A986" s="577" t="s">
        <v>3598</v>
      </c>
    </row>
    <row r="987" spans="1:1" s="3" customFormat="1" ht="13.8" thickBot="1">
      <c r="A987" s="578" t="s">
        <v>3599</v>
      </c>
    </row>
    <row r="988" spans="1:1" s="343" customFormat="1" ht="16.2">
      <c r="A988" s="579" t="s">
        <v>3600</v>
      </c>
    </row>
    <row r="989" spans="1:1" s="3" customFormat="1">
      <c r="A989" s="577" t="s">
        <v>2746</v>
      </c>
    </row>
    <row r="990" spans="1:1" s="3" customFormat="1">
      <c r="A990" s="577" t="s">
        <v>2747</v>
      </c>
    </row>
    <row r="991" spans="1:1" s="3" customFormat="1">
      <c r="A991" s="577" t="s">
        <v>2748</v>
      </c>
    </row>
    <row r="992" spans="1:1" s="3" customFormat="1">
      <c r="A992" s="577" t="s">
        <v>3601</v>
      </c>
    </row>
    <row r="993" spans="1:1" s="3" customFormat="1">
      <c r="A993" s="577" t="s">
        <v>3602</v>
      </c>
    </row>
    <row r="994" spans="1:1" s="3" customFormat="1">
      <c r="A994" s="577" t="s">
        <v>3603</v>
      </c>
    </row>
    <row r="995" spans="1:1" s="3" customFormat="1">
      <c r="A995" s="577" t="s">
        <v>3604</v>
      </c>
    </row>
    <row r="996" spans="1:1" s="3" customFormat="1">
      <c r="A996" s="577" t="s">
        <v>3605</v>
      </c>
    </row>
    <row r="997" spans="1:1" s="3" customFormat="1">
      <c r="A997" s="577" t="s">
        <v>3606</v>
      </c>
    </row>
    <row r="998" spans="1:1" s="3" customFormat="1">
      <c r="A998" s="577" t="s">
        <v>3607</v>
      </c>
    </row>
    <row r="999" spans="1:1" s="3" customFormat="1">
      <c r="A999" s="577" t="s">
        <v>3608</v>
      </c>
    </row>
    <row r="1000" spans="1:1" s="3" customFormat="1" ht="13.8" thickBot="1">
      <c r="A1000" s="578" t="s">
        <v>3609</v>
      </c>
    </row>
    <row r="1001" spans="1:1" s="343" customFormat="1" ht="16.2">
      <c r="A1001" s="579" t="s">
        <v>3610</v>
      </c>
    </row>
    <row r="1002" spans="1:1" s="3" customFormat="1">
      <c r="A1002" s="577" t="s">
        <v>2746</v>
      </c>
    </row>
    <row r="1003" spans="1:1" s="3" customFormat="1">
      <c r="A1003" s="577" t="s">
        <v>2747</v>
      </c>
    </row>
    <row r="1004" spans="1:1" s="3" customFormat="1">
      <c r="A1004" s="577" t="s">
        <v>2748</v>
      </c>
    </row>
    <row r="1005" spans="1:1" s="3" customFormat="1">
      <c r="A1005" s="577" t="s">
        <v>3611</v>
      </c>
    </row>
    <row r="1006" spans="1:1" s="3" customFormat="1">
      <c r="A1006" s="577" t="s">
        <v>3612</v>
      </c>
    </row>
    <row r="1007" spans="1:1" s="3" customFormat="1">
      <c r="A1007" s="577" t="s">
        <v>3613</v>
      </c>
    </row>
    <row r="1008" spans="1:1" s="3" customFormat="1">
      <c r="A1008" s="577" t="s">
        <v>3614</v>
      </c>
    </row>
    <row r="1009" spans="1:1" s="3" customFormat="1">
      <c r="A1009" s="577" t="s">
        <v>3615</v>
      </c>
    </row>
    <row r="1010" spans="1:1" s="3" customFormat="1">
      <c r="A1010" s="577" t="s">
        <v>3616</v>
      </c>
    </row>
    <row r="1011" spans="1:1" s="3" customFormat="1">
      <c r="A1011" s="577" t="s">
        <v>3617</v>
      </c>
    </row>
    <row r="1012" spans="1:1" s="3" customFormat="1">
      <c r="A1012" s="577" t="s">
        <v>3618</v>
      </c>
    </row>
    <row r="1013" spans="1:1" s="3" customFormat="1">
      <c r="A1013" s="577" t="s">
        <v>3619</v>
      </c>
    </row>
    <row r="1014" spans="1:1" s="3" customFormat="1" ht="13.8" thickBot="1">
      <c r="A1014" s="578" t="s">
        <v>3620</v>
      </c>
    </row>
    <row r="1015" spans="1:1" s="343" customFormat="1" ht="16.2">
      <c r="A1015" s="579" t="s">
        <v>3621</v>
      </c>
    </row>
    <row r="1016" spans="1:1" s="3" customFormat="1">
      <c r="A1016" s="577" t="s">
        <v>2746</v>
      </c>
    </row>
    <row r="1017" spans="1:1" s="3" customFormat="1">
      <c r="A1017" s="577" t="s">
        <v>2747</v>
      </c>
    </row>
    <row r="1018" spans="1:1" s="3" customFormat="1">
      <c r="A1018" s="577" t="s">
        <v>2748</v>
      </c>
    </row>
    <row r="1019" spans="1:1" s="3" customFormat="1">
      <c r="A1019" s="577" t="s">
        <v>3622</v>
      </c>
    </row>
    <row r="1020" spans="1:1" s="3" customFormat="1">
      <c r="A1020" s="577" t="s">
        <v>3623</v>
      </c>
    </row>
    <row r="1021" spans="1:1" s="3" customFormat="1">
      <c r="A1021" s="577" t="s">
        <v>3624</v>
      </c>
    </row>
    <row r="1022" spans="1:1" s="3" customFormat="1" ht="13.8" thickBot="1">
      <c r="A1022" s="578" t="s">
        <v>3625</v>
      </c>
    </row>
    <row r="1023" spans="1:1" s="343" customFormat="1" ht="16.2">
      <c r="A1023" s="579" t="s">
        <v>3626</v>
      </c>
    </row>
    <row r="1024" spans="1:1" s="3" customFormat="1">
      <c r="A1024" s="577" t="s">
        <v>2746</v>
      </c>
    </row>
    <row r="1025" spans="1:1" s="3" customFormat="1">
      <c r="A1025" s="577" t="s">
        <v>2747</v>
      </c>
    </row>
    <row r="1026" spans="1:1" s="3" customFormat="1">
      <c r="A1026" s="577" t="s">
        <v>2748</v>
      </c>
    </row>
    <row r="1027" spans="1:1" s="3" customFormat="1">
      <c r="A1027" s="577" t="s">
        <v>3627</v>
      </c>
    </row>
    <row r="1028" spans="1:1" s="3" customFormat="1">
      <c r="A1028" s="577" t="s">
        <v>3628</v>
      </c>
    </row>
    <row r="1029" spans="1:1" s="3" customFormat="1">
      <c r="A1029" s="577" t="s">
        <v>3629</v>
      </c>
    </row>
    <row r="1030" spans="1:1" s="3" customFormat="1">
      <c r="A1030" s="577" t="s">
        <v>3630</v>
      </c>
    </row>
    <row r="1031" spans="1:1" s="3" customFormat="1">
      <c r="A1031" s="577" t="s">
        <v>3631</v>
      </c>
    </row>
    <row r="1032" spans="1:1" s="3" customFormat="1">
      <c r="A1032" s="577" t="s">
        <v>3632</v>
      </c>
    </row>
    <row r="1033" spans="1:1" s="3" customFormat="1">
      <c r="A1033" s="577" t="s">
        <v>3633</v>
      </c>
    </row>
    <row r="1034" spans="1:1" s="3" customFormat="1">
      <c r="A1034" s="577" t="s">
        <v>3634</v>
      </c>
    </row>
    <row r="1035" spans="1:1" s="3" customFormat="1">
      <c r="A1035" s="577" t="s">
        <v>3635</v>
      </c>
    </row>
    <row r="1036" spans="1:1" s="3" customFormat="1">
      <c r="A1036" s="577" t="s">
        <v>3636</v>
      </c>
    </row>
    <row r="1037" spans="1:1" s="3" customFormat="1">
      <c r="A1037" s="577" t="s">
        <v>3637</v>
      </c>
    </row>
    <row r="1038" spans="1:1" s="3" customFormat="1">
      <c r="A1038" s="577" t="s">
        <v>3638</v>
      </c>
    </row>
    <row r="1039" spans="1:1" s="3" customFormat="1">
      <c r="A1039" s="577" t="s">
        <v>3639</v>
      </c>
    </row>
    <row r="1040" spans="1:1" s="3" customFormat="1" ht="13.8" thickBot="1">
      <c r="A1040" s="578" t="s">
        <v>3640</v>
      </c>
    </row>
    <row r="1041" spans="1:1" s="343" customFormat="1" ht="16.2">
      <c r="A1041" s="579" t="s">
        <v>3641</v>
      </c>
    </row>
    <row r="1042" spans="1:1" s="3" customFormat="1">
      <c r="A1042" s="577" t="s">
        <v>2746</v>
      </c>
    </row>
    <row r="1043" spans="1:1" s="3" customFormat="1">
      <c r="A1043" s="577" t="s">
        <v>2747</v>
      </c>
    </row>
    <row r="1044" spans="1:1" s="3" customFormat="1">
      <c r="A1044" s="577" t="s">
        <v>2748</v>
      </c>
    </row>
    <row r="1045" spans="1:1" s="3" customFormat="1">
      <c r="A1045" s="577" t="s">
        <v>3642</v>
      </c>
    </row>
    <row r="1046" spans="1:1" s="3" customFormat="1">
      <c r="A1046" s="577" t="s">
        <v>3643</v>
      </c>
    </row>
    <row r="1047" spans="1:1" s="3" customFormat="1">
      <c r="A1047" s="577" t="s">
        <v>3644</v>
      </c>
    </row>
    <row r="1048" spans="1:1" s="3" customFormat="1">
      <c r="A1048" s="577" t="s">
        <v>3645</v>
      </c>
    </row>
    <row r="1049" spans="1:1" s="3" customFormat="1">
      <c r="A1049" s="577" t="s">
        <v>3646</v>
      </c>
    </row>
    <row r="1050" spans="1:1" s="3" customFormat="1">
      <c r="A1050" s="577" t="s">
        <v>3647</v>
      </c>
    </row>
    <row r="1051" spans="1:1" s="3" customFormat="1">
      <c r="A1051" s="577" t="s">
        <v>3648</v>
      </c>
    </row>
    <row r="1052" spans="1:1" s="3" customFormat="1">
      <c r="A1052" s="577" t="s">
        <v>3649</v>
      </c>
    </row>
    <row r="1053" spans="1:1" s="3" customFormat="1" ht="13.8" thickBot="1">
      <c r="A1053" s="578" t="s">
        <v>3650</v>
      </c>
    </row>
    <row r="1054" spans="1:1" s="343" customFormat="1" ht="16.2">
      <c r="A1054" s="579" t="s">
        <v>3651</v>
      </c>
    </row>
    <row r="1055" spans="1:1" s="3" customFormat="1">
      <c r="A1055" s="577" t="s">
        <v>2746</v>
      </c>
    </row>
    <row r="1056" spans="1:1" s="3" customFormat="1">
      <c r="A1056" s="577" t="s">
        <v>2747</v>
      </c>
    </row>
    <row r="1057" spans="1:1" s="3" customFormat="1">
      <c r="A1057" s="577" t="s">
        <v>2748</v>
      </c>
    </row>
    <row r="1058" spans="1:1" s="3" customFormat="1">
      <c r="A1058" s="577" t="s">
        <v>3652</v>
      </c>
    </row>
    <row r="1059" spans="1:1" s="3" customFormat="1">
      <c r="A1059" s="577" t="s">
        <v>3653</v>
      </c>
    </row>
    <row r="1060" spans="1:1" s="3" customFormat="1">
      <c r="A1060" s="577" t="s">
        <v>3654</v>
      </c>
    </row>
    <row r="1061" spans="1:1" s="3" customFormat="1">
      <c r="A1061" s="577" t="s">
        <v>3655</v>
      </c>
    </row>
    <row r="1062" spans="1:1" s="3" customFormat="1">
      <c r="A1062" s="577" t="s">
        <v>3656</v>
      </c>
    </row>
    <row r="1063" spans="1:1" s="3" customFormat="1" ht="13.8" thickBot="1">
      <c r="A1063" s="578" t="s">
        <v>3657</v>
      </c>
    </row>
    <row r="1064" spans="1:1" s="343" customFormat="1" ht="16.2">
      <c r="A1064" s="579" t="s">
        <v>3658</v>
      </c>
    </row>
    <row r="1065" spans="1:1" s="3" customFormat="1">
      <c r="A1065" s="577" t="s">
        <v>2746</v>
      </c>
    </row>
    <row r="1066" spans="1:1" s="3" customFormat="1">
      <c r="A1066" s="577" t="s">
        <v>2747</v>
      </c>
    </row>
    <row r="1067" spans="1:1" s="3" customFormat="1">
      <c r="A1067" s="577" t="s">
        <v>2748</v>
      </c>
    </row>
    <row r="1068" spans="1:1" s="3" customFormat="1">
      <c r="A1068" s="577" t="s">
        <v>3659</v>
      </c>
    </row>
    <row r="1069" spans="1:1" s="3" customFormat="1">
      <c r="A1069" s="577" t="s">
        <v>3660</v>
      </c>
    </row>
    <row r="1070" spans="1:1" s="3" customFormat="1">
      <c r="A1070" s="577" t="s">
        <v>3661</v>
      </c>
    </row>
    <row r="1071" spans="1:1" s="3" customFormat="1">
      <c r="A1071" s="577" t="s">
        <v>3662</v>
      </c>
    </row>
    <row r="1072" spans="1:1" s="3" customFormat="1">
      <c r="A1072" s="577" t="s">
        <v>3663</v>
      </c>
    </row>
    <row r="1073" spans="1:1" s="3" customFormat="1">
      <c r="A1073" s="577" t="s">
        <v>3664</v>
      </c>
    </row>
    <row r="1074" spans="1:1" s="3" customFormat="1" ht="13.8" thickBot="1">
      <c r="A1074" s="578" t="s">
        <v>3665</v>
      </c>
    </row>
    <row r="1075" spans="1:1" s="343" customFormat="1" ht="16.2">
      <c r="A1075" s="579" t="s">
        <v>3666</v>
      </c>
    </row>
    <row r="1076" spans="1:1" s="3" customFormat="1">
      <c r="A1076" s="577" t="s">
        <v>2746</v>
      </c>
    </row>
    <row r="1077" spans="1:1" s="3" customFormat="1">
      <c r="A1077" s="577" t="s">
        <v>2747</v>
      </c>
    </row>
    <row r="1078" spans="1:1" s="3" customFormat="1">
      <c r="A1078" s="577" t="s">
        <v>2748</v>
      </c>
    </row>
    <row r="1079" spans="1:1" s="3" customFormat="1">
      <c r="A1079" s="577" t="s">
        <v>3667</v>
      </c>
    </row>
    <row r="1080" spans="1:1" s="3" customFormat="1">
      <c r="A1080" s="577" t="s">
        <v>3668</v>
      </c>
    </row>
    <row r="1081" spans="1:1" s="3" customFormat="1">
      <c r="A1081" s="577" t="s">
        <v>3669</v>
      </c>
    </row>
    <row r="1082" spans="1:1" s="3" customFormat="1">
      <c r="A1082" s="577" t="s">
        <v>3670</v>
      </c>
    </row>
    <row r="1083" spans="1:1" s="3" customFormat="1">
      <c r="A1083" s="577" t="s">
        <v>3671</v>
      </c>
    </row>
    <row r="1084" spans="1:1" s="3" customFormat="1">
      <c r="A1084" s="577" t="s">
        <v>3672</v>
      </c>
    </row>
    <row r="1085" spans="1:1" s="3" customFormat="1">
      <c r="A1085" s="577" t="s">
        <v>3673</v>
      </c>
    </row>
    <row r="1086" spans="1:1" s="3" customFormat="1">
      <c r="A1086" s="577" t="s">
        <v>3674</v>
      </c>
    </row>
    <row r="1087" spans="1:1" s="3" customFormat="1">
      <c r="A1087" s="577" t="s">
        <v>3675</v>
      </c>
    </row>
    <row r="1088" spans="1:1" s="3" customFormat="1">
      <c r="A1088" s="577" t="s">
        <v>3676</v>
      </c>
    </row>
    <row r="1089" spans="1:1" s="3" customFormat="1">
      <c r="A1089" s="577" t="s">
        <v>3677</v>
      </c>
    </row>
    <row r="1090" spans="1:1" s="3" customFormat="1">
      <c r="A1090" s="577" t="s">
        <v>3678</v>
      </c>
    </row>
    <row r="1091" spans="1:1" s="3" customFormat="1" ht="13.8" thickBot="1">
      <c r="A1091" s="578" t="s">
        <v>3679</v>
      </c>
    </row>
    <row r="1092" spans="1:1" s="343" customFormat="1" ht="16.2">
      <c r="A1092" s="579" t="s">
        <v>3680</v>
      </c>
    </row>
    <row r="1093" spans="1:1" s="3" customFormat="1">
      <c r="A1093" s="577" t="s">
        <v>2746</v>
      </c>
    </row>
    <row r="1094" spans="1:1" s="3" customFormat="1">
      <c r="A1094" s="577" t="s">
        <v>2747</v>
      </c>
    </row>
    <row r="1095" spans="1:1" s="3" customFormat="1">
      <c r="A1095" s="577" t="s">
        <v>2748</v>
      </c>
    </row>
    <row r="1096" spans="1:1" s="3" customFormat="1">
      <c r="A1096" s="577" t="s">
        <v>3681</v>
      </c>
    </row>
    <row r="1097" spans="1:1" s="3" customFormat="1" ht="13.8" thickBot="1">
      <c r="A1097" s="578" t="s">
        <v>3682</v>
      </c>
    </row>
    <row r="1098" spans="1:1" s="343" customFormat="1" ht="16.2">
      <c r="A1098" s="579" t="s">
        <v>3683</v>
      </c>
    </row>
    <row r="1099" spans="1:1" s="3" customFormat="1">
      <c r="A1099" s="577" t="s">
        <v>2746</v>
      </c>
    </row>
    <row r="1100" spans="1:1" s="3" customFormat="1">
      <c r="A1100" s="577" t="s">
        <v>2747</v>
      </c>
    </row>
    <row r="1101" spans="1:1" s="3" customFormat="1">
      <c r="A1101" s="577" t="s">
        <v>2748</v>
      </c>
    </row>
    <row r="1102" spans="1:1" s="3" customFormat="1">
      <c r="A1102" s="577" t="s">
        <v>3684</v>
      </c>
    </row>
    <row r="1103" spans="1:1" s="3" customFormat="1" ht="13.8" thickBot="1">
      <c r="A1103" s="578" t="s">
        <v>3685</v>
      </c>
    </row>
    <row r="1104" spans="1:1" s="343" customFormat="1" ht="16.2">
      <c r="A1104" s="579" t="s">
        <v>3686</v>
      </c>
    </row>
    <row r="1105" spans="1:1" s="3" customFormat="1">
      <c r="A1105" s="577" t="s">
        <v>2746</v>
      </c>
    </row>
    <row r="1106" spans="1:1" s="3" customFormat="1">
      <c r="A1106" s="577" t="s">
        <v>2747</v>
      </c>
    </row>
    <row r="1107" spans="1:1" s="3" customFormat="1">
      <c r="A1107" s="577" t="s">
        <v>2748</v>
      </c>
    </row>
    <row r="1108" spans="1:1" s="3" customFormat="1">
      <c r="A1108" s="577" t="s">
        <v>3687</v>
      </c>
    </row>
    <row r="1109" spans="1:1" s="3" customFormat="1">
      <c r="A1109" s="577" t="s">
        <v>3688</v>
      </c>
    </row>
    <row r="1110" spans="1:1" s="3" customFormat="1">
      <c r="A1110" s="577" t="s">
        <v>3689</v>
      </c>
    </row>
    <row r="1111" spans="1:1" s="3" customFormat="1">
      <c r="A1111" s="577" t="s">
        <v>3690</v>
      </c>
    </row>
    <row r="1112" spans="1:1" s="3" customFormat="1">
      <c r="A1112" s="577" t="s">
        <v>3691</v>
      </c>
    </row>
    <row r="1113" spans="1:1" s="3" customFormat="1">
      <c r="A1113" s="577" t="s">
        <v>3692</v>
      </c>
    </row>
    <row r="1114" spans="1:1" s="3" customFormat="1">
      <c r="A1114" s="577" t="s">
        <v>3693</v>
      </c>
    </row>
    <row r="1115" spans="1:1" s="3" customFormat="1">
      <c r="A1115" s="577" t="s">
        <v>3694</v>
      </c>
    </row>
    <row r="1116" spans="1:1" s="3" customFormat="1">
      <c r="A1116" s="577" t="s">
        <v>3695</v>
      </c>
    </row>
    <row r="1117" spans="1:1" s="3" customFormat="1">
      <c r="A1117" s="577" t="s">
        <v>3696</v>
      </c>
    </row>
    <row r="1118" spans="1:1" s="3" customFormat="1">
      <c r="A1118" s="577" t="s">
        <v>3697</v>
      </c>
    </row>
    <row r="1119" spans="1:1" s="3" customFormat="1">
      <c r="A1119" s="577" t="s">
        <v>3698</v>
      </c>
    </row>
    <row r="1120" spans="1:1" s="3" customFormat="1">
      <c r="A1120" s="577" t="s">
        <v>3699</v>
      </c>
    </row>
    <row r="1121" spans="1:1" s="3" customFormat="1">
      <c r="A1121" s="577" t="s">
        <v>3700</v>
      </c>
    </row>
    <row r="1122" spans="1:1" s="3" customFormat="1">
      <c r="A1122" s="577" t="s">
        <v>3701</v>
      </c>
    </row>
    <row r="1123" spans="1:1" s="3" customFormat="1">
      <c r="A1123" s="577" t="s">
        <v>3702</v>
      </c>
    </row>
    <row r="1124" spans="1:1" s="617" customFormat="1">
      <c r="A1124" s="615" t="s">
        <v>4432</v>
      </c>
    </row>
    <row r="1125" spans="1:1" s="3" customFormat="1" ht="13.8" thickBot="1">
      <c r="A1125" s="578" t="s">
        <v>3703</v>
      </c>
    </row>
    <row r="1126" spans="1:1" s="343" customFormat="1" ht="16.2">
      <c r="A1126" s="579" t="s">
        <v>3704</v>
      </c>
    </row>
    <row r="1127" spans="1:1" s="3" customFormat="1">
      <c r="A1127" s="577" t="s">
        <v>2746</v>
      </c>
    </row>
    <row r="1128" spans="1:1" s="3" customFormat="1" ht="13.8" thickBot="1">
      <c r="A1128" s="578" t="s">
        <v>3705</v>
      </c>
    </row>
    <row r="1129" spans="1:1" s="343" customFormat="1" ht="16.2">
      <c r="A1129" s="579" t="s">
        <v>3706</v>
      </c>
    </row>
    <row r="1130" spans="1:1" s="3" customFormat="1">
      <c r="A1130" s="577" t="s">
        <v>2746</v>
      </c>
    </row>
    <row r="1131" spans="1:1" s="3" customFormat="1">
      <c r="A1131" s="577" t="s">
        <v>2747</v>
      </c>
    </row>
    <row r="1132" spans="1:1" s="3" customFormat="1">
      <c r="A1132" s="577" t="s">
        <v>3707</v>
      </c>
    </row>
    <row r="1133" spans="1:1" s="3" customFormat="1">
      <c r="A1133" s="577" t="s">
        <v>2748</v>
      </c>
    </row>
    <row r="1134" spans="1:1" s="3" customFormat="1">
      <c r="A1134" s="577" t="s">
        <v>3708</v>
      </c>
    </row>
    <row r="1135" spans="1:1" s="3" customFormat="1">
      <c r="A1135" s="577" t="s">
        <v>3709</v>
      </c>
    </row>
    <row r="1136" spans="1:1" s="3" customFormat="1" ht="13.8" thickBot="1">
      <c r="A1136" s="578" t="s">
        <v>3710</v>
      </c>
    </row>
    <row r="1137" spans="1:1" s="343" customFormat="1" ht="16.2">
      <c r="A1137" s="579" t="s">
        <v>3711</v>
      </c>
    </row>
    <row r="1138" spans="1:1" s="3" customFormat="1">
      <c r="A1138" s="577" t="s">
        <v>2746</v>
      </c>
    </row>
    <row r="1139" spans="1:1" s="3" customFormat="1">
      <c r="A1139" s="577" t="s">
        <v>2747</v>
      </c>
    </row>
    <row r="1140" spans="1:1" s="3" customFormat="1">
      <c r="A1140" s="577" t="s">
        <v>3707</v>
      </c>
    </row>
    <row r="1141" spans="1:1" s="3" customFormat="1">
      <c r="A1141" s="577" t="s">
        <v>2748</v>
      </c>
    </row>
    <row r="1142" spans="1:1" s="3" customFormat="1">
      <c r="A1142" s="577" t="s">
        <v>3712</v>
      </c>
    </row>
    <row r="1143" spans="1:1" s="3" customFormat="1">
      <c r="A1143" s="577" t="s">
        <v>3713</v>
      </c>
    </row>
    <row r="1144" spans="1:1" s="3" customFormat="1">
      <c r="A1144" s="577" t="s">
        <v>3714</v>
      </c>
    </row>
    <row r="1145" spans="1:1" s="3" customFormat="1">
      <c r="A1145" s="577" t="s">
        <v>3715</v>
      </c>
    </row>
    <row r="1146" spans="1:1" s="3" customFormat="1">
      <c r="A1146" s="577" t="s">
        <v>3716</v>
      </c>
    </row>
    <row r="1147" spans="1:1" s="3" customFormat="1">
      <c r="A1147" s="577" t="s">
        <v>3717</v>
      </c>
    </row>
    <row r="1148" spans="1:1" s="3" customFormat="1">
      <c r="A1148" s="577" t="s">
        <v>3718</v>
      </c>
    </row>
    <row r="1149" spans="1:1" s="3" customFormat="1">
      <c r="A1149" s="577" t="s">
        <v>3719</v>
      </c>
    </row>
    <row r="1150" spans="1:1" s="3" customFormat="1">
      <c r="A1150" s="577" t="s">
        <v>3720</v>
      </c>
    </row>
    <row r="1151" spans="1:1" s="3" customFormat="1">
      <c r="A1151" s="577" t="s">
        <v>3721</v>
      </c>
    </row>
    <row r="1152" spans="1:1" s="3" customFormat="1">
      <c r="A1152" s="577" t="s">
        <v>3722</v>
      </c>
    </row>
    <row r="1153" spans="1:1" s="3" customFormat="1">
      <c r="A1153" s="577" t="s">
        <v>3723</v>
      </c>
    </row>
    <row r="1154" spans="1:1" s="3" customFormat="1">
      <c r="A1154" s="577" t="s">
        <v>3724</v>
      </c>
    </row>
    <row r="1155" spans="1:1" s="3" customFormat="1" ht="13.8" thickBot="1">
      <c r="A1155" s="578" t="s">
        <v>3725</v>
      </c>
    </row>
    <row r="1156" spans="1:1" s="343" customFormat="1" ht="16.2">
      <c r="A1156" s="579" t="s">
        <v>3726</v>
      </c>
    </row>
    <row r="1157" spans="1:1" s="3" customFormat="1">
      <c r="A1157" s="577" t="s">
        <v>2746</v>
      </c>
    </row>
    <row r="1158" spans="1:1" s="3" customFormat="1">
      <c r="A1158" s="577" t="s">
        <v>2747</v>
      </c>
    </row>
    <row r="1159" spans="1:1" s="3" customFormat="1">
      <c r="A1159" s="577" t="s">
        <v>3707</v>
      </c>
    </row>
    <row r="1160" spans="1:1" s="3" customFormat="1">
      <c r="A1160" s="577" t="s">
        <v>2748</v>
      </c>
    </row>
    <row r="1161" spans="1:1" s="3" customFormat="1">
      <c r="A1161" s="577" t="s">
        <v>3727</v>
      </c>
    </row>
    <row r="1162" spans="1:1" s="3" customFormat="1">
      <c r="A1162" s="577" t="s">
        <v>3728</v>
      </c>
    </row>
    <row r="1163" spans="1:1" s="3" customFormat="1">
      <c r="A1163" s="577" t="s">
        <v>3729</v>
      </c>
    </row>
    <row r="1164" spans="1:1" s="3" customFormat="1">
      <c r="A1164" s="577" t="s">
        <v>3730</v>
      </c>
    </row>
    <row r="1165" spans="1:1" s="3" customFormat="1">
      <c r="A1165" s="577" t="s">
        <v>3731</v>
      </c>
    </row>
    <row r="1166" spans="1:1" s="3" customFormat="1">
      <c r="A1166" s="577" t="s">
        <v>3732</v>
      </c>
    </row>
    <row r="1167" spans="1:1" s="3" customFormat="1">
      <c r="A1167" s="577" t="s">
        <v>3733</v>
      </c>
    </row>
    <row r="1168" spans="1:1" s="3" customFormat="1">
      <c r="A1168" s="577" t="s">
        <v>3734</v>
      </c>
    </row>
    <row r="1169" spans="1:1" s="3" customFormat="1">
      <c r="A1169" s="577" t="s">
        <v>3735</v>
      </c>
    </row>
    <row r="1170" spans="1:1" s="3" customFormat="1">
      <c r="A1170" s="577" t="s">
        <v>3736</v>
      </c>
    </row>
    <row r="1171" spans="1:1" s="3" customFormat="1">
      <c r="A1171" s="577" t="s">
        <v>3737</v>
      </c>
    </row>
    <row r="1172" spans="1:1" s="3" customFormat="1">
      <c r="A1172" s="577" t="s">
        <v>3738</v>
      </c>
    </row>
    <row r="1173" spans="1:1" s="3" customFormat="1">
      <c r="A1173" s="577" t="s">
        <v>3739</v>
      </c>
    </row>
    <row r="1174" spans="1:1" s="3" customFormat="1">
      <c r="A1174" s="577" t="s">
        <v>3740</v>
      </c>
    </row>
    <row r="1175" spans="1:1" s="3" customFormat="1">
      <c r="A1175" s="577" t="s">
        <v>3741</v>
      </c>
    </row>
    <row r="1176" spans="1:1" s="3" customFormat="1">
      <c r="A1176" s="577" t="s">
        <v>3742</v>
      </c>
    </row>
    <row r="1177" spans="1:1" s="3" customFormat="1" ht="13.8" thickBot="1">
      <c r="A1177" s="578" t="s">
        <v>3743</v>
      </c>
    </row>
    <row r="1178" spans="1:1" s="343" customFormat="1" ht="16.2">
      <c r="A1178" s="579" t="s">
        <v>3744</v>
      </c>
    </row>
    <row r="1179" spans="1:1" s="3" customFormat="1">
      <c r="A1179" s="577" t="s">
        <v>2746</v>
      </c>
    </row>
    <row r="1180" spans="1:1" s="3" customFormat="1">
      <c r="A1180" s="577" t="s">
        <v>2747</v>
      </c>
    </row>
    <row r="1181" spans="1:1" s="3" customFormat="1">
      <c r="A1181" s="577" t="s">
        <v>3707</v>
      </c>
    </row>
    <row r="1182" spans="1:1" s="3" customFormat="1">
      <c r="A1182" s="577" t="s">
        <v>2748</v>
      </c>
    </row>
    <row r="1183" spans="1:1" s="3" customFormat="1">
      <c r="A1183" s="577" t="s">
        <v>3745</v>
      </c>
    </row>
    <row r="1184" spans="1:1" s="3" customFormat="1">
      <c r="A1184" s="577" t="s">
        <v>3746</v>
      </c>
    </row>
    <row r="1185" spans="1:1" s="3" customFormat="1">
      <c r="A1185" s="577" t="s">
        <v>3747</v>
      </c>
    </row>
    <row r="1186" spans="1:1" s="3" customFormat="1">
      <c r="A1186" s="577" t="s">
        <v>3748</v>
      </c>
    </row>
    <row r="1187" spans="1:1" s="3" customFormat="1">
      <c r="A1187" s="577" t="s">
        <v>3749</v>
      </c>
    </row>
    <row r="1188" spans="1:1" s="3" customFormat="1">
      <c r="A1188" s="577" t="s">
        <v>3750</v>
      </c>
    </row>
    <row r="1189" spans="1:1" s="3" customFormat="1">
      <c r="A1189" s="577" t="s">
        <v>3751</v>
      </c>
    </row>
    <row r="1190" spans="1:1" s="3" customFormat="1">
      <c r="A1190" s="577" t="s">
        <v>3752</v>
      </c>
    </row>
    <row r="1191" spans="1:1" s="3" customFormat="1">
      <c r="A1191" s="577" t="s">
        <v>3753</v>
      </c>
    </row>
    <row r="1192" spans="1:1" s="3" customFormat="1">
      <c r="A1192" s="577" t="s">
        <v>3754</v>
      </c>
    </row>
    <row r="1193" spans="1:1" s="3" customFormat="1">
      <c r="A1193" s="577" t="s">
        <v>3755</v>
      </c>
    </row>
    <row r="1194" spans="1:1" s="3" customFormat="1">
      <c r="A1194" s="577" t="s">
        <v>3756</v>
      </c>
    </row>
    <row r="1195" spans="1:1" s="3" customFormat="1">
      <c r="A1195" s="577" t="s">
        <v>3757</v>
      </c>
    </row>
    <row r="1196" spans="1:1" s="3" customFormat="1">
      <c r="A1196" s="577" t="s">
        <v>3758</v>
      </c>
    </row>
    <row r="1197" spans="1:1" s="3" customFormat="1">
      <c r="A1197" s="577" t="s">
        <v>3759</v>
      </c>
    </row>
    <row r="1198" spans="1:1" s="3" customFormat="1">
      <c r="A1198" s="577" t="s">
        <v>3760</v>
      </c>
    </row>
    <row r="1199" spans="1:1" s="3" customFormat="1">
      <c r="A1199" s="577" t="s">
        <v>3761</v>
      </c>
    </row>
    <row r="1200" spans="1:1" s="3" customFormat="1">
      <c r="A1200" s="577" t="s">
        <v>3762</v>
      </c>
    </row>
    <row r="1201" spans="1:1" s="3" customFormat="1">
      <c r="A1201" s="577" t="s">
        <v>3763</v>
      </c>
    </row>
    <row r="1202" spans="1:1" s="3" customFormat="1">
      <c r="A1202" s="577" t="s">
        <v>3764</v>
      </c>
    </row>
    <row r="1203" spans="1:1" s="3" customFormat="1">
      <c r="A1203" s="577" t="s">
        <v>3765</v>
      </c>
    </row>
    <row r="1204" spans="1:1" s="3" customFormat="1">
      <c r="A1204" s="577" t="s">
        <v>3766</v>
      </c>
    </row>
    <row r="1205" spans="1:1" s="3" customFormat="1">
      <c r="A1205" s="577" t="s">
        <v>3767</v>
      </c>
    </row>
    <row r="1206" spans="1:1" s="3" customFormat="1">
      <c r="A1206" s="577" t="s">
        <v>3768</v>
      </c>
    </row>
    <row r="1207" spans="1:1" s="3" customFormat="1">
      <c r="A1207" s="577" t="s">
        <v>3769</v>
      </c>
    </row>
    <row r="1208" spans="1:1" s="3" customFormat="1" ht="13.8" thickBot="1">
      <c r="A1208" s="578" t="s">
        <v>3770</v>
      </c>
    </row>
    <row r="1209" spans="1:1" s="343" customFormat="1" ht="16.2">
      <c r="A1209" s="579" t="s">
        <v>3771</v>
      </c>
    </row>
    <row r="1210" spans="1:1" s="3" customFormat="1">
      <c r="A1210" s="577" t="s">
        <v>2746</v>
      </c>
    </row>
    <row r="1211" spans="1:1" s="3" customFormat="1">
      <c r="A1211" s="577" t="s">
        <v>2747</v>
      </c>
    </row>
    <row r="1212" spans="1:1" s="3" customFormat="1">
      <c r="A1212" s="577" t="s">
        <v>3707</v>
      </c>
    </row>
    <row r="1213" spans="1:1" s="3" customFormat="1">
      <c r="A1213" s="577" t="s">
        <v>2748</v>
      </c>
    </row>
    <row r="1214" spans="1:1" s="3" customFormat="1">
      <c r="A1214" s="577" t="s">
        <v>3772</v>
      </c>
    </row>
    <row r="1215" spans="1:1" s="3" customFormat="1">
      <c r="A1215" s="577" t="s">
        <v>3773</v>
      </c>
    </row>
    <row r="1216" spans="1:1" s="3" customFormat="1">
      <c r="A1216" s="577" t="s">
        <v>3774</v>
      </c>
    </row>
    <row r="1217" spans="1:1" s="3" customFormat="1">
      <c r="A1217" s="577" t="s">
        <v>3775</v>
      </c>
    </row>
    <row r="1218" spans="1:1" s="3" customFormat="1">
      <c r="A1218" s="577" t="s">
        <v>3776</v>
      </c>
    </row>
    <row r="1219" spans="1:1" s="3" customFormat="1">
      <c r="A1219" s="577" t="s">
        <v>3777</v>
      </c>
    </row>
    <row r="1220" spans="1:1" s="3" customFormat="1">
      <c r="A1220" s="577" t="s">
        <v>3778</v>
      </c>
    </row>
    <row r="1221" spans="1:1" s="3" customFormat="1">
      <c r="A1221" s="577" t="s">
        <v>3779</v>
      </c>
    </row>
    <row r="1222" spans="1:1" s="3" customFormat="1">
      <c r="A1222" s="577" t="s">
        <v>3780</v>
      </c>
    </row>
    <row r="1223" spans="1:1" s="3" customFormat="1">
      <c r="A1223" s="577" t="s">
        <v>3781</v>
      </c>
    </row>
    <row r="1224" spans="1:1" s="3" customFormat="1">
      <c r="A1224" s="577" t="s">
        <v>3782</v>
      </c>
    </row>
    <row r="1225" spans="1:1" s="3" customFormat="1">
      <c r="A1225" s="577" t="s">
        <v>3783</v>
      </c>
    </row>
    <row r="1226" spans="1:1" s="3" customFormat="1">
      <c r="A1226" s="577" t="s">
        <v>3784</v>
      </c>
    </row>
    <row r="1227" spans="1:1" s="3" customFormat="1">
      <c r="A1227" s="577" t="s">
        <v>3785</v>
      </c>
    </row>
    <row r="1228" spans="1:1" s="3" customFormat="1">
      <c r="A1228" s="577" t="s">
        <v>3786</v>
      </c>
    </row>
    <row r="1229" spans="1:1" s="3" customFormat="1" ht="13.8" thickBot="1">
      <c r="A1229" s="578" t="s">
        <v>3787</v>
      </c>
    </row>
    <row r="1230" spans="1:1" s="343" customFormat="1" ht="16.2">
      <c r="A1230" s="579" t="s">
        <v>3788</v>
      </c>
    </row>
    <row r="1231" spans="1:1" s="3" customFormat="1">
      <c r="A1231" s="577" t="s">
        <v>2746</v>
      </c>
    </row>
    <row r="1232" spans="1:1" s="3" customFormat="1">
      <c r="A1232" s="577" t="s">
        <v>2747</v>
      </c>
    </row>
    <row r="1233" spans="1:1" s="3" customFormat="1">
      <c r="A1233" s="577" t="s">
        <v>3707</v>
      </c>
    </row>
    <row r="1234" spans="1:1" s="3" customFormat="1">
      <c r="A1234" s="577" t="s">
        <v>2748</v>
      </c>
    </row>
    <row r="1235" spans="1:1" s="3" customFormat="1">
      <c r="A1235" s="577" t="s">
        <v>3789</v>
      </c>
    </row>
    <row r="1236" spans="1:1" s="3" customFormat="1">
      <c r="A1236" s="577" t="s">
        <v>3790</v>
      </c>
    </row>
    <row r="1237" spans="1:1" s="3" customFormat="1">
      <c r="A1237" s="577" t="s">
        <v>3791</v>
      </c>
    </row>
    <row r="1238" spans="1:1" s="3" customFormat="1">
      <c r="A1238" s="577" t="s">
        <v>3792</v>
      </c>
    </row>
    <row r="1239" spans="1:1" s="3" customFormat="1">
      <c r="A1239" s="577" t="s">
        <v>3793</v>
      </c>
    </row>
    <row r="1240" spans="1:1" s="3" customFormat="1">
      <c r="A1240" s="577" t="s">
        <v>3794</v>
      </c>
    </row>
    <row r="1241" spans="1:1" s="3" customFormat="1">
      <c r="A1241" s="577" t="s">
        <v>3795</v>
      </c>
    </row>
    <row r="1242" spans="1:1" s="3" customFormat="1">
      <c r="A1242" s="577" t="s">
        <v>3796</v>
      </c>
    </row>
    <row r="1243" spans="1:1" s="3" customFormat="1">
      <c r="A1243" s="577" t="s">
        <v>3797</v>
      </c>
    </row>
    <row r="1244" spans="1:1" s="3" customFormat="1">
      <c r="A1244" s="577" t="s">
        <v>3798</v>
      </c>
    </row>
    <row r="1245" spans="1:1" s="3" customFormat="1">
      <c r="A1245" s="577" t="s">
        <v>3799</v>
      </c>
    </row>
    <row r="1246" spans="1:1" s="3" customFormat="1">
      <c r="A1246" s="577" t="s">
        <v>3800</v>
      </c>
    </row>
    <row r="1247" spans="1:1" s="3" customFormat="1">
      <c r="A1247" s="577" t="s">
        <v>3801</v>
      </c>
    </row>
    <row r="1248" spans="1:1" s="3" customFormat="1">
      <c r="A1248" s="577" t="s">
        <v>3802</v>
      </c>
    </row>
    <row r="1249" spans="1:1" s="3" customFormat="1">
      <c r="A1249" s="577" t="s">
        <v>3803</v>
      </c>
    </row>
    <row r="1250" spans="1:1" s="3" customFormat="1">
      <c r="A1250" s="577" t="s">
        <v>3804</v>
      </c>
    </row>
    <row r="1251" spans="1:1" s="3" customFormat="1">
      <c r="A1251" s="577" t="s">
        <v>3805</v>
      </c>
    </row>
    <row r="1252" spans="1:1" s="3" customFormat="1">
      <c r="A1252" s="577" t="s">
        <v>3806</v>
      </c>
    </row>
    <row r="1253" spans="1:1" s="3" customFormat="1">
      <c r="A1253" s="577" t="s">
        <v>3807</v>
      </c>
    </row>
    <row r="1254" spans="1:1" s="3" customFormat="1">
      <c r="A1254" s="577" t="s">
        <v>3808</v>
      </c>
    </row>
    <row r="1255" spans="1:1" s="3" customFormat="1">
      <c r="A1255" s="577" t="s">
        <v>3809</v>
      </c>
    </row>
    <row r="1256" spans="1:1" s="3" customFormat="1">
      <c r="A1256" s="577" t="s">
        <v>3810</v>
      </c>
    </row>
    <row r="1257" spans="1:1" s="3" customFormat="1">
      <c r="A1257" s="577" t="s">
        <v>3811</v>
      </c>
    </row>
    <row r="1258" spans="1:1" s="3" customFormat="1">
      <c r="A1258" s="577" t="s">
        <v>3812</v>
      </c>
    </row>
    <row r="1259" spans="1:1" s="3" customFormat="1" ht="13.8" thickBot="1">
      <c r="A1259" s="578" t="s">
        <v>3813</v>
      </c>
    </row>
    <row r="1260" spans="1:1" s="343" customFormat="1" ht="16.2">
      <c r="A1260" s="579" t="s">
        <v>3814</v>
      </c>
    </row>
    <row r="1261" spans="1:1" s="3" customFormat="1">
      <c r="A1261" s="577" t="s">
        <v>2746</v>
      </c>
    </row>
    <row r="1262" spans="1:1" s="3" customFormat="1">
      <c r="A1262" s="577" t="s">
        <v>2747</v>
      </c>
    </row>
    <row r="1263" spans="1:1" s="3" customFormat="1">
      <c r="A1263" s="577" t="s">
        <v>3707</v>
      </c>
    </row>
    <row r="1264" spans="1:1" s="3" customFormat="1">
      <c r="A1264" s="577" t="s">
        <v>2748</v>
      </c>
    </row>
    <row r="1265" spans="1:1" s="617" customFormat="1">
      <c r="A1265" s="619" t="s">
        <v>4433</v>
      </c>
    </row>
    <row r="1266" spans="1:1" s="617" customFormat="1">
      <c r="A1266" s="615" t="s">
        <v>4434</v>
      </c>
    </row>
    <row r="1267" spans="1:1" s="617" customFormat="1">
      <c r="A1267" s="615" t="s">
        <v>4435</v>
      </c>
    </row>
    <row r="1268" spans="1:1" s="617" customFormat="1">
      <c r="A1268" s="615" t="s">
        <v>3877</v>
      </c>
    </row>
    <row r="1269" spans="1:1" s="617" customFormat="1">
      <c r="A1269" s="615" t="s">
        <v>3899</v>
      </c>
    </row>
    <row r="1270" spans="1:1" s="617" customFormat="1">
      <c r="A1270" s="615" t="s">
        <v>4436</v>
      </c>
    </row>
    <row r="1271" spans="1:1" s="617" customFormat="1" ht="13.8" thickBot="1">
      <c r="A1271" s="618" t="s">
        <v>4437</v>
      </c>
    </row>
    <row r="1272" spans="1:1" s="343" customFormat="1" ht="16.2">
      <c r="A1272" s="579" t="s">
        <v>3815</v>
      </c>
    </row>
    <row r="1273" spans="1:1" s="3" customFormat="1">
      <c r="A1273" s="577" t="s">
        <v>2746</v>
      </c>
    </row>
    <row r="1274" spans="1:1" s="3" customFormat="1">
      <c r="A1274" s="577" t="s">
        <v>2747</v>
      </c>
    </row>
    <row r="1275" spans="1:1" s="3" customFormat="1">
      <c r="A1275" s="577" t="s">
        <v>3707</v>
      </c>
    </row>
    <row r="1276" spans="1:1" s="3" customFormat="1">
      <c r="A1276" s="577" t="s">
        <v>2748</v>
      </c>
    </row>
    <row r="1277" spans="1:1" s="3" customFormat="1">
      <c r="A1277" s="577" t="s">
        <v>3816</v>
      </c>
    </row>
    <row r="1278" spans="1:1" s="3" customFormat="1">
      <c r="A1278" s="577" t="s">
        <v>3817</v>
      </c>
    </row>
    <row r="1279" spans="1:1" s="3" customFormat="1">
      <c r="A1279" s="577" t="s">
        <v>3818</v>
      </c>
    </row>
    <row r="1280" spans="1:1" s="3" customFormat="1">
      <c r="A1280" s="577" t="s">
        <v>3819</v>
      </c>
    </row>
    <row r="1281" spans="1:1" s="3" customFormat="1">
      <c r="A1281" s="577" t="s">
        <v>3820</v>
      </c>
    </row>
    <row r="1282" spans="1:1" s="3" customFormat="1">
      <c r="A1282" s="577" t="s">
        <v>3821</v>
      </c>
    </row>
    <row r="1283" spans="1:1" s="3" customFormat="1">
      <c r="A1283" s="577" t="s">
        <v>3822</v>
      </c>
    </row>
    <row r="1284" spans="1:1" s="3" customFormat="1">
      <c r="A1284" s="577" t="s">
        <v>3823</v>
      </c>
    </row>
    <row r="1285" spans="1:1" s="3" customFormat="1">
      <c r="A1285" s="577" t="s">
        <v>3824</v>
      </c>
    </row>
    <row r="1286" spans="1:1" s="3" customFormat="1">
      <c r="A1286" s="577" t="s">
        <v>3825</v>
      </c>
    </row>
    <row r="1287" spans="1:1" s="3" customFormat="1">
      <c r="A1287" s="577" t="s">
        <v>3826</v>
      </c>
    </row>
    <row r="1288" spans="1:1" s="3" customFormat="1">
      <c r="A1288" s="577" t="s">
        <v>3827</v>
      </c>
    </row>
    <row r="1289" spans="1:1" s="3" customFormat="1">
      <c r="A1289" s="577" t="s">
        <v>3828</v>
      </c>
    </row>
    <row r="1290" spans="1:1" s="3" customFormat="1">
      <c r="A1290" s="577" t="s">
        <v>3829</v>
      </c>
    </row>
    <row r="1291" spans="1:1" s="3" customFormat="1" ht="13.8" thickBot="1">
      <c r="A1291" s="578" t="s">
        <v>3830</v>
      </c>
    </row>
    <row r="1292" spans="1:1" s="343" customFormat="1" ht="16.2">
      <c r="A1292" s="579" t="s">
        <v>3831</v>
      </c>
    </row>
    <row r="1293" spans="1:1" s="3" customFormat="1">
      <c r="A1293" s="577" t="s">
        <v>2746</v>
      </c>
    </row>
    <row r="1294" spans="1:1" s="3" customFormat="1">
      <c r="A1294" s="577" t="s">
        <v>2747</v>
      </c>
    </row>
    <row r="1295" spans="1:1" s="3" customFormat="1">
      <c r="A1295" s="577" t="s">
        <v>3707</v>
      </c>
    </row>
    <row r="1296" spans="1:1" s="3" customFormat="1">
      <c r="A1296" s="577" t="s">
        <v>2748</v>
      </c>
    </row>
    <row r="1297" spans="1:1" s="617" customFormat="1">
      <c r="A1297" s="615" t="s">
        <v>4438</v>
      </c>
    </row>
    <row r="1298" spans="1:1" s="617" customFormat="1">
      <c r="A1298" s="615" t="s">
        <v>4439</v>
      </c>
    </row>
    <row r="1299" spans="1:1" s="3" customFormat="1">
      <c r="A1299" s="577" t="s">
        <v>3832</v>
      </c>
    </row>
    <row r="1300" spans="1:1" s="3" customFormat="1">
      <c r="A1300" s="577" t="s">
        <v>3833</v>
      </c>
    </row>
    <row r="1301" spans="1:1" s="3" customFormat="1">
      <c r="A1301" s="577" t="s">
        <v>3834</v>
      </c>
    </row>
    <row r="1302" spans="1:1" s="3" customFormat="1">
      <c r="A1302" s="577" t="s">
        <v>3835</v>
      </c>
    </row>
    <row r="1303" spans="1:1" s="3" customFormat="1">
      <c r="A1303" s="577" t="s">
        <v>3836</v>
      </c>
    </row>
    <row r="1304" spans="1:1" s="3" customFormat="1">
      <c r="A1304" s="577" t="s">
        <v>3837</v>
      </c>
    </row>
    <row r="1305" spans="1:1" s="3" customFormat="1">
      <c r="A1305" s="577" t="s">
        <v>3838</v>
      </c>
    </row>
    <row r="1306" spans="1:1" s="3" customFormat="1">
      <c r="A1306" s="577" t="s">
        <v>3839</v>
      </c>
    </row>
    <row r="1307" spans="1:1" s="3" customFormat="1">
      <c r="A1307" s="577" t="s">
        <v>3840</v>
      </c>
    </row>
    <row r="1308" spans="1:1" s="3" customFormat="1">
      <c r="A1308" s="577" t="s">
        <v>3841</v>
      </c>
    </row>
    <row r="1309" spans="1:1" s="3" customFormat="1">
      <c r="A1309" s="577" t="s">
        <v>3842</v>
      </c>
    </row>
    <row r="1310" spans="1:1" s="3" customFormat="1">
      <c r="A1310" s="577" t="s">
        <v>3843</v>
      </c>
    </row>
    <row r="1311" spans="1:1" s="3" customFormat="1">
      <c r="A1311" s="577" t="s">
        <v>3844</v>
      </c>
    </row>
    <row r="1312" spans="1:1" s="3" customFormat="1">
      <c r="A1312" s="577" t="s">
        <v>3845</v>
      </c>
    </row>
    <row r="1313" spans="1:1" s="3" customFormat="1">
      <c r="A1313" s="577" t="s">
        <v>3846</v>
      </c>
    </row>
    <row r="1314" spans="1:1" s="3" customFormat="1">
      <c r="A1314" s="577" t="s">
        <v>3847</v>
      </c>
    </row>
    <row r="1315" spans="1:1" s="3" customFormat="1">
      <c r="A1315" s="577" t="s">
        <v>3848</v>
      </c>
    </row>
    <row r="1316" spans="1:1" s="3" customFormat="1">
      <c r="A1316" s="577" t="s">
        <v>3849</v>
      </c>
    </row>
    <row r="1317" spans="1:1" s="3" customFormat="1">
      <c r="A1317" s="577" t="s">
        <v>3850</v>
      </c>
    </row>
    <row r="1318" spans="1:1" s="3" customFormat="1">
      <c r="A1318" s="577" t="s">
        <v>3851</v>
      </c>
    </row>
    <row r="1319" spans="1:1" s="3" customFormat="1">
      <c r="A1319" s="577" t="s">
        <v>3852</v>
      </c>
    </row>
    <row r="1320" spans="1:1" s="3" customFormat="1" ht="13.8" thickBot="1">
      <c r="A1320" s="578" t="s">
        <v>3853</v>
      </c>
    </row>
    <row r="1321" spans="1:1" s="343" customFormat="1" ht="16.2">
      <c r="A1321" s="579" t="s">
        <v>3854</v>
      </c>
    </row>
    <row r="1322" spans="1:1" s="3" customFormat="1">
      <c r="A1322" s="577" t="s">
        <v>2746</v>
      </c>
    </row>
    <row r="1323" spans="1:1" s="3" customFormat="1">
      <c r="A1323" s="577" t="s">
        <v>2747</v>
      </c>
    </row>
    <row r="1324" spans="1:1" s="3" customFormat="1">
      <c r="A1324" s="577" t="s">
        <v>3707</v>
      </c>
    </row>
    <row r="1325" spans="1:1" s="3" customFormat="1">
      <c r="A1325" s="577" t="s">
        <v>2748</v>
      </c>
    </row>
    <row r="1326" spans="1:1" s="3" customFormat="1">
      <c r="A1326" s="577" t="s">
        <v>3855</v>
      </c>
    </row>
    <row r="1327" spans="1:1" s="3" customFormat="1">
      <c r="A1327" s="577" t="s">
        <v>3856</v>
      </c>
    </row>
    <row r="1328" spans="1:1" s="3" customFormat="1">
      <c r="A1328" s="577" t="s">
        <v>3857</v>
      </c>
    </row>
    <row r="1329" spans="1:1" s="3" customFormat="1">
      <c r="A1329" s="577" t="s">
        <v>3858</v>
      </c>
    </row>
    <row r="1330" spans="1:1" s="3" customFormat="1">
      <c r="A1330" s="577" t="s">
        <v>3859</v>
      </c>
    </row>
    <row r="1331" spans="1:1" s="3" customFormat="1">
      <c r="A1331" s="577" t="s">
        <v>3860</v>
      </c>
    </row>
    <row r="1332" spans="1:1" s="3" customFormat="1">
      <c r="A1332" s="577" t="s">
        <v>3861</v>
      </c>
    </row>
    <row r="1333" spans="1:1" s="3" customFormat="1">
      <c r="A1333" s="577" t="s">
        <v>3862</v>
      </c>
    </row>
    <row r="1334" spans="1:1" s="3" customFormat="1">
      <c r="A1334" s="577" t="s">
        <v>3863</v>
      </c>
    </row>
    <row r="1335" spans="1:1" s="3" customFormat="1" ht="13.8" thickBot="1">
      <c r="A1335" s="578" t="s">
        <v>3864</v>
      </c>
    </row>
    <row r="1336" spans="1:1" s="343" customFormat="1" ht="16.2">
      <c r="A1336" s="579" t="s">
        <v>3865</v>
      </c>
    </row>
    <row r="1337" spans="1:1" s="3" customFormat="1">
      <c r="A1337" s="577" t="s">
        <v>2746</v>
      </c>
    </row>
    <row r="1338" spans="1:1" s="3" customFormat="1">
      <c r="A1338" s="577" t="s">
        <v>2747</v>
      </c>
    </row>
    <row r="1339" spans="1:1" s="3" customFormat="1">
      <c r="A1339" s="577" t="s">
        <v>3707</v>
      </c>
    </row>
    <row r="1340" spans="1:1" s="3" customFormat="1">
      <c r="A1340" s="577" t="s">
        <v>2748</v>
      </c>
    </row>
    <row r="1341" spans="1:1" s="3" customFormat="1">
      <c r="A1341" s="577" t="s">
        <v>3866</v>
      </c>
    </row>
    <row r="1342" spans="1:1" s="3" customFormat="1">
      <c r="A1342" s="577" t="s">
        <v>3867</v>
      </c>
    </row>
    <row r="1343" spans="1:1" s="3" customFormat="1">
      <c r="A1343" s="577" t="s">
        <v>3868</v>
      </c>
    </row>
    <row r="1344" spans="1:1" s="3" customFormat="1">
      <c r="A1344" s="577" t="s">
        <v>3869</v>
      </c>
    </row>
    <row r="1345" spans="1:1" s="3" customFormat="1">
      <c r="A1345" s="577" t="s">
        <v>3870</v>
      </c>
    </row>
    <row r="1346" spans="1:1" s="3" customFormat="1">
      <c r="A1346" s="577" t="s">
        <v>3871</v>
      </c>
    </row>
    <row r="1347" spans="1:1" s="3" customFormat="1">
      <c r="A1347" s="577" t="s">
        <v>3872</v>
      </c>
    </row>
    <row r="1348" spans="1:1" s="3" customFormat="1">
      <c r="A1348" s="577" t="s">
        <v>3873</v>
      </c>
    </row>
    <row r="1349" spans="1:1" s="3" customFormat="1">
      <c r="A1349" s="577" t="s">
        <v>3874</v>
      </c>
    </row>
    <row r="1350" spans="1:1" s="3" customFormat="1">
      <c r="A1350" s="577" t="s">
        <v>3875</v>
      </c>
    </row>
    <row r="1351" spans="1:1" s="3" customFormat="1">
      <c r="A1351" s="577" t="s">
        <v>3876</v>
      </c>
    </row>
    <row r="1352" spans="1:1" s="617" customFormat="1">
      <c r="A1352" s="615" t="s">
        <v>4440</v>
      </c>
    </row>
    <row r="1353" spans="1:1" s="617" customFormat="1">
      <c r="A1353" s="615" t="s">
        <v>4441</v>
      </c>
    </row>
    <row r="1354" spans="1:1" s="617" customFormat="1">
      <c r="A1354" s="615" t="s">
        <v>3878</v>
      </c>
    </row>
    <row r="1355" spans="1:1" s="3" customFormat="1">
      <c r="A1355" s="577" t="s">
        <v>3879</v>
      </c>
    </row>
    <row r="1356" spans="1:1" s="3" customFormat="1">
      <c r="A1356" s="577" t="s">
        <v>3880</v>
      </c>
    </row>
    <row r="1357" spans="1:1" s="3" customFormat="1">
      <c r="A1357" s="577" t="s">
        <v>3881</v>
      </c>
    </row>
    <row r="1358" spans="1:1" s="3" customFormat="1">
      <c r="A1358" s="577" t="s">
        <v>3882</v>
      </c>
    </row>
    <row r="1359" spans="1:1" s="3" customFormat="1">
      <c r="A1359" s="577" t="s">
        <v>3883</v>
      </c>
    </row>
    <row r="1360" spans="1:1" s="3" customFormat="1">
      <c r="A1360" s="577" t="s">
        <v>3884</v>
      </c>
    </row>
    <row r="1361" spans="1:1" s="3" customFormat="1">
      <c r="A1361" s="577" t="s">
        <v>3885</v>
      </c>
    </row>
    <row r="1362" spans="1:1" s="3" customFormat="1">
      <c r="A1362" s="577" t="s">
        <v>3886</v>
      </c>
    </row>
    <row r="1363" spans="1:1" s="3" customFormat="1">
      <c r="A1363" s="577" t="s">
        <v>3887</v>
      </c>
    </row>
    <row r="1364" spans="1:1" s="3" customFormat="1">
      <c r="A1364" s="577" t="s">
        <v>3888</v>
      </c>
    </row>
    <row r="1365" spans="1:1" s="3" customFormat="1">
      <c r="A1365" s="577" t="s">
        <v>3889</v>
      </c>
    </row>
    <row r="1366" spans="1:1" s="3" customFormat="1">
      <c r="A1366" s="577" t="s">
        <v>3890</v>
      </c>
    </row>
    <row r="1367" spans="1:1" s="3" customFormat="1">
      <c r="A1367" s="577" t="s">
        <v>3891</v>
      </c>
    </row>
    <row r="1368" spans="1:1" s="3" customFormat="1">
      <c r="A1368" s="577" t="s">
        <v>3892</v>
      </c>
    </row>
    <row r="1369" spans="1:1" s="3" customFormat="1">
      <c r="A1369" s="577" t="s">
        <v>3893</v>
      </c>
    </row>
    <row r="1370" spans="1:1" s="3" customFormat="1">
      <c r="A1370" s="577" t="s">
        <v>3894</v>
      </c>
    </row>
    <row r="1371" spans="1:1" s="3" customFormat="1">
      <c r="A1371" s="577" t="s">
        <v>3895</v>
      </c>
    </row>
    <row r="1372" spans="1:1" s="3" customFormat="1">
      <c r="A1372" s="577" t="s">
        <v>3896</v>
      </c>
    </row>
    <row r="1373" spans="1:1" s="3" customFormat="1">
      <c r="A1373" s="577" t="s">
        <v>3897</v>
      </c>
    </row>
    <row r="1374" spans="1:1" s="3" customFormat="1">
      <c r="A1374" s="577" t="s">
        <v>3898</v>
      </c>
    </row>
    <row r="1375" spans="1:1" s="3" customFormat="1">
      <c r="A1375" s="577" t="s">
        <v>3900</v>
      </c>
    </row>
    <row r="1376" spans="1:1" s="3" customFormat="1">
      <c r="A1376" s="577" t="s">
        <v>3901</v>
      </c>
    </row>
    <row r="1377" spans="1:1" s="3" customFormat="1">
      <c r="A1377" s="577" t="s">
        <v>3902</v>
      </c>
    </row>
    <row r="1378" spans="1:1" s="3" customFormat="1">
      <c r="A1378" s="577" t="s">
        <v>3903</v>
      </c>
    </row>
    <row r="1379" spans="1:1" s="3" customFormat="1">
      <c r="A1379" s="577" t="s">
        <v>3904</v>
      </c>
    </row>
    <row r="1380" spans="1:1" s="3" customFormat="1">
      <c r="A1380" s="577" t="s">
        <v>3905</v>
      </c>
    </row>
    <row r="1381" spans="1:1" s="3" customFormat="1">
      <c r="A1381" s="577" t="s">
        <v>3906</v>
      </c>
    </row>
    <row r="1382" spans="1:1" s="3" customFormat="1" ht="13.8" thickBot="1">
      <c r="A1382" s="578" t="s">
        <v>3907</v>
      </c>
    </row>
    <row r="1383" spans="1:1" s="343" customFormat="1" ht="16.2">
      <c r="A1383" s="579" t="s">
        <v>3908</v>
      </c>
    </row>
    <row r="1384" spans="1:1" s="3" customFormat="1">
      <c r="A1384" s="577" t="s">
        <v>2746</v>
      </c>
    </row>
    <row r="1385" spans="1:1" s="3" customFormat="1">
      <c r="A1385" s="577" t="s">
        <v>2747</v>
      </c>
    </row>
    <row r="1386" spans="1:1" s="3" customFormat="1">
      <c r="A1386" s="577" t="s">
        <v>3707</v>
      </c>
    </row>
    <row r="1387" spans="1:1" s="3" customFormat="1">
      <c r="A1387" s="577" t="s">
        <v>2748</v>
      </c>
    </row>
    <row r="1388" spans="1:1" s="3" customFormat="1">
      <c r="A1388" s="577" t="s">
        <v>3909</v>
      </c>
    </row>
    <row r="1389" spans="1:1" s="3" customFormat="1">
      <c r="A1389" s="577" t="s">
        <v>3910</v>
      </c>
    </row>
    <row r="1390" spans="1:1" s="3" customFormat="1">
      <c r="A1390" s="577" t="s">
        <v>3911</v>
      </c>
    </row>
    <row r="1391" spans="1:1" s="3" customFormat="1">
      <c r="A1391" s="577" t="s">
        <v>3912</v>
      </c>
    </row>
    <row r="1392" spans="1:1" s="3" customFormat="1">
      <c r="A1392" s="577" t="s">
        <v>3913</v>
      </c>
    </row>
    <row r="1393" spans="1:1" s="3" customFormat="1">
      <c r="A1393" s="577" t="s">
        <v>3914</v>
      </c>
    </row>
    <row r="1394" spans="1:1" s="3" customFormat="1">
      <c r="A1394" s="577" t="s">
        <v>3915</v>
      </c>
    </row>
    <row r="1395" spans="1:1" s="3" customFormat="1" ht="13.8" thickBot="1">
      <c r="A1395" s="578" t="s">
        <v>3916</v>
      </c>
    </row>
    <row r="1396" spans="1:1" s="343" customFormat="1" ht="16.2">
      <c r="A1396" s="579" t="s">
        <v>3917</v>
      </c>
    </row>
    <row r="1397" spans="1:1" s="3" customFormat="1">
      <c r="A1397" s="577" t="s">
        <v>2746</v>
      </c>
    </row>
    <row r="1398" spans="1:1" s="3" customFormat="1">
      <c r="A1398" s="577" t="s">
        <v>2747</v>
      </c>
    </row>
    <row r="1399" spans="1:1" s="3" customFormat="1">
      <c r="A1399" s="577" t="s">
        <v>2748</v>
      </c>
    </row>
    <row r="1400" spans="1:1" s="3" customFormat="1">
      <c r="A1400" s="577" t="s">
        <v>3918</v>
      </c>
    </row>
    <row r="1401" spans="1:1" s="3" customFormat="1">
      <c r="A1401" s="577" t="s">
        <v>3919</v>
      </c>
    </row>
    <row r="1402" spans="1:1" s="3" customFormat="1">
      <c r="A1402" s="577" t="s">
        <v>3920</v>
      </c>
    </row>
    <row r="1403" spans="1:1" s="3" customFormat="1">
      <c r="A1403" s="577" t="s">
        <v>3921</v>
      </c>
    </row>
    <row r="1404" spans="1:1" s="3" customFormat="1">
      <c r="A1404" s="577" t="s">
        <v>3922</v>
      </c>
    </row>
    <row r="1405" spans="1:1" s="3" customFormat="1" ht="13.8" thickBot="1">
      <c r="A1405" s="578" t="s">
        <v>3923</v>
      </c>
    </row>
    <row r="1406" spans="1:1" s="343" customFormat="1" ht="16.2">
      <c r="A1406" s="579" t="s">
        <v>3924</v>
      </c>
    </row>
    <row r="1407" spans="1:1" s="3" customFormat="1">
      <c r="A1407" s="577" t="s">
        <v>2746</v>
      </c>
    </row>
    <row r="1408" spans="1:1" s="3" customFormat="1">
      <c r="A1408" s="577" t="s">
        <v>2747</v>
      </c>
    </row>
    <row r="1409" spans="1:1" s="3" customFormat="1">
      <c r="A1409" s="577" t="s">
        <v>2748</v>
      </c>
    </row>
    <row r="1410" spans="1:1" s="3" customFormat="1">
      <c r="A1410" s="577" t="s">
        <v>3925</v>
      </c>
    </row>
    <row r="1411" spans="1:1" s="3" customFormat="1">
      <c r="A1411" s="577" t="s">
        <v>3926</v>
      </c>
    </row>
    <row r="1412" spans="1:1" s="3" customFormat="1">
      <c r="A1412" s="577" t="s">
        <v>3927</v>
      </c>
    </row>
    <row r="1413" spans="1:1" s="3" customFormat="1">
      <c r="A1413" s="577" t="s">
        <v>3928</v>
      </c>
    </row>
    <row r="1414" spans="1:1" s="3" customFormat="1">
      <c r="A1414" s="577" t="s">
        <v>3929</v>
      </c>
    </row>
    <row r="1415" spans="1:1" s="3" customFormat="1">
      <c r="A1415" s="577" t="s">
        <v>3930</v>
      </c>
    </row>
    <row r="1416" spans="1:1" s="3" customFormat="1">
      <c r="A1416" s="577" t="s">
        <v>3931</v>
      </c>
    </row>
    <row r="1417" spans="1:1" s="3" customFormat="1">
      <c r="A1417" s="577" t="s">
        <v>3932</v>
      </c>
    </row>
    <row r="1418" spans="1:1" s="3" customFormat="1">
      <c r="A1418" s="577" t="s">
        <v>3933</v>
      </c>
    </row>
    <row r="1419" spans="1:1" s="3" customFormat="1">
      <c r="A1419" s="577" t="s">
        <v>3934</v>
      </c>
    </row>
    <row r="1420" spans="1:1" s="3" customFormat="1" ht="13.8" thickBot="1">
      <c r="A1420" s="578" t="s">
        <v>3935</v>
      </c>
    </row>
    <row r="1421" spans="1:1" s="343" customFormat="1" ht="16.2">
      <c r="A1421" s="579" t="s">
        <v>3936</v>
      </c>
    </row>
    <row r="1422" spans="1:1" s="3" customFormat="1">
      <c r="A1422" s="577" t="s">
        <v>2746</v>
      </c>
    </row>
    <row r="1423" spans="1:1" s="3" customFormat="1">
      <c r="A1423" s="577" t="s">
        <v>2747</v>
      </c>
    </row>
    <row r="1424" spans="1:1" s="3" customFormat="1">
      <c r="A1424" s="577" t="s">
        <v>2748</v>
      </c>
    </row>
    <row r="1425" spans="1:1" s="3" customFormat="1">
      <c r="A1425" s="577" t="s">
        <v>3937</v>
      </c>
    </row>
    <row r="1426" spans="1:1" s="3" customFormat="1">
      <c r="A1426" s="577" t="s">
        <v>3938</v>
      </c>
    </row>
    <row r="1427" spans="1:1" s="3" customFormat="1">
      <c r="A1427" s="577" t="s">
        <v>3939</v>
      </c>
    </row>
    <row r="1428" spans="1:1" s="3" customFormat="1">
      <c r="A1428" s="577" t="s">
        <v>3940</v>
      </c>
    </row>
    <row r="1429" spans="1:1" s="3" customFormat="1">
      <c r="A1429" s="577" t="s">
        <v>3941</v>
      </c>
    </row>
    <row r="1430" spans="1:1" s="3" customFormat="1">
      <c r="A1430" s="577" t="s">
        <v>3942</v>
      </c>
    </row>
    <row r="1431" spans="1:1" s="3" customFormat="1">
      <c r="A1431" s="577" t="s">
        <v>3943</v>
      </c>
    </row>
    <row r="1432" spans="1:1" s="3" customFormat="1">
      <c r="A1432" s="577" t="s">
        <v>3944</v>
      </c>
    </row>
    <row r="1433" spans="1:1" s="3" customFormat="1">
      <c r="A1433" s="577" t="s">
        <v>3945</v>
      </c>
    </row>
    <row r="1434" spans="1:1" s="3" customFormat="1">
      <c r="A1434" s="577" t="s">
        <v>3946</v>
      </c>
    </row>
    <row r="1435" spans="1:1" s="3" customFormat="1">
      <c r="A1435" s="577" t="s">
        <v>3947</v>
      </c>
    </row>
    <row r="1436" spans="1:1" s="3" customFormat="1" ht="13.8" thickBot="1">
      <c r="A1436" s="578" t="s">
        <v>3948</v>
      </c>
    </row>
    <row r="1437" spans="1:1" s="343" customFormat="1" ht="16.2">
      <c r="A1437" s="579" t="s">
        <v>3949</v>
      </c>
    </row>
    <row r="1438" spans="1:1" s="3" customFormat="1">
      <c r="A1438" s="577" t="s">
        <v>2746</v>
      </c>
    </row>
    <row r="1439" spans="1:1" s="3" customFormat="1">
      <c r="A1439" s="577" t="s">
        <v>2747</v>
      </c>
    </row>
    <row r="1440" spans="1:1" s="3" customFormat="1">
      <c r="A1440" s="577" t="s">
        <v>2748</v>
      </c>
    </row>
    <row r="1441" spans="1:1" s="3" customFormat="1">
      <c r="A1441" s="577" t="s">
        <v>3950</v>
      </c>
    </row>
    <row r="1442" spans="1:1" s="3" customFormat="1">
      <c r="A1442" s="577" t="s">
        <v>3951</v>
      </c>
    </row>
    <row r="1443" spans="1:1" s="3" customFormat="1">
      <c r="A1443" s="577" t="s">
        <v>3952</v>
      </c>
    </row>
    <row r="1444" spans="1:1" s="3" customFormat="1">
      <c r="A1444" s="577" t="s">
        <v>3953</v>
      </c>
    </row>
    <row r="1445" spans="1:1" s="3" customFormat="1">
      <c r="A1445" s="577" t="s">
        <v>3954</v>
      </c>
    </row>
    <row r="1446" spans="1:1" s="3" customFormat="1">
      <c r="A1446" s="577" t="s">
        <v>3955</v>
      </c>
    </row>
    <row r="1447" spans="1:1" s="3" customFormat="1">
      <c r="A1447" s="577" t="s">
        <v>3956</v>
      </c>
    </row>
    <row r="1448" spans="1:1" s="3" customFormat="1">
      <c r="A1448" s="577" t="s">
        <v>3957</v>
      </c>
    </row>
    <row r="1449" spans="1:1" s="3" customFormat="1" ht="13.8" thickBot="1">
      <c r="A1449" s="578" t="s">
        <v>3958</v>
      </c>
    </row>
    <row r="1450" spans="1:1" s="343" customFormat="1" ht="16.2">
      <c r="A1450" s="579" t="s">
        <v>3959</v>
      </c>
    </row>
    <row r="1451" spans="1:1" s="3" customFormat="1">
      <c r="A1451" s="577" t="s">
        <v>2746</v>
      </c>
    </row>
    <row r="1452" spans="1:1" s="3" customFormat="1">
      <c r="A1452" s="577" t="s">
        <v>2747</v>
      </c>
    </row>
    <row r="1453" spans="1:1" s="3" customFormat="1">
      <c r="A1453" s="577" t="s">
        <v>2748</v>
      </c>
    </row>
    <row r="1454" spans="1:1" s="3" customFormat="1">
      <c r="A1454" s="577" t="s">
        <v>3960</v>
      </c>
    </row>
    <row r="1455" spans="1:1" s="3" customFormat="1">
      <c r="A1455" s="577" t="s">
        <v>3961</v>
      </c>
    </row>
    <row r="1456" spans="1:1" s="3" customFormat="1">
      <c r="A1456" s="577" t="s">
        <v>3962</v>
      </c>
    </row>
    <row r="1457" spans="1:1" s="3" customFormat="1">
      <c r="A1457" s="577" t="s">
        <v>3963</v>
      </c>
    </row>
    <row r="1458" spans="1:1" s="3" customFormat="1">
      <c r="A1458" s="577" t="s">
        <v>3964</v>
      </c>
    </row>
    <row r="1459" spans="1:1" s="3" customFormat="1">
      <c r="A1459" s="577" t="s">
        <v>3965</v>
      </c>
    </row>
    <row r="1460" spans="1:1" s="3" customFormat="1">
      <c r="A1460" s="577" t="s">
        <v>3966</v>
      </c>
    </row>
    <row r="1461" spans="1:1" s="3" customFormat="1">
      <c r="A1461" s="577" t="s">
        <v>3967</v>
      </c>
    </row>
    <row r="1462" spans="1:1" s="3" customFormat="1">
      <c r="A1462" s="577" t="s">
        <v>3968</v>
      </c>
    </row>
    <row r="1463" spans="1:1" s="3" customFormat="1">
      <c r="A1463" s="577" t="s">
        <v>3969</v>
      </c>
    </row>
    <row r="1464" spans="1:1" s="3" customFormat="1">
      <c r="A1464" s="577" t="s">
        <v>3970</v>
      </c>
    </row>
    <row r="1465" spans="1:1" s="3" customFormat="1">
      <c r="A1465" s="577" t="s">
        <v>3971</v>
      </c>
    </row>
    <row r="1466" spans="1:1" s="3" customFormat="1">
      <c r="A1466" s="577" t="s">
        <v>3972</v>
      </c>
    </row>
    <row r="1467" spans="1:1" s="3" customFormat="1">
      <c r="A1467" s="577" t="s">
        <v>3973</v>
      </c>
    </row>
    <row r="1468" spans="1:1" s="3" customFormat="1">
      <c r="A1468" s="577" t="s">
        <v>3974</v>
      </c>
    </row>
    <row r="1469" spans="1:1" s="3" customFormat="1">
      <c r="A1469" s="577" t="s">
        <v>3975</v>
      </c>
    </row>
    <row r="1470" spans="1:1" s="3" customFormat="1" ht="13.8" thickBot="1">
      <c r="A1470" s="578" t="s">
        <v>3976</v>
      </c>
    </row>
    <row r="1471" spans="1:1" s="343" customFormat="1" ht="16.2">
      <c r="A1471" s="579" t="s">
        <v>3977</v>
      </c>
    </row>
    <row r="1472" spans="1:1" s="3" customFormat="1">
      <c r="A1472" s="577" t="s">
        <v>2746</v>
      </c>
    </row>
    <row r="1473" spans="1:1" s="3" customFormat="1">
      <c r="A1473" s="577" t="s">
        <v>2747</v>
      </c>
    </row>
    <row r="1474" spans="1:1" s="3" customFormat="1">
      <c r="A1474" s="577" t="s">
        <v>2748</v>
      </c>
    </row>
    <row r="1475" spans="1:1" s="3" customFormat="1">
      <c r="A1475" s="577" t="s">
        <v>3978</v>
      </c>
    </row>
    <row r="1476" spans="1:1" s="3" customFormat="1">
      <c r="A1476" s="577" t="s">
        <v>3979</v>
      </c>
    </row>
    <row r="1477" spans="1:1" s="3" customFormat="1">
      <c r="A1477" s="577" t="s">
        <v>3980</v>
      </c>
    </row>
    <row r="1478" spans="1:1" s="3" customFormat="1">
      <c r="A1478" s="577" t="s">
        <v>3981</v>
      </c>
    </row>
    <row r="1479" spans="1:1" s="3" customFormat="1">
      <c r="A1479" s="577" t="s">
        <v>3982</v>
      </c>
    </row>
    <row r="1480" spans="1:1" s="3" customFormat="1">
      <c r="A1480" s="577" t="s">
        <v>3983</v>
      </c>
    </row>
    <row r="1481" spans="1:1" s="3" customFormat="1">
      <c r="A1481" s="577" t="s">
        <v>3984</v>
      </c>
    </row>
    <row r="1482" spans="1:1" s="3" customFormat="1">
      <c r="A1482" s="577" t="s">
        <v>3985</v>
      </c>
    </row>
    <row r="1483" spans="1:1" s="3" customFormat="1">
      <c r="A1483" s="577" t="s">
        <v>3986</v>
      </c>
    </row>
    <row r="1484" spans="1:1" s="3" customFormat="1">
      <c r="A1484" s="577" t="s">
        <v>3987</v>
      </c>
    </row>
    <row r="1485" spans="1:1" s="3" customFormat="1">
      <c r="A1485" s="577" t="s">
        <v>3988</v>
      </c>
    </row>
    <row r="1486" spans="1:1" s="3" customFormat="1">
      <c r="A1486" s="577" t="s">
        <v>3989</v>
      </c>
    </row>
    <row r="1487" spans="1:1" s="3" customFormat="1">
      <c r="A1487" s="577" t="s">
        <v>3990</v>
      </c>
    </row>
    <row r="1488" spans="1:1" s="3" customFormat="1">
      <c r="A1488" s="577" t="s">
        <v>3991</v>
      </c>
    </row>
    <row r="1489" spans="1:1" s="3" customFormat="1">
      <c r="A1489" s="577" t="s">
        <v>3992</v>
      </c>
    </row>
    <row r="1490" spans="1:1" s="3" customFormat="1">
      <c r="A1490" s="577" t="s">
        <v>3993</v>
      </c>
    </row>
    <row r="1491" spans="1:1" s="3" customFormat="1">
      <c r="A1491" s="577" t="s">
        <v>3994</v>
      </c>
    </row>
    <row r="1492" spans="1:1" s="3" customFormat="1">
      <c r="A1492" s="577" t="s">
        <v>3995</v>
      </c>
    </row>
    <row r="1493" spans="1:1" s="3" customFormat="1">
      <c r="A1493" s="577" t="s">
        <v>3996</v>
      </c>
    </row>
    <row r="1494" spans="1:1" s="3" customFormat="1">
      <c r="A1494" s="577" t="s">
        <v>3997</v>
      </c>
    </row>
    <row r="1495" spans="1:1" s="3" customFormat="1" ht="13.8" thickBot="1">
      <c r="A1495" s="578" t="s">
        <v>3998</v>
      </c>
    </row>
    <row r="1496" spans="1:1" s="343" customFormat="1" ht="16.2">
      <c r="A1496" s="579" t="s">
        <v>3999</v>
      </c>
    </row>
    <row r="1497" spans="1:1" s="3" customFormat="1">
      <c r="A1497" s="577" t="s">
        <v>2746</v>
      </c>
    </row>
    <row r="1498" spans="1:1" s="3" customFormat="1">
      <c r="A1498" s="577" t="s">
        <v>2747</v>
      </c>
    </row>
    <row r="1499" spans="1:1" s="3" customFormat="1">
      <c r="A1499" s="577" t="s">
        <v>2748</v>
      </c>
    </row>
    <row r="1500" spans="1:1" s="3" customFormat="1">
      <c r="A1500" s="577" t="s">
        <v>4000</v>
      </c>
    </row>
    <row r="1501" spans="1:1" s="3" customFormat="1">
      <c r="A1501" s="577" t="s">
        <v>4001</v>
      </c>
    </row>
    <row r="1502" spans="1:1" s="3" customFormat="1">
      <c r="A1502" s="577" t="s">
        <v>4002</v>
      </c>
    </row>
    <row r="1503" spans="1:1" s="3" customFormat="1" ht="13.8" thickBot="1">
      <c r="A1503" s="578" t="s">
        <v>4003</v>
      </c>
    </row>
    <row r="1504" spans="1:1" s="343" customFormat="1" ht="16.2">
      <c r="A1504" s="579" t="s">
        <v>4004</v>
      </c>
    </row>
    <row r="1505" spans="1:1" s="3" customFormat="1">
      <c r="A1505" s="577" t="s">
        <v>2746</v>
      </c>
    </row>
    <row r="1506" spans="1:1" s="3" customFormat="1">
      <c r="A1506" s="577" t="s">
        <v>2747</v>
      </c>
    </row>
    <row r="1507" spans="1:1" s="3" customFormat="1">
      <c r="A1507" s="577" t="s">
        <v>2748</v>
      </c>
    </row>
    <row r="1508" spans="1:1" s="3" customFormat="1">
      <c r="A1508" s="577" t="s">
        <v>4005</v>
      </c>
    </row>
    <row r="1509" spans="1:1" s="3" customFormat="1">
      <c r="A1509" s="577" t="s">
        <v>4006</v>
      </c>
    </row>
    <row r="1510" spans="1:1" s="3" customFormat="1">
      <c r="A1510" s="577" t="s">
        <v>4007</v>
      </c>
    </row>
    <row r="1511" spans="1:1" s="3" customFormat="1">
      <c r="A1511" s="577" t="s">
        <v>4008</v>
      </c>
    </row>
    <row r="1512" spans="1:1" s="3" customFormat="1">
      <c r="A1512" s="577" t="s">
        <v>4009</v>
      </c>
    </row>
    <row r="1513" spans="1:1" s="3" customFormat="1">
      <c r="A1513" s="577" t="s">
        <v>4010</v>
      </c>
    </row>
    <row r="1514" spans="1:1" s="3" customFormat="1">
      <c r="A1514" s="577" t="s">
        <v>4011</v>
      </c>
    </row>
    <row r="1515" spans="1:1" s="3" customFormat="1">
      <c r="A1515" s="577" t="s">
        <v>4012</v>
      </c>
    </row>
    <row r="1516" spans="1:1" s="3" customFormat="1" ht="13.8" thickBot="1">
      <c r="A1516" s="578" t="s">
        <v>4013</v>
      </c>
    </row>
    <row r="1517" spans="1:1" s="343" customFormat="1" ht="16.2">
      <c r="A1517" s="579" t="s">
        <v>4014</v>
      </c>
    </row>
    <row r="1518" spans="1:1" s="3" customFormat="1">
      <c r="A1518" s="577" t="s">
        <v>2746</v>
      </c>
    </row>
    <row r="1519" spans="1:1" s="3" customFormat="1">
      <c r="A1519" s="577" t="s">
        <v>2747</v>
      </c>
    </row>
    <row r="1520" spans="1:1" s="3" customFormat="1">
      <c r="A1520" s="577" t="s">
        <v>2748</v>
      </c>
    </row>
    <row r="1521" spans="1:1" s="3" customFormat="1">
      <c r="A1521" s="577" t="s">
        <v>4015</v>
      </c>
    </row>
    <row r="1522" spans="1:1" s="3" customFormat="1">
      <c r="A1522" s="577" t="s">
        <v>4016</v>
      </c>
    </row>
    <row r="1523" spans="1:1" s="3" customFormat="1">
      <c r="A1523" s="577" t="s">
        <v>4017</v>
      </c>
    </row>
    <row r="1524" spans="1:1" s="3" customFormat="1">
      <c r="A1524" s="577" t="s">
        <v>4018</v>
      </c>
    </row>
    <row r="1525" spans="1:1" s="3" customFormat="1">
      <c r="A1525" s="577" t="s">
        <v>4019</v>
      </c>
    </row>
    <row r="1526" spans="1:1" s="3" customFormat="1">
      <c r="A1526" s="577" t="s">
        <v>4020</v>
      </c>
    </row>
    <row r="1527" spans="1:1" s="3" customFormat="1">
      <c r="A1527" s="577" t="s">
        <v>4021</v>
      </c>
    </row>
    <row r="1528" spans="1:1" s="3" customFormat="1">
      <c r="A1528" s="577" t="s">
        <v>4022</v>
      </c>
    </row>
    <row r="1529" spans="1:1" s="3" customFormat="1">
      <c r="A1529" s="577" t="s">
        <v>4023</v>
      </c>
    </row>
    <row r="1530" spans="1:1" s="3" customFormat="1">
      <c r="A1530" s="577" t="s">
        <v>4024</v>
      </c>
    </row>
    <row r="1531" spans="1:1" s="3" customFormat="1">
      <c r="A1531" s="577" t="s">
        <v>4024</v>
      </c>
    </row>
    <row r="1532" spans="1:1" s="3" customFormat="1">
      <c r="A1532" s="577" t="s">
        <v>4025</v>
      </c>
    </row>
    <row r="1533" spans="1:1" s="3" customFormat="1">
      <c r="A1533" s="577" t="s">
        <v>4026</v>
      </c>
    </row>
    <row r="1534" spans="1:1" s="3" customFormat="1">
      <c r="A1534" s="577" t="s">
        <v>4027</v>
      </c>
    </row>
    <row r="1535" spans="1:1" s="3" customFormat="1">
      <c r="A1535" s="577" t="s">
        <v>4028</v>
      </c>
    </row>
    <row r="1536" spans="1:1" s="3" customFormat="1">
      <c r="A1536" s="577" t="s">
        <v>4029</v>
      </c>
    </row>
    <row r="1537" spans="1:1" s="3" customFormat="1" ht="13.8" thickBot="1">
      <c r="A1537" s="578" t="s">
        <v>4030</v>
      </c>
    </row>
    <row r="1538" spans="1:1" s="343" customFormat="1" ht="16.2">
      <c r="A1538" s="579" t="s">
        <v>4031</v>
      </c>
    </row>
    <row r="1539" spans="1:1" s="3" customFormat="1">
      <c r="A1539" s="577" t="s">
        <v>2746</v>
      </c>
    </row>
    <row r="1540" spans="1:1" s="3" customFormat="1">
      <c r="A1540" s="577" t="s">
        <v>2747</v>
      </c>
    </row>
    <row r="1541" spans="1:1" s="3" customFormat="1">
      <c r="A1541" s="577" t="s">
        <v>4032</v>
      </c>
    </row>
    <row r="1542" spans="1:1" s="3" customFormat="1">
      <c r="A1542" s="577" t="s">
        <v>4033</v>
      </c>
    </row>
    <row r="1543" spans="1:1" s="3" customFormat="1">
      <c r="A1543" s="577" t="s">
        <v>4034</v>
      </c>
    </row>
    <row r="1544" spans="1:1" s="3" customFormat="1">
      <c r="A1544" s="577" t="s">
        <v>4035</v>
      </c>
    </row>
    <row r="1545" spans="1:1" s="3" customFormat="1">
      <c r="A1545" s="577" t="s">
        <v>4036</v>
      </c>
    </row>
    <row r="1546" spans="1:1" s="3" customFormat="1" ht="13.8" thickBot="1">
      <c r="A1546" s="578" t="s">
        <v>4037</v>
      </c>
    </row>
    <row r="1547" spans="1:1" s="343" customFormat="1" ht="16.2">
      <c r="A1547" s="579" t="s">
        <v>4038</v>
      </c>
    </row>
    <row r="1548" spans="1:1" s="3" customFormat="1">
      <c r="A1548" s="577" t="s">
        <v>2746</v>
      </c>
    </row>
    <row r="1549" spans="1:1" s="3" customFormat="1">
      <c r="A1549" s="577" t="s">
        <v>2747</v>
      </c>
    </row>
    <row r="1550" spans="1:1" s="3" customFormat="1">
      <c r="A1550" s="577" t="s">
        <v>4039</v>
      </c>
    </row>
    <row r="1551" spans="1:1" s="3" customFormat="1">
      <c r="A1551" s="577" t="s">
        <v>4040</v>
      </c>
    </row>
    <row r="1552" spans="1:1" s="3" customFormat="1">
      <c r="A1552" s="577" t="s">
        <v>4041</v>
      </c>
    </row>
    <row r="1553" spans="1:1" s="3" customFormat="1">
      <c r="A1553" s="577" t="s">
        <v>4042</v>
      </c>
    </row>
    <row r="1554" spans="1:1" s="3" customFormat="1">
      <c r="A1554" s="577" t="s">
        <v>4043</v>
      </c>
    </row>
    <row r="1555" spans="1:1" s="3" customFormat="1">
      <c r="A1555" s="577" t="s">
        <v>4044</v>
      </c>
    </row>
    <row r="1556" spans="1:1" s="3" customFormat="1">
      <c r="A1556" s="577" t="s">
        <v>4045</v>
      </c>
    </row>
    <row r="1557" spans="1:1" s="3" customFormat="1">
      <c r="A1557" s="577" t="s">
        <v>4046</v>
      </c>
    </row>
    <row r="1558" spans="1:1" s="3" customFormat="1">
      <c r="A1558" s="577" t="s">
        <v>4047</v>
      </c>
    </row>
    <row r="1559" spans="1:1" s="3" customFormat="1">
      <c r="A1559" s="577" t="s">
        <v>4048</v>
      </c>
    </row>
    <row r="1560" spans="1:1" s="3" customFormat="1">
      <c r="A1560" s="577" t="s">
        <v>4049</v>
      </c>
    </row>
    <row r="1561" spans="1:1" s="3" customFormat="1">
      <c r="A1561" s="577" t="s">
        <v>4050</v>
      </c>
    </row>
    <row r="1562" spans="1:1" s="3" customFormat="1">
      <c r="A1562" s="577" t="s">
        <v>4051</v>
      </c>
    </row>
    <row r="1563" spans="1:1" s="3" customFormat="1">
      <c r="A1563" s="577" t="s">
        <v>4052</v>
      </c>
    </row>
    <row r="1564" spans="1:1" s="3" customFormat="1">
      <c r="A1564" s="577" t="s">
        <v>4053</v>
      </c>
    </row>
    <row r="1565" spans="1:1" s="3" customFormat="1">
      <c r="A1565" s="577" t="s">
        <v>4054</v>
      </c>
    </row>
    <row r="1566" spans="1:1" s="3" customFormat="1">
      <c r="A1566" s="577" t="s">
        <v>4055</v>
      </c>
    </row>
    <row r="1567" spans="1:1" s="3" customFormat="1">
      <c r="A1567" s="577" t="s">
        <v>4056</v>
      </c>
    </row>
    <row r="1568" spans="1:1" s="3" customFormat="1">
      <c r="A1568" s="577" t="s">
        <v>4057</v>
      </c>
    </row>
    <row r="1569" spans="1:1" s="3" customFormat="1">
      <c r="A1569" s="577" t="s">
        <v>4058</v>
      </c>
    </row>
    <row r="1570" spans="1:1" s="3" customFormat="1">
      <c r="A1570" s="577" t="s">
        <v>4059</v>
      </c>
    </row>
    <row r="1571" spans="1:1" s="3" customFormat="1">
      <c r="A1571" s="577" t="s">
        <v>4060</v>
      </c>
    </row>
    <row r="1572" spans="1:1" s="3" customFormat="1">
      <c r="A1572" s="577" t="s">
        <v>4061</v>
      </c>
    </row>
    <row r="1573" spans="1:1" s="3" customFormat="1" ht="13.8" thickBot="1">
      <c r="A1573" s="578" t="s">
        <v>4062</v>
      </c>
    </row>
    <row r="1574" spans="1:1" s="343" customFormat="1" ht="16.2">
      <c r="A1574" s="579" t="s">
        <v>4063</v>
      </c>
    </row>
    <row r="1575" spans="1:1" s="3" customFormat="1">
      <c r="A1575" s="577" t="s">
        <v>2746</v>
      </c>
    </row>
    <row r="1576" spans="1:1" s="3" customFormat="1">
      <c r="A1576" s="577" t="s">
        <v>2747</v>
      </c>
    </row>
    <row r="1577" spans="1:1" s="3" customFormat="1">
      <c r="A1577" s="577" t="s">
        <v>2748</v>
      </c>
    </row>
    <row r="1578" spans="1:1" s="3" customFormat="1" ht="13.8" thickBot="1">
      <c r="A1578" s="578" t="s">
        <v>4064</v>
      </c>
    </row>
    <row r="1579" spans="1:1" s="343" customFormat="1" ht="16.2">
      <c r="A1579" s="579" t="s">
        <v>4065</v>
      </c>
    </row>
    <row r="1580" spans="1:1" s="3" customFormat="1">
      <c r="A1580" s="577" t="s">
        <v>2746</v>
      </c>
    </row>
    <row r="1581" spans="1:1" s="3" customFormat="1">
      <c r="A1581" s="577" t="s">
        <v>2747</v>
      </c>
    </row>
    <row r="1582" spans="1:1" s="3" customFormat="1">
      <c r="A1582" s="577" t="s">
        <v>4066</v>
      </c>
    </row>
    <row r="1583" spans="1:1" s="3" customFormat="1">
      <c r="A1583" s="577" t="s">
        <v>4067</v>
      </c>
    </row>
    <row r="1584" spans="1:1" s="3" customFormat="1">
      <c r="A1584" s="577" t="s">
        <v>4068</v>
      </c>
    </row>
    <row r="1585" spans="1:1" s="3" customFormat="1">
      <c r="A1585" s="577" t="s">
        <v>4069</v>
      </c>
    </row>
    <row r="1586" spans="1:1" s="3" customFormat="1">
      <c r="A1586" s="577" t="s">
        <v>4070</v>
      </c>
    </row>
    <row r="1587" spans="1:1" s="3" customFormat="1">
      <c r="A1587" s="577" t="s">
        <v>4071</v>
      </c>
    </row>
    <row r="1588" spans="1:1" s="3" customFormat="1">
      <c r="A1588" s="577" t="s">
        <v>4072</v>
      </c>
    </row>
    <row r="1589" spans="1:1" s="3" customFormat="1">
      <c r="A1589" s="577" t="s">
        <v>4073</v>
      </c>
    </row>
    <row r="1590" spans="1:1" s="3" customFormat="1">
      <c r="A1590" s="577" t="s">
        <v>4074</v>
      </c>
    </row>
    <row r="1591" spans="1:1" s="3" customFormat="1">
      <c r="A1591" s="577" t="s">
        <v>4075</v>
      </c>
    </row>
    <row r="1592" spans="1:1" s="3" customFormat="1">
      <c r="A1592" s="577" t="s">
        <v>4076</v>
      </c>
    </row>
    <row r="1593" spans="1:1" s="3" customFormat="1">
      <c r="A1593" s="577" t="s">
        <v>4077</v>
      </c>
    </row>
    <row r="1594" spans="1:1" s="3" customFormat="1">
      <c r="A1594" s="577" t="s">
        <v>4078</v>
      </c>
    </row>
    <row r="1595" spans="1:1" s="3" customFormat="1">
      <c r="A1595" s="577" t="s">
        <v>4079</v>
      </c>
    </row>
    <row r="1596" spans="1:1" s="3" customFormat="1">
      <c r="A1596" s="577" t="s">
        <v>4080</v>
      </c>
    </row>
    <row r="1597" spans="1:1" s="3" customFormat="1">
      <c r="A1597" s="577" t="s">
        <v>4081</v>
      </c>
    </row>
    <row r="1598" spans="1:1" s="3" customFormat="1" ht="13.8" thickBot="1">
      <c r="A1598" s="578" t="s">
        <v>4082</v>
      </c>
    </row>
    <row r="1599" spans="1:1" s="343" customFormat="1" ht="16.2">
      <c r="A1599" s="579" t="s">
        <v>4083</v>
      </c>
    </row>
    <row r="1600" spans="1:1" s="3" customFormat="1">
      <c r="A1600" s="577" t="s">
        <v>2746</v>
      </c>
    </row>
    <row r="1601" spans="1:1" s="3" customFormat="1">
      <c r="A1601" s="577" t="s">
        <v>2747</v>
      </c>
    </row>
    <row r="1602" spans="1:1" s="3" customFormat="1">
      <c r="A1602" s="577" t="s">
        <v>2748</v>
      </c>
    </row>
    <row r="1603" spans="1:1" s="3" customFormat="1">
      <c r="A1603" s="577" t="s">
        <v>4084</v>
      </c>
    </row>
    <row r="1604" spans="1:1" s="3" customFormat="1">
      <c r="A1604" s="577" t="s">
        <v>4085</v>
      </c>
    </row>
    <row r="1605" spans="1:1" s="3" customFormat="1">
      <c r="A1605" s="577" t="s">
        <v>4086</v>
      </c>
    </row>
    <row r="1606" spans="1:1" s="3" customFormat="1">
      <c r="A1606" s="577" t="s">
        <v>4087</v>
      </c>
    </row>
    <row r="1607" spans="1:1" s="3" customFormat="1">
      <c r="A1607" s="577" t="s">
        <v>4088</v>
      </c>
    </row>
    <row r="1608" spans="1:1" s="3" customFormat="1">
      <c r="A1608" s="577" t="s">
        <v>4089</v>
      </c>
    </row>
    <row r="1609" spans="1:1" s="3" customFormat="1" ht="13.8" thickBot="1">
      <c r="A1609" s="578" t="s">
        <v>4090</v>
      </c>
    </row>
    <row r="1610" spans="1:1" s="343" customFormat="1" ht="16.2">
      <c r="A1610" s="579" t="s">
        <v>4091</v>
      </c>
    </row>
    <row r="1611" spans="1:1" s="3" customFormat="1">
      <c r="A1611" s="577" t="s">
        <v>2746</v>
      </c>
    </row>
    <row r="1612" spans="1:1" s="3" customFormat="1">
      <c r="A1612" s="577" t="s">
        <v>2747</v>
      </c>
    </row>
    <row r="1613" spans="1:1" s="3" customFormat="1">
      <c r="A1613" s="577" t="s">
        <v>2748</v>
      </c>
    </row>
    <row r="1614" spans="1:1" s="3" customFormat="1">
      <c r="A1614" s="577" t="s">
        <v>4092</v>
      </c>
    </row>
    <row r="1615" spans="1:1" s="3" customFormat="1">
      <c r="A1615" s="577" t="s">
        <v>4093</v>
      </c>
    </row>
    <row r="1616" spans="1:1" s="3" customFormat="1">
      <c r="A1616" s="577" t="s">
        <v>4094</v>
      </c>
    </row>
    <row r="1617" spans="1:1" s="3" customFormat="1">
      <c r="A1617" s="577" t="s">
        <v>4095</v>
      </c>
    </row>
    <row r="1618" spans="1:1" s="3" customFormat="1">
      <c r="A1618" s="577" t="s">
        <v>4096</v>
      </c>
    </row>
    <row r="1619" spans="1:1" s="3" customFormat="1">
      <c r="A1619" s="577" t="s">
        <v>4097</v>
      </c>
    </row>
    <row r="1620" spans="1:1" s="3" customFormat="1">
      <c r="A1620" s="577" t="s">
        <v>4098</v>
      </c>
    </row>
    <row r="1621" spans="1:1" s="3" customFormat="1">
      <c r="A1621" s="577" t="s">
        <v>4099</v>
      </c>
    </row>
    <row r="1622" spans="1:1" s="3" customFormat="1">
      <c r="A1622" s="577" t="s">
        <v>4100</v>
      </c>
    </row>
    <row r="1623" spans="1:1" s="3" customFormat="1">
      <c r="A1623" s="577" t="s">
        <v>4101</v>
      </c>
    </row>
    <row r="1624" spans="1:1" s="3" customFormat="1">
      <c r="A1624" s="577" t="s">
        <v>4102</v>
      </c>
    </row>
    <row r="1625" spans="1:1" s="3" customFormat="1">
      <c r="A1625" s="577" t="s">
        <v>4103</v>
      </c>
    </row>
    <row r="1626" spans="1:1" s="3" customFormat="1">
      <c r="A1626" s="577" t="s">
        <v>4104</v>
      </c>
    </row>
    <row r="1627" spans="1:1" s="3" customFormat="1">
      <c r="A1627" s="577" t="s">
        <v>4105</v>
      </c>
    </row>
    <row r="1628" spans="1:1" s="3" customFormat="1">
      <c r="A1628" s="577" t="s">
        <v>4106</v>
      </c>
    </row>
    <row r="1629" spans="1:1" s="3" customFormat="1">
      <c r="A1629" s="577" t="s">
        <v>4107</v>
      </c>
    </row>
    <row r="1630" spans="1:1" s="3" customFormat="1" ht="13.8" thickBot="1">
      <c r="A1630" s="578" t="s">
        <v>4108</v>
      </c>
    </row>
    <row r="1631" spans="1:1" s="343" customFormat="1" ht="16.2">
      <c r="A1631" s="579" t="s">
        <v>4109</v>
      </c>
    </row>
    <row r="1632" spans="1:1" s="3" customFormat="1">
      <c r="A1632" s="577" t="s">
        <v>2746</v>
      </c>
    </row>
    <row r="1633" spans="1:1" s="3" customFormat="1">
      <c r="A1633" s="577" t="s">
        <v>2747</v>
      </c>
    </row>
    <row r="1634" spans="1:1" s="3" customFormat="1">
      <c r="A1634" s="577" t="s">
        <v>4442</v>
      </c>
    </row>
    <row r="1635" spans="1:1" s="3" customFormat="1">
      <c r="A1635" s="577" t="s">
        <v>4443</v>
      </c>
    </row>
    <row r="1636" spans="1:1" s="3" customFormat="1">
      <c r="A1636" s="577" t="s">
        <v>4444</v>
      </c>
    </row>
    <row r="1637" spans="1:1" s="617" customFormat="1" ht="13.8" thickBot="1">
      <c r="A1637" s="615" t="s">
        <v>4445</v>
      </c>
    </row>
    <row r="1638" spans="1:1" s="343" customFormat="1" ht="16.2">
      <c r="A1638" s="579" t="s">
        <v>4110</v>
      </c>
    </row>
    <row r="1639" spans="1:1" s="3" customFormat="1">
      <c r="A1639" s="577" t="s">
        <v>2746</v>
      </c>
    </row>
    <row r="1640" spans="1:1" s="3" customFormat="1">
      <c r="A1640" s="577" t="s">
        <v>2747</v>
      </c>
    </row>
    <row r="1641" spans="1:1" s="3" customFormat="1">
      <c r="A1641" s="577" t="s">
        <v>2748</v>
      </c>
    </row>
    <row r="1642" spans="1:1" s="3" customFormat="1">
      <c r="A1642" s="577" t="s">
        <v>4111</v>
      </c>
    </row>
    <row r="1643" spans="1:1" s="3" customFormat="1">
      <c r="A1643" s="577" t="s">
        <v>4112</v>
      </c>
    </row>
    <row r="1644" spans="1:1" s="3" customFormat="1">
      <c r="A1644" s="577" t="s">
        <v>4113</v>
      </c>
    </row>
    <row r="1645" spans="1:1" s="3" customFormat="1">
      <c r="A1645" s="577" t="s">
        <v>4114</v>
      </c>
    </row>
    <row r="1646" spans="1:1" s="3" customFormat="1">
      <c r="A1646" s="577" t="s">
        <v>4115</v>
      </c>
    </row>
    <row r="1647" spans="1:1" s="3" customFormat="1">
      <c r="A1647" s="577" t="s">
        <v>4116</v>
      </c>
    </row>
    <row r="1648" spans="1:1" s="3" customFormat="1">
      <c r="A1648" s="577" t="s">
        <v>4117</v>
      </c>
    </row>
    <row r="1649" spans="1:1" s="3" customFormat="1">
      <c r="A1649" s="577" t="s">
        <v>4118</v>
      </c>
    </row>
    <row r="1650" spans="1:1" s="3" customFormat="1">
      <c r="A1650" s="577" t="s">
        <v>4119</v>
      </c>
    </row>
    <row r="1651" spans="1:1" s="3" customFormat="1">
      <c r="A1651" s="577" t="s">
        <v>4120</v>
      </c>
    </row>
    <row r="1652" spans="1:1" s="3" customFormat="1">
      <c r="A1652" s="577" t="s">
        <v>4121</v>
      </c>
    </row>
    <row r="1653" spans="1:1" s="617" customFormat="1">
      <c r="A1653" s="615" t="s">
        <v>4446</v>
      </c>
    </row>
    <row r="1654" spans="1:1" s="3" customFormat="1">
      <c r="A1654" s="577" t="s">
        <v>4122</v>
      </c>
    </row>
    <row r="1655" spans="1:1" s="3" customFormat="1" ht="13.8" thickBot="1">
      <c r="A1655" s="578" t="s">
        <v>4123</v>
      </c>
    </row>
    <row r="1656" spans="1:1" s="343" customFormat="1" ht="16.2">
      <c r="A1656" s="579" t="s">
        <v>4124</v>
      </c>
    </row>
    <row r="1657" spans="1:1" s="3" customFormat="1">
      <c r="A1657" s="577" t="s">
        <v>2746</v>
      </c>
    </row>
    <row r="1658" spans="1:1" s="3" customFormat="1">
      <c r="A1658" s="577" t="s">
        <v>2747</v>
      </c>
    </row>
    <row r="1659" spans="1:1" s="3" customFormat="1">
      <c r="A1659" s="577" t="s">
        <v>2748</v>
      </c>
    </row>
    <row r="1660" spans="1:1" s="3" customFormat="1">
      <c r="A1660" s="577" t="s">
        <v>4125</v>
      </c>
    </row>
    <row r="1661" spans="1:1" s="3" customFormat="1">
      <c r="A1661" s="577" t="s">
        <v>4126</v>
      </c>
    </row>
    <row r="1662" spans="1:1" s="3" customFormat="1">
      <c r="A1662" s="577" t="s">
        <v>4127</v>
      </c>
    </row>
    <row r="1663" spans="1:1" s="3" customFormat="1">
      <c r="A1663" s="577" t="s">
        <v>4128</v>
      </c>
    </row>
    <row r="1664" spans="1:1" s="3" customFormat="1">
      <c r="A1664" s="577" t="s">
        <v>4129</v>
      </c>
    </row>
    <row r="1665" spans="1:1" s="3" customFormat="1">
      <c r="A1665" s="577" t="s">
        <v>4130</v>
      </c>
    </row>
    <row r="1666" spans="1:1" s="3" customFormat="1">
      <c r="A1666" s="577" t="s">
        <v>4131</v>
      </c>
    </row>
    <row r="1667" spans="1:1" s="3" customFormat="1">
      <c r="A1667" s="577" t="s">
        <v>4132</v>
      </c>
    </row>
    <row r="1668" spans="1:1" s="3" customFormat="1">
      <c r="A1668" s="577" t="s">
        <v>4133</v>
      </c>
    </row>
    <row r="1669" spans="1:1" s="3" customFormat="1">
      <c r="A1669" s="577" t="s">
        <v>4134</v>
      </c>
    </row>
    <row r="1670" spans="1:1" s="3" customFormat="1">
      <c r="A1670" s="577" t="s">
        <v>4135</v>
      </c>
    </row>
    <row r="1671" spans="1:1" s="3" customFormat="1">
      <c r="A1671" s="577" t="s">
        <v>4136</v>
      </c>
    </row>
    <row r="1672" spans="1:1" s="3" customFormat="1">
      <c r="A1672" s="577" t="s">
        <v>4137</v>
      </c>
    </row>
    <row r="1673" spans="1:1" s="3" customFormat="1">
      <c r="A1673" s="577" t="s">
        <v>4138</v>
      </c>
    </row>
    <row r="1674" spans="1:1" s="3" customFormat="1">
      <c r="A1674" s="577" t="s">
        <v>4139</v>
      </c>
    </row>
    <row r="1675" spans="1:1" s="3" customFormat="1">
      <c r="A1675" s="577" t="s">
        <v>4140</v>
      </c>
    </row>
    <row r="1676" spans="1:1" s="3" customFormat="1">
      <c r="A1676" s="577" t="s">
        <v>4141</v>
      </c>
    </row>
    <row r="1677" spans="1:1" s="3" customFormat="1">
      <c r="A1677" s="577" t="s">
        <v>4142</v>
      </c>
    </row>
    <row r="1678" spans="1:1" s="3" customFormat="1" ht="13.8" thickBot="1">
      <c r="A1678" s="578" t="s">
        <v>4143</v>
      </c>
    </row>
    <row r="1679" spans="1:1" s="343" customFormat="1" ht="16.2">
      <c r="A1679" s="579" t="s">
        <v>4144</v>
      </c>
    </row>
    <row r="1680" spans="1:1" s="3" customFormat="1">
      <c r="A1680" s="577" t="s">
        <v>2746</v>
      </c>
    </row>
    <row r="1681" spans="1:1" s="3" customFormat="1">
      <c r="A1681" s="577" t="s">
        <v>2747</v>
      </c>
    </row>
    <row r="1682" spans="1:1" s="3" customFormat="1">
      <c r="A1682" s="577" t="s">
        <v>2748</v>
      </c>
    </row>
    <row r="1683" spans="1:1" s="3" customFormat="1">
      <c r="A1683" s="577" t="s">
        <v>4145</v>
      </c>
    </row>
    <row r="1684" spans="1:1" s="3" customFormat="1">
      <c r="A1684" s="577" t="s">
        <v>4146</v>
      </c>
    </row>
    <row r="1685" spans="1:1" s="3" customFormat="1">
      <c r="A1685" s="577" t="s">
        <v>4147</v>
      </c>
    </row>
    <row r="1686" spans="1:1" s="3" customFormat="1">
      <c r="A1686" s="577" t="s">
        <v>4148</v>
      </c>
    </row>
    <row r="1687" spans="1:1" s="3" customFormat="1">
      <c r="A1687" s="577" t="s">
        <v>4149</v>
      </c>
    </row>
    <row r="1688" spans="1:1" s="3" customFormat="1">
      <c r="A1688" s="577" t="s">
        <v>4150</v>
      </c>
    </row>
    <row r="1689" spans="1:1" s="3" customFormat="1">
      <c r="A1689" s="577" t="s">
        <v>4151</v>
      </c>
    </row>
    <row r="1690" spans="1:1" s="3" customFormat="1">
      <c r="A1690" s="577" t="s">
        <v>4152</v>
      </c>
    </row>
    <row r="1691" spans="1:1" s="3" customFormat="1">
      <c r="A1691" s="577" t="s">
        <v>4153</v>
      </c>
    </row>
    <row r="1692" spans="1:1" s="3" customFormat="1">
      <c r="A1692" s="577" t="s">
        <v>4154</v>
      </c>
    </row>
    <row r="1693" spans="1:1" s="617" customFormat="1">
      <c r="A1693" s="615" t="s">
        <v>4447</v>
      </c>
    </row>
    <row r="1694" spans="1:1" s="617" customFormat="1">
      <c r="A1694" s="615" t="s">
        <v>4155</v>
      </c>
    </row>
    <row r="1695" spans="1:1" s="617" customFormat="1">
      <c r="A1695" s="615" t="s">
        <v>4156</v>
      </c>
    </row>
    <row r="1696" spans="1:1" s="617" customFormat="1">
      <c r="A1696" s="615" t="s">
        <v>4448</v>
      </c>
    </row>
    <row r="1697" spans="1:1" s="3" customFormat="1">
      <c r="A1697" s="577" t="s">
        <v>4157</v>
      </c>
    </row>
    <row r="1698" spans="1:1" s="3" customFormat="1">
      <c r="A1698" s="577" t="s">
        <v>4158</v>
      </c>
    </row>
    <row r="1699" spans="1:1" s="3" customFormat="1">
      <c r="A1699" s="577" t="s">
        <v>4159</v>
      </c>
    </row>
    <row r="1700" spans="1:1" s="3" customFormat="1">
      <c r="A1700" s="577" t="s">
        <v>4160</v>
      </c>
    </row>
    <row r="1701" spans="1:1" s="3" customFormat="1">
      <c r="A1701" s="577" t="s">
        <v>4161</v>
      </c>
    </row>
    <row r="1702" spans="1:1" s="3" customFormat="1">
      <c r="A1702" s="577" t="s">
        <v>4162</v>
      </c>
    </row>
    <row r="1703" spans="1:1" s="3" customFormat="1">
      <c r="A1703" s="577" t="s">
        <v>4163</v>
      </c>
    </row>
    <row r="1704" spans="1:1" s="3" customFormat="1">
      <c r="A1704" s="577" t="s">
        <v>4164</v>
      </c>
    </row>
    <row r="1705" spans="1:1" s="3" customFormat="1">
      <c r="A1705" s="577" t="s">
        <v>4165</v>
      </c>
    </row>
    <row r="1706" spans="1:1" s="3" customFormat="1">
      <c r="A1706" s="577" t="s">
        <v>4166</v>
      </c>
    </row>
    <row r="1707" spans="1:1" s="3" customFormat="1">
      <c r="A1707" s="577" t="s">
        <v>4167</v>
      </c>
    </row>
    <row r="1708" spans="1:1" s="3" customFormat="1">
      <c r="A1708" s="577" t="s">
        <v>4168</v>
      </c>
    </row>
    <row r="1709" spans="1:1" s="3" customFormat="1">
      <c r="A1709" s="577" t="s">
        <v>4169</v>
      </c>
    </row>
    <row r="1710" spans="1:1" s="3" customFormat="1">
      <c r="A1710" s="577" t="s">
        <v>4170</v>
      </c>
    </row>
    <row r="1711" spans="1:1" s="3" customFormat="1">
      <c r="A1711" s="577" t="s">
        <v>4171</v>
      </c>
    </row>
    <row r="1712" spans="1:1" s="3" customFormat="1">
      <c r="A1712" s="577" t="s">
        <v>4172</v>
      </c>
    </row>
    <row r="1713" spans="1:1" s="3" customFormat="1">
      <c r="A1713" s="577" t="s">
        <v>4173</v>
      </c>
    </row>
    <row r="1714" spans="1:1" s="3" customFormat="1">
      <c r="A1714" s="577" t="s">
        <v>4174</v>
      </c>
    </row>
    <row r="1715" spans="1:1" s="3" customFormat="1">
      <c r="A1715" s="577" t="s">
        <v>4175</v>
      </c>
    </row>
    <row r="1716" spans="1:1" s="3" customFormat="1">
      <c r="A1716" s="577" t="s">
        <v>4176</v>
      </c>
    </row>
    <row r="1717" spans="1:1" s="3" customFormat="1">
      <c r="A1717" s="577" t="s">
        <v>4177</v>
      </c>
    </row>
    <row r="1718" spans="1:1" s="3" customFormat="1">
      <c r="A1718" s="577" t="s">
        <v>4178</v>
      </c>
    </row>
    <row r="1719" spans="1:1" s="3" customFormat="1">
      <c r="A1719" s="577" t="s">
        <v>4179</v>
      </c>
    </row>
    <row r="1720" spans="1:1" s="3" customFormat="1">
      <c r="A1720" s="577" t="s">
        <v>4180</v>
      </c>
    </row>
    <row r="1721" spans="1:1" s="3" customFormat="1">
      <c r="A1721" s="577" t="s">
        <v>4181</v>
      </c>
    </row>
    <row r="1722" spans="1:1" s="3" customFormat="1">
      <c r="A1722" s="577" t="s">
        <v>4182</v>
      </c>
    </row>
    <row r="1723" spans="1:1" s="3" customFormat="1">
      <c r="A1723" s="577" t="s">
        <v>4183</v>
      </c>
    </row>
    <row r="1724" spans="1:1" s="3" customFormat="1" ht="13.8" thickBot="1">
      <c r="A1724" s="578" t="s">
        <v>4184</v>
      </c>
    </row>
    <row r="1725" spans="1:1" s="343" customFormat="1" ht="16.2">
      <c r="A1725" s="579" t="s">
        <v>4185</v>
      </c>
    </row>
    <row r="1726" spans="1:1" s="3" customFormat="1">
      <c r="A1726" s="577" t="s">
        <v>2746</v>
      </c>
    </row>
    <row r="1727" spans="1:1" s="3" customFormat="1">
      <c r="A1727" s="577" t="s">
        <v>2747</v>
      </c>
    </row>
    <row r="1728" spans="1:1" s="3" customFormat="1">
      <c r="A1728" s="577" t="s">
        <v>4186</v>
      </c>
    </row>
    <row r="1729" spans="1:1" s="3" customFormat="1">
      <c r="A1729" s="577" t="s">
        <v>4187</v>
      </c>
    </row>
    <row r="1730" spans="1:1" s="617" customFormat="1">
      <c r="A1730" s="615" t="s">
        <v>4449</v>
      </c>
    </row>
    <row r="1731" spans="1:1" s="617" customFormat="1">
      <c r="A1731" s="615" t="s">
        <v>4188</v>
      </c>
    </row>
    <row r="1732" spans="1:1" s="617" customFormat="1">
      <c r="A1732" s="615" t="s">
        <v>4450</v>
      </c>
    </row>
    <row r="1733" spans="1:1" s="617" customFormat="1">
      <c r="A1733" s="615" t="s">
        <v>4189</v>
      </c>
    </row>
    <row r="1734" spans="1:1" s="3" customFormat="1">
      <c r="A1734" s="577" t="s">
        <v>4190</v>
      </c>
    </row>
    <row r="1735" spans="1:1" s="3" customFormat="1">
      <c r="A1735" s="577" t="s">
        <v>4191</v>
      </c>
    </row>
    <row r="1736" spans="1:1" s="3" customFormat="1">
      <c r="A1736" s="577" t="s">
        <v>4192</v>
      </c>
    </row>
    <row r="1737" spans="1:1" s="3" customFormat="1">
      <c r="A1737" s="577" t="s">
        <v>4193</v>
      </c>
    </row>
    <row r="1738" spans="1:1" s="3" customFormat="1">
      <c r="A1738" s="577" t="s">
        <v>4194</v>
      </c>
    </row>
    <row r="1739" spans="1:1" s="3" customFormat="1">
      <c r="A1739" s="577" t="s">
        <v>4195</v>
      </c>
    </row>
    <row r="1740" spans="1:1" s="3" customFormat="1">
      <c r="A1740" s="577" t="s">
        <v>4196</v>
      </c>
    </row>
    <row r="1741" spans="1:1" s="3" customFormat="1">
      <c r="A1741" s="577" t="s">
        <v>4197</v>
      </c>
    </row>
    <row r="1742" spans="1:1" s="3" customFormat="1">
      <c r="A1742" s="577" t="s">
        <v>4198</v>
      </c>
    </row>
    <row r="1743" spans="1:1" s="3" customFormat="1">
      <c r="A1743" s="577" t="s">
        <v>4199</v>
      </c>
    </row>
    <row r="1744" spans="1:1" s="617" customFormat="1">
      <c r="A1744" s="615" t="s">
        <v>4451</v>
      </c>
    </row>
    <row r="1745" spans="1:1" s="3" customFormat="1" ht="13.8" thickBot="1">
      <c r="A1745" s="578" t="s">
        <v>4200</v>
      </c>
    </row>
    <row r="1746" spans="1:1" s="343" customFormat="1" ht="16.2">
      <c r="A1746" s="579" t="s">
        <v>4201</v>
      </c>
    </row>
    <row r="1747" spans="1:1" s="3" customFormat="1">
      <c r="A1747" s="577" t="s">
        <v>2746</v>
      </c>
    </row>
    <row r="1748" spans="1:1" s="3" customFormat="1">
      <c r="A1748" s="577" t="s">
        <v>2747</v>
      </c>
    </row>
    <row r="1749" spans="1:1" s="3" customFormat="1">
      <c r="A1749" s="577" t="s">
        <v>2748</v>
      </c>
    </row>
    <row r="1750" spans="1:1" s="3" customFormat="1">
      <c r="A1750" s="577" t="s">
        <v>4202</v>
      </c>
    </row>
    <row r="1751" spans="1:1" s="3" customFormat="1">
      <c r="A1751" s="577" t="s">
        <v>4203</v>
      </c>
    </row>
    <row r="1752" spans="1:1" s="3" customFormat="1">
      <c r="A1752" s="577" t="s">
        <v>4204</v>
      </c>
    </row>
    <row r="1753" spans="1:1" s="3" customFormat="1">
      <c r="A1753" s="577" t="s">
        <v>4205</v>
      </c>
    </row>
    <row r="1754" spans="1:1" s="3" customFormat="1">
      <c r="A1754" s="577" t="s">
        <v>4206</v>
      </c>
    </row>
    <row r="1755" spans="1:1" s="3" customFormat="1">
      <c r="A1755" s="577" t="s">
        <v>4207</v>
      </c>
    </row>
    <row r="1756" spans="1:1" s="3" customFormat="1">
      <c r="A1756" s="577" t="s">
        <v>4208</v>
      </c>
    </row>
    <row r="1757" spans="1:1" s="3" customFormat="1">
      <c r="A1757" s="577" t="s">
        <v>4209</v>
      </c>
    </row>
    <row r="1758" spans="1:1" s="3" customFormat="1">
      <c r="A1758" s="577" t="s">
        <v>4210</v>
      </c>
    </row>
    <row r="1759" spans="1:1" s="3" customFormat="1">
      <c r="A1759" s="577" t="s">
        <v>4211</v>
      </c>
    </row>
    <row r="1760" spans="1:1" s="3" customFormat="1">
      <c r="A1760" s="577" t="s">
        <v>4212</v>
      </c>
    </row>
    <row r="1761" spans="1:1" s="3" customFormat="1">
      <c r="A1761" s="577" t="s">
        <v>4213</v>
      </c>
    </row>
    <row r="1762" spans="1:1" s="3" customFormat="1">
      <c r="A1762" s="577" t="s">
        <v>4214</v>
      </c>
    </row>
    <row r="1763" spans="1:1" s="3" customFormat="1">
      <c r="A1763" s="577" t="s">
        <v>4215</v>
      </c>
    </row>
    <row r="1764" spans="1:1" s="3" customFormat="1">
      <c r="A1764" s="577" t="s">
        <v>4216</v>
      </c>
    </row>
    <row r="1765" spans="1:1" s="3" customFormat="1">
      <c r="A1765" s="577" t="s">
        <v>4217</v>
      </c>
    </row>
    <row r="1766" spans="1:1" s="3" customFormat="1">
      <c r="A1766" s="577" t="s">
        <v>4218</v>
      </c>
    </row>
    <row r="1767" spans="1:1" s="3" customFormat="1">
      <c r="A1767" s="577" t="s">
        <v>4219</v>
      </c>
    </row>
    <row r="1768" spans="1:1" s="3" customFormat="1">
      <c r="A1768" s="577" t="s">
        <v>4220</v>
      </c>
    </row>
    <row r="1769" spans="1:1" s="3" customFormat="1">
      <c r="A1769" s="577" t="s">
        <v>4221</v>
      </c>
    </row>
    <row r="1770" spans="1:1" s="3" customFormat="1">
      <c r="A1770" s="577" t="s">
        <v>4222</v>
      </c>
    </row>
    <row r="1771" spans="1:1" s="3" customFormat="1" ht="13.8" thickBot="1">
      <c r="A1771" s="578" t="s">
        <v>4223</v>
      </c>
    </row>
    <row r="1772" spans="1:1" s="343" customFormat="1" ht="16.2">
      <c r="A1772" s="579" t="s">
        <v>4224</v>
      </c>
    </row>
    <row r="1773" spans="1:1" s="3" customFormat="1">
      <c r="A1773" s="577" t="s">
        <v>2746</v>
      </c>
    </row>
    <row r="1774" spans="1:1" s="3" customFormat="1">
      <c r="A1774" s="577" t="s">
        <v>2747</v>
      </c>
    </row>
    <row r="1775" spans="1:1" s="3" customFormat="1">
      <c r="A1775" s="577" t="s">
        <v>2748</v>
      </c>
    </row>
    <row r="1776" spans="1:1" s="3" customFormat="1">
      <c r="A1776" s="577" t="s">
        <v>4225</v>
      </c>
    </row>
    <row r="1777" spans="1:1" s="3" customFormat="1">
      <c r="A1777" s="577" t="s">
        <v>4226</v>
      </c>
    </row>
    <row r="1778" spans="1:1" s="3" customFormat="1">
      <c r="A1778" s="577" t="s">
        <v>4227</v>
      </c>
    </row>
    <row r="1779" spans="1:1" s="3" customFormat="1">
      <c r="A1779" s="577" t="s">
        <v>4228</v>
      </c>
    </row>
    <row r="1780" spans="1:1" s="3" customFormat="1">
      <c r="A1780" s="577" t="s">
        <v>4229</v>
      </c>
    </row>
    <row r="1781" spans="1:1" s="3" customFormat="1">
      <c r="A1781" s="577" t="s">
        <v>4230</v>
      </c>
    </row>
    <row r="1782" spans="1:1" s="3" customFormat="1">
      <c r="A1782" s="577" t="s">
        <v>4231</v>
      </c>
    </row>
    <row r="1783" spans="1:1" s="3" customFormat="1">
      <c r="A1783" s="577" t="s">
        <v>4231</v>
      </c>
    </row>
    <row r="1784" spans="1:1" s="3" customFormat="1">
      <c r="A1784" s="577" t="s">
        <v>4232</v>
      </c>
    </row>
    <row r="1785" spans="1:1" s="3" customFormat="1">
      <c r="A1785" s="577" t="s">
        <v>4233</v>
      </c>
    </row>
    <row r="1786" spans="1:1" s="3" customFormat="1">
      <c r="A1786" s="577" t="s">
        <v>4234</v>
      </c>
    </row>
    <row r="1787" spans="1:1" s="617" customFormat="1">
      <c r="A1787" s="615" t="s">
        <v>4452</v>
      </c>
    </row>
    <row r="1788" spans="1:1" s="617" customFormat="1">
      <c r="A1788" s="615" t="s">
        <v>4236</v>
      </c>
    </row>
    <row r="1789" spans="1:1" s="617" customFormat="1">
      <c r="A1789" s="615" t="s">
        <v>4235</v>
      </c>
    </row>
    <row r="1790" spans="1:1" s="617" customFormat="1">
      <c r="A1790" s="615" t="s">
        <v>4237</v>
      </c>
    </row>
    <row r="1791" spans="1:1" s="3" customFormat="1">
      <c r="A1791" s="577" t="s">
        <v>4238</v>
      </c>
    </row>
    <row r="1792" spans="1:1" s="3" customFormat="1" ht="13.8" thickBot="1">
      <c r="A1792" s="578" t="s">
        <v>4239</v>
      </c>
    </row>
    <row r="1793" spans="1:1" s="343" customFormat="1" ht="16.2">
      <c r="A1793" s="579" t="s">
        <v>4240</v>
      </c>
    </row>
    <row r="1794" spans="1:1" s="3" customFormat="1">
      <c r="A1794" s="577" t="s">
        <v>2746</v>
      </c>
    </row>
    <row r="1795" spans="1:1" s="3" customFormat="1">
      <c r="A1795" s="577" t="s">
        <v>2747</v>
      </c>
    </row>
    <row r="1796" spans="1:1" s="3" customFormat="1">
      <c r="A1796" s="577" t="s">
        <v>2748</v>
      </c>
    </row>
    <row r="1797" spans="1:1" s="3" customFormat="1">
      <c r="A1797" s="577" t="s">
        <v>4241</v>
      </c>
    </row>
    <row r="1798" spans="1:1" s="3" customFormat="1">
      <c r="A1798" s="577" t="s">
        <v>4242</v>
      </c>
    </row>
    <row r="1799" spans="1:1" s="3" customFormat="1">
      <c r="A1799" s="577" t="s">
        <v>4243</v>
      </c>
    </row>
    <row r="1800" spans="1:1" s="3" customFormat="1">
      <c r="A1800" s="577" t="s">
        <v>4244</v>
      </c>
    </row>
    <row r="1801" spans="1:1" s="3" customFormat="1">
      <c r="A1801" s="577" t="s">
        <v>4245</v>
      </c>
    </row>
    <row r="1802" spans="1:1" s="3" customFormat="1">
      <c r="A1802" s="577" t="s">
        <v>4246</v>
      </c>
    </row>
    <row r="1803" spans="1:1" s="3" customFormat="1">
      <c r="A1803" s="577" t="s">
        <v>4247</v>
      </c>
    </row>
    <row r="1804" spans="1:1" s="3" customFormat="1">
      <c r="A1804" s="577" t="s">
        <v>4248</v>
      </c>
    </row>
    <row r="1805" spans="1:1" s="3" customFormat="1">
      <c r="A1805" s="577" t="s">
        <v>4249</v>
      </c>
    </row>
    <row r="1806" spans="1:1" s="3" customFormat="1" ht="13.8" thickBot="1">
      <c r="A1806" s="578" t="s">
        <v>4250</v>
      </c>
    </row>
    <row r="1807" spans="1:1" s="343" customFormat="1" ht="16.2">
      <c r="A1807" s="579" t="s">
        <v>4251</v>
      </c>
    </row>
    <row r="1808" spans="1:1" s="3" customFormat="1">
      <c r="A1808" s="577" t="s">
        <v>2746</v>
      </c>
    </row>
    <row r="1809" spans="1:1" s="3" customFormat="1">
      <c r="A1809" s="577" t="s">
        <v>2747</v>
      </c>
    </row>
    <row r="1810" spans="1:1" s="3" customFormat="1">
      <c r="A1810" s="577" t="s">
        <v>2748</v>
      </c>
    </row>
    <row r="1811" spans="1:1" s="3" customFormat="1">
      <c r="A1811" s="577" t="s">
        <v>4252</v>
      </c>
    </row>
    <row r="1812" spans="1:1" s="3" customFormat="1">
      <c r="A1812" s="577" t="s">
        <v>4253</v>
      </c>
    </row>
    <row r="1813" spans="1:1" s="3" customFormat="1">
      <c r="A1813" s="577" t="s">
        <v>4254</v>
      </c>
    </row>
    <row r="1814" spans="1:1" s="3" customFormat="1">
      <c r="A1814" s="577" t="s">
        <v>4255</v>
      </c>
    </row>
    <row r="1815" spans="1:1" s="3" customFormat="1">
      <c r="A1815" s="577" t="s">
        <v>4256</v>
      </c>
    </row>
    <row r="1816" spans="1:1" s="3" customFormat="1">
      <c r="A1816" s="577" t="s">
        <v>4257</v>
      </c>
    </row>
    <row r="1817" spans="1:1" s="3" customFormat="1">
      <c r="A1817" s="577" t="s">
        <v>4258</v>
      </c>
    </row>
    <row r="1818" spans="1:1" s="3" customFormat="1">
      <c r="A1818" s="577" t="s">
        <v>4259</v>
      </c>
    </row>
    <row r="1819" spans="1:1" s="617" customFormat="1">
      <c r="A1819" s="615" t="s">
        <v>4453</v>
      </c>
    </row>
    <row r="1820" spans="1:1" s="3" customFormat="1">
      <c r="A1820" s="577" t="s">
        <v>4260</v>
      </c>
    </row>
    <row r="1821" spans="1:1" s="3" customFormat="1">
      <c r="A1821" s="577" t="s">
        <v>4261</v>
      </c>
    </row>
    <row r="1822" spans="1:1" s="3" customFormat="1">
      <c r="A1822" s="577" t="s">
        <v>4262</v>
      </c>
    </row>
    <row r="1823" spans="1:1" s="3" customFormat="1">
      <c r="A1823" s="577" t="s">
        <v>4263</v>
      </c>
    </row>
    <row r="1824" spans="1:1" s="3" customFormat="1">
      <c r="A1824" s="577" t="s">
        <v>4264</v>
      </c>
    </row>
    <row r="1825" spans="1:1" s="3" customFormat="1">
      <c r="A1825" s="577" t="s">
        <v>4265</v>
      </c>
    </row>
    <row r="1826" spans="1:1" s="3" customFormat="1">
      <c r="A1826" s="577" t="s">
        <v>4266</v>
      </c>
    </row>
    <row r="1827" spans="1:1" s="3" customFormat="1">
      <c r="A1827" s="577" t="s">
        <v>4267</v>
      </c>
    </row>
    <row r="1828" spans="1:1" s="3" customFormat="1">
      <c r="A1828" s="577" t="s">
        <v>4268</v>
      </c>
    </row>
    <row r="1829" spans="1:1" s="3" customFormat="1">
      <c r="A1829" s="577" t="s">
        <v>4269</v>
      </c>
    </row>
    <row r="1830" spans="1:1" s="3" customFormat="1" ht="13.8" thickBot="1">
      <c r="A1830" s="578" t="s">
        <v>4270</v>
      </c>
    </row>
    <row r="1831" spans="1:1" s="343" customFormat="1" ht="16.2">
      <c r="A1831" s="579" t="s">
        <v>4271</v>
      </c>
    </row>
    <row r="1832" spans="1:1" s="3" customFormat="1">
      <c r="A1832" s="577" t="s">
        <v>2746</v>
      </c>
    </row>
    <row r="1833" spans="1:1" s="3" customFormat="1">
      <c r="A1833" s="577" t="s">
        <v>4272</v>
      </c>
    </row>
    <row r="1834" spans="1:1" s="3" customFormat="1">
      <c r="A1834" s="577" t="s">
        <v>4273</v>
      </c>
    </row>
    <row r="1835" spans="1:1" s="3" customFormat="1">
      <c r="A1835" s="577" t="s">
        <v>4274</v>
      </c>
    </row>
    <row r="1836" spans="1:1" s="3" customFormat="1" ht="13.8" thickBot="1">
      <c r="A1836" s="578" t="s">
        <v>4275</v>
      </c>
    </row>
    <row r="1837" spans="1:1" s="343" customFormat="1" ht="16.2">
      <c r="A1837" s="579" t="s">
        <v>4276</v>
      </c>
    </row>
    <row r="1838" spans="1:1" s="3" customFormat="1">
      <c r="A1838" s="577" t="s">
        <v>2746</v>
      </c>
    </row>
    <row r="1839" spans="1:1" s="3" customFormat="1">
      <c r="A1839" s="577" t="s">
        <v>4277</v>
      </c>
    </row>
    <row r="1840" spans="1:1" s="3" customFormat="1">
      <c r="A1840" s="577" t="s">
        <v>4278</v>
      </c>
    </row>
    <row r="1841" spans="1:1" s="3" customFormat="1">
      <c r="A1841" s="577" t="s">
        <v>4279</v>
      </c>
    </row>
    <row r="1842" spans="1:1" s="3" customFormat="1">
      <c r="A1842" s="577" t="s">
        <v>4280</v>
      </c>
    </row>
    <row r="1843" spans="1:1" s="3" customFormat="1">
      <c r="A1843" s="577" t="s">
        <v>4281</v>
      </c>
    </row>
    <row r="1844" spans="1:1" s="3" customFormat="1" ht="13.8" thickBot="1">
      <c r="A1844" s="578" t="s">
        <v>4282</v>
      </c>
    </row>
    <row r="1845" spans="1:1" s="343" customFormat="1" ht="16.2">
      <c r="A1845" s="579" t="s">
        <v>4283</v>
      </c>
    </row>
    <row r="1846" spans="1:1" s="3" customFormat="1">
      <c r="A1846" s="577" t="s">
        <v>2746</v>
      </c>
    </row>
    <row r="1847" spans="1:1" s="3" customFormat="1">
      <c r="A1847" s="577" t="s">
        <v>2747</v>
      </c>
    </row>
    <row r="1848" spans="1:1" s="3" customFormat="1">
      <c r="A1848" s="577" t="s">
        <v>2748</v>
      </c>
    </row>
    <row r="1849" spans="1:1" s="3" customFormat="1">
      <c r="A1849" s="577" t="s">
        <v>4284</v>
      </c>
    </row>
    <row r="1850" spans="1:1" s="3" customFormat="1">
      <c r="A1850" s="577" t="s">
        <v>4285</v>
      </c>
    </row>
    <row r="1851" spans="1:1" s="3" customFormat="1">
      <c r="A1851" s="577" t="s">
        <v>4286</v>
      </c>
    </row>
    <row r="1852" spans="1:1" s="3" customFormat="1">
      <c r="A1852" s="577" t="s">
        <v>4287</v>
      </c>
    </row>
    <row r="1853" spans="1:1" s="3" customFormat="1">
      <c r="A1853" s="577" t="s">
        <v>4288</v>
      </c>
    </row>
    <row r="1854" spans="1:1" s="3" customFormat="1">
      <c r="A1854" s="577" t="s">
        <v>4289</v>
      </c>
    </row>
    <row r="1855" spans="1:1" s="3" customFormat="1">
      <c r="A1855" s="577" t="s">
        <v>4290</v>
      </c>
    </row>
    <row r="1856" spans="1:1" s="3" customFormat="1">
      <c r="A1856" s="577" t="s">
        <v>4291</v>
      </c>
    </row>
    <row r="1857" spans="1:1" s="3" customFormat="1">
      <c r="A1857" s="577" t="s">
        <v>4292</v>
      </c>
    </row>
    <row r="1858" spans="1:1" s="3" customFormat="1">
      <c r="A1858" s="577" t="s">
        <v>4293</v>
      </c>
    </row>
    <row r="1859" spans="1:1" s="3" customFormat="1">
      <c r="A1859" s="577" t="s">
        <v>4294</v>
      </c>
    </row>
    <row r="1860" spans="1:1" s="3" customFormat="1">
      <c r="A1860" s="577" t="s">
        <v>4295</v>
      </c>
    </row>
    <row r="1861" spans="1:1" s="3" customFormat="1">
      <c r="A1861" s="577" t="s">
        <v>4296</v>
      </c>
    </row>
    <row r="1862" spans="1:1" s="3" customFormat="1">
      <c r="A1862" s="577" t="s">
        <v>4297</v>
      </c>
    </row>
    <row r="1863" spans="1:1" s="3" customFormat="1">
      <c r="A1863" s="577" t="s">
        <v>4298</v>
      </c>
    </row>
    <row r="1864" spans="1:1" s="3" customFormat="1" ht="13.8" thickBot="1">
      <c r="A1864" s="578" t="s">
        <v>4299</v>
      </c>
    </row>
    <row r="1865" spans="1:1" s="343" customFormat="1" ht="16.2">
      <c r="A1865" s="579" t="s">
        <v>4300</v>
      </c>
    </row>
    <row r="1866" spans="1:1" s="3" customFormat="1">
      <c r="A1866" s="577" t="s">
        <v>2746</v>
      </c>
    </row>
    <row r="1867" spans="1:1" s="3" customFormat="1">
      <c r="A1867" s="577" t="s">
        <v>4301</v>
      </c>
    </row>
    <row r="1868" spans="1:1" s="3" customFormat="1">
      <c r="A1868" s="577" t="s">
        <v>4302</v>
      </c>
    </row>
    <row r="1869" spans="1:1" s="3" customFormat="1" ht="13.8" thickBot="1">
      <c r="A1869" s="578" t="s">
        <v>4303</v>
      </c>
    </row>
    <row r="1870" spans="1:1" s="343" customFormat="1" ht="16.2">
      <c r="A1870" s="579" t="s">
        <v>4304</v>
      </c>
    </row>
    <row r="1871" spans="1:1" s="3" customFormat="1">
      <c r="A1871" s="577" t="s">
        <v>2746</v>
      </c>
    </row>
    <row r="1872" spans="1:1" s="3" customFormat="1">
      <c r="A1872" s="577" t="s">
        <v>2747</v>
      </c>
    </row>
    <row r="1873" spans="1:1" s="3" customFormat="1">
      <c r="A1873" s="577" t="s">
        <v>2748</v>
      </c>
    </row>
    <row r="1874" spans="1:1" s="3" customFormat="1">
      <c r="A1874" s="577" t="s">
        <v>4305</v>
      </c>
    </row>
    <row r="1875" spans="1:1" s="3" customFormat="1">
      <c r="A1875" s="577" t="s">
        <v>4306</v>
      </c>
    </row>
    <row r="1876" spans="1:1" s="3" customFormat="1">
      <c r="A1876" s="577" t="s">
        <v>4307</v>
      </c>
    </row>
    <row r="1877" spans="1:1" s="3" customFormat="1">
      <c r="A1877" s="577" t="s">
        <v>4308</v>
      </c>
    </row>
    <row r="1878" spans="1:1" s="3" customFormat="1">
      <c r="A1878" s="577" t="s">
        <v>4309</v>
      </c>
    </row>
    <row r="1879" spans="1:1" s="3" customFormat="1">
      <c r="A1879" s="577" t="s">
        <v>4310</v>
      </c>
    </row>
    <row r="1880" spans="1:1" s="3" customFormat="1">
      <c r="A1880" s="577" t="s">
        <v>4311</v>
      </c>
    </row>
    <row r="1881" spans="1:1" s="3" customFormat="1">
      <c r="A1881" s="577" t="s">
        <v>4312</v>
      </c>
    </row>
    <row r="1882" spans="1:1" s="3" customFormat="1">
      <c r="A1882" s="577" t="s">
        <v>4313</v>
      </c>
    </row>
    <row r="1883" spans="1:1" s="3" customFormat="1">
      <c r="A1883" s="577" t="s">
        <v>4314</v>
      </c>
    </row>
    <row r="1884" spans="1:1" s="3" customFormat="1" ht="13.8" thickBot="1">
      <c r="A1884" s="578" t="s">
        <v>4315</v>
      </c>
    </row>
    <row r="1885" spans="1:1" s="343" customFormat="1" ht="16.2">
      <c r="A1885" s="579" t="s">
        <v>4316</v>
      </c>
    </row>
    <row r="1886" spans="1:1" s="3" customFormat="1">
      <c r="A1886" s="577" t="s">
        <v>2746</v>
      </c>
    </row>
    <row r="1887" spans="1:1" s="3" customFormat="1">
      <c r="A1887" s="577" t="s">
        <v>2747</v>
      </c>
    </row>
    <row r="1888" spans="1:1" s="3" customFormat="1">
      <c r="A1888" s="577" t="s">
        <v>2748</v>
      </c>
    </row>
    <row r="1889" spans="1:1" s="3" customFormat="1">
      <c r="A1889" s="577" t="s">
        <v>4317</v>
      </c>
    </row>
    <row r="1890" spans="1:1" s="3" customFormat="1" ht="13.8" thickBot="1">
      <c r="A1890" s="578" t="s">
        <v>4318</v>
      </c>
    </row>
    <row r="1891" spans="1:1" s="343" customFormat="1" ht="16.2">
      <c r="A1891" s="579" t="s">
        <v>4319</v>
      </c>
    </row>
    <row r="1892" spans="1:1" s="3" customFormat="1">
      <c r="A1892" s="577" t="s">
        <v>2746</v>
      </c>
    </row>
    <row r="1893" spans="1:1" s="3" customFormat="1">
      <c r="A1893" s="577" t="s">
        <v>2747</v>
      </c>
    </row>
    <row r="1894" spans="1:1" s="3" customFormat="1">
      <c r="A1894" s="577" t="s">
        <v>2748</v>
      </c>
    </row>
    <row r="1895" spans="1:1" s="3" customFormat="1">
      <c r="A1895" s="577" t="s">
        <v>4320</v>
      </c>
    </row>
    <row r="1896" spans="1:1" s="3" customFormat="1">
      <c r="A1896" s="577" t="s">
        <v>4321</v>
      </c>
    </row>
    <row r="1897" spans="1:1" s="3" customFormat="1">
      <c r="A1897" s="577" t="s">
        <v>4322</v>
      </c>
    </row>
    <row r="1898" spans="1:1" s="617" customFormat="1">
      <c r="A1898" s="615" t="s">
        <v>4454</v>
      </c>
    </row>
    <row r="1899" spans="1:1" s="617" customFormat="1">
      <c r="A1899" s="615" t="s">
        <v>4323</v>
      </c>
    </row>
    <row r="1900" spans="1:1" s="617" customFormat="1">
      <c r="A1900" s="615" t="s">
        <v>4455</v>
      </c>
    </row>
    <row r="1901" spans="1:1" s="617" customFormat="1">
      <c r="A1901" s="615" t="s">
        <v>4324</v>
      </c>
    </row>
    <row r="1902" spans="1:1" s="617" customFormat="1">
      <c r="A1902" s="615" t="s">
        <v>4325</v>
      </c>
    </row>
    <row r="1903" spans="1:1" s="617" customFormat="1">
      <c r="A1903" s="615" t="s">
        <v>4326</v>
      </c>
    </row>
    <row r="1904" spans="1:1" s="617" customFormat="1">
      <c r="A1904" s="615" t="s">
        <v>4327</v>
      </c>
    </row>
    <row r="1905" spans="1:1" s="617" customFormat="1">
      <c r="A1905" s="615" t="s">
        <v>4328</v>
      </c>
    </row>
    <row r="1906" spans="1:1" s="617" customFormat="1">
      <c r="A1906" s="615" t="s">
        <v>4329</v>
      </c>
    </row>
    <row r="1907" spans="1:1" s="617" customFormat="1">
      <c r="A1907" s="615" t="s">
        <v>4456</v>
      </c>
    </row>
    <row r="1908" spans="1:1" s="3" customFormat="1" ht="13.8" thickBot="1">
      <c r="A1908" s="578" t="s">
        <v>4330</v>
      </c>
    </row>
    <row r="1909" spans="1:1" s="343" customFormat="1" ht="16.2">
      <c r="A1909" s="579" t="s">
        <v>4331</v>
      </c>
    </row>
    <row r="1910" spans="1:1" s="3" customFormat="1">
      <c r="A1910" s="577" t="s">
        <v>4332</v>
      </c>
    </row>
    <row r="1911" spans="1:1" s="3" customFormat="1">
      <c r="A1911" s="577" t="s">
        <v>4333</v>
      </c>
    </row>
    <row r="1912" spans="1:1" s="3" customFormat="1">
      <c r="A1912" s="577" t="s">
        <v>4334</v>
      </c>
    </row>
    <row r="1913" spans="1:1" s="3" customFormat="1">
      <c r="A1913" s="577" t="s">
        <v>4335</v>
      </c>
    </row>
    <row r="1914" spans="1:1" s="3" customFormat="1">
      <c r="A1914" s="577" t="s">
        <v>4336</v>
      </c>
    </row>
    <row r="1915" spans="1:1" s="3" customFormat="1">
      <c r="A1915" s="577" t="s">
        <v>4337</v>
      </c>
    </row>
    <row r="1916" spans="1:1" s="3" customFormat="1">
      <c r="A1916" s="577" t="s">
        <v>4338</v>
      </c>
    </row>
    <row r="1917" spans="1:1" s="3" customFormat="1">
      <c r="A1917" s="577" t="s">
        <v>4339</v>
      </c>
    </row>
    <row r="1918" spans="1:1" s="3" customFormat="1" ht="13.8" thickBot="1">
      <c r="A1918" s="578" t="s">
        <v>4340</v>
      </c>
    </row>
    <row r="1919" spans="1:1" s="343" customFormat="1" ht="16.2">
      <c r="A1919" s="579" t="s">
        <v>4341</v>
      </c>
    </row>
    <row r="1920" spans="1:1" s="3" customFormat="1">
      <c r="A1920" s="577" t="s">
        <v>4342</v>
      </c>
    </row>
    <row r="1921" spans="1:1" s="3" customFormat="1">
      <c r="A1921" s="577" t="s">
        <v>4343</v>
      </c>
    </row>
    <row r="1922" spans="1:1" s="3" customFormat="1">
      <c r="A1922" s="577" t="s">
        <v>4344</v>
      </c>
    </row>
    <row r="1923" spans="1:1" s="3" customFormat="1">
      <c r="A1923" s="577" t="s">
        <v>4345</v>
      </c>
    </row>
    <row r="1924" spans="1:1" s="3" customFormat="1">
      <c r="A1924" s="577" t="s">
        <v>4346</v>
      </c>
    </row>
    <row r="1925" spans="1:1" s="3" customFormat="1">
      <c r="A1925" s="577" t="s">
        <v>4347</v>
      </c>
    </row>
    <row r="1926" spans="1:1" s="3" customFormat="1">
      <c r="A1926" s="577" t="s">
        <v>4348</v>
      </c>
    </row>
    <row r="1927" spans="1:1" s="3" customFormat="1">
      <c r="A1927" s="577" t="s">
        <v>4349</v>
      </c>
    </row>
    <row r="1928" spans="1:1" s="3" customFormat="1">
      <c r="A1928" s="577" t="s">
        <v>4350</v>
      </c>
    </row>
    <row r="1929" spans="1:1" s="3" customFormat="1">
      <c r="A1929" s="577" t="s">
        <v>4351</v>
      </c>
    </row>
    <row r="1930" spans="1:1" s="3" customFormat="1">
      <c r="A1930" s="577" t="s">
        <v>4352</v>
      </c>
    </row>
    <row r="1931" spans="1:1" s="3" customFormat="1" ht="13.8" thickBot="1">
      <c r="A1931" s="578" t="s">
        <v>4353</v>
      </c>
    </row>
    <row r="1932" spans="1:1" s="343" customFormat="1" ht="16.2">
      <c r="A1932" s="579" t="s">
        <v>4354</v>
      </c>
    </row>
    <row r="1933" spans="1:1" s="3" customFormat="1">
      <c r="A1933" s="577" t="s">
        <v>2746</v>
      </c>
    </row>
    <row r="1934" spans="1:1" s="3" customFormat="1">
      <c r="A1934" s="577" t="s">
        <v>4355</v>
      </c>
    </row>
    <row r="1935" spans="1:1" s="3" customFormat="1">
      <c r="A1935" s="577" t="s">
        <v>4356</v>
      </c>
    </row>
    <row r="1936" spans="1:1" s="3" customFormat="1" ht="13.8" thickBot="1">
      <c r="A1936" s="578" t="s">
        <v>4357</v>
      </c>
    </row>
    <row r="1937" spans="1:1" s="343" customFormat="1" ht="16.2">
      <c r="A1937" s="579" t="s">
        <v>4358</v>
      </c>
    </row>
    <row r="1938" spans="1:1" s="3" customFormat="1">
      <c r="A1938" s="577" t="s">
        <v>4359</v>
      </c>
    </row>
    <row r="1939" spans="1:1" s="3" customFormat="1" ht="13.8" thickBot="1">
      <c r="A1939" s="578" t="s">
        <v>4360</v>
      </c>
    </row>
    <row r="1940" spans="1:1" s="343" customFormat="1" ht="16.2">
      <c r="A1940" s="579" t="s">
        <v>4361</v>
      </c>
    </row>
    <row r="1941" spans="1:1" s="3" customFormat="1">
      <c r="A1941" s="577" t="s">
        <v>4362</v>
      </c>
    </row>
    <row r="1942" spans="1:1" s="3" customFormat="1">
      <c r="A1942" s="577" t="s">
        <v>4363</v>
      </c>
    </row>
    <row r="1943" spans="1:1" s="3" customFormat="1" ht="13.8" thickBot="1">
      <c r="A1943" s="578" t="s">
        <v>4364</v>
      </c>
    </row>
    <row r="1944" spans="1:1" s="343" customFormat="1" ht="16.2">
      <c r="A1944" s="579" t="s">
        <v>4365</v>
      </c>
    </row>
    <row r="1945" spans="1:1" s="617" customFormat="1">
      <c r="A1945" s="615" t="s">
        <v>4457</v>
      </c>
    </row>
    <row r="1946" spans="1:1" s="617" customFormat="1" ht="13.8" thickBot="1">
      <c r="A1946" s="618" t="s">
        <v>4458</v>
      </c>
    </row>
    <row r="1947" spans="1:1" s="343" customFormat="1" ht="16.2">
      <c r="A1947" s="579" t="s">
        <v>4366</v>
      </c>
    </row>
    <row r="1948" spans="1:1" ht="13.8" thickBot="1">
      <c r="A1948" s="580"/>
    </row>
  </sheetData>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2:BW1157"/>
  <sheetViews>
    <sheetView topLeftCell="AH1" zoomScaleNormal="100" zoomScaleSheetLayoutView="90" workbookViewId="0">
      <pane ySplit="3" topLeftCell="A235" activePane="bottomLeft" state="frozen"/>
      <selection pane="bottomLeft" activeCell="AH1" sqref="A1:XFD1048576"/>
    </sheetView>
  </sheetViews>
  <sheetFormatPr defaultColWidth="9" defaultRowHeight="12"/>
  <cols>
    <col min="1" max="1" width="1.6640625" style="1" hidden="1" customWidth="1"/>
    <col min="2" max="2" width="5.88671875" style="1" hidden="1" customWidth="1"/>
    <col min="3" max="3" width="6" style="1" hidden="1" customWidth="1"/>
    <col min="4" max="4" width="7.109375" style="1" hidden="1" customWidth="1"/>
    <col min="5" max="5" width="6" style="1" hidden="1" customWidth="1"/>
    <col min="6" max="6" width="6.109375" style="1" hidden="1" customWidth="1"/>
    <col min="7" max="7" width="5.88671875" style="1" hidden="1" customWidth="1"/>
    <col min="8" max="8" width="6.88671875" style="1" hidden="1" customWidth="1"/>
    <col min="9" max="9" width="8.109375" style="1" hidden="1" customWidth="1"/>
    <col min="10" max="10" width="6" style="1" hidden="1" customWidth="1"/>
    <col min="11" max="11" width="5.44140625" style="1" hidden="1" customWidth="1"/>
    <col min="12" max="12" width="5.109375" style="1" hidden="1" customWidth="1"/>
    <col min="13" max="13" width="5.33203125" style="1" hidden="1" customWidth="1"/>
    <col min="14" max="14" width="6.109375" style="1" hidden="1" customWidth="1"/>
    <col min="15" max="15" width="8" style="1" hidden="1" customWidth="1"/>
    <col min="16" max="16" width="8.44140625" style="1" hidden="1" customWidth="1"/>
    <col min="17" max="17" width="7.88671875" style="1" hidden="1" customWidth="1"/>
    <col min="18" max="18" width="5.109375" style="1" hidden="1" customWidth="1"/>
    <col min="19" max="19" width="5.44140625" style="1" hidden="1" customWidth="1"/>
    <col min="20" max="20" width="6" style="1" hidden="1" customWidth="1"/>
    <col min="21" max="21" width="6.33203125" style="1" hidden="1" customWidth="1"/>
    <col min="22" max="22" width="4.109375" style="1" hidden="1" customWidth="1"/>
    <col min="23" max="23" width="6.109375" style="1" hidden="1" customWidth="1"/>
    <col min="24" max="24" width="7.88671875" style="1" hidden="1" customWidth="1"/>
    <col min="25" max="25" width="1.88671875" style="1" hidden="1" customWidth="1"/>
    <col min="26" max="26" width="2.88671875" style="1" hidden="1" customWidth="1"/>
    <col min="27" max="27" width="4.109375" style="1" hidden="1" customWidth="1"/>
    <col min="28" max="28" width="2.44140625" style="1" hidden="1" customWidth="1"/>
    <col min="29" max="29" width="2.88671875" style="1" hidden="1" customWidth="1"/>
    <col min="30" max="30" width="2.33203125" style="1" hidden="1" customWidth="1"/>
    <col min="31" max="31" width="2.6640625" style="1" hidden="1" customWidth="1"/>
    <col min="32" max="32" width="1.109375" style="1" hidden="1" customWidth="1"/>
    <col min="33" max="33" width="1.33203125" style="1" hidden="1" customWidth="1"/>
    <col min="34" max="34" width="2.88671875" style="1" customWidth="1"/>
    <col min="35" max="35" width="7.6640625" style="1" customWidth="1"/>
    <col min="36" max="36" width="22.44140625" style="1" customWidth="1"/>
    <col min="37" max="37" width="9" style="1"/>
    <col min="38" max="38" width="6.109375" style="1" customWidth="1"/>
    <col min="39" max="39" width="11.6640625" style="1" customWidth="1"/>
    <col min="40" max="40" width="8.6640625" style="1" customWidth="1"/>
    <col min="41" max="41" width="7.6640625" style="1" customWidth="1"/>
    <col min="42" max="43" width="5.6640625" style="1" customWidth="1"/>
    <col min="44" max="44" width="20.33203125" style="1" customWidth="1"/>
    <col min="45" max="45" width="9" style="1"/>
    <col min="46" max="46" width="6.109375" style="1" customWidth="1"/>
    <col min="47" max="47" width="11.6640625" style="1" customWidth="1"/>
    <col min="48" max="48" width="8.6640625" style="1" customWidth="1"/>
    <col min="49" max="49" width="7.6640625" style="1" customWidth="1"/>
    <col min="50" max="51" width="5.6640625" style="1" customWidth="1"/>
    <col min="52" max="52" width="21" style="1" customWidth="1"/>
    <col min="53" max="53" width="9" style="1"/>
    <col min="54" max="54" width="6.109375" style="1" customWidth="1"/>
    <col min="55" max="55" width="19.6640625" style="1" customWidth="1"/>
    <col min="56" max="56" width="11.6640625" style="1" customWidth="1"/>
    <col min="57" max="59" width="7.6640625" style="1" customWidth="1"/>
    <col min="60" max="60" width="22.109375" style="1" customWidth="1"/>
    <col min="61" max="61" width="9" style="1"/>
    <col min="62" max="62" width="6.109375" style="1" customWidth="1"/>
    <col min="63" max="63" width="11.6640625" style="1" customWidth="1"/>
    <col min="64" max="64" width="8.6640625" style="1" customWidth="1"/>
    <col min="65" max="67" width="7.6640625" style="1" customWidth="1"/>
    <col min="68" max="68" width="23.6640625" style="1" customWidth="1"/>
    <col min="69" max="69" width="9" style="1"/>
    <col min="70" max="70" width="6.109375" style="1" customWidth="1"/>
    <col min="71" max="71" width="11.6640625" style="1" customWidth="1"/>
    <col min="72" max="72" width="8.6640625" style="1" customWidth="1"/>
    <col min="73" max="75" width="7.6640625" style="1" customWidth="1"/>
    <col min="76" max="16384" width="9" style="1"/>
  </cols>
  <sheetData>
    <row r="2" spans="1:75" ht="12.6" thickBot="1">
      <c r="A2" s="1" t="s">
        <v>2165</v>
      </c>
      <c r="F2" s="1" t="s">
        <v>682</v>
      </c>
      <c r="G2" s="1" t="s">
        <v>682</v>
      </c>
      <c r="H2" s="1" t="s">
        <v>251</v>
      </c>
      <c r="T2" s="1097" t="s">
        <v>2166</v>
      </c>
      <c r="U2" s="1097"/>
      <c r="V2" s="1097"/>
      <c r="W2" s="1097"/>
      <c r="X2" s="1097"/>
      <c r="Y2" s="1097"/>
      <c r="Z2" s="21"/>
      <c r="AA2" s="1097" t="s">
        <v>2167</v>
      </c>
      <c r="AB2" s="1097"/>
      <c r="AC2" s="1097"/>
      <c r="AD2" s="1097"/>
      <c r="AE2" s="1097"/>
      <c r="AF2" s="1097"/>
      <c r="AG2" s="1097"/>
      <c r="AJ2" s="1097" t="s">
        <v>2168</v>
      </c>
      <c r="AK2" s="1097"/>
      <c r="AL2" s="1097"/>
      <c r="AM2" s="1097"/>
      <c r="AN2" s="1097"/>
      <c r="AO2" s="1097"/>
      <c r="AP2" s="1097"/>
      <c r="AQ2" s="1097"/>
    </row>
    <row r="3" spans="1:75" ht="42" customHeight="1" thickBot="1">
      <c r="A3" s="1" t="s">
        <v>2169</v>
      </c>
      <c r="B3" s="1" t="s">
        <v>2170</v>
      </c>
      <c r="C3" s="1" t="s">
        <v>649</v>
      </c>
      <c r="D3" s="1" t="s">
        <v>2171</v>
      </c>
      <c r="E3" s="1" t="s">
        <v>2172</v>
      </c>
      <c r="F3" s="1" t="s">
        <v>311</v>
      </c>
      <c r="G3" s="1" t="s">
        <v>312</v>
      </c>
      <c r="H3" s="1" t="s">
        <v>2173</v>
      </c>
      <c r="I3" s="133" t="s">
        <v>2174</v>
      </c>
      <c r="J3" s="1" t="s">
        <v>2175</v>
      </c>
      <c r="T3" s="1092" t="s">
        <v>2176</v>
      </c>
      <c r="U3" s="1093"/>
      <c r="V3" s="134" t="s">
        <v>2177</v>
      </c>
      <c r="W3" s="135" t="s">
        <v>2178</v>
      </c>
      <c r="X3" s="136" t="s">
        <v>2179</v>
      </c>
      <c r="Y3" s="137" t="s">
        <v>264</v>
      </c>
      <c r="Z3" s="138"/>
      <c r="AA3" s="1092" t="s">
        <v>2176</v>
      </c>
      <c r="AB3" s="1093"/>
      <c r="AC3" s="625" t="s">
        <v>2177</v>
      </c>
      <c r="AD3" s="135" t="s">
        <v>2178</v>
      </c>
      <c r="AE3" s="136" t="s">
        <v>2179</v>
      </c>
      <c r="AF3" s="136" t="s">
        <v>264</v>
      </c>
      <c r="AG3" s="137" t="s">
        <v>265</v>
      </c>
      <c r="AI3" s="568" t="s">
        <v>21</v>
      </c>
      <c r="AJ3" s="550" t="s">
        <v>1841</v>
      </c>
      <c r="AK3" s="550" t="s">
        <v>1842</v>
      </c>
      <c r="AL3" s="550" t="s">
        <v>1843</v>
      </c>
      <c r="AM3" s="551" t="s">
        <v>235</v>
      </c>
      <c r="AN3" s="551" t="s">
        <v>236</v>
      </c>
      <c r="AO3" s="552" t="s">
        <v>1844</v>
      </c>
      <c r="AP3" s="552" t="s">
        <v>1845</v>
      </c>
      <c r="AQ3" s="553" t="s">
        <v>1846</v>
      </c>
      <c r="AR3" s="139" t="s">
        <v>1841</v>
      </c>
      <c r="AS3" s="140" t="s">
        <v>1842</v>
      </c>
      <c r="AT3" s="140" t="s">
        <v>1843</v>
      </c>
      <c r="AU3" s="141" t="s">
        <v>235</v>
      </c>
      <c r="AV3" s="141" t="s">
        <v>236</v>
      </c>
      <c r="AW3" s="142" t="s">
        <v>1844</v>
      </c>
      <c r="AX3" s="142" t="s">
        <v>1845</v>
      </c>
      <c r="AY3" s="143" t="s">
        <v>1846</v>
      </c>
      <c r="AZ3" s="565" t="s">
        <v>1841</v>
      </c>
      <c r="BA3" s="140" t="s">
        <v>1842</v>
      </c>
      <c r="BB3" s="140" t="s">
        <v>1843</v>
      </c>
      <c r="BC3" s="141" t="s">
        <v>235</v>
      </c>
      <c r="BD3" s="141" t="s">
        <v>236</v>
      </c>
      <c r="BE3" s="142" t="s">
        <v>1844</v>
      </c>
      <c r="BF3" s="142" t="s">
        <v>1845</v>
      </c>
      <c r="BG3" s="143" t="s">
        <v>1846</v>
      </c>
      <c r="BH3" s="139" t="s">
        <v>1841</v>
      </c>
      <c r="BI3" s="140" t="s">
        <v>1842</v>
      </c>
      <c r="BJ3" s="140" t="s">
        <v>1843</v>
      </c>
      <c r="BK3" s="141" t="s">
        <v>235</v>
      </c>
      <c r="BL3" s="141" t="s">
        <v>236</v>
      </c>
      <c r="BM3" s="142" t="s">
        <v>1844</v>
      </c>
      <c r="BN3" s="142" t="s">
        <v>1845</v>
      </c>
      <c r="BO3" s="143" t="s">
        <v>1846</v>
      </c>
      <c r="BP3" s="139" t="s">
        <v>1841</v>
      </c>
      <c r="BQ3" s="140" t="s">
        <v>1842</v>
      </c>
      <c r="BR3" s="140" t="s">
        <v>1843</v>
      </c>
      <c r="BS3" s="141" t="s">
        <v>235</v>
      </c>
      <c r="BT3" s="141" t="s">
        <v>236</v>
      </c>
      <c r="BU3" s="142" t="s">
        <v>1844</v>
      </c>
      <c r="BV3" s="142" t="s">
        <v>1845</v>
      </c>
      <c r="BW3" s="143" t="s">
        <v>1846</v>
      </c>
    </row>
    <row r="4" spans="1:75">
      <c r="A4" s="1" t="s">
        <v>694</v>
      </c>
      <c r="B4" s="1" t="s">
        <v>695</v>
      </c>
      <c r="C4" s="1" t="s">
        <v>696</v>
      </c>
      <c r="D4" s="1" t="s">
        <v>1847</v>
      </c>
      <c r="E4" s="1" t="s">
        <v>1805</v>
      </c>
      <c r="F4" s="1">
        <v>2.1800000000000002</v>
      </c>
      <c r="G4" s="1">
        <v>0</v>
      </c>
      <c r="H4" s="1">
        <v>2.3199999999999998</v>
      </c>
      <c r="I4" s="1" t="s">
        <v>697</v>
      </c>
      <c r="T4" s="1094" t="s">
        <v>252</v>
      </c>
      <c r="U4" s="144" t="s">
        <v>1848</v>
      </c>
      <c r="V4" s="145" t="s">
        <v>1847</v>
      </c>
      <c r="W4" s="146" t="s">
        <v>1805</v>
      </c>
      <c r="X4" s="146" t="s">
        <v>1849</v>
      </c>
      <c r="Y4" s="147">
        <v>2.1800000000000002</v>
      </c>
      <c r="Z4" s="148"/>
      <c r="AA4" s="1094" t="s">
        <v>252</v>
      </c>
      <c r="AB4" s="149" t="s">
        <v>1848</v>
      </c>
      <c r="AC4" s="150" t="s">
        <v>1850</v>
      </c>
      <c r="AD4" s="151" t="s">
        <v>1805</v>
      </c>
      <c r="AE4" s="146" t="s">
        <v>1849</v>
      </c>
      <c r="AF4" s="152">
        <v>1.7034482758620688</v>
      </c>
      <c r="AG4" s="153">
        <v>0.2</v>
      </c>
      <c r="AI4" s="220">
        <v>1</v>
      </c>
      <c r="AJ4" s="224" t="s">
        <v>2668</v>
      </c>
      <c r="AK4" s="214" t="s">
        <v>1847</v>
      </c>
      <c r="AL4" s="626" t="s">
        <v>1805</v>
      </c>
      <c r="AM4" s="626" t="s">
        <v>1721</v>
      </c>
      <c r="AN4" s="626" t="s">
        <v>1721</v>
      </c>
      <c r="AO4" s="214">
        <v>2.1800000000000002</v>
      </c>
      <c r="AP4" s="214">
        <v>0</v>
      </c>
      <c r="AQ4" s="175">
        <v>2.3199999999999998</v>
      </c>
      <c r="AR4" s="10" t="s">
        <v>2669</v>
      </c>
      <c r="AS4" s="157" t="s">
        <v>1847</v>
      </c>
      <c r="AT4" s="627" t="s">
        <v>1805</v>
      </c>
      <c r="AU4" s="627" t="s">
        <v>1721</v>
      </c>
      <c r="AV4" s="627" t="s">
        <v>1721</v>
      </c>
      <c r="AW4" s="157">
        <v>2.1800000000000002</v>
      </c>
      <c r="AX4" s="157">
        <v>0</v>
      </c>
      <c r="AY4" s="11">
        <v>3</v>
      </c>
      <c r="AZ4" s="10" t="s">
        <v>1958</v>
      </c>
      <c r="BA4" s="157" t="s">
        <v>1850</v>
      </c>
      <c r="BB4" s="627" t="s">
        <v>1805</v>
      </c>
      <c r="BC4" s="627" t="s">
        <v>1721</v>
      </c>
      <c r="BD4" s="627" t="s">
        <v>1721</v>
      </c>
      <c r="BE4" s="157">
        <v>1.7</v>
      </c>
      <c r="BF4" s="157">
        <v>0.2</v>
      </c>
      <c r="BG4" s="11">
        <v>2.58</v>
      </c>
      <c r="BH4" s="10" t="s">
        <v>2035</v>
      </c>
      <c r="BI4" s="157" t="s">
        <v>35</v>
      </c>
      <c r="BJ4" s="627" t="s">
        <v>1809</v>
      </c>
      <c r="BK4" s="627" t="s">
        <v>531</v>
      </c>
      <c r="BL4" s="627" t="s">
        <v>1721</v>
      </c>
      <c r="BM4" s="157">
        <v>0.03</v>
      </c>
      <c r="BN4" s="157">
        <v>0</v>
      </c>
      <c r="BO4" s="11">
        <v>2.23</v>
      </c>
      <c r="BP4" s="10" t="s">
        <v>2066</v>
      </c>
      <c r="BQ4" s="157" t="s">
        <v>1702</v>
      </c>
      <c r="BR4" s="627" t="s">
        <v>1809</v>
      </c>
      <c r="BS4" s="627" t="s">
        <v>531</v>
      </c>
      <c r="BT4" s="627" t="s">
        <v>1721</v>
      </c>
      <c r="BU4" s="157">
        <v>0.105</v>
      </c>
      <c r="BV4" s="157">
        <v>0</v>
      </c>
      <c r="BW4" s="11">
        <v>1.37</v>
      </c>
    </row>
    <row r="5" spans="1:75">
      <c r="A5" s="1" t="s">
        <v>698</v>
      </c>
      <c r="B5" s="1" t="s">
        <v>695</v>
      </c>
      <c r="C5" s="1" t="s">
        <v>696</v>
      </c>
      <c r="D5" s="1" t="s">
        <v>1851</v>
      </c>
      <c r="E5" s="1" t="s">
        <v>1792</v>
      </c>
      <c r="F5" s="1">
        <v>2.1800000000000002</v>
      </c>
      <c r="G5" s="1">
        <v>0</v>
      </c>
      <c r="H5" s="1">
        <v>2.3199999999999998</v>
      </c>
      <c r="I5" s="1" t="s">
        <v>697</v>
      </c>
      <c r="T5" s="1095"/>
      <c r="U5" s="144"/>
      <c r="V5" s="158" t="s">
        <v>1851</v>
      </c>
      <c r="W5" s="159" t="s">
        <v>1792</v>
      </c>
      <c r="X5" s="144"/>
      <c r="Y5" s="160">
        <v>2.1800000000000002</v>
      </c>
      <c r="Z5" s="161"/>
      <c r="AA5" s="1095"/>
      <c r="AB5" s="162"/>
      <c r="AC5" s="163" t="s">
        <v>1852</v>
      </c>
      <c r="AD5" s="159" t="s">
        <v>1826</v>
      </c>
      <c r="AE5" s="144"/>
      <c r="AF5" s="164">
        <v>1.5241379310344827</v>
      </c>
      <c r="AG5" s="165">
        <v>0.2</v>
      </c>
      <c r="AI5" s="561"/>
      <c r="AJ5" s="166" t="s">
        <v>2668</v>
      </c>
      <c r="AK5" s="157" t="s">
        <v>1851</v>
      </c>
      <c r="AL5" s="627" t="s">
        <v>1792</v>
      </c>
      <c r="AM5" s="627" t="s">
        <v>1721</v>
      </c>
      <c r="AN5" s="627" t="s">
        <v>1721</v>
      </c>
      <c r="AO5" s="157">
        <v>2.1800000000000002</v>
      </c>
      <c r="AP5" s="157">
        <v>0</v>
      </c>
      <c r="AQ5" s="11">
        <v>2.3199999999999998</v>
      </c>
      <c r="AR5" s="10" t="s">
        <v>2669</v>
      </c>
      <c r="AS5" s="157" t="s">
        <v>1851</v>
      </c>
      <c r="AT5" s="627" t="s">
        <v>1792</v>
      </c>
      <c r="AU5" s="627" t="s">
        <v>1721</v>
      </c>
      <c r="AV5" s="627" t="s">
        <v>1721</v>
      </c>
      <c r="AW5" s="157">
        <v>2.1800000000000002</v>
      </c>
      <c r="AX5" s="157">
        <v>0</v>
      </c>
      <c r="AY5" s="11">
        <v>3</v>
      </c>
      <c r="AZ5" s="10" t="s">
        <v>1958</v>
      </c>
      <c r="BA5" s="157" t="s">
        <v>1852</v>
      </c>
      <c r="BB5" s="627" t="s">
        <v>1826</v>
      </c>
      <c r="BC5" s="627" t="s">
        <v>1721</v>
      </c>
      <c r="BD5" s="627" t="s">
        <v>1721</v>
      </c>
      <c r="BE5" s="157">
        <v>1.52</v>
      </c>
      <c r="BF5" s="157">
        <v>0.2</v>
      </c>
      <c r="BG5" s="11">
        <v>2.58</v>
      </c>
      <c r="BH5" s="10" t="s">
        <v>2035</v>
      </c>
      <c r="BI5" s="157" t="s">
        <v>35</v>
      </c>
      <c r="BJ5" s="627" t="s">
        <v>1810</v>
      </c>
      <c r="BK5" s="627" t="s">
        <v>532</v>
      </c>
      <c r="BL5" s="627" t="s">
        <v>1721</v>
      </c>
      <c r="BM5" s="157">
        <v>0.02</v>
      </c>
      <c r="BN5" s="157">
        <v>0</v>
      </c>
      <c r="BO5" s="11">
        <v>2.23</v>
      </c>
      <c r="BP5" s="10" t="s">
        <v>2066</v>
      </c>
      <c r="BQ5" s="157" t="s">
        <v>1702</v>
      </c>
      <c r="BR5" s="627" t="s">
        <v>1810</v>
      </c>
      <c r="BS5" s="627" t="s">
        <v>532</v>
      </c>
      <c r="BT5" s="627" t="s">
        <v>1721</v>
      </c>
      <c r="BU5" s="157">
        <v>7.0000000000000007E-2</v>
      </c>
      <c r="BV5" s="157">
        <v>0</v>
      </c>
      <c r="BW5" s="11">
        <v>1.37</v>
      </c>
    </row>
    <row r="6" spans="1:75">
      <c r="A6" s="1" t="s">
        <v>699</v>
      </c>
      <c r="B6" s="1" t="s">
        <v>695</v>
      </c>
      <c r="C6" s="1" t="s">
        <v>696</v>
      </c>
      <c r="D6" s="1" t="s">
        <v>1852</v>
      </c>
      <c r="E6" s="1" t="s">
        <v>1793</v>
      </c>
      <c r="F6" s="1">
        <v>1</v>
      </c>
      <c r="G6" s="1">
        <v>0</v>
      </c>
      <c r="H6" s="1">
        <v>2.3199999999999998</v>
      </c>
      <c r="I6" s="1" t="s">
        <v>697</v>
      </c>
      <c r="T6" s="1095"/>
      <c r="U6" s="144"/>
      <c r="V6" s="158" t="s">
        <v>1852</v>
      </c>
      <c r="W6" s="159" t="s">
        <v>1793</v>
      </c>
      <c r="X6" s="144"/>
      <c r="Y6" s="160">
        <v>1</v>
      </c>
      <c r="Z6" s="161"/>
      <c r="AA6" s="1095"/>
      <c r="AB6" s="162"/>
      <c r="AC6" s="163" t="s">
        <v>1853</v>
      </c>
      <c r="AD6" s="159" t="s">
        <v>1854</v>
      </c>
      <c r="AE6" s="144"/>
      <c r="AF6" s="164">
        <v>1.3</v>
      </c>
      <c r="AG6" s="165">
        <v>0.2</v>
      </c>
      <c r="AI6" s="561"/>
      <c r="AJ6" s="166" t="s">
        <v>2668</v>
      </c>
      <c r="AK6" s="157" t="s">
        <v>1852</v>
      </c>
      <c r="AL6" s="627" t="s">
        <v>1793</v>
      </c>
      <c r="AM6" s="627" t="s">
        <v>1721</v>
      </c>
      <c r="AN6" s="627" t="s">
        <v>1721</v>
      </c>
      <c r="AO6" s="157">
        <v>1</v>
      </c>
      <c r="AP6" s="157">
        <v>0</v>
      </c>
      <c r="AQ6" s="11">
        <v>2.3199999999999998</v>
      </c>
      <c r="AR6" s="10" t="s">
        <v>2669</v>
      </c>
      <c r="AS6" s="157" t="s">
        <v>1852</v>
      </c>
      <c r="AT6" s="627" t="s">
        <v>1793</v>
      </c>
      <c r="AU6" s="627" t="s">
        <v>1721</v>
      </c>
      <c r="AV6" s="627" t="s">
        <v>1721</v>
      </c>
      <c r="AW6" s="157">
        <v>1</v>
      </c>
      <c r="AX6" s="157">
        <v>0</v>
      </c>
      <c r="AY6" s="11">
        <v>3</v>
      </c>
      <c r="AZ6" s="10" t="s">
        <v>1958</v>
      </c>
      <c r="BA6" s="157" t="s">
        <v>1853</v>
      </c>
      <c r="BB6" s="627" t="s">
        <v>1795</v>
      </c>
      <c r="BC6" s="627" t="s">
        <v>1721</v>
      </c>
      <c r="BD6" s="627" t="s">
        <v>1721</v>
      </c>
      <c r="BE6" s="157">
        <v>1.3</v>
      </c>
      <c r="BF6" s="157">
        <v>0.2</v>
      </c>
      <c r="BG6" s="11">
        <v>2.58</v>
      </c>
      <c r="BH6" s="10" t="s">
        <v>2035</v>
      </c>
      <c r="BI6" s="157" t="s">
        <v>35</v>
      </c>
      <c r="BJ6" s="627" t="s">
        <v>1811</v>
      </c>
      <c r="BK6" s="627" t="s">
        <v>533</v>
      </c>
      <c r="BL6" s="627" t="s">
        <v>1721</v>
      </c>
      <c r="BM6" s="157">
        <v>0.01</v>
      </c>
      <c r="BN6" s="157">
        <v>0</v>
      </c>
      <c r="BO6" s="11">
        <v>2.23</v>
      </c>
      <c r="BP6" s="10" t="s">
        <v>2066</v>
      </c>
      <c r="BQ6" s="157" t="s">
        <v>1702</v>
      </c>
      <c r="BR6" s="627" t="s">
        <v>1811</v>
      </c>
      <c r="BS6" s="627" t="s">
        <v>533</v>
      </c>
      <c r="BT6" s="627" t="s">
        <v>1721</v>
      </c>
      <c r="BU6" s="157">
        <v>3.5000000000000003E-2</v>
      </c>
      <c r="BV6" s="157">
        <v>0</v>
      </c>
      <c r="BW6" s="11">
        <v>1.37</v>
      </c>
    </row>
    <row r="7" spans="1:75">
      <c r="A7" s="1" t="s">
        <v>700</v>
      </c>
      <c r="B7" s="1" t="s">
        <v>695</v>
      </c>
      <c r="C7" s="1" t="s">
        <v>696</v>
      </c>
      <c r="D7" s="1" t="s">
        <v>1855</v>
      </c>
      <c r="E7" s="1" t="s">
        <v>1794</v>
      </c>
      <c r="F7" s="1">
        <v>0.6</v>
      </c>
      <c r="G7" s="1">
        <v>0</v>
      </c>
      <c r="H7" s="1">
        <v>2.3199999999999998</v>
      </c>
      <c r="I7" s="1" t="s">
        <v>697</v>
      </c>
      <c r="T7" s="1095"/>
      <c r="U7" s="144"/>
      <c r="V7" s="158" t="s">
        <v>1855</v>
      </c>
      <c r="W7" s="159" t="s">
        <v>1794</v>
      </c>
      <c r="X7" s="144"/>
      <c r="Y7" s="160">
        <v>0.6</v>
      </c>
      <c r="Z7" s="161"/>
      <c r="AA7" s="1095"/>
      <c r="AB7" s="162"/>
      <c r="AC7" s="163" t="s">
        <v>1856</v>
      </c>
      <c r="AD7" s="159" t="s">
        <v>1857</v>
      </c>
      <c r="AE7" s="144"/>
      <c r="AF7" s="164">
        <v>0.9</v>
      </c>
      <c r="AG7" s="165">
        <v>0.2</v>
      </c>
      <c r="AI7" s="561"/>
      <c r="AJ7" s="166" t="s">
        <v>2668</v>
      </c>
      <c r="AK7" s="157" t="s">
        <v>1855</v>
      </c>
      <c r="AL7" s="627" t="s">
        <v>1794</v>
      </c>
      <c r="AM7" s="627" t="s">
        <v>1721</v>
      </c>
      <c r="AN7" s="627" t="s">
        <v>1721</v>
      </c>
      <c r="AO7" s="157">
        <v>0.6</v>
      </c>
      <c r="AP7" s="157">
        <v>0</v>
      </c>
      <c r="AQ7" s="11">
        <v>2.3199999999999998</v>
      </c>
      <c r="AR7" s="10" t="s">
        <v>2669</v>
      </c>
      <c r="AS7" s="157" t="s">
        <v>1855</v>
      </c>
      <c r="AT7" s="627" t="s">
        <v>1794</v>
      </c>
      <c r="AU7" s="627" t="s">
        <v>1721</v>
      </c>
      <c r="AV7" s="627" t="s">
        <v>1721</v>
      </c>
      <c r="AW7" s="157">
        <v>0.6</v>
      </c>
      <c r="AX7" s="157">
        <v>0</v>
      </c>
      <c r="AY7" s="11">
        <v>3</v>
      </c>
      <c r="AZ7" s="10" t="s">
        <v>1958</v>
      </c>
      <c r="BA7" s="157" t="s">
        <v>1853</v>
      </c>
      <c r="BB7" s="627" t="s">
        <v>1796</v>
      </c>
      <c r="BC7" s="627" t="s">
        <v>1721</v>
      </c>
      <c r="BD7" s="627" t="s">
        <v>1721</v>
      </c>
      <c r="BE7" s="157">
        <v>1.3</v>
      </c>
      <c r="BF7" s="157">
        <v>0.2</v>
      </c>
      <c r="BG7" s="11">
        <v>2.58</v>
      </c>
      <c r="BH7" s="10" t="s">
        <v>2035</v>
      </c>
      <c r="BI7" s="157" t="s">
        <v>1703</v>
      </c>
      <c r="BJ7" s="627" t="s">
        <v>2036</v>
      </c>
      <c r="BK7" s="627" t="s">
        <v>1721</v>
      </c>
      <c r="BL7" s="627" t="s">
        <v>1721</v>
      </c>
      <c r="BM7" s="157">
        <v>2.5000000000000001E-2</v>
      </c>
      <c r="BN7" s="157">
        <v>0</v>
      </c>
      <c r="BO7" s="11">
        <v>2.23</v>
      </c>
      <c r="BP7" s="10" t="s">
        <v>2066</v>
      </c>
      <c r="BQ7" s="157" t="s">
        <v>1703</v>
      </c>
      <c r="BR7" s="627" t="s">
        <v>2067</v>
      </c>
      <c r="BS7" s="627" t="s">
        <v>1721</v>
      </c>
      <c r="BT7" s="627" t="s">
        <v>1721</v>
      </c>
      <c r="BU7" s="157">
        <v>7.0000000000000007E-2</v>
      </c>
      <c r="BV7" s="157">
        <v>0</v>
      </c>
      <c r="BW7" s="11">
        <v>1.37</v>
      </c>
    </row>
    <row r="8" spans="1:75">
      <c r="A8" s="1" t="s">
        <v>701</v>
      </c>
      <c r="B8" s="1" t="s">
        <v>695</v>
      </c>
      <c r="C8" s="1" t="s">
        <v>696</v>
      </c>
      <c r="D8" s="1" t="s">
        <v>1858</v>
      </c>
      <c r="E8" s="1" t="s">
        <v>1859</v>
      </c>
      <c r="F8" s="1">
        <v>0.25</v>
      </c>
      <c r="G8" s="1">
        <v>0</v>
      </c>
      <c r="H8" s="1">
        <v>2.3199999999999998</v>
      </c>
      <c r="I8" s="1" t="s">
        <v>697</v>
      </c>
      <c r="T8" s="1095"/>
      <c r="U8" s="144"/>
      <c r="V8" s="167" t="s">
        <v>1858</v>
      </c>
      <c r="W8" s="159" t="s">
        <v>1860</v>
      </c>
      <c r="X8" s="144"/>
      <c r="Y8" s="160">
        <v>0.25</v>
      </c>
      <c r="Z8" s="161"/>
      <c r="AA8" s="1095"/>
      <c r="AB8" s="162"/>
      <c r="AC8" s="163" t="s">
        <v>1861</v>
      </c>
      <c r="AD8" s="159" t="s">
        <v>1862</v>
      </c>
      <c r="AE8" s="144"/>
      <c r="AF8" s="164">
        <v>0.6</v>
      </c>
      <c r="AG8" s="165">
        <v>0.2</v>
      </c>
      <c r="AI8" s="561"/>
      <c r="AJ8" s="166" t="s">
        <v>2668</v>
      </c>
      <c r="AK8" s="157" t="s">
        <v>1858</v>
      </c>
      <c r="AL8" s="627" t="s">
        <v>1859</v>
      </c>
      <c r="AM8" s="627" t="s">
        <v>1721</v>
      </c>
      <c r="AN8" s="627" t="s">
        <v>1721</v>
      </c>
      <c r="AO8" s="157">
        <v>0.25</v>
      </c>
      <c r="AP8" s="157">
        <v>0</v>
      </c>
      <c r="AQ8" s="11">
        <v>2.3199999999999998</v>
      </c>
      <c r="AR8" s="10" t="s">
        <v>2669</v>
      </c>
      <c r="AS8" s="157" t="s">
        <v>1858</v>
      </c>
      <c r="AT8" s="627" t="s">
        <v>1859</v>
      </c>
      <c r="AU8" s="627" t="s">
        <v>1721</v>
      </c>
      <c r="AV8" s="627" t="s">
        <v>1721</v>
      </c>
      <c r="AW8" s="157">
        <v>0.25</v>
      </c>
      <c r="AX8" s="157">
        <v>0</v>
      </c>
      <c r="AY8" s="11">
        <v>3</v>
      </c>
      <c r="AZ8" s="10" t="s">
        <v>1958</v>
      </c>
      <c r="BA8" s="157" t="s">
        <v>1856</v>
      </c>
      <c r="BB8" s="627" t="s">
        <v>1857</v>
      </c>
      <c r="BC8" s="627" t="s">
        <v>1721</v>
      </c>
      <c r="BD8" s="627" t="s">
        <v>1721</v>
      </c>
      <c r="BE8" s="157">
        <v>0.9</v>
      </c>
      <c r="BF8" s="157">
        <v>0.2</v>
      </c>
      <c r="BG8" s="11">
        <v>2.58</v>
      </c>
      <c r="BH8" s="10" t="s">
        <v>2035</v>
      </c>
      <c r="BI8" s="157" t="s">
        <v>1703</v>
      </c>
      <c r="BJ8" s="627" t="s">
        <v>2037</v>
      </c>
      <c r="BK8" s="627" t="s">
        <v>1721</v>
      </c>
      <c r="BL8" s="627" t="s">
        <v>1721</v>
      </c>
      <c r="BM8" s="157">
        <v>1.2500000000000001E-2</v>
      </c>
      <c r="BN8" s="157">
        <v>0</v>
      </c>
      <c r="BO8" s="11">
        <v>2.23</v>
      </c>
      <c r="BP8" s="10" t="s">
        <v>2066</v>
      </c>
      <c r="BQ8" s="157" t="s">
        <v>1703</v>
      </c>
      <c r="BR8" s="627" t="s">
        <v>2068</v>
      </c>
      <c r="BS8" s="627" t="s">
        <v>1721</v>
      </c>
      <c r="BT8" s="627" t="s">
        <v>1721</v>
      </c>
      <c r="BU8" s="157">
        <v>3.5000000000000003E-2</v>
      </c>
      <c r="BV8" s="157">
        <v>0</v>
      </c>
      <c r="BW8" s="11">
        <v>1.37</v>
      </c>
    </row>
    <row r="9" spans="1:75">
      <c r="A9" s="1" t="s">
        <v>702</v>
      </c>
      <c r="B9" s="1" t="s">
        <v>695</v>
      </c>
      <c r="C9" s="1" t="s">
        <v>696</v>
      </c>
      <c r="D9" s="1" t="s">
        <v>1858</v>
      </c>
      <c r="E9" s="1" t="s">
        <v>1863</v>
      </c>
      <c r="F9" s="1">
        <v>0.25</v>
      </c>
      <c r="G9" s="1">
        <v>0</v>
      </c>
      <c r="H9" s="1">
        <v>2.3199999999999998</v>
      </c>
      <c r="I9" s="1" t="s">
        <v>697</v>
      </c>
      <c r="T9" s="1095"/>
      <c r="U9" s="168"/>
      <c r="V9" s="167" t="s">
        <v>35</v>
      </c>
      <c r="W9" s="163" t="s">
        <v>1864</v>
      </c>
      <c r="X9" s="144"/>
      <c r="Y9" s="160">
        <v>0.08</v>
      </c>
      <c r="Z9" s="161"/>
      <c r="AA9" s="1095"/>
      <c r="AB9" s="162"/>
      <c r="AC9" s="163" t="s">
        <v>1865</v>
      </c>
      <c r="AD9" s="159" t="s">
        <v>1866</v>
      </c>
      <c r="AE9" s="144"/>
      <c r="AF9" s="164">
        <v>0.4</v>
      </c>
      <c r="AG9" s="165">
        <v>0.08</v>
      </c>
      <c r="AI9" s="561"/>
      <c r="AJ9" s="166" t="s">
        <v>2668</v>
      </c>
      <c r="AK9" s="157" t="s">
        <v>1858</v>
      </c>
      <c r="AL9" s="627" t="s">
        <v>1863</v>
      </c>
      <c r="AM9" s="627" t="s">
        <v>1721</v>
      </c>
      <c r="AN9" s="627" t="s">
        <v>1721</v>
      </c>
      <c r="AO9" s="157">
        <v>0.25</v>
      </c>
      <c r="AP9" s="157">
        <v>0</v>
      </c>
      <c r="AQ9" s="11">
        <v>2.3199999999999998</v>
      </c>
      <c r="AR9" s="10" t="s">
        <v>2669</v>
      </c>
      <c r="AS9" s="157" t="s">
        <v>1858</v>
      </c>
      <c r="AT9" s="627" t="s">
        <v>1863</v>
      </c>
      <c r="AU9" s="627" t="s">
        <v>1721</v>
      </c>
      <c r="AV9" s="627" t="s">
        <v>1721</v>
      </c>
      <c r="AW9" s="157">
        <v>0.25</v>
      </c>
      <c r="AX9" s="157">
        <v>0</v>
      </c>
      <c r="AY9" s="11">
        <v>3</v>
      </c>
      <c r="AZ9" s="10" t="s">
        <v>1958</v>
      </c>
      <c r="BA9" s="157" t="s">
        <v>1959</v>
      </c>
      <c r="BB9" s="627" t="s">
        <v>1862</v>
      </c>
      <c r="BC9" s="627" t="s">
        <v>1721</v>
      </c>
      <c r="BD9" s="627" t="s">
        <v>1721</v>
      </c>
      <c r="BE9" s="157">
        <v>0.6</v>
      </c>
      <c r="BF9" s="157">
        <v>0.2</v>
      </c>
      <c r="BG9" s="11">
        <v>2.58</v>
      </c>
      <c r="BH9" s="10" t="s">
        <v>2035</v>
      </c>
      <c r="BI9" s="157" t="s">
        <v>1703</v>
      </c>
      <c r="BJ9" s="627" t="s">
        <v>2038</v>
      </c>
      <c r="BK9" s="627" t="s">
        <v>534</v>
      </c>
      <c r="BL9" s="627" t="s">
        <v>1721</v>
      </c>
      <c r="BM9" s="157">
        <v>2.2499999999999999E-2</v>
      </c>
      <c r="BN9" s="157">
        <v>0</v>
      </c>
      <c r="BO9" s="11">
        <v>2.23</v>
      </c>
      <c r="BP9" s="10" t="s">
        <v>2066</v>
      </c>
      <c r="BQ9" s="157" t="s">
        <v>1703</v>
      </c>
      <c r="BR9" s="627" t="s">
        <v>2069</v>
      </c>
      <c r="BS9" s="627" t="s">
        <v>534</v>
      </c>
      <c r="BT9" s="627" t="s">
        <v>1721</v>
      </c>
      <c r="BU9" s="157">
        <v>6.3000000000000014E-2</v>
      </c>
      <c r="BV9" s="157">
        <v>0</v>
      </c>
      <c r="BW9" s="11">
        <v>1.37</v>
      </c>
    </row>
    <row r="10" spans="1:75">
      <c r="A10" s="1" t="s">
        <v>703</v>
      </c>
      <c r="B10" s="1" t="s">
        <v>695</v>
      </c>
      <c r="C10" s="1" t="s">
        <v>696</v>
      </c>
      <c r="D10" s="1" t="s">
        <v>1858</v>
      </c>
      <c r="E10" s="1" t="s">
        <v>1806</v>
      </c>
      <c r="F10" s="1">
        <v>0.125</v>
      </c>
      <c r="G10" s="1">
        <v>0</v>
      </c>
      <c r="H10" s="1">
        <v>2.3199999999999998</v>
      </c>
      <c r="I10" s="1" t="s">
        <v>704</v>
      </c>
      <c r="J10" s="1" t="s">
        <v>705</v>
      </c>
      <c r="T10" s="1095"/>
      <c r="U10" s="168"/>
      <c r="V10" s="169" t="s">
        <v>266</v>
      </c>
      <c r="W10" s="146" t="s">
        <v>253</v>
      </c>
      <c r="X10" s="144"/>
      <c r="Y10" s="170">
        <v>0.05</v>
      </c>
      <c r="Z10" s="161"/>
      <c r="AA10" s="1095"/>
      <c r="AB10" s="162"/>
      <c r="AC10" s="163" t="s">
        <v>1702</v>
      </c>
      <c r="AD10" s="159" t="s">
        <v>1867</v>
      </c>
      <c r="AE10" s="144"/>
      <c r="AF10" s="164">
        <v>0.28000000000000003</v>
      </c>
      <c r="AG10" s="165">
        <v>5.1999999999999998E-2</v>
      </c>
      <c r="AI10" s="561"/>
      <c r="AJ10" s="166" t="s">
        <v>2668</v>
      </c>
      <c r="AK10" s="157" t="s">
        <v>1858</v>
      </c>
      <c r="AL10" s="627" t="s">
        <v>1806</v>
      </c>
      <c r="AM10" s="627" t="s">
        <v>1721</v>
      </c>
      <c r="AN10" s="627" t="s">
        <v>1721</v>
      </c>
      <c r="AO10" s="157">
        <v>0.125</v>
      </c>
      <c r="AP10" s="157">
        <v>0</v>
      </c>
      <c r="AQ10" s="11">
        <v>2.3199999999999998</v>
      </c>
      <c r="AR10" s="10" t="s">
        <v>2669</v>
      </c>
      <c r="AS10" s="157" t="s">
        <v>1858</v>
      </c>
      <c r="AT10" s="627" t="s">
        <v>1806</v>
      </c>
      <c r="AU10" s="627" t="s">
        <v>1721</v>
      </c>
      <c r="AV10" s="627" t="s">
        <v>1721</v>
      </c>
      <c r="AW10" s="157">
        <v>0.125</v>
      </c>
      <c r="AX10" s="157">
        <v>0</v>
      </c>
      <c r="AY10" s="11">
        <v>3</v>
      </c>
      <c r="AZ10" s="10" t="s">
        <v>1958</v>
      </c>
      <c r="BA10" s="157" t="s">
        <v>1960</v>
      </c>
      <c r="BB10" s="627" t="s">
        <v>1961</v>
      </c>
      <c r="BC10" s="627" t="s">
        <v>1721</v>
      </c>
      <c r="BD10" s="627" t="s">
        <v>1721</v>
      </c>
      <c r="BE10" s="157">
        <v>0.4</v>
      </c>
      <c r="BF10" s="157">
        <v>0.08</v>
      </c>
      <c r="BG10" s="11">
        <v>2.58</v>
      </c>
      <c r="BH10" s="10" t="s">
        <v>2035</v>
      </c>
      <c r="BI10" s="157" t="s">
        <v>1703</v>
      </c>
      <c r="BJ10" s="627" t="s">
        <v>2039</v>
      </c>
      <c r="BK10" s="627" t="s">
        <v>534</v>
      </c>
      <c r="BL10" s="627" t="s">
        <v>1721</v>
      </c>
      <c r="BM10" s="157">
        <v>2.2499999999999999E-2</v>
      </c>
      <c r="BN10" s="157">
        <v>0</v>
      </c>
      <c r="BO10" s="11">
        <v>2.23</v>
      </c>
      <c r="BP10" s="10" t="s">
        <v>2066</v>
      </c>
      <c r="BQ10" s="157" t="s">
        <v>1703</v>
      </c>
      <c r="BR10" s="627" t="s">
        <v>2070</v>
      </c>
      <c r="BS10" s="627" t="s">
        <v>534</v>
      </c>
      <c r="BT10" s="627" t="s">
        <v>1721</v>
      </c>
      <c r="BU10" s="157">
        <v>6.3000000000000014E-2</v>
      </c>
      <c r="BV10" s="157">
        <v>0</v>
      </c>
      <c r="BW10" s="11">
        <v>1.37</v>
      </c>
    </row>
    <row r="11" spans="1:75">
      <c r="A11" s="1" t="s">
        <v>706</v>
      </c>
      <c r="B11" s="1" t="s">
        <v>695</v>
      </c>
      <c r="C11" s="1" t="s">
        <v>696</v>
      </c>
      <c r="D11" s="1" t="s">
        <v>35</v>
      </c>
      <c r="E11" s="1" t="s">
        <v>1807</v>
      </c>
      <c r="F11" s="1">
        <v>0.08</v>
      </c>
      <c r="G11" s="1">
        <v>0</v>
      </c>
      <c r="H11" s="1">
        <v>2.3199999999999998</v>
      </c>
      <c r="I11" s="1" t="s">
        <v>697</v>
      </c>
      <c r="T11" s="1095"/>
      <c r="U11" s="171" t="s">
        <v>1868</v>
      </c>
      <c r="V11" s="172" t="s">
        <v>1847</v>
      </c>
      <c r="W11" s="173" t="s">
        <v>1805</v>
      </c>
      <c r="X11" s="173" t="s">
        <v>1849</v>
      </c>
      <c r="Y11" s="174">
        <v>2.1800000000000002</v>
      </c>
      <c r="Z11" s="161"/>
      <c r="AA11" s="1095"/>
      <c r="AB11" s="175"/>
      <c r="AC11" s="163" t="s">
        <v>266</v>
      </c>
      <c r="AD11" s="159" t="s">
        <v>254</v>
      </c>
      <c r="AE11" s="144"/>
      <c r="AF11" s="164">
        <v>0.14000000000000001</v>
      </c>
      <c r="AG11" s="165">
        <v>1.2999999999999999E-2</v>
      </c>
      <c r="AI11" s="561"/>
      <c r="AJ11" s="166" t="s">
        <v>2668</v>
      </c>
      <c r="AK11" s="157" t="s">
        <v>35</v>
      </c>
      <c r="AL11" s="627" t="s">
        <v>1807</v>
      </c>
      <c r="AM11" s="627" t="s">
        <v>1721</v>
      </c>
      <c r="AN11" s="627" t="s">
        <v>1721</v>
      </c>
      <c r="AO11" s="157">
        <v>0.08</v>
      </c>
      <c r="AP11" s="157">
        <v>0</v>
      </c>
      <c r="AQ11" s="11">
        <v>2.3199999999999998</v>
      </c>
      <c r="AR11" s="10" t="s">
        <v>2669</v>
      </c>
      <c r="AS11" s="157" t="s">
        <v>35</v>
      </c>
      <c r="AT11" s="627" t="s">
        <v>1807</v>
      </c>
      <c r="AU11" s="627" t="s">
        <v>1721</v>
      </c>
      <c r="AV11" s="627" t="s">
        <v>1721</v>
      </c>
      <c r="AW11" s="157">
        <v>0.08</v>
      </c>
      <c r="AX11" s="157">
        <v>0</v>
      </c>
      <c r="AY11" s="11">
        <v>3</v>
      </c>
      <c r="AZ11" s="10" t="s">
        <v>1958</v>
      </c>
      <c r="BA11" s="157" t="s">
        <v>1960</v>
      </c>
      <c r="BB11" s="627" t="s">
        <v>1962</v>
      </c>
      <c r="BC11" s="627" t="s">
        <v>1721</v>
      </c>
      <c r="BD11" s="627" t="s">
        <v>1721</v>
      </c>
      <c r="BE11" s="157">
        <v>0.2</v>
      </c>
      <c r="BF11" s="157">
        <v>0.04</v>
      </c>
      <c r="BG11" s="11">
        <v>2.58</v>
      </c>
      <c r="BH11" s="10" t="s">
        <v>2035</v>
      </c>
      <c r="BI11" s="157" t="s">
        <v>1703</v>
      </c>
      <c r="BJ11" s="627" t="s">
        <v>2040</v>
      </c>
      <c r="BK11" s="627" t="s">
        <v>535</v>
      </c>
      <c r="BL11" s="627" t="s">
        <v>1721</v>
      </c>
      <c r="BM11" s="157">
        <v>1.2500000000000001E-2</v>
      </c>
      <c r="BN11" s="157">
        <v>0</v>
      </c>
      <c r="BO11" s="11">
        <v>2.23</v>
      </c>
      <c r="BP11" s="10" t="s">
        <v>2066</v>
      </c>
      <c r="BQ11" s="157" t="s">
        <v>1703</v>
      </c>
      <c r="BR11" s="627" t="s">
        <v>2071</v>
      </c>
      <c r="BS11" s="627" t="s">
        <v>535</v>
      </c>
      <c r="BT11" s="627" t="s">
        <v>1721</v>
      </c>
      <c r="BU11" s="157">
        <v>3.5000000000000003E-2</v>
      </c>
      <c r="BV11" s="157">
        <v>0</v>
      </c>
      <c r="BW11" s="11">
        <v>1.37</v>
      </c>
    </row>
    <row r="12" spans="1:75">
      <c r="A12" s="1" t="s">
        <v>707</v>
      </c>
      <c r="B12" s="1" t="s">
        <v>695</v>
      </c>
      <c r="C12" s="1" t="s">
        <v>696</v>
      </c>
      <c r="D12" s="1" t="s">
        <v>35</v>
      </c>
      <c r="E12" s="1" t="s">
        <v>1808</v>
      </c>
      <c r="F12" s="1">
        <v>0.04</v>
      </c>
      <c r="G12" s="1">
        <v>0</v>
      </c>
      <c r="H12" s="1">
        <v>2.3199999999999998</v>
      </c>
      <c r="I12" s="1" t="s">
        <v>704</v>
      </c>
      <c r="J12" s="1" t="s">
        <v>705</v>
      </c>
      <c r="T12" s="1095"/>
      <c r="U12" s="144"/>
      <c r="V12" s="158" t="s">
        <v>1851</v>
      </c>
      <c r="W12" s="159" t="s">
        <v>1792</v>
      </c>
      <c r="X12" s="144"/>
      <c r="Y12" s="160">
        <v>1.8</v>
      </c>
      <c r="Z12" s="161"/>
      <c r="AA12" s="1095"/>
      <c r="AB12" s="171" t="s">
        <v>1868</v>
      </c>
      <c r="AC12" s="176" t="s">
        <v>1850</v>
      </c>
      <c r="AD12" s="177" t="s">
        <v>1805</v>
      </c>
      <c r="AE12" s="173" t="s">
        <v>1849</v>
      </c>
      <c r="AF12" s="178">
        <v>2.8275391204988716</v>
      </c>
      <c r="AG12" s="179">
        <v>0.25</v>
      </c>
      <c r="AI12" s="561"/>
      <c r="AJ12" s="166" t="s">
        <v>2668</v>
      </c>
      <c r="AK12" s="157" t="s">
        <v>35</v>
      </c>
      <c r="AL12" s="627" t="s">
        <v>1808</v>
      </c>
      <c r="AM12" s="627" t="s">
        <v>1721</v>
      </c>
      <c r="AN12" s="627" t="s">
        <v>1721</v>
      </c>
      <c r="AO12" s="157">
        <v>0.04</v>
      </c>
      <c r="AP12" s="157">
        <v>0</v>
      </c>
      <c r="AQ12" s="11">
        <v>2.3199999999999998</v>
      </c>
      <c r="AR12" s="10" t="s">
        <v>2669</v>
      </c>
      <c r="AS12" s="157" t="s">
        <v>35</v>
      </c>
      <c r="AT12" s="627" t="s">
        <v>1808</v>
      </c>
      <c r="AU12" s="627" t="s">
        <v>1721</v>
      </c>
      <c r="AV12" s="627" t="s">
        <v>1721</v>
      </c>
      <c r="AW12" s="157">
        <v>0.04</v>
      </c>
      <c r="AX12" s="157">
        <v>0</v>
      </c>
      <c r="AY12" s="11">
        <v>3</v>
      </c>
      <c r="AZ12" s="10" t="s">
        <v>1958</v>
      </c>
      <c r="BA12" s="157" t="s">
        <v>1702</v>
      </c>
      <c r="BB12" s="627" t="s">
        <v>1963</v>
      </c>
      <c r="BC12" s="627" t="s">
        <v>1721</v>
      </c>
      <c r="BD12" s="627" t="s">
        <v>1721</v>
      </c>
      <c r="BE12" s="157">
        <v>0.28000000000000003</v>
      </c>
      <c r="BF12" s="157">
        <v>5.1999999999999998E-2</v>
      </c>
      <c r="BG12" s="11">
        <v>2.58</v>
      </c>
      <c r="BH12" s="10" t="s">
        <v>2035</v>
      </c>
      <c r="BI12" s="157" t="s">
        <v>1703</v>
      </c>
      <c r="BJ12" s="627" t="s">
        <v>2041</v>
      </c>
      <c r="BK12" s="627" t="s">
        <v>535</v>
      </c>
      <c r="BL12" s="627" t="s">
        <v>1721</v>
      </c>
      <c r="BM12" s="157">
        <v>1.2500000000000001E-2</v>
      </c>
      <c r="BN12" s="157">
        <v>0</v>
      </c>
      <c r="BO12" s="11">
        <v>2.23</v>
      </c>
      <c r="BP12" s="10" t="s">
        <v>2066</v>
      </c>
      <c r="BQ12" s="157" t="s">
        <v>1703</v>
      </c>
      <c r="BR12" s="627" t="s">
        <v>2072</v>
      </c>
      <c r="BS12" s="627" t="s">
        <v>535</v>
      </c>
      <c r="BT12" s="627" t="s">
        <v>1721</v>
      </c>
      <c r="BU12" s="157">
        <v>3.5000000000000003E-2</v>
      </c>
      <c r="BV12" s="157">
        <v>0</v>
      </c>
      <c r="BW12" s="11">
        <v>1.37</v>
      </c>
    </row>
    <row r="13" spans="1:75">
      <c r="A13" s="1" t="s">
        <v>708</v>
      </c>
      <c r="B13" s="1" t="s">
        <v>695</v>
      </c>
      <c r="C13" s="1" t="s">
        <v>696</v>
      </c>
      <c r="D13" s="1" t="s">
        <v>35</v>
      </c>
      <c r="E13" s="1" t="s">
        <v>1869</v>
      </c>
      <c r="F13" s="1">
        <v>0.06</v>
      </c>
      <c r="G13" s="1">
        <v>0</v>
      </c>
      <c r="H13" s="1">
        <v>2.3199999999999998</v>
      </c>
      <c r="I13" s="1" t="s">
        <v>697</v>
      </c>
      <c r="J13" s="1" t="s">
        <v>531</v>
      </c>
      <c r="T13" s="1095"/>
      <c r="U13" s="144"/>
      <c r="V13" s="158" t="s">
        <v>1852</v>
      </c>
      <c r="W13" s="159" t="s">
        <v>1793</v>
      </c>
      <c r="X13" s="144"/>
      <c r="Y13" s="160">
        <v>1.2</v>
      </c>
      <c r="Z13" s="161"/>
      <c r="AA13" s="1095"/>
      <c r="AB13" s="162"/>
      <c r="AC13" s="163" t="s">
        <v>1852</v>
      </c>
      <c r="AD13" s="159" t="s">
        <v>1826</v>
      </c>
      <c r="AE13" s="144"/>
      <c r="AF13" s="164">
        <v>2.5299034236042535</v>
      </c>
      <c r="AG13" s="165">
        <v>0.25</v>
      </c>
      <c r="AI13" s="561"/>
      <c r="AJ13" s="166" t="s">
        <v>2668</v>
      </c>
      <c r="AK13" s="157" t="s">
        <v>35</v>
      </c>
      <c r="AL13" s="627" t="s">
        <v>1869</v>
      </c>
      <c r="AM13" s="627" t="s">
        <v>531</v>
      </c>
      <c r="AN13" s="627" t="s">
        <v>1721</v>
      </c>
      <c r="AO13" s="157">
        <v>0.06</v>
      </c>
      <c r="AP13" s="157">
        <v>0</v>
      </c>
      <c r="AQ13" s="11">
        <v>2.3199999999999998</v>
      </c>
      <c r="AR13" s="10" t="s">
        <v>2669</v>
      </c>
      <c r="AS13" s="157" t="s">
        <v>35</v>
      </c>
      <c r="AT13" s="627" t="s">
        <v>1869</v>
      </c>
      <c r="AU13" s="627" t="s">
        <v>531</v>
      </c>
      <c r="AV13" s="627" t="s">
        <v>1721</v>
      </c>
      <c r="AW13" s="157">
        <v>0.06</v>
      </c>
      <c r="AX13" s="157">
        <v>0</v>
      </c>
      <c r="AY13" s="11">
        <v>3</v>
      </c>
      <c r="AZ13" s="10" t="s">
        <v>1958</v>
      </c>
      <c r="BA13" s="157" t="s">
        <v>1702</v>
      </c>
      <c r="BB13" s="627" t="s">
        <v>1964</v>
      </c>
      <c r="BC13" s="627" t="s">
        <v>1721</v>
      </c>
      <c r="BD13" s="627" t="s">
        <v>1721</v>
      </c>
      <c r="BE13" s="157">
        <v>0.14000000000000001</v>
      </c>
      <c r="BF13" s="157">
        <v>2.5999999999999999E-2</v>
      </c>
      <c r="BG13" s="11">
        <v>2.58</v>
      </c>
      <c r="BH13" s="10" t="s">
        <v>2035</v>
      </c>
      <c r="BI13" s="157" t="s">
        <v>1703</v>
      </c>
      <c r="BJ13" s="627" t="s">
        <v>2042</v>
      </c>
      <c r="BK13" s="627" t="s">
        <v>536</v>
      </c>
      <c r="BL13" s="627" t="s">
        <v>1721</v>
      </c>
      <c r="BM13" s="157">
        <v>6.2500000000000003E-3</v>
      </c>
      <c r="BN13" s="157">
        <v>0</v>
      </c>
      <c r="BO13" s="11">
        <v>2.23</v>
      </c>
      <c r="BP13" s="10" t="s">
        <v>2066</v>
      </c>
      <c r="BQ13" s="157" t="s">
        <v>1703</v>
      </c>
      <c r="BR13" s="627" t="s">
        <v>2073</v>
      </c>
      <c r="BS13" s="627" t="s">
        <v>536</v>
      </c>
      <c r="BT13" s="627" t="s">
        <v>1721</v>
      </c>
      <c r="BU13" s="157">
        <v>1.7500000000000002E-2</v>
      </c>
      <c r="BV13" s="157">
        <v>0</v>
      </c>
      <c r="BW13" s="11">
        <v>1.37</v>
      </c>
    </row>
    <row r="14" spans="1:75">
      <c r="A14" s="1" t="s">
        <v>709</v>
      </c>
      <c r="B14" s="1" t="s">
        <v>695</v>
      </c>
      <c r="C14" s="1" t="s">
        <v>696</v>
      </c>
      <c r="D14" s="1" t="s">
        <v>35</v>
      </c>
      <c r="E14" s="1" t="s">
        <v>1870</v>
      </c>
      <c r="F14" s="1">
        <v>0.06</v>
      </c>
      <c r="G14" s="1">
        <v>0</v>
      </c>
      <c r="H14" s="1">
        <v>2.3199999999999998</v>
      </c>
      <c r="I14" s="1" t="s">
        <v>704</v>
      </c>
      <c r="J14" s="1" t="s">
        <v>710</v>
      </c>
      <c r="T14" s="1095"/>
      <c r="U14" s="144"/>
      <c r="V14" s="158" t="s">
        <v>1855</v>
      </c>
      <c r="W14" s="159" t="s">
        <v>1794</v>
      </c>
      <c r="X14" s="144"/>
      <c r="Y14" s="160">
        <v>0.9</v>
      </c>
      <c r="Z14" s="161"/>
      <c r="AA14" s="1095"/>
      <c r="AB14" s="162"/>
      <c r="AC14" s="163" t="s">
        <v>1853</v>
      </c>
      <c r="AD14" s="159" t="s">
        <v>1854</v>
      </c>
      <c r="AE14" s="144"/>
      <c r="AF14" s="164">
        <v>2.1578588024859808</v>
      </c>
      <c r="AG14" s="165">
        <v>0.25</v>
      </c>
      <c r="AI14" s="561"/>
      <c r="AJ14" s="166" t="s">
        <v>2668</v>
      </c>
      <c r="AK14" s="157" t="s">
        <v>35</v>
      </c>
      <c r="AL14" s="627" t="s">
        <v>1870</v>
      </c>
      <c r="AM14" s="627" t="s">
        <v>531</v>
      </c>
      <c r="AN14" s="627" t="s">
        <v>1721</v>
      </c>
      <c r="AO14" s="157">
        <v>0.06</v>
      </c>
      <c r="AP14" s="157">
        <v>0</v>
      </c>
      <c r="AQ14" s="11">
        <v>2.3199999999999998</v>
      </c>
      <c r="AR14" s="10" t="s">
        <v>2669</v>
      </c>
      <c r="AS14" s="157" t="s">
        <v>35</v>
      </c>
      <c r="AT14" s="627" t="s">
        <v>1870</v>
      </c>
      <c r="AU14" s="627" t="s">
        <v>531</v>
      </c>
      <c r="AV14" s="627" t="s">
        <v>1721</v>
      </c>
      <c r="AW14" s="157">
        <v>0.06</v>
      </c>
      <c r="AX14" s="157">
        <v>0</v>
      </c>
      <c r="AY14" s="11">
        <v>3</v>
      </c>
      <c r="AZ14" s="10" t="s">
        <v>1958</v>
      </c>
      <c r="BA14" s="157" t="s">
        <v>1702</v>
      </c>
      <c r="BB14" s="627" t="s">
        <v>1965</v>
      </c>
      <c r="BC14" s="627" t="s">
        <v>531</v>
      </c>
      <c r="BD14" s="627" t="s">
        <v>1721</v>
      </c>
      <c r="BE14" s="157">
        <v>0.21</v>
      </c>
      <c r="BF14" s="157">
        <v>3.9E-2</v>
      </c>
      <c r="BG14" s="11">
        <v>2.58</v>
      </c>
      <c r="BH14" s="10" t="s">
        <v>2035</v>
      </c>
      <c r="BI14" s="157" t="s">
        <v>1703</v>
      </c>
      <c r="BJ14" s="627" t="s">
        <v>2043</v>
      </c>
      <c r="BK14" s="627" t="s">
        <v>536</v>
      </c>
      <c r="BL14" s="627" t="s">
        <v>1721</v>
      </c>
      <c r="BM14" s="157">
        <v>6.2500000000000003E-3</v>
      </c>
      <c r="BN14" s="157">
        <v>0</v>
      </c>
      <c r="BO14" s="11">
        <v>2.23</v>
      </c>
      <c r="BP14" s="10" t="s">
        <v>2066</v>
      </c>
      <c r="BQ14" s="157" t="s">
        <v>1703</v>
      </c>
      <c r="BR14" s="627" t="s">
        <v>2074</v>
      </c>
      <c r="BS14" s="627" t="s">
        <v>536</v>
      </c>
      <c r="BT14" s="627" t="s">
        <v>1721</v>
      </c>
      <c r="BU14" s="157">
        <v>1.7500000000000002E-2</v>
      </c>
      <c r="BV14" s="157">
        <v>0</v>
      </c>
      <c r="BW14" s="11">
        <v>1.37</v>
      </c>
    </row>
    <row r="15" spans="1:75">
      <c r="A15" s="1" t="s">
        <v>711</v>
      </c>
      <c r="B15" s="1" t="s">
        <v>695</v>
      </c>
      <c r="C15" s="1" t="s">
        <v>696</v>
      </c>
      <c r="D15" s="1" t="s">
        <v>35</v>
      </c>
      <c r="E15" s="1" t="s">
        <v>1871</v>
      </c>
      <c r="F15" s="1">
        <v>0.04</v>
      </c>
      <c r="G15" s="1">
        <v>0</v>
      </c>
      <c r="H15" s="1">
        <v>2.3199999999999998</v>
      </c>
      <c r="I15" s="1" t="s">
        <v>697</v>
      </c>
      <c r="J15" s="1" t="s">
        <v>532</v>
      </c>
      <c r="T15" s="1095"/>
      <c r="U15" s="144"/>
      <c r="V15" s="158" t="s">
        <v>1872</v>
      </c>
      <c r="W15" s="159" t="s">
        <v>1812</v>
      </c>
      <c r="X15" s="144"/>
      <c r="Y15" s="160">
        <v>0.7</v>
      </c>
      <c r="Z15" s="161"/>
      <c r="AA15" s="1095"/>
      <c r="AB15" s="162"/>
      <c r="AC15" s="163" t="s">
        <v>1856</v>
      </c>
      <c r="AD15" s="159" t="s">
        <v>1857</v>
      </c>
      <c r="AE15" s="144"/>
      <c r="AF15" s="164">
        <v>1.9346320298150173</v>
      </c>
      <c r="AG15" s="165">
        <v>0.25</v>
      </c>
      <c r="AI15" s="561"/>
      <c r="AJ15" s="166" t="s">
        <v>2668</v>
      </c>
      <c r="AK15" s="157" t="s">
        <v>35</v>
      </c>
      <c r="AL15" s="627" t="s">
        <v>1871</v>
      </c>
      <c r="AM15" s="627" t="s">
        <v>532</v>
      </c>
      <c r="AN15" s="627" t="s">
        <v>1721</v>
      </c>
      <c r="AO15" s="157">
        <v>0.04</v>
      </c>
      <c r="AP15" s="157">
        <v>0</v>
      </c>
      <c r="AQ15" s="11">
        <v>2.3199999999999998</v>
      </c>
      <c r="AR15" s="10" t="s">
        <v>2669</v>
      </c>
      <c r="AS15" s="157" t="s">
        <v>35</v>
      </c>
      <c r="AT15" s="627" t="s">
        <v>1871</v>
      </c>
      <c r="AU15" s="627" t="s">
        <v>532</v>
      </c>
      <c r="AV15" s="627" t="s">
        <v>1721</v>
      </c>
      <c r="AW15" s="157">
        <v>0.04</v>
      </c>
      <c r="AX15" s="157">
        <v>0</v>
      </c>
      <c r="AY15" s="11">
        <v>3</v>
      </c>
      <c r="AZ15" s="10" t="s">
        <v>1958</v>
      </c>
      <c r="BA15" s="157" t="s">
        <v>1702</v>
      </c>
      <c r="BB15" s="627" t="s">
        <v>1966</v>
      </c>
      <c r="BC15" s="627" t="s">
        <v>531</v>
      </c>
      <c r="BD15" s="627" t="s">
        <v>1721</v>
      </c>
      <c r="BE15" s="157">
        <v>0.21</v>
      </c>
      <c r="BF15" s="157">
        <v>3.9E-2</v>
      </c>
      <c r="BG15" s="11">
        <v>2.58</v>
      </c>
      <c r="BH15" s="10" t="s">
        <v>2035</v>
      </c>
      <c r="BI15" s="157" t="s">
        <v>539</v>
      </c>
      <c r="BJ15" s="627" t="s">
        <v>1499</v>
      </c>
      <c r="BK15" s="627" t="s">
        <v>1721</v>
      </c>
      <c r="BL15" s="627" t="s">
        <v>1721</v>
      </c>
      <c r="BM15" s="157">
        <v>2.5000000000000001E-2</v>
      </c>
      <c r="BN15" s="157">
        <v>0</v>
      </c>
      <c r="BO15" s="11">
        <v>2.23</v>
      </c>
      <c r="BP15" s="10" t="s">
        <v>2066</v>
      </c>
      <c r="BQ15" s="157" t="s">
        <v>539</v>
      </c>
      <c r="BR15" s="627" t="s">
        <v>1525</v>
      </c>
      <c r="BS15" s="627" t="s">
        <v>1721</v>
      </c>
      <c r="BT15" s="627" t="s">
        <v>1721</v>
      </c>
      <c r="BU15" s="157">
        <v>0.04</v>
      </c>
      <c r="BV15" s="157">
        <v>0</v>
      </c>
      <c r="BW15" s="11">
        <v>1.37</v>
      </c>
    </row>
    <row r="16" spans="1:75">
      <c r="A16" s="1" t="s">
        <v>712</v>
      </c>
      <c r="B16" s="1" t="s">
        <v>695</v>
      </c>
      <c r="C16" s="1" t="s">
        <v>696</v>
      </c>
      <c r="D16" s="1" t="s">
        <v>35</v>
      </c>
      <c r="E16" s="1" t="s">
        <v>1873</v>
      </c>
      <c r="F16" s="1">
        <v>0.04</v>
      </c>
      <c r="G16" s="1">
        <v>0</v>
      </c>
      <c r="H16" s="1">
        <v>2.3199999999999998</v>
      </c>
      <c r="I16" s="1" t="s">
        <v>704</v>
      </c>
      <c r="J16" s="1" t="s">
        <v>713</v>
      </c>
      <c r="T16" s="1095"/>
      <c r="U16" s="144"/>
      <c r="V16" s="158" t="s">
        <v>1874</v>
      </c>
      <c r="W16" s="180" t="s">
        <v>1875</v>
      </c>
      <c r="X16" s="144"/>
      <c r="Y16" s="160">
        <v>0.4</v>
      </c>
      <c r="Z16" s="161"/>
      <c r="AA16" s="1095"/>
      <c r="AB16" s="162"/>
      <c r="AC16" s="181" t="s">
        <v>1861</v>
      </c>
      <c r="AD16" s="180" t="s">
        <v>1876</v>
      </c>
      <c r="AE16" s="144"/>
      <c r="AF16" s="164">
        <v>1.3</v>
      </c>
      <c r="AG16" s="165">
        <v>0.25</v>
      </c>
      <c r="AI16" s="561"/>
      <c r="AJ16" s="166" t="s">
        <v>2668</v>
      </c>
      <c r="AK16" s="157" t="s">
        <v>35</v>
      </c>
      <c r="AL16" s="627" t="s">
        <v>1873</v>
      </c>
      <c r="AM16" s="627" t="s">
        <v>532</v>
      </c>
      <c r="AN16" s="627" t="s">
        <v>1721</v>
      </c>
      <c r="AO16" s="157">
        <v>0.04</v>
      </c>
      <c r="AP16" s="157">
        <v>0</v>
      </c>
      <c r="AQ16" s="11">
        <v>2.3199999999999998</v>
      </c>
      <c r="AR16" s="10" t="s">
        <v>2669</v>
      </c>
      <c r="AS16" s="157" t="s">
        <v>35</v>
      </c>
      <c r="AT16" s="627" t="s">
        <v>1873</v>
      </c>
      <c r="AU16" s="627" t="s">
        <v>532</v>
      </c>
      <c r="AV16" s="627" t="s">
        <v>1721</v>
      </c>
      <c r="AW16" s="157">
        <v>0.04</v>
      </c>
      <c r="AX16" s="157">
        <v>0</v>
      </c>
      <c r="AY16" s="11">
        <v>3</v>
      </c>
      <c r="AZ16" s="10" t="s">
        <v>1958</v>
      </c>
      <c r="BA16" s="157" t="s">
        <v>1702</v>
      </c>
      <c r="BB16" s="627" t="s">
        <v>1967</v>
      </c>
      <c r="BC16" s="627" t="s">
        <v>532</v>
      </c>
      <c r="BD16" s="627" t="s">
        <v>1721</v>
      </c>
      <c r="BE16" s="157">
        <v>0.14000000000000001</v>
      </c>
      <c r="BF16" s="157">
        <v>2.5999999999999999E-2</v>
      </c>
      <c r="BG16" s="11">
        <v>2.58</v>
      </c>
      <c r="BH16" s="10" t="s">
        <v>2035</v>
      </c>
      <c r="BI16" s="157" t="s">
        <v>539</v>
      </c>
      <c r="BJ16" s="627" t="s">
        <v>1500</v>
      </c>
      <c r="BK16" s="627" t="s">
        <v>1721</v>
      </c>
      <c r="BL16" s="627" t="s">
        <v>1721</v>
      </c>
      <c r="BM16" s="157">
        <v>1.2500000000000001E-2</v>
      </c>
      <c r="BN16" s="157">
        <v>0</v>
      </c>
      <c r="BO16" s="11">
        <v>2.23</v>
      </c>
      <c r="BP16" s="10" t="s">
        <v>2066</v>
      </c>
      <c r="BQ16" s="157" t="s">
        <v>539</v>
      </c>
      <c r="BR16" s="627" t="s">
        <v>1526</v>
      </c>
      <c r="BS16" s="627" t="s">
        <v>1721</v>
      </c>
      <c r="BT16" s="627" t="s">
        <v>1721</v>
      </c>
      <c r="BU16" s="157">
        <v>0.02</v>
      </c>
      <c r="BV16" s="157">
        <v>0</v>
      </c>
      <c r="BW16" s="11">
        <v>1.37</v>
      </c>
    </row>
    <row r="17" spans="1:75" ht="12" customHeight="1">
      <c r="A17" s="1" t="s">
        <v>714</v>
      </c>
      <c r="B17" s="1" t="s">
        <v>695</v>
      </c>
      <c r="C17" s="1" t="s">
        <v>696</v>
      </c>
      <c r="D17" s="1" t="s">
        <v>35</v>
      </c>
      <c r="E17" s="1" t="s">
        <v>1877</v>
      </c>
      <c r="F17" s="1">
        <v>0.02</v>
      </c>
      <c r="G17" s="1">
        <v>0</v>
      </c>
      <c r="H17" s="1">
        <v>2.3199999999999998</v>
      </c>
      <c r="I17" s="1" t="s">
        <v>697</v>
      </c>
      <c r="J17" s="1" t="s">
        <v>533</v>
      </c>
      <c r="T17" s="1095"/>
      <c r="U17" s="144"/>
      <c r="V17" s="167" t="s">
        <v>1791</v>
      </c>
      <c r="W17" s="159" t="s">
        <v>1878</v>
      </c>
      <c r="X17" s="144"/>
      <c r="Y17" s="160">
        <v>0.13</v>
      </c>
      <c r="Z17" s="161"/>
      <c r="AA17" s="1095"/>
      <c r="AB17" s="162"/>
      <c r="AC17" s="163" t="s">
        <v>1879</v>
      </c>
      <c r="AD17" s="182" t="s">
        <v>1880</v>
      </c>
      <c r="AE17" s="144"/>
      <c r="AF17" s="164">
        <v>0.7</v>
      </c>
      <c r="AG17" s="165">
        <v>0.09</v>
      </c>
      <c r="AI17" s="561"/>
      <c r="AJ17" s="166" t="s">
        <v>2668</v>
      </c>
      <c r="AK17" s="157" t="s">
        <v>35</v>
      </c>
      <c r="AL17" s="627" t="s">
        <v>1877</v>
      </c>
      <c r="AM17" s="627" t="s">
        <v>533</v>
      </c>
      <c r="AN17" s="627" t="s">
        <v>1721</v>
      </c>
      <c r="AO17" s="157">
        <v>0.02</v>
      </c>
      <c r="AP17" s="157">
        <v>0</v>
      </c>
      <c r="AQ17" s="11">
        <v>2.3199999999999998</v>
      </c>
      <c r="AR17" s="10" t="s">
        <v>2669</v>
      </c>
      <c r="AS17" s="157" t="s">
        <v>35</v>
      </c>
      <c r="AT17" s="627" t="s">
        <v>1877</v>
      </c>
      <c r="AU17" s="627" t="s">
        <v>533</v>
      </c>
      <c r="AV17" s="627" t="s">
        <v>1721</v>
      </c>
      <c r="AW17" s="157">
        <v>0.02</v>
      </c>
      <c r="AX17" s="157">
        <v>0</v>
      </c>
      <c r="AY17" s="11">
        <v>3</v>
      </c>
      <c r="AZ17" s="10" t="s">
        <v>1958</v>
      </c>
      <c r="BA17" s="157" t="s">
        <v>1702</v>
      </c>
      <c r="BB17" s="627" t="s">
        <v>1968</v>
      </c>
      <c r="BC17" s="627" t="s">
        <v>532</v>
      </c>
      <c r="BD17" s="627" t="s">
        <v>1721</v>
      </c>
      <c r="BE17" s="157">
        <v>0.14000000000000001</v>
      </c>
      <c r="BF17" s="157">
        <v>2.5999999999999999E-2</v>
      </c>
      <c r="BG17" s="11">
        <v>2.58</v>
      </c>
      <c r="BH17" s="10" t="s">
        <v>2035</v>
      </c>
      <c r="BI17" s="157" t="s">
        <v>539</v>
      </c>
      <c r="BJ17" s="627" t="s">
        <v>1501</v>
      </c>
      <c r="BK17" s="627" t="s">
        <v>535</v>
      </c>
      <c r="BL17" s="627" t="s">
        <v>1721</v>
      </c>
      <c r="BM17" s="157">
        <v>1.2500000000000001E-2</v>
      </c>
      <c r="BN17" s="157">
        <v>0</v>
      </c>
      <c r="BO17" s="11">
        <v>2.23</v>
      </c>
      <c r="BP17" s="10" t="s">
        <v>2066</v>
      </c>
      <c r="BQ17" s="157" t="s">
        <v>539</v>
      </c>
      <c r="BR17" s="627" t="s">
        <v>1527</v>
      </c>
      <c r="BS17" s="627" t="s">
        <v>535</v>
      </c>
      <c r="BT17" s="627" t="s">
        <v>1721</v>
      </c>
      <c r="BU17" s="157">
        <v>0.02</v>
      </c>
      <c r="BV17" s="157">
        <v>0</v>
      </c>
      <c r="BW17" s="11">
        <v>1.37</v>
      </c>
    </row>
    <row r="18" spans="1:75">
      <c r="A18" s="1" t="s">
        <v>715</v>
      </c>
      <c r="B18" s="1" t="s">
        <v>695</v>
      </c>
      <c r="C18" s="1" t="s">
        <v>696</v>
      </c>
      <c r="D18" s="1" t="s">
        <v>35</v>
      </c>
      <c r="E18" s="1" t="s">
        <v>1881</v>
      </c>
      <c r="F18" s="1">
        <v>0.02</v>
      </c>
      <c r="G18" s="1">
        <v>0</v>
      </c>
      <c r="H18" s="1">
        <v>2.3199999999999998</v>
      </c>
      <c r="I18" s="1" t="s">
        <v>704</v>
      </c>
      <c r="J18" s="1" t="s">
        <v>716</v>
      </c>
      <c r="T18" s="1095"/>
      <c r="U18" s="168"/>
      <c r="V18" s="169" t="s">
        <v>266</v>
      </c>
      <c r="W18" s="151" t="s">
        <v>256</v>
      </c>
      <c r="X18" s="144"/>
      <c r="Y18" s="170">
        <v>7.0000000000000007E-2</v>
      </c>
      <c r="Z18" s="161"/>
      <c r="AA18" s="1095"/>
      <c r="AB18" s="162"/>
      <c r="AC18" s="163" t="s">
        <v>1706</v>
      </c>
      <c r="AD18" s="159" t="s">
        <v>1882</v>
      </c>
      <c r="AE18" s="144"/>
      <c r="AF18" s="164">
        <v>0.49</v>
      </c>
      <c r="AG18" s="165">
        <v>0.06</v>
      </c>
      <c r="AI18" s="561"/>
      <c r="AJ18" s="166" t="s">
        <v>2668</v>
      </c>
      <c r="AK18" s="157" t="s">
        <v>35</v>
      </c>
      <c r="AL18" s="627" t="s">
        <v>1881</v>
      </c>
      <c r="AM18" s="627" t="s">
        <v>533</v>
      </c>
      <c r="AN18" s="627" t="s">
        <v>1721</v>
      </c>
      <c r="AO18" s="157">
        <v>0.02</v>
      </c>
      <c r="AP18" s="157">
        <v>0</v>
      </c>
      <c r="AQ18" s="11">
        <v>2.3199999999999998</v>
      </c>
      <c r="AR18" s="10" t="s">
        <v>2669</v>
      </c>
      <c r="AS18" s="157" t="s">
        <v>35</v>
      </c>
      <c r="AT18" s="627" t="s">
        <v>1881</v>
      </c>
      <c r="AU18" s="627" t="s">
        <v>533</v>
      </c>
      <c r="AV18" s="627" t="s">
        <v>1721</v>
      </c>
      <c r="AW18" s="157">
        <v>0.02</v>
      </c>
      <c r="AX18" s="157">
        <v>0</v>
      </c>
      <c r="AY18" s="11">
        <v>3</v>
      </c>
      <c r="AZ18" s="10" t="s">
        <v>1958</v>
      </c>
      <c r="BA18" s="157" t="s">
        <v>1702</v>
      </c>
      <c r="BB18" s="627" t="s">
        <v>1969</v>
      </c>
      <c r="BC18" s="627" t="s">
        <v>533</v>
      </c>
      <c r="BD18" s="627" t="s">
        <v>1721</v>
      </c>
      <c r="BE18" s="157">
        <v>7.0000000000000007E-2</v>
      </c>
      <c r="BF18" s="157">
        <v>1.2999999999999999E-2</v>
      </c>
      <c r="BG18" s="11">
        <v>2.58</v>
      </c>
      <c r="BH18" s="10" t="s">
        <v>2035</v>
      </c>
      <c r="BI18" s="157" t="s">
        <v>539</v>
      </c>
      <c r="BJ18" s="627" t="s">
        <v>1502</v>
      </c>
      <c r="BK18" s="627" t="s">
        <v>535</v>
      </c>
      <c r="BL18" s="627" t="s">
        <v>1721</v>
      </c>
      <c r="BM18" s="157">
        <v>1.2500000000000001E-2</v>
      </c>
      <c r="BN18" s="157">
        <v>0</v>
      </c>
      <c r="BO18" s="11">
        <v>2.23</v>
      </c>
      <c r="BP18" s="10" t="s">
        <v>2066</v>
      </c>
      <c r="BQ18" s="157" t="s">
        <v>539</v>
      </c>
      <c r="BR18" s="627" t="s">
        <v>1528</v>
      </c>
      <c r="BS18" s="627" t="s">
        <v>535</v>
      </c>
      <c r="BT18" s="627" t="s">
        <v>1721</v>
      </c>
      <c r="BU18" s="157">
        <v>0.02</v>
      </c>
      <c r="BV18" s="157">
        <v>0</v>
      </c>
      <c r="BW18" s="11">
        <v>1.37</v>
      </c>
    </row>
    <row r="19" spans="1:75">
      <c r="A19" s="1" t="s">
        <v>717</v>
      </c>
      <c r="B19" s="1" t="s">
        <v>695</v>
      </c>
      <c r="C19" s="1" t="s">
        <v>696</v>
      </c>
      <c r="D19" s="1" t="s">
        <v>1703</v>
      </c>
      <c r="E19" s="1" t="s">
        <v>1884</v>
      </c>
      <c r="F19" s="1">
        <v>0.05</v>
      </c>
      <c r="G19" s="1">
        <v>0</v>
      </c>
      <c r="H19" s="1">
        <v>2.3199999999999998</v>
      </c>
      <c r="I19" s="1" t="s">
        <v>697</v>
      </c>
      <c r="T19" s="1095"/>
      <c r="U19" s="171" t="s">
        <v>1883</v>
      </c>
      <c r="V19" s="172" t="s">
        <v>1850</v>
      </c>
      <c r="W19" s="177" t="s">
        <v>1805</v>
      </c>
      <c r="X19" s="173" t="s">
        <v>1849</v>
      </c>
      <c r="Y19" s="183">
        <v>1.8</v>
      </c>
      <c r="Z19" s="161"/>
      <c r="AA19" s="1095"/>
      <c r="AB19" s="175"/>
      <c r="AC19" s="181" t="s">
        <v>266</v>
      </c>
      <c r="AD19" s="180" t="s">
        <v>255</v>
      </c>
      <c r="AE19" s="144"/>
      <c r="AF19" s="184">
        <v>0.25</v>
      </c>
      <c r="AG19" s="185">
        <v>1.4999999999999999E-2</v>
      </c>
      <c r="AI19" s="561"/>
      <c r="AJ19" s="166" t="s">
        <v>2668</v>
      </c>
      <c r="AK19" s="157" t="s">
        <v>1703</v>
      </c>
      <c r="AL19" s="627" t="s">
        <v>1884</v>
      </c>
      <c r="AM19" s="627" t="s">
        <v>1721</v>
      </c>
      <c r="AN19" s="627" t="s">
        <v>1721</v>
      </c>
      <c r="AO19" s="157">
        <v>0.05</v>
      </c>
      <c r="AP19" s="157">
        <v>0</v>
      </c>
      <c r="AQ19" s="11">
        <v>2.3199999999999998</v>
      </c>
      <c r="AR19" s="10" t="s">
        <v>2669</v>
      </c>
      <c r="AS19" s="157" t="s">
        <v>1703</v>
      </c>
      <c r="AT19" s="627" t="s">
        <v>1884</v>
      </c>
      <c r="AU19" s="627" t="s">
        <v>1721</v>
      </c>
      <c r="AV19" s="627" t="s">
        <v>1721</v>
      </c>
      <c r="AW19" s="157">
        <v>0.05</v>
      </c>
      <c r="AX19" s="157">
        <v>0</v>
      </c>
      <c r="AY19" s="11">
        <v>3</v>
      </c>
      <c r="AZ19" s="10" t="s">
        <v>1958</v>
      </c>
      <c r="BA19" s="157" t="s">
        <v>1702</v>
      </c>
      <c r="BB19" s="627" t="s">
        <v>1970</v>
      </c>
      <c r="BC19" s="627" t="s">
        <v>533</v>
      </c>
      <c r="BD19" s="627" t="s">
        <v>1721</v>
      </c>
      <c r="BE19" s="157">
        <v>7.0000000000000007E-2</v>
      </c>
      <c r="BF19" s="157">
        <v>1.2999999999999999E-2</v>
      </c>
      <c r="BG19" s="11">
        <v>2.58</v>
      </c>
      <c r="BH19" s="10" t="s">
        <v>2035</v>
      </c>
      <c r="BI19" s="157" t="s">
        <v>539</v>
      </c>
      <c r="BJ19" s="627" t="s">
        <v>1503</v>
      </c>
      <c r="BK19" s="627" t="s">
        <v>536</v>
      </c>
      <c r="BL19" s="627" t="s">
        <v>1721</v>
      </c>
      <c r="BM19" s="157">
        <v>6.2500000000000003E-3</v>
      </c>
      <c r="BN19" s="157">
        <v>0</v>
      </c>
      <c r="BO19" s="11">
        <v>2.23</v>
      </c>
      <c r="BP19" s="10" t="s">
        <v>2066</v>
      </c>
      <c r="BQ19" s="157" t="s">
        <v>539</v>
      </c>
      <c r="BR19" s="627" t="s">
        <v>1529</v>
      </c>
      <c r="BS19" s="627" t="s">
        <v>536</v>
      </c>
      <c r="BT19" s="627" t="s">
        <v>1721</v>
      </c>
      <c r="BU19" s="157">
        <v>0.01</v>
      </c>
      <c r="BV19" s="157">
        <v>0</v>
      </c>
      <c r="BW19" s="11">
        <v>1.37</v>
      </c>
    </row>
    <row r="20" spans="1:75">
      <c r="A20" s="1" t="s">
        <v>718</v>
      </c>
      <c r="B20" s="1" t="s">
        <v>695</v>
      </c>
      <c r="C20" s="1" t="s">
        <v>696</v>
      </c>
      <c r="D20" s="1" t="s">
        <v>1703</v>
      </c>
      <c r="E20" s="1" t="s">
        <v>1885</v>
      </c>
      <c r="F20" s="1">
        <v>2.5000000000000001E-2</v>
      </c>
      <c r="G20" s="1">
        <v>0</v>
      </c>
      <c r="H20" s="1">
        <v>2.3199999999999998</v>
      </c>
      <c r="I20" s="1" t="s">
        <v>704</v>
      </c>
      <c r="J20" s="1" t="s">
        <v>705</v>
      </c>
      <c r="T20" s="1095"/>
      <c r="U20" s="162"/>
      <c r="V20" s="158" t="s">
        <v>1852</v>
      </c>
      <c r="W20" s="159" t="s">
        <v>1793</v>
      </c>
      <c r="X20" s="144"/>
      <c r="Y20" s="160">
        <v>1.2</v>
      </c>
      <c r="Z20" s="161"/>
      <c r="AA20" s="1095"/>
      <c r="AB20" s="171" t="s">
        <v>1883</v>
      </c>
      <c r="AC20" s="172" t="s">
        <v>1850</v>
      </c>
      <c r="AD20" s="177" t="s">
        <v>1805</v>
      </c>
      <c r="AE20" s="173" t="s">
        <v>1849</v>
      </c>
      <c r="AF20" s="178">
        <v>2.8275391204988716</v>
      </c>
      <c r="AG20" s="179">
        <v>0.25</v>
      </c>
      <c r="AI20" s="561"/>
      <c r="AJ20" s="166" t="s">
        <v>2668</v>
      </c>
      <c r="AK20" s="157" t="s">
        <v>1703</v>
      </c>
      <c r="AL20" s="627" t="s">
        <v>1885</v>
      </c>
      <c r="AM20" s="627" t="s">
        <v>1721</v>
      </c>
      <c r="AN20" s="627" t="s">
        <v>1721</v>
      </c>
      <c r="AO20" s="157">
        <v>2.5000000000000001E-2</v>
      </c>
      <c r="AP20" s="157">
        <v>0</v>
      </c>
      <c r="AQ20" s="11">
        <v>2.3199999999999998</v>
      </c>
      <c r="AR20" s="10" t="s">
        <v>2669</v>
      </c>
      <c r="AS20" s="157" t="s">
        <v>1703</v>
      </c>
      <c r="AT20" s="627" t="s">
        <v>1885</v>
      </c>
      <c r="AU20" s="627" t="s">
        <v>1721</v>
      </c>
      <c r="AV20" s="627" t="s">
        <v>1721</v>
      </c>
      <c r="AW20" s="157">
        <v>2.5000000000000001E-2</v>
      </c>
      <c r="AX20" s="157">
        <v>0</v>
      </c>
      <c r="AY20" s="11">
        <v>3</v>
      </c>
      <c r="AZ20" s="10" t="s">
        <v>1958</v>
      </c>
      <c r="BA20" s="157" t="s">
        <v>1703</v>
      </c>
      <c r="BB20" s="627" t="s">
        <v>1971</v>
      </c>
      <c r="BC20" s="627" t="s">
        <v>1721</v>
      </c>
      <c r="BD20" s="627" t="s">
        <v>237</v>
      </c>
      <c r="BE20" s="157">
        <v>0.14000000000000001</v>
      </c>
      <c r="BF20" s="157">
        <v>1.2999999999999999E-2</v>
      </c>
      <c r="BG20" s="11">
        <v>2.58</v>
      </c>
      <c r="BH20" s="10" t="s">
        <v>2035</v>
      </c>
      <c r="BI20" s="157" t="s">
        <v>539</v>
      </c>
      <c r="BJ20" s="627" t="s">
        <v>1504</v>
      </c>
      <c r="BK20" s="627" t="s">
        <v>536</v>
      </c>
      <c r="BL20" s="627" t="s">
        <v>1721</v>
      </c>
      <c r="BM20" s="157">
        <v>6.2500000000000003E-3</v>
      </c>
      <c r="BN20" s="157">
        <v>0</v>
      </c>
      <c r="BO20" s="11">
        <v>2.23</v>
      </c>
      <c r="BP20" s="10" t="s">
        <v>2066</v>
      </c>
      <c r="BQ20" s="157" t="s">
        <v>539</v>
      </c>
      <c r="BR20" s="627" t="s">
        <v>1530</v>
      </c>
      <c r="BS20" s="627" t="s">
        <v>536</v>
      </c>
      <c r="BT20" s="627" t="s">
        <v>1721</v>
      </c>
      <c r="BU20" s="157">
        <v>0.01</v>
      </c>
      <c r="BV20" s="157">
        <v>0</v>
      </c>
      <c r="BW20" s="11">
        <v>1.37</v>
      </c>
    </row>
    <row r="21" spans="1:75">
      <c r="A21" s="1" t="s">
        <v>719</v>
      </c>
      <c r="B21" s="1" t="s">
        <v>695</v>
      </c>
      <c r="C21" s="1" t="s">
        <v>696</v>
      </c>
      <c r="D21" s="1" t="s">
        <v>1703</v>
      </c>
      <c r="E21" s="1" t="s">
        <v>1886</v>
      </c>
      <c r="F21" s="1">
        <v>4.4999999999999998E-2</v>
      </c>
      <c r="G21" s="1">
        <v>0</v>
      </c>
      <c r="H21" s="1">
        <v>2.3199999999999998</v>
      </c>
      <c r="I21" s="1" t="s">
        <v>704</v>
      </c>
      <c r="J21" s="1" t="s">
        <v>710</v>
      </c>
      <c r="T21" s="1095"/>
      <c r="U21" s="162"/>
      <c r="V21" s="158" t="s">
        <v>1887</v>
      </c>
      <c r="W21" s="159" t="s">
        <v>1821</v>
      </c>
      <c r="X21" s="144"/>
      <c r="Y21" s="160">
        <v>0.9</v>
      </c>
      <c r="Z21" s="161"/>
      <c r="AA21" s="1095"/>
      <c r="AB21" s="162"/>
      <c r="AC21" s="163" t="s">
        <v>1852</v>
      </c>
      <c r="AD21" s="159" t="s">
        <v>1826</v>
      </c>
      <c r="AE21" s="144"/>
      <c r="AF21" s="164">
        <v>2.5299034236042535</v>
      </c>
      <c r="AG21" s="165">
        <v>0.25</v>
      </c>
      <c r="AI21" s="561"/>
      <c r="AJ21" s="166" t="s">
        <v>2668</v>
      </c>
      <c r="AK21" s="157" t="s">
        <v>1703</v>
      </c>
      <c r="AL21" s="627" t="s">
        <v>1886</v>
      </c>
      <c r="AM21" s="627" t="s">
        <v>534</v>
      </c>
      <c r="AN21" s="627" t="s">
        <v>1721</v>
      </c>
      <c r="AO21" s="157">
        <v>4.4999999999999998E-2</v>
      </c>
      <c r="AP21" s="157">
        <v>0</v>
      </c>
      <c r="AQ21" s="11">
        <v>2.3199999999999998</v>
      </c>
      <c r="AR21" s="10" t="s">
        <v>2669</v>
      </c>
      <c r="AS21" s="157" t="s">
        <v>1703</v>
      </c>
      <c r="AT21" s="627" t="s">
        <v>1886</v>
      </c>
      <c r="AU21" s="627" t="s">
        <v>534</v>
      </c>
      <c r="AV21" s="627" t="s">
        <v>1721</v>
      </c>
      <c r="AW21" s="157">
        <v>4.4999999999999998E-2</v>
      </c>
      <c r="AX21" s="157">
        <v>0</v>
      </c>
      <c r="AY21" s="11">
        <v>3</v>
      </c>
      <c r="AZ21" s="10" t="s">
        <v>1958</v>
      </c>
      <c r="BA21" s="157" t="s">
        <v>1703</v>
      </c>
      <c r="BB21" s="627" t="s">
        <v>1972</v>
      </c>
      <c r="BC21" s="627" t="s">
        <v>1721</v>
      </c>
      <c r="BD21" s="627" t="s">
        <v>237</v>
      </c>
      <c r="BE21" s="157">
        <v>7.0000000000000007E-2</v>
      </c>
      <c r="BF21" s="157">
        <v>6.4999999999999997E-3</v>
      </c>
      <c r="BG21" s="11">
        <v>2.58</v>
      </c>
      <c r="BH21" s="10" t="s">
        <v>2035</v>
      </c>
      <c r="BI21" s="157" t="s">
        <v>539</v>
      </c>
      <c r="BJ21" s="627" t="s">
        <v>1233</v>
      </c>
      <c r="BK21" s="627" t="s">
        <v>1184</v>
      </c>
      <c r="BL21" s="627" t="s">
        <v>1721</v>
      </c>
      <c r="BM21" s="157">
        <v>2.2499999999999999E-2</v>
      </c>
      <c r="BN21" s="157">
        <v>0</v>
      </c>
      <c r="BO21" s="11">
        <v>2.23</v>
      </c>
      <c r="BP21" s="10" t="s">
        <v>2066</v>
      </c>
      <c r="BQ21" s="157" t="s">
        <v>539</v>
      </c>
      <c r="BR21" s="627" t="s">
        <v>1241</v>
      </c>
      <c r="BS21" s="627" t="s">
        <v>1184</v>
      </c>
      <c r="BT21" s="627" t="s">
        <v>1721</v>
      </c>
      <c r="BU21" s="157">
        <v>3.6000000000000004E-2</v>
      </c>
      <c r="BV21" s="157">
        <v>0</v>
      </c>
      <c r="BW21" s="11">
        <v>1.37</v>
      </c>
    </row>
    <row r="22" spans="1:75">
      <c r="A22" s="1" t="s">
        <v>720</v>
      </c>
      <c r="B22" s="1" t="s">
        <v>695</v>
      </c>
      <c r="C22" s="1" t="s">
        <v>696</v>
      </c>
      <c r="D22" s="1" t="s">
        <v>1703</v>
      </c>
      <c r="E22" s="1" t="s">
        <v>1888</v>
      </c>
      <c r="F22" s="1">
        <v>4.4999999999999998E-2</v>
      </c>
      <c r="G22" s="1">
        <v>0</v>
      </c>
      <c r="H22" s="1">
        <v>2.3199999999999998</v>
      </c>
      <c r="I22" s="1" t="s">
        <v>697</v>
      </c>
      <c r="J22" s="1" t="s">
        <v>531</v>
      </c>
      <c r="T22" s="1095"/>
      <c r="U22" s="162"/>
      <c r="V22" s="158" t="s">
        <v>1872</v>
      </c>
      <c r="W22" s="159" t="s">
        <v>1812</v>
      </c>
      <c r="X22" s="144"/>
      <c r="Y22" s="160">
        <v>0.7</v>
      </c>
      <c r="Z22" s="161"/>
      <c r="AA22" s="1095"/>
      <c r="AB22" s="162"/>
      <c r="AC22" s="163" t="s">
        <v>1853</v>
      </c>
      <c r="AD22" s="159" t="s">
        <v>1854</v>
      </c>
      <c r="AE22" s="144"/>
      <c r="AF22" s="164">
        <v>2.1578588024859808</v>
      </c>
      <c r="AG22" s="165">
        <v>0.25</v>
      </c>
      <c r="AI22" s="561"/>
      <c r="AJ22" s="166" t="s">
        <v>2668</v>
      </c>
      <c r="AK22" s="157" t="s">
        <v>1703</v>
      </c>
      <c r="AL22" s="627" t="s">
        <v>1888</v>
      </c>
      <c r="AM22" s="627" t="s">
        <v>534</v>
      </c>
      <c r="AN22" s="627" t="s">
        <v>1721</v>
      </c>
      <c r="AO22" s="157">
        <v>4.4999999999999998E-2</v>
      </c>
      <c r="AP22" s="157">
        <v>0</v>
      </c>
      <c r="AQ22" s="11">
        <v>2.3199999999999998</v>
      </c>
      <c r="AR22" s="10" t="s">
        <v>2669</v>
      </c>
      <c r="AS22" s="157" t="s">
        <v>1703</v>
      </c>
      <c r="AT22" s="627" t="s">
        <v>1888</v>
      </c>
      <c r="AU22" s="627" t="s">
        <v>534</v>
      </c>
      <c r="AV22" s="627" t="s">
        <v>1721</v>
      </c>
      <c r="AW22" s="157">
        <v>4.4999999999999998E-2</v>
      </c>
      <c r="AX22" s="157">
        <v>0</v>
      </c>
      <c r="AY22" s="11">
        <v>3</v>
      </c>
      <c r="AZ22" s="10" t="s">
        <v>1958</v>
      </c>
      <c r="BA22" s="157" t="s">
        <v>1703</v>
      </c>
      <c r="BB22" s="627" t="s">
        <v>1975</v>
      </c>
      <c r="BC22" s="627" t="s">
        <v>535</v>
      </c>
      <c r="BD22" s="627" t="s">
        <v>237</v>
      </c>
      <c r="BE22" s="157">
        <v>7.0000000000000007E-2</v>
      </c>
      <c r="BF22" s="157">
        <v>6.4999999999999997E-3</v>
      </c>
      <c r="BG22" s="11">
        <v>2.58</v>
      </c>
      <c r="BH22" s="10" t="s">
        <v>2035</v>
      </c>
      <c r="BI22" s="157" t="s">
        <v>539</v>
      </c>
      <c r="BJ22" s="627" t="s">
        <v>1234</v>
      </c>
      <c r="BK22" s="627" t="s">
        <v>1184</v>
      </c>
      <c r="BL22" s="627" t="s">
        <v>1721</v>
      </c>
      <c r="BM22" s="157">
        <v>2.2499999999999999E-2</v>
      </c>
      <c r="BN22" s="157">
        <v>0</v>
      </c>
      <c r="BO22" s="11">
        <v>2.23</v>
      </c>
      <c r="BP22" s="10" t="s">
        <v>2066</v>
      </c>
      <c r="BQ22" s="157" t="s">
        <v>539</v>
      </c>
      <c r="BR22" s="627" t="s">
        <v>1242</v>
      </c>
      <c r="BS22" s="627" t="s">
        <v>1184</v>
      </c>
      <c r="BT22" s="627" t="s">
        <v>1721</v>
      </c>
      <c r="BU22" s="157">
        <v>3.6000000000000004E-2</v>
      </c>
      <c r="BV22" s="157">
        <v>0</v>
      </c>
      <c r="BW22" s="11">
        <v>1.37</v>
      </c>
    </row>
    <row r="23" spans="1:75">
      <c r="A23" s="1" t="s">
        <v>721</v>
      </c>
      <c r="B23" s="1" t="s">
        <v>695</v>
      </c>
      <c r="C23" s="1" t="s">
        <v>696</v>
      </c>
      <c r="D23" s="1" t="s">
        <v>1703</v>
      </c>
      <c r="E23" s="1" t="s">
        <v>1889</v>
      </c>
      <c r="F23" s="1">
        <v>2.5000000000000001E-2</v>
      </c>
      <c r="G23" s="1">
        <v>0</v>
      </c>
      <c r="H23" s="1">
        <v>2.3199999999999998</v>
      </c>
      <c r="I23" s="1" t="s">
        <v>704</v>
      </c>
      <c r="J23" s="1" t="s">
        <v>713</v>
      </c>
      <c r="T23" s="1095"/>
      <c r="U23" s="162"/>
      <c r="V23" s="145" t="s">
        <v>1890</v>
      </c>
      <c r="W23" s="159" t="s">
        <v>1822</v>
      </c>
      <c r="X23" s="144"/>
      <c r="Y23" s="160">
        <v>0.48888888888888893</v>
      </c>
      <c r="Z23" s="161"/>
      <c r="AA23" s="1095"/>
      <c r="AB23" s="162"/>
      <c r="AC23" s="163" t="s">
        <v>1891</v>
      </c>
      <c r="AD23" s="159" t="s">
        <v>1892</v>
      </c>
      <c r="AE23" s="144"/>
      <c r="AF23" s="164">
        <v>1.9346320298150173</v>
      </c>
      <c r="AG23" s="165">
        <v>0.25</v>
      </c>
      <c r="AI23" s="561"/>
      <c r="AJ23" s="166" t="s">
        <v>2668</v>
      </c>
      <c r="AK23" s="157" t="s">
        <v>1703</v>
      </c>
      <c r="AL23" s="627" t="s">
        <v>1889</v>
      </c>
      <c r="AM23" s="627" t="s">
        <v>535</v>
      </c>
      <c r="AN23" s="627" t="s">
        <v>1721</v>
      </c>
      <c r="AO23" s="157">
        <v>2.5000000000000001E-2</v>
      </c>
      <c r="AP23" s="157">
        <v>0</v>
      </c>
      <c r="AQ23" s="11">
        <v>2.3199999999999998</v>
      </c>
      <c r="AR23" s="10" t="s">
        <v>2669</v>
      </c>
      <c r="AS23" s="157" t="s">
        <v>1703</v>
      </c>
      <c r="AT23" s="627" t="s">
        <v>1889</v>
      </c>
      <c r="AU23" s="627" t="s">
        <v>535</v>
      </c>
      <c r="AV23" s="627" t="s">
        <v>1721</v>
      </c>
      <c r="AW23" s="157">
        <v>2.5000000000000001E-2</v>
      </c>
      <c r="AX23" s="157">
        <v>0</v>
      </c>
      <c r="AY23" s="11">
        <v>3</v>
      </c>
      <c r="AZ23" s="10" t="s">
        <v>1958</v>
      </c>
      <c r="BA23" s="157" t="s">
        <v>1703</v>
      </c>
      <c r="BB23" s="627" t="s">
        <v>1976</v>
      </c>
      <c r="BC23" s="627" t="s">
        <v>535</v>
      </c>
      <c r="BD23" s="627" t="s">
        <v>237</v>
      </c>
      <c r="BE23" s="157">
        <v>7.0000000000000007E-2</v>
      </c>
      <c r="BF23" s="157">
        <v>6.4999999999999997E-3</v>
      </c>
      <c r="BG23" s="11">
        <v>2.58</v>
      </c>
      <c r="BH23" s="554" t="s">
        <v>2668</v>
      </c>
      <c r="BI23" s="555" t="s">
        <v>1703</v>
      </c>
      <c r="BJ23" s="556" t="s">
        <v>1893</v>
      </c>
      <c r="BK23" s="556" t="s">
        <v>535</v>
      </c>
      <c r="BL23" s="556" t="s">
        <v>1721</v>
      </c>
      <c r="BM23" s="555">
        <v>1.2500000000000001E-2</v>
      </c>
      <c r="BN23" s="555">
        <v>0</v>
      </c>
      <c r="BO23" s="557">
        <v>2.23</v>
      </c>
      <c r="BP23" s="502" t="s">
        <v>2066</v>
      </c>
      <c r="BQ23" s="503" t="s">
        <v>2456</v>
      </c>
      <c r="BR23" s="504" t="s">
        <v>2457</v>
      </c>
      <c r="BS23" s="504" t="s">
        <v>1721</v>
      </c>
      <c r="BT23" s="504" t="s">
        <v>1721</v>
      </c>
      <c r="BU23" s="503">
        <v>7.4999999999999997E-2</v>
      </c>
      <c r="BV23" s="503">
        <v>0</v>
      </c>
      <c r="BW23" s="505">
        <v>1.37</v>
      </c>
    </row>
    <row r="24" spans="1:75">
      <c r="A24" s="1" t="s">
        <v>722</v>
      </c>
      <c r="B24" s="1" t="s">
        <v>695</v>
      </c>
      <c r="C24" s="1" t="s">
        <v>696</v>
      </c>
      <c r="D24" s="1" t="s">
        <v>1703</v>
      </c>
      <c r="E24" s="1" t="s">
        <v>1893</v>
      </c>
      <c r="F24" s="1">
        <v>2.5000000000000001E-2</v>
      </c>
      <c r="G24" s="1">
        <v>0</v>
      </c>
      <c r="H24" s="1">
        <v>2.3199999999999998</v>
      </c>
      <c r="I24" s="1" t="s">
        <v>723</v>
      </c>
      <c r="J24" s="1" t="s">
        <v>532</v>
      </c>
      <c r="T24" s="1095"/>
      <c r="U24" s="162"/>
      <c r="V24" s="158" t="s">
        <v>1894</v>
      </c>
      <c r="W24" s="159" t="s">
        <v>1895</v>
      </c>
      <c r="X24" s="144"/>
      <c r="Y24" s="160">
        <v>0.4</v>
      </c>
      <c r="Z24" s="161"/>
      <c r="AA24" s="1095"/>
      <c r="AB24" s="162"/>
      <c r="AC24" s="163" t="s">
        <v>1896</v>
      </c>
      <c r="AD24" s="159" t="s">
        <v>1827</v>
      </c>
      <c r="AE24" s="144"/>
      <c r="AF24" s="164">
        <v>1.3</v>
      </c>
      <c r="AG24" s="165">
        <v>0.25</v>
      </c>
      <c r="AI24" s="561"/>
      <c r="AJ24" s="166" t="s">
        <v>2668</v>
      </c>
      <c r="AK24" s="157" t="s">
        <v>1703</v>
      </c>
      <c r="AL24" s="627" t="s">
        <v>1893</v>
      </c>
      <c r="AM24" s="627" t="s">
        <v>535</v>
      </c>
      <c r="AN24" s="627" t="s">
        <v>1721</v>
      </c>
      <c r="AO24" s="157">
        <v>2.5000000000000001E-2</v>
      </c>
      <c r="AP24" s="157">
        <v>0</v>
      </c>
      <c r="AQ24" s="11">
        <v>2.3199999999999998</v>
      </c>
      <c r="AR24" s="10" t="s">
        <v>2669</v>
      </c>
      <c r="AS24" s="157" t="s">
        <v>1703</v>
      </c>
      <c r="AT24" s="627" t="s">
        <v>1893</v>
      </c>
      <c r="AU24" s="627" t="s">
        <v>535</v>
      </c>
      <c r="AV24" s="627" t="s">
        <v>1721</v>
      </c>
      <c r="AW24" s="157">
        <v>2.5000000000000001E-2</v>
      </c>
      <c r="AX24" s="157">
        <v>0</v>
      </c>
      <c r="AY24" s="11">
        <v>3</v>
      </c>
      <c r="AZ24" s="10" t="s">
        <v>1958</v>
      </c>
      <c r="BA24" s="157" t="s">
        <v>1703</v>
      </c>
      <c r="BB24" s="627" t="s">
        <v>1977</v>
      </c>
      <c r="BC24" s="627" t="s">
        <v>536</v>
      </c>
      <c r="BD24" s="627" t="s">
        <v>237</v>
      </c>
      <c r="BE24" s="157">
        <v>3.5000000000000003E-2</v>
      </c>
      <c r="BF24" s="157">
        <v>3.2499999999999999E-3</v>
      </c>
      <c r="BG24" s="11">
        <v>2.58</v>
      </c>
      <c r="BH24" s="554" t="s">
        <v>2668</v>
      </c>
      <c r="BI24" s="555" t="s">
        <v>1703</v>
      </c>
      <c r="BJ24" s="556" t="s">
        <v>1899</v>
      </c>
      <c r="BK24" s="556" t="s">
        <v>536</v>
      </c>
      <c r="BL24" s="556" t="s">
        <v>1721</v>
      </c>
      <c r="BM24" s="555">
        <v>6.2500000000000003E-3</v>
      </c>
      <c r="BN24" s="555">
        <v>0</v>
      </c>
      <c r="BO24" s="557">
        <v>2.23</v>
      </c>
      <c r="BP24" s="502" t="s">
        <v>2066</v>
      </c>
      <c r="BQ24" s="503" t="s">
        <v>2456</v>
      </c>
      <c r="BR24" s="504" t="s">
        <v>2458</v>
      </c>
      <c r="BS24" s="504" t="s">
        <v>1721</v>
      </c>
      <c r="BT24" s="504" t="s">
        <v>1721</v>
      </c>
      <c r="BU24" s="503">
        <v>3.7499999999999999E-2</v>
      </c>
      <c r="BV24" s="503">
        <v>0</v>
      </c>
      <c r="BW24" s="505">
        <v>1.37</v>
      </c>
    </row>
    <row r="25" spans="1:75">
      <c r="A25" s="1" t="s">
        <v>724</v>
      </c>
      <c r="B25" s="1" t="s">
        <v>695</v>
      </c>
      <c r="C25" s="1" t="s">
        <v>696</v>
      </c>
      <c r="D25" s="1" t="s">
        <v>1703</v>
      </c>
      <c r="E25" s="1" t="s">
        <v>1897</v>
      </c>
      <c r="F25" s="1">
        <v>1.2500000000000001E-2</v>
      </c>
      <c r="G25" s="1">
        <v>0</v>
      </c>
      <c r="H25" s="1">
        <v>2.3199999999999998</v>
      </c>
      <c r="I25" s="1" t="s">
        <v>704</v>
      </c>
      <c r="J25" s="1" t="s">
        <v>716</v>
      </c>
      <c r="T25" s="1095"/>
      <c r="U25" s="162"/>
      <c r="V25" s="158" t="s">
        <v>1791</v>
      </c>
      <c r="W25" s="159" t="s">
        <v>1878</v>
      </c>
      <c r="X25" s="144"/>
      <c r="Y25" s="160">
        <v>0.13</v>
      </c>
      <c r="Z25" s="161"/>
      <c r="AA25" s="1095"/>
      <c r="AB25" s="162"/>
      <c r="AC25" s="163" t="s">
        <v>1865</v>
      </c>
      <c r="AD25" s="159" t="s">
        <v>1898</v>
      </c>
      <c r="AE25" s="144"/>
      <c r="AF25" s="164">
        <v>0.7</v>
      </c>
      <c r="AG25" s="165">
        <v>0.09</v>
      </c>
      <c r="AI25" s="561"/>
      <c r="AJ25" s="166" t="s">
        <v>2668</v>
      </c>
      <c r="AK25" s="157" t="s">
        <v>1703</v>
      </c>
      <c r="AL25" s="627" t="s">
        <v>1897</v>
      </c>
      <c r="AM25" s="627" t="s">
        <v>536</v>
      </c>
      <c r="AN25" s="627" t="s">
        <v>1721</v>
      </c>
      <c r="AO25" s="157">
        <v>1.2500000000000001E-2</v>
      </c>
      <c r="AP25" s="157">
        <v>0</v>
      </c>
      <c r="AQ25" s="11">
        <v>2.3199999999999998</v>
      </c>
      <c r="AR25" s="10" t="s">
        <v>2669</v>
      </c>
      <c r="AS25" s="157" t="s">
        <v>1703</v>
      </c>
      <c r="AT25" s="627" t="s">
        <v>1897</v>
      </c>
      <c r="AU25" s="627" t="s">
        <v>536</v>
      </c>
      <c r="AV25" s="627" t="s">
        <v>1721</v>
      </c>
      <c r="AW25" s="157">
        <v>1.2500000000000001E-2</v>
      </c>
      <c r="AX25" s="157">
        <v>0</v>
      </c>
      <c r="AY25" s="11">
        <v>3</v>
      </c>
      <c r="AZ25" s="10" t="s">
        <v>1958</v>
      </c>
      <c r="BA25" s="157" t="s">
        <v>1703</v>
      </c>
      <c r="BB25" s="627" t="s">
        <v>1978</v>
      </c>
      <c r="BC25" s="627" t="s">
        <v>536</v>
      </c>
      <c r="BD25" s="627" t="s">
        <v>237</v>
      </c>
      <c r="BE25" s="157">
        <v>3.5000000000000003E-2</v>
      </c>
      <c r="BF25" s="157">
        <v>3.2499999999999999E-3</v>
      </c>
      <c r="BG25" s="11">
        <v>2.58</v>
      </c>
      <c r="BH25" s="502" t="s">
        <v>2035</v>
      </c>
      <c r="BI25" s="503" t="s">
        <v>2456</v>
      </c>
      <c r="BJ25" s="504" t="s">
        <v>2459</v>
      </c>
      <c r="BK25" s="504" t="s">
        <v>1721</v>
      </c>
      <c r="BL25" s="504" t="s">
        <v>1721</v>
      </c>
      <c r="BM25" s="503">
        <v>2.5000000000000001E-2</v>
      </c>
      <c r="BN25" s="503">
        <v>0</v>
      </c>
      <c r="BO25" s="505">
        <v>2.23</v>
      </c>
      <c r="BP25" s="502" t="s">
        <v>2066</v>
      </c>
      <c r="BQ25" s="503" t="s">
        <v>2456</v>
      </c>
      <c r="BR25" s="504" t="s">
        <v>2460</v>
      </c>
      <c r="BS25" s="504" t="s">
        <v>1193</v>
      </c>
      <c r="BT25" s="504" t="s">
        <v>1721</v>
      </c>
      <c r="BU25" s="503">
        <v>5.6249999999999994E-2</v>
      </c>
      <c r="BV25" s="503">
        <v>0</v>
      </c>
      <c r="BW25" s="505">
        <v>1.37</v>
      </c>
    </row>
    <row r="26" spans="1:75">
      <c r="A26" s="1" t="s">
        <v>725</v>
      </c>
      <c r="B26" s="1" t="s">
        <v>695</v>
      </c>
      <c r="C26" s="1" t="s">
        <v>696</v>
      </c>
      <c r="D26" s="1" t="s">
        <v>1703</v>
      </c>
      <c r="E26" s="1" t="s">
        <v>1899</v>
      </c>
      <c r="F26" s="1">
        <v>1.2500000000000001E-2</v>
      </c>
      <c r="G26" s="1">
        <v>0</v>
      </c>
      <c r="H26" s="1">
        <v>2.3199999999999998</v>
      </c>
      <c r="I26" s="1" t="s">
        <v>726</v>
      </c>
      <c r="J26" s="1" t="s">
        <v>533</v>
      </c>
      <c r="T26" s="1095"/>
      <c r="U26" s="186"/>
      <c r="V26" s="187" t="s">
        <v>266</v>
      </c>
      <c r="W26" s="151" t="s">
        <v>256</v>
      </c>
      <c r="X26" s="144"/>
      <c r="Y26" s="188">
        <v>7.0000000000000007E-2</v>
      </c>
      <c r="Z26" s="161"/>
      <c r="AA26" s="1095"/>
      <c r="AB26" s="162"/>
      <c r="AC26" s="163" t="s">
        <v>1706</v>
      </c>
      <c r="AD26" s="159" t="s">
        <v>1900</v>
      </c>
      <c r="AE26" s="144"/>
      <c r="AF26" s="164">
        <v>0.49</v>
      </c>
      <c r="AG26" s="165">
        <v>0.06</v>
      </c>
      <c r="AI26" s="561"/>
      <c r="AJ26" s="166" t="s">
        <v>2668</v>
      </c>
      <c r="AK26" s="157" t="s">
        <v>1703</v>
      </c>
      <c r="AL26" s="627" t="s">
        <v>1899</v>
      </c>
      <c r="AM26" s="627" t="s">
        <v>536</v>
      </c>
      <c r="AN26" s="627" t="s">
        <v>1721</v>
      </c>
      <c r="AO26" s="157">
        <v>1.2500000000000001E-2</v>
      </c>
      <c r="AP26" s="157">
        <v>0</v>
      </c>
      <c r="AQ26" s="11">
        <v>2.3199999999999998</v>
      </c>
      <c r="AR26" s="10" t="s">
        <v>2669</v>
      </c>
      <c r="AS26" s="157" t="s">
        <v>1703</v>
      </c>
      <c r="AT26" s="627" t="s">
        <v>1899</v>
      </c>
      <c r="AU26" s="627" t="s">
        <v>536</v>
      </c>
      <c r="AV26" s="627" t="s">
        <v>1721</v>
      </c>
      <c r="AW26" s="157">
        <v>1.2500000000000001E-2</v>
      </c>
      <c r="AX26" s="157">
        <v>0</v>
      </c>
      <c r="AY26" s="11">
        <v>3</v>
      </c>
      <c r="AZ26" s="10" t="s">
        <v>1958</v>
      </c>
      <c r="BA26" s="157" t="s">
        <v>539</v>
      </c>
      <c r="BB26" s="627" t="s">
        <v>579</v>
      </c>
      <c r="BC26" s="627" t="s">
        <v>1721</v>
      </c>
      <c r="BD26" s="627" t="s">
        <v>238</v>
      </c>
      <c r="BE26" s="157">
        <v>0.08</v>
      </c>
      <c r="BF26" s="157">
        <v>5.0000000000000001E-3</v>
      </c>
      <c r="BG26" s="11">
        <v>2.58</v>
      </c>
      <c r="BH26" s="502" t="s">
        <v>2035</v>
      </c>
      <c r="BI26" s="503" t="s">
        <v>2456</v>
      </c>
      <c r="BJ26" s="504" t="s">
        <v>2461</v>
      </c>
      <c r="BK26" s="504" t="s">
        <v>1721</v>
      </c>
      <c r="BL26" s="504" t="s">
        <v>1721</v>
      </c>
      <c r="BM26" s="503">
        <v>1.2500000000000001E-2</v>
      </c>
      <c r="BN26" s="503">
        <v>0</v>
      </c>
      <c r="BO26" s="505">
        <v>2.23</v>
      </c>
      <c r="BP26" s="502" t="s">
        <v>2066</v>
      </c>
      <c r="BQ26" s="503" t="s">
        <v>2456</v>
      </c>
      <c r="BR26" s="504" t="s">
        <v>2462</v>
      </c>
      <c r="BS26" s="504" t="s">
        <v>1193</v>
      </c>
      <c r="BT26" s="504" t="s">
        <v>1721</v>
      </c>
      <c r="BU26" s="503">
        <v>5.6249999999999994E-2</v>
      </c>
      <c r="BV26" s="503">
        <v>0</v>
      </c>
      <c r="BW26" s="505">
        <v>1.37</v>
      </c>
    </row>
    <row r="27" spans="1:75">
      <c r="A27" s="1" t="s">
        <v>727</v>
      </c>
      <c r="B27" s="1" t="s">
        <v>695</v>
      </c>
      <c r="C27" s="1" t="s">
        <v>696</v>
      </c>
      <c r="D27" s="1" t="s">
        <v>1703</v>
      </c>
      <c r="E27" s="1" t="s">
        <v>537</v>
      </c>
      <c r="F27" s="1">
        <v>4.4999999999999998E-2</v>
      </c>
      <c r="G27" s="1">
        <v>0</v>
      </c>
      <c r="H27" s="1">
        <v>2.3199999999999998</v>
      </c>
      <c r="I27" s="1" t="s">
        <v>704</v>
      </c>
      <c r="J27" s="1" t="s">
        <v>710</v>
      </c>
      <c r="T27" s="1095"/>
      <c r="U27" s="189" t="s">
        <v>1901</v>
      </c>
      <c r="V27" s="172" t="s">
        <v>1850</v>
      </c>
      <c r="W27" s="177" t="s">
        <v>1805</v>
      </c>
      <c r="X27" s="173" t="s">
        <v>1902</v>
      </c>
      <c r="Y27" s="183">
        <v>1.167843710106818</v>
      </c>
      <c r="Z27" s="161"/>
      <c r="AA27" s="1095"/>
      <c r="AB27" s="190"/>
      <c r="AC27" s="181" t="s">
        <v>266</v>
      </c>
      <c r="AD27" s="180" t="s">
        <v>255</v>
      </c>
      <c r="AE27" s="144"/>
      <c r="AF27" s="184">
        <v>0.25</v>
      </c>
      <c r="AG27" s="185">
        <v>1.4999999999999999E-2</v>
      </c>
      <c r="AI27" s="561"/>
      <c r="AJ27" s="166" t="s">
        <v>2668</v>
      </c>
      <c r="AK27" s="157" t="s">
        <v>539</v>
      </c>
      <c r="AL27" s="627" t="s">
        <v>540</v>
      </c>
      <c r="AM27" s="627" t="s">
        <v>1721</v>
      </c>
      <c r="AN27" s="627" t="s">
        <v>1721</v>
      </c>
      <c r="AO27" s="157">
        <v>0.05</v>
      </c>
      <c r="AP27" s="157">
        <v>0</v>
      </c>
      <c r="AQ27" s="11">
        <v>2.3199999999999998</v>
      </c>
      <c r="AR27" s="10" t="s">
        <v>2669</v>
      </c>
      <c r="AS27" s="157" t="s">
        <v>539</v>
      </c>
      <c r="AT27" s="627" t="s">
        <v>540</v>
      </c>
      <c r="AU27" s="627" t="s">
        <v>1721</v>
      </c>
      <c r="AV27" s="627" t="s">
        <v>1721</v>
      </c>
      <c r="AW27" s="157">
        <v>0.05</v>
      </c>
      <c r="AX27" s="157">
        <v>0</v>
      </c>
      <c r="AY27" s="11">
        <v>3</v>
      </c>
      <c r="AZ27" s="10" t="s">
        <v>1958</v>
      </c>
      <c r="BA27" s="157" t="s">
        <v>539</v>
      </c>
      <c r="BB27" s="627" t="s">
        <v>581</v>
      </c>
      <c r="BC27" s="627" t="s">
        <v>1721</v>
      </c>
      <c r="BD27" s="627" t="s">
        <v>238</v>
      </c>
      <c r="BE27" s="157">
        <v>0.04</v>
      </c>
      <c r="BF27" s="157">
        <v>2.5000000000000001E-3</v>
      </c>
      <c r="BG27" s="11">
        <v>2.58</v>
      </c>
      <c r="BH27" s="502" t="s">
        <v>2035</v>
      </c>
      <c r="BI27" s="503" t="s">
        <v>2456</v>
      </c>
      <c r="BJ27" s="504" t="s">
        <v>2463</v>
      </c>
      <c r="BK27" s="504" t="s">
        <v>1193</v>
      </c>
      <c r="BL27" s="504" t="s">
        <v>1721</v>
      </c>
      <c r="BM27" s="503">
        <v>1.8749999999999999E-2</v>
      </c>
      <c r="BN27" s="503">
        <v>0</v>
      </c>
      <c r="BO27" s="505">
        <v>2.23</v>
      </c>
      <c r="BP27" s="502" t="s">
        <v>2066</v>
      </c>
      <c r="BQ27" s="503" t="s">
        <v>2456</v>
      </c>
      <c r="BR27" s="504" t="s">
        <v>2464</v>
      </c>
      <c r="BS27" s="504" t="s">
        <v>299</v>
      </c>
      <c r="BT27" s="504" t="s">
        <v>1721</v>
      </c>
      <c r="BU27" s="503">
        <v>3.7499999999999999E-2</v>
      </c>
      <c r="BV27" s="503">
        <v>0</v>
      </c>
      <c r="BW27" s="505">
        <v>1.37</v>
      </c>
    </row>
    <row r="28" spans="1:75">
      <c r="A28" s="1" t="s">
        <v>728</v>
      </c>
      <c r="B28" s="1" t="s">
        <v>695</v>
      </c>
      <c r="C28" s="1" t="s">
        <v>696</v>
      </c>
      <c r="D28" s="1" t="s">
        <v>1703</v>
      </c>
      <c r="E28" s="1" t="s">
        <v>538</v>
      </c>
      <c r="F28" s="1">
        <v>4.4999999999999998E-2</v>
      </c>
      <c r="G28" s="1">
        <v>0</v>
      </c>
      <c r="H28" s="1">
        <v>2.3199999999999998</v>
      </c>
      <c r="I28" s="1" t="s">
        <v>697</v>
      </c>
      <c r="J28" s="1" t="s">
        <v>531</v>
      </c>
      <c r="T28" s="1095"/>
      <c r="V28" s="158" t="s">
        <v>1852</v>
      </c>
      <c r="W28" s="159" t="s">
        <v>1793</v>
      </c>
      <c r="X28" s="144"/>
      <c r="Y28" s="160">
        <v>0.82879231039838697</v>
      </c>
      <c r="Z28" s="161"/>
      <c r="AA28" s="1095"/>
      <c r="AB28" s="191" t="s">
        <v>1901</v>
      </c>
      <c r="AC28" s="176" t="s">
        <v>1850</v>
      </c>
      <c r="AD28" s="177" t="s">
        <v>1805</v>
      </c>
      <c r="AE28" s="173" t="s">
        <v>1902</v>
      </c>
      <c r="AF28" s="178">
        <v>0.9030642837233096</v>
      </c>
      <c r="AG28" s="192">
        <v>6.5000000000000002E-2</v>
      </c>
      <c r="AI28" s="561"/>
      <c r="AJ28" s="166" t="s">
        <v>2668</v>
      </c>
      <c r="AK28" s="157" t="s">
        <v>539</v>
      </c>
      <c r="AL28" s="627" t="s">
        <v>541</v>
      </c>
      <c r="AM28" s="627" t="s">
        <v>1721</v>
      </c>
      <c r="AN28" s="627" t="s">
        <v>1721</v>
      </c>
      <c r="AO28" s="157">
        <v>2.5000000000000001E-2</v>
      </c>
      <c r="AP28" s="157">
        <v>0</v>
      </c>
      <c r="AQ28" s="11">
        <v>2.3199999999999998</v>
      </c>
      <c r="AR28" s="10" t="s">
        <v>2669</v>
      </c>
      <c r="AS28" s="157" t="s">
        <v>539</v>
      </c>
      <c r="AT28" s="627" t="s">
        <v>541</v>
      </c>
      <c r="AU28" s="627" t="s">
        <v>1721</v>
      </c>
      <c r="AV28" s="627" t="s">
        <v>1721</v>
      </c>
      <c r="AW28" s="157">
        <v>2.5000000000000001E-2</v>
      </c>
      <c r="AX28" s="157">
        <v>0</v>
      </c>
      <c r="AY28" s="11">
        <v>3</v>
      </c>
      <c r="AZ28" s="10" t="s">
        <v>1958</v>
      </c>
      <c r="BA28" s="157" t="s">
        <v>539</v>
      </c>
      <c r="BB28" s="627" t="s">
        <v>583</v>
      </c>
      <c r="BC28" s="627" t="s">
        <v>535</v>
      </c>
      <c r="BD28" s="627" t="s">
        <v>238</v>
      </c>
      <c r="BE28" s="157">
        <v>0.04</v>
      </c>
      <c r="BF28" s="157">
        <v>2.5000000000000001E-3</v>
      </c>
      <c r="BG28" s="11">
        <v>2.58</v>
      </c>
      <c r="BH28" s="502" t="s">
        <v>2035</v>
      </c>
      <c r="BI28" s="503" t="s">
        <v>2456</v>
      </c>
      <c r="BJ28" s="504" t="s">
        <v>2465</v>
      </c>
      <c r="BK28" s="504" t="s">
        <v>1193</v>
      </c>
      <c r="BL28" s="504" t="s">
        <v>1721</v>
      </c>
      <c r="BM28" s="503">
        <v>1.8749999999999999E-2</v>
      </c>
      <c r="BN28" s="503">
        <v>0</v>
      </c>
      <c r="BO28" s="505">
        <v>2.23</v>
      </c>
      <c r="BP28" s="502" t="s">
        <v>2066</v>
      </c>
      <c r="BQ28" s="503" t="s">
        <v>2456</v>
      </c>
      <c r="BR28" s="504" t="s">
        <v>2466</v>
      </c>
      <c r="BS28" s="504" t="s">
        <v>299</v>
      </c>
      <c r="BT28" s="504" t="s">
        <v>1721</v>
      </c>
      <c r="BU28" s="503">
        <v>3.7499999999999999E-2</v>
      </c>
      <c r="BV28" s="503">
        <v>0</v>
      </c>
      <c r="BW28" s="505">
        <v>1.37</v>
      </c>
    </row>
    <row r="29" spans="1:75">
      <c r="A29" s="1" t="s">
        <v>729</v>
      </c>
      <c r="B29" s="1" t="s">
        <v>695</v>
      </c>
      <c r="C29" s="1" t="s">
        <v>696</v>
      </c>
      <c r="D29" s="1" t="s">
        <v>539</v>
      </c>
      <c r="E29" s="1" t="s">
        <v>540</v>
      </c>
      <c r="F29" s="1">
        <v>0.05</v>
      </c>
      <c r="G29" s="1">
        <v>0</v>
      </c>
      <c r="T29" s="1095"/>
      <c r="U29" s="144"/>
      <c r="V29" s="158" t="s">
        <v>1887</v>
      </c>
      <c r="W29" s="159" t="s">
        <v>1821</v>
      </c>
      <c r="X29" s="144"/>
      <c r="Y29" s="160">
        <v>0.56508566618071843</v>
      </c>
      <c r="Z29" s="161"/>
      <c r="AA29" s="1095"/>
      <c r="AB29" s="162"/>
      <c r="AC29" s="163" t="s">
        <v>1852</v>
      </c>
      <c r="AD29" s="159" t="s">
        <v>1826</v>
      </c>
      <c r="AE29" s="144"/>
      <c r="AF29" s="164">
        <v>0.75</v>
      </c>
      <c r="AG29" s="193">
        <v>6.5000000000000002E-2</v>
      </c>
      <c r="AI29" s="561"/>
      <c r="AJ29" s="166" t="s">
        <v>2668</v>
      </c>
      <c r="AK29" s="157" t="s">
        <v>539</v>
      </c>
      <c r="AL29" s="627" t="s">
        <v>542</v>
      </c>
      <c r="AM29" s="627" t="s">
        <v>535</v>
      </c>
      <c r="AN29" s="627" t="s">
        <v>1721</v>
      </c>
      <c r="AO29" s="157">
        <v>2.5000000000000001E-2</v>
      </c>
      <c r="AP29" s="157">
        <v>0</v>
      </c>
      <c r="AQ29" s="11">
        <v>2.3199999999999998</v>
      </c>
      <c r="AR29" s="10" t="s">
        <v>2669</v>
      </c>
      <c r="AS29" s="157" t="s">
        <v>539</v>
      </c>
      <c r="AT29" s="627" t="s">
        <v>542</v>
      </c>
      <c r="AU29" s="627" t="s">
        <v>535</v>
      </c>
      <c r="AV29" s="627" t="s">
        <v>1721</v>
      </c>
      <c r="AW29" s="157">
        <v>2.5000000000000001E-2</v>
      </c>
      <c r="AX29" s="157">
        <v>0</v>
      </c>
      <c r="AY29" s="11">
        <v>3</v>
      </c>
      <c r="AZ29" s="10" t="s">
        <v>1958</v>
      </c>
      <c r="BA29" s="157" t="s">
        <v>539</v>
      </c>
      <c r="BB29" s="627" t="s">
        <v>585</v>
      </c>
      <c r="BC29" s="627" t="s">
        <v>535</v>
      </c>
      <c r="BD29" s="627" t="s">
        <v>238</v>
      </c>
      <c r="BE29" s="157">
        <v>0.04</v>
      </c>
      <c r="BF29" s="157">
        <v>2.5000000000000001E-3</v>
      </c>
      <c r="BG29" s="11">
        <v>2.58</v>
      </c>
      <c r="BH29" s="502" t="s">
        <v>2035</v>
      </c>
      <c r="BI29" s="503" t="s">
        <v>2456</v>
      </c>
      <c r="BJ29" s="504" t="s">
        <v>2467</v>
      </c>
      <c r="BK29" s="504" t="s">
        <v>299</v>
      </c>
      <c r="BL29" s="504" t="s">
        <v>1721</v>
      </c>
      <c r="BM29" s="503">
        <v>1.2500000000000001E-2</v>
      </c>
      <c r="BN29" s="503">
        <v>0</v>
      </c>
      <c r="BO29" s="505">
        <v>2.23</v>
      </c>
      <c r="BP29" s="502" t="s">
        <v>2066</v>
      </c>
      <c r="BQ29" s="503" t="s">
        <v>2456</v>
      </c>
      <c r="BR29" s="504" t="s">
        <v>2468</v>
      </c>
      <c r="BS29" s="504" t="s">
        <v>2442</v>
      </c>
      <c r="BT29" s="504" t="s">
        <v>1721</v>
      </c>
      <c r="BU29" s="503">
        <v>1.8749999999999999E-2</v>
      </c>
      <c r="BV29" s="503">
        <v>0</v>
      </c>
      <c r="BW29" s="505">
        <v>1.37</v>
      </c>
    </row>
    <row r="30" spans="1:75">
      <c r="A30" s="1" t="s">
        <v>730</v>
      </c>
      <c r="B30" s="1" t="s">
        <v>695</v>
      </c>
      <c r="C30" s="1" t="s">
        <v>696</v>
      </c>
      <c r="D30" s="1" t="s">
        <v>539</v>
      </c>
      <c r="E30" s="1" t="s">
        <v>541</v>
      </c>
      <c r="F30" s="1">
        <v>2.5000000000000001E-2</v>
      </c>
      <c r="G30" s="1">
        <v>0</v>
      </c>
      <c r="J30" s="1" t="s">
        <v>705</v>
      </c>
      <c r="T30" s="1095"/>
      <c r="U30" s="144"/>
      <c r="V30" s="158" t="s">
        <v>1872</v>
      </c>
      <c r="W30" s="159" t="s">
        <v>1812</v>
      </c>
      <c r="X30" s="144"/>
      <c r="Y30" s="160">
        <v>0.48974091068995595</v>
      </c>
      <c r="Z30" s="161"/>
      <c r="AA30" s="1095"/>
      <c r="AB30" s="162"/>
      <c r="AC30" s="163" t="s">
        <v>1853</v>
      </c>
      <c r="AD30" s="159" t="s">
        <v>1854</v>
      </c>
      <c r="AE30" s="144"/>
      <c r="AF30" s="164">
        <v>0.65298494361531612</v>
      </c>
      <c r="AG30" s="193">
        <v>6.5000000000000002E-2</v>
      </c>
      <c r="AI30" s="561"/>
      <c r="AJ30" s="166" t="s">
        <v>2668</v>
      </c>
      <c r="AK30" s="157" t="s">
        <v>539</v>
      </c>
      <c r="AL30" s="627" t="s">
        <v>543</v>
      </c>
      <c r="AM30" s="627" t="s">
        <v>535</v>
      </c>
      <c r="AN30" s="627" t="s">
        <v>1721</v>
      </c>
      <c r="AO30" s="157">
        <v>2.5000000000000001E-2</v>
      </c>
      <c r="AP30" s="157">
        <v>0</v>
      </c>
      <c r="AQ30" s="11">
        <v>2.3199999999999998</v>
      </c>
      <c r="AR30" s="10" t="s">
        <v>2669</v>
      </c>
      <c r="AS30" s="157" t="s">
        <v>539</v>
      </c>
      <c r="AT30" s="627" t="s">
        <v>543</v>
      </c>
      <c r="AU30" s="627" t="s">
        <v>535</v>
      </c>
      <c r="AV30" s="627" t="s">
        <v>1721</v>
      </c>
      <c r="AW30" s="157">
        <v>2.5000000000000001E-2</v>
      </c>
      <c r="AX30" s="157">
        <v>0</v>
      </c>
      <c r="AY30" s="11">
        <v>3</v>
      </c>
      <c r="AZ30" s="10" t="s">
        <v>1958</v>
      </c>
      <c r="BA30" s="157" t="s">
        <v>539</v>
      </c>
      <c r="BB30" s="627" t="s">
        <v>587</v>
      </c>
      <c r="BC30" s="627" t="s">
        <v>536</v>
      </c>
      <c r="BD30" s="627" t="s">
        <v>238</v>
      </c>
      <c r="BE30" s="157">
        <v>0.02</v>
      </c>
      <c r="BF30" s="157">
        <v>1.25E-3</v>
      </c>
      <c r="BG30" s="11">
        <v>2.58</v>
      </c>
      <c r="BH30" s="502" t="s">
        <v>2035</v>
      </c>
      <c r="BI30" s="503" t="s">
        <v>2456</v>
      </c>
      <c r="BJ30" s="504" t="s">
        <v>2469</v>
      </c>
      <c r="BK30" s="504" t="s">
        <v>299</v>
      </c>
      <c r="BL30" s="504" t="s">
        <v>1721</v>
      </c>
      <c r="BM30" s="503">
        <v>1.2500000000000001E-2</v>
      </c>
      <c r="BN30" s="503">
        <v>0</v>
      </c>
      <c r="BO30" s="505">
        <v>2.23</v>
      </c>
      <c r="BP30" s="502" t="s">
        <v>2066</v>
      </c>
      <c r="BQ30" s="503" t="s">
        <v>2456</v>
      </c>
      <c r="BR30" s="504" t="s">
        <v>2470</v>
      </c>
      <c r="BS30" s="504" t="s">
        <v>2442</v>
      </c>
      <c r="BT30" s="504" t="s">
        <v>1721</v>
      </c>
      <c r="BU30" s="503">
        <v>1.8749999999999999E-2</v>
      </c>
      <c r="BV30" s="503">
        <v>0</v>
      </c>
      <c r="BW30" s="505">
        <v>1.37</v>
      </c>
    </row>
    <row r="31" spans="1:75">
      <c r="A31" s="1" t="s">
        <v>731</v>
      </c>
      <c r="B31" s="1" t="s">
        <v>695</v>
      </c>
      <c r="C31" s="1" t="s">
        <v>696</v>
      </c>
      <c r="D31" s="1" t="s">
        <v>539</v>
      </c>
      <c r="E31" s="1" t="s">
        <v>542</v>
      </c>
      <c r="F31" s="1">
        <v>2.5000000000000001E-2</v>
      </c>
      <c r="G31" s="1">
        <v>0</v>
      </c>
      <c r="J31" s="1" t="s">
        <v>535</v>
      </c>
      <c r="T31" s="1095"/>
      <c r="U31" s="144"/>
      <c r="V31" s="145" t="s">
        <v>1890</v>
      </c>
      <c r="W31" s="159" t="s">
        <v>1822</v>
      </c>
      <c r="X31" s="144"/>
      <c r="Y31" s="160">
        <v>0.39770679654841412</v>
      </c>
      <c r="Z31" s="161"/>
      <c r="AA31" s="1095"/>
      <c r="AB31" s="162"/>
      <c r="AC31" s="163" t="s">
        <v>1903</v>
      </c>
      <c r="AD31" s="159" t="s">
        <v>1904</v>
      </c>
      <c r="AE31" s="144"/>
      <c r="AF31" s="164">
        <v>0.55573186690665199</v>
      </c>
      <c r="AG31" s="193">
        <v>6.5000000000000002E-2</v>
      </c>
      <c r="AI31" s="561"/>
      <c r="AJ31" s="166" t="s">
        <v>2668</v>
      </c>
      <c r="AK31" s="157" t="s">
        <v>539</v>
      </c>
      <c r="AL31" s="627" t="s">
        <v>544</v>
      </c>
      <c r="AM31" s="627" t="s">
        <v>536</v>
      </c>
      <c r="AN31" s="627" t="s">
        <v>1721</v>
      </c>
      <c r="AO31" s="157">
        <v>1.2500000000000001E-2</v>
      </c>
      <c r="AP31" s="157">
        <v>0</v>
      </c>
      <c r="AQ31" s="11">
        <v>2.3199999999999998</v>
      </c>
      <c r="AR31" s="10" t="s">
        <v>2669</v>
      </c>
      <c r="AS31" s="157" t="s">
        <v>539</v>
      </c>
      <c r="AT31" s="627" t="s">
        <v>544</v>
      </c>
      <c r="AU31" s="627" t="s">
        <v>536</v>
      </c>
      <c r="AV31" s="627" t="s">
        <v>1721</v>
      </c>
      <c r="AW31" s="157">
        <v>1.2500000000000001E-2</v>
      </c>
      <c r="AX31" s="157">
        <v>0</v>
      </c>
      <c r="AY31" s="11">
        <v>3</v>
      </c>
      <c r="AZ31" s="10" t="s">
        <v>1958</v>
      </c>
      <c r="BA31" s="157" t="s">
        <v>539</v>
      </c>
      <c r="BB31" s="627" t="s">
        <v>589</v>
      </c>
      <c r="BC31" s="627" t="s">
        <v>536</v>
      </c>
      <c r="BD31" s="627" t="s">
        <v>238</v>
      </c>
      <c r="BE31" s="157">
        <v>0.02</v>
      </c>
      <c r="BF31" s="157">
        <v>1.25E-3</v>
      </c>
      <c r="BG31" s="11">
        <v>2.58</v>
      </c>
      <c r="BH31" s="502" t="s">
        <v>2035</v>
      </c>
      <c r="BI31" s="503" t="s">
        <v>2456</v>
      </c>
      <c r="BJ31" s="504" t="s">
        <v>2471</v>
      </c>
      <c r="BK31" s="504" t="s">
        <v>2442</v>
      </c>
      <c r="BL31" s="504" t="s">
        <v>1721</v>
      </c>
      <c r="BM31" s="503">
        <v>6.2500000000000003E-3</v>
      </c>
      <c r="BN31" s="503">
        <v>0</v>
      </c>
      <c r="BO31" s="505">
        <v>2.23</v>
      </c>
      <c r="BP31" s="593" t="s">
        <v>2066</v>
      </c>
      <c r="BQ31" s="594" t="s">
        <v>2456</v>
      </c>
      <c r="BR31" s="595" t="s">
        <v>4372</v>
      </c>
      <c r="BS31" s="595" t="s">
        <v>1721</v>
      </c>
      <c r="BT31" s="595" t="s">
        <v>1721</v>
      </c>
      <c r="BU31" s="594"/>
      <c r="BV31" s="594"/>
      <c r="BW31" s="596"/>
    </row>
    <row r="32" spans="1:75">
      <c r="A32" s="1" t="s">
        <v>732</v>
      </c>
      <c r="B32" s="1" t="s">
        <v>695</v>
      </c>
      <c r="C32" s="1" t="s">
        <v>696</v>
      </c>
      <c r="D32" s="1" t="s">
        <v>539</v>
      </c>
      <c r="E32" s="1" t="s">
        <v>543</v>
      </c>
      <c r="F32" s="1">
        <v>2.5000000000000001E-2</v>
      </c>
      <c r="G32" s="1">
        <v>0</v>
      </c>
      <c r="J32" s="1" t="s">
        <v>733</v>
      </c>
      <c r="T32" s="1095"/>
      <c r="U32" s="144"/>
      <c r="V32" s="158" t="s">
        <v>1894</v>
      </c>
      <c r="W32" s="159" t="s">
        <v>1895</v>
      </c>
      <c r="X32" s="144"/>
      <c r="Y32" s="160">
        <v>0.32539646990324794</v>
      </c>
      <c r="Z32" s="161"/>
      <c r="AA32" s="1095"/>
      <c r="AB32" s="162"/>
      <c r="AC32" s="163" t="s">
        <v>1896</v>
      </c>
      <c r="AD32" s="159" t="s">
        <v>1827</v>
      </c>
      <c r="AE32" s="144"/>
      <c r="AF32" s="164">
        <v>0.46311350654176214</v>
      </c>
      <c r="AG32" s="193">
        <v>6.5000000000000002E-2</v>
      </c>
      <c r="AI32" s="561"/>
      <c r="AJ32" s="166" t="s">
        <v>2668</v>
      </c>
      <c r="AK32" s="157" t="s">
        <v>539</v>
      </c>
      <c r="AL32" s="627" t="s">
        <v>545</v>
      </c>
      <c r="AM32" s="627" t="s">
        <v>536</v>
      </c>
      <c r="AN32" s="627" t="s">
        <v>1721</v>
      </c>
      <c r="AO32" s="157">
        <v>1.2500000000000001E-2</v>
      </c>
      <c r="AP32" s="157">
        <v>0</v>
      </c>
      <c r="AQ32" s="11">
        <v>2.3199999999999998</v>
      </c>
      <c r="AR32" s="10" t="s">
        <v>2669</v>
      </c>
      <c r="AS32" s="157" t="s">
        <v>539</v>
      </c>
      <c r="AT32" s="627" t="s">
        <v>545</v>
      </c>
      <c r="AU32" s="627" t="s">
        <v>536</v>
      </c>
      <c r="AV32" s="627" t="s">
        <v>1721</v>
      </c>
      <c r="AW32" s="157">
        <v>1.2500000000000001E-2</v>
      </c>
      <c r="AX32" s="157">
        <v>0</v>
      </c>
      <c r="AY32" s="11">
        <v>3</v>
      </c>
      <c r="AZ32" s="10" t="s">
        <v>1958</v>
      </c>
      <c r="BA32" s="157" t="s">
        <v>539</v>
      </c>
      <c r="BB32" s="627" t="s">
        <v>1195</v>
      </c>
      <c r="BC32" s="627" t="s">
        <v>534</v>
      </c>
      <c r="BD32" s="627" t="s">
        <v>238</v>
      </c>
      <c r="BE32" s="157">
        <v>7.2000000000000008E-2</v>
      </c>
      <c r="BF32" s="157">
        <v>4.5000000000000005E-3</v>
      </c>
      <c r="BG32" s="11">
        <v>2.58</v>
      </c>
      <c r="BH32" s="502" t="s">
        <v>2035</v>
      </c>
      <c r="BI32" s="503" t="s">
        <v>2456</v>
      </c>
      <c r="BJ32" s="504" t="s">
        <v>2472</v>
      </c>
      <c r="BK32" s="504" t="s">
        <v>2442</v>
      </c>
      <c r="BL32" s="504" t="s">
        <v>1721</v>
      </c>
      <c r="BM32" s="503">
        <v>6.2500000000000003E-3</v>
      </c>
      <c r="BN32" s="503">
        <v>0</v>
      </c>
      <c r="BO32" s="505">
        <v>2.23</v>
      </c>
      <c r="BP32" s="593" t="s">
        <v>2066</v>
      </c>
      <c r="BQ32" s="594" t="s">
        <v>2456</v>
      </c>
      <c r="BR32" s="595" t="s">
        <v>4373</v>
      </c>
      <c r="BS32" s="595" t="s">
        <v>1721</v>
      </c>
      <c r="BT32" s="595" t="s">
        <v>1721</v>
      </c>
      <c r="BU32" s="594"/>
      <c r="BV32" s="594"/>
      <c r="BW32" s="596"/>
    </row>
    <row r="33" spans="1:75">
      <c r="A33" s="1" t="s">
        <v>734</v>
      </c>
      <c r="B33" s="1" t="s">
        <v>695</v>
      </c>
      <c r="C33" s="1" t="s">
        <v>696</v>
      </c>
      <c r="D33" s="1" t="s">
        <v>539</v>
      </c>
      <c r="E33" s="1" t="s">
        <v>544</v>
      </c>
      <c r="F33" s="1">
        <v>1.2500000000000001E-2</v>
      </c>
      <c r="G33" s="1">
        <v>0</v>
      </c>
      <c r="J33" s="1" t="s">
        <v>536</v>
      </c>
      <c r="T33" s="1095"/>
      <c r="U33" s="144"/>
      <c r="V33" s="158" t="s">
        <v>1791</v>
      </c>
      <c r="W33" s="159" t="s">
        <v>1906</v>
      </c>
      <c r="X33" s="144"/>
      <c r="Y33" s="160">
        <v>0.10123445730323269</v>
      </c>
      <c r="Z33" s="161"/>
      <c r="AA33" s="1095"/>
      <c r="AB33" s="162"/>
      <c r="AC33" s="163" t="s">
        <v>1701</v>
      </c>
      <c r="AD33" s="159" t="s">
        <v>1907</v>
      </c>
      <c r="AE33" s="144"/>
      <c r="AF33" s="164">
        <v>0.34733512990632159</v>
      </c>
      <c r="AG33" s="193">
        <v>2.3E-2</v>
      </c>
      <c r="AI33" s="561"/>
      <c r="AJ33" s="166" t="s">
        <v>2668</v>
      </c>
      <c r="AK33" s="157" t="s">
        <v>539</v>
      </c>
      <c r="AL33" s="627" t="s">
        <v>1182</v>
      </c>
      <c r="AM33" s="627" t="s">
        <v>1184</v>
      </c>
      <c r="AN33" s="627" t="s">
        <v>1721</v>
      </c>
      <c r="AO33" s="157">
        <v>4.4999999999999998E-2</v>
      </c>
      <c r="AP33" s="157">
        <v>0</v>
      </c>
      <c r="AQ33" s="11">
        <v>2.3199999999999998</v>
      </c>
      <c r="AR33" s="10" t="s">
        <v>1189</v>
      </c>
      <c r="AS33" s="157" t="s">
        <v>539</v>
      </c>
      <c r="AT33" s="627" t="s">
        <v>1182</v>
      </c>
      <c r="AU33" s="627" t="s">
        <v>1184</v>
      </c>
      <c r="AV33" s="627" t="s">
        <v>1721</v>
      </c>
      <c r="AW33" s="157">
        <v>4.4999999999999998E-2</v>
      </c>
      <c r="AX33" s="157">
        <v>0</v>
      </c>
      <c r="AY33" s="11">
        <v>3</v>
      </c>
      <c r="AZ33" s="10" t="s">
        <v>1958</v>
      </c>
      <c r="BA33" s="157" t="s">
        <v>539</v>
      </c>
      <c r="BB33" s="627" t="s">
        <v>1196</v>
      </c>
      <c r="BC33" s="627" t="s">
        <v>534</v>
      </c>
      <c r="BD33" s="627" t="s">
        <v>238</v>
      </c>
      <c r="BE33" s="157">
        <v>7.2000000000000008E-2</v>
      </c>
      <c r="BF33" s="157">
        <v>4.5000000000000005E-3</v>
      </c>
      <c r="BG33" s="11">
        <v>2.58</v>
      </c>
      <c r="BH33" s="593" t="s">
        <v>2035</v>
      </c>
      <c r="BI33" s="594" t="s">
        <v>2456</v>
      </c>
      <c r="BJ33" s="595" t="s">
        <v>4374</v>
      </c>
      <c r="BK33" s="595" t="s">
        <v>1721</v>
      </c>
      <c r="BL33" s="595" t="s">
        <v>1721</v>
      </c>
      <c r="BM33" s="594"/>
      <c r="BN33" s="594"/>
      <c r="BO33" s="596"/>
      <c r="BP33" s="10"/>
      <c r="BQ33" s="157"/>
      <c r="BR33" s="627"/>
      <c r="BS33" s="627"/>
      <c r="BT33" s="627"/>
      <c r="BU33" s="157"/>
      <c r="BV33" s="157"/>
      <c r="BW33" s="11"/>
    </row>
    <row r="34" spans="1:75" ht="12.6" thickBot="1">
      <c r="A34" s="1" t="s">
        <v>735</v>
      </c>
      <c r="B34" s="1" t="s">
        <v>695</v>
      </c>
      <c r="C34" s="1" t="s">
        <v>696</v>
      </c>
      <c r="D34" s="1" t="s">
        <v>539</v>
      </c>
      <c r="E34" s="1" t="s">
        <v>545</v>
      </c>
      <c r="F34" s="1">
        <v>1.2500000000000001E-2</v>
      </c>
      <c r="G34" s="1">
        <v>0</v>
      </c>
      <c r="J34" s="1" t="s">
        <v>736</v>
      </c>
      <c r="T34" s="1096"/>
      <c r="U34" s="194"/>
      <c r="V34" s="145" t="s">
        <v>266</v>
      </c>
      <c r="W34" s="146" t="s">
        <v>267</v>
      </c>
      <c r="X34" s="144"/>
      <c r="Y34" s="195">
        <v>0.05</v>
      </c>
      <c r="Z34" s="161"/>
      <c r="AA34" s="1095"/>
      <c r="AB34" s="162"/>
      <c r="AC34" s="181" t="s">
        <v>1713</v>
      </c>
      <c r="AD34" s="180" t="s">
        <v>1908</v>
      </c>
      <c r="AE34" s="144"/>
      <c r="AF34" s="184">
        <v>0.26088727535185929</v>
      </c>
      <c r="AG34" s="147">
        <v>1.7000000000000001E-2</v>
      </c>
      <c r="AI34" s="561"/>
      <c r="AJ34" s="166" t="s">
        <v>2668</v>
      </c>
      <c r="AK34" s="157" t="s">
        <v>539</v>
      </c>
      <c r="AL34" s="627" t="s">
        <v>1183</v>
      </c>
      <c r="AM34" s="627" t="s">
        <v>1184</v>
      </c>
      <c r="AN34" s="627" t="s">
        <v>1721</v>
      </c>
      <c r="AO34" s="157">
        <v>4.4999999999999998E-2</v>
      </c>
      <c r="AP34" s="157">
        <v>0</v>
      </c>
      <c r="AQ34" s="11">
        <v>2.3199999999999998</v>
      </c>
      <c r="AR34" s="10" t="s">
        <v>1189</v>
      </c>
      <c r="AS34" s="157" t="s">
        <v>539</v>
      </c>
      <c r="AT34" s="627" t="s">
        <v>1183</v>
      </c>
      <c r="AU34" s="627" t="s">
        <v>1184</v>
      </c>
      <c r="AV34" s="627" t="s">
        <v>1721</v>
      </c>
      <c r="AW34" s="157">
        <v>4.4999999999999998E-2</v>
      </c>
      <c r="AX34" s="157">
        <v>0</v>
      </c>
      <c r="AY34" s="11">
        <v>3</v>
      </c>
      <c r="AZ34" s="502" t="s">
        <v>1958</v>
      </c>
      <c r="BA34" s="503" t="s">
        <v>1703</v>
      </c>
      <c r="BB34" s="504" t="s">
        <v>2494</v>
      </c>
      <c r="BC34" s="504" t="s">
        <v>1721</v>
      </c>
      <c r="BD34" s="504" t="s">
        <v>237</v>
      </c>
      <c r="BE34" s="503">
        <v>3.5000000000000003E-2</v>
      </c>
      <c r="BF34" s="503">
        <v>3.2499999999999999E-3</v>
      </c>
      <c r="BG34" s="505">
        <v>2.58</v>
      </c>
      <c r="BH34" s="593" t="s">
        <v>2035</v>
      </c>
      <c r="BI34" s="594" t="s">
        <v>2456</v>
      </c>
      <c r="BJ34" s="595" t="s">
        <v>4375</v>
      </c>
      <c r="BK34" s="595" t="s">
        <v>1721</v>
      </c>
      <c r="BL34" s="595" t="s">
        <v>1721</v>
      </c>
      <c r="BM34" s="594"/>
      <c r="BN34" s="594"/>
      <c r="BO34" s="596"/>
      <c r="BP34" s="10"/>
      <c r="BQ34" s="157"/>
      <c r="BR34" s="627"/>
      <c r="BS34" s="627"/>
      <c r="BT34" s="627"/>
      <c r="BU34" s="157"/>
      <c r="BV34" s="157"/>
      <c r="BW34" s="11"/>
    </row>
    <row r="35" spans="1:75" ht="12.6" thickBot="1">
      <c r="A35" s="1" t="s">
        <v>737</v>
      </c>
      <c r="B35" s="1" t="s">
        <v>738</v>
      </c>
      <c r="C35" s="1" t="s">
        <v>739</v>
      </c>
      <c r="D35" s="1" t="s">
        <v>1847</v>
      </c>
      <c r="E35" s="1" t="s">
        <v>1805</v>
      </c>
      <c r="F35" s="1">
        <v>2.1800000000000002</v>
      </c>
      <c r="G35" s="1">
        <v>0</v>
      </c>
      <c r="H35" s="1">
        <v>2.3199999999999998</v>
      </c>
      <c r="I35" s="1" t="s">
        <v>697</v>
      </c>
      <c r="T35" s="1098" t="s">
        <v>2185</v>
      </c>
      <c r="U35" s="1099"/>
      <c r="V35" s="196" t="s">
        <v>1847</v>
      </c>
      <c r="W35" s="197" t="s">
        <v>1805</v>
      </c>
      <c r="X35" s="197" t="s">
        <v>1849</v>
      </c>
      <c r="Y35" s="198">
        <v>2.1800000000000002</v>
      </c>
      <c r="Z35" s="161"/>
      <c r="AA35" s="1096"/>
      <c r="AB35" s="162"/>
      <c r="AC35" s="181" t="s">
        <v>266</v>
      </c>
      <c r="AD35" s="180" t="s">
        <v>268</v>
      </c>
      <c r="AE35" s="144"/>
      <c r="AF35" s="184">
        <v>0.15</v>
      </c>
      <c r="AG35" s="199">
        <v>3.0000000000000001E-3</v>
      </c>
      <c r="AI35" s="561"/>
      <c r="AJ35" s="506" t="s">
        <v>2473</v>
      </c>
      <c r="AK35" s="503" t="s">
        <v>1703</v>
      </c>
      <c r="AL35" s="504" t="s">
        <v>2474</v>
      </c>
      <c r="AM35" s="559" t="s">
        <v>1721</v>
      </c>
      <c r="AN35" s="559" t="s">
        <v>1721</v>
      </c>
      <c r="AO35" s="503">
        <v>1.2500000000000001E-2</v>
      </c>
      <c r="AP35" s="503">
        <v>0</v>
      </c>
      <c r="AQ35" s="505">
        <v>2.3199999999999998</v>
      </c>
      <c r="AR35" s="502" t="s">
        <v>2669</v>
      </c>
      <c r="AS35" s="503" t="s">
        <v>1703</v>
      </c>
      <c r="AT35" s="504" t="s">
        <v>2474</v>
      </c>
      <c r="AU35" s="504" t="s">
        <v>1721</v>
      </c>
      <c r="AV35" s="559" t="s">
        <v>1721</v>
      </c>
      <c r="AW35" s="503">
        <v>1.2500000000000001E-2</v>
      </c>
      <c r="AX35" s="503">
        <v>0</v>
      </c>
      <c r="AY35" s="505">
        <v>3</v>
      </c>
      <c r="AZ35" s="502" t="s">
        <v>1958</v>
      </c>
      <c r="BA35" s="503" t="s">
        <v>1703</v>
      </c>
      <c r="BB35" s="504" t="s">
        <v>2495</v>
      </c>
      <c r="BC35" s="504" t="s">
        <v>300</v>
      </c>
      <c r="BD35" s="504" t="s">
        <v>237</v>
      </c>
      <c r="BE35" s="503">
        <v>7.0000000000000007E-2</v>
      </c>
      <c r="BF35" s="503">
        <v>6.4999999999999997E-3</v>
      </c>
      <c r="BG35" s="505">
        <v>2.58</v>
      </c>
      <c r="BH35" s="10"/>
      <c r="BI35" s="157"/>
      <c r="BJ35" s="627"/>
      <c r="BK35" s="627"/>
      <c r="BL35" s="627"/>
      <c r="BM35" s="157"/>
      <c r="BN35" s="157"/>
      <c r="BO35" s="11"/>
      <c r="BP35" s="10"/>
      <c r="BQ35" s="157"/>
      <c r="BR35" s="627"/>
      <c r="BS35" s="627"/>
      <c r="BT35" s="627"/>
      <c r="BU35" s="157"/>
      <c r="BV35" s="157"/>
      <c r="BW35" s="11"/>
    </row>
    <row r="36" spans="1:75">
      <c r="A36" s="1" t="s">
        <v>740</v>
      </c>
      <c r="B36" s="1" t="s">
        <v>738</v>
      </c>
      <c r="C36" s="1" t="s">
        <v>739</v>
      </c>
      <c r="D36" s="1" t="s">
        <v>1851</v>
      </c>
      <c r="E36" s="1" t="s">
        <v>1792</v>
      </c>
      <c r="F36" s="1">
        <v>1.8</v>
      </c>
      <c r="G36" s="1">
        <v>0</v>
      </c>
      <c r="H36" s="1">
        <v>2.3199999999999998</v>
      </c>
      <c r="I36" s="1" t="s">
        <v>697</v>
      </c>
      <c r="T36" s="1100"/>
      <c r="U36" s="1101"/>
      <c r="V36" s="158" t="s">
        <v>1851</v>
      </c>
      <c r="W36" s="159" t="s">
        <v>1828</v>
      </c>
      <c r="X36" s="144"/>
      <c r="Y36" s="160">
        <v>1.2</v>
      </c>
      <c r="Z36" s="161"/>
      <c r="AA36" s="1098" t="s">
        <v>2186</v>
      </c>
      <c r="AB36" s="1099"/>
      <c r="AC36" s="200" t="s">
        <v>1850</v>
      </c>
      <c r="AD36" s="201" t="s">
        <v>1805</v>
      </c>
      <c r="AE36" s="197" t="s">
        <v>1849</v>
      </c>
      <c r="AF36" s="202">
        <v>1.3357535578264381</v>
      </c>
      <c r="AG36" s="203">
        <v>0.2</v>
      </c>
      <c r="AI36" s="561"/>
      <c r="AJ36" s="506" t="s">
        <v>2473</v>
      </c>
      <c r="AK36" s="503" t="s">
        <v>1703</v>
      </c>
      <c r="AL36" s="504" t="s">
        <v>2475</v>
      </c>
      <c r="AM36" s="504" t="s">
        <v>535</v>
      </c>
      <c r="AN36" s="559" t="s">
        <v>1721</v>
      </c>
      <c r="AO36" s="503">
        <v>2.5000000000000001E-2</v>
      </c>
      <c r="AP36" s="503">
        <v>0</v>
      </c>
      <c r="AQ36" s="505">
        <v>2.3199999999999998</v>
      </c>
      <c r="AR36" s="502" t="s">
        <v>2669</v>
      </c>
      <c r="AS36" s="503" t="s">
        <v>1703</v>
      </c>
      <c r="AT36" s="504" t="s">
        <v>2475</v>
      </c>
      <c r="AU36" s="504" t="s">
        <v>535</v>
      </c>
      <c r="AV36" s="559" t="s">
        <v>1721</v>
      </c>
      <c r="AW36" s="503">
        <v>2.5000000000000001E-2</v>
      </c>
      <c r="AX36" s="503">
        <v>0</v>
      </c>
      <c r="AY36" s="505">
        <v>3</v>
      </c>
      <c r="AZ36" s="502" t="s">
        <v>1958</v>
      </c>
      <c r="BA36" s="503" t="s">
        <v>1703</v>
      </c>
      <c r="BB36" s="504" t="s">
        <v>2496</v>
      </c>
      <c r="BC36" s="504" t="s">
        <v>299</v>
      </c>
      <c r="BD36" s="504" t="s">
        <v>237</v>
      </c>
      <c r="BE36" s="503">
        <v>3.5000000000000003E-2</v>
      </c>
      <c r="BF36" s="503">
        <v>3.2499999999999999E-3</v>
      </c>
      <c r="BG36" s="505">
        <v>2.58</v>
      </c>
      <c r="BH36" s="10"/>
      <c r="BI36" s="157"/>
      <c r="BJ36" s="627"/>
      <c r="BK36" s="627"/>
      <c r="BL36" s="627"/>
      <c r="BM36" s="157"/>
      <c r="BN36" s="157"/>
      <c r="BO36" s="11"/>
      <c r="BP36" s="10"/>
      <c r="BQ36" s="157"/>
      <c r="BR36" s="627"/>
      <c r="BS36" s="627"/>
      <c r="BT36" s="627"/>
      <c r="BU36" s="157"/>
      <c r="BV36" s="157"/>
      <c r="BW36" s="11"/>
    </row>
    <row r="37" spans="1:75">
      <c r="A37" s="1" t="s">
        <v>741</v>
      </c>
      <c r="B37" s="1" t="s">
        <v>738</v>
      </c>
      <c r="C37" s="1" t="s">
        <v>739</v>
      </c>
      <c r="D37" s="1" t="s">
        <v>1852</v>
      </c>
      <c r="E37" s="1" t="s">
        <v>1793</v>
      </c>
      <c r="F37" s="1">
        <v>1.2</v>
      </c>
      <c r="G37" s="1">
        <v>0</v>
      </c>
      <c r="H37" s="1">
        <v>2.3199999999999998</v>
      </c>
      <c r="I37" s="1" t="s">
        <v>697</v>
      </c>
      <c r="T37" s="1100"/>
      <c r="U37" s="1101"/>
      <c r="V37" s="158" t="s">
        <v>1910</v>
      </c>
      <c r="W37" s="159" t="s">
        <v>1911</v>
      </c>
      <c r="X37" s="144"/>
      <c r="Y37" s="160">
        <v>0.6</v>
      </c>
      <c r="Z37" s="161"/>
      <c r="AA37" s="1100"/>
      <c r="AB37" s="1101"/>
      <c r="AC37" s="163" t="s">
        <v>1852</v>
      </c>
      <c r="AD37" s="159" t="s">
        <v>1826</v>
      </c>
      <c r="AE37" s="144"/>
      <c r="AF37" s="164">
        <v>1.1951479201604973</v>
      </c>
      <c r="AG37" s="165">
        <v>0.2</v>
      </c>
      <c r="AI37" s="561"/>
      <c r="AJ37" s="506" t="s">
        <v>2473</v>
      </c>
      <c r="AK37" s="503" t="s">
        <v>1703</v>
      </c>
      <c r="AL37" s="504" t="s">
        <v>2476</v>
      </c>
      <c r="AM37" s="504" t="s">
        <v>299</v>
      </c>
      <c r="AN37" s="559" t="s">
        <v>1721</v>
      </c>
      <c r="AO37" s="503">
        <v>1.2500000000000001E-2</v>
      </c>
      <c r="AP37" s="503">
        <v>0</v>
      </c>
      <c r="AQ37" s="505">
        <v>2.3199999999999998</v>
      </c>
      <c r="AR37" s="502" t="s">
        <v>2669</v>
      </c>
      <c r="AS37" s="503" t="s">
        <v>1703</v>
      </c>
      <c r="AT37" s="504" t="s">
        <v>2476</v>
      </c>
      <c r="AU37" s="504" t="s">
        <v>299</v>
      </c>
      <c r="AV37" s="559" t="s">
        <v>1721</v>
      </c>
      <c r="AW37" s="503">
        <v>1.2500000000000001E-2</v>
      </c>
      <c r="AX37" s="503">
        <v>0</v>
      </c>
      <c r="AY37" s="505">
        <v>3</v>
      </c>
      <c r="AZ37" s="502" t="s">
        <v>1958</v>
      </c>
      <c r="BA37" s="503" t="s">
        <v>539</v>
      </c>
      <c r="BB37" s="504" t="s">
        <v>2497</v>
      </c>
      <c r="BC37" s="504" t="s">
        <v>1721</v>
      </c>
      <c r="BD37" s="504" t="s">
        <v>238</v>
      </c>
      <c r="BE37" s="503">
        <v>0.02</v>
      </c>
      <c r="BF37" s="503">
        <v>1.25E-3</v>
      </c>
      <c r="BG37" s="505">
        <v>2.58</v>
      </c>
      <c r="BH37" s="10"/>
      <c r="BI37" s="157"/>
      <c r="BJ37" s="627"/>
      <c r="BK37" s="627"/>
      <c r="BL37" s="627"/>
      <c r="BM37" s="157"/>
      <c r="BN37" s="157"/>
      <c r="BO37" s="11"/>
      <c r="BP37" s="10"/>
      <c r="BQ37" s="157"/>
      <c r="BR37" s="627"/>
      <c r="BS37" s="627"/>
      <c r="BT37" s="627"/>
      <c r="BU37" s="157"/>
      <c r="BV37" s="157"/>
      <c r="BW37" s="11"/>
    </row>
    <row r="38" spans="1:75">
      <c r="A38" s="1" t="s">
        <v>742</v>
      </c>
      <c r="B38" s="1" t="s">
        <v>738</v>
      </c>
      <c r="C38" s="1" t="s">
        <v>739</v>
      </c>
      <c r="D38" s="1" t="s">
        <v>1855</v>
      </c>
      <c r="E38" s="1" t="s">
        <v>1794</v>
      </c>
      <c r="F38" s="1">
        <v>0.9</v>
      </c>
      <c r="G38" s="1">
        <v>0</v>
      </c>
      <c r="H38" s="1">
        <v>2.3199999999999998</v>
      </c>
      <c r="I38" s="1" t="s">
        <v>697</v>
      </c>
      <c r="T38" s="1100"/>
      <c r="U38" s="1101"/>
      <c r="V38" s="158" t="s">
        <v>1913</v>
      </c>
      <c r="W38" s="159" t="s">
        <v>1914</v>
      </c>
      <c r="X38" s="144"/>
      <c r="Y38" s="160">
        <v>0.25</v>
      </c>
      <c r="Z38" s="161"/>
      <c r="AA38" s="1100"/>
      <c r="AB38" s="1101"/>
      <c r="AC38" s="163" t="s">
        <v>1853</v>
      </c>
      <c r="AD38" s="159" t="s">
        <v>1854</v>
      </c>
      <c r="AE38" s="144"/>
      <c r="AF38" s="164">
        <v>1.0193908730780712</v>
      </c>
      <c r="AG38" s="165">
        <v>0.2</v>
      </c>
      <c r="AI38" s="561"/>
      <c r="AJ38" s="506" t="s">
        <v>2473</v>
      </c>
      <c r="AK38" s="503" t="s">
        <v>539</v>
      </c>
      <c r="AL38" s="504" t="s">
        <v>2477</v>
      </c>
      <c r="AM38" s="504" t="s">
        <v>1721</v>
      </c>
      <c r="AN38" s="559" t="s">
        <v>1721</v>
      </c>
      <c r="AO38" s="503">
        <v>1.2500000000000001E-2</v>
      </c>
      <c r="AP38" s="503">
        <v>0</v>
      </c>
      <c r="AQ38" s="505">
        <v>2.3199999999999998</v>
      </c>
      <c r="AR38" s="502" t="s">
        <v>2669</v>
      </c>
      <c r="AS38" s="503" t="s">
        <v>539</v>
      </c>
      <c r="AT38" s="504" t="s">
        <v>2477</v>
      </c>
      <c r="AU38" s="504" t="s">
        <v>1721</v>
      </c>
      <c r="AV38" s="559" t="s">
        <v>1721</v>
      </c>
      <c r="AW38" s="503">
        <v>1.2500000000000001E-2</v>
      </c>
      <c r="AX38" s="503">
        <v>0</v>
      </c>
      <c r="AY38" s="505">
        <v>3</v>
      </c>
      <c r="AZ38" s="502" t="s">
        <v>1958</v>
      </c>
      <c r="BA38" s="503" t="s">
        <v>539</v>
      </c>
      <c r="BB38" s="504" t="s">
        <v>2498</v>
      </c>
      <c r="BC38" s="504" t="s">
        <v>1193</v>
      </c>
      <c r="BD38" s="504" t="s">
        <v>238</v>
      </c>
      <c r="BE38" s="503">
        <v>0.04</v>
      </c>
      <c r="BF38" s="503">
        <v>2.5000000000000001E-3</v>
      </c>
      <c r="BG38" s="505">
        <v>2.58</v>
      </c>
      <c r="BH38" s="10"/>
      <c r="BI38" s="157"/>
      <c r="BJ38" s="627"/>
      <c r="BK38" s="627"/>
      <c r="BL38" s="627"/>
      <c r="BM38" s="157"/>
      <c r="BN38" s="157"/>
      <c r="BO38" s="11"/>
      <c r="BP38" s="10"/>
      <c r="BQ38" s="157"/>
      <c r="BR38" s="627"/>
      <c r="BS38" s="627"/>
      <c r="BT38" s="627"/>
      <c r="BU38" s="157"/>
      <c r="BV38" s="157"/>
      <c r="BW38" s="11"/>
    </row>
    <row r="39" spans="1:75">
      <c r="A39" s="1" t="s">
        <v>743</v>
      </c>
      <c r="B39" s="1" t="s">
        <v>738</v>
      </c>
      <c r="C39" s="1" t="s">
        <v>739</v>
      </c>
      <c r="D39" s="1" t="s">
        <v>1872</v>
      </c>
      <c r="E39" s="1" t="s">
        <v>1812</v>
      </c>
      <c r="F39" s="1">
        <v>0.7</v>
      </c>
      <c r="G39" s="1">
        <v>0</v>
      </c>
      <c r="H39" s="1">
        <v>2.3199999999999998</v>
      </c>
      <c r="I39" s="1" t="s">
        <v>697</v>
      </c>
      <c r="T39" s="1100"/>
      <c r="U39" s="1101"/>
      <c r="V39" s="167" t="s">
        <v>35</v>
      </c>
      <c r="W39" s="146" t="s">
        <v>1916</v>
      </c>
      <c r="X39" s="144"/>
      <c r="Y39" s="195">
        <v>0.08</v>
      </c>
      <c r="Z39" s="161"/>
      <c r="AA39" s="1100"/>
      <c r="AB39" s="1101"/>
      <c r="AC39" s="163" t="s">
        <v>1917</v>
      </c>
      <c r="AD39" s="159" t="s">
        <v>1918</v>
      </c>
      <c r="AE39" s="144"/>
      <c r="AF39" s="164">
        <v>0.7</v>
      </c>
      <c r="AG39" s="165">
        <v>0.2</v>
      </c>
      <c r="AI39" s="561"/>
      <c r="AJ39" s="506" t="s">
        <v>2473</v>
      </c>
      <c r="AK39" s="503" t="s">
        <v>539</v>
      </c>
      <c r="AL39" s="504" t="s">
        <v>2479</v>
      </c>
      <c r="AM39" s="504" t="s">
        <v>1193</v>
      </c>
      <c r="AN39" s="559" t="s">
        <v>1721</v>
      </c>
      <c r="AO39" s="503">
        <v>2.5000000000000001E-2</v>
      </c>
      <c r="AP39" s="503">
        <v>0</v>
      </c>
      <c r="AQ39" s="505">
        <v>2.3199999999999998</v>
      </c>
      <c r="AR39" s="502" t="s">
        <v>2669</v>
      </c>
      <c r="AS39" s="503" t="s">
        <v>539</v>
      </c>
      <c r="AT39" s="504" t="s">
        <v>2479</v>
      </c>
      <c r="AU39" s="504" t="s">
        <v>1193</v>
      </c>
      <c r="AV39" s="559" t="s">
        <v>1721</v>
      </c>
      <c r="AW39" s="503">
        <v>2.5000000000000001E-2</v>
      </c>
      <c r="AX39" s="503">
        <v>0</v>
      </c>
      <c r="AY39" s="505">
        <v>3</v>
      </c>
      <c r="AZ39" s="502" t="s">
        <v>1958</v>
      </c>
      <c r="BA39" s="503" t="s">
        <v>539</v>
      </c>
      <c r="BB39" s="504" t="s">
        <v>2499</v>
      </c>
      <c r="BC39" s="504" t="s">
        <v>1194</v>
      </c>
      <c r="BD39" s="504" t="s">
        <v>238</v>
      </c>
      <c r="BE39" s="503">
        <v>0.02</v>
      </c>
      <c r="BF39" s="503">
        <v>1.25E-3</v>
      </c>
      <c r="BG39" s="505">
        <v>2.58</v>
      </c>
      <c r="BH39" s="10"/>
      <c r="BI39" s="157"/>
      <c r="BJ39" s="627"/>
      <c r="BK39" s="627"/>
      <c r="BL39" s="627"/>
      <c r="BM39" s="157"/>
      <c r="BN39" s="157"/>
      <c r="BO39" s="11"/>
      <c r="BP39" s="10"/>
      <c r="BQ39" s="157"/>
      <c r="BR39" s="627"/>
      <c r="BS39" s="627"/>
      <c r="BT39" s="627"/>
      <c r="BU39" s="157"/>
      <c r="BV39" s="157"/>
      <c r="BW39" s="11"/>
    </row>
    <row r="40" spans="1:75">
      <c r="A40" s="1" t="s">
        <v>744</v>
      </c>
      <c r="B40" s="1" t="s">
        <v>738</v>
      </c>
      <c r="C40" s="1" t="s">
        <v>739</v>
      </c>
      <c r="D40" s="1" t="s">
        <v>1905</v>
      </c>
      <c r="E40" s="1" t="s">
        <v>1813</v>
      </c>
      <c r="F40" s="1">
        <v>0.4</v>
      </c>
      <c r="G40" s="1">
        <v>0</v>
      </c>
      <c r="H40" s="1">
        <v>2.3199999999999998</v>
      </c>
      <c r="I40" s="1" t="s">
        <v>697</v>
      </c>
      <c r="T40" s="1100"/>
      <c r="U40" s="1101"/>
      <c r="V40" s="145"/>
      <c r="W40" s="159" t="s">
        <v>1920</v>
      </c>
      <c r="X40" s="144"/>
      <c r="Y40" s="160">
        <v>0.06</v>
      </c>
      <c r="Z40" s="161"/>
      <c r="AA40" s="1100"/>
      <c r="AB40" s="1101"/>
      <c r="AC40" s="163" t="s">
        <v>1921</v>
      </c>
      <c r="AD40" s="159" t="s">
        <v>1922</v>
      </c>
      <c r="AE40" s="144"/>
      <c r="AF40" s="164">
        <v>0.5</v>
      </c>
      <c r="AG40" s="165">
        <v>0.2</v>
      </c>
      <c r="AI40" s="561"/>
      <c r="AJ40" s="506" t="s">
        <v>2473</v>
      </c>
      <c r="AK40" s="503" t="s">
        <v>539</v>
      </c>
      <c r="AL40" s="504" t="s">
        <v>2480</v>
      </c>
      <c r="AM40" s="504" t="s">
        <v>299</v>
      </c>
      <c r="AN40" s="559" t="s">
        <v>1721</v>
      </c>
      <c r="AO40" s="503">
        <v>1.2500000000000001E-2</v>
      </c>
      <c r="AP40" s="503">
        <v>0</v>
      </c>
      <c r="AQ40" s="505">
        <v>2.3199999999999998</v>
      </c>
      <c r="AR40" s="502" t="s">
        <v>2669</v>
      </c>
      <c r="AS40" s="503" t="s">
        <v>539</v>
      </c>
      <c r="AT40" s="504" t="s">
        <v>2480</v>
      </c>
      <c r="AU40" s="504" t="s">
        <v>299</v>
      </c>
      <c r="AV40" s="559" t="s">
        <v>1721</v>
      </c>
      <c r="AW40" s="503">
        <v>1.2500000000000001E-2</v>
      </c>
      <c r="AX40" s="503">
        <v>0</v>
      </c>
      <c r="AY40" s="505">
        <v>3</v>
      </c>
      <c r="AZ40" s="502" t="s">
        <v>1958</v>
      </c>
      <c r="BA40" s="503" t="s">
        <v>539</v>
      </c>
      <c r="BB40" s="504" t="s">
        <v>2500</v>
      </c>
      <c r="BC40" s="504" t="s">
        <v>1184</v>
      </c>
      <c r="BD40" s="504" t="s">
        <v>238</v>
      </c>
      <c r="BE40" s="503">
        <v>7.1999999999999995E-2</v>
      </c>
      <c r="BF40" s="503">
        <v>4.4999999999999997E-3</v>
      </c>
      <c r="BG40" s="505">
        <v>2.58</v>
      </c>
      <c r="BH40" s="10"/>
      <c r="BI40" s="157"/>
      <c r="BJ40" s="627"/>
      <c r="BK40" s="627"/>
      <c r="BL40" s="627"/>
      <c r="BM40" s="157"/>
      <c r="BN40" s="157"/>
      <c r="BO40" s="11"/>
      <c r="BP40" s="10"/>
      <c r="BQ40" s="157"/>
      <c r="BR40" s="627"/>
      <c r="BS40" s="627"/>
      <c r="BT40" s="627"/>
      <c r="BU40" s="157"/>
      <c r="BV40" s="157"/>
      <c r="BW40" s="11"/>
    </row>
    <row r="41" spans="1:75">
      <c r="A41" s="1" t="s">
        <v>745</v>
      </c>
      <c r="B41" s="1" t="s">
        <v>738</v>
      </c>
      <c r="C41" s="1" t="s">
        <v>739</v>
      </c>
      <c r="D41" s="1" t="s">
        <v>1905</v>
      </c>
      <c r="E41" s="1" t="s">
        <v>1814</v>
      </c>
      <c r="F41" s="1">
        <v>0.4</v>
      </c>
      <c r="G41" s="1">
        <v>0</v>
      </c>
      <c r="H41" s="1">
        <v>2.3199999999999998</v>
      </c>
      <c r="I41" s="1" t="s">
        <v>697</v>
      </c>
      <c r="T41" s="1100"/>
      <c r="U41" s="1101"/>
      <c r="V41" s="145"/>
      <c r="W41" s="159" t="s">
        <v>1924</v>
      </c>
      <c r="X41" s="144"/>
      <c r="Y41" s="160">
        <v>0.04</v>
      </c>
      <c r="Z41" s="161"/>
      <c r="AA41" s="1100"/>
      <c r="AB41" s="1101"/>
      <c r="AC41" s="181" t="s">
        <v>1925</v>
      </c>
      <c r="AD41" s="159" t="s">
        <v>1926</v>
      </c>
      <c r="AE41" s="146"/>
      <c r="AF41" s="164">
        <v>0.5</v>
      </c>
      <c r="AG41" s="165">
        <v>0.2</v>
      </c>
      <c r="AI41" s="561"/>
      <c r="AJ41" s="506" t="s">
        <v>2473</v>
      </c>
      <c r="AK41" s="503" t="s">
        <v>539</v>
      </c>
      <c r="AL41" s="504" t="s">
        <v>2481</v>
      </c>
      <c r="AM41" s="504" t="s">
        <v>1184</v>
      </c>
      <c r="AN41" s="559" t="s">
        <v>1721</v>
      </c>
      <c r="AO41" s="503">
        <v>4.4999999999999998E-2</v>
      </c>
      <c r="AP41" s="503">
        <v>0</v>
      </c>
      <c r="AQ41" s="505">
        <v>2.3199999999999998</v>
      </c>
      <c r="AR41" s="502" t="s">
        <v>2669</v>
      </c>
      <c r="AS41" s="503" t="s">
        <v>539</v>
      </c>
      <c r="AT41" s="504" t="s">
        <v>2481</v>
      </c>
      <c r="AU41" s="504" t="s">
        <v>1184</v>
      </c>
      <c r="AV41" s="559" t="s">
        <v>1721</v>
      </c>
      <c r="AW41" s="503">
        <v>4.4999999999999998E-2</v>
      </c>
      <c r="AX41" s="503">
        <v>0</v>
      </c>
      <c r="AY41" s="505">
        <v>3</v>
      </c>
      <c r="AZ41" s="502" t="s">
        <v>1958</v>
      </c>
      <c r="BA41" s="503" t="s">
        <v>2456</v>
      </c>
      <c r="BB41" s="504" t="s">
        <v>2501</v>
      </c>
      <c r="BC41" s="504" t="s">
        <v>1721</v>
      </c>
      <c r="BD41" s="504" t="s">
        <v>2450</v>
      </c>
      <c r="BE41" s="503">
        <v>0.15</v>
      </c>
      <c r="BF41" s="503">
        <v>5.0000000000000001E-3</v>
      </c>
      <c r="BG41" s="505">
        <v>2.58</v>
      </c>
      <c r="BH41" s="10"/>
      <c r="BI41" s="157"/>
      <c r="BJ41" s="627"/>
      <c r="BK41" s="627"/>
      <c r="BL41" s="627"/>
      <c r="BM41" s="157"/>
      <c r="BN41" s="157"/>
      <c r="BO41" s="11"/>
      <c r="BP41" s="10"/>
      <c r="BQ41" s="157"/>
      <c r="BR41" s="627"/>
      <c r="BS41" s="627"/>
      <c r="BT41" s="627"/>
      <c r="BU41" s="157"/>
      <c r="BV41" s="157"/>
      <c r="BW41" s="11"/>
    </row>
    <row r="42" spans="1:75">
      <c r="A42" s="1" t="s">
        <v>746</v>
      </c>
      <c r="B42" s="1" t="s">
        <v>738</v>
      </c>
      <c r="C42" s="1" t="s">
        <v>739</v>
      </c>
      <c r="D42" s="1" t="s">
        <v>1905</v>
      </c>
      <c r="E42" s="1" t="s">
        <v>1815</v>
      </c>
      <c r="F42" s="1">
        <v>0.2</v>
      </c>
      <c r="G42" s="1">
        <v>0</v>
      </c>
      <c r="H42" s="1">
        <v>2.3199999999999998</v>
      </c>
      <c r="I42" s="1" t="s">
        <v>704</v>
      </c>
      <c r="J42" s="1" t="s">
        <v>705</v>
      </c>
      <c r="T42" s="1100"/>
      <c r="U42" s="1101"/>
      <c r="V42" s="145"/>
      <c r="W42" s="146" t="s">
        <v>1928</v>
      </c>
      <c r="X42" s="144"/>
      <c r="Y42" s="195">
        <v>0.02</v>
      </c>
      <c r="Z42" s="161"/>
      <c r="AA42" s="1100"/>
      <c r="AB42" s="1101"/>
      <c r="AC42" s="163" t="s">
        <v>1929</v>
      </c>
      <c r="AD42" s="159" t="s">
        <v>1930</v>
      </c>
      <c r="AE42" s="144"/>
      <c r="AF42" s="164">
        <v>0.4</v>
      </c>
      <c r="AG42" s="165">
        <v>0.08</v>
      </c>
      <c r="AI42" s="561"/>
      <c r="AJ42" s="506" t="s">
        <v>2473</v>
      </c>
      <c r="AK42" s="503" t="s">
        <v>2456</v>
      </c>
      <c r="AL42" s="504" t="s">
        <v>2482</v>
      </c>
      <c r="AM42" s="504" t="s">
        <v>1721</v>
      </c>
      <c r="AN42" s="559" t="s">
        <v>1721</v>
      </c>
      <c r="AO42" s="503">
        <v>0.05</v>
      </c>
      <c r="AP42" s="503">
        <v>0</v>
      </c>
      <c r="AQ42" s="505">
        <v>2.3199999999999998</v>
      </c>
      <c r="AR42" s="502" t="s">
        <v>2669</v>
      </c>
      <c r="AS42" s="503" t="s">
        <v>2456</v>
      </c>
      <c r="AT42" s="504" t="s">
        <v>2482</v>
      </c>
      <c r="AU42" s="504" t="s">
        <v>1721</v>
      </c>
      <c r="AV42" s="559" t="s">
        <v>1721</v>
      </c>
      <c r="AW42" s="503">
        <v>0.05</v>
      </c>
      <c r="AX42" s="503">
        <v>0</v>
      </c>
      <c r="AY42" s="505">
        <v>3</v>
      </c>
      <c r="AZ42" s="502" t="s">
        <v>1958</v>
      </c>
      <c r="BA42" s="503" t="s">
        <v>2456</v>
      </c>
      <c r="BB42" s="504" t="s">
        <v>2502</v>
      </c>
      <c r="BC42" s="504" t="s">
        <v>1721</v>
      </c>
      <c r="BD42" s="504" t="s">
        <v>2450</v>
      </c>
      <c r="BE42" s="503">
        <v>7.4999999999999997E-2</v>
      </c>
      <c r="BF42" s="503">
        <v>2.5000000000000001E-3</v>
      </c>
      <c r="BG42" s="505">
        <v>2.58</v>
      </c>
      <c r="BH42" s="10"/>
      <c r="BI42" s="157"/>
      <c r="BJ42" s="627"/>
      <c r="BK42" s="627"/>
      <c r="BL42" s="627"/>
      <c r="BM42" s="157"/>
      <c r="BN42" s="157"/>
      <c r="BO42" s="11"/>
      <c r="BP42" s="10"/>
      <c r="BQ42" s="157"/>
      <c r="BR42" s="627"/>
      <c r="BS42" s="627"/>
      <c r="BT42" s="627"/>
      <c r="BU42" s="157"/>
      <c r="BV42" s="157"/>
      <c r="BW42" s="11"/>
    </row>
    <row r="43" spans="1:75" ht="12.6" thickBot="1">
      <c r="A43" s="1" t="s">
        <v>747</v>
      </c>
      <c r="B43" s="1" t="s">
        <v>738</v>
      </c>
      <c r="C43" s="1" t="s">
        <v>739</v>
      </c>
      <c r="D43" s="1" t="s">
        <v>1791</v>
      </c>
      <c r="E43" s="1" t="s">
        <v>1816</v>
      </c>
      <c r="F43" s="1">
        <v>0.13</v>
      </c>
      <c r="G43" s="1">
        <v>0</v>
      </c>
      <c r="H43" s="1">
        <v>2.3199999999999998</v>
      </c>
      <c r="I43" s="1" t="s">
        <v>697</v>
      </c>
      <c r="T43" s="1102"/>
      <c r="U43" s="1103"/>
      <c r="V43" s="204" t="s">
        <v>266</v>
      </c>
      <c r="W43" s="205" t="s">
        <v>270</v>
      </c>
      <c r="X43" s="206"/>
      <c r="Y43" s="207">
        <v>0.05</v>
      </c>
      <c r="Z43" s="161"/>
      <c r="AA43" s="1100"/>
      <c r="AB43" s="1101"/>
      <c r="AC43" s="181" t="s">
        <v>1702</v>
      </c>
      <c r="AD43" s="180" t="s">
        <v>1931</v>
      </c>
      <c r="AE43" s="144"/>
      <c r="AF43" s="184">
        <v>0.28000000000000003</v>
      </c>
      <c r="AG43" s="185">
        <v>5.1999999999999998E-2</v>
      </c>
      <c r="AI43" s="561"/>
      <c r="AJ43" s="506" t="s">
        <v>2473</v>
      </c>
      <c r="AK43" s="503" t="s">
        <v>2456</v>
      </c>
      <c r="AL43" s="504" t="s">
        <v>2483</v>
      </c>
      <c r="AM43" s="504" t="s">
        <v>1721</v>
      </c>
      <c r="AN43" s="559" t="s">
        <v>1721</v>
      </c>
      <c r="AO43" s="503">
        <v>2.5000000000000001E-2</v>
      </c>
      <c r="AP43" s="503">
        <v>0</v>
      </c>
      <c r="AQ43" s="505">
        <v>2.3199999999999998</v>
      </c>
      <c r="AR43" s="502" t="s">
        <v>2669</v>
      </c>
      <c r="AS43" s="503" t="s">
        <v>2456</v>
      </c>
      <c r="AT43" s="504" t="s">
        <v>2483</v>
      </c>
      <c r="AU43" s="504" t="s">
        <v>1721</v>
      </c>
      <c r="AV43" s="559" t="s">
        <v>1721</v>
      </c>
      <c r="AW43" s="503">
        <v>2.5000000000000001E-2</v>
      </c>
      <c r="AX43" s="503">
        <v>0</v>
      </c>
      <c r="AY43" s="505">
        <v>3</v>
      </c>
      <c r="AZ43" s="502" t="s">
        <v>1958</v>
      </c>
      <c r="BA43" s="503" t="s">
        <v>2456</v>
      </c>
      <c r="BB43" s="504" t="s">
        <v>2503</v>
      </c>
      <c r="BC43" s="504" t="s">
        <v>1721</v>
      </c>
      <c r="BD43" s="504" t="s">
        <v>2450</v>
      </c>
      <c r="BE43" s="503">
        <v>3.7499999999999999E-2</v>
      </c>
      <c r="BF43" s="503">
        <v>1.25E-3</v>
      </c>
      <c r="BG43" s="505">
        <v>2.58</v>
      </c>
      <c r="BH43" s="10"/>
      <c r="BI43" s="157"/>
      <c r="BJ43" s="627"/>
      <c r="BK43" s="627"/>
      <c r="BL43" s="627"/>
      <c r="BM43" s="157"/>
      <c r="BN43" s="157"/>
      <c r="BO43" s="11"/>
      <c r="BP43" s="10"/>
      <c r="BQ43" s="157"/>
      <c r="BR43" s="627"/>
      <c r="BS43" s="627"/>
      <c r="BT43" s="627"/>
      <c r="BU43" s="157"/>
      <c r="BV43" s="157"/>
      <c r="BW43" s="11"/>
    </row>
    <row r="44" spans="1:75" ht="12.6" thickBot="1">
      <c r="A44" s="1" t="s">
        <v>748</v>
      </c>
      <c r="B44" s="1" t="s">
        <v>738</v>
      </c>
      <c r="C44" s="1" t="s">
        <v>739</v>
      </c>
      <c r="D44" s="1" t="s">
        <v>1791</v>
      </c>
      <c r="E44" s="1" t="s">
        <v>1817</v>
      </c>
      <c r="F44" s="1">
        <v>6.5000000000000002E-2</v>
      </c>
      <c r="G44" s="1">
        <v>0</v>
      </c>
      <c r="H44" s="1">
        <v>2.3199999999999998</v>
      </c>
      <c r="I44" s="1" t="s">
        <v>704</v>
      </c>
      <c r="J44" s="1" t="s">
        <v>705</v>
      </c>
      <c r="T44" s="208"/>
      <c r="U44" s="148"/>
      <c r="V44" s="148"/>
      <c r="W44" s="148"/>
      <c r="X44" s="209"/>
      <c r="Y44" s="161"/>
      <c r="Z44" s="161"/>
      <c r="AA44" s="1102"/>
      <c r="AB44" s="1103"/>
      <c r="AC44" s="204" t="s">
        <v>266</v>
      </c>
      <c r="AD44" s="205" t="s">
        <v>269</v>
      </c>
      <c r="AE44" s="206"/>
      <c r="AF44" s="210">
        <v>0.14000000000000001</v>
      </c>
      <c r="AG44" s="211">
        <v>1.2999999999999999E-2</v>
      </c>
      <c r="AI44" s="561"/>
      <c r="AJ44" s="506" t="s">
        <v>2473</v>
      </c>
      <c r="AK44" s="503" t="s">
        <v>2456</v>
      </c>
      <c r="AL44" s="504" t="s">
        <v>2484</v>
      </c>
      <c r="AM44" s="504" t="s">
        <v>1721</v>
      </c>
      <c r="AN44" s="559" t="s">
        <v>1721</v>
      </c>
      <c r="AO44" s="503">
        <v>1.2500000000000001E-2</v>
      </c>
      <c r="AP44" s="503">
        <v>0</v>
      </c>
      <c r="AQ44" s="505">
        <v>2.3199999999999998</v>
      </c>
      <c r="AR44" s="502" t="s">
        <v>2669</v>
      </c>
      <c r="AS44" s="503" t="s">
        <v>2456</v>
      </c>
      <c r="AT44" s="504" t="s">
        <v>2484</v>
      </c>
      <c r="AU44" s="504" t="s">
        <v>1721</v>
      </c>
      <c r="AV44" s="559" t="s">
        <v>1721</v>
      </c>
      <c r="AW44" s="503">
        <v>1.2500000000000001E-2</v>
      </c>
      <c r="AX44" s="503">
        <v>0</v>
      </c>
      <c r="AY44" s="505">
        <v>3</v>
      </c>
      <c r="AZ44" s="502" t="s">
        <v>1958</v>
      </c>
      <c r="BA44" s="503" t="s">
        <v>2456</v>
      </c>
      <c r="BB44" s="504" t="s">
        <v>2504</v>
      </c>
      <c r="BC44" s="504" t="s">
        <v>1193</v>
      </c>
      <c r="BD44" s="504" t="s">
        <v>2450</v>
      </c>
      <c r="BE44" s="503">
        <v>0.11249999999999999</v>
      </c>
      <c r="BF44" s="503">
        <v>3.7499999999999999E-3</v>
      </c>
      <c r="BG44" s="505">
        <v>2.58</v>
      </c>
      <c r="BH44" s="10"/>
      <c r="BI44" s="157"/>
      <c r="BJ44" s="627"/>
      <c r="BK44" s="627"/>
      <c r="BL44" s="627"/>
      <c r="BM44" s="157"/>
      <c r="BN44" s="157"/>
      <c r="BO44" s="11"/>
      <c r="BP44" s="10"/>
      <c r="BQ44" s="157"/>
      <c r="BR44" s="627"/>
      <c r="BS44" s="627"/>
      <c r="BT44" s="627"/>
      <c r="BU44" s="157"/>
      <c r="BV44" s="157"/>
      <c r="BW44" s="11"/>
    </row>
    <row r="45" spans="1:75">
      <c r="A45" s="1" t="s">
        <v>749</v>
      </c>
      <c r="B45" s="1" t="s">
        <v>738</v>
      </c>
      <c r="C45" s="1" t="s">
        <v>739</v>
      </c>
      <c r="D45" s="1" t="s">
        <v>1791</v>
      </c>
      <c r="E45" s="1" t="s">
        <v>1909</v>
      </c>
      <c r="F45" s="1">
        <v>9.7500000000000003E-2</v>
      </c>
      <c r="G45" s="1">
        <v>0</v>
      </c>
      <c r="H45" s="1">
        <v>2.3199999999999998</v>
      </c>
      <c r="I45" s="1" t="s">
        <v>697</v>
      </c>
      <c r="J45" s="1" t="s">
        <v>531</v>
      </c>
      <c r="AI45" s="561"/>
      <c r="AJ45" s="506" t="s">
        <v>2473</v>
      </c>
      <c r="AK45" s="503" t="s">
        <v>2456</v>
      </c>
      <c r="AL45" s="504" t="s">
        <v>2485</v>
      </c>
      <c r="AM45" s="504" t="s">
        <v>1193</v>
      </c>
      <c r="AN45" s="559" t="s">
        <v>1721</v>
      </c>
      <c r="AO45" s="503">
        <v>3.7499999999999999E-2</v>
      </c>
      <c r="AP45" s="503">
        <v>0</v>
      </c>
      <c r="AQ45" s="505">
        <v>2.3199999999999998</v>
      </c>
      <c r="AR45" s="502" t="s">
        <v>2669</v>
      </c>
      <c r="AS45" s="503" t="s">
        <v>2456</v>
      </c>
      <c r="AT45" s="504" t="s">
        <v>2485</v>
      </c>
      <c r="AU45" s="504" t="s">
        <v>1193</v>
      </c>
      <c r="AV45" s="559" t="s">
        <v>1721</v>
      </c>
      <c r="AW45" s="503">
        <v>3.7499999999999999E-2</v>
      </c>
      <c r="AX45" s="503">
        <v>0</v>
      </c>
      <c r="AY45" s="505">
        <v>3</v>
      </c>
      <c r="AZ45" s="502" t="s">
        <v>1958</v>
      </c>
      <c r="BA45" s="503" t="s">
        <v>2456</v>
      </c>
      <c r="BB45" s="504" t="s">
        <v>2505</v>
      </c>
      <c r="BC45" s="504" t="s">
        <v>1193</v>
      </c>
      <c r="BD45" s="504" t="s">
        <v>2450</v>
      </c>
      <c r="BE45" s="503">
        <v>0.11249999999999999</v>
      </c>
      <c r="BF45" s="503">
        <v>3.7499999999999999E-3</v>
      </c>
      <c r="BG45" s="505">
        <v>2.58</v>
      </c>
      <c r="BH45" s="10"/>
      <c r="BI45" s="157"/>
      <c r="BJ45" s="627"/>
      <c r="BK45" s="627"/>
      <c r="BL45" s="627"/>
      <c r="BM45" s="157"/>
      <c r="BN45" s="157"/>
      <c r="BO45" s="11"/>
      <c r="BP45" s="10"/>
      <c r="BQ45" s="157"/>
      <c r="BR45" s="627"/>
      <c r="BS45" s="627"/>
      <c r="BT45" s="627"/>
      <c r="BU45" s="157"/>
      <c r="BV45" s="157"/>
      <c r="BW45" s="11"/>
    </row>
    <row r="46" spans="1:75">
      <c r="A46" s="1" t="s">
        <v>750</v>
      </c>
      <c r="B46" s="1" t="s">
        <v>738</v>
      </c>
      <c r="C46" s="1" t="s">
        <v>739</v>
      </c>
      <c r="D46" s="1" t="s">
        <v>1791</v>
      </c>
      <c r="E46" s="1" t="s">
        <v>1912</v>
      </c>
      <c r="F46" s="1">
        <v>9.7500000000000003E-2</v>
      </c>
      <c r="G46" s="1">
        <v>0</v>
      </c>
      <c r="H46" s="1">
        <v>2.3199999999999998</v>
      </c>
      <c r="I46" s="1" t="s">
        <v>704</v>
      </c>
      <c r="J46" s="1" t="s">
        <v>710</v>
      </c>
      <c r="T46" s="1" t="s">
        <v>2187</v>
      </c>
      <c r="AI46" s="561"/>
      <c r="AJ46" s="506" t="s">
        <v>2473</v>
      </c>
      <c r="AK46" s="503" t="s">
        <v>2456</v>
      </c>
      <c r="AL46" s="504" t="s">
        <v>2486</v>
      </c>
      <c r="AM46" s="504" t="s">
        <v>1193</v>
      </c>
      <c r="AN46" s="559" t="s">
        <v>1721</v>
      </c>
      <c r="AO46" s="503">
        <v>3.7499999999999999E-2</v>
      </c>
      <c r="AP46" s="503">
        <v>0</v>
      </c>
      <c r="AQ46" s="505">
        <v>2.3199999999999998</v>
      </c>
      <c r="AR46" s="502" t="s">
        <v>2669</v>
      </c>
      <c r="AS46" s="503" t="s">
        <v>2456</v>
      </c>
      <c r="AT46" s="504" t="s">
        <v>2486</v>
      </c>
      <c r="AU46" s="504" t="s">
        <v>1193</v>
      </c>
      <c r="AV46" s="559" t="s">
        <v>1721</v>
      </c>
      <c r="AW46" s="503">
        <v>3.7499999999999999E-2</v>
      </c>
      <c r="AX46" s="503">
        <v>0</v>
      </c>
      <c r="AY46" s="505">
        <v>3</v>
      </c>
      <c r="AZ46" s="502" t="s">
        <v>1958</v>
      </c>
      <c r="BA46" s="503" t="s">
        <v>2456</v>
      </c>
      <c r="BB46" s="504" t="s">
        <v>2506</v>
      </c>
      <c r="BC46" s="504" t="s">
        <v>1193</v>
      </c>
      <c r="BD46" s="504" t="s">
        <v>2450</v>
      </c>
      <c r="BE46" s="503">
        <v>0.11249999999999999</v>
      </c>
      <c r="BF46" s="503">
        <v>3.7499999999999999E-3</v>
      </c>
      <c r="BG46" s="505">
        <v>2.58</v>
      </c>
      <c r="BH46" s="10"/>
      <c r="BI46" s="157"/>
      <c r="BJ46" s="627"/>
      <c r="BK46" s="627"/>
      <c r="BL46" s="627"/>
      <c r="BM46" s="157"/>
      <c r="BN46" s="157"/>
      <c r="BO46" s="11"/>
      <c r="BP46" s="10"/>
      <c r="BQ46" s="157"/>
      <c r="BR46" s="627"/>
      <c r="BS46" s="627"/>
      <c r="BT46" s="627"/>
      <c r="BU46" s="157"/>
      <c r="BV46" s="157"/>
      <c r="BW46" s="11"/>
    </row>
    <row r="47" spans="1:75">
      <c r="A47" s="1" t="s">
        <v>751</v>
      </c>
      <c r="B47" s="1" t="s">
        <v>738</v>
      </c>
      <c r="C47" s="1" t="s">
        <v>739</v>
      </c>
      <c r="D47" s="1" t="s">
        <v>1791</v>
      </c>
      <c r="E47" s="1" t="s">
        <v>1915</v>
      </c>
      <c r="F47" s="1">
        <v>6.5000000000000002E-2</v>
      </c>
      <c r="G47" s="1">
        <v>0</v>
      </c>
      <c r="H47" s="1">
        <v>2.3199999999999998</v>
      </c>
      <c r="I47" s="1" t="s">
        <v>697</v>
      </c>
      <c r="J47" s="1" t="s">
        <v>532</v>
      </c>
      <c r="U47" s="1" t="s">
        <v>271</v>
      </c>
      <c r="AI47" s="561"/>
      <c r="AJ47" s="506" t="s">
        <v>2473</v>
      </c>
      <c r="AK47" s="503" t="s">
        <v>2456</v>
      </c>
      <c r="AL47" s="504" t="s">
        <v>2487</v>
      </c>
      <c r="AM47" s="504" t="s">
        <v>1193</v>
      </c>
      <c r="AN47" s="559" t="s">
        <v>1721</v>
      </c>
      <c r="AO47" s="503">
        <v>3.7499999999999999E-2</v>
      </c>
      <c r="AP47" s="503">
        <v>0</v>
      </c>
      <c r="AQ47" s="505">
        <v>2.3199999999999998</v>
      </c>
      <c r="AR47" s="502" t="s">
        <v>2669</v>
      </c>
      <c r="AS47" s="503" t="s">
        <v>2456</v>
      </c>
      <c r="AT47" s="504" t="s">
        <v>2487</v>
      </c>
      <c r="AU47" s="504" t="s">
        <v>1193</v>
      </c>
      <c r="AV47" s="559" t="s">
        <v>1721</v>
      </c>
      <c r="AW47" s="503">
        <v>3.7499999999999999E-2</v>
      </c>
      <c r="AX47" s="503">
        <v>0</v>
      </c>
      <c r="AY47" s="505">
        <v>3</v>
      </c>
      <c r="AZ47" s="502" t="s">
        <v>1958</v>
      </c>
      <c r="BA47" s="503" t="s">
        <v>2456</v>
      </c>
      <c r="BB47" s="504" t="s">
        <v>2507</v>
      </c>
      <c r="BC47" s="504" t="s">
        <v>299</v>
      </c>
      <c r="BD47" s="504" t="s">
        <v>2450</v>
      </c>
      <c r="BE47" s="503">
        <v>7.4999999999999997E-2</v>
      </c>
      <c r="BF47" s="503">
        <v>2.5000000000000001E-3</v>
      </c>
      <c r="BG47" s="505">
        <v>2.58</v>
      </c>
      <c r="BH47" s="10"/>
      <c r="BI47" s="157"/>
      <c r="BJ47" s="627"/>
      <c r="BK47" s="627"/>
      <c r="BL47" s="627"/>
      <c r="BM47" s="157"/>
      <c r="BN47" s="157"/>
      <c r="BO47" s="11"/>
      <c r="BP47" s="10"/>
      <c r="BQ47" s="157"/>
      <c r="BR47" s="627"/>
      <c r="BS47" s="627"/>
      <c r="BT47" s="627"/>
      <c r="BU47" s="157"/>
      <c r="BV47" s="157"/>
      <c r="BW47" s="11"/>
    </row>
    <row r="48" spans="1:75">
      <c r="A48" s="1" t="s">
        <v>752</v>
      </c>
      <c r="B48" s="1" t="s">
        <v>738</v>
      </c>
      <c r="C48" s="1" t="s">
        <v>739</v>
      </c>
      <c r="D48" s="1" t="s">
        <v>1791</v>
      </c>
      <c r="E48" s="1" t="s">
        <v>1919</v>
      </c>
      <c r="F48" s="1">
        <v>6.5000000000000002E-2</v>
      </c>
      <c r="G48" s="1">
        <v>0</v>
      </c>
      <c r="H48" s="1">
        <v>2.3199999999999998</v>
      </c>
      <c r="I48" s="1" t="s">
        <v>704</v>
      </c>
      <c r="J48" s="1" t="s">
        <v>713</v>
      </c>
      <c r="U48" s="1" t="s">
        <v>272</v>
      </c>
      <c r="AI48" s="561"/>
      <c r="AJ48" s="506" t="s">
        <v>2473</v>
      </c>
      <c r="AK48" s="503" t="s">
        <v>2456</v>
      </c>
      <c r="AL48" s="504" t="s">
        <v>2488</v>
      </c>
      <c r="AM48" s="504" t="s">
        <v>299</v>
      </c>
      <c r="AN48" s="559" t="s">
        <v>1721</v>
      </c>
      <c r="AO48" s="503">
        <v>2.5000000000000001E-2</v>
      </c>
      <c r="AP48" s="503">
        <v>0</v>
      </c>
      <c r="AQ48" s="505">
        <v>2.3199999999999998</v>
      </c>
      <c r="AR48" s="502" t="s">
        <v>2669</v>
      </c>
      <c r="AS48" s="503" t="s">
        <v>2456</v>
      </c>
      <c r="AT48" s="504" t="s">
        <v>2488</v>
      </c>
      <c r="AU48" s="504" t="s">
        <v>299</v>
      </c>
      <c r="AV48" s="559" t="s">
        <v>1721</v>
      </c>
      <c r="AW48" s="503">
        <v>2.5000000000000001E-2</v>
      </c>
      <c r="AX48" s="503">
        <v>0</v>
      </c>
      <c r="AY48" s="505">
        <v>3</v>
      </c>
      <c r="AZ48" s="502" t="s">
        <v>1958</v>
      </c>
      <c r="BA48" s="503" t="s">
        <v>2456</v>
      </c>
      <c r="BB48" s="504" t="s">
        <v>2508</v>
      </c>
      <c r="BC48" s="504" t="s">
        <v>299</v>
      </c>
      <c r="BD48" s="504" t="s">
        <v>2450</v>
      </c>
      <c r="BE48" s="503">
        <v>7.4999999999999997E-2</v>
      </c>
      <c r="BF48" s="503">
        <v>2.5000000000000001E-3</v>
      </c>
      <c r="BG48" s="505">
        <v>2.58</v>
      </c>
      <c r="BH48" s="10"/>
      <c r="BI48" s="157"/>
      <c r="BJ48" s="627"/>
      <c r="BK48" s="627"/>
      <c r="BL48" s="627"/>
      <c r="BM48" s="157"/>
      <c r="BN48" s="157"/>
      <c r="BO48" s="11"/>
      <c r="BP48" s="10"/>
      <c r="BQ48" s="157"/>
      <c r="BR48" s="627"/>
      <c r="BS48" s="627"/>
      <c r="BT48" s="627"/>
      <c r="BU48" s="157"/>
      <c r="BV48" s="157"/>
      <c r="BW48" s="11"/>
    </row>
    <row r="49" spans="1:75">
      <c r="A49" s="1" t="s">
        <v>753</v>
      </c>
      <c r="B49" s="1" t="s">
        <v>738</v>
      </c>
      <c r="C49" s="1" t="s">
        <v>739</v>
      </c>
      <c r="D49" s="1" t="s">
        <v>1791</v>
      </c>
      <c r="E49" s="1" t="s">
        <v>1923</v>
      </c>
      <c r="F49" s="1">
        <v>3.2500000000000001E-2</v>
      </c>
      <c r="G49" s="1">
        <v>0</v>
      </c>
      <c r="H49" s="1">
        <v>2.3199999999999998</v>
      </c>
      <c r="I49" s="1" t="s">
        <v>697</v>
      </c>
      <c r="J49" s="1" t="s">
        <v>533</v>
      </c>
      <c r="AI49" s="561"/>
      <c r="AJ49" s="506" t="s">
        <v>2473</v>
      </c>
      <c r="AK49" s="503" t="s">
        <v>2456</v>
      </c>
      <c r="AL49" s="504" t="s">
        <v>2489</v>
      </c>
      <c r="AM49" s="504" t="s">
        <v>299</v>
      </c>
      <c r="AN49" s="559" t="s">
        <v>1721</v>
      </c>
      <c r="AO49" s="503">
        <v>2.5000000000000001E-2</v>
      </c>
      <c r="AP49" s="503">
        <v>0</v>
      </c>
      <c r="AQ49" s="505">
        <v>2.3199999999999998</v>
      </c>
      <c r="AR49" s="502" t="s">
        <v>2669</v>
      </c>
      <c r="AS49" s="503" t="s">
        <v>2456</v>
      </c>
      <c r="AT49" s="504" t="s">
        <v>2489</v>
      </c>
      <c r="AU49" s="504" t="s">
        <v>299</v>
      </c>
      <c r="AV49" s="559" t="s">
        <v>1721</v>
      </c>
      <c r="AW49" s="503">
        <v>2.5000000000000001E-2</v>
      </c>
      <c r="AX49" s="503">
        <v>0</v>
      </c>
      <c r="AY49" s="505">
        <v>3</v>
      </c>
      <c r="AZ49" s="502" t="s">
        <v>1958</v>
      </c>
      <c r="BA49" s="503" t="s">
        <v>2456</v>
      </c>
      <c r="BB49" s="504" t="s">
        <v>2509</v>
      </c>
      <c r="BC49" s="504" t="s">
        <v>299</v>
      </c>
      <c r="BD49" s="504" t="s">
        <v>2450</v>
      </c>
      <c r="BE49" s="503">
        <v>7.4999999999999997E-2</v>
      </c>
      <c r="BF49" s="503">
        <v>2.5000000000000001E-3</v>
      </c>
      <c r="BG49" s="505">
        <v>2.58</v>
      </c>
      <c r="BH49" s="10"/>
      <c r="BI49" s="157"/>
      <c r="BJ49" s="627"/>
      <c r="BK49" s="627"/>
      <c r="BL49" s="627"/>
      <c r="BM49" s="157"/>
      <c r="BN49" s="157"/>
      <c r="BO49" s="11"/>
      <c r="BP49" s="10"/>
      <c r="BQ49" s="157"/>
      <c r="BR49" s="627"/>
      <c r="BS49" s="627"/>
      <c r="BT49" s="627"/>
      <c r="BU49" s="157"/>
      <c r="BV49" s="157"/>
      <c r="BW49" s="11"/>
    </row>
    <row r="50" spans="1:75">
      <c r="A50" s="1" t="s">
        <v>754</v>
      </c>
      <c r="B50" s="1" t="s">
        <v>738</v>
      </c>
      <c r="C50" s="1" t="s">
        <v>739</v>
      </c>
      <c r="D50" s="1" t="s">
        <v>1791</v>
      </c>
      <c r="E50" s="1" t="s">
        <v>1927</v>
      </c>
      <c r="F50" s="1">
        <v>3.2500000000000001E-2</v>
      </c>
      <c r="G50" s="1">
        <v>0</v>
      </c>
      <c r="H50" s="1">
        <v>2.3199999999999998</v>
      </c>
      <c r="I50" s="1" t="s">
        <v>704</v>
      </c>
      <c r="J50" s="1" t="s">
        <v>716</v>
      </c>
      <c r="U50" s="1075" t="s">
        <v>2188</v>
      </c>
      <c r="V50" s="1076"/>
      <c r="W50" s="1088" t="s">
        <v>273</v>
      </c>
      <c r="X50" s="1088"/>
      <c r="AI50" s="561"/>
      <c r="AJ50" s="506" t="s">
        <v>2473</v>
      </c>
      <c r="AK50" s="503" t="s">
        <v>2456</v>
      </c>
      <c r="AL50" s="504" t="s">
        <v>2490</v>
      </c>
      <c r="AM50" s="504" t="s">
        <v>299</v>
      </c>
      <c r="AN50" s="559" t="s">
        <v>1721</v>
      </c>
      <c r="AO50" s="503">
        <v>2.5000000000000001E-2</v>
      </c>
      <c r="AP50" s="503">
        <v>0</v>
      </c>
      <c r="AQ50" s="505">
        <v>2.3199999999999998</v>
      </c>
      <c r="AR50" s="502" t="s">
        <v>2669</v>
      </c>
      <c r="AS50" s="503" t="s">
        <v>2456</v>
      </c>
      <c r="AT50" s="504" t="s">
        <v>2490</v>
      </c>
      <c r="AU50" s="504" t="s">
        <v>299</v>
      </c>
      <c r="AV50" s="559" t="s">
        <v>1721</v>
      </c>
      <c r="AW50" s="503">
        <v>2.5000000000000001E-2</v>
      </c>
      <c r="AX50" s="503">
        <v>0</v>
      </c>
      <c r="AY50" s="505">
        <v>3</v>
      </c>
      <c r="AZ50" s="502" t="s">
        <v>1958</v>
      </c>
      <c r="BA50" s="503" t="s">
        <v>2456</v>
      </c>
      <c r="BB50" s="504" t="s">
        <v>2510</v>
      </c>
      <c r="BC50" s="504" t="s">
        <v>2442</v>
      </c>
      <c r="BD50" s="504" t="s">
        <v>2450</v>
      </c>
      <c r="BE50" s="503">
        <v>3.7499999999999999E-2</v>
      </c>
      <c r="BF50" s="503">
        <v>1.25E-3</v>
      </c>
      <c r="BG50" s="505">
        <v>2.58</v>
      </c>
      <c r="BH50" s="10"/>
      <c r="BI50" s="157"/>
      <c r="BJ50" s="627"/>
      <c r="BK50" s="627"/>
      <c r="BL50" s="627"/>
      <c r="BM50" s="157"/>
      <c r="BN50" s="157"/>
      <c r="BO50" s="11"/>
      <c r="BP50" s="10"/>
      <c r="BQ50" s="157"/>
      <c r="BR50" s="627"/>
      <c r="BS50" s="627"/>
      <c r="BT50" s="627"/>
      <c r="BU50" s="157"/>
      <c r="BV50" s="157"/>
      <c r="BW50" s="11"/>
    </row>
    <row r="51" spans="1:75">
      <c r="A51" s="1" t="s">
        <v>755</v>
      </c>
      <c r="B51" s="1" t="s">
        <v>738</v>
      </c>
      <c r="C51" s="1" t="s">
        <v>739</v>
      </c>
      <c r="D51" s="1" t="s">
        <v>1703</v>
      </c>
      <c r="E51" s="1" t="s">
        <v>1932</v>
      </c>
      <c r="F51" s="1">
        <v>7.0000000000000007E-2</v>
      </c>
      <c r="G51" s="1">
        <v>0</v>
      </c>
      <c r="H51" s="1">
        <v>2.3199999999999998</v>
      </c>
      <c r="I51" s="1" t="s">
        <v>697</v>
      </c>
      <c r="U51" s="1077"/>
      <c r="V51" s="1078"/>
      <c r="W51" s="1083" t="s">
        <v>274</v>
      </c>
      <c r="X51" s="1083"/>
      <c r="AI51" s="561"/>
      <c r="AJ51" s="506" t="s">
        <v>2473</v>
      </c>
      <c r="AK51" s="503" t="s">
        <v>2456</v>
      </c>
      <c r="AL51" s="504" t="s">
        <v>2491</v>
      </c>
      <c r="AM51" s="504" t="s">
        <v>2442</v>
      </c>
      <c r="AN51" s="559" t="s">
        <v>1721</v>
      </c>
      <c r="AO51" s="503">
        <v>1.2500000000000001E-2</v>
      </c>
      <c r="AP51" s="503">
        <v>0</v>
      </c>
      <c r="AQ51" s="505">
        <v>2.3199999999999998</v>
      </c>
      <c r="AR51" s="502" t="s">
        <v>2669</v>
      </c>
      <c r="AS51" s="503" t="s">
        <v>2456</v>
      </c>
      <c r="AT51" s="504" t="s">
        <v>2491</v>
      </c>
      <c r="AU51" s="504" t="s">
        <v>2442</v>
      </c>
      <c r="AV51" s="559" t="s">
        <v>1721</v>
      </c>
      <c r="AW51" s="503">
        <v>1.2500000000000001E-2</v>
      </c>
      <c r="AX51" s="503">
        <v>0</v>
      </c>
      <c r="AY51" s="505">
        <v>3</v>
      </c>
      <c r="AZ51" s="502" t="s">
        <v>1958</v>
      </c>
      <c r="BA51" s="503" t="s">
        <v>2456</v>
      </c>
      <c r="BB51" s="504" t="s">
        <v>2511</v>
      </c>
      <c r="BC51" s="504" t="s">
        <v>2442</v>
      </c>
      <c r="BD51" s="504" t="s">
        <v>2450</v>
      </c>
      <c r="BE51" s="503">
        <v>3.7499999999999999E-2</v>
      </c>
      <c r="BF51" s="503">
        <v>1.25E-3</v>
      </c>
      <c r="BG51" s="505">
        <v>2.58</v>
      </c>
      <c r="BH51" s="10"/>
      <c r="BI51" s="157"/>
      <c r="BJ51" s="627"/>
      <c r="BK51" s="627"/>
      <c r="BL51" s="627"/>
      <c r="BM51" s="157"/>
      <c r="BN51" s="157"/>
      <c r="BO51" s="11"/>
      <c r="BP51" s="10"/>
      <c r="BQ51" s="157"/>
      <c r="BR51" s="627"/>
      <c r="BS51" s="627"/>
      <c r="BT51" s="627"/>
      <c r="BU51" s="157"/>
      <c r="BV51" s="157"/>
      <c r="BW51" s="11"/>
    </row>
    <row r="52" spans="1:75">
      <c r="A52" s="1" t="s">
        <v>756</v>
      </c>
      <c r="B52" s="1" t="s">
        <v>738</v>
      </c>
      <c r="C52" s="1" t="s">
        <v>739</v>
      </c>
      <c r="D52" s="1" t="s">
        <v>1703</v>
      </c>
      <c r="E52" s="1" t="s">
        <v>1933</v>
      </c>
      <c r="F52" s="1">
        <v>3.5000000000000003E-2</v>
      </c>
      <c r="G52" s="1">
        <v>0</v>
      </c>
      <c r="H52" s="1">
        <v>2.3199999999999998</v>
      </c>
      <c r="I52" s="1" t="s">
        <v>704</v>
      </c>
      <c r="J52" s="1" t="s">
        <v>705</v>
      </c>
      <c r="U52" s="1107" t="s">
        <v>2189</v>
      </c>
      <c r="V52" s="1108"/>
      <c r="W52" s="1108"/>
      <c r="X52" s="1109"/>
      <c r="AI52" s="561"/>
      <c r="AJ52" s="506" t="s">
        <v>2473</v>
      </c>
      <c r="AK52" s="503" t="s">
        <v>2456</v>
      </c>
      <c r="AL52" s="504" t="s">
        <v>2492</v>
      </c>
      <c r="AM52" s="504" t="s">
        <v>2442</v>
      </c>
      <c r="AN52" s="559" t="s">
        <v>1721</v>
      </c>
      <c r="AO52" s="503">
        <v>1.2500000000000001E-2</v>
      </c>
      <c r="AP52" s="503">
        <v>0</v>
      </c>
      <c r="AQ52" s="505">
        <v>2.3199999999999998</v>
      </c>
      <c r="AR52" s="502" t="s">
        <v>2669</v>
      </c>
      <c r="AS52" s="503" t="s">
        <v>2456</v>
      </c>
      <c r="AT52" s="504" t="s">
        <v>2492</v>
      </c>
      <c r="AU52" s="504" t="s">
        <v>2442</v>
      </c>
      <c r="AV52" s="559" t="s">
        <v>1721</v>
      </c>
      <c r="AW52" s="503">
        <v>1.2500000000000001E-2</v>
      </c>
      <c r="AX52" s="503">
        <v>0</v>
      </c>
      <c r="AY52" s="505">
        <v>3</v>
      </c>
      <c r="AZ52" s="502" t="s">
        <v>1958</v>
      </c>
      <c r="BA52" s="503" t="s">
        <v>2456</v>
      </c>
      <c r="BB52" s="504" t="s">
        <v>2512</v>
      </c>
      <c r="BC52" s="504" t="s">
        <v>2442</v>
      </c>
      <c r="BD52" s="504" t="s">
        <v>2450</v>
      </c>
      <c r="BE52" s="503">
        <v>3.7499999999999999E-2</v>
      </c>
      <c r="BF52" s="503">
        <v>1.25E-3</v>
      </c>
      <c r="BG52" s="505">
        <v>2.58</v>
      </c>
      <c r="BH52" s="10"/>
      <c r="BI52" s="157"/>
      <c r="BJ52" s="627"/>
      <c r="BK52" s="627"/>
      <c r="BL52" s="627"/>
      <c r="BM52" s="157"/>
      <c r="BN52" s="157"/>
      <c r="BO52" s="11"/>
      <c r="BP52" s="10"/>
      <c r="BQ52" s="157"/>
      <c r="BR52" s="627"/>
      <c r="BS52" s="627"/>
      <c r="BT52" s="627"/>
      <c r="BU52" s="157"/>
      <c r="BV52" s="157"/>
      <c r="BW52" s="11"/>
    </row>
    <row r="53" spans="1:75">
      <c r="A53" s="1" t="s">
        <v>757</v>
      </c>
      <c r="B53" s="1" t="s">
        <v>738</v>
      </c>
      <c r="C53" s="1" t="s">
        <v>739</v>
      </c>
      <c r="D53" s="1" t="s">
        <v>1703</v>
      </c>
      <c r="E53" s="1" t="s">
        <v>1934</v>
      </c>
      <c r="F53" s="1">
        <v>6.3000000000000014E-2</v>
      </c>
      <c r="G53" s="1">
        <v>0</v>
      </c>
      <c r="H53" s="1">
        <v>2.3199999999999998</v>
      </c>
      <c r="I53" s="1" t="s">
        <v>704</v>
      </c>
      <c r="J53" s="1" t="s">
        <v>710</v>
      </c>
      <c r="U53" s="1075" t="s">
        <v>275</v>
      </c>
      <c r="V53" s="1076"/>
      <c r="W53" s="1088" t="s">
        <v>273</v>
      </c>
      <c r="X53" s="1088"/>
      <c r="AI53" s="561"/>
      <c r="AJ53" s="506" t="s">
        <v>2473</v>
      </c>
      <c r="AK53" s="503" t="s">
        <v>2456</v>
      </c>
      <c r="AL53" s="504" t="s">
        <v>2493</v>
      </c>
      <c r="AM53" s="504" t="s">
        <v>2442</v>
      </c>
      <c r="AN53" s="559" t="s">
        <v>1721</v>
      </c>
      <c r="AO53" s="503">
        <v>1.2500000000000001E-2</v>
      </c>
      <c r="AP53" s="503">
        <v>0</v>
      </c>
      <c r="AQ53" s="505">
        <v>2.3199999999999998</v>
      </c>
      <c r="AR53" s="502" t="s">
        <v>2669</v>
      </c>
      <c r="AS53" s="503" t="s">
        <v>2456</v>
      </c>
      <c r="AT53" s="504" t="s">
        <v>2493</v>
      </c>
      <c r="AU53" s="504" t="s">
        <v>2442</v>
      </c>
      <c r="AV53" s="559" t="s">
        <v>1721</v>
      </c>
      <c r="AW53" s="503">
        <v>1.2500000000000001E-2</v>
      </c>
      <c r="AX53" s="503">
        <v>0</v>
      </c>
      <c r="AY53" s="505">
        <v>3</v>
      </c>
      <c r="AZ53" s="593" t="s">
        <v>1958</v>
      </c>
      <c r="BA53" s="594" t="s">
        <v>2456</v>
      </c>
      <c r="BB53" s="595" t="s">
        <v>4376</v>
      </c>
      <c r="BC53" s="595" t="s">
        <v>1721</v>
      </c>
      <c r="BD53" s="595" t="s">
        <v>2450</v>
      </c>
      <c r="BE53" s="594"/>
      <c r="BF53" s="594"/>
      <c r="BG53" s="596"/>
      <c r="BH53" s="10"/>
      <c r="BI53" s="157"/>
      <c r="BJ53" s="627"/>
      <c r="BK53" s="627"/>
      <c r="BL53" s="627"/>
      <c r="BM53" s="157"/>
      <c r="BN53" s="157"/>
      <c r="BO53" s="11"/>
      <c r="BP53" s="10"/>
      <c r="BQ53" s="157"/>
      <c r="BR53" s="627"/>
      <c r="BS53" s="627"/>
      <c r="BT53" s="627"/>
      <c r="BU53" s="157"/>
      <c r="BV53" s="157"/>
      <c r="BW53" s="11"/>
    </row>
    <row r="54" spans="1:75">
      <c r="A54" s="1" t="s">
        <v>758</v>
      </c>
      <c r="B54" s="1" t="s">
        <v>738</v>
      </c>
      <c r="C54" s="1" t="s">
        <v>739</v>
      </c>
      <c r="D54" s="1" t="s">
        <v>1703</v>
      </c>
      <c r="E54" s="1" t="s">
        <v>1935</v>
      </c>
      <c r="F54" s="1">
        <v>6.3000000000000014E-2</v>
      </c>
      <c r="G54" s="1">
        <v>0</v>
      </c>
      <c r="H54" s="1">
        <v>2.3199999999999998</v>
      </c>
      <c r="I54" s="1" t="s">
        <v>697</v>
      </c>
      <c r="J54" s="1" t="s">
        <v>531</v>
      </c>
      <c r="U54" s="1077"/>
      <c r="V54" s="1078"/>
      <c r="W54" s="1083" t="s">
        <v>274</v>
      </c>
      <c r="X54" s="1083"/>
      <c r="AI54" s="561"/>
      <c r="AJ54" s="597" t="s">
        <v>2473</v>
      </c>
      <c r="AK54" s="594" t="s">
        <v>2456</v>
      </c>
      <c r="AL54" s="595" t="s">
        <v>4377</v>
      </c>
      <c r="AM54" s="595" t="s">
        <v>1721</v>
      </c>
      <c r="AN54" s="595" t="s">
        <v>1721</v>
      </c>
      <c r="AO54" s="594"/>
      <c r="AP54" s="594"/>
      <c r="AQ54" s="596"/>
      <c r="AR54" s="593" t="s">
        <v>2669</v>
      </c>
      <c r="AS54" s="594" t="s">
        <v>2456</v>
      </c>
      <c r="AT54" s="595" t="s">
        <v>4377</v>
      </c>
      <c r="AU54" s="595" t="s">
        <v>1721</v>
      </c>
      <c r="AV54" s="595" t="s">
        <v>1721</v>
      </c>
      <c r="AW54" s="594"/>
      <c r="AX54" s="594"/>
      <c r="AY54" s="596"/>
      <c r="AZ54" s="593" t="s">
        <v>1958</v>
      </c>
      <c r="BA54" s="594" t="s">
        <v>2456</v>
      </c>
      <c r="BB54" s="595" t="s">
        <v>4378</v>
      </c>
      <c r="BC54" s="595" t="s">
        <v>1721</v>
      </c>
      <c r="BD54" s="595" t="s">
        <v>2450</v>
      </c>
      <c r="BE54" s="594"/>
      <c r="BF54" s="594"/>
      <c r="BG54" s="596"/>
      <c r="BH54" s="10"/>
      <c r="BI54" s="157"/>
      <c r="BJ54" s="627"/>
      <c r="BK54" s="627"/>
      <c r="BL54" s="627"/>
      <c r="BM54" s="157"/>
      <c r="BN54" s="157"/>
      <c r="BO54" s="11"/>
      <c r="BP54" s="10"/>
      <c r="BQ54" s="157"/>
      <c r="BR54" s="627"/>
      <c r="BS54" s="627"/>
      <c r="BT54" s="627"/>
      <c r="BU54" s="157"/>
      <c r="BV54" s="157"/>
      <c r="BW54" s="11"/>
    </row>
    <row r="55" spans="1:75">
      <c r="A55" s="1" t="s">
        <v>759</v>
      </c>
      <c r="B55" s="1" t="s">
        <v>738</v>
      </c>
      <c r="C55" s="1" t="s">
        <v>739</v>
      </c>
      <c r="D55" s="1" t="s">
        <v>1703</v>
      </c>
      <c r="E55" s="1" t="s">
        <v>1936</v>
      </c>
      <c r="F55" s="1">
        <v>3.5000000000000003E-2</v>
      </c>
      <c r="G55" s="1">
        <v>0</v>
      </c>
      <c r="H55" s="1">
        <v>2.3199999999999998</v>
      </c>
      <c r="I55" s="1" t="s">
        <v>704</v>
      </c>
      <c r="J55" s="1" t="s">
        <v>713</v>
      </c>
      <c r="U55" s="1075" t="s">
        <v>276</v>
      </c>
      <c r="V55" s="1076"/>
      <c r="W55" s="1088" t="s">
        <v>277</v>
      </c>
      <c r="X55" s="1088"/>
      <c r="AI55" s="561"/>
      <c r="AJ55" s="597" t="s">
        <v>2473</v>
      </c>
      <c r="AK55" s="594" t="s">
        <v>2456</v>
      </c>
      <c r="AL55" s="595" t="s">
        <v>4379</v>
      </c>
      <c r="AM55" s="595" t="s">
        <v>1721</v>
      </c>
      <c r="AN55" s="595" t="s">
        <v>1721</v>
      </c>
      <c r="AO55" s="594"/>
      <c r="AP55" s="594"/>
      <c r="AQ55" s="596"/>
      <c r="AR55" s="593" t="s">
        <v>2669</v>
      </c>
      <c r="AS55" s="594" t="s">
        <v>2456</v>
      </c>
      <c r="AT55" s="595" t="s">
        <v>4379</v>
      </c>
      <c r="AU55" s="595" t="s">
        <v>1721</v>
      </c>
      <c r="AV55" s="595" t="s">
        <v>1721</v>
      </c>
      <c r="AW55" s="594"/>
      <c r="AX55" s="594"/>
      <c r="AY55" s="596"/>
      <c r="AZ55" s="593" t="s">
        <v>1958</v>
      </c>
      <c r="BA55" s="594" t="s">
        <v>2456</v>
      </c>
      <c r="BB55" s="595" t="s">
        <v>4380</v>
      </c>
      <c r="BC55" s="595" t="s">
        <v>1721</v>
      </c>
      <c r="BD55" s="595" t="s">
        <v>2450</v>
      </c>
      <c r="BE55" s="594"/>
      <c r="BF55" s="594"/>
      <c r="BG55" s="596"/>
      <c r="BH55" s="10"/>
      <c r="BI55" s="157"/>
      <c r="BJ55" s="627"/>
      <c r="BK55" s="627"/>
      <c r="BL55" s="627"/>
      <c r="BM55" s="157"/>
      <c r="BN55" s="157"/>
      <c r="BO55" s="11"/>
      <c r="BP55" s="10"/>
      <c r="BQ55" s="157"/>
      <c r="BR55" s="627"/>
      <c r="BS55" s="627"/>
      <c r="BT55" s="627"/>
      <c r="BU55" s="157"/>
      <c r="BV55" s="157"/>
      <c r="BW55" s="11"/>
    </row>
    <row r="56" spans="1:75">
      <c r="U56" s="1090"/>
      <c r="V56" s="1091"/>
      <c r="W56" s="280"/>
      <c r="X56" s="280"/>
      <c r="AI56" s="561"/>
      <c r="AJ56" s="597" t="s">
        <v>2473</v>
      </c>
      <c r="AK56" s="594" t="s">
        <v>2456</v>
      </c>
      <c r="AL56" s="595" t="s">
        <v>4381</v>
      </c>
      <c r="AM56" s="595" t="s">
        <v>1721</v>
      </c>
      <c r="AN56" s="595" t="s">
        <v>1721</v>
      </c>
      <c r="AO56" s="594"/>
      <c r="AP56" s="594"/>
      <c r="AQ56" s="596"/>
      <c r="AR56" s="593" t="s">
        <v>2669</v>
      </c>
      <c r="AS56" s="594" t="s">
        <v>2456</v>
      </c>
      <c r="AT56" s="595" t="s">
        <v>4381</v>
      </c>
      <c r="AU56" s="595" t="s">
        <v>1721</v>
      </c>
      <c r="AV56" s="595" t="s">
        <v>1721</v>
      </c>
      <c r="AW56" s="594"/>
      <c r="AX56" s="594"/>
      <c r="AY56" s="596"/>
      <c r="AZ56" s="10"/>
      <c r="BA56" s="157"/>
      <c r="BB56" s="627"/>
      <c r="BC56" s="627"/>
      <c r="BD56" s="627"/>
      <c r="BE56" s="157"/>
      <c r="BF56" s="157"/>
      <c r="BG56" s="11"/>
      <c r="BH56" s="10"/>
      <c r="BI56" s="157"/>
      <c r="BJ56" s="627"/>
      <c r="BK56" s="627"/>
      <c r="BL56" s="627"/>
      <c r="BM56" s="157"/>
      <c r="BN56" s="157"/>
      <c r="BO56" s="11"/>
      <c r="BP56" s="10"/>
      <c r="BQ56" s="157"/>
      <c r="BR56" s="627"/>
      <c r="BS56" s="627"/>
      <c r="BT56" s="627"/>
      <c r="BU56" s="157"/>
      <c r="BV56" s="157"/>
      <c r="BW56" s="11"/>
    </row>
    <row r="57" spans="1:75">
      <c r="U57" s="1090"/>
      <c r="V57" s="1091"/>
      <c r="W57" s="280"/>
      <c r="X57" s="280"/>
      <c r="AI57" s="561"/>
      <c r="AJ57" s="166"/>
      <c r="AK57" s="157"/>
      <c r="AL57" s="627"/>
      <c r="AM57" s="627"/>
      <c r="AN57" s="627"/>
      <c r="AO57" s="157"/>
      <c r="AP57" s="157"/>
      <c r="AQ57" s="11"/>
      <c r="AR57" s="10"/>
      <c r="AS57" s="157"/>
      <c r="AT57" s="627"/>
      <c r="AU57" s="627"/>
      <c r="AV57" s="627"/>
      <c r="AW57" s="157"/>
      <c r="AX57" s="157"/>
      <c r="AY57" s="11"/>
      <c r="AZ57" s="10"/>
      <c r="BA57" s="157"/>
      <c r="BB57" s="627"/>
      <c r="BC57" s="627"/>
      <c r="BD57" s="627"/>
      <c r="BE57" s="157"/>
      <c r="BF57" s="157"/>
      <c r="BG57" s="11"/>
      <c r="BH57" s="10"/>
      <c r="BI57" s="157"/>
      <c r="BJ57" s="627"/>
      <c r="BK57" s="627"/>
      <c r="BL57" s="627"/>
      <c r="BM57" s="157"/>
      <c r="BN57" s="157"/>
      <c r="BO57" s="11"/>
      <c r="BP57" s="10"/>
      <c r="BQ57" s="157"/>
      <c r="BR57" s="627"/>
      <c r="BS57" s="627"/>
      <c r="BT57" s="627"/>
      <c r="BU57" s="157"/>
      <c r="BV57" s="157"/>
      <c r="BW57" s="11"/>
    </row>
    <row r="58" spans="1:75">
      <c r="U58" s="1090"/>
      <c r="V58" s="1091"/>
      <c r="W58" s="280"/>
      <c r="X58" s="280"/>
      <c r="AI58" s="561"/>
      <c r="AJ58" s="166"/>
      <c r="AK58" s="157"/>
      <c r="AL58" s="627"/>
      <c r="AM58" s="627"/>
      <c r="AN58" s="627"/>
      <c r="AO58" s="157"/>
      <c r="AP58" s="157"/>
      <c r="AQ58" s="11"/>
      <c r="AR58" s="10"/>
      <c r="AS58" s="157"/>
      <c r="AT58" s="627"/>
      <c r="AU58" s="627"/>
      <c r="AV58" s="627"/>
      <c r="AW58" s="157"/>
      <c r="AX58" s="157"/>
      <c r="AY58" s="11"/>
      <c r="AZ58" s="10"/>
      <c r="BA58" s="157"/>
      <c r="BB58" s="627"/>
      <c r="BC58" s="627"/>
      <c r="BD58" s="627"/>
      <c r="BE58" s="157"/>
      <c r="BF58" s="157"/>
      <c r="BG58" s="11"/>
      <c r="BH58" s="10"/>
      <c r="BI58" s="157"/>
      <c r="BJ58" s="627"/>
      <c r="BK58" s="627"/>
      <c r="BL58" s="627"/>
      <c r="BM58" s="157"/>
      <c r="BN58" s="157"/>
      <c r="BO58" s="11"/>
      <c r="BP58" s="10"/>
      <c r="BQ58" s="157"/>
      <c r="BR58" s="627"/>
      <c r="BS58" s="627"/>
      <c r="BT58" s="627"/>
      <c r="BU58" s="157"/>
      <c r="BV58" s="157"/>
      <c r="BW58" s="11"/>
    </row>
    <row r="59" spans="1:75">
      <c r="U59" s="1090"/>
      <c r="V59" s="1091"/>
      <c r="W59" s="280"/>
      <c r="X59" s="280"/>
      <c r="AI59" s="561"/>
      <c r="AJ59" s="166"/>
      <c r="AK59" s="157"/>
      <c r="AL59" s="627"/>
      <c r="AM59" s="627"/>
      <c r="AN59" s="627"/>
      <c r="AO59" s="157"/>
      <c r="AP59" s="157"/>
      <c r="AQ59" s="11"/>
      <c r="AR59" s="10"/>
      <c r="AS59" s="157"/>
      <c r="AT59" s="627"/>
      <c r="AU59" s="627"/>
      <c r="AV59" s="627"/>
      <c r="AW59" s="157"/>
      <c r="AX59" s="157"/>
      <c r="AY59" s="11"/>
      <c r="AZ59" s="10"/>
      <c r="BA59" s="157"/>
      <c r="BB59" s="627"/>
      <c r="BC59" s="627"/>
      <c r="BD59" s="627"/>
      <c r="BE59" s="157"/>
      <c r="BF59" s="157"/>
      <c r="BG59" s="11"/>
      <c r="BH59" s="10"/>
      <c r="BI59" s="157"/>
      <c r="BJ59" s="627"/>
      <c r="BK59" s="627"/>
      <c r="BL59" s="627"/>
      <c r="BM59" s="157"/>
      <c r="BN59" s="157"/>
      <c r="BO59" s="11"/>
      <c r="BP59" s="10"/>
      <c r="BQ59" s="157"/>
      <c r="BR59" s="627"/>
      <c r="BS59" s="627"/>
      <c r="BT59" s="627"/>
      <c r="BU59" s="157"/>
      <c r="BV59" s="157"/>
      <c r="BW59" s="11"/>
    </row>
    <row r="60" spans="1:75">
      <c r="U60" s="1090"/>
      <c r="V60" s="1091"/>
      <c r="W60" s="280"/>
      <c r="X60" s="280"/>
      <c r="AI60" s="561"/>
      <c r="AJ60" s="166"/>
      <c r="AK60" s="157"/>
      <c r="AL60" s="627"/>
      <c r="AM60" s="627"/>
      <c r="AN60" s="627"/>
      <c r="AO60" s="157"/>
      <c r="AP60" s="157"/>
      <c r="AQ60" s="11"/>
      <c r="AR60" s="10"/>
      <c r="AS60" s="157"/>
      <c r="AT60" s="627"/>
      <c r="AU60" s="627"/>
      <c r="AV60" s="627"/>
      <c r="AW60" s="157"/>
      <c r="AX60" s="157"/>
      <c r="AY60" s="11"/>
      <c r="AZ60" s="10"/>
      <c r="BA60" s="157"/>
      <c r="BB60" s="627"/>
      <c r="BC60" s="627"/>
      <c r="BD60" s="627"/>
      <c r="BE60" s="157"/>
      <c r="BF60" s="157"/>
      <c r="BG60" s="11"/>
      <c r="BH60" s="10"/>
      <c r="BI60" s="157"/>
      <c r="BJ60" s="627"/>
      <c r="BK60" s="627"/>
      <c r="BL60" s="627"/>
      <c r="BM60" s="157"/>
      <c r="BN60" s="157"/>
      <c r="BO60" s="11"/>
      <c r="BP60" s="10"/>
      <c r="BQ60" s="157"/>
      <c r="BR60" s="627"/>
      <c r="BS60" s="627"/>
      <c r="BT60" s="627"/>
      <c r="BU60" s="157"/>
      <c r="BV60" s="157"/>
      <c r="BW60" s="11"/>
    </row>
    <row r="61" spans="1:75">
      <c r="U61" s="1090"/>
      <c r="V61" s="1091"/>
      <c r="W61" s="280"/>
      <c r="X61" s="280"/>
      <c r="AI61" s="561"/>
      <c r="AJ61" s="166"/>
      <c r="AK61" s="157"/>
      <c r="AL61" s="627"/>
      <c r="AM61" s="627"/>
      <c r="AN61" s="627"/>
      <c r="AO61" s="157"/>
      <c r="AP61" s="157"/>
      <c r="AQ61" s="11"/>
      <c r="AR61" s="10"/>
      <c r="AS61" s="157"/>
      <c r="AT61" s="627"/>
      <c r="AU61" s="627"/>
      <c r="AV61" s="627"/>
      <c r="AW61" s="157"/>
      <c r="AX61" s="157"/>
      <c r="AY61" s="11"/>
      <c r="AZ61" s="10"/>
      <c r="BA61" s="157"/>
      <c r="BB61" s="627"/>
      <c r="BC61" s="627"/>
      <c r="BD61" s="627"/>
      <c r="BE61" s="157"/>
      <c r="BF61" s="157"/>
      <c r="BG61" s="11"/>
      <c r="BH61" s="10"/>
      <c r="BI61" s="157"/>
      <c r="BJ61" s="627"/>
      <c r="BK61" s="627"/>
      <c r="BL61" s="627"/>
      <c r="BM61" s="157"/>
      <c r="BN61" s="157"/>
      <c r="BO61" s="11"/>
      <c r="BP61" s="10"/>
      <c r="BQ61" s="157"/>
      <c r="BR61" s="627"/>
      <c r="BS61" s="627"/>
      <c r="BT61" s="627"/>
      <c r="BU61" s="157"/>
      <c r="BV61" s="157"/>
      <c r="BW61" s="11"/>
    </row>
    <row r="62" spans="1:75">
      <c r="U62" s="1090"/>
      <c r="V62" s="1091"/>
      <c r="W62" s="280"/>
      <c r="X62" s="280"/>
      <c r="AI62" s="561"/>
      <c r="AJ62" s="166"/>
      <c r="AK62" s="157"/>
      <c r="AL62" s="627"/>
      <c r="AM62" s="627"/>
      <c r="AN62" s="627"/>
      <c r="AO62" s="157"/>
      <c r="AP62" s="157"/>
      <c r="AQ62" s="11"/>
      <c r="AR62" s="10"/>
      <c r="AS62" s="157"/>
      <c r="AT62" s="627"/>
      <c r="AU62" s="627"/>
      <c r="AV62" s="627"/>
      <c r="AW62" s="157"/>
      <c r="AX62" s="157"/>
      <c r="AY62" s="11"/>
      <c r="AZ62" s="10"/>
      <c r="BA62" s="157"/>
      <c r="BB62" s="627"/>
      <c r="BC62" s="627"/>
      <c r="BD62" s="627"/>
      <c r="BE62" s="157"/>
      <c r="BF62" s="157"/>
      <c r="BG62" s="11"/>
      <c r="BH62" s="10"/>
      <c r="BI62" s="157"/>
      <c r="BJ62" s="627"/>
      <c r="BK62" s="627"/>
      <c r="BL62" s="627"/>
      <c r="BM62" s="157"/>
      <c r="BN62" s="157"/>
      <c r="BO62" s="11"/>
      <c r="BP62" s="10"/>
      <c r="BQ62" s="157"/>
      <c r="BR62" s="627"/>
      <c r="BS62" s="627"/>
      <c r="BT62" s="627"/>
      <c r="BU62" s="157"/>
      <c r="BV62" s="157"/>
      <c r="BW62" s="11"/>
    </row>
    <row r="63" spans="1:75">
      <c r="U63" s="1090"/>
      <c r="V63" s="1091"/>
      <c r="W63" s="280"/>
      <c r="X63" s="280"/>
      <c r="AI63" s="561"/>
      <c r="AJ63" s="166"/>
      <c r="AK63" s="157"/>
      <c r="AL63" s="627"/>
      <c r="AM63" s="627"/>
      <c r="AN63" s="627"/>
      <c r="AO63" s="157"/>
      <c r="AP63" s="157"/>
      <c r="AQ63" s="11"/>
      <c r="AR63" s="10"/>
      <c r="AS63" s="157"/>
      <c r="AT63" s="627"/>
      <c r="AU63" s="627"/>
      <c r="AV63" s="627"/>
      <c r="AW63" s="157"/>
      <c r="AX63" s="157"/>
      <c r="AY63" s="11"/>
      <c r="AZ63" s="10"/>
      <c r="BA63" s="157"/>
      <c r="BB63" s="627"/>
      <c r="BC63" s="627"/>
      <c r="BD63" s="627"/>
      <c r="BE63" s="157"/>
      <c r="BF63" s="157"/>
      <c r="BG63" s="11"/>
      <c r="BH63" s="10"/>
      <c r="BI63" s="157"/>
      <c r="BJ63" s="627"/>
      <c r="BK63" s="627"/>
      <c r="BL63" s="627"/>
      <c r="BM63" s="157"/>
      <c r="BN63" s="157"/>
      <c r="BO63" s="11"/>
      <c r="BP63" s="10"/>
      <c r="BQ63" s="157"/>
      <c r="BR63" s="627"/>
      <c r="BS63" s="627"/>
      <c r="BT63" s="627"/>
      <c r="BU63" s="157"/>
      <c r="BV63" s="157"/>
      <c r="BW63" s="11"/>
    </row>
    <row r="64" spans="1:75">
      <c r="U64" s="1090"/>
      <c r="V64" s="1091"/>
      <c r="W64" s="280"/>
      <c r="X64" s="280"/>
      <c r="AI64" s="561"/>
      <c r="AJ64" s="166"/>
      <c r="AK64" s="157"/>
      <c r="AL64" s="627"/>
      <c r="AM64" s="627"/>
      <c r="AN64" s="627"/>
      <c r="AO64" s="157"/>
      <c r="AP64" s="157"/>
      <c r="AQ64" s="11"/>
      <c r="AR64" s="10"/>
      <c r="AS64" s="157"/>
      <c r="AT64" s="627"/>
      <c r="AU64" s="627"/>
      <c r="AV64" s="627"/>
      <c r="AW64" s="157"/>
      <c r="AX64" s="157"/>
      <c r="AY64" s="11"/>
      <c r="AZ64" s="10"/>
      <c r="BA64" s="157"/>
      <c r="BB64" s="627"/>
      <c r="BC64" s="627"/>
      <c r="BD64" s="627"/>
      <c r="BE64" s="157"/>
      <c r="BF64" s="157"/>
      <c r="BG64" s="11"/>
      <c r="BH64" s="10"/>
      <c r="BI64" s="157"/>
      <c r="BJ64" s="627"/>
      <c r="BK64" s="627"/>
      <c r="BL64" s="627"/>
      <c r="BM64" s="157"/>
      <c r="BN64" s="157"/>
      <c r="BO64" s="11"/>
      <c r="BP64" s="10"/>
      <c r="BQ64" s="157"/>
      <c r="BR64" s="627"/>
      <c r="BS64" s="627"/>
      <c r="BT64" s="627"/>
      <c r="BU64" s="157"/>
      <c r="BV64" s="157"/>
      <c r="BW64" s="11"/>
    </row>
    <row r="65" spans="1:75">
      <c r="U65" s="1090"/>
      <c r="V65" s="1091"/>
      <c r="W65" s="280"/>
      <c r="X65" s="280"/>
      <c r="AI65" s="561"/>
      <c r="AJ65" s="166"/>
      <c r="AK65" s="157"/>
      <c r="AL65" s="627"/>
      <c r="AM65" s="627"/>
      <c r="AN65" s="627"/>
      <c r="AO65" s="157"/>
      <c r="AP65" s="157"/>
      <c r="AQ65" s="11"/>
      <c r="AR65" s="10"/>
      <c r="AS65" s="157"/>
      <c r="AT65" s="627"/>
      <c r="AU65" s="627"/>
      <c r="AV65" s="627"/>
      <c r="AW65" s="157"/>
      <c r="AX65" s="157"/>
      <c r="AY65" s="11"/>
      <c r="AZ65" s="10"/>
      <c r="BA65" s="157"/>
      <c r="BB65" s="627"/>
      <c r="BC65" s="627"/>
      <c r="BD65" s="627"/>
      <c r="BE65" s="157"/>
      <c r="BF65" s="157"/>
      <c r="BG65" s="11"/>
      <c r="BH65" s="10"/>
      <c r="BI65" s="157"/>
      <c r="BJ65" s="627"/>
      <c r="BK65" s="627"/>
      <c r="BL65" s="627"/>
      <c r="BM65" s="157"/>
      <c r="BN65" s="157"/>
      <c r="BO65" s="11"/>
      <c r="BP65" s="10"/>
      <c r="BQ65" s="157"/>
      <c r="BR65" s="627"/>
      <c r="BS65" s="627"/>
      <c r="BT65" s="627"/>
      <c r="BU65" s="157"/>
      <c r="BV65" s="157"/>
      <c r="BW65" s="11"/>
    </row>
    <row r="66" spans="1:75">
      <c r="U66" s="1090"/>
      <c r="V66" s="1091"/>
      <c r="W66" s="280"/>
      <c r="X66" s="280"/>
      <c r="AI66" s="561"/>
      <c r="AJ66" s="166"/>
      <c r="AK66" s="157"/>
      <c r="AL66" s="627"/>
      <c r="AM66" s="627"/>
      <c r="AN66" s="627"/>
      <c r="AO66" s="157"/>
      <c r="AP66" s="157"/>
      <c r="AQ66" s="11"/>
      <c r="AR66" s="10"/>
      <c r="AS66" s="157"/>
      <c r="AT66" s="627"/>
      <c r="AU66" s="627"/>
      <c r="AV66" s="627"/>
      <c r="AW66" s="157"/>
      <c r="AX66" s="157"/>
      <c r="AY66" s="11"/>
      <c r="AZ66" s="10"/>
      <c r="BA66" s="157"/>
      <c r="BB66" s="627"/>
      <c r="BC66" s="627"/>
      <c r="BD66" s="627"/>
      <c r="BE66" s="157"/>
      <c r="BF66" s="157"/>
      <c r="BG66" s="11"/>
      <c r="BH66" s="10"/>
      <c r="BI66" s="157"/>
      <c r="BJ66" s="627"/>
      <c r="BK66" s="627"/>
      <c r="BL66" s="627"/>
      <c r="BM66" s="157"/>
      <c r="BN66" s="157"/>
      <c r="BO66" s="11"/>
      <c r="BP66" s="10"/>
      <c r="BQ66" s="157"/>
      <c r="BR66" s="627"/>
      <c r="BS66" s="627"/>
      <c r="BT66" s="627"/>
      <c r="BU66" s="157"/>
      <c r="BV66" s="157"/>
      <c r="BW66" s="11"/>
    </row>
    <row r="67" spans="1:75">
      <c r="U67" s="1090"/>
      <c r="V67" s="1091"/>
      <c r="W67" s="280"/>
      <c r="X67" s="280"/>
      <c r="AI67" s="561"/>
      <c r="AJ67" s="166"/>
      <c r="AK67" s="157"/>
      <c r="AL67" s="627"/>
      <c r="AM67" s="627"/>
      <c r="AN67" s="627"/>
      <c r="AO67" s="157"/>
      <c r="AP67" s="157"/>
      <c r="AQ67" s="11"/>
      <c r="AR67" s="10"/>
      <c r="AS67" s="157"/>
      <c r="AT67" s="627"/>
      <c r="AU67" s="627"/>
      <c r="AV67" s="627"/>
      <c r="AW67" s="157"/>
      <c r="AX67" s="157"/>
      <c r="AY67" s="11"/>
      <c r="AZ67" s="10"/>
      <c r="BA67" s="157"/>
      <c r="BB67" s="627"/>
      <c r="BC67" s="627"/>
      <c r="BD67" s="627"/>
      <c r="BE67" s="157"/>
      <c r="BF67" s="157"/>
      <c r="BG67" s="11"/>
      <c r="BH67" s="10"/>
      <c r="BI67" s="157"/>
      <c r="BJ67" s="627"/>
      <c r="BK67" s="627"/>
      <c r="BL67" s="627"/>
      <c r="BM67" s="157"/>
      <c r="BN67" s="157"/>
      <c r="BO67" s="11"/>
      <c r="BP67" s="10"/>
      <c r="BQ67" s="157"/>
      <c r="BR67" s="627"/>
      <c r="BS67" s="627"/>
      <c r="BT67" s="627"/>
      <c r="BU67" s="157"/>
      <c r="BV67" s="157"/>
      <c r="BW67" s="11"/>
    </row>
    <row r="68" spans="1:75">
      <c r="U68" s="1090"/>
      <c r="V68" s="1091"/>
      <c r="W68" s="280"/>
      <c r="X68" s="280"/>
      <c r="AI68" s="561"/>
      <c r="AJ68" s="166"/>
      <c r="AK68" s="157"/>
      <c r="AL68" s="627"/>
      <c r="AM68" s="627"/>
      <c r="AN68" s="627"/>
      <c r="AO68" s="157"/>
      <c r="AP68" s="157"/>
      <c r="AQ68" s="11"/>
      <c r="AR68" s="10"/>
      <c r="AS68" s="157"/>
      <c r="AT68" s="627"/>
      <c r="AU68" s="627"/>
      <c r="AV68" s="627"/>
      <c r="AW68" s="157"/>
      <c r="AX68" s="157"/>
      <c r="AY68" s="11"/>
      <c r="AZ68" s="10"/>
      <c r="BA68" s="157"/>
      <c r="BB68" s="627"/>
      <c r="BC68" s="627"/>
      <c r="BD68" s="627"/>
      <c r="BE68" s="157"/>
      <c r="BF68" s="157"/>
      <c r="BG68" s="11"/>
      <c r="BH68" s="10"/>
      <c r="BI68" s="157"/>
      <c r="BJ68" s="627"/>
      <c r="BK68" s="627"/>
      <c r="BL68" s="627"/>
      <c r="BM68" s="157"/>
      <c r="BN68" s="157"/>
      <c r="BO68" s="11"/>
      <c r="BP68" s="10"/>
      <c r="BQ68" s="157"/>
      <c r="BR68" s="627"/>
      <c r="BS68" s="627"/>
      <c r="BT68" s="627"/>
      <c r="BU68" s="157"/>
      <c r="BV68" s="157"/>
      <c r="BW68" s="11"/>
    </row>
    <row r="69" spans="1:75">
      <c r="U69" s="1090"/>
      <c r="V69" s="1091"/>
      <c r="W69" s="280"/>
      <c r="X69" s="280"/>
      <c r="AI69" s="561"/>
      <c r="AJ69" s="166"/>
      <c r="AK69" s="157"/>
      <c r="AL69" s="627"/>
      <c r="AM69" s="627"/>
      <c r="AN69" s="627"/>
      <c r="AO69" s="157"/>
      <c r="AP69" s="157"/>
      <c r="AQ69" s="11"/>
      <c r="AR69" s="10"/>
      <c r="AS69" s="157"/>
      <c r="AT69" s="627"/>
      <c r="AU69" s="627"/>
      <c r="AV69" s="627"/>
      <c r="AW69" s="157"/>
      <c r="AX69" s="157"/>
      <c r="AY69" s="11"/>
      <c r="AZ69" s="10"/>
      <c r="BA69" s="157"/>
      <c r="BB69" s="627"/>
      <c r="BC69" s="627"/>
      <c r="BD69" s="627"/>
      <c r="BE69" s="157"/>
      <c r="BF69" s="157"/>
      <c r="BG69" s="11"/>
      <c r="BH69" s="10"/>
      <c r="BI69" s="157"/>
      <c r="BJ69" s="627"/>
      <c r="BK69" s="627"/>
      <c r="BL69" s="627"/>
      <c r="BM69" s="157"/>
      <c r="BN69" s="157"/>
      <c r="BO69" s="11"/>
      <c r="BP69" s="10"/>
      <c r="BQ69" s="157"/>
      <c r="BR69" s="627"/>
      <c r="BS69" s="627"/>
      <c r="BT69" s="627"/>
      <c r="BU69" s="157"/>
      <c r="BV69" s="157"/>
      <c r="BW69" s="11"/>
    </row>
    <row r="70" spans="1:75">
      <c r="U70" s="1090"/>
      <c r="V70" s="1091"/>
      <c r="W70" s="280"/>
      <c r="X70" s="280"/>
      <c r="AI70" s="561"/>
      <c r="AJ70" s="166"/>
      <c r="AK70" s="157"/>
      <c r="AL70" s="627"/>
      <c r="AM70" s="627"/>
      <c r="AN70" s="627"/>
      <c r="AO70" s="157"/>
      <c r="AP70" s="157"/>
      <c r="AQ70" s="11"/>
      <c r="AR70" s="10"/>
      <c r="AS70" s="157"/>
      <c r="AT70" s="627"/>
      <c r="AU70" s="627"/>
      <c r="AV70" s="627"/>
      <c r="AW70" s="157"/>
      <c r="AX70" s="157"/>
      <c r="AY70" s="11"/>
      <c r="AZ70" s="10"/>
      <c r="BA70" s="157"/>
      <c r="BB70" s="627"/>
      <c r="BC70" s="627"/>
      <c r="BD70" s="627"/>
      <c r="BE70" s="157"/>
      <c r="BF70" s="157"/>
      <c r="BG70" s="11"/>
      <c r="BH70" s="10"/>
      <c r="BI70" s="157"/>
      <c r="BJ70" s="627"/>
      <c r="BK70" s="627"/>
      <c r="BL70" s="627"/>
      <c r="BM70" s="157"/>
      <c r="BN70" s="157"/>
      <c r="BO70" s="11"/>
      <c r="BP70" s="10"/>
      <c r="BQ70" s="157"/>
      <c r="BR70" s="627"/>
      <c r="BS70" s="627"/>
      <c r="BT70" s="627"/>
      <c r="BU70" s="157"/>
      <c r="BV70" s="157"/>
      <c r="BW70" s="11"/>
    </row>
    <row r="71" spans="1:75">
      <c r="U71" s="1090"/>
      <c r="V71" s="1091"/>
      <c r="W71" s="280"/>
      <c r="X71" s="280"/>
      <c r="AI71" s="561"/>
      <c r="AJ71" s="166"/>
      <c r="AK71" s="157"/>
      <c r="AL71" s="627"/>
      <c r="AM71" s="627"/>
      <c r="AN71" s="627"/>
      <c r="AO71" s="157"/>
      <c r="AP71" s="157"/>
      <c r="AQ71" s="11"/>
      <c r="AR71" s="10"/>
      <c r="AS71" s="157"/>
      <c r="AT71" s="627"/>
      <c r="AU71" s="627"/>
      <c r="AV71" s="627"/>
      <c r="AW71" s="157"/>
      <c r="AX71" s="157"/>
      <c r="AY71" s="11"/>
      <c r="AZ71" s="10"/>
      <c r="BA71" s="157"/>
      <c r="BB71" s="627"/>
      <c r="BC71" s="627"/>
      <c r="BD71" s="627"/>
      <c r="BE71" s="157"/>
      <c r="BF71" s="157"/>
      <c r="BG71" s="11"/>
      <c r="BH71" s="10"/>
      <c r="BI71" s="157"/>
      <c r="BJ71" s="627"/>
      <c r="BK71" s="627"/>
      <c r="BL71" s="627"/>
      <c r="BM71" s="157"/>
      <c r="BN71" s="157"/>
      <c r="BO71" s="11"/>
      <c r="BP71" s="10"/>
      <c r="BQ71" s="157"/>
      <c r="BR71" s="627"/>
      <c r="BS71" s="627"/>
      <c r="BT71" s="627"/>
      <c r="BU71" s="157"/>
      <c r="BV71" s="157"/>
      <c r="BW71" s="11"/>
    </row>
    <row r="72" spans="1:75">
      <c r="U72" s="1090"/>
      <c r="V72" s="1091"/>
      <c r="W72" s="280"/>
      <c r="X72" s="280"/>
      <c r="AI72" s="561"/>
      <c r="AJ72" s="166"/>
      <c r="AK72" s="157"/>
      <c r="AL72" s="627"/>
      <c r="AM72" s="627"/>
      <c r="AN72" s="627"/>
      <c r="AO72" s="157"/>
      <c r="AP72" s="157"/>
      <c r="AQ72" s="11"/>
      <c r="AR72" s="10"/>
      <c r="AS72" s="157"/>
      <c r="AT72" s="627"/>
      <c r="AU72" s="627"/>
      <c r="AV72" s="627"/>
      <c r="AW72" s="157"/>
      <c r="AX72" s="157"/>
      <c r="AY72" s="11"/>
      <c r="AZ72" s="10"/>
      <c r="BA72" s="157"/>
      <c r="BB72" s="627"/>
      <c r="BC72" s="627"/>
      <c r="BD72" s="627"/>
      <c r="BE72" s="157"/>
      <c r="BF72" s="157"/>
      <c r="BG72" s="11"/>
      <c r="BH72" s="10"/>
      <c r="BI72" s="157"/>
      <c r="BJ72" s="627"/>
      <c r="BK72" s="627"/>
      <c r="BL72" s="627"/>
      <c r="BM72" s="157"/>
      <c r="BN72" s="157"/>
      <c r="BO72" s="11"/>
      <c r="BP72" s="10"/>
      <c r="BQ72" s="157"/>
      <c r="BR72" s="627"/>
      <c r="BS72" s="627"/>
      <c r="BT72" s="627"/>
      <c r="BU72" s="157"/>
      <c r="BV72" s="157"/>
      <c r="BW72" s="11"/>
    </row>
    <row r="73" spans="1:75">
      <c r="U73" s="1090"/>
      <c r="V73" s="1091"/>
      <c r="W73" s="280"/>
      <c r="X73" s="280"/>
      <c r="AI73" s="561"/>
      <c r="AJ73" s="166"/>
      <c r="AK73" s="157"/>
      <c r="AL73" s="627"/>
      <c r="AM73" s="627"/>
      <c r="AN73" s="627"/>
      <c r="AO73" s="157"/>
      <c r="AP73" s="157"/>
      <c r="AQ73" s="11"/>
      <c r="AR73" s="10"/>
      <c r="AS73" s="157"/>
      <c r="AT73" s="627"/>
      <c r="AU73" s="627"/>
      <c r="AV73" s="627"/>
      <c r="AW73" s="157"/>
      <c r="AX73" s="157"/>
      <c r="AY73" s="11"/>
      <c r="AZ73" s="10"/>
      <c r="BA73" s="157"/>
      <c r="BB73" s="627"/>
      <c r="BC73" s="627"/>
      <c r="BD73" s="627"/>
      <c r="BE73" s="157"/>
      <c r="BF73" s="157"/>
      <c r="BG73" s="11"/>
      <c r="BH73" s="10"/>
      <c r="BI73" s="157"/>
      <c r="BJ73" s="627"/>
      <c r="BK73" s="627"/>
      <c r="BL73" s="627"/>
      <c r="BM73" s="157"/>
      <c r="BN73" s="157"/>
      <c r="BO73" s="11"/>
      <c r="BP73" s="10"/>
      <c r="BQ73" s="157"/>
      <c r="BR73" s="627"/>
      <c r="BS73" s="627"/>
      <c r="BT73" s="627"/>
      <c r="BU73" s="157"/>
      <c r="BV73" s="157"/>
      <c r="BW73" s="11"/>
    </row>
    <row r="74" spans="1:75">
      <c r="U74" s="1090"/>
      <c r="V74" s="1091"/>
      <c r="W74" s="280"/>
      <c r="X74" s="280"/>
      <c r="AI74" s="561"/>
      <c r="AJ74" s="166"/>
      <c r="AK74" s="157"/>
      <c r="AL74" s="627"/>
      <c r="AM74" s="627"/>
      <c r="AN74" s="627"/>
      <c r="AO74" s="157"/>
      <c r="AP74" s="157"/>
      <c r="AQ74" s="11"/>
      <c r="AR74" s="10"/>
      <c r="AS74" s="157"/>
      <c r="AT74" s="627"/>
      <c r="AU74" s="627"/>
      <c r="AV74" s="627"/>
      <c r="AW74" s="157"/>
      <c r="AX74" s="157"/>
      <c r="AY74" s="11"/>
      <c r="AZ74" s="10"/>
      <c r="BA74" s="157"/>
      <c r="BB74" s="627"/>
      <c r="BC74" s="627"/>
      <c r="BD74" s="627"/>
      <c r="BE74" s="157"/>
      <c r="BF74" s="157"/>
      <c r="BG74" s="11"/>
      <c r="BH74" s="10"/>
      <c r="BI74" s="157"/>
      <c r="BJ74" s="627"/>
      <c r="BK74" s="627"/>
      <c r="BL74" s="627"/>
      <c r="BM74" s="157"/>
      <c r="BN74" s="157"/>
      <c r="BO74" s="11"/>
      <c r="BP74" s="10"/>
      <c r="BQ74" s="157"/>
      <c r="BR74" s="627"/>
      <c r="BS74" s="627"/>
      <c r="BT74" s="627"/>
      <c r="BU74" s="157"/>
      <c r="BV74" s="157"/>
      <c r="BW74" s="11"/>
    </row>
    <row r="75" spans="1:75">
      <c r="U75" s="1090"/>
      <c r="V75" s="1091"/>
      <c r="W75" s="280"/>
      <c r="X75" s="280"/>
      <c r="AI75" s="561"/>
      <c r="AJ75" s="166"/>
      <c r="AK75" s="157"/>
      <c r="AL75" s="627"/>
      <c r="AM75" s="627"/>
      <c r="AN75" s="627"/>
      <c r="AO75" s="157"/>
      <c r="AP75" s="157"/>
      <c r="AQ75" s="11"/>
      <c r="AR75" s="10"/>
      <c r="AS75" s="157"/>
      <c r="AT75" s="627"/>
      <c r="AU75" s="627"/>
      <c r="AV75" s="627"/>
      <c r="AW75" s="157"/>
      <c r="AX75" s="157"/>
      <c r="AY75" s="11"/>
      <c r="AZ75" s="10"/>
      <c r="BA75" s="157"/>
      <c r="BB75" s="627"/>
      <c r="BC75" s="627"/>
      <c r="BD75" s="627"/>
      <c r="BE75" s="157"/>
      <c r="BF75" s="157"/>
      <c r="BG75" s="11"/>
      <c r="BH75" s="10"/>
      <c r="BI75" s="157"/>
      <c r="BJ75" s="627"/>
      <c r="BK75" s="627"/>
      <c r="BL75" s="627"/>
      <c r="BM75" s="157"/>
      <c r="BN75" s="157"/>
      <c r="BO75" s="11"/>
      <c r="BP75" s="10"/>
      <c r="BQ75" s="157"/>
      <c r="BR75" s="627"/>
      <c r="BS75" s="627"/>
      <c r="BT75" s="627"/>
      <c r="BU75" s="157"/>
      <c r="BV75" s="157"/>
      <c r="BW75" s="11"/>
    </row>
    <row r="76" spans="1:75">
      <c r="A76" s="1" t="s">
        <v>760</v>
      </c>
      <c r="B76" s="1" t="s">
        <v>738</v>
      </c>
      <c r="C76" s="1" t="s">
        <v>739</v>
      </c>
      <c r="D76" s="1" t="s">
        <v>1703</v>
      </c>
      <c r="E76" s="1" t="s">
        <v>1937</v>
      </c>
      <c r="F76" s="1">
        <v>3.5000000000000003E-2</v>
      </c>
      <c r="G76" s="1">
        <v>0</v>
      </c>
      <c r="H76" s="1">
        <v>2.3199999999999998</v>
      </c>
      <c r="I76" s="1" t="s">
        <v>723</v>
      </c>
      <c r="J76" s="1" t="s">
        <v>532</v>
      </c>
      <c r="U76" s="1077"/>
      <c r="V76" s="1078"/>
      <c r="W76" s="1083" t="s">
        <v>257</v>
      </c>
      <c r="X76" s="1083"/>
      <c r="AI76" s="561"/>
      <c r="AJ76" s="166"/>
      <c r="AK76" s="157"/>
      <c r="AL76" s="627"/>
      <c r="AM76" s="627"/>
      <c r="AN76" s="627"/>
      <c r="AO76" s="157"/>
      <c r="AP76" s="157"/>
      <c r="AQ76" s="11"/>
      <c r="AR76" s="10"/>
      <c r="AS76" s="157"/>
      <c r="AT76" s="627"/>
      <c r="AU76" s="627"/>
      <c r="AV76" s="627"/>
      <c r="AW76" s="157"/>
      <c r="AX76" s="157"/>
      <c r="AY76" s="11"/>
      <c r="AZ76" s="10"/>
      <c r="BA76" s="157"/>
      <c r="BB76" s="627"/>
      <c r="BC76" s="627"/>
      <c r="BD76" s="627"/>
      <c r="BE76" s="157"/>
      <c r="BF76" s="157"/>
      <c r="BG76" s="11"/>
      <c r="BH76" s="10"/>
      <c r="BI76" s="157"/>
      <c r="BJ76" s="627"/>
      <c r="BK76" s="627"/>
      <c r="BL76" s="627"/>
      <c r="BM76" s="157"/>
      <c r="BN76" s="157"/>
      <c r="BO76" s="11"/>
      <c r="BP76" s="10"/>
      <c r="BQ76" s="157"/>
      <c r="BR76" s="627"/>
      <c r="BS76" s="627"/>
      <c r="BT76" s="627"/>
      <c r="BU76" s="157"/>
      <c r="BV76" s="157"/>
      <c r="BW76" s="11"/>
    </row>
    <row r="77" spans="1:75">
      <c r="A77" s="1" t="s">
        <v>761</v>
      </c>
      <c r="B77" s="1" t="s">
        <v>738</v>
      </c>
      <c r="C77" s="1" t="s">
        <v>739</v>
      </c>
      <c r="D77" s="1" t="s">
        <v>1703</v>
      </c>
      <c r="E77" s="1" t="s">
        <v>1938</v>
      </c>
      <c r="F77" s="1">
        <v>1.7500000000000002E-2</v>
      </c>
      <c r="G77" s="1">
        <v>0</v>
      </c>
      <c r="H77" s="1">
        <v>2.3199999999999998</v>
      </c>
      <c r="I77" s="1" t="s">
        <v>704</v>
      </c>
      <c r="J77" s="1" t="s">
        <v>716</v>
      </c>
      <c r="U77" s="1075" t="s">
        <v>278</v>
      </c>
      <c r="V77" s="1076"/>
      <c r="W77" s="1088" t="s">
        <v>277</v>
      </c>
      <c r="X77" s="1088"/>
      <c r="AI77" s="561"/>
      <c r="AJ77" s="166"/>
      <c r="AK77" s="157"/>
      <c r="AL77" s="627"/>
      <c r="AM77" s="627"/>
      <c r="AN77" s="627"/>
      <c r="AO77" s="157"/>
      <c r="AP77" s="157"/>
      <c r="AQ77" s="11"/>
      <c r="AR77" s="10"/>
      <c r="AS77" s="157"/>
      <c r="AT77" s="627"/>
      <c r="AU77" s="627"/>
      <c r="AV77" s="627"/>
      <c r="AW77" s="157"/>
      <c r="AX77" s="157"/>
      <c r="AY77" s="11"/>
      <c r="AZ77" s="10"/>
      <c r="BA77" s="157"/>
      <c r="BB77" s="627"/>
      <c r="BC77" s="627"/>
      <c r="BD77" s="627"/>
      <c r="BE77" s="157"/>
      <c r="BF77" s="157"/>
      <c r="BG77" s="11"/>
      <c r="BH77" s="10"/>
      <c r="BI77" s="157"/>
      <c r="BJ77" s="627"/>
      <c r="BK77" s="627"/>
      <c r="BL77" s="627"/>
      <c r="BM77" s="157"/>
      <c r="BN77" s="157"/>
      <c r="BO77" s="11"/>
      <c r="BP77" s="10"/>
      <c r="BQ77" s="157"/>
      <c r="BR77" s="627"/>
      <c r="BS77" s="627"/>
      <c r="BT77" s="627"/>
      <c r="BU77" s="157"/>
      <c r="BV77" s="157"/>
      <c r="BW77" s="11"/>
    </row>
    <row r="78" spans="1:75">
      <c r="A78" s="1" t="s">
        <v>762</v>
      </c>
      <c r="B78" s="1" t="s">
        <v>738</v>
      </c>
      <c r="C78" s="1" t="s">
        <v>739</v>
      </c>
      <c r="D78" s="1" t="s">
        <v>1703</v>
      </c>
      <c r="E78" s="1" t="s">
        <v>1939</v>
      </c>
      <c r="F78" s="1">
        <v>1.7500000000000002E-2</v>
      </c>
      <c r="G78" s="1">
        <v>0</v>
      </c>
      <c r="H78" s="1">
        <v>2.3199999999999998</v>
      </c>
      <c r="I78" s="1" t="s">
        <v>726</v>
      </c>
      <c r="J78" s="1" t="s">
        <v>533</v>
      </c>
      <c r="U78" s="1077"/>
      <c r="V78" s="1078"/>
      <c r="W78" s="1083" t="s">
        <v>257</v>
      </c>
      <c r="X78" s="1083"/>
      <c r="AI78" s="561"/>
      <c r="AJ78" s="166"/>
      <c r="AK78" s="157"/>
      <c r="AL78" s="627"/>
      <c r="AM78" s="627"/>
      <c r="AN78" s="627"/>
      <c r="AO78" s="157"/>
      <c r="AP78" s="157"/>
      <c r="AQ78" s="11"/>
      <c r="AR78" s="10"/>
      <c r="AS78" s="157"/>
      <c r="AT78" s="627"/>
      <c r="AU78" s="627"/>
      <c r="AV78" s="627"/>
      <c r="AW78" s="157"/>
      <c r="AX78" s="157"/>
      <c r="AY78" s="11"/>
      <c r="AZ78" s="10"/>
      <c r="BA78" s="157"/>
      <c r="BB78" s="627"/>
      <c r="BC78" s="627"/>
      <c r="BD78" s="627"/>
      <c r="BE78" s="157"/>
      <c r="BF78" s="157"/>
      <c r="BG78" s="11"/>
      <c r="BH78" s="10"/>
      <c r="BI78" s="157"/>
      <c r="BJ78" s="627"/>
      <c r="BK78" s="627"/>
      <c r="BL78" s="627"/>
      <c r="BM78" s="157"/>
      <c r="BN78" s="157"/>
      <c r="BO78" s="11"/>
      <c r="BP78" s="10"/>
      <c r="BQ78" s="157"/>
      <c r="BR78" s="627"/>
      <c r="BS78" s="627"/>
      <c r="BT78" s="627"/>
      <c r="BU78" s="157"/>
      <c r="BV78" s="157"/>
      <c r="BW78" s="11"/>
    </row>
    <row r="79" spans="1:75">
      <c r="A79" s="1" t="s">
        <v>763</v>
      </c>
      <c r="B79" s="1" t="s">
        <v>738</v>
      </c>
      <c r="C79" s="1" t="s">
        <v>739</v>
      </c>
      <c r="D79" s="1" t="s">
        <v>1703</v>
      </c>
      <c r="E79" s="1" t="s">
        <v>546</v>
      </c>
      <c r="F79" s="1">
        <v>6.3000000000000014E-2</v>
      </c>
      <c r="G79" s="1">
        <v>0</v>
      </c>
      <c r="H79" s="1">
        <v>2.3199999999999998</v>
      </c>
      <c r="I79" s="1" t="s">
        <v>704</v>
      </c>
      <c r="J79" s="1" t="s">
        <v>710</v>
      </c>
      <c r="U79" s="1075" t="s">
        <v>279</v>
      </c>
      <c r="V79" s="1076"/>
      <c r="W79" s="1088" t="s">
        <v>280</v>
      </c>
      <c r="X79" s="1088"/>
      <c r="AI79" s="561"/>
      <c r="AJ79" s="166"/>
      <c r="AK79" s="157"/>
      <c r="AL79" s="627"/>
      <c r="AM79" s="627"/>
      <c r="AN79" s="627"/>
      <c r="AO79" s="157"/>
      <c r="AP79" s="157"/>
      <c r="AQ79" s="11"/>
      <c r="AR79" s="10"/>
      <c r="AS79" s="157"/>
      <c r="AT79" s="627"/>
      <c r="AU79" s="627"/>
      <c r="AV79" s="627"/>
      <c r="AW79" s="157"/>
      <c r="AX79" s="157"/>
      <c r="AY79" s="11"/>
      <c r="AZ79" s="10"/>
      <c r="BA79" s="157"/>
      <c r="BB79" s="627"/>
      <c r="BC79" s="627"/>
      <c r="BD79" s="627"/>
      <c r="BE79" s="157"/>
      <c r="BF79" s="157"/>
      <c r="BG79" s="11"/>
      <c r="BH79" s="10"/>
      <c r="BI79" s="157"/>
      <c r="BJ79" s="627"/>
      <c r="BK79" s="627"/>
      <c r="BL79" s="627"/>
      <c r="BM79" s="157"/>
      <c r="BN79" s="157"/>
      <c r="BO79" s="11"/>
      <c r="BP79" s="10"/>
      <c r="BQ79" s="157"/>
      <c r="BR79" s="627"/>
      <c r="BS79" s="627"/>
      <c r="BT79" s="627"/>
      <c r="BU79" s="157"/>
      <c r="BV79" s="157"/>
      <c r="BW79" s="11"/>
    </row>
    <row r="80" spans="1:75">
      <c r="A80" s="1" t="s">
        <v>764</v>
      </c>
      <c r="B80" s="1" t="s">
        <v>738</v>
      </c>
      <c r="C80" s="1" t="s">
        <v>739</v>
      </c>
      <c r="D80" s="1" t="s">
        <v>1703</v>
      </c>
      <c r="E80" s="1" t="s">
        <v>547</v>
      </c>
      <c r="F80" s="1">
        <v>6.3000000000000014E-2</v>
      </c>
      <c r="G80" s="1">
        <v>0</v>
      </c>
      <c r="H80" s="1">
        <v>2.3199999999999998</v>
      </c>
      <c r="I80" s="1" t="s">
        <v>697</v>
      </c>
      <c r="J80" s="1" t="s">
        <v>531</v>
      </c>
      <c r="U80" s="1077"/>
      <c r="V80" s="1078"/>
      <c r="W80" s="1083" t="s">
        <v>281</v>
      </c>
      <c r="X80" s="1083"/>
      <c r="AI80" s="561"/>
      <c r="AJ80" s="166"/>
      <c r="AK80" s="157"/>
      <c r="AL80" s="627"/>
      <c r="AM80" s="627"/>
      <c r="AN80" s="627"/>
      <c r="AO80" s="157"/>
      <c r="AP80" s="157"/>
      <c r="AQ80" s="11"/>
      <c r="AR80" s="10"/>
      <c r="AS80" s="157"/>
      <c r="AT80" s="627"/>
      <c r="AU80" s="627"/>
      <c r="AV80" s="627"/>
      <c r="AW80" s="157"/>
      <c r="AX80" s="157"/>
      <c r="AY80" s="11"/>
      <c r="AZ80" s="10"/>
      <c r="BA80" s="157"/>
      <c r="BB80" s="627"/>
      <c r="BC80" s="627"/>
      <c r="BD80" s="627"/>
      <c r="BE80" s="157"/>
      <c r="BF80" s="157"/>
      <c r="BG80" s="11"/>
      <c r="BH80" s="10"/>
      <c r="BI80" s="157"/>
      <c r="BJ80" s="627"/>
      <c r="BK80" s="627"/>
      <c r="BL80" s="627"/>
      <c r="BM80" s="157"/>
      <c r="BN80" s="157"/>
      <c r="BO80" s="11"/>
      <c r="BP80" s="10"/>
      <c r="BQ80" s="157"/>
      <c r="BR80" s="627"/>
      <c r="BS80" s="627"/>
      <c r="BT80" s="627"/>
      <c r="BU80" s="157"/>
      <c r="BV80" s="157"/>
      <c r="BW80" s="11"/>
    </row>
    <row r="81" spans="1:75">
      <c r="A81" s="1" t="s">
        <v>765</v>
      </c>
      <c r="B81" s="1" t="s">
        <v>738</v>
      </c>
      <c r="C81" s="1" t="s">
        <v>739</v>
      </c>
      <c r="D81" s="1" t="s">
        <v>539</v>
      </c>
      <c r="E81" s="1" t="s">
        <v>548</v>
      </c>
      <c r="F81" s="1">
        <v>7.0000000000000007E-2</v>
      </c>
      <c r="G81" s="1">
        <v>0</v>
      </c>
      <c r="AI81" s="561"/>
      <c r="AJ81" s="166"/>
      <c r="AK81" s="157"/>
      <c r="AL81" s="627"/>
      <c r="AM81" s="627"/>
      <c r="AN81" s="627"/>
      <c r="AO81" s="157"/>
      <c r="AP81" s="157"/>
      <c r="AQ81" s="11"/>
      <c r="AR81" s="10"/>
      <c r="AS81" s="157"/>
      <c r="AT81" s="627"/>
      <c r="AU81" s="627"/>
      <c r="AV81" s="627"/>
      <c r="AW81" s="157"/>
      <c r="AX81" s="157"/>
      <c r="AY81" s="11"/>
      <c r="AZ81" s="10"/>
      <c r="BA81" s="157"/>
      <c r="BB81" s="627"/>
      <c r="BC81" s="627"/>
      <c r="BD81" s="627"/>
      <c r="BE81" s="157"/>
      <c r="BF81" s="157"/>
      <c r="BG81" s="11"/>
      <c r="BH81" s="10"/>
      <c r="BI81" s="157"/>
      <c r="BJ81" s="627"/>
      <c r="BK81" s="627"/>
      <c r="BL81" s="627"/>
      <c r="BM81" s="157"/>
      <c r="BN81" s="157"/>
      <c r="BO81" s="11"/>
      <c r="BP81" s="10"/>
      <c r="BQ81" s="157"/>
      <c r="BR81" s="627"/>
      <c r="BS81" s="627"/>
      <c r="BT81" s="627"/>
      <c r="BU81" s="157"/>
      <c r="BV81" s="157"/>
      <c r="BW81" s="11"/>
    </row>
    <row r="82" spans="1:75">
      <c r="AI82" s="561"/>
      <c r="AJ82" s="166"/>
      <c r="AK82" s="157"/>
      <c r="AL82" s="627"/>
      <c r="AM82" s="627"/>
      <c r="AN82" s="627"/>
      <c r="AO82" s="157"/>
      <c r="AP82" s="157"/>
      <c r="AQ82" s="11"/>
      <c r="AR82" s="10"/>
      <c r="AS82" s="157"/>
      <c r="AT82" s="627"/>
      <c r="AU82" s="627"/>
      <c r="AV82" s="627"/>
      <c r="AW82" s="157"/>
      <c r="AX82" s="157"/>
      <c r="AY82" s="11"/>
      <c r="AZ82" s="10"/>
      <c r="BA82" s="157"/>
      <c r="BB82" s="627"/>
      <c r="BC82" s="627"/>
      <c r="BD82" s="627"/>
      <c r="BE82" s="157"/>
      <c r="BF82" s="157"/>
      <c r="BG82" s="11"/>
      <c r="BH82" s="10"/>
      <c r="BI82" s="157"/>
      <c r="BJ82" s="627"/>
      <c r="BK82" s="627"/>
      <c r="BL82" s="627"/>
      <c r="BM82" s="157"/>
      <c r="BN82" s="157"/>
      <c r="BO82" s="11"/>
      <c r="BP82" s="10"/>
      <c r="BQ82" s="157"/>
      <c r="BR82" s="627"/>
      <c r="BS82" s="627"/>
      <c r="BT82" s="627"/>
      <c r="BU82" s="157"/>
      <c r="BV82" s="157"/>
      <c r="BW82" s="11"/>
    </row>
    <row r="83" spans="1:75">
      <c r="AI83" s="561"/>
      <c r="AJ83" s="166"/>
      <c r="AK83" s="157"/>
      <c r="AL83" s="627"/>
      <c r="AM83" s="627"/>
      <c r="AN83" s="627"/>
      <c r="AO83" s="157"/>
      <c r="AP83" s="157"/>
      <c r="AQ83" s="11"/>
      <c r="AR83" s="10"/>
      <c r="AS83" s="157"/>
      <c r="AT83" s="627"/>
      <c r="AU83" s="627"/>
      <c r="AV83" s="627"/>
      <c r="AW83" s="157"/>
      <c r="AX83" s="157"/>
      <c r="AY83" s="11"/>
      <c r="AZ83" s="10"/>
      <c r="BA83" s="157"/>
      <c r="BB83" s="627"/>
      <c r="BC83" s="627"/>
      <c r="BD83" s="627"/>
      <c r="BE83" s="157"/>
      <c r="BF83" s="157"/>
      <c r="BG83" s="11"/>
      <c r="BH83" s="10"/>
      <c r="BI83" s="157"/>
      <c r="BJ83" s="627"/>
      <c r="BK83" s="627"/>
      <c r="BL83" s="627"/>
      <c r="BM83" s="157"/>
      <c r="BN83" s="157"/>
      <c r="BO83" s="11"/>
      <c r="BP83" s="10"/>
      <c r="BQ83" s="157"/>
      <c r="BR83" s="627"/>
      <c r="BS83" s="627"/>
      <c r="BT83" s="627"/>
      <c r="BU83" s="157"/>
      <c r="BV83" s="157"/>
      <c r="BW83" s="11"/>
    </row>
    <row r="84" spans="1:75">
      <c r="AI84" s="561"/>
      <c r="AJ84" s="166"/>
      <c r="AK84" s="157"/>
      <c r="AL84" s="627"/>
      <c r="AM84" s="627"/>
      <c r="AN84" s="627"/>
      <c r="AO84" s="157"/>
      <c r="AP84" s="157"/>
      <c r="AQ84" s="11"/>
      <c r="AR84" s="10"/>
      <c r="AS84" s="157"/>
      <c r="AT84" s="627"/>
      <c r="AU84" s="627"/>
      <c r="AV84" s="627"/>
      <c r="AW84" s="157"/>
      <c r="AX84" s="157"/>
      <c r="AY84" s="11"/>
      <c r="AZ84" s="10"/>
      <c r="BA84" s="157"/>
      <c r="BB84" s="627"/>
      <c r="BC84" s="627"/>
      <c r="BD84" s="627"/>
      <c r="BE84" s="157"/>
      <c r="BF84" s="157"/>
      <c r="BG84" s="11"/>
      <c r="BH84" s="10"/>
      <c r="BI84" s="157"/>
      <c r="BJ84" s="627"/>
      <c r="BK84" s="627"/>
      <c r="BL84" s="627"/>
      <c r="BM84" s="157"/>
      <c r="BN84" s="157"/>
      <c r="BO84" s="11"/>
      <c r="BP84" s="10"/>
      <c r="BQ84" s="157"/>
      <c r="BR84" s="627"/>
      <c r="BS84" s="627"/>
      <c r="BT84" s="627"/>
      <c r="BU84" s="157"/>
      <c r="BV84" s="157"/>
      <c r="BW84" s="11"/>
    </row>
    <row r="85" spans="1:75">
      <c r="AI85" s="561"/>
      <c r="AJ85" s="166"/>
      <c r="AK85" s="157"/>
      <c r="AL85" s="627"/>
      <c r="AM85" s="627"/>
      <c r="AN85" s="627"/>
      <c r="AO85" s="157"/>
      <c r="AP85" s="157"/>
      <c r="AQ85" s="11"/>
      <c r="AR85" s="10"/>
      <c r="AS85" s="157"/>
      <c r="AT85" s="627"/>
      <c r="AU85" s="627"/>
      <c r="AV85" s="627"/>
      <c r="AW85" s="157"/>
      <c r="AX85" s="157"/>
      <c r="AY85" s="11"/>
      <c r="AZ85" s="10"/>
      <c r="BA85" s="157"/>
      <c r="BB85" s="627"/>
      <c r="BC85" s="627"/>
      <c r="BD85" s="627"/>
      <c r="BE85" s="157"/>
      <c r="BF85" s="157"/>
      <c r="BG85" s="11"/>
      <c r="BH85" s="10"/>
      <c r="BI85" s="157"/>
      <c r="BJ85" s="627"/>
      <c r="BK85" s="627"/>
      <c r="BL85" s="627"/>
      <c r="BM85" s="157"/>
      <c r="BN85" s="157"/>
      <c r="BO85" s="11"/>
      <c r="BP85" s="10"/>
      <c r="BQ85" s="157"/>
      <c r="BR85" s="627"/>
      <c r="BS85" s="627"/>
      <c r="BT85" s="627"/>
      <c r="BU85" s="157"/>
      <c r="BV85" s="157"/>
      <c r="BW85" s="11"/>
    </row>
    <row r="86" spans="1:75">
      <c r="AI86" s="561"/>
      <c r="AJ86" s="166"/>
      <c r="AK86" s="157"/>
      <c r="AL86" s="627"/>
      <c r="AM86" s="627"/>
      <c r="AN86" s="627"/>
      <c r="AO86" s="157"/>
      <c r="AP86" s="157"/>
      <c r="AQ86" s="11"/>
      <c r="AR86" s="10"/>
      <c r="AS86" s="157"/>
      <c r="AT86" s="627"/>
      <c r="AU86" s="627"/>
      <c r="AV86" s="627"/>
      <c r="AW86" s="157"/>
      <c r="AX86" s="157"/>
      <c r="AY86" s="11"/>
      <c r="AZ86" s="10"/>
      <c r="BA86" s="157"/>
      <c r="BB86" s="627"/>
      <c r="BC86" s="627"/>
      <c r="BD86" s="627"/>
      <c r="BE86" s="157"/>
      <c r="BF86" s="157"/>
      <c r="BG86" s="11"/>
      <c r="BH86" s="10"/>
      <c r="BI86" s="157"/>
      <c r="BJ86" s="627"/>
      <c r="BK86" s="627"/>
      <c r="BL86" s="627"/>
      <c r="BM86" s="157"/>
      <c r="BN86" s="157"/>
      <c r="BO86" s="11"/>
      <c r="BP86" s="10"/>
      <c r="BQ86" s="157"/>
      <c r="BR86" s="627"/>
      <c r="BS86" s="627"/>
      <c r="BT86" s="627"/>
      <c r="BU86" s="157"/>
      <c r="BV86" s="157"/>
      <c r="BW86" s="11"/>
    </row>
    <row r="87" spans="1:75">
      <c r="AI87" s="561"/>
      <c r="AJ87" s="166"/>
      <c r="AK87" s="157"/>
      <c r="AL87" s="627"/>
      <c r="AM87" s="627"/>
      <c r="AN87" s="627"/>
      <c r="AO87" s="157"/>
      <c r="AP87" s="157"/>
      <c r="AQ87" s="11"/>
      <c r="AR87" s="10"/>
      <c r="AS87" s="157"/>
      <c r="AT87" s="627"/>
      <c r="AU87" s="627"/>
      <c r="AV87" s="627"/>
      <c r="AW87" s="157"/>
      <c r="AX87" s="157"/>
      <c r="AY87" s="11"/>
      <c r="AZ87" s="10"/>
      <c r="BA87" s="157"/>
      <c r="BB87" s="627"/>
      <c r="BC87" s="627"/>
      <c r="BD87" s="627"/>
      <c r="BE87" s="157"/>
      <c r="BF87" s="157"/>
      <c r="BG87" s="11"/>
      <c r="BH87" s="10"/>
      <c r="BI87" s="157"/>
      <c r="BJ87" s="627"/>
      <c r="BK87" s="627"/>
      <c r="BL87" s="627"/>
      <c r="BM87" s="157"/>
      <c r="BN87" s="157"/>
      <c r="BO87" s="11"/>
      <c r="BP87" s="10"/>
      <c r="BQ87" s="157"/>
      <c r="BR87" s="627"/>
      <c r="BS87" s="627"/>
      <c r="BT87" s="627"/>
      <c r="BU87" s="157"/>
      <c r="BV87" s="157"/>
      <c r="BW87" s="11"/>
    </row>
    <row r="88" spans="1:75">
      <c r="AI88" s="561"/>
      <c r="AJ88" s="166"/>
      <c r="AK88" s="157"/>
      <c r="AL88" s="627"/>
      <c r="AM88" s="627"/>
      <c r="AN88" s="627"/>
      <c r="AO88" s="157"/>
      <c r="AP88" s="157"/>
      <c r="AQ88" s="11"/>
      <c r="AR88" s="10"/>
      <c r="AS88" s="157"/>
      <c r="AT88" s="627"/>
      <c r="AU88" s="627"/>
      <c r="AV88" s="627"/>
      <c r="AW88" s="157"/>
      <c r="AX88" s="157"/>
      <c r="AY88" s="11"/>
      <c r="AZ88" s="10"/>
      <c r="BA88" s="157"/>
      <c r="BB88" s="627"/>
      <c r="BC88" s="627"/>
      <c r="BD88" s="627"/>
      <c r="BE88" s="157"/>
      <c r="BF88" s="157"/>
      <c r="BG88" s="11"/>
      <c r="BH88" s="10"/>
      <c r="BI88" s="157"/>
      <c r="BJ88" s="627"/>
      <c r="BK88" s="627"/>
      <c r="BL88" s="627"/>
      <c r="BM88" s="157"/>
      <c r="BN88" s="157"/>
      <c r="BO88" s="11"/>
      <c r="BP88" s="10"/>
      <c r="BQ88" s="157"/>
      <c r="BR88" s="627"/>
      <c r="BS88" s="627"/>
      <c r="BT88" s="627"/>
      <c r="BU88" s="157"/>
      <c r="BV88" s="157"/>
      <c r="BW88" s="11"/>
    </row>
    <row r="89" spans="1:75">
      <c r="AI89" s="561"/>
      <c r="AJ89" s="166"/>
      <c r="AK89" s="157"/>
      <c r="AL89" s="627"/>
      <c r="AM89" s="627"/>
      <c r="AN89" s="627"/>
      <c r="AO89" s="157"/>
      <c r="AP89" s="157"/>
      <c r="AQ89" s="11"/>
      <c r="AR89" s="10"/>
      <c r="AS89" s="157"/>
      <c r="AT89" s="627"/>
      <c r="AU89" s="627"/>
      <c r="AV89" s="627"/>
      <c r="AW89" s="157"/>
      <c r="AX89" s="157"/>
      <c r="AY89" s="11"/>
      <c r="AZ89" s="10"/>
      <c r="BA89" s="157"/>
      <c r="BB89" s="627"/>
      <c r="BC89" s="627"/>
      <c r="BD89" s="627"/>
      <c r="BE89" s="157"/>
      <c r="BF89" s="157"/>
      <c r="BG89" s="11"/>
      <c r="BH89" s="10"/>
      <c r="BI89" s="157"/>
      <c r="BJ89" s="627"/>
      <c r="BK89" s="627"/>
      <c r="BL89" s="627"/>
      <c r="BM89" s="157"/>
      <c r="BN89" s="157"/>
      <c r="BO89" s="11"/>
      <c r="BP89" s="10"/>
      <c r="BQ89" s="157"/>
      <c r="BR89" s="627"/>
      <c r="BS89" s="627"/>
      <c r="BT89" s="627"/>
      <c r="BU89" s="157"/>
      <c r="BV89" s="157"/>
      <c r="BW89" s="11"/>
    </row>
    <row r="90" spans="1:75">
      <c r="AI90" s="561"/>
      <c r="AJ90" s="166"/>
      <c r="AK90" s="157"/>
      <c r="AL90" s="627"/>
      <c r="AM90" s="627"/>
      <c r="AN90" s="627"/>
      <c r="AO90" s="157"/>
      <c r="AP90" s="157"/>
      <c r="AQ90" s="11"/>
      <c r="AR90" s="10"/>
      <c r="AS90" s="157"/>
      <c r="AT90" s="627"/>
      <c r="AU90" s="627"/>
      <c r="AV90" s="627"/>
      <c r="AW90" s="157"/>
      <c r="AX90" s="157"/>
      <c r="AY90" s="11"/>
      <c r="AZ90" s="10"/>
      <c r="BA90" s="157"/>
      <c r="BB90" s="627"/>
      <c r="BC90" s="627"/>
      <c r="BD90" s="627"/>
      <c r="BE90" s="157"/>
      <c r="BF90" s="157"/>
      <c r="BG90" s="11"/>
      <c r="BH90" s="10"/>
      <c r="BI90" s="157"/>
      <c r="BJ90" s="627"/>
      <c r="BK90" s="627"/>
      <c r="BL90" s="627"/>
      <c r="BM90" s="157"/>
      <c r="BN90" s="157"/>
      <c r="BO90" s="11"/>
      <c r="BP90" s="10"/>
      <c r="BQ90" s="157"/>
      <c r="BR90" s="627"/>
      <c r="BS90" s="627"/>
      <c r="BT90" s="627"/>
      <c r="BU90" s="157"/>
      <c r="BV90" s="157"/>
      <c r="BW90" s="11"/>
    </row>
    <row r="91" spans="1:75">
      <c r="AI91" s="561"/>
      <c r="AJ91" s="166"/>
      <c r="AK91" s="157"/>
      <c r="AL91" s="627"/>
      <c r="AM91" s="627"/>
      <c r="AN91" s="627"/>
      <c r="AO91" s="157"/>
      <c r="AP91" s="157"/>
      <c r="AQ91" s="11"/>
      <c r="AR91" s="10"/>
      <c r="AS91" s="157"/>
      <c r="AT91" s="627"/>
      <c r="AU91" s="627"/>
      <c r="AV91" s="627"/>
      <c r="AW91" s="157"/>
      <c r="AX91" s="157"/>
      <c r="AY91" s="11"/>
      <c r="AZ91" s="10"/>
      <c r="BA91" s="157"/>
      <c r="BB91" s="627"/>
      <c r="BC91" s="627"/>
      <c r="BD91" s="627"/>
      <c r="BE91" s="157"/>
      <c r="BF91" s="157"/>
      <c r="BG91" s="11"/>
      <c r="BH91" s="10"/>
      <c r="BI91" s="157"/>
      <c r="BJ91" s="627"/>
      <c r="BK91" s="627"/>
      <c r="BL91" s="627"/>
      <c r="BM91" s="157"/>
      <c r="BN91" s="157"/>
      <c r="BO91" s="11"/>
      <c r="BP91" s="10"/>
      <c r="BQ91" s="157"/>
      <c r="BR91" s="627"/>
      <c r="BS91" s="627"/>
      <c r="BT91" s="627"/>
      <c r="BU91" s="157"/>
      <c r="BV91" s="157"/>
      <c r="BW91" s="11"/>
    </row>
    <row r="92" spans="1:75">
      <c r="AI92" s="561"/>
      <c r="AJ92" s="166"/>
      <c r="AK92" s="157"/>
      <c r="AL92" s="627"/>
      <c r="AM92" s="627"/>
      <c r="AN92" s="627"/>
      <c r="AO92" s="157"/>
      <c r="AP92" s="157"/>
      <c r="AQ92" s="11"/>
      <c r="AR92" s="10"/>
      <c r="AS92" s="157"/>
      <c r="AT92" s="627"/>
      <c r="AU92" s="627"/>
      <c r="AV92" s="627"/>
      <c r="AW92" s="157"/>
      <c r="AX92" s="157"/>
      <c r="AY92" s="11"/>
      <c r="AZ92" s="10"/>
      <c r="BA92" s="157"/>
      <c r="BB92" s="627"/>
      <c r="BC92" s="627"/>
      <c r="BD92" s="627"/>
      <c r="BE92" s="157"/>
      <c r="BF92" s="157"/>
      <c r="BG92" s="11"/>
      <c r="BH92" s="10"/>
      <c r="BI92" s="157"/>
      <c r="BJ92" s="627"/>
      <c r="BK92" s="627"/>
      <c r="BL92" s="627"/>
      <c r="BM92" s="157"/>
      <c r="BN92" s="157"/>
      <c r="BO92" s="11"/>
      <c r="BP92" s="10"/>
      <c r="BQ92" s="157"/>
      <c r="BR92" s="627"/>
      <c r="BS92" s="627"/>
      <c r="BT92" s="627"/>
      <c r="BU92" s="157"/>
      <c r="BV92" s="157"/>
      <c r="BW92" s="11"/>
    </row>
    <row r="93" spans="1:75">
      <c r="AI93" s="561"/>
      <c r="AJ93" s="166"/>
      <c r="AK93" s="157"/>
      <c r="AL93" s="627"/>
      <c r="AM93" s="627"/>
      <c r="AN93" s="627"/>
      <c r="AO93" s="157"/>
      <c r="AP93" s="157"/>
      <c r="AQ93" s="11"/>
      <c r="AR93" s="10"/>
      <c r="AS93" s="157"/>
      <c r="AT93" s="627"/>
      <c r="AU93" s="627"/>
      <c r="AV93" s="627"/>
      <c r="AW93" s="157"/>
      <c r="AX93" s="157"/>
      <c r="AY93" s="11"/>
      <c r="AZ93" s="10"/>
      <c r="BA93" s="157"/>
      <c r="BB93" s="627"/>
      <c r="BC93" s="627"/>
      <c r="BD93" s="627"/>
      <c r="BE93" s="157"/>
      <c r="BF93" s="157"/>
      <c r="BG93" s="11"/>
      <c r="BH93" s="10"/>
      <c r="BI93" s="157"/>
      <c r="BJ93" s="627"/>
      <c r="BK93" s="627"/>
      <c r="BL93" s="627"/>
      <c r="BM93" s="157"/>
      <c r="BN93" s="157"/>
      <c r="BO93" s="11"/>
      <c r="BP93" s="10"/>
      <c r="BQ93" s="157"/>
      <c r="BR93" s="627"/>
      <c r="BS93" s="627"/>
      <c r="BT93" s="627"/>
      <c r="BU93" s="157"/>
      <c r="BV93" s="157"/>
      <c r="BW93" s="11"/>
    </row>
    <row r="94" spans="1:75">
      <c r="AI94" s="561"/>
      <c r="AJ94" s="166"/>
      <c r="AK94" s="157"/>
      <c r="AL94" s="627"/>
      <c r="AM94" s="627"/>
      <c r="AN94" s="627"/>
      <c r="AO94" s="157"/>
      <c r="AP94" s="157"/>
      <c r="AQ94" s="11"/>
      <c r="AR94" s="10"/>
      <c r="AS94" s="157"/>
      <c r="AT94" s="627"/>
      <c r="AU94" s="627"/>
      <c r="AV94" s="627"/>
      <c r="AW94" s="157"/>
      <c r="AX94" s="157"/>
      <c r="AY94" s="11"/>
      <c r="AZ94" s="10"/>
      <c r="BA94" s="157"/>
      <c r="BB94" s="627"/>
      <c r="BC94" s="627"/>
      <c r="BD94" s="627"/>
      <c r="BE94" s="157"/>
      <c r="BF94" s="157"/>
      <c r="BG94" s="11"/>
      <c r="BH94" s="10"/>
      <c r="BI94" s="157"/>
      <c r="BJ94" s="627"/>
      <c r="BK94" s="627"/>
      <c r="BL94" s="627"/>
      <c r="BM94" s="157"/>
      <c r="BN94" s="157"/>
      <c r="BO94" s="11"/>
      <c r="BP94" s="10"/>
      <c r="BQ94" s="157"/>
      <c r="BR94" s="627"/>
      <c r="BS94" s="627"/>
      <c r="BT94" s="627"/>
      <c r="BU94" s="157"/>
      <c r="BV94" s="157"/>
      <c r="BW94" s="11"/>
    </row>
    <row r="95" spans="1:75">
      <c r="AI95" s="561"/>
      <c r="AJ95" s="166"/>
      <c r="AK95" s="157"/>
      <c r="AL95" s="627"/>
      <c r="AM95" s="627"/>
      <c r="AN95" s="627"/>
      <c r="AO95" s="157"/>
      <c r="AP95" s="157"/>
      <c r="AQ95" s="11"/>
      <c r="AR95" s="10"/>
      <c r="AS95" s="157"/>
      <c r="AT95" s="627"/>
      <c r="AU95" s="627"/>
      <c r="AV95" s="627"/>
      <c r="AW95" s="157"/>
      <c r="AX95" s="157"/>
      <c r="AY95" s="11"/>
      <c r="AZ95" s="10"/>
      <c r="BA95" s="157"/>
      <c r="BB95" s="627"/>
      <c r="BC95" s="627"/>
      <c r="BD95" s="627"/>
      <c r="BE95" s="157"/>
      <c r="BF95" s="157"/>
      <c r="BG95" s="11"/>
      <c r="BH95" s="10"/>
      <c r="BI95" s="157"/>
      <c r="BJ95" s="627"/>
      <c r="BK95" s="627"/>
      <c r="BL95" s="627"/>
      <c r="BM95" s="157"/>
      <c r="BN95" s="157"/>
      <c r="BO95" s="11"/>
      <c r="BP95" s="10"/>
      <c r="BQ95" s="157"/>
      <c r="BR95" s="627"/>
      <c r="BS95" s="627"/>
      <c r="BT95" s="627"/>
      <c r="BU95" s="157"/>
      <c r="BV95" s="157"/>
      <c r="BW95" s="11"/>
    </row>
    <row r="96" spans="1:75">
      <c r="AI96" s="561"/>
      <c r="AJ96" s="166"/>
      <c r="AK96" s="157"/>
      <c r="AL96" s="627"/>
      <c r="AM96" s="627"/>
      <c r="AN96" s="627"/>
      <c r="AO96" s="157"/>
      <c r="AP96" s="157"/>
      <c r="AQ96" s="11"/>
      <c r="AR96" s="10"/>
      <c r="AS96" s="157"/>
      <c r="AT96" s="627"/>
      <c r="AU96" s="627"/>
      <c r="AV96" s="627"/>
      <c r="AW96" s="157"/>
      <c r="AX96" s="157"/>
      <c r="AY96" s="11"/>
      <c r="AZ96" s="10"/>
      <c r="BA96" s="157"/>
      <c r="BB96" s="627"/>
      <c r="BC96" s="627"/>
      <c r="BD96" s="627"/>
      <c r="BE96" s="157"/>
      <c r="BF96" s="157"/>
      <c r="BG96" s="11"/>
      <c r="BH96" s="10"/>
      <c r="BI96" s="157"/>
      <c r="BJ96" s="627"/>
      <c r="BK96" s="627"/>
      <c r="BL96" s="627"/>
      <c r="BM96" s="157"/>
      <c r="BN96" s="157"/>
      <c r="BO96" s="11"/>
      <c r="BP96" s="10"/>
      <c r="BQ96" s="157"/>
      <c r="BR96" s="627"/>
      <c r="BS96" s="627"/>
      <c r="BT96" s="627"/>
      <c r="BU96" s="157"/>
      <c r="BV96" s="157"/>
      <c r="BW96" s="11"/>
    </row>
    <row r="97" spans="1:75">
      <c r="AI97" s="561"/>
      <c r="AJ97" s="166"/>
      <c r="AK97" s="157"/>
      <c r="AL97" s="627"/>
      <c r="AM97" s="627"/>
      <c r="AN97" s="627"/>
      <c r="AO97" s="157"/>
      <c r="AP97" s="157"/>
      <c r="AQ97" s="11"/>
      <c r="AR97" s="10"/>
      <c r="AS97" s="157"/>
      <c r="AT97" s="627"/>
      <c r="AU97" s="627"/>
      <c r="AV97" s="627"/>
      <c r="AW97" s="157"/>
      <c r="AX97" s="157"/>
      <c r="AY97" s="11"/>
      <c r="AZ97" s="10"/>
      <c r="BA97" s="157"/>
      <c r="BB97" s="627"/>
      <c r="BC97" s="627"/>
      <c r="BD97" s="627"/>
      <c r="BE97" s="157"/>
      <c r="BF97" s="157"/>
      <c r="BG97" s="11"/>
      <c r="BH97" s="10"/>
      <c r="BI97" s="157"/>
      <c r="BJ97" s="627"/>
      <c r="BK97" s="627"/>
      <c r="BL97" s="627"/>
      <c r="BM97" s="157"/>
      <c r="BN97" s="157"/>
      <c r="BO97" s="11"/>
      <c r="BP97" s="10"/>
      <c r="BQ97" s="157"/>
      <c r="BR97" s="627"/>
      <c r="BS97" s="627"/>
      <c r="BT97" s="627"/>
      <c r="BU97" s="157"/>
      <c r="BV97" s="157"/>
      <c r="BW97" s="11"/>
    </row>
    <row r="98" spans="1:75">
      <c r="AI98" s="561"/>
      <c r="AJ98" s="166"/>
      <c r="AK98" s="157"/>
      <c r="AL98" s="627"/>
      <c r="AM98" s="627"/>
      <c r="AN98" s="627"/>
      <c r="AO98" s="157"/>
      <c r="AP98" s="157"/>
      <c r="AQ98" s="11"/>
      <c r="AR98" s="10"/>
      <c r="AS98" s="157"/>
      <c r="AT98" s="627"/>
      <c r="AU98" s="627"/>
      <c r="AV98" s="627"/>
      <c r="AW98" s="157"/>
      <c r="AX98" s="157"/>
      <c r="AY98" s="11"/>
      <c r="AZ98" s="10"/>
      <c r="BA98" s="157"/>
      <c r="BB98" s="627"/>
      <c r="BC98" s="627"/>
      <c r="BD98" s="627"/>
      <c r="BE98" s="157"/>
      <c r="BF98" s="157"/>
      <c r="BG98" s="11"/>
      <c r="BH98" s="10"/>
      <c r="BI98" s="157"/>
      <c r="BJ98" s="627"/>
      <c r="BK98" s="627"/>
      <c r="BL98" s="627"/>
      <c r="BM98" s="157"/>
      <c r="BN98" s="157"/>
      <c r="BO98" s="11"/>
      <c r="BP98" s="10"/>
      <c r="BQ98" s="157"/>
      <c r="BR98" s="627"/>
      <c r="BS98" s="627"/>
      <c r="BT98" s="627"/>
      <c r="BU98" s="157"/>
      <c r="BV98" s="157"/>
      <c r="BW98" s="11"/>
    </row>
    <row r="99" spans="1:75">
      <c r="AI99" s="561"/>
      <c r="AJ99" s="166"/>
      <c r="AK99" s="157"/>
      <c r="AL99" s="627"/>
      <c r="AM99" s="627"/>
      <c r="AN99" s="627"/>
      <c r="AO99" s="157"/>
      <c r="AP99" s="157"/>
      <c r="AQ99" s="11"/>
      <c r="AR99" s="10"/>
      <c r="AS99" s="157"/>
      <c r="AT99" s="627"/>
      <c r="AU99" s="627"/>
      <c r="AV99" s="627"/>
      <c r="AW99" s="157"/>
      <c r="AX99" s="157"/>
      <c r="AY99" s="11"/>
      <c r="AZ99" s="10"/>
      <c r="BA99" s="157"/>
      <c r="BB99" s="627"/>
      <c r="BC99" s="627"/>
      <c r="BD99" s="627"/>
      <c r="BE99" s="157"/>
      <c r="BF99" s="157"/>
      <c r="BG99" s="11"/>
      <c r="BH99" s="10"/>
      <c r="BI99" s="157"/>
      <c r="BJ99" s="627"/>
      <c r="BK99" s="627"/>
      <c r="BL99" s="627"/>
      <c r="BM99" s="157"/>
      <c r="BN99" s="157"/>
      <c r="BO99" s="11"/>
      <c r="BP99" s="10"/>
      <c r="BQ99" s="157"/>
      <c r="BR99" s="627"/>
      <c r="BS99" s="627"/>
      <c r="BT99" s="627"/>
      <c r="BU99" s="157"/>
      <c r="BV99" s="157"/>
      <c r="BW99" s="11"/>
    </row>
    <row r="100" spans="1:75">
      <c r="AI100" s="561"/>
      <c r="AJ100" s="166"/>
      <c r="AK100" s="157"/>
      <c r="AL100" s="627"/>
      <c r="AM100" s="627"/>
      <c r="AN100" s="627"/>
      <c r="AO100" s="157"/>
      <c r="AP100" s="157"/>
      <c r="AQ100" s="11"/>
      <c r="AR100" s="10"/>
      <c r="AS100" s="157"/>
      <c r="AT100" s="627"/>
      <c r="AU100" s="627"/>
      <c r="AV100" s="627"/>
      <c r="AW100" s="157"/>
      <c r="AX100" s="157"/>
      <c r="AY100" s="11"/>
      <c r="AZ100" s="10"/>
      <c r="BA100" s="157"/>
      <c r="BB100" s="627"/>
      <c r="BC100" s="627"/>
      <c r="BD100" s="627"/>
      <c r="BE100" s="157"/>
      <c r="BF100" s="157"/>
      <c r="BG100" s="11"/>
      <c r="BH100" s="10"/>
      <c r="BI100" s="157"/>
      <c r="BJ100" s="627"/>
      <c r="BK100" s="627"/>
      <c r="BL100" s="627"/>
      <c r="BM100" s="157"/>
      <c r="BN100" s="157"/>
      <c r="BO100" s="11"/>
      <c r="BP100" s="10"/>
      <c r="BQ100" s="157"/>
      <c r="BR100" s="627"/>
      <c r="BS100" s="627"/>
      <c r="BT100" s="627"/>
      <c r="BU100" s="157"/>
      <c r="BV100" s="157"/>
      <c r="BW100" s="11"/>
    </row>
    <row r="101" spans="1:75">
      <c r="A101" s="1" t="s">
        <v>766</v>
      </c>
      <c r="B101" s="1" t="s">
        <v>738</v>
      </c>
      <c r="C101" s="1" t="s">
        <v>739</v>
      </c>
      <c r="D101" s="1" t="s">
        <v>539</v>
      </c>
      <c r="E101" s="1" t="s">
        <v>549</v>
      </c>
      <c r="F101" s="1">
        <v>3.5000000000000003E-2</v>
      </c>
      <c r="G101" s="1">
        <v>0</v>
      </c>
      <c r="J101" s="1" t="s">
        <v>705</v>
      </c>
      <c r="U101" s="1" t="s">
        <v>282</v>
      </c>
      <c r="AI101" s="561"/>
      <c r="AJ101" s="166"/>
      <c r="AK101" s="157"/>
      <c r="AL101" s="627"/>
      <c r="AM101" s="627"/>
      <c r="AN101" s="627"/>
      <c r="AO101" s="157"/>
      <c r="AP101" s="157"/>
      <c r="AQ101" s="11"/>
      <c r="AR101" s="10"/>
      <c r="AS101" s="157"/>
      <c r="AT101" s="627"/>
      <c r="AU101" s="627"/>
      <c r="AV101" s="627"/>
      <c r="AW101" s="157"/>
      <c r="AX101" s="157"/>
      <c r="AY101" s="11"/>
      <c r="AZ101" s="10"/>
      <c r="BA101" s="157"/>
      <c r="BB101" s="627"/>
      <c r="BC101" s="627"/>
      <c r="BD101" s="627"/>
      <c r="BE101" s="157"/>
      <c r="BF101" s="157"/>
      <c r="BG101" s="11"/>
      <c r="BH101" s="10"/>
      <c r="BI101" s="157"/>
      <c r="BJ101" s="627"/>
      <c r="BK101" s="627"/>
      <c r="BL101" s="627"/>
      <c r="BM101" s="157"/>
      <c r="BN101" s="157"/>
      <c r="BO101" s="11"/>
      <c r="BP101" s="10"/>
      <c r="BQ101" s="157"/>
      <c r="BR101" s="627"/>
      <c r="BS101" s="627"/>
      <c r="BT101" s="627"/>
      <c r="BU101" s="157"/>
      <c r="BV101" s="157"/>
      <c r="BW101" s="11"/>
    </row>
    <row r="102" spans="1:75" ht="12.6" thickBot="1">
      <c r="A102" s="1" t="s">
        <v>767</v>
      </c>
      <c r="B102" s="1" t="s">
        <v>738</v>
      </c>
      <c r="C102" s="1" t="s">
        <v>739</v>
      </c>
      <c r="D102" s="1" t="s">
        <v>539</v>
      </c>
      <c r="E102" s="1" t="s">
        <v>550</v>
      </c>
      <c r="F102" s="1">
        <v>3.5000000000000003E-2</v>
      </c>
      <c r="G102" s="1">
        <v>0</v>
      </c>
      <c r="J102" s="1" t="s">
        <v>535</v>
      </c>
      <c r="U102" s="1" t="s">
        <v>283</v>
      </c>
      <c r="AI102" s="561"/>
      <c r="AJ102" s="166"/>
      <c r="AK102" s="157"/>
      <c r="AL102" s="627"/>
      <c r="AM102" s="627"/>
      <c r="AN102" s="627"/>
      <c r="AO102" s="157"/>
      <c r="AP102" s="157"/>
      <c r="AQ102" s="11"/>
      <c r="AR102" s="10"/>
      <c r="AS102" s="157"/>
      <c r="AT102" s="627"/>
      <c r="AU102" s="627"/>
      <c r="AV102" s="627"/>
      <c r="AW102" s="157"/>
      <c r="AX102" s="157"/>
      <c r="AY102" s="11"/>
      <c r="AZ102" s="12"/>
      <c r="BA102" s="212"/>
      <c r="BB102" s="19"/>
      <c r="BC102" s="19"/>
      <c r="BD102" s="19"/>
      <c r="BE102" s="212"/>
      <c r="BF102" s="212"/>
      <c r="BG102" s="13"/>
      <c r="BH102" s="12"/>
      <c r="BI102" s="212"/>
      <c r="BJ102" s="19"/>
      <c r="BK102" s="19"/>
      <c r="BL102" s="19"/>
      <c r="BM102" s="212"/>
      <c r="BN102" s="212"/>
      <c r="BO102" s="13"/>
      <c r="BP102" s="12"/>
      <c r="BQ102" s="212"/>
      <c r="BR102" s="19"/>
      <c r="BS102" s="19"/>
      <c r="BT102" s="19"/>
      <c r="BU102" s="212"/>
      <c r="BV102" s="212"/>
      <c r="BW102" s="13"/>
    </row>
    <row r="103" spans="1:75">
      <c r="A103" s="1" t="s">
        <v>768</v>
      </c>
      <c r="B103" s="1" t="s">
        <v>738</v>
      </c>
      <c r="C103" s="1" t="s">
        <v>739</v>
      </c>
      <c r="D103" s="1" t="s">
        <v>539</v>
      </c>
      <c r="E103" s="1" t="s">
        <v>551</v>
      </c>
      <c r="F103" s="1">
        <v>3.5000000000000003E-2</v>
      </c>
      <c r="G103" s="1">
        <v>0</v>
      </c>
      <c r="J103" s="1" t="s">
        <v>769</v>
      </c>
      <c r="AI103" s="560">
        <v>2</v>
      </c>
      <c r="AJ103" s="155" t="s">
        <v>2670</v>
      </c>
      <c r="AK103" s="156" t="s">
        <v>1847</v>
      </c>
      <c r="AL103" s="17" t="s">
        <v>1805</v>
      </c>
      <c r="AM103" s="17" t="s">
        <v>1721</v>
      </c>
      <c r="AN103" s="17" t="s">
        <v>1721</v>
      </c>
      <c r="AO103" s="156">
        <v>2.1800000000000002</v>
      </c>
      <c r="AP103" s="156">
        <v>0</v>
      </c>
      <c r="AQ103" s="9">
        <v>2.3199999999999998</v>
      </c>
      <c r="AR103" s="8" t="s">
        <v>2671</v>
      </c>
      <c r="AS103" s="156" t="s">
        <v>1847</v>
      </c>
      <c r="AT103" s="17" t="s">
        <v>1805</v>
      </c>
      <c r="AU103" s="17" t="s">
        <v>1721</v>
      </c>
      <c r="AV103" s="17" t="s">
        <v>1721</v>
      </c>
      <c r="AW103" s="156">
        <v>2.1800000000000002</v>
      </c>
      <c r="AX103" s="156">
        <v>0</v>
      </c>
      <c r="AY103" s="9">
        <v>3</v>
      </c>
      <c r="AZ103" s="213" t="s">
        <v>1979</v>
      </c>
      <c r="BA103" s="214" t="s">
        <v>1850</v>
      </c>
      <c r="BB103" s="626" t="s">
        <v>1805</v>
      </c>
      <c r="BC103" s="626" t="s">
        <v>1721</v>
      </c>
      <c r="BD103" s="626" t="s">
        <v>1721</v>
      </c>
      <c r="BE103" s="214">
        <v>2.83</v>
      </c>
      <c r="BF103" s="214">
        <v>0.25</v>
      </c>
      <c r="BG103" s="175">
        <v>2.58</v>
      </c>
      <c r="BH103" s="213" t="s">
        <v>2044</v>
      </c>
      <c r="BI103" s="214" t="s">
        <v>1791</v>
      </c>
      <c r="BJ103" s="626" t="s">
        <v>1818</v>
      </c>
      <c r="BK103" s="626" t="s">
        <v>531</v>
      </c>
      <c r="BL103" s="626" t="s">
        <v>1721</v>
      </c>
      <c r="BM103" s="214">
        <v>4.8750000000000002E-2</v>
      </c>
      <c r="BN103" s="214">
        <v>0</v>
      </c>
      <c r="BO103" s="175">
        <v>2.23</v>
      </c>
      <c r="BP103" s="213" t="s">
        <v>2075</v>
      </c>
      <c r="BQ103" s="214" t="s">
        <v>1706</v>
      </c>
      <c r="BR103" s="626" t="s">
        <v>1818</v>
      </c>
      <c r="BS103" s="626" t="s">
        <v>531</v>
      </c>
      <c r="BT103" s="626" t="s">
        <v>1721</v>
      </c>
      <c r="BU103" s="214">
        <v>0.18375</v>
      </c>
      <c r="BV103" s="214">
        <v>0</v>
      </c>
      <c r="BW103" s="175">
        <v>1.37</v>
      </c>
    </row>
    <row r="104" spans="1:75">
      <c r="A104" s="1" t="s">
        <v>770</v>
      </c>
      <c r="B104" s="1" t="s">
        <v>738</v>
      </c>
      <c r="C104" s="1" t="s">
        <v>739</v>
      </c>
      <c r="D104" s="1" t="s">
        <v>539</v>
      </c>
      <c r="E104" s="1" t="s">
        <v>552</v>
      </c>
      <c r="F104" s="1">
        <v>1.7500000000000002E-2</v>
      </c>
      <c r="G104" s="1">
        <v>0</v>
      </c>
      <c r="J104" s="1" t="s">
        <v>536</v>
      </c>
      <c r="U104" s="1089" t="s">
        <v>2190</v>
      </c>
      <c r="V104" s="1089"/>
      <c r="W104" s="1089"/>
      <c r="X104" s="1089"/>
      <c r="Y104" s="1089"/>
      <c r="Z104" s="1089"/>
      <c r="AA104" s="1089"/>
      <c r="AB104" s="1089"/>
      <c r="AC104" s="1089"/>
      <c r="AD104" s="1089"/>
      <c r="AI104" s="561"/>
      <c r="AJ104" s="166" t="s">
        <v>2670</v>
      </c>
      <c r="AK104" s="157" t="s">
        <v>1851</v>
      </c>
      <c r="AL104" s="627" t="s">
        <v>1792</v>
      </c>
      <c r="AM104" s="627" t="s">
        <v>1721</v>
      </c>
      <c r="AN104" s="627" t="s">
        <v>1721</v>
      </c>
      <c r="AO104" s="157">
        <v>1.8</v>
      </c>
      <c r="AP104" s="157">
        <v>0</v>
      </c>
      <c r="AQ104" s="11">
        <v>2.3199999999999998</v>
      </c>
      <c r="AR104" s="10" t="s">
        <v>2671</v>
      </c>
      <c r="AS104" s="157" t="s">
        <v>1851</v>
      </c>
      <c r="AT104" s="627" t="s">
        <v>1792</v>
      </c>
      <c r="AU104" s="627" t="s">
        <v>1721</v>
      </c>
      <c r="AV104" s="627" t="s">
        <v>1721</v>
      </c>
      <c r="AW104" s="157">
        <v>1.8</v>
      </c>
      <c r="AX104" s="157">
        <v>0</v>
      </c>
      <c r="AY104" s="11">
        <v>3</v>
      </c>
      <c r="AZ104" s="10" t="s">
        <v>1979</v>
      </c>
      <c r="BA104" s="157" t="s">
        <v>1852</v>
      </c>
      <c r="BB104" s="627" t="s">
        <v>1826</v>
      </c>
      <c r="BC104" s="627" t="s">
        <v>1721</v>
      </c>
      <c r="BD104" s="627" t="s">
        <v>1721</v>
      </c>
      <c r="BE104" s="157">
        <v>2.5299999999999998</v>
      </c>
      <c r="BF104" s="157">
        <v>0.25</v>
      </c>
      <c r="BG104" s="11">
        <v>2.58</v>
      </c>
      <c r="BH104" s="10" t="s">
        <v>2044</v>
      </c>
      <c r="BI104" s="157" t="s">
        <v>1791</v>
      </c>
      <c r="BJ104" s="627" t="s">
        <v>1819</v>
      </c>
      <c r="BK104" s="627" t="s">
        <v>532</v>
      </c>
      <c r="BL104" s="627" t="s">
        <v>1721</v>
      </c>
      <c r="BM104" s="157">
        <v>3.2500000000000001E-2</v>
      </c>
      <c r="BN104" s="157">
        <v>0</v>
      </c>
      <c r="BO104" s="11">
        <v>2.23</v>
      </c>
      <c r="BP104" s="10" t="s">
        <v>2075</v>
      </c>
      <c r="BQ104" s="157" t="s">
        <v>1706</v>
      </c>
      <c r="BR104" s="627" t="s">
        <v>1819</v>
      </c>
      <c r="BS104" s="627" t="s">
        <v>532</v>
      </c>
      <c r="BT104" s="627" t="s">
        <v>1721</v>
      </c>
      <c r="BU104" s="157">
        <v>0.1225</v>
      </c>
      <c r="BV104" s="157">
        <v>0</v>
      </c>
      <c r="BW104" s="11">
        <v>1.37</v>
      </c>
    </row>
    <row r="105" spans="1:75">
      <c r="A105" s="1" t="s">
        <v>771</v>
      </c>
      <c r="B105" s="1" t="s">
        <v>738</v>
      </c>
      <c r="C105" s="1" t="s">
        <v>739</v>
      </c>
      <c r="D105" s="1" t="s">
        <v>539</v>
      </c>
      <c r="E105" s="1" t="s">
        <v>553</v>
      </c>
      <c r="F105" s="1">
        <v>1.7500000000000002E-2</v>
      </c>
      <c r="G105" s="1">
        <v>0</v>
      </c>
      <c r="J105" s="1" t="s">
        <v>772</v>
      </c>
      <c r="U105" s="1084"/>
      <c r="V105" s="1085"/>
      <c r="W105" s="1080" t="s">
        <v>258</v>
      </c>
      <c r="X105" s="1081"/>
      <c r="Y105" s="1081"/>
      <c r="Z105" s="1081"/>
      <c r="AA105" s="1082"/>
      <c r="AB105" s="1080" t="s">
        <v>284</v>
      </c>
      <c r="AC105" s="1081"/>
      <c r="AD105" s="1082"/>
      <c r="AI105" s="561"/>
      <c r="AJ105" s="166" t="s">
        <v>2670</v>
      </c>
      <c r="AK105" s="157" t="s">
        <v>1852</v>
      </c>
      <c r="AL105" s="627" t="s">
        <v>1793</v>
      </c>
      <c r="AM105" s="627" t="s">
        <v>1721</v>
      </c>
      <c r="AN105" s="627" t="s">
        <v>1721</v>
      </c>
      <c r="AO105" s="157">
        <v>1.2</v>
      </c>
      <c r="AP105" s="157">
        <v>0</v>
      </c>
      <c r="AQ105" s="11">
        <v>2.3199999999999998</v>
      </c>
      <c r="AR105" s="10" t="s">
        <v>2671</v>
      </c>
      <c r="AS105" s="157" t="s">
        <v>1852</v>
      </c>
      <c r="AT105" s="627" t="s">
        <v>1793</v>
      </c>
      <c r="AU105" s="627" t="s">
        <v>1721</v>
      </c>
      <c r="AV105" s="627" t="s">
        <v>1721</v>
      </c>
      <c r="AW105" s="157">
        <v>1.2</v>
      </c>
      <c r="AX105" s="157">
        <v>0</v>
      </c>
      <c r="AY105" s="11">
        <v>3</v>
      </c>
      <c r="AZ105" s="10" t="s">
        <v>1979</v>
      </c>
      <c r="BA105" s="157" t="s">
        <v>1853</v>
      </c>
      <c r="BB105" s="627" t="s">
        <v>1795</v>
      </c>
      <c r="BC105" s="627" t="s">
        <v>1721</v>
      </c>
      <c r="BD105" s="627" t="s">
        <v>1721</v>
      </c>
      <c r="BE105" s="157">
        <v>2.16</v>
      </c>
      <c r="BF105" s="157">
        <v>0.25</v>
      </c>
      <c r="BG105" s="11">
        <v>2.58</v>
      </c>
      <c r="BH105" s="10" t="s">
        <v>2044</v>
      </c>
      <c r="BI105" s="157" t="s">
        <v>1791</v>
      </c>
      <c r="BJ105" s="627" t="s">
        <v>1820</v>
      </c>
      <c r="BK105" s="627" t="s">
        <v>533</v>
      </c>
      <c r="BL105" s="627" t="s">
        <v>1721</v>
      </c>
      <c r="BM105" s="157">
        <v>1.6250000000000001E-2</v>
      </c>
      <c r="BN105" s="157">
        <v>0</v>
      </c>
      <c r="BO105" s="11">
        <v>2.23</v>
      </c>
      <c r="BP105" s="10" t="s">
        <v>2075</v>
      </c>
      <c r="BQ105" s="157" t="s">
        <v>1706</v>
      </c>
      <c r="BR105" s="627" t="s">
        <v>1820</v>
      </c>
      <c r="BS105" s="627" t="s">
        <v>533</v>
      </c>
      <c r="BT105" s="627" t="s">
        <v>1721</v>
      </c>
      <c r="BU105" s="157">
        <v>6.1249999999999999E-2</v>
      </c>
      <c r="BV105" s="157">
        <v>0</v>
      </c>
      <c r="BW105" s="11">
        <v>1.37</v>
      </c>
    </row>
    <row r="106" spans="1:75">
      <c r="A106" s="1" t="s">
        <v>773</v>
      </c>
      <c r="B106" s="1" t="s">
        <v>774</v>
      </c>
      <c r="C106" s="1" t="s">
        <v>775</v>
      </c>
      <c r="D106" s="1" t="s">
        <v>1850</v>
      </c>
      <c r="E106" s="1" t="s">
        <v>1805</v>
      </c>
      <c r="F106" s="1">
        <v>1.8</v>
      </c>
      <c r="G106" s="1">
        <v>0</v>
      </c>
      <c r="H106" s="1">
        <v>2.3199999999999998</v>
      </c>
      <c r="I106" s="1" t="s">
        <v>697</v>
      </c>
      <c r="U106" s="1086"/>
      <c r="V106" s="1087"/>
      <c r="W106" s="1079" t="s">
        <v>285</v>
      </c>
      <c r="X106" s="1079"/>
      <c r="Y106" s="1079"/>
      <c r="Z106" s="1079"/>
      <c r="AA106" s="1079"/>
      <c r="AB106" s="1079" t="s">
        <v>286</v>
      </c>
      <c r="AC106" s="1079"/>
      <c r="AD106" s="1079"/>
      <c r="AI106" s="561"/>
      <c r="AJ106" s="166" t="s">
        <v>2670</v>
      </c>
      <c r="AK106" s="157" t="s">
        <v>1855</v>
      </c>
      <c r="AL106" s="627" t="s">
        <v>1794</v>
      </c>
      <c r="AM106" s="627" t="s">
        <v>1721</v>
      </c>
      <c r="AN106" s="627" t="s">
        <v>1721</v>
      </c>
      <c r="AO106" s="157">
        <v>0.9</v>
      </c>
      <c r="AP106" s="157">
        <v>0</v>
      </c>
      <c r="AQ106" s="11">
        <v>2.3199999999999998</v>
      </c>
      <c r="AR106" s="10" t="s">
        <v>2671</v>
      </c>
      <c r="AS106" s="157" t="s">
        <v>1855</v>
      </c>
      <c r="AT106" s="627" t="s">
        <v>1794</v>
      </c>
      <c r="AU106" s="627" t="s">
        <v>1721</v>
      </c>
      <c r="AV106" s="627" t="s">
        <v>1721</v>
      </c>
      <c r="AW106" s="157">
        <v>0.9</v>
      </c>
      <c r="AX106" s="157">
        <v>0</v>
      </c>
      <c r="AY106" s="11">
        <v>3</v>
      </c>
      <c r="AZ106" s="10" t="s">
        <v>1979</v>
      </c>
      <c r="BA106" s="157" t="s">
        <v>1853</v>
      </c>
      <c r="BB106" s="627" t="s">
        <v>1796</v>
      </c>
      <c r="BC106" s="627" t="s">
        <v>1721</v>
      </c>
      <c r="BD106" s="627" t="s">
        <v>1721</v>
      </c>
      <c r="BE106" s="157">
        <v>2.16</v>
      </c>
      <c r="BF106" s="157">
        <v>0.25</v>
      </c>
      <c r="BG106" s="11">
        <v>2.58</v>
      </c>
      <c r="BH106" s="10" t="s">
        <v>2044</v>
      </c>
      <c r="BI106" s="157" t="s">
        <v>1703</v>
      </c>
      <c r="BJ106" s="627" t="s">
        <v>2045</v>
      </c>
      <c r="BK106" s="627" t="s">
        <v>1721</v>
      </c>
      <c r="BL106" s="627" t="s">
        <v>1721</v>
      </c>
      <c r="BM106" s="157">
        <v>3.5000000000000003E-2</v>
      </c>
      <c r="BN106" s="157">
        <v>0</v>
      </c>
      <c r="BO106" s="11">
        <v>2.23</v>
      </c>
      <c r="BP106" s="10" t="s">
        <v>2075</v>
      </c>
      <c r="BQ106" s="157" t="s">
        <v>1703</v>
      </c>
      <c r="BR106" s="627" t="s">
        <v>2076</v>
      </c>
      <c r="BS106" s="627" t="s">
        <v>1721</v>
      </c>
      <c r="BT106" s="627" t="s">
        <v>1721</v>
      </c>
      <c r="BU106" s="157">
        <v>0.125</v>
      </c>
      <c r="BV106" s="157">
        <v>0</v>
      </c>
      <c r="BW106" s="11">
        <v>1.37</v>
      </c>
    </row>
    <row r="107" spans="1:75">
      <c r="A107" s="1" t="s">
        <v>776</v>
      </c>
      <c r="B107" s="1" t="s">
        <v>774</v>
      </c>
      <c r="C107" s="1" t="s">
        <v>775</v>
      </c>
      <c r="D107" s="1" t="s">
        <v>1852</v>
      </c>
      <c r="E107" s="1" t="s">
        <v>1793</v>
      </c>
      <c r="F107" s="1">
        <v>1.2</v>
      </c>
      <c r="G107" s="1">
        <v>0</v>
      </c>
      <c r="H107" s="1">
        <v>2.3199999999999998</v>
      </c>
      <c r="I107" s="1" t="s">
        <v>697</v>
      </c>
      <c r="U107" s="1110" t="s">
        <v>275</v>
      </c>
      <c r="V107" s="1111"/>
      <c r="W107" s="1084" t="s">
        <v>287</v>
      </c>
      <c r="X107" s="1112"/>
      <c r="Y107" s="1112"/>
      <c r="Z107" s="1112"/>
      <c r="AA107" s="1085"/>
      <c r="AB107" s="1084" t="s">
        <v>288</v>
      </c>
      <c r="AC107" s="1112"/>
      <c r="AD107" s="1085"/>
      <c r="AI107" s="561"/>
      <c r="AJ107" s="166" t="s">
        <v>2670</v>
      </c>
      <c r="AK107" s="157" t="s">
        <v>1872</v>
      </c>
      <c r="AL107" s="627" t="s">
        <v>1812</v>
      </c>
      <c r="AM107" s="627" t="s">
        <v>1721</v>
      </c>
      <c r="AN107" s="627" t="s">
        <v>1721</v>
      </c>
      <c r="AO107" s="157">
        <v>0.7</v>
      </c>
      <c r="AP107" s="157">
        <v>0</v>
      </c>
      <c r="AQ107" s="11">
        <v>2.3199999999999998</v>
      </c>
      <c r="AR107" s="10" t="s">
        <v>2671</v>
      </c>
      <c r="AS107" s="157" t="s">
        <v>1872</v>
      </c>
      <c r="AT107" s="627" t="s">
        <v>1812</v>
      </c>
      <c r="AU107" s="627" t="s">
        <v>1721</v>
      </c>
      <c r="AV107" s="627" t="s">
        <v>1721</v>
      </c>
      <c r="AW107" s="157">
        <v>0.7</v>
      </c>
      <c r="AX107" s="157">
        <v>0</v>
      </c>
      <c r="AY107" s="11">
        <v>3</v>
      </c>
      <c r="AZ107" s="10" t="s">
        <v>1979</v>
      </c>
      <c r="BA107" s="157" t="s">
        <v>1856</v>
      </c>
      <c r="BB107" s="627" t="s">
        <v>1857</v>
      </c>
      <c r="BC107" s="627" t="s">
        <v>1721</v>
      </c>
      <c r="BD107" s="627" t="s">
        <v>1721</v>
      </c>
      <c r="BE107" s="157">
        <v>1.93</v>
      </c>
      <c r="BF107" s="157">
        <v>0.25</v>
      </c>
      <c r="BG107" s="11">
        <v>2.58</v>
      </c>
      <c r="BH107" s="10" t="s">
        <v>2044</v>
      </c>
      <c r="BI107" s="157" t="s">
        <v>1703</v>
      </c>
      <c r="BJ107" s="627" t="s">
        <v>2046</v>
      </c>
      <c r="BK107" s="627" t="s">
        <v>1721</v>
      </c>
      <c r="BL107" s="627" t="s">
        <v>1721</v>
      </c>
      <c r="BM107" s="157">
        <v>1.7500000000000002E-2</v>
      </c>
      <c r="BN107" s="157">
        <v>0</v>
      </c>
      <c r="BO107" s="11">
        <v>2.23</v>
      </c>
      <c r="BP107" s="10" t="s">
        <v>2075</v>
      </c>
      <c r="BQ107" s="157" t="s">
        <v>1703</v>
      </c>
      <c r="BR107" s="627" t="s">
        <v>2077</v>
      </c>
      <c r="BS107" s="627" t="s">
        <v>1721</v>
      </c>
      <c r="BT107" s="627" t="s">
        <v>1721</v>
      </c>
      <c r="BU107" s="157">
        <v>6.25E-2</v>
      </c>
      <c r="BV107" s="157">
        <v>0</v>
      </c>
      <c r="BW107" s="11">
        <v>1.37</v>
      </c>
    </row>
    <row r="108" spans="1:75">
      <c r="A108" s="1" t="s">
        <v>777</v>
      </c>
      <c r="B108" s="1" t="s">
        <v>774</v>
      </c>
      <c r="C108" s="1" t="s">
        <v>775</v>
      </c>
      <c r="D108" s="1" t="s">
        <v>1887</v>
      </c>
      <c r="E108" s="1" t="s">
        <v>1821</v>
      </c>
      <c r="F108" s="1">
        <v>0.9</v>
      </c>
      <c r="G108" s="1">
        <v>0</v>
      </c>
      <c r="H108" s="1">
        <v>2.3199999999999998</v>
      </c>
      <c r="I108" s="1" t="s">
        <v>697</v>
      </c>
      <c r="U108" s="1113" t="s">
        <v>276</v>
      </c>
      <c r="V108" s="1114"/>
      <c r="W108" s="1104" t="s">
        <v>259</v>
      </c>
      <c r="X108" s="1105"/>
      <c r="Y108" s="1105"/>
      <c r="Z108" s="1105"/>
      <c r="AA108" s="1106"/>
      <c r="AB108" s="1104" t="s">
        <v>289</v>
      </c>
      <c r="AC108" s="1105"/>
      <c r="AD108" s="1106"/>
      <c r="AI108" s="561"/>
      <c r="AJ108" s="166" t="s">
        <v>2670</v>
      </c>
      <c r="AK108" s="157" t="s">
        <v>1905</v>
      </c>
      <c r="AL108" s="627" t="s">
        <v>1813</v>
      </c>
      <c r="AM108" s="627" t="s">
        <v>1721</v>
      </c>
      <c r="AN108" s="627" t="s">
        <v>1721</v>
      </c>
      <c r="AO108" s="157">
        <v>0.4</v>
      </c>
      <c r="AP108" s="157">
        <v>0</v>
      </c>
      <c r="AQ108" s="11">
        <v>2.3199999999999998</v>
      </c>
      <c r="AR108" s="10" t="s">
        <v>2671</v>
      </c>
      <c r="AS108" s="157" t="s">
        <v>1905</v>
      </c>
      <c r="AT108" s="627" t="s">
        <v>1813</v>
      </c>
      <c r="AU108" s="627" t="s">
        <v>1721</v>
      </c>
      <c r="AV108" s="627" t="s">
        <v>1721</v>
      </c>
      <c r="AW108" s="157">
        <v>0.4</v>
      </c>
      <c r="AX108" s="157">
        <v>0</v>
      </c>
      <c r="AY108" s="11">
        <v>3</v>
      </c>
      <c r="AZ108" s="10" t="s">
        <v>1979</v>
      </c>
      <c r="BA108" s="157" t="s">
        <v>1959</v>
      </c>
      <c r="BB108" s="627" t="s">
        <v>1876</v>
      </c>
      <c r="BC108" s="627" t="s">
        <v>1721</v>
      </c>
      <c r="BD108" s="627" t="s">
        <v>1721</v>
      </c>
      <c r="BE108" s="157">
        <v>1.3</v>
      </c>
      <c r="BF108" s="157">
        <v>0.25</v>
      </c>
      <c r="BG108" s="11">
        <v>2.58</v>
      </c>
      <c r="BH108" s="10" t="s">
        <v>2044</v>
      </c>
      <c r="BI108" s="157" t="s">
        <v>1703</v>
      </c>
      <c r="BJ108" s="627" t="s">
        <v>2047</v>
      </c>
      <c r="BK108" s="627" t="s">
        <v>534</v>
      </c>
      <c r="BL108" s="627" t="s">
        <v>1721</v>
      </c>
      <c r="BM108" s="157">
        <v>3.1500000000000007E-2</v>
      </c>
      <c r="BN108" s="157">
        <v>0</v>
      </c>
      <c r="BO108" s="11">
        <v>2.23</v>
      </c>
      <c r="BP108" s="10" t="s">
        <v>2075</v>
      </c>
      <c r="BQ108" s="157" t="s">
        <v>1703</v>
      </c>
      <c r="BR108" s="627" t="s">
        <v>2078</v>
      </c>
      <c r="BS108" s="627" t="s">
        <v>534</v>
      </c>
      <c r="BT108" s="627" t="s">
        <v>1721</v>
      </c>
      <c r="BU108" s="157">
        <v>0.1125</v>
      </c>
      <c r="BV108" s="157">
        <v>0</v>
      </c>
      <c r="BW108" s="11">
        <v>1.37</v>
      </c>
    </row>
    <row r="109" spans="1:75">
      <c r="A109" s="1" t="s">
        <v>778</v>
      </c>
      <c r="B109" s="1" t="s">
        <v>774</v>
      </c>
      <c r="C109" s="1" t="s">
        <v>775</v>
      </c>
      <c r="D109" s="1" t="s">
        <v>1872</v>
      </c>
      <c r="E109" s="1" t="s">
        <v>1812</v>
      </c>
      <c r="F109" s="1">
        <v>0.7</v>
      </c>
      <c r="G109" s="1">
        <v>0</v>
      </c>
      <c r="H109" s="1">
        <v>2.3199999999999998</v>
      </c>
      <c r="I109" s="1" t="s">
        <v>697</v>
      </c>
      <c r="U109" s="1113" t="s">
        <v>278</v>
      </c>
      <c r="V109" s="1114"/>
      <c r="W109" s="1104" t="s">
        <v>259</v>
      </c>
      <c r="X109" s="1105"/>
      <c r="Y109" s="1105"/>
      <c r="Z109" s="1105"/>
      <c r="AA109" s="1106"/>
      <c r="AB109" s="1104" t="s">
        <v>289</v>
      </c>
      <c r="AC109" s="1105"/>
      <c r="AD109" s="1106"/>
      <c r="AI109" s="561"/>
      <c r="AJ109" s="166" t="s">
        <v>2670</v>
      </c>
      <c r="AK109" s="157" t="s">
        <v>1905</v>
      </c>
      <c r="AL109" s="627" t="s">
        <v>1814</v>
      </c>
      <c r="AM109" s="36" t="s">
        <v>2672</v>
      </c>
      <c r="AN109" s="36" t="s">
        <v>1721</v>
      </c>
      <c r="AO109" s="157">
        <v>0.4</v>
      </c>
      <c r="AP109" s="157">
        <v>0</v>
      </c>
      <c r="AQ109" s="11">
        <v>2.3199999999999998</v>
      </c>
      <c r="AR109" s="10" t="s">
        <v>2671</v>
      </c>
      <c r="AS109" s="157" t="s">
        <v>1905</v>
      </c>
      <c r="AT109" s="627" t="s">
        <v>1814</v>
      </c>
      <c r="AU109" s="627" t="s">
        <v>1721</v>
      </c>
      <c r="AV109" s="627" t="s">
        <v>1721</v>
      </c>
      <c r="AW109" s="157">
        <v>0.4</v>
      </c>
      <c r="AX109" s="157">
        <v>0</v>
      </c>
      <c r="AY109" s="11">
        <v>3</v>
      </c>
      <c r="AZ109" s="10" t="s">
        <v>1979</v>
      </c>
      <c r="BA109" s="157" t="s">
        <v>1980</v>
      </c>
      <c r="BB109" s="627" t="s">
        <v>1981</v>
      </c>
      <c r="BC109" s="627" t="s">
        <v>1721</v>
      </c>
      <c r="BD109" s="627" t="s">
        <v>1721</v>
      </c>
      <c r="BE109" s="157">
        <v>0.7</v>
      </c>
      <c r="BF109" s="157">
        <v>0.09</v>
      </c>
      <c r="BG109" s="11">
        <v>2.58</v>
      </c>
      <c r="BH109" s="10" t="s">
        <v>2044</v>
      </c>
      <c r="BI109" s="157" t="s">
        <v>1703</v>
      </c>
      <c r="BJ109" s="627" t="s">
        <v>2048</v>
      </c>
      <c r="BK109" s="627" t="s">
        <v>534</v>
      </c>
      <c r="BL109" s="627" t="s">
        <v>1721</v>
      </c>
      <c r="BM109" s="157">
        <v>3.1500000000000007E-2</v>
      </c>
      <c r="BN109" s="157">
        <v>0</v>
      </c>
      <c r="BO109" s="11">
        <v>2.23</v>
      </c>
      <c r="BP109" s="10" t="s">
        <v>2075</v>
      </c>
      <c r="BQ109" s="157" t="s">
        <v>1703</v>
      </c>
      <c r="BR109" s="627" t="s">
        <v>2079</v>
      </c>
      <c r="BS109" s="627" t="s">
        <v>534</v>
      </c>
      <c r="BT109" s="627" t="s">
        <v>1721</v>
      </c>
      <c r="BU109" s="157">
        <v>0.1125</v>
      </c>
      <c r="BV109" s="157">
        <v>0</v>
      </c>
      <c r="BW109" s="11">
        <v>1.37</v>
      </c>
    </row>
    <row r="110" spans="1:75">
      <c r="A110" s="1" t="s">
        <v>779</v>
      </c>
      <c r="B110" s="1" t="s">
        <v>774</v>
      </c>
      <c r="C110" s="1" t="s">
        <v>775</v>
      </c>
      <c r="D110" s="1" t="s">
        <v>1940</v>
      </c>
      <c r="E110" s="1" t="s">
        <v>1822</v>
      </c>
      <c r="F110" s="1">
        <v>0.49</v>
      </c>
      <c r="G110" s="1">
        <v>0</v>
      </c>
      <c r="H110" s="1">
        <v>2.3199999999999998</v>
      </c>
      <c r="I110" s="1" t="s">
        <v>697</v>
      </c>
      <c r="U110" s="1118" t="s">
        <v>279</v>
      </c>
      <c r="V110" s="1119"/>
      <c r="W110" s="1086" t="s">
        <v>290</v>
      </c>
      <c r="X110" s="1115"/>
      <c r="Y110" s="1115"/>
      <c r="Z110" s="1115"/>
      <c r="AA110" s="1087"/>
      <c r="AB110" s="1086" t="s">
        <v>2393</v>
      </c>
      <c r="AC110" s="1115"/>
      <c r="AD110" s="1087"/>
      <c r="AI110" s="561"/>
      <c r="AJ110" s="166" t="s">
        <v>2670</v>
      </c>
      <c r="AK110" s="157" t="s">
        <v>1905</v>
      </c>
      <c r="AL110" s="627" t="s">
        <v>1815</v>
      </c>
      <c r="AM110" s="627" t="s">
        <v>1721</v>
      </c>
      <c r="AN110" s="627" t="s">
        <v>1721</v>
      </c>
      <c r="AO110" s="157">
        <v>0.2</v>
      </c>
      <c r="AP110" s="157">
        <v>0</v>
      </c>
      <c r="AQ110" s="11">
        <v>2.3199999999999998</v>
      </c>
      <c r="AR110" s="10" t="s">
        <v>2671</v>
      </c>
      <c r="AS110" s="157" t="s">
        <v>1905</v>
      </c>
      <c r="AT110" s="627" t="s">
        <v>1815</v>
      </c>
      <c r="AU110" s="627" t="s">
        <v>1721</v>
      </c>
      <c r="AV110" s="627" t="s">
        <v>1721</v>
      </c>
      <c r="AW110" s="157">
        <v>0.2</v>
      </c>
      <c r="AX110" s="157">
        <v>0</v>
      </c>
      <c r="AY110" s="11">
        <v>3</v>
      </c>
      <c r="AZ110" s="10" t="s">
        <v>1979</v>
      </c>
      <c r="BA110" s="157" t="s">
        <v>1980</v>
      </c>
      <c r="BB110" s="627" t="s">
        <v>1982</v>
      </c>
      <c r="BC110" s="627" t="s">
        <v>1721</v>
      </c>
      <c r="BD110" s="627" t="s">
        <v>1721</v>
      </c>
      <c r="BE110" s="157">
        <v>0.35</v>
      </c>
      <c r="BF110" s="157">
        <v>4.4999999999999998E-2</v>
      </c>
      <c r="BG110" s="11">
        <v>2.58</v>
      </c>
      <c r="BH110" s="10" t="s">
        <v>2044</v>
      </c>
      <c r="BI110" s="157" t="s">
        <v>1703</v>
      </c>
      <c r="BJ110" s="627" t="s">
        <v>2049</v>
      </c>
      <c r="BK110" s="627" t="s">
        <v>535</v>
      </c>
      <c r="BL110" s="627" t="s">
        <v>1721</v>
      </c>
      <c r="BM110" s="157">
        <v>1.7500000000000002E-2</v>
      </c>
      <c r="BN110" s="157">
        <v>0</v>
      </c>
      <c r="BO110" s="11">
        <v>2.23</v>
      </c>
      <c r="BP110" s="10" t="s">
        <v>2075</v>
      </c>
      <c r="BQ110" s="157" t="s">
        <v>1703</v>
      </c>
      <c r="BR110" s="627" t="s">
        <v>2080</v>
      </c>
      <c r="BS110" s="627" t="s">
        <v>535</v>
      </c>
      <c r="BT110" s="627" t="s">
        <v>1721</v>
      </c>
      <c r="BU110" s="157">
        <v>6.25E-2</v>
      </c>
      <c r="BV110" s="157">
        <v>0</v>
      </c>
      <c r="BW110" s="11">
        <v>1.37</v>
      </c>
    </row>
    <row r="111" spans="1:75">
      <c r="A111" s="1" t="s">
        <v>780</v>
      </c>
      <c r="B111" s="1" t="s">
        <v>774</v>
      </c>
      <c r="C111" s="1" t="s">
        <v>775</v>
      </c>
      <c r="D111" s="1" t="s">
        <v>1941</v>
      </c>
      <c r="E111" s="1" t="s">
        <v>1823</v>
      </c>
      <c r="F111" s="1">
        <v>0.4</v>
      </c>
      <c r="G111" s="1">
        <v>0</v>
      </c>
      <c r="H111" s="1">
        <v>2.3199999999999998</v>
      </c>
      <c r="I111" s="1" t="s">
        <v>697</v>
      </c>
      <c r="X111" s="215"/>
      <c r="AI111" s="561"/>
      <c r="AJ111" s="166" t="s">
        <v>2670</v>
      </c>
      <c r="AK111" s="157" t="s">
        <v>1791</v>
      </c>
      <c r="AL111" s="627" t="s">
        <v>1816</v>
      </c>
      <c r="AM111" s="627" t="s">
        <v>1721</v>
      </c>
      <c r="AN111" s="627" t="s">
        <v>1721</v>
      </c>
      <c r="AO111" s="157">
        <v>0.13</v>
      </c>
      <c r="AP111" s="157">
        <v>0</v>
      </c>
      <c r="AQ111" s="11">
        <v>2.3199999999999998</v>
      </c>
      <c r="AR111" s="10" t="s">
        <v>2671</v>
      </c>
      <c r="AS111" s="157" t="s">
        <v>1791</v>
      </c>
      <c r="AT111" s="627" t="s">
        <v>1816</v>
      </c>
      <c r="AU111" s="627" t="s">
        <v>1721</v>
      </c>
      <c r="AV111" s="627" t="s">
        <v>1721</v>
      </c>
      <c r="AW111" s="157">
        <v>0.13</v>
      </c>
      <c r="AX111" s="157">
        <v>0</v>
      </c>
      <c r="AY111" s="11">
        <v>3</v>
      </c>
      <c r="AZ111" s="10" t="s">
        <v>1979</v>
      </c>
      <c r="BA111" s="157" t="s">
        <v>1980</v>
      </c>
      <c r="BB111" s="627" t="s">
        <v>1983</v>
      </c>
      <c r="BC111" s="627" t="s">
        <v>1721</v>
      </c>
      <c r="BD111" s="627" t="s">
        <v>1721</v>
      </c>
      <c r="BE111" s="157">
        <v>0.7</v>
      </c>
      <c r="BF111" s="157">
        <v>0.09</v>
      </c>
      <c r="BG111" s="11">
        <v>2.58</v>
      </c>
      <c r="BH111" s="10" t="s">
        <v>2044</v>
      </c>
      <c r="BI111" s="157" t="s">
        <v>1703</v>
      </c>
      <c r="BJ111" s="627" t="s">
        <v>2050</v>
      </c>
      <c r="BK111" s="627" t="s">
        <v>535</v>
      </c>
      <c r="BL111" s="627" t="s">
        <v>1721</v>
      </c>
      <c r="BM111" s="157">
        <v>1.7500000000000002E-2</v>
      </c>
      <c r="BN111" s="157">
        <v>0</v>
      </c>
      <c r="BO111" s="11">
        <v>2.23</v>
      </c>
      <c r="BP111" s="10" t="s">
        <v>2075</v>
      </c>
      <c r="BQ111" s="157" t="s">
        <v>1703</v>
      </c>
      <c r="BR111" s="627" t="s">
        <v>2081</v>
      </c>
      <c r="BS111" s="627" t="s">
        <v>535</v>
      </c>
      <c r="BT111" s="627" t="s">
        <v>1721</v>
      </c>
      <c r="BU111" s="157">
        <v>6.25E-2</v>
      </c>
      <c r="BV111" s="157">
        <v>0</v>
      </c>
      <c r="BW111" s="11">
        <v>1.37</v>
      </c>
    </row>
    <row r="112" spans="1:75">
      <c r="A112" s="1" t="s">
        <v>781</v>
      </c>
      <c r="B112" s="1" t="s">
        <v>774</v>
      </c>
      <c r="C112" s="1" t="s">
        <v>775</v>
      </c>
      <c r="D112" s="1" t="s">
        <v>1941</v>
      </c>
      <c r="E112" s="1" t="s">
        <v>1824</v>
      </c>
      <c r="F112" s="1">
        <v>0.4</v>
      </c>
      <c r="G112" s="1">
        <v>0</v>
      </c>
      <c r="H112" s="1">
        <v>2.3199999999999998</v>
      </c>
      <c r="I112" s="1" t="s">
        <v>697</v>
      </c>
      <c r="U112" s="216"/>
      <c r="V112" s="216"/>
      <c r="W112" s="215"/>
      <c r="X112" s="215"/>
      <c r="AI112" s="561"/>
      <c r="AJ112" s="166" t="s">
        <v>2670</v>
      </c>
      <c r="AK112" s="157" t="s">
        <v>1791</v>
      </c>
      <c r="AL112" s="627" t="s">
        <v>1817</v>
      </c>
      <c r="AM112" s="627" t="s">
        <v>1721</v>
      </c>
      <c r="AN112" s="627" t="s">
        <v>1721</v>
      </c>
      <c r="AO112" s="157">
        <v>6.5000000000000002E-2</v>
      </c>
      <c r="AP112" s="157">
        <v>0</v>
      </c>
      <c r="AQ112" s="11">
        <v>2.3199999999999998</v>
      </c>
      <c r="AR112" s="10" t="s">
        <v>2671</v>
      </c>
      <c r="AS112" s="157" t="s">
        <v>1791</v>
      </c>
      <c r="AT112" s="627" t="s">
        <v>1817</v>
      </c>
      <c r="AU112" s="627" t="s">
        <v>1721</v>
      </c>
      <c r="AV112" s="627" t="s">
        <v>1721</v>
      </c>
      <c r="AW112" s="157">
        <v>6.5000000000000002E-2</v>
      </c>
      <c r="AX112" s="157">
        <v>0</v>
      </c>
      <c r="AY112" s="11">
        <v>3</v>
      </c>
      <c r="AZ112" s="10" t="s">
        <v>1979</v>
      </c>
      <c r="BA112" s="157" t="s">
        <v>1980</v>
      </c>
      <c r="BB112" s="627" t="s">
        <v>1984</v>
      </c>
      <c r="BC112" s="627" t="s">
        <v>1721</v>
      </c>
      <c r="BD112" s="627" t="s">
        <v>1721</v>
      </c>
      <c r="BE112" s="157">
        <v>0.35</v>
      </c>
      <c r="BF112" s="157">
        <v>4.4999999999999998E-2</v>
      </c>
      <c r="BG112" s="11">
        <v>2.58</v>
      </c>
      <c r="BH112" s="10" t="s">
        <v>2044</v>
      </c>
      <c r="BI112" s="157" t="s">
        <v>1703</v>
      </c>
      <c r="BJ112" s="627" t="s">
        <v>2051</v>
      </c>
      <c r="BK112" s="627" t="s">
        <v>536</v>
      </c>
      <c r="BL112" s="627" t="s">
        <v>1721</v>
      </c>
      <c r="BM112" s="157">
        <v>8.7500000000000008E-3</v>
      </c>
      <c r="BN112" s="157">
        <v>0</v>
      </c>
      <c r="BO112" s="11">
        <v>2.23</v>
      </c>
      <c r="BP112" s="10" t="s">
        <v>2075</v>
      </c>
      <c r="BQ112" s="157" t="s">
        <v>1703</v>
      </c>
      <c r="BR112" s="627" t="s">
        <v>2082</v>
      </c>
      <c r="BS112" s="627" t="s">
        <v>536</v>
      </c>
      <c r="BT112" s="627" t="s">
        <v>1721</v>
      </c>
      <c r="BU112" s="157">
        <v>3.125E-2</v>
      </c>
      <c r="BV112" s="157">
        <v>0</v>
      </c>
      <c r="BW112" s="11">
        <v>1.37</v>
      </c>
    </row>
    <row r="113" spans="1:75" ht="12.6" thickBot="1">
      <c r="A113" s="1" t="s">
        <v>782</v>
      </c>
      <c r="B113" s="1" t="s">
        <v>774</v>
      </c>
      <c r="C113" s="1" t="s">
        <v>775</v>
      </c>
      <c r="D113" s="1" t="s">
        <v>1941</v>
      </c>
      <c r="E113" s="1" t="s">
        <v>1825</v>
      </c>
      <c r="F113" s="1">
        <v>0.2</v>
      </c>
      <c r="G113" s="1">
        <v>0</v>
      </c>
      <c r="H113" s="1">
        <v>2.3199999999999998</v>
      </c>
      <c r="I113" s="1" t="s">
        <v>704</v>
      </c>
      <c r="J113" s="1" t="s">
        <v>705</v>
      </c>
      <c r="T113" s="1097" t="s">
        <v>2191</v>
      </c>
      <c r="U113" s="1097"/>
      <c r="V113" s="1097"/>
      <c r="W113" s="1097"/>
      <c r="X113" s="1097"/>
      <c r="AI113" s="561"/>
      <c r="AJ113" s="166" t="s">
        <v>2670</v>
      </c>
      <c r="AK113" s="157" t="s">
        <v>1791</v>
      </c>
      <c r="AL113" s="627" t="s">
        <v>1909</v>
      </c>
      <c r="AM113" s="627" t="s">
        <v>531</v>
      </c>
      <c r="AN113" s="627" t="s">
        <v>1721</v>
      </c>
      <c r="AO113" s="157">
        <v>9.7500000000000003E-2</v>
      </c>
      <c r="AP113" s="157">
        <v>0</v>
      </c>
      <c r="AQ113" s="11">
        <v>2.3199999999999998</v>
      </c>
      <c r="AR113" s="10" t="s">
        <v>2671</v>
      </c>
      <c r="AS113" s="157" t="s">
        <v>1791</v>
      </c>
      <c r="AT113" s="627" t="s">
        <v>1909</v>
      </c>
      <c r="AU113" s="627" t="s">
        <v>531</v>
      </c>
      <c r="AV113" s="627" t="s">
        <v>1721</v>
      </c>
      <c r="AW113" s="157">
        <v>9.7500000000000003E-2</v>
      </c>
      <c r="AX113" s="157">
        <v>0</v>
      </c>
      <c r="AY113" s="11">
        <v>3</v>
      </c>
      <c r="AZ113" s="10" t="s">
        <v>1979</v>
      </c>
      <c r="BA113" s="157" t="s">
        <v>1980</v>
      </c>
      <c r="BB113" s="627" t="s">
        <v>1985</v>
      </c>
      <c r="BC113" s="627" t="s">
        <v>531</v>
      </c>
      <c r="BD113" s="627" t="s">
        <v>1721</v>
      </c>
      <c r="BE113" s="157">
        <v>0.52500000000000002</v>
      </c>
      <c r="BF113" s="157">
        <v>6.7500000000000004E-2</v>
      </c>
      <c r="BG113" s="11">
        <v>2.58</v>
      </c>
      <c r="BH113" s="10" t="s">
        <v>2044</v>
      </c>
      <c r="BI113" s="157" t="s">
        <v>1703</v>
      </c>
      <c r="BJ113" s="627" t="s">
        <v>2052</v>
      </c>
      <c r="BK113" s="627" t="s">
        <v>536</v>
      </c>
      <c r="BL113" s="627" t="s">
        <v>1721</v>
      </c>
      <c r="BM113" s="157">
        <v>8.7500000000000008E-3</v>
      </c>
      <c r="BN113" s="157">
        <v>0</v>
      </c>
      <c r="BO113" s="11">
        <v>2.23</v>
      </c>
      <c r="BP113" s="10" t="s">
        <v>2075</v>
      </c>
      <c r="BQ113" s="157" t="s">
        <v>1703</v>
      </c>
      <c r="BR113" s="627" t="s">
        <v>2083</v>
      </c>
      <c r="BS113" s="627" t="s">
        <v>536</v>
      </c>
      <c r="BT113" s="627" t="s">
        <v>1721</v>
      </c>
      <c r="BU113" s="157">
        <v>3.125E-2</v>
      </c>
      <c r="BV113" s="157">
        <v>0</v>
      </c>
      <c r="BW113" s="11">
        <v>1.37</v>
      </c>
    </row>
    <row r="114" spans="1:75" ht="12.6" thickBot="1">
      <c r="A114" s="1" t="s">
        <v>783</v>
      </c>
      <c r="B114" s="1" t="s">
        <v>774</v>
      </c>
      <c r="C114" s="1" t="s">
        <v>775</v>
      </c>
      <c r="D114" s="1" t="s">
        <v>1791</v>
      </c>
      <c r="E114" s="1" t="s">
        <v>1816</v>
      </c>
      <c r="F114" s="1">
        <v>0.13</v>
      </c>
      <c r="G114" s="1">
        <v>0</v>
      </c>
      <c r="H114" s="1">
        <v>2.3199999999999998</v>
      </c>
      <c r="I114" s="1" t="s">
        <v>697</v>
      </c>
      <c r="T114" s="1092" t="s">
        <v>2192</v>
      </c>
      <c r="U114" s="1121"/>
      <c r="V114" s="1120" t="s">
        <v>2193</v>
      </c>
      <c r="W114" s="1121"/>
      <c r="X114" s="217" t="s">
        <v>291</v>
      </c>
      <c r="AI114" s="561"/>
      <c r="AJ114" s="166" t="s">
        <v>2670</v>
      </c>
      <c r="AK114" s="157" t="s">
        <v>1791</v>
      </c>
      <c r="AL114" s="627" t="s">
        <v>1912</v>
      </c>
      <c r="AM114" s="627" t="s">
        <v>531</v>
      </c>
      <c r="AN114" s="627" t="s">
        <v>1721</v>
      </c>
      <c r="AO114" s="157">
        <v>9.7500000000000003E-2</v>
      </c>
      <c r="AP114" s="157">
        <v>0</v>
      </c>
      <c r="AQ114" s="11">
        <v>2.3199999999999998</v>
      </c>
      <c r="AR114" s="10" t="s">
        <v>2671</v>
      </c>
      <c r="AS114" s="157" t="s">
        <v>1791</v>
      </c>
      <c r="AT114" s="627" t="s">
        <v>1912</v>
      </c>
      <c r="AU114" s="627" t="s">
        <v>531</v>
      </c>
      <c r="AV114" s="627" t="s">
        <v>1721</v>
      </c>
      <c r="AW114" s="157">
        <v>9.7500000000000003E-2</v>
      </c>
      <c r="AX114" s="157">
        <v>0</v>
      </c>
      <c r="AY114" s="11">
        <v>3</v>
      </c>
      <c r="AZ114" s="10" t="s">
        <v>1979</v>
      </c>
      <c r="BA114" s="157" t="s">
        <v>1980</v>
      </c>
      <c r="BB114" s="627" t="s">
        <v>1986</v>
      </c>
      <c r="BC114" s="627" t="s">
        <v>531</v>
      </c>
      <c r="BD114" s="627" t="s">
        <v>1721</v>
      </c>
      <c r="BE114" s="157">
        <v>0.52500000000000002</v>
      </c>
      <c r="BF114" s="157">
        <v>6.7500000000000004E-2</v>
      </c>
      <c r="BG114" s="11">
        <v>2.58</v>
      </c>
      <c r="BH114" s="10" t="s">
        <v>2044</v>
      </c>
      <c r="BI114" s="157" t="s">
        <v>1703</v>
      </c>
      <c r="BJ114" s="627" t="s">
        <v>1505</v>
      </c>
      <c r="BK114" s="627" t="s">
        <v>244</v>
      </c>
      <c r="BL114" s="627" t="s">
        <v>1721</v>
      </c>
      <c r="BM114" s="157">
        <v>3.1500000000000007E-2</v>
      </c>
      <c r="BN114" s="157">
        <v>0</v>
      </c>
      <c r="BO114" s="11">
        <v>2.23</v>
      </c>
      <c r="BP114" s="10" t="s">
        <v>2075</v>
      </c>
      <c r="BQ114" s="157" t="s">
        <v>539</v>
      </c>
      <c r="BR114" s="627" t="s">
        <v>1531</v>
      </c>
      <c r="BS114" s="627" t="s">
        <v>1721</v>
      </c>
      <c r="BT114" s="627" t="s">
        <v>1721</v>
      </c>
      <c r="BU114" s="157">
        <v>7.4999999999999997E-2</v>
      </c>
      <c r="BV114" s="157">
        <v>0</v>
      </c>
      <c r="BW114" s="11">
        <v>1.37</v>
      </c>
    </row>
    <row r="115" spans="1:75" ht="13.2">
      <c r="A115" s="1" t="s">
        <v>784</v>
      </c>
      <c r="B115" s="1" t="s">
        <v>774</v>
      </c>
      <c r="C115" s="1" t="s">
        <v>775</v>
      </c>
      <c r="D115" s="1" t="s">
        <v>1791</v>
      </c>
      <c r="E115" s="1" t="s">
        <v>1817</v>
      </c>
      <c r="F115" s="1">
        <v>6.5000000000000002E-2</v>
      </c>
      <c r="G115" s="1">
        <v>0</v>
      </c>
      <c r="H115" s="1">
        <v>2.3199999999999998</v>
      </c>
      <c r="I115" s="1" t="s">
        <v>704</v>
      </c>
      <c r="J115" s="1" t="s">
        <v>705</v>
      </c>
      <c r="T115" s="1124" t="s">
        <v>260</v>
      </c>
      <c r="U115" s="1125"/>
      <c r="V115" s="1122" t="s">
        <v>2707</v>
      </c>
      <c r="W115" s="1123"/>
      <c r="X115" s="9">
        <v>2.3199999999999998</v>
      </c>
      <c r="AI115" s="561"/>
      <c r="AJ115" s="166" t="s">
        <v>2670</v>
      </c>
      <c r="AK115" s="157" t="s">
        <v>1791</v>
      </c>
      <c r="AL115" s="627" t="s">
        <v>1915</v>
      </c>
      <c r="AM115" s="627" t="s">
        <v>532</v>
      </c>
      <c r="AN115" s="627" t="s">
        <v>1721</v>
      </c>
      <c r="AO115" s="157">
        <v>6.5000000000000002E-2</v>
      </c>
      <c r="AP115" s="157">
        <v>0</v>
      </c>
      <c r="AQ115" s="11">
        <v>2.3199999999999998</v>
      </c>
      <c r="AR115" s="10" t="s">
        <v>2671</v>
      </c>
      <c r="AS115" s="157" t="s">
        <v>1791</v>
      </c>
      <c r="AT115" s="627" t="s">
        <v>1915</v>
      </c>
      <c r="AU115" s="627" t="s">
        <v>532</v>
      </c>
      <c r="AV115" s="627" t="s">
        <v>1721</v>
      </c>
      <c r="AW115" s="157">
        <v>6.5000000000000002E-2</v>
      </c>
      <c r="AX115" s="157">
        <v>0</v>
      </c>
      <c r="AY115" s="11">
        <v>3</v>
      </c>
      <c r="AZ115" s="10" t="s">
        <v>1979</v>
      </c>
      <c r="BA115" s="157" t="s">
        <v>1980</v>
      </c>
      <c r="BB115" s="627" t="s">
        <v>1987</v>
      </c>
      <c r="BC115" s="627" t="s">
        <v>532</v>
      </c>
      <c r="BD115" s="627" t="s">
        <v>1721</v>
      </c>
      <c r="BE115" s="157">
        <v>0.35</v>
      </c>
      <c r="BF115" s="157">
        <v>4.4999999999999998E-2</v>
      </c>
      <c r="BG115" s="11">
        <v>2.58</v>
      </c>
      <c r="BH115" s="10" t="s">
        <v>2044</v>
      </c>
      <c r="BI115" s="157" t="s">
        <v>1703</v>
      </c>
      <c r="BJ115" s="627" t="s">
        <v>1506</v>
      </c>
      <c r="BK115" s="627" t="s">
        <v>244</v>
      </c>
      <c r="BL115" s="627" t="s">
        <v>1721</v>
      </c>
      <c r="BM115" s="157">
        <v>3.1500000000000007E-2</v>
      </c>
      <c r="BN115" s="157">
        <v>0</v>
      </c>
      <c r="BO115" s="11">
        <v>2.23</v>
      </c>
      <c r="BP115" s="10" t="s">
        <v>2075</v>
      </c>
      <c r="BQ115" s="154" t="s">
        <v>539</v>
      </c>
      <c r="BR115" s="20" t="s">
        <v>1532</v>
      </c>
      <c r="BS115" s="20" t="s">
        <v>1721</v>
      </c>
      <c r="BT115" s="20" t="s">
        <v>1721</v>
      </c>
      <c r="BU115" s="154">
        <v>3.7499999999999999E-2</v>
      </c>
      <c r="BV115" s="154">
        <v>0</v>
      </c>
      <c r="BW115" s="218">
        <v>1.37</v>
      </c>
    </row>
    <row r="116" spans="1:75" ht="13.2">
      <c r="A116" s="1" t="s">
        <v>785</v>
      </c>
      <c r="B116" s="1" t="s">
        <v>774</v>
      </c>
      <c r="C116" s="1" t="s">
        <v>775</v>
      </c>
      <c r="D116" s="1" t="s">
        <v>1791</v>
      </c>
      <c r="E116" s="1" t="s">
        <v>1909</v>
      </c>
      <c r="F116" s="1">
        <v>9.7500000000000003E-2</v>
      </c>
      <c r="G116" s="1">
        <v>0</v>
      </c>
      <c r="H116" s="1">
        <v>2.3199999999999998</v>
      </c>
      <c r="I116" s="1" t="s">
        <v>697</v>
      </c>
      <c r="J116" s="1" t="s">
        <v>531</v>
      </c>
      <c r="T116" s="1131" t="s">
        <v>651</v>
      </c>
      <c r="U116" s="1132"/>
      <c r="V116" s="1116" t="s">
        <v>2707</v>
      </c>
      <c r="W116" s="1117"/>
      <c r="X116" s="11">
        <v>2.58</v>
      </c>
      <c r="AI116" s="561"/>
      <c r="AJ116" s="166" t="s">
        <v>2670</v>
      </c>
      <c r="AK116" s="157" t="s">
        <v>1791</v>
      </c>
      <c r="AL116" s="627" t="s">
        <v>1919</v>
      </c>
      <c r="AM116" s="627" t="s">
        <v>532</v>
      </c>
      <c r="AN116" s="627" t="s">
        <v>1721</v>
      </c>
      <c r="AO116" s="157">
        <v>6.5000000000000002E-2</v>
      </c>
      <c r="AP116" s="157">
        <v>0</v>
      </c>
      <c r="AQ116" s="11">
        <v>2.3199999999999998</v>
      </c>
      <c r="AR116" s="10" t="s">
        <v>2671</v>
      </c>
      <c r="AS116" s="157" t="s">
        <v>1791</v>
      </c>
      <c r="AT116" s="627" t="s">
        <v>1919</v>
      </c>
      <c r="AU116" s="627" t="s">
        <v>532</v>
      </c>
      <c r="AV116" s="627" t="s">
        <v>1721</v>
      </c>
      <c r="AW116" s="157">
        <v>6.5000000000000002E-2</v>
      </c>
      <c r="AX116" s="157">
        <v>0</v>
      </c>
      <c r="AY116" s="11">
        <v>3</v>
      </c>
      <c r="AZ116" s="10" t="s">
        <v>1979</v>
      </c>
      <c r="BA116" s="157" t="s">
        <v>1980</v>
      </c>
      <c r="BB116" s="627" t="s">
        <v>1988</v>
      </c>
      <c r="BC116" s="627" t="s">
        <v>532</v>
      </c>
      <c r="BD116" s="627" t="s">
        <v>1721</v>
      </c>
      <c r="BE116" s="157">
        <v>0.35</v>
      </c>
      <c r="BF116" s="157">
        <v>4.4999999999999998E-2</v>
      </c>
      <c r="BG116" s="11">
        <v>2.58</v>
      </c>
      <c r="BH116" s="10" t="s">
        <v>2044</v>
      </c>
      <c r="BI116" s="157" t="s">
        <v>539</v>
      </c>
      <c r="BJ116" s="627" t="s">
        <v>1507</v>
      </c>
      <c r="BK116" s="627" t="s">
        <v>1721</v>
      </c>
      <c r="BL116" s="627" t="s">
        <v>1721</v>
      </c>
      <c r="BM116" s="157">
        <v>3.5000000000000003E-2</v>
      </c>
      <c r="BN116" s="157">
        <v>0</v>
      </c>
      <c r="BO116" s="11">
        <v>2.23</v>
      </c>
      <c r="BP116" s="10" t="s">
        <v>2075</v>
      </c>
      <c r="BQ116" s="154" t="s">
        <v>539</v>
      </c>
      <c r="BR116" s="20" t="s">
        <v>1533</v>
      </c>
      <c r="BS116" s="20" t="s">
        <v>535</v>
      </c>
      <c r="BT116" s="20" t="s">
        <v>1721</v>
      </c>
      <c r="BU116" s="154">
        <v>3.7499999999999999E-2</v>
      </c>
      <c r="BV116" s="154">
        <v>0</v>
      </c>
      <c r="BW116" s="218">
        <v>1.37</v>
      </c>
    </row>
    <row r="117" spans="1:75" ht="13.2">
      <c r="A117" s="1" t="s">
        <v>786</v>
      </c>
      <c r="B117" s="1" t="s">
        <v>774</v>
      </c>
      <c r="C117" s="1" t="s">
        <v>775</v>
      </c>
      <c r="D117" s="1" t="s">
        <v>1791</v>
      </c>
      <c r="E117" s="1" t="s">
        <v>1912</v>
      </c>
      <c r="F117" s="1">
        <v>9.7500000000000003E-2</v>
      </c>
      <c r="G117" s="1">
        <v>0</v>
      </c>
      <c r="H117" s="1">
        <v>2.3199999999999998</v>
      </c>
      <c r="I117" s="1" t="s">
        <v>704</v>
      </c>
      <c r="J117" s="1" t="s">
        <v>710</v>
      </c>
      <c r="T117" s="1133" t="s">
        <v>20</v>
      </c>
      <c r="U117" s="1134"/>
      <c r="V117" s="1135" t="s">
        <v>2708</v>
      </c>
      <c r="W117" s="1135"/>
      <c r="X117" s="11">
        <v>3</v>
      </c>
      <c r="AI117" s="561"/>
      <c r="AJ117" s="166" t="s">
        <v>2670</v>
      </c>
      <c r="AK117" s="157" t="s">
        <v>1791</v>
      </c>
      <c r="AL117" s="627" t="s">
        <v>1923</v>
      </c>
      <c r="AM117" s="627" t="s">
        <v>533</v>
      </c>
      <c r="AN117" s="627" t="s">
        <v>1721</v>
      </c>
      <c r="AO117" s="157">
        <v>3.2500000000000001E-2</v>
      </c>
      <c r="AP117" s="157">
        <v>0</v>
      </c>
      <c r="AQ117" s="11">
        <v>2.3199999999999998</v>
      </c>
      <c r="AR117" s="10" t="s">
        <v>2671</v>
      </c>
      <c r="AS117" s="157" t="s">
        <v>1791</v>
      </c>
      <c r="AT117" s="627" t="s">
        <v>1923</v>
      </c>
      <c r="AU117" s="627" t="s">
        <v>533</v>
      </c>
      <c r="AV117" s="627" t="s">
        <v>1721</v>
      </c>
      <c r="AW117" s="157">
        <v>3.2500000000000001E-2</v>
      </c>
      <c r="AX117" s="157">
        <v>0</v>
      </c>
      <c r="AY117" s="11">
        <v>3</v>
      </c>
      <c r="AZ117" s="10" t="s">
        <v>1979</v>
      </c>
      <c r="BA117" s="157" t="s">
        <v>1980</v>
      </c>
      <c r="BB117" s="627" t="s">
        <v>1989</v>
      </c>
      <c r="BC117" s="627" t="s">
        <v>533</v>
      </c>
      <c r="BD117" s="627" t="s">
        <v>1721</v>
      </c>
      <c r="BE117" s="157">
        <v>0.17499999999999999</v>
      </c>
      <c r="BF117" s="157">
        <v>2.2499999999999999E-2</v>
      </c>
      <c r="BG117" s="11">
        <v>2.58</v>
      </c>
      <c r="BH117" s="10" t="s">
        <v>2044</v>
      </c>
      <c r="BI117" s="157" t="s">
        <v>539</v>
      </c>
      <c r="BJ117" s="627" t="s">
        <v>1508</v>
      </c>
      <c r="BK117" s="627" t="s">
        <v>1721</v>
      </c>
      <c r="BL117" s="627" t="s">
        <v>1721</v>
      </c>
      <c r="BM117" s="157">
        <v>1.7500000000000002E-2</v>
      </c>
      <c r="BN117" s="157">
        <v>0</v>
      </c>
      <c r="BO117" s="11">
        <v>2.23</v>
      </c>
      <c r="BP117" s="10" t="s">
        <v>2075</v>
      </c>
      <c r="BQ117" s="154" t="s">
        <v>539</v>
      </c>
      <c r="BR117" s="20" t="s">
        <v>1534</v>
      </c>
      <c r="BS117" s="20" t="s">
        <v>535</v>
      </c>
      <c r="BT117" s="20" t="s">
        <v>1721</v>
      </c>
      <c r="BU117" s="154">
        <v>3.7499999999999999E-2</v>
      </c>
      <c r="BV117" s="154">
        <v>0</v>
      </c>
      <c r="BW117" s="218">
        <v>1.37</v>
      </c>
    </row>
    <row r="118" spans="1:75" ht="13.2">
      <c r="A118" s="1" t="s">
        <v>787</v>
      </c>
      <c r="B118" s="1" t="s">
        <v>774</v>
      </c>
      <c r="C118" s="1" t="s">
        <v>775</v>
      </c>
      <c r="D118" s="1" t="s">
        <v>1791</v>
      </c>
      <c r="E118" s="1" t="s">
        <v>1915</v>
      </c>
      <c r="F118" s="1">
        <v>6.5000000000000002E-2</v>
      </c>
      <c r="G118" s="1">
        <v>0</v>
      </c>
      <c r="H118" s="1">
        <v>2.3199999999999998</v>
      </c>
      <c r="I118" s="1" t="s">
        <v>697</v>
      </c>
      <c r="J118" s="1" t="s">
        <v>532</v>
      </c>
      <c r="T118" s="1133" t="s">
        <v>24</v>
      </c>
      <c r="U118" s="1134"/>
      <c r="V118" s="1135" t="s">
        <v>2709</v>
      </c>
      <c r="W118" s="1135"/>
      <c r="X118" s="11">
        <v>2.23</v>
      </c>
      <c r="AI118" s="561"/>
      <c r="AJ118" s="166" t="s">
        <v>2670</v>
      </c>
      <c r="AK118" s="157" t="s">
        <v>1791</v>
      </c>
      <c r="AL118" s="627" t="s">
        <v>1927</v>
      </c>
      <c r="AM118" s="627" t="s">
        <v>533</v>
      </c>
      <c r="AN118" s="627" t="s">
        <v>1721</v>
      </c>
      <c r="AO118" s="157">
        <v>3.2500000000000001E-2</v>
      </c>
      <c r="AP118" s="157">
        <v>0</v>
      </c>
      <c r="AQ118" s="11">
        <v>2.3199999999999998</v>
      </c>
      <c r="AR118" s="10" t="s">
        <v>2671</v>
      </c>
      <c r="AS118" s="157" t="s">
        <v>1791</v>
      </c>
      <c r="AT118" s="627" t="s">
        <v>1927</v>
      </c>
      <c r="AU118" s="627" t="s">
        <v>533</v>
      </c>
      <c r="AV118" s="627" t="s">
        <v>1721</v>
      </c>
      <c r="AW118" s="157">
        <v>3.2500000000000001E-2</v>
      </c>
      <c r="AX118" s="157">
        <v>0</v>
      </c>
      <c r="AY118" s="11">
        <v>3</v>
      </c>
      <c r="AZ118" s="10" t="s">
        <v>1979</v>
      </c>
      <c r="BA118" s="157" t="s">
        <v>1980</v>
      </c>
      <c r="BB118" s="627" t="s">
        <v>1990</v>
      </c>
      <c r="BC118" s="627" t="s">
        <v>533</v>
      </c>
      <c r="BD118" s="627" t="s">
        <v>1721</v>
      </c>
      <c r="BE118" s="157">
        <v>0.17499999999999999</v>
      </c>
      <c r="BF118" s="157">
        <v>2.2499999999999999E-2</v>
      </c>
      <c r="BG118" s="11">
        <v>2.58</v>
      </c>
      <c r="BH118" s="10" t="s">
        <v>2044</v>
      </c>
      <c r="BI118" s="157" t="s">
        <v>539</v>
      </c>
      <c r="BJ118" s="627" t="s">
        <v>1509</v>
      </c>
      <c r="BK118" s="627" t="s">
        <v>535</v>
      </c>
      <c r="BL118" s="627" t="s">
        <v>1721</v>
      </c>
      <c r="BM118" s="157">
        <v>1.7500000000000002E-2</v>
      </c>
      <c r="BN118" s="157">
        <v>0</v>
      </c>
      <c r="BO118" s="11">
        <v>2.23</v>
      </c>
      <c r="BP118" s="10" t="s">
        <v>2075</v>
      </c>
      <c r="BQ118" s="154" t="s">
        <v>539</v>
      </c>
      <c r="BR118" s="20" t="s">
        <v>1535</v>
      </c>
      <c r="BS118" s="20" t="s">
        <v>536</v>
      </c>
      <c r="BT118" s="20" t="s">
        <v>1721</v>
      </c>
      <c r="BU118" s="154">
        <v>1.8749999999999999E-2</v>
      </c>
      <c r="BV118" s="154">
        <v>0</v>
      </c>
      <c r="BW118" s="218">
        <v>1.37</v>
      </c>
    </row>
    <row r="119" spans="1:75" ht="13.2">
      <c r="A119" s="1" t="s">
        <v>788</v>
      </c>
      <c r="B119" s="1" t="s">
        <v>774</v>
      </c>
      <c r="C119" s="1" t="s">
        <v>775</v>
      </c>
      <c r="D119" s="1" t="s">
        <v>1791</v>
      </c>
      <c r="E119" s="1" t="s">
        <v>1919</v>
      </c>
      <c r="F119" s="1">
        <v>6.5000000000000002E-2</v>
      </c>
      <c r="G119" s="1">
        <v>0</v>
      </c>
      <c r="H119" s="1">
        <v>2.3199999999999998</v>
      </c>
      <c r="I119" s="1" t="s">
        <v>704</v>
      </c>
      <c r="J119" s="1" t="s">
        <v>713</v>
      </c>
      <c r="T119" s="1133" t="s">
        <v>2194</v>
      </c>
      <c r="U119" s="1134"/>
      <c r="V119" s="1135" t="s">
        <v>2710</v>
      </c>
      <c r="W119" s="1135"/>
      <c r="X119" s="11">
        <v>0</v>
      </c>
      <c r="Y119" s="219"/>
      <c r="AI119" s="561"/>
      <c r="AJ119" s="166" t="s">
        <v>2670</v>
      </c>
      <c r="AK119" s="157" t="s">
        <v>1703</v>
      </c>
      <c r="AL119" s="627" t="s">
        <v>1932</v>
      </c>
      <c r="AM119" s="627" t="s">
        <v>1721</v>
      </c>
      <c r="AN119" s="627" t="s">
        <v>1721</v>
      </c>
      <c r="AO119" s="157">
        <v>7.0000000000000007E-2</v>
      </c>
      <c r="AP119" s="157">
        <v>0</v>
      </c>
      <c r="AQ119" s="11">
        <v>2.3199999999999998</v>
      </c>
      <c r="AR119" s="10" t="s">
        <v>2671</v>
      </c>
      <c r="AS119" s="157" t="s">
        <v>1703</v>
      </c>
      <c r="AT119" s="627" t="s">
        <v>1932</v>
      </c>
      <c r="AU119" s="627" t="s">
        <v>1721</v>
      </c>
      <c r="AV119" s="627" t="s">
        <v>1721</v>
      </c>
      <c r="AW119" s="157">
        <v>7.0000000000000007E-2</v>
      </c>
      <c r="AX119" s="157">
        <v>0</v>
      </c>
      <c r="AY119" s="11">
        <v>3</v>
      </c>
      <c r="AZ119" s="10" t="s">
        <v>1979</v>
      </c>
      <c r="BA119" s="157" t="s">
        <v>1980</v>
      </c>
      <c r="BB119" s="627" t="s">
        <v>1991</v>
      </c>
      <c r="BC119" s="627" t="s">
        <v>531</v>
      </c>
      <c r="BD119" s="627" t="s">
        <v>1721</v>
      </c>
      <c r="BE119" s="157">
        <v>0.52500000000000002</v>
      </c>
      <c r="BF119" s="157">
        <v>6.7500000000000004E-2</v>
      </c>
      <c r="BG119" s="11">
        <v>2.58</v>
      </c>
      <c r="BH119" s="10" t="s">
        <v>2044</v>
      </c>
      <c r="BI119" s="157" t="s">
        <v>539</v>
      </c>
      <c r="BJ119" s="627" t="s">
        <v>1510</v>
      </c>
      <c r="BK119" s="627" t="s">
        <v>535</v>
      </c>
      <c r="BL119" s="627" t="s">
        <v>1721</v>
      </c>
      <c r="BM119" s="157">
        <v>1.7500000000000002E-2</v>
      </c>
      <c r="BN119" s="157">
        <v>0</v>
      </c>
      <c r="BO119" s="11">
        <v>2.23</v>
      </c>
      <c r="BP119" s="10" t="s">
        <v>2075</v>
      </c>
      <c r="BQ119" s="154" t="s">
        <v>539</v>
      </c>
      <c r="BR119" s="20" t="s">
        <v>1536</v>
      </c>
      <c r="BS119" s="20" t="s">
        <v>536</v>
      </c>
      <c r="BT119" s="20" t="s">
        <v>1721</v>
      </c>
      <c r="BU119" s="154">
        <v>1.8749999999999999E-2</v>
      </c>
      <c r="BV119" s="154">
        <v>0</v>
      </c>
      <c r="BW119" s="218">
        <v>1.37</v>
      </c>
    </row>
    <row r="120" spans="1:75" ht="13.8" thickBot="1">
      <c r="A120" s="1" t="s">
        <v>789</v>
      </c>
      <c r="B120" s="1" t="s">
        <v>774</v>
      </c>
      <c r="C120" s="1" t="s">
        <v>775</v>
      </c>
      <c r="D120" s="1" t="s">
        <v>1791</v>
      </c>
      <c r="E120" s="1" t="s">
        <v>1923</v>
      </c>
      <c r="F120" s="1">
        <v>3.2500000000000001E-2</v>
      </c>
      <c r="G120" s="1">
        <v>0</v>
      </c>
      <c r="H120" s="1">
        <v>2.3199999999999998</v>
      </c>
      <c r="I120" s="1" t="s">
        <v>697</v>
      </c>
      <c r="J120" s="1" t="s">
        <v>533</v>
      </c>
      <c r="T120" s="1129" t="s">
        <v>261</v>
      </c>
      <c r="U120" s="1130"/>
      <c r="V120" s="1126" t="s">
        <v>2708</v>
      </c>
      <c r="W120" s="1126"/>
      <c r="X120" s="13">
        <v>1.37</v>
      </c>
      <c r="AI120" s="561"/>
      <c r="AJ120" s="166" t="s">
        <v>2670</v>
      </c>
      <c r="AK120" s="157" t="s">
        <v>1703</v>
      </c>
      <c r="AL120" s="627" t="s">
        <v>1933</v>
      </c>
      <c r="AM120" s="627" t="s">
        <v>1721</v>
      </c>
      <c r="AN120" s="627" t="s">
        <v>1721</v>
      </c>
      <c r="AO120" s="157">
        <v>3.5000000000000003E-2</v>
      </c>
      <c r="AP120" s="157">
        <v>0</v>
      </c>
      <c r="AQ120" s="11">
        <v>2.3199999999999998</v>
      </c>
      <c r="AR120" s="10" t="s">
        <v>2671</v>
      </c>
      <c r="AS120" s="157" t="s">
        <v>1703</v>
      </c>
      <c r="AT120" s="627" t="s">
        <v>1933</v>
      </c>
      <c r="AU120" s="627" t="s">
        <v>1721</v>
      </c>
      <c r="AV120" s="627" t="s">
        <v>1721</v>
      </c>
      <c r="AW120" s="157">
        <v>3.5000000000000003E-2</v>
      </c>
      <c r="AX120" s="157">
        <v>0</v>
      </c>
      <c r="AY120" s="11">
        <v>3</v>
      </c>
      <c r="AZ120" s="10" t="s">
        <v>1979</v>
      </c>
      <c r="BA120" s="157" t="s">
        <v>1980</v>
      </c>
      <c r="BB120" s="627" t="s">
        <v>1992</v>
      </c>
      <c r="BC120" s="627" t="s">
        <v>531</v>
      </c>
      <c r="BD120" s="627" t="s">
        <v>1721</v>
      </c>
      <c r="BE120" s="157">
        <v>0.52500000000000002</v>
      </c>
      <c r="BF120" s="157">
        <v>6.7500000000000004E-2</v>
      </c>
      <c r="BG120" s="11">
        <v>2.58</v>
      </c>
      <c r="BH120" s="10" t="s">
        <v>2044</v>
      </c>
      <c r="BI120" s="157" t="s">
        <v>539</v>
      </c>
      <c r="BJ120" s="627" t="s">
        <v>1511</v>
      </c>
      <c r="BK120" s="627" t="s">
        <v>536</v>
      </c>
      <c r="BL120" s="627" t="s">
        <v>1721</v>
      </c>
      <c r="BM120" s="157">
        <v>8.7500000000000008E-3</v>
      </c>
      <c r="BN120" s="157">
        <v>0</v>
      </c>
      <c r="BO120" s="11">
        <v>2.23</v>
      </c>
      <c r="BP120" s="10" t="s">
        <v>2075</v>
      </c>
      <c r="BQ120" s="154" t="s">
        <v>539</v>
      </c>
      <c r="BR120" s="20" t="s">
        <v>1243</v>
      </c>
      <c r="BS120" s="20" t="s">
        <v>1184</v>
      </c>
      <c r="BT120" s="20" t="s">
        <v>1721</v>
      </c>
      <c r="BU120" s="154">
        <v>6.7500000000000004E-2</v>
      </c>
      <c r="BV120" s="154">
        <v>0</v>
      </c>
      <c r="BW120" s="218">
        <v>1.37</v>
      </c>
    </row>
    <row r="121" spans="1:75">
      <c r="A121" s="1" t="s">
        <v>790</v>
      </c>
      <c r="B121" s="1" t="s">
        <v>774</v>
      </c>
      <c r="C121" s="1" t="s">
        <v>775</v>
      </c>
      <c r="D121" s="1" t="s">
        <v>1791</v>
      </c>
      <c r="E121" s="1" t="s">
        <v>1927</v>
      </c>
      <c r="F121" s="1">
        <v>3.2500000000000001E-2</v>
      </c>
      <c r="G121" s="1">
        <v>0</v>
      </c>
      <c r="H121" s="1">
        <v>2.3199999999999998</v>
      </c>
      <c r="I121" s="1" t="s">
        <v>704</v>
      </c>
      <c r="J121" s="1" t="s">
        <v>716</v>
      </c>
      <c r="AI121" s="561"/>
      <c r="AJ121" s="166" t="s">
        <v>2670</v>
      </c>
      <c r="AK121" s="157" t="s">
        <v>1703</v>
      </c>
      <c r="AL121" s="627" t="s">
        <v>1936</v>
      </c>
      <c r="AM121" s="627" t="s">
        <v>535</v>
      </c>
      <c r="AN121" s="627" t="s">
        <v>1721</v>
      </c>
      <c r="AO121" s="157">
        <v>3.5000000000000003E-2</v>
      </c>
      <c r="AP121" s="157">
        <v>0</v>
      </c>
      <c r="AQ121" s="11">
        <v>2.3199999999999998</v>
      </c>
      <c r="AR121" s="10" t="s">
        <v>2671</v>
      </c>
      <c r="AS121" s="157" t="s">
        <v>1703</v>
      </c>
      <c r="AT121" s="627" t="s">
        <v>1934</v>
      </c>
      <c r="AU121" s="627" t="s">
        <v>534</v>
      </c>
      <c r="AV121" s="627" t="s">
        <v>1721</v>
      </c>
      <c r="AW121" s="157">
        <v>6.3000000000000014E-2</v>
      </c>
      <c r="AX121" s="157">
        <v>0</v>
      </c>
      <c r="AY121" s="11">
        <v>3</v>
      </c>
      <c r="AZ121" s="10" t="s">
        <v>1979</v>
      </c>
      <c r="BA121" s="157" t="s">
        <v>1980</v>
      </c>
      <c r="BB121" s="627" t="s">
        <v>1993</v>
      </c>
      <c r="BC121" s="627" t="s">
        <v>532</v>
      </c>
      <c r="BD121" s="627" t="s">
        <v>1721</v>
      </c>
      <c r="BE121" s="157">
        <v>0.35</v>
      </c>
      <c r="BF121" s="157">
        <v>4.4999999999999998E-2</v>
      </c>
      <c r="BG121" s="11">
        <v>2.58</v>
      </c>
      <c r="BH121" s="10" t="s">
        <v>2044</v>
      </c>
      <c r="BI121" s="157" t="s">
        <v>539</v>
      </c>
      <c r="BJ121" s="627" t="s">
        <v>1512</v>
      </c>
      <c r="BK121" s="627" t="s">
        <v>536</v>
      </c>
      <c r="BL121" s="627" t="s">
        <v>1721</v>
      </c>
      <c r="BM121" s="157">
        <v>8.7500000000000008E-3</v>
      </c>
      <c r="BN121" s="157">
        <v>0</v>
      </c>
      <c r="BO121" s="11">
        <v>2.23</v>
      </c>
      <c r="BP121" s="10" t="s">
        <v>2075</v>
      </c>
      <c r="BQ121" s="154" t="s">
        <v>539</v>
      </c>
      <c r="BR121" s="20" t="s">
        <v>1244</v>
      </c>
      <c r="BS121" s="20" t="s">
        <v>1184</v>
      </c>
      <c r="BT121" s="20" t="s">
        <v>1721</v>
      </c>
      <c r="BU121" s="154">
        <v>6.7500000000000004E-2</v>
      </c>
      <c r="BV121" s="154">
        <v>0</v>
      </c>
      <c r="BW121" s="218">
        <v>1.37</v>
      </c>
    </row>
    <row r="122" spans="1:75">
      <c r="A122" s="1" t="s">
        <v>791</v>
      </c>
      <c r="B122" s="1" t="s">
        <v>774</v>
      </c>
      <c r="C122" s="1" t="s">
        <v>775</v>
      </c>
      <c r="D122" s="1" t="s">
        <v>1703</v>
      </c>
      <c r="E122" s="1" t="s">
        <v>1932</v>
      </c>
      <c r="F122" s="1">
        <v>7.0000000000000007E-2</v>
      </c>
      <c r="G122" s="1">
        <v>0</v>
      </c>
      <c r="H122" s="1">
        <v>2.3199999999999998</v>
      </c>
      <c r="I122" s="1" t="s">
        <v>697</v>
      </c>
      <c r="AI122" s="561"/>
      <c r="AJ122" s="166" t="s">
        <v>2670</v>
      </c>
      <c r="AK122" s="157" t="s">
        <v>1703</v>
      </c>
      <c r="AL122" s="627" t="s">
        <v>1937</v>
      </c>
      <c r="AM122" s="627" t="s">
        <v>535</v>
      </c>
      <c r="AN122" s="627" t="s">
        <v>1721</v>
      </c>
      <c r="AO122" s="157">
        <v>3.5000000000000003E-2</v>
      </c>
      <c r="AP122" s="157">
        <v>0</v>
      </c>
      <c r="AQ122" s="11">
        <v>2.3199999999999998</v>
      </c>
      <c r="AR122" s="10" t="s">
        <v>2671</v>
      </c>
      <c r="AS122" s="157" t="s">
        <v>1703</v>
      </c>
      <c r="AT122" s="627" t="s">
        <v>1935</v>
      </c>
      <c r="AU122" s="627" t="s">
        <v>534</v>
      </c>
      <c r="AV122" s="627" t="s">
        <v>1721</v>
      </c>
      <c r="AW122" s="157">
        <v>6.3000000000000014E-2</v>
      </c>
      <c r="AX122" s="157">
        <v>0</v>
      </c>
      <c r="AY122" s="11">
        <v>3</v>
      </c>
      <c r="AZ122" s="10" t="s">
        <v>1979</v>
      </c>
      <c r="BA122" s="157" t="s">
        <v>1980</v>
      </c>
      <c r="BB122" s="627" t="s">
        <v>1994</v>
      </c>
      <c r="BC122" s="627" t="s">
        <v>532</v>
      </c>
      <c r="BD122" s="627" t="s">
        <v>1721</v>
      </c>
      <c r="BE122" s="157">
        <v>0.35</v>
      </c>
      <c r="BF122" s="157">
        <v>4.4999999999999998E-2</v>
      </c>
      <c r="BG122" s="11">
        <v>2.58</v>
      </c>
      <c r="BH122" s="10" t="s">
        <v>2044</v>
      </c>
      <c r="BI122" s="157" t="s">
        <v>539</v>
      </c>
      <c r="BJ122" s="627" t="s">
        <v>1235</v>
      </c>
      <c r="BK122" s="627" t="s">
        <v>1184</v>
      </c>
      <c r="BL122" s="627" t="s">
        <v>1721</v>
      </c>
      <c r="BM122" s="157">
        <v>3.15E-2</v>
      </c>
      <c r="BN122" s="157">
        <v>0</v>
      </c>
      <c r="BO122" s="11">
        <v>2.23</v>
      </c>
      <c r="BP122" s="502" t="s">
        <v>2075</v>
      </c>
      <c r="BQ122" s="507" t="s">
        <v>2456</v>
      </c>
      <c r="BR122" s="508" t="s">
        <v>2513</v>
      </c>
      <c r="BS122" s="508" t="s">
        <v>1721</v>
      </c>
      <c r="BT122" s="508" t="s">
        <v>1721</v>
      </c>
      <c r="BU122" s="507">
        <v>0.12</v>
      </c>
      <c r="BV122" s="507">
        <v>0</v>
      </c>
      <c r="BW122" s="509">
        <v>1.37</v>
      </c>
    </row>
    <row r="123" spans="1:75">
      <c r="A123" s="1" t="s">
        <v>792</v>
      </c>
      <c r="B123" s="1" t="s">
        <v>774</v>
      </c>
      <c r="C123" s="1" t="s">
        <v>775</v>
      </c>
      <c r="D123" s="1" t="s">
        <v>1703</v>
      </c>
      <c r="E123" s="1" t="s">
        <v>1933</v>
      </c>
      <c r="F123" s="1">
        <v>3.5000000000000003E-2</v>
      </c>
      <c r="G123" s="1">
        <v>0</v>
      </c>
      <c r="H123" s="1">
        <v>2.3199999999999998</v>
      </c>
      <c r="I123" s="1" t="s">
        <v>704</v>
      </c>
      <c r="J123" s="1" t="s">
        <v>705</v>
      </c>
      <c r="AI123" s="561"/>
      <c r="AJ123" s="166" t="s">
        <v>2670</v>
      </c>
      <c r="AK123" s="157" t="s">
        <v>1703</v>
      </c>
      <c r="AL123" s="627" t="s">
        <v>1938</v>
      </c>
      <c r="AM123" s="627" t="s">
        <v>536</v>
      </c>
      <c r="AN123" s="627" t="s">
        <v>1721</v>
      </c>
      <c r="AO123" s="157">
        <v>1.7500000000000002E-2</v>
      </c>
      <c r="AP123" s="157">
        <v>0</v>
      </c>
      <c r="AQ123" s="11">
        <v>2.3199999999999998</v>
      </c>
      <c r="AR123" s="10" t="s">
        <v>2671</v>
      </c>
      <c r="AS123" s="157" t="s">
        <v>1703</v>
      </c>
      <c r="AT123" s="627" t="s">
        <v>1936</v>
      </c>
      <c r="AU123" s="627" t="s">
        <v>535</v>
      </c>
      <c r="AV123" s="627" t="s">
        <v>1721</v>
      </c>
      <c r="AW123" s="157">
        <v>3.5000000000000003E-2</v>
      </c>
      <c r="AX123" s="157">
        <v>0</v>
      </c>
      <c r="AY123" s="11">
        <v>3</v>
      </c>
      <c r="AZ123" s="10" t="s">
        <v>1979</v>
      </c>
      <c r="BA123" s="157" t="s">
        <v>1980</v>
      </c>
      <c r="BB123" s="627" t="s">
        <v>1995</v>
      </c>
      <c r="BC123" s="627" t="s">
        <v>533</v>
      </c>
      <c r="BD123" s="627" t="s">
        <v>1721</v>
      </c>
      <c r="BE123" s="157">
        <v>0.17499999999999999</v>
      </c>
      <c r="BF123" s="157">
        <v>2.2499999999999999E-2</v>
      </c>
      <c r="BG123" s="11">
        <v>2.58</v>
      </c>
      <c r="BH123" s="10" t="s">
        <v>2044</v>
      </c>
      <c r="BI123" s="157" t="s">
        <v>539</v>
      </c>
      <c r="BJ123" s="627" t="s">
        <v>1236</v>
      </c>
      <c r="BK123" s="627" t="s">
        <v>1184</v>
      </c>
      <c r="BL123" s="627" t="s">
        <v>1721</v>
      </c>
      <c r="BM123" s="157">
        <v>3.15E-2</v>
      </c>
      <c r="BN123" s="157">
        <v>0</v>
      </c>
      <c r="BO123" s="11">
        <v>2.23</v>
      </c>
      <c r="BP123" s="502" t="s">
        <v>2075</v>
      </c>
      <c r="BQ123" s="507" t="s">
        <v>2456</v>
      </c>
      <c r="BR123" s="508" t="s">
        <v>2514</v>
      </c>
      <c r="BS123" s="508" t="s">
        <v>1721</v>
      </c>
      <c r="BT123" s="508" t="s">
        <v>1721</v>
      </c>
      <c r="BU123" s="507">
        <v>0.06</v>
      </c>
      <c r="BV123" s="507">
        <v>0</v>
      </c>
      <c r="BW123" s="509">
        <v>1.37</v>
      </c>
    </row>
    <row r="124" spans="1:75">
      <c r="A124" s="1" t="s">
        <v>793</v>
      </c>
      <c r="B124" s="1" t="s">
        <v>774</v>
      </c>
      <c r="C124" s="1" t="s">
        <v>775</v>
      </c>
      <c r="D124" s="1" t="s">
        <v>1703</v>
      </c>
      <c r="E124" s="1" t="s">
        <v>1934</v>
      </c>
      <c r="F124" s="1">
        <v>6.3000000000000014E-2</v>
      </c>
      <c r="G124" s="1">
        <v>0</v>
      </c>
      <c r="H124" s="1">
        <v>2.3199999999999998</v>
      </c>
      <c r="I124" s="1" t="s">
        <v>704</v>
      </c>
      <c r="J124" s="1" t="s">
        <v>710</v>
      </c>
      <c r="AI124" s="561"/>
      <c r="AJ124" s="157" t="s">
        <v>2670</v>
      </c>
      <c r="AK124" s="157" t="s">
        <v>1703</v>
      </c>
      <c r="AL124" s="627" t="s">
        <v>1939</v>
      </c>
      <c r="AM124" s="627" t="s">
        <v>536</v>
      </c>
      <c r="AN124" s="627" t="s">
        <v>1721</v>
      </c>
      <c r="AO124" s="157">
        <v>1.7500000000000002E-2</v>
      </c>
      <c r="AP124" s="157">
        <v>0</v>
      </c>
      <c r="AQ124" s="11">
        <v>2.3199999999999998</v>
      </c>
      <c r="AR124" s="10" t="s">
        <v>2671</v>
      </c>
      <c r="AS124" s="157" t="s">
        <v>1703</v>
      </c>
      <c r="AT124" s="627" t="s">
        <v>1937</v>
      </c>
      <c r="AU124" s="627" t="s">
        <v>535</v>
      </c>
      <c r="AV124" s="627" t="s">
        <v>1721</v>
      </c>
      <c r="AW124" s="157">
        <v>3.5000000000000003E-2</v>
      </c>
      <c r="AX124" s="157">
        <v>0</v>
      </c>
      <c r="AY124" s="11">
        <v>3</v>
      </c>
      <c r="AZ124" s="10" t="s">
        <v>1979</v>
      </c>
      <c r="BA124" s="157" t="s">
        <v>1980</v>
      </c>
      <c r="BB124" s="627" t="s">
        <v>1996</v>
      </c>
      <c r="BC124" s="627" t="s">
        <v>533</v>
      </c>
      <c r="BD124" s="627" t="s">
        <v>1721</v>
      </c>
      <c r="BE124" s="157">
        <v>0.17499999999999999</v>
      </c>
      <c r="BF124" s="157">
        <v>2.2499999999999999E-2</v>
      </c>
      <c r="BG124" s="11">
        <v>2.58</v>
      </c>
      <c r="BH124" s="554" t="s">
        <v>2670</v>
      </c>
      <c r="BI124" s="555" t="s">
        <v>1703</v>
      </c>
      <c r="BJ124" s="556" t="s">
        <v>1937</v>
      </c>
      <c r="BK124" s="556" t="s">
        <v>535</v>
      </c>
      <c r="BL124" s="556" t="s">
        <v>1721</v>
      </c>
      <c r="BM124" s="555">
        <v>1.7500000000000002E-2</v>
      </c>
      <c r="BN124" s="555">
        <v>0</v>
      </c>
      <c r="BO124" s="557">
        <v>2.23</v>
      </c>
      <c r="BP124" s="502" t="s">
        <v>2075</v>
      </c>
      <c r="BQ124" s="507" t="s">
        <v>2456</v>
      </c>
      <c r="BR124" s="508" t="s">
        <v>2515</v>
      </c>
      <c r="BS124" s="508" t="s">
        <v>1193</v>
      </c>
      <c r="BT124" s="508" t="s">
        <v>1721</v>
      </c>
      <c r="BU124" s="507">
        <v>0.09</v>
      </c>
      <c r="BV124" s="507">
        <v>0</v>
      </c>
      <c r="BW124" s="509">
        <v>1.37</v>
      </c>
    </row>
    <row r="125" spans="1:75">
      <c r="A125" s="1" t="s">
        <v>794</v>
      </c>
      <c r="B125" s="1" t="s">
        <v>774</v>
      </c>
      <c r="C125" s="1" t="s">
        <v>775</v>
      </c>
      <c r="D125" s="1" t="s">
        <v>1703</v>
      </c>
      <c r="E125" s="1" t="s">
        <v>1935</v>
      </c>
      <c r="F125" s="1">
        <v>6.3000000000000014E-2</v>
      </c>
      <c r="G125" s="1">
        <v>0</v>
      </c>
      <c r="H125" s="1">
        <v>2.3199999999999998</v>
      </c>
      <c r="I125" s="1" t="s">
        <v>697</v>
      </c>
      <c r="J125" s="1" t="s">
        <v>531</v>
      </c>
      <c r="AI125" s="561"/>
      <c r="AJ125" s="157" t="s">
        <v>2670</v>
      </c>
      <c r="AK125" s="157" t="s">
        <v>1703</v>
      </c>
      <c r="AL125" s="627" t="s">
        <v>546</v>
      </c>
      <c r="AM125" s="627" t="s">
        <v>244</v>
      </c>
      <c r="AN125" s="627" t="s">
        <v>1721</v>
      </c>
      <c r="AO125" s="157">
        <v>6.3E-2</v>
      </c>
      <c r="AP125" s="157">
        <v>0</v>
      </c>
      <c r="AQ125" s="11">
        <v>2.3199999999999998</v>
      </c>
      <c r="AR125" s="10" t="s">
        <v>2671</v>
      </c>
      <c r="AS125" s="157" t="s">
        <v>1703</v>
      </c>
      <c r="AT125" s="627" t="s">
        <v>1938</v>
      </c>
      <c r="AU125" s="627" t="s">
        <v>536</v>
      </c>
      <c r="AV125" s="627" t="s">
        <v>1721</v>
      </c>
      <c r="AW125" s="157">
        <v>1.7500000000000002E-2</v>
      </c>
      <c r="AX125" s="157">
        <v>0</v>
      </c>
      <c r="AY125" s="11">
        <v>3</v>
      </c>
      <c r="AZ125" s="10" t="s">
        <v>1979</v>
      </c>
      <c r="BA125" s="157" t="s">
        <v>1706</v>
      </c>
      <c r="BB125" s="627" t="s">
        <v>1997</v>
      </c>
      <c r="BC125" s="627" t="s">
        <v>1721</v>
      </c>
      <c r="BD125" s="627" t="s">
        <v>1721</v>
      </c>
      <c r="BE125" s="157">
        <v>0.49</v>
      </c>
      <c r="BF125" s="157">
        <v>0.06</v>
      </c>
      <c r="BG125" s="11">
        <v>2.58</v>
      </c>
      <c r="BH125" s="502" t="s">
        <v>2044</v>
      </c>
      <c r="BI125" s="503" t="s">
        <v>2456</v>
      </c>
      <c r="BJ125" s="504" t="s">
        <v>2516</v>
      </c>
      <c r="BK125" s="504" t="s">
        <v>1721</v>
      </c>
      <c r="BL125" s="504" t="s">
        <v>1721</v>
      </c>
      <c r="BM125" s="503">
        <v>3.5000000000000003E-2</v>
      </c>
      <c r="BN125" s="503">
        <v>0</v>
      </c>
      <c r="BO125" s="505">
        <v>2.23</v>
      </c>
      <c r="BP125" s="502" t="s">
        <v>2075</v>
      </c>
      <c r="BQ125" s="507" t="s">
        <v>2456</v>
      </c>
      <c r="BR125" s="508" t="s">
        <v>2517</v>
      </c>
      <c r="BS125" s="508" t="s">
        <v>1193</v>
      </c>
      <c r="BT125" s="508" t="s">
        <v>1721</v>
      </c>
      <c r="BU125" s="507">
        <v>0.09</v>
      </c>
      <c r="BV125" s="507">
        <v>0</v>
      </c>
      <c r="BW125" s="509">
        <v>1.37</v>
      </c>
    </row>
    <row r="126" spans="1:75">
      <c r="A126" s="1" t="s">
        <v>795</v>
      </c>
      <c r="B126" s="1" t="s">
        <v>774</v>
      </c>
      <c r="C126" s="1" t="s">
        <v>775</v>
      </c>
      <c r="D126" s="1" t="s">
        <v>1703</v>
      </c>
      <c r="E126" s="1" t="s">
        <v>1936</v>
      </c>
      <c r="F126" s="1">
        <v>3.5000000000000003E-2</v>
      </c>
      <c r="G126" s="1">
        <v>0</v>
      </c>
      <c r="H126" s="1">
        <v>2.3199999999999998</v>
      </c>
      <c r="I126" s="1" t="s">
        <v>704</v>
      </c>
      <c r="J126" s="1" t="s">
        <v>713</v>
      </c>
      <c r="AI126" s="561"/>
      <c r="AJ126" s="157" t="s">
        <v>2670</v>
      </c>
      <c r="AK126" s="157" t="s">
        <v>1703</v>
      </c>
      <c r="AL126" s="627" t="s">
        <v>547</v>
      </c>
      <c r="AM126" s="627" t="s">
        <v>244</v>
      </c>
      <c r="AN126" s="627" t="s">
        <v>1721</v>
      </c>
      <c r="AO126" s="157">
        <v>6.3E-2</v>
      </c>
      <c r="AP126" s="157">
        <v>0</v>
      </c>
      <c r="AQ126" s="11">
        <v>2.3199999999999998</v>
      </c>
      <c r="AR126" s="10" t="s">
        <v>2671</v>
      </c>
      <c r="AS126" s="157" t="s">
        <v>1703</v>
      </c>
      <c r="AT126" s="627" t="s">
        <v>1939</v>
      </c>
      <c r="AU126" s="627" t="s">
        <v>536</v>
      </c>
      <c r="AV126" s="627" t="s">
        <v>1721</v>
      </c>
      <c r="AW126" s="157">
        <v>1.7500000000000002E-2</v>
      </c>
      <c r="AX126" s="157">
        <v>0</v>
      </c>
      <c r="AY126" s="11">
        <v>3</v>
      </c>
      <c r="AZ126" s="10" t="s">
        <v>1979</v>
      </c>
      <c r="BA126" s="157" t="s">
        <v>1706</v>
      </c>
      <c r="BB126" s="627" t="s">
        <v>1998</v>
      </c>
      <c r="BC126" s="627" t="s">
        <v>1721</v>
      </c>
      <c r="BD126" s="627" t="s">
        <v>1721</v>
      </c>
      <c r="BE126" s="157">
        <v>0.245</v>
      </c>
      <c r="BF126" s="157">
        <v>0.03</v>
      </c>
      <c r="BG126" s="11">
        <v>2.58</v>
      </c>
      <c r="BH126" s="502" t="s">
        <v>2044</v>
      </c>
      <c r="BI126" s="503" t="s">
        <v>2456</v>
      </c>
      <c r="BJ126" s="504" t="s">
        <v>2518</v>
      </c>
      <c r="BK126" s="504" t="s">
        <v>1721</v>
      </c>
      <c r="BL126" s="504" t="s">
        <v>1721</v>
      </c>
      <c r="BM126" s="503">
        <v>1.7500000000000002E-2</v>
      </c>
      <c r="BN126" s="503">
        <v>0</v>
      </c>
      <c r="BO126" s="505">
        <v>2.23</v>
      </c>
      <c r="BP126" s="502" t="s">
        <v>2075</v>
      </c>
      <c r="BQ126" s="507" t="s">
        <v>2456</v>
      </c>
      <c r="BR126" s="508" t="s">
        <v>2519</v>
      </c>
      <c r="BS126" s="508" t="s">
        <v>299</v>
      </c>
      <c r="BT126" s="508" t="s">
        <v>1721</v>
      </c>
      <c r="BU126" s="507">
        <v>0.06</v>
      </c>
      <c r="BV126" s="507">
        <v>0</v>
      </c>
      <c r="BW126" s="509">
        <v>1.37</v>
      </c>
    </row>
    <row r="127" spans="1:75">
      <c r="A127" s="1" t="s">
        <v>796</v>
      </c>
      <c r="B127" s="1" t="s">
        <v>774</v>
      </c>
      <c r="C127" s="1" t="s">
        <v>775</v>
      </c>
      <c r="D127" s="1" t="s">
        <v>1703</v>
      </c>
      <c r="E127" s="1" t="s">
        <v>1937</v>
      </c>
      <c r="F127" s="1">
        <v>3.5000000000000003E-2</v>
      </c>
      <c r="G127" s="1">
        <v>0</v>
      </c>
      <c r="H127" s="1">
        <v>2.3199999999999998</v>
      </c>
      <c r="I127" s="1" t="s">
        <v>723</v>
      </c>
      <c r="J127" s="1" t="s">
        <v>532</v>
      </c>
      <c r="AI127" s="561"/>
      <c r="AJ127" s="157" t="s">
        <v>2670</v>
      </c>
      <c r="AK127" s="157" t="s">
        <v>539</v>
      </c>
      <c r="AL127" s="627" t="s">
        <v>548</v>
      </c>
      <c r="AM127" s="627" t="s">
        <v>1721</v>
      </c>
      <c r="AN127" s="627" t="s">
        <v>1721</v>
      </c>
      <c r="AO127" s="157">
        <v>7.0000000000000007E-2</v>
      </c>
      <c r="AP127" s="157">
        <v>0</v>
      </c>
      <c r="AQ127" s="11">
        <v>2.3199999999999998</v>
      </c>
      <c r="AR127" s="10" t="s">
        <v>2671</v>
      </c>
      <c r="AS127" s="157" t="s">
        <v>539</v>
      </c>
      <c r="AT127" s="627" t="s">
        <v>548</v>
      </c>
      <c r="AU127" s="627" t="s">
        <v>1721</v>
      </c>
      <c r="AV127" s="627" t="s">
        <v>1721</v>
      </c>
      <c r="AW127" s="157">
        <v>7.0000000000000007E-2</v>
      </c>
      <c r="AX127" s="157">
        <v>0</v>
      </c>
      <c r="AY127" s="11">
        <v>3</v>
      </c>
      <c r="AZ127" s="10" t="s">
        <v>1979</v>
      </c>
      <c r="BA127" s="157" t="s">
        <v>1706</v>
      </c>
      <c r="BB127" s="627" t="s">
        <v>1999</v>
      </c>
      <c r="BC127" s="627" t="s">
        <v>531</v>
      </c>
      <c r="BD127" s="627" t="s">
        <v>1721</v>
      </c>
      <c r="BE127" s="157">
        <v>0.36749999999999999</v>
      </c>
      <c r="BF127" s="157">
        <v>4.4999999999999998E-2</v>
      </c>
      <c r="BG127" s="11">
        <v>2.58</v>
      </c>
      <c r="BH127" s="502" t="s">
        <v>2044</v>
      </c>
      <c r="BI127" s="503" t="s">
        <v>2456</v>
      </c>
      <c r="BJ127" s="504" t="s">
        <v>2520</v>
      </c>
      <c r="BK127" s="504" t="s">
        <v>1193</v>
      </c>
      <c r="BL127" s="504" t="s">
        <v>1721</v>
      </c>
      <c r="BM127" s="503">
        <v>2.6250000000000002E-2</v>
      </c>
      <c r="BN127" s="503">
        <v>0</v>
      </c>
      <c r="BO127" s="505">
        <v>2.23</v>
      </c>
      <c r="BP127" s="502" t="s">
        <v>2075</v>
      </c>
      <c r="BQ127" s="507" t="s">
        <v>2456</v>
      </c>
      <c r="BR127" s="508" t="s">
        <v>2521</v>
      </c>
      <c r="BS127" s="508" t="s">
        <v>299</v>
      </c>
      <c r="BT127" s="508" t="s">
        <v>1721</v>
      </c>
      <c r="BU127" s="507">
        <v>0.06</v>
      </c>
      <c r="BV127" s="507">
        <v>0</v>
      </c>
      <c r="BW127" s="509">
        <v>1.37</v>
      </c>
    </row>
    <row r="128" spans="1:75">
      <c r="A128" s="1" t="s">
        <v>797</v>
      </c>
      <c r="B128" s="1" t="s">
        <v>774</v>
      </c>
      <c r="C128" s="1" t="s">
        <v>775</v>
      </c>
      <c r="D128" s="1" t="s">
        <v>1703</v>
      </c>
      <c r="E128" s="1" t="s">
        <v>1938</v>
      </c>
      <c r="F128" s="1">
        <v>1.7500000000000002E-2</v>
      </c>
      <c r="G128" s="1">
        <v>0</v>
      </c>
      <c r="H128" s="1">
        <v>2.3199999999999998</v>
      </c>
      <c r="I128" s="1" t="s">
        <v>704</v>
      </c>
      <c r="J128" s="1" t="s">
        <v>716</v>
      </c>
      <c r="AI128" s="561"/>
      <c r="AJ128" s="157" t="s">
        <v>2670</v>
      </c>
      <c r="AK128" s="157" t="s">
        <v>539</v>
      </c>
      <c r="AL128" s="627" t="s">
        <v>549</v>
      </c>
      <c r="AM128" s="627" t="s">
        <v>1721</v>
      </c>
      <c r="AN128" s="627" t="s">
        <v>1721</v>
      </c>
      <c r="AO128" s="157">
        <v>3.5000000000000003E-2</v>
      </c>
      <c r="AP128" s="157">
        <v>0</v>
      </c>
      <c r="AQ128" s="11">
        <v>2.3199999999999998</v>
      </c>
      <c r="AR128" s="10" t="s">
        <v>2671</v>
      </c>
      <c r="AS128" s="157" t="s">
        <v>539</v>
      </c>
      <c r="AT128" s="627" t="s">
        <v>549</v>
      </c>
      <c r="AU128" s="627" t="s">
        <v>1721</v>
      </c>
      <c r="AV128" s="627" t="s">
        <v>1721</v>
      </c>
      <c r="AW128" s="157">
        <v>3.5000000000000003E-2</v>
      </c>
      <c r="AX128" s="157">
        <v>0</v>
      </c>
      <c r="AY128" s="11">
        <v>3</v>
      </c>
      <c r="AZ128" s="10" t="s">
        <v>1979</v>
      </c>
      <c r="BA128" s="157" t="s">
        <v>1706</v>
      </c>
      <c r="BB128" s="627" t="s">
        <v>2000</v>
      </c>
      <c r="BC128" s="627" t="s">
        <v>531</v>
      </c>
      <c r="BD128" s="627" t="s">
        <v>1721</v>
      </c>
      <c r="BE128" s="157">
        <v>0.36749999999999999</v>
      </c>
      <c r="BF128" s="157">
        <v>4.4999999999999998E-2</v>
      </c>
      <c r="BG128" s="11">
        <v>2.58</v>
      </c>
      <c r="BH128" s="502" t="s">
        <v>2044</v>
      </c>
      <c r="BI128" s="503" t="s">
        <v>2456</v>
      </c>
      <c r="BJ128" s="504" t="s">
        <v>2522</v>
      </c>
      <c r="BK128" s="504" t="s">
        <v>1193</v>
      </c>
      <c r="BL128" s="504" t="s">
        <v>1721</v>
      </c>
      <c r="BM128" s="503">
        <v>2.6249999999999999E-2</v>
      </c>
      <c r="BN128" s="503">
        <v>0</v>
      </c>
      <c r="BO128" s="505">
        <v>2.23</v>
      </c>
      <c r="BP128" s="502" t="s">
        <v>2075</v>
      </c>
      <c r="BQ128" s="507" t="s">
        <v>2456</v>
      </c>
      <c r="BR128" s="508" t="s">
        <v>2523</v>
      </c>
      <c r="BS128" s="508" t="s">
        <v>2442</v>
      </c>
      <c r="BT128" s="508" t="s">
        <v>1721</v>
      </c>
      <c r="BU128" s="507">
        <v>0.03</v>
      </c>
      <c r="BV128" s="507">
        <v>0</v>
      </c>
      <c r="BW128" s="509">
        <v>1.37</v>
      </c>
    </row>
    <row r="129" spans="1:75">
      <c r="A129" s="1" t="s">
        <v>798</v>
      </c>
      <c r="B129" s="1" t="s">
        <v>774</v>
      </c>
      <c r="C129" s="1" t="s">
        <v>775</v>
      </c>
      <c r="D129" s="1" t="s">
        <v>1703</v>
      </c>
      <c r="E129" s="1" t="s">
        <v>1939</v>
      </c>
      <c r="F129" s="1">
        <v>1.7500000000000002E-2</v>
      </c>
      <c r="G129" s="1">
        <v>0</v>
      </c>
      <c r="H129" s="1">
        <v>2.3199999999999998</v>
      </c>
      <c r="I129" s="1" t="s">
        <v>726</v>
      </c>
      <c r="J129" s="1" t="s">
        <v>533</v>
      </c>
      <c r="AI129" s="561"/>
      <c r="AJ129" s="157" t="s">
        <v>2670</v>
      </c>
      <c r="AK129" s="157" t="s">
        <v>539</v>
      </c>
      <c r="AL129" s="627" t="s">
        <v>550</v>
      </c>
      <c r="AM129" s="627" t="s">
        <v>535</v>
      </c>
      <c r="AN129" s="627" t="s">
        <v>1721</v>
      </c>
      <c r="AO129" s="157">
        <v>3.5000000000000003E-2</v>
      </c>
      <c r="AP129" s="157">
        <v>0</v>
      </c>
      <c r="AQ129" s="11">
        <v>2.3199999999999998</v>
      </c>
      <c r="AR129" s="10" t="s">
        <v>2671</v>
      </c>
      <c r="AS129" s="157" t="s">
        <v>539</v>
      </c>
      <c r="AT129" s="627" t="s">
        <v>550</v>
      </c>
      <c r="AU129" s="627" t="s">
        <v>535</v>
      </c>
      <c r="AV129" s="627" t="s">
        <v>1721</v>
      </c>
      <c r="AW129" s="157">
        <v>3.5000000000000003E-2</v>
      </c>
      <c r="AX129" s="157">
        <v>0</v>
      </c>
      <c r="AY129" s="11">
        <v>3</v>
      </c>
      <c r="AZ129" s="10" t="s">
        <v>1979</v>
      </c>
      <c r="BA129" s="157" t="s">
        <v>1706</v>
      </c>
      <c r="BB129" s="627" t="s">
        <v>2001</v>
      </c>
      <c r="BC129" s="627" t="s">
        <v>532</v>
      </c>
      <c r="BD129" s="627" t="s">
        <v>1721</v>
      </c>
      <c r="BE129" s="157">
        <v>0.245</v>
      </c>
      <c r="BF129" s="157">
        <v>0.03</v>
      </c>
      <c r="BG129" s="11">
        <v>2.58</v>
      </c>
      <c r="BH129" s="502" t="s">
        <v>2044</v>
      </c>
      <c r="BI129" s="503" t="s">
        <v>2456</v>
      </c>
      <c r="BJ129" s="504" t="s">
        <v>2524</v>
      </c>
      <c r="BK129" s="504" t="s">
        <v>299</v>
      </c>
      <c r="BL129" s="504" t="s">
        <v>1721</v>
      </c>
      <c r="BM129" s="503">
        <v>1.7500000000000002E-2</v>
      </c>
      <c r="BN129" s="503">
        <v>0</v>
      </c>
      <c r="BO129" s="505">
        <v>2.23</v>
      </c>
      <c r="BP129" s="502" t="s">
        <v>2075</v>
      </c>
      <c r="BQ129" s="507" t="s">
        <v>2456</v>
      </c>
      <c r="BR129" s="508" t="s">
        <v>2525</v>
      </c>
      <c r="BS129" s="508" t="s">
        <v>2442</v>
      </c>
      <c r="BT129" s="508" t="s">
        <v>1721</v>
      </c>
      <c r="BU129" s="507">
        <v>0.03</v>
      </c>
      <c r="BV129" s="507">
        <v>0</v>
      </c>
      <c r="BW129" s="509">
        <v>1.37</v>
      </c>
    </row>
    <row r="130" spans="1:75">
      <c r="A130" s="1" t="s">
        <v>799</v>
      </c>
      <c r="B130" s="1" t="s">
        <v>774</v>
      </c>
      <c r="C130" s="1" t="s">
        <v>775</v>
      </c>
      <c r="D130" s="1" t="s">
        <v>1703</v>
      </c>
      <c r="E130" s="1" t="s">
        <v>546</v>
      </c>
      <c r="F130" s="1">
        <v>6.3000000000000014E-2</v>
      </c>
      <c r="G130" s="1">
        <v>0</v>
      </c>
      <c r="H130" s="1">
        <v>2.3199999999999998</v>
      </c>
      <c r="I130" s="1" t="s">
        <v>704</v>
      </c>
      <c r="J130" s="1" t="s">
        <v>710</v>
      </c>
      <c r="AI130" s="561"/>
      <c r="AJ130" s="157" t="s">
        <v>2670</v>
      </c>
      <c r="AK130" s="157" t="s">
        <v>539</v>
      </c>
      <c r="AL130" s="627" t="s">
        <v>551</v>
      </c>
      <c r="AM130" s="627" t="s">
        <v>535</v>
      </c>
      <c r="AN130" s="627" t="s">
        <v>1721</v>
      </c>
      <c r="AO130" s="157">
        <v>3.5000000000000003E-2</v>
      </c>
      <c r="AP130" s="157">
        <v>0</v>
      </c>
      <c r="AQ130" s="11">
        <v>2.3199999999999998</v>
      </c>
      <c r="AR130" s="10" t="s">
        <v>2671</v>
      </c>
      <c r="AS130" s="157" t="s">
        <v>539</v>
      </c>
      <c r="AT130" s="627" t="s">
        <v>551</v>
      </c>
      <c r="AU130" s="627" t="s">
        <v>535</v>
      </c>
      <c r="AV130" s="627" t="s">
        <v>1721</v>
      </c>
      <c r="AW130" s="157">
        <v>3.5000000000000003E-2</v>
      </c>
      <c r="AX130" s="157">
        <v>0</v>
      </c>
      <c r="AY130" s="11">
        <v>3</v>
      </c>
      <c r="AZ130" s="10" t="s">
        <v>1979</v>
      </c>
      <c r="BA130" s="157" t="s">
        <v>1706</v>
      </c>
      <c r="BB130" s="627" t="s">
        <v>2002</v>
      </c>
      <c r="BC130" s="627" t="s">
        <v>532</v>
      </c>
      <c r="BD130" s="627" t="s">
        <v>1721</v>
      </c>
      <c r="BE130" s="157">
        <v>0.245</v>
      </c>
      <c r="BF130" s="157">
        <v>0.03</v>
      </c>
      <c r="BG130" s="11">
        <v>2.58</v>
      </c>
      <c r="BH130" s="502" t="s">
        <v>2044</v>
      </c>
      <c r="BI130" s="503" t="s">
        <v>2456</v>
      </c>
      <c r="BJ130" s="504" t="s">
        <v>2526</v>
      </c>
      <c r="BK130" s="504" t="s">
        <v>299</v>
      </c>
      <c r="BL130" s="504" t="s">
        <v>1721</v>
      </c>
      <c r="BM130" s="503">
        <v>1.7500000000000002E-2</v>
      </c>
      <c r="BN130" s="503">
        <v>0</v>
      </c>
      <c r="BO130" s="505">
        <v>2.23</v>
      </c>
      <c r="BP130" s="598" t="s">
        <v>2075</v>
      </c>
      <c r="BQ130" s="599" t="s">
        <v>2456</v>
      </c>
      <c r="BR130" s="600" t="s">
        <v>4382</v>
      </c>
      <c r="BS130" s="600" t="s">
        <v>1721</v>
      </c>
      <c r="BT130" s="600" t="s">
        <v>1721</v>
      </c>
      <c r="BU130" s="599"/>
      <c r="BV130" s="599"/>
      <c r="BW130" s="601"/>
    </row>
    <row r="131" spans="1:75">
      <c r="A131" s="1" t="s">
        <v>800</v>
      </c>
      <c r="B131" s="1" t="s">
        <v>774</v>
      </c>
      <c r="C131" s="1" t="s">
        <v>775</v>
      </c>
      <c r="D131" s="1" t="s">
        <v>1703</v>
      </c>
      <c r="E131" s="1" t="s">
        <v>547</v>
      </c>
      <c r="F131" s="1">
        <v>6.3000000000000014E-2</v>
      </c>
      <c r="G131" s="1">
        <v>0</v>
      </c>
      <c r="H131" s="1">
        <v>2.3199999999999998</v>
      </c>
      <c r="I131" s="1" t="s">
        <v>697</v>
      </c>
      <c r="J131" s="1" t="s">
        <v>531</v>
      </c>
      <c r="AI131" s="561"/>
      <c r="AJ131" s="157" t="s">
        <v>2670</v>
      </c>
      <c r="AK131" s="157" t="s">
        <v>539</v>
      </c>
      <c r="AL131" s="627" t="s">
        <v>552</v>
      </c>
      <c r="AM131" s="627" t="s">
        <v>536</v>
      </c>
      <c r="AN131" s="627" t="s">
        <v>1721</v>
      </c>
      <c r="AO131" s="157">
        <v>1.7500000000000002E-2</v>
      </c>
      <c r="AP131" s="157">
        <v>0</v>
      </c>
      <c r="AQ131" s="11">
        <v>2.3199999999999998</v>
      </c>
      <c r="AR131" s="10" t="s">
        <v>2671</v>
      </c>
      <c r="AS131" s="157" t="s">
        <v>539</v>
      </c>
      <c r="AT131" s="627" t="s">
        <v>552</v>
      </c>
      <c r="AU131" s="627" t="s">
        <v>536</v>
      </c>
      <c r="AV131" s="627" t="s">
        <v>1721</v>
      </c>
      <c r="AW131" s="157">
        <v>1.7500000000000002E-2</v>
      </c>
      <c r="AX131" s="157">
        <v>0</v>
      </c>
      <c r="AY131" s="11">
        <v>3</v>
      </c>
      <c r="AZ131" s="10" t="s">
        <v>1979</v>
      </c>
      <c r="BA131" s="157" t="s">
        <v>1706</v>
      </c>
      <c r="BB131" s="627" t="s">
        <v>2003</v>
      </c>
      <c r="BC131" s="627" t="s">
        <v>533</v>
      </c>
      <c r="BD131" s="627" t="s">
        <v>1721</v>
      </c>
      <c r="BE131" s="157">
        <v>0.1225</v>
      </c>
      <c r="BF131" s="157">
        <v>1.4999999999999999E-2</v>
      </c>
      <c r="BG131" s="11">
        <v>2.58</v>
      </c>
      <c r="BH131" s="502" t="s">
        <v>2044</v>
      </c>
      <c r="BI131" s="503" t="s">
        <v>2456</v>
      </c>
      <c r="BJ131" s="504" t="s">
        <v>2527</v>
      </c>
      <c r="BK131" s="504" t="s">
        <v>2442</v>
      </c>
      <c r="BL131" s="504" t="s">
        <v>1721</v>
      </c>
      <c r="BM131" s="503">
        <v>8.7500000000000008E-3</v>
      </c>
      <c r="BN131" s="503">
        <v>0</v>
      </c>
      <c r="BO131" s="505">
        <v>2.23</v>
      </c>
      <c r="BP131" s="598" t="s">
        <v>2075</v>
      </c>
      <c r="BQ131" s="599" t="s">
        <v>2456</v>
      </c>
      <c r="BR131" s="600" t="s">
        <v>4383</v>
      </c>
      <c r="BS131" s="600" t="s">
        <v>1721</v>
      </c>
      <c r="BT131" s="600" t="s">
        <v>1721</v>
      </c>
      <c r="BU131" s="599"/>
      <c r="BV131" s="599"/>
      <c r="BW131" s="601"/>
    </row>
    <row r="132" spans="1:75">
      <c r="A132" s="1" t="s">
        <v>801</v>
      </c>
      <c r="B132" s="1" t="s">
        <v>774</v>
      </c>
      <c r="C132" s="1" t="s">
        <v>775</v>
      </c>
      <c r="D132" s="1" t="s">
        <v>539</v>
      </c>
      <c r="E132" s="1" t="s">
        <v>548</v>
      </c>
      <c r="F132" s="1">
        <v>7.0000000000000007E-2</v>
      </c>
      <c r="G132" s="1">
        <v>0</v>
      </c>
      <c r="AI132" s="561"/>
      <c r="AJ132" s="157" t="s">
        <v>2670</v>
      </c>
      <c r="AK132" s="157" t="s">
        <v>539</v>
      </c>
      <c r="AL132" s="627" t="s">
        <v>553</v>
      </c>
      <c r="AM132" s="627" t="s">
        <v>536</v>
      </c>
      <c r="AN132" s="627" t="s">
        <v>1721</v>
      </c>
      <c r="AO132" s="157">
        <v>1.7500000000000002E-2</v>
      </c>
      <c r="AP132" s="157">
        <v>0</v>
      </c>
      <c r="AQ132" s="11">
        <v>2.3199999999999998</v>
      </c>
      <c r="AR132" s="10" t="s">
        <v>2671</v>
      </c>
      <c r="AS132" s="157" t="s">
        <v>539</v>
      </c>
      <c r="AT132" s="627" t="s">
        <v>553</v>
      </c>
      <c r="AU132" s="627" t="s">
        <v>536</v>
      </c>
      <c r="AV132" s="627" t="s">
        <v>1721</v>
      </c>
      <c r="AW132" s="157">
        <v>1.7500000000000002E-2</v>
      </c>
      <c r="AX132" s="157">
        <v>0</v>
      </c>
      <c r="AY132" s="11">
        <v>3</v>
      </c>
      <c r="AZ132" s="10" t="s">
        <v>1979</v>
      </c>
      <c r="BA132" s="157" t="s">
        <v>1706</v>
      </c>
      <c r="BB132" s="627" t="s">
        <v>2004</v>
      </c>
      <c r="BC132" s="627" t="s">
        <v>533</v>
      </c>
      <c r="BD132" s="627" t="s">
        <v>1721</v>
      </c>
      <c r="BE132" s="157">
        <v>0.1225</v>
      </c>
      <c r="BF132" s="157">
        <v>1.4999999999999999E-2</v>
      </c>
      <c r="BG132" s="11">
        <v>2.58</v>
      </c>
      <c r="BH132" s="502" t="s">
        <v>2044</v>
      </c>
      <c r="BI132" s="503" t="s">
        <v>2456</v>
      </c>
      <c r="BJ132" s="504" t="s">
        <v>2528</v>
      </c>
      <c r="BK132" s="504" t="s">
        <v>2442</v>
      </c>
      <c r="BL132" s="504" t="s">
        <v>1721</v>
      </c>
      <c r="BM132" s="503">
        <v>8.7500000000000008E-3</v>
      </c>
      <c r="BN132" s="503">
        <v>0</v>
      </c>
      <c r="BO132" s="505">
        <v>2.23</v>
      </c>
      <c r="BP132" s="220"/>
      <c r="BQ132" s="154"/>
      <c r="BR132" s="20"/>
      <c r="BS132" s="20"/>
      <c r="BT132" s="20"/>
      <c r="BU132" s="154"/>
      <c r="BV132" s="154"/>
      <c r="BW132" s="218"/>
    </row>
    <row r="133" spans="1:75">
      <c r="A133" s="1" t="s">
        <v>802</v>
      </c>
      <c r="B133" s="1" t="s">
        <v>774</v>
      </c>
      <c r="C133" s="1" t="s">
        <v>775</v>
      </c>
      <c r="D133" s="1" t="s">
        <v>539</v>
      </c>
      <c r="E133" s="1" t="s">
        <v>549</v>
      </c>
      <c r="F133" s="1">
        <v>3.5000000000000003E-2</v>
      </c>
      <c r="G133" s="1">
        <v>0</v>
      </c>
      <c r="J133" s="1" t="s">
        <v>705</v>
      </c>
      <c r="AI133" s="561"/>
      <c r="AJ133" s="157" t="s">
        <v>2670</v>
      </c>
      <c r="AK133" s="157" t="s">
        <v>539</v>
      </c>
      <c r="AL133" s="627" t="s">
        <v>1185</v>
      </c>
      <c r="AM133" s="627" t="s">
        <v>1184</v>
      </c>
      <c r="AN133" s="627" t="s">
        <v>1721</v>
      </c>
      <c r="AO133" s="157">
        <v>6.3E-2</v>
      </c>
      <c r="AP133" s="157">
        <v>0</v>
      </c>
      <c r="AQ133" s="11">
        <v>2.3199999999999998</v>
      </c>
      <c r="AR133" s="10" t="s">
        <v>1190</v>
      </c>
      <c r="AS133" s="157" t="s">
        <v>539</v>
      </c>
      <c r="AT133" s="627" t="s">
        <v>1185</v>
      </c>
      <c r="AU133" s="627" t="s">
        <v>1184</v>
      </c>
      <c r="AV133" s="627" t="s">
        <v>1721</v>
      </c>
      <c r="AW133" s="157">
        <v>6.3E-2</v>
      </c>
      <c r="AX133" s="157">
        <v>0</v>
      </c>
      <c r="AY133" s="11">
        <v>3</v>
      </c>
      <c r="AZ133" s="10" t="s">
        <v>1979</v>
      </c>
      <c r="BA133" s="157" t="s">
        <v>1703</v>
      </c>
      <c r="BB133" s="627" t="s">
        <v>1705</v>
      </c>
      <c r="BC133" s="627" t="s">
        <v>1721</v>
      </c>
      <c r="BD133" s="627" t="s">
        <v>237</v>
      </c>
      <c r="BE133" s="157">
        <v>0.25</v>
      </c>
      <c r="BF133" s="157">
        <v>1.4999999999999999E-2</v>
      </c>
      <c r="BG133" s="11">
        <v>2.58</v>
      </c>
      <c r="BH133" s="593" t="s">
        <v>2044</v>
      </c>
      <c r="BI133" s="594" t="s">
        <v>2456</v>
      </c>
      <c r="BJ133" s="595" t="s">
        <v>4384</v>
      </c>
      <c r="BK133" s="595" t="s">
        <v>1721</v>
      </c>
      <c r="BL133" s="595" t="s">
        <v>1721</v>
      </c>
      <c r="BM133" s="594"/>
      <c r="BN133" s="594"/>
      <c r="BO133" s="596"/>
      <c r="BP133" s="220"/>
      <c r="BQ133" s="154"/>
      <c r="BR133" s="20"/>
      <c r="BS133" s="20"/>
      <c r="BT133" s="20"/>
      <c r="BU133" s="154"/>
      <c r="BV133" s="154"/>
      <c r="BW133" s="218"/>
    </row>
    <row r="134" spans="1:75">
      <c r="A134" s="1" t="s">
        <v>803</v>
      </c>
      <c r="B134" s="1" t="s">
        <v>774</v>
      </c>
      <c r="C134" s="1" t="s">
        <v>775</v>
      </c>
      <c r="D134" s="1" t="s">
        <v>539</v>
      </c>
      <c r="E134" s="1" t="s">
        <v>550</v>
      </c>
      <c r="F134" s="1">
        <v>3.5000000000000003E-2</v>
      </c>
      <c r="G134" s="1">
        <v>0</v>
      </c>
      <c r="J134" s="1" t="s">
        <v>535</v>
      </c>
      <c r="AI134" s="561"/>
      <c r="AJ134" s="157" t="s">
        <v>2670</v>
      </c>
      <c r="AK134" s="157" t="s">
        <v>539</v>
      </c>
      <c r="AL134" s="627" t="s">
        <v>1186</v>
      </c>
      <c r="AM134" s="627" t="s">
        <v>1184</v>
      </c>
      <c r="AN134" s="627" t="s">
        <v>1721</v>
      </c>
      <c r="AO134" s="157">
        <v>6.3E-2</v>
      </c>
      <c r="AP134" s="157">
        <v>0</v>
      </c>
      <c r="AQ134" s="11">
        <v>2.3199999999999998</v>
      </c>
      <c r="AR134" s="10" t="s">
        <v>1190</v>
      </c>
      <c r="AS134" s="157" t="s">
        <v>539</v>
      </c>
      <c r="AT134" s="627" t="s">
        <v>1186</v>
      </c>
      <c r="AU134" s="627" t="s">
        <v>1184</v>
      </c>
      <c r="AV134" s="627" t="s">
        <v>1721</v>
      </c>
      <c r="AW134" s="157">
        <v>6.3E-2</v>
      </c>
      <c r="AX134" s="157">
        <v>0</v>
      </c>
      <c r="AY134" s="11">
        <v>3</v>
      </c>
      <c r="AZ134" s="10" t="s">
        <v>1979</v>
      </c>
      <c r="BA134" s="157" t="s">
        <v>1703</v>
      </c>
      <c r="BB134" s="627" t="s">
        <v>1704</v>
      </c>
      <c r="BC134" s="627" t="s">
        <v>1721</v>
      </c>
      <c r="BD134" s="627" t="s">
        <v>237</v>
      </c>
      <c r="BE134" s="157">
        <v>0.125</v>
      </c>
      <c r="BF134" s="157">
        <v>7.4999999999999997E-3</v>
      </c>
      <c r="BG134" s="11">
        <v>2.58</v>
      </c>
      <c r="BH134" s="593" t="s">
        <v>2044</v>
      </c>
      <c r="BI134" s="594" t="s">
        <v>2456</v>
      </c>
      <c r="BJ134" s="595" t="s">
        <v>4385</v>
      </c>
      <c r="BK134" s="595" t="s">
        <v>1721</v>
      </c>
      <c r="BL134" s="595" t="s">
        <v>1721</v>
      </c>
      <c r="BM134" s="594"/>
      <c r="BN134" s="594"/>
      <c r="BO134" s="596"/>
      <c r="BP134" s="220"/>
      <c r="BQ134" s="154"/>
      <c r="BR134" s="20"/>
      <c r="BS134" s="20"/>
      <c r="BT134" s="20"/>
      <c r="BU134" s="154"/>
      <c r="BV134" s="154"/>
      <c r="BW134" s="218"/>
    </row>
    <row r="135" spans="1:75">
      <c r="A135" s="1" t="s">
        <v>804</v>
      </c>
      <c r="B135" s="1" t="s">
        <v>774</v>
      </c>
      <c r="C135" s="1" t="s">
        <v>775</v>
      </c>
      <c r="D135" s="1" t="s">
        <v>539</v>
      </c>
      <c r="E135" s="1" t="s">
        <v>551</v>
      </c>
      <c r="F135" s="1">
        <v>3.5000000000000003E-2</v>
      </c>
      <c r="G135" s="1">
        <v>0</v>
      </c>
      <c r="J135" s="1" t="s">
        <v>769</v>
      </c>
      <c r="AI135" s="561"/>
      <c r="AJ135" s="503" t="s">
        <v>2529</v>
      </c>
      <c r="AK135" s="503" t="s">
        <v>1703</v>
      </c>
      <c r="AL135" s="504" t="s">
        <v>2530</v>
      </c>
      <c r="AM135" s="559" t="s">
        <v>1721</v>
      </c>
      <c r="AN135" s="559" t="s">
        <v>1721</v>
      </c>
      <c r="AO135" s="503">
        <v>1.7500000000000002E-2</v>
      </c>
      <c r="AP135" s="503">
        <v>0</v>
      </c>
      <c r="AQ135" s="505">
        <v>2.3199999999999998</v>
      </c>
      <c r="AR135" s="502" t="s">
        <v>2671</v>
      </c>
      <c r="AS135" s="503" t="s">
        <v>1703</v>
      </c>
      <c r="AT135" s="504" t="s">
        <v>2530</v>
      </c>
      <c r="AU135" s="504" t="s">
        <v>1721</v>
      </c>
      <c r="AV135" s="559" t="s">
        <v>1721</v>
      </c>
      <c r="AW135" s="503">
        <v>1.7500000000000002E-2</v>
      </c>
      <c r="AX135" s="503">
        <v>0</v>
      </c>
      <c r="AY135" s="505">
        <v>3</v>
      </c>
      <c r="AZ135" s="10" t="s">
        <v>1979</v>
      </c>
      <c r="BA135" s="157" t="s">
        <v>1703</v>
      </c>
      <c r="BB135" s="627" t="s">
        <v>1707</v>
      </c>
      <c r="BC135" s="627" t="s">
        <v>534</v>
      </c>
      <c r="BD135" s="627" t="s">
        <v>2652</v>
      </c>
      <c r="BE135" s="157">
        <v>0.22500000000000001</v>
      </c>
      <c r="BF135" s="157">
        <v>1.35E-2</v>
      </c>
      <c r="BG135" s="11">
        <v>2.58</v>
      </c>
      <c r="BH135" s="10"/>
      <c r="BI135" s="157"/>
      <c r="BJ135" s="627"/>
      <c r="BK135" s="627"/>
      <c r="BL135" s="627"/>
      <c r="BM135" s="157"/>
      <c r="BN135" s="157"/>
      <c r="BO135" s="11"/>
      <c r="BP135" s="220"/>
      <c r="BQ135" s="154"/>
      <c r="BR135" s="20"/>
      <c r="BS135" s="20"/>
      <c r="BT135" s="20"/>
      <c r="BU135" s="154"/>
      <c r="BV135" s="154"/>
      <c r="BW135" s="218"/>
    </row>
    <row r="136" spans="1:75">
      <c r="A136" s="1" t="s">
        <v>805</v>
      </c>
      <c r="B136" s="1" t="s">
        <v>774</v>
      </c>
      <c r="C136" s="1" t="s">
        <v>775</v>
      </c>
      <c r="D136" s="1" t="s">
        <v>539</v>
      </c>
      <c r="E136" s="1" t="s">
        <v>552</v>
      </c>
      <c r="F136" s="1">
        <v>1.7500000000000002E-2</v>
      </c>
      <c r="G136" s="1">
        <v>0</v>
      </c>
      <c r="J136" s="1" t="s">
        <v>536</v>
      </c>
      <c r="AI136" s="561"/>
      <c r="AJ136" s="503" t="s">
        <v>2529</v>
      </c>
      <c r="AK136" s="503" t="s">
        <v>1703</v>
      </c>
      <c r="AL136" s="504" t="s">
        <v>2531</v>
      </c>
      <c r="AM136" s="504" t="s">
        <v>300</v>
      </c>
      <c r="AN136" s="559" t="s">
        <v>1721</v>
      </c>
      <c r="AO136" s="503">
        <v>3.5000000000000003E-2</v>
      </c>
      <c r="AP136" s="503">
        <v>0</v>
      </c>
      <c r="AQ136" s="505">
        <v>2.3199999999999998</v>
      </c>
      <c r="AR136" s="502" t="s">
        <v>2671</v>
      </c>
      <c r="AS136" s="503" t="s">
        <v>1703</v>
      </c>
      <c r="AT136" s="504" t="s">
        <v>2531</v>
      </c>
      <c r="AU136" s="504" t="s">
        <v>300</v>
      </c>
      <c r="AV136" s="559" t="s">
        <v>1721</v>
      </c>
      <c r="AW136" s="503">
        <v>3.5000000000000003E-2</v>
      </c>
      <c r="AX136" s="503">
        <v>0</v>
      </c>
      <c r="AY136" s="505">
        <v>3</v>
      </c>
      <c r="AZ136" s="10" t="s">
        <v>1979</v>
      </c>
      <c r="BA136" s="157" t="s">
        <v>1703</v>
      </c>
      <c r="BB136" s="627" t="s">
        <v>1708</v>
      </c>
      <c r="BC136" s="627" t="s">
        <v>534</v>
      </c>
      <c r="BD136" s="627" t="s">
        <v>2652</v>
      </c>
      <c r="BE136" s="157">
        <v>0.22500000000000001</v>
      </c>
      <c r="BF136" s="157">
        <v>1.35E-2</v>
      </c>
      <c r="BG136" s="11">
        <v>2.58</v>
      </c>
      <c r="BH136" s="10"/>
      <c r="BI136" s="157"/>
      <c r="BJ136" s="627"/>
      <c r="BK136" s="627"/>
      <c r="BL136" s="627"/>
      <c r="BM136" s="157"/>
      <c r="BN136" s="157"/>
      <c r="BO136" s="11"/>
      <c r="BP136" s="220"/>
      <c r="BQ136" s="154"/>
      <c r="BR136" s="20"/>
      <c r="BS136" s="20"/>
      <c r="BT136" s="20"/>
      <c r="BU136" s="154"/>
      <c r="BV136" s="154"/>
      <c r="BW136" s="218"/>
    </row>
    <row r="137" spans="1:75">
      <c r="A137" s="1" t="s">
        <v>806</v>
      </c>
      <c r="B137" s="1" t="s">
        <v>774</v>
      </c>
      <c r="C137" s="1" t="s">
        <v>775</v>
      </c>
      <c r="D137" s="1" t="s">
        <v>539</v>
      </c>
      <c r="E137" s="1" t="s">
        <v>553</v>
      </c>
      <c r="F137" s="1">
        <v>1.7500000000000002E-2</v>
      </c>
      <c r="G137" s="1">
        <v>0</v>
      </c>
      <c r="J137" s="1" t="s">
        <v>772</v>
      </c>
      <c r="AI137" s="561"/>
      <c r="AJ137" s="503" t="s">
        <v>2529</v>
      </c>
      <c r="AK137" s="503" t="s">
        <v>1703</v>
      </c>
      <c r="AL137" s="504" t="s">
        <v>2532</v>
      </c>
      <c r="AM137" s="504" t="s">
        <v>1194</v>
      </c>
      <c r="AN137" s="559" t="s">
        <v>1721</v>
      </c>
      <c r="AO137" s="503">
        <v>1.7500000000000002E-2</v>
      </c>
      <c r="AP137" s="503">
        <v>0</v>
      </c>
      <c r="AQ137" s="505">
        <v>2.3199999999999998</v>
      </c>
      <c r="AR137" s="502" t="s">
        <v>2671</v>
      </c>
      <c r="AS137" s="503" t="s">
        <v>1703</v>
      </c>
      <c r="AT137" s="504" t="s">
        <v>2532</v>
      </c>
      <c r="AU137" s="504" t="s">
        <v>1194</v>
      </c>
      <c r="AV137" s="559" t="s">
        <v>1721</v>
      </c>
      <c r="AW137" s="503">
        <v>1.7500000000000002E-2</v>
      </c>
      <c r="AX137" s="503">
        <v>0</v>
      </c>
      <c r="AY137" s="505">
        <v>3</v>
      </c>
      <c r="AZ137" s="10" t="s">
        <v>1979</v>
      </c>
      <c r="BA137" s="157" t="s">
        <v>1703</v>
      </c>
      <c r="BB137" s="627" t="s">
        <v>1709</v>
      </c>
      <c r="BC137" s="627" t="s">
        <v>535</v>
      </c>
      <c r="BD137" s="627" t="s">
        <v>237</v>
      </c>
      <c r="BE137" s="157">
        <v>0.125</v>
      </c>
      <c r="BF137" s="157">
        <v>7.4999999999999997E-3</v>
      </c>
      <c r="BG137" s="11">
        <v>2.58</v>
      </c>
      <c r="BH137" s="10"/>
      <c r="BI137" s="157"/>
      <c r="BJ137" s="627"/>
      <c r="BK137" s="627"/>
      <c r="BL137" s="627"/>
      <c r="BM137" s="157"/>
      <c r="BN137" s="157"/>
      <c r="BO137" s="11"/>
      <c r="BP137" s="220"/>
      <c r="BQ137" s="154"/>
      <c r="BR137" s="20"/>
      <c r="BS137" s="20"/>
      <c r="BT137" s="20"/>
      <c r="BU137" s="154"/>
      <c r="BV137" s="154"/>
      <c r="BW137" s="218"/>
    </row>
    <row r="138" spans="1:75">
      <c r="A138" s="1" t="s">
        <v>807</v>
      </c>
      <c r="B138" s="1" t="s">
        <v>808</v>
      </c>
      <c r="C138" s="1" t="s">
        <v>809</v>
      </c>
      <c r="D138" s="1" t="s">
        <v>1850</v>
      </c>
      <c r="E138" s="1" t="s">
        <v>1805</v>
      </c>
      <c r="F138" s="1">
        <v>1.17</v>
      </c>
      <c r="G138" s="1">
        <v>0</v>
      </c>
      <c r="H138" s="1">
        <v>2.3199999999999998</v>
      </c>
      <c r="I138" s="1" t="s">
        <v>697</v>
      </c>
      <c r="AI138" s="561"/>
      <c r="AJ138" s="503" t="s">
        <v>2529</v>
      </c>
      <c r="AK138" s="503" t="s">
        <v>539</v>
      </c>
      <c r="AL138" s="504" t="s">
        <v>2533</v>
      </c>
      <c r="AM138" s="504" t="s">
        <v>1721</v>
      </c>
      <c r="AN138" s="559" t="s">
        <v>1721</v>
      </c>
      <c r="AO138" s="503">
        <v>1.7500000000000002E-2</v>
      </c>
      <c r="AP138" s="503">
        <v>0</v>
      </c>
      <c r="AQ138" s="505">
        <v>2.3199999999999998</v>
      </c>
      <c r="AR138" s="502" t="s">
        <v>2671</v>
      </c>
      <c r="AS138" s="503" t="s">
        <v>539</v>
      </c>
      <c r="AT138" s="504" t="s">
        <v>2533</v>
      </c>
      <c r="AU138" s="504" t="s">
        <v>1721</v>
      </c>
      <c r="AV138" s="559" t="s">
        <v>1721</v>
      </c>
      <c r="AW138" s="503">
        <v>1.7500000000000002E-2</v>
      </c>
      <c r="AX138" s="503">
        <v>0</v>
      </c>
      <c r="AY138" s="505">
        <v>3</v>
      </c>
      <c r="AZ138" s="10" t="s">
        <v>1979</v>
      </c>
      <c r="BA138" s="157" t="s">
        <v>1703</v>
      </c>
      <c r="BB138" s="627" t="s">
        <v>1710</v>
      </c>
      <c r="BC138" s="627" t="s">
        <v>535</v>
      </c>
      <c r="BD138" s="627" t="s">
        <v>237</v>
      </c>
      <c r="BE138" s="157">
        <v>0.125</v>
      </c>
      <c r="BF138" s="157">
        <v>7.4999999999999997E-3</v>
      </c>
      <c r="BG138" s="11">
        <v>2.58</v>
      </c>
      <c r="BH138" s="10"/>
      <c r="BI138" s="157"/>
      <c r="BJ138" s="627"/>
      <c r="BK138" s="627"/>
      <c r="BL138" s="627"/>
      <c r="BM138" s="157"/>
      <c r="BN138" s="157"/>
      <c r="BO138" s="11"/>
      <c r="BP138" s="220"/>
      <c r="BQ138" s="154"/>
      <c r="BR138" s="20"/>
      <c r="BS138" s="20"/>
      <c r="BT138" s="20"/>
      <c r="BU138" s="154"/>
      <c r="BV138" s="154"/>
      <c r="BW138" s="218"/>
    </row>
    <row r="139" spans="1:75">
      <c r="A139" s="1" t="s">
        <v>810</v>
      </c>
      <c r="B139" s="1" t="s">
        <v>808</v>
      </c>
      <c r="C139" s="1" t="s">
        <v>809</v>
      </c>
      <c r="D139" s="1" t="s">
        <v>1852</v>
      </c>
      <c r="E139" s="1" t="s">
        <v>1793</v>
      </c>
      <c r="F139" s="1">
        <v>0.83</v>
      </c>
      <c r="G139" s="1">
        <v>0</v>
      </c>
      <c r="H139" s="1">
        <v>2.3199999999999998</v>
      </c>
      <c r="I139" s="1" t="s">
        <v>697</v>
      </c>
      <c r="AI139" s="561"/>
      <c r="AJ139" s="503" t="s">
        <v>2529</v>
      </c>
      <c r="AK139" s="503" t="s">
        <v>539</v>
      </c>
      <c r="AL139" s="504" t="s">
        <v>2534</v>
      </c>
      <c r="AM139" s="504" t="s">
        <v>1193</v>
      </c>
      <c r="AN139" s="559" t="s">
        <v>1721</v>
      </c>
      <c r="AO139" s="503">
        <v>3.5000000000000003E-2</v>
      </c>
      <c r="AP139" s="503">
        <v>0</v>
      </c>
      <c r="AQ139" s="505">
        <v>2.3199999999999998</v>
      </c>
      <c r="AR139" s="502" t="s">
        <v>2671</v>
      </c>
      <c r="AS139" s="503" t="s">
        <v>539</v>
      </c>
      <c r="AT139" s="504" t="s">
        <v>2534</v>
      </c>
      <c r="AU139" s="504" t="s">
        <v>1193</v>
      </c>
      <c r="AV139" s="559" t="s">
        <v>1721</v>
      </c>
      <c r="AW139" s="503">
        <v>3.5000000000000003E-2</v>
      </c>
      <c r="AX139" s="503">
        <v>0</v>
      </c>
      <c r="AY139" s="505">
        <v>3</v>
      </c>
      <c r="AZ139" s="10" t="s">
        <v>1979</v>
      </c>
      <c r="BA139" s="157" t="s">
        <v>1703</v>
      </c>
      <c r="BB139" s="627" t="s">
        <v>1711</v>
      </c>
      <c r="BC139" s="627" t="s">
        <v>536</v>
      </c>
      <c r="BD139" s="627" t="s">
        <v>237</v>
      </c>
      <c r="BE139" s="157">
        <v>6.25E-2</v>
      </c>
      <c r="BF139" s="157">
        <v>3.7499999999999999E-3</v>
      </c>
      <c r="BG139" s="11">
        <v>2.58</v>
      </c>
      <c r="BH139" s="10"/>
      <c r="BI139" s="157"/>
      <c r="BJ139" s="627"/>
      <c r="BK139" s="627"/>
      <c r="BL139" s="627"/>
      <c r="BM139" s="157"/>
      <c r="BN139" s="157"/>
      <c r="BO139" s="11"/>
      <c r="BP139" s="220"/>
      <c r="BQ139" s="154"/>
      <c r="BR139" s="20"/>
      <c r="BS139" s="20"/>
      <c r="BT139" s="20"/>
      <c r="BU139" s="154"/>
      <c r="BV139" s="154"/>
      <c r="BW139" s="218"/>
    </row>
    <row r="140" spans="1:75">
      <c r="A140" s="1" t="s">
        <v>811</v>
      </c>
      <c r="B140" s="1" t="s">
        <v>808</v>
      </c>
      <c r="C140" s="1" t="s">
        <v>809</v>
      </c>
      <c r="D140" s="1" t="s">
        <v>1887</v>
      </c>
      <c r="E140" s="1" t="s">
        <v>1821</v>
      </c>
      <c r="F140" s="1">
        <v>0.56999999999999995</v>
      </c>
      <c r="G140" s="1">
        <v>0</v>
      </c>
      <c r="H140" s="1">
        <v>2.3199999999999998</v>
      </c>
      <c r="I140" s="1" t="s">
        <v>697</v>
      </c>
      <c r="AI140" s="561"/>
      <c r="AJ140" s="503" t="s">
        <v>2529</v>
      </c>
      <c r="AK140" s="503" t="s">
        <v>539</v>
      </c>
      <c r="AL140" s="504" t="s">
        <v>2535</v>
      </c>
      <c r="AM140" s="504" t="s">
        <v>299</v>
      </c>
      <c r="AN140" s="559" t="s">
        <v>1721</v>
      </c>
      <c r="AO140" s="503">
        <v>1.7500000000000002E-2</v>
      </c>
      <c r="AP140" s="503">
        <v>0</v>
      </c>
      <c r="AQ140" s="505">
        <v>2.3199999999999998</v>
      </c>
      <c r="AR140" s="502" t="s">
        <v>2671</v>
      </c>
      <c r="AS140" s="503" t="s">
        <v>539</v>
      </c>
      <c r="AT140" s="504" t="s">
        <v>2535</v>
      </c>
      <c r="AU140" s="504" t="s">
        <v>299</v>
      </c>
      <c r="AV140" s="559" t="s">
        <v>1721</v>
      </c>
      <c r="AW140" s="503">
        <v>1.7500000000000002E-2</v>
      </c>
      <c r="AX140" s="503">
        <v>0</v>
      </c>
      <c r="AY140" s="505">
        <v>3</v>
      </c>
      <c r="AZ140" s="10" t="s">
        <v>1979</v>
      </c>
      <c r="BA140" s="157" t="s">
        <v>1703</v>
      </c>
      <c r="BB140" s="627" t="s">
        <v>1712</v>
      </c>
      <c r="BC140" s="627" t="s">
        <v>536</v>
      </c>
      <c r="BD140" s="627" t="s">
        <v>237</v>
      </c>
      <c r="BE140" s="157">
        <v>6.25E-2</v>
      </c>
      <c r="BF140" s="157">
        <v>3.7499999999999999E-3</v>
      </c>
      <c r="BG140" s="11">
        <v>2.58</v>
      </c>
      <c r="BH140" s="10"/>
      <c r="BI140" s="157"/>
      <c r="BJ140" s="627"/>
      <c r="BK140" s="627"/>
      <c r="BL140" s="627"/>
      <c r="BM140" s="157"/>
      <c r="BN140" s="157"/>
      <c r="BO140" s="11"/>
      <c r="BP140" s="220"/>
      <c r="BQ140" s="154"/>
      <c r="BR140" s="20"/>
      <c r="BS140" s="20"/>
      <c r="BT140" s="20"/>
      <c r="BU140" s="154"/>
      <c r="BV140" s="154"/>
      <c r="BW140" s="218"/>
    </row>
    <row r="141" spans="1:75">
      <c r="A141" s="1" t="s">
        <v>812</v>
      </c>
      <c r="B141" s="1" t="s">
        <v>808</v>
      </c>
      <c r="C141" s="1" t="s">
        <v>809</v>
      </c>
      <c r="D141" s="1" t="s">
        <v>1872</v>
      </c>
      <c r="E141" s="1" t="s">
        <v>1812</v>
      </c>
      <c r="F141" s="1">
        <v>0.49</v>
      </c>
      <c r="G141" s="1">
        <v>0</v>
      </c>
      <c r="H141" s="1">
        <v>2.3199999999999998</v>
      </c>
      <c r="I141" s="1" t="s">
        <v>697</v>
      </c>
      <c r="AI141" s="561"/>
      <c r="AJ141" s="503" t="s">
        <v>2529</v>
      </c>
      <c r="AK141" s="503" t="s">
        <v>539</v>
      </c>
      <c r="AL141" s="504" t="s">
        <v>2536</v>
      </c>
      <c r="AM141" s="504" t="s">
        <v>1184</v>
      </c>
      <c r="AN141" s="559" t="s">
        <v>1721</v>
      </c>
      <c r="AO141" s="503">
        <v>6.3E-2</v>
      </c>
      <c r="AP141" s="503">
        <v>0</v>
      </c>
      <c r="AQ141" s="505">
        <v>2.3199999999999998</v>
      </c>
      <c r="AR141" s="502" t="s">
        <v>2671</v>
      </c>
      <c r="AS141" s="503" t="s">
        <v>539</v>
      </c>
      <c r="AT141" s="504" t="s">
        <v>2536</v>
      </c>
      <c r="AU141" s="504" t="s">
        <v>1184</v>
      </c>
      <c r="AV141" s="559" t="s">
        <v>1721</v>
      </c>
      <c r="AW141" s="503">
        <v>6.3E-2</v>
      </c>
      <c r="AX141" s="503">
        <v>0</v>
      </c>
      <c r="AY141" s="505">
        <v>3</v>
      </c>
      <c r="AZ141" s="10" t="s">
        <v>1979</v>
      </c>
      <c r="BA141" s="157" t="s">
        <v>607</v>
      </c>
      <c r="BB141" s="627" t="s">
        <v>608</v>
      </c>
      <c r="BC141" s="627" t="s">
        <v>1721</v>
      </c>
      <c r="BD141" s="627" t="s">
        <v>238</v>
      </c>
      <c r="BE141" s="157">
        <v>0.15</v>
      </c>
      <c r="BF141" s="157">
        <v>7.0000000000000001E-3</v>
      </c>
      <c r="BG141" s="11">
        <v>2.58</v>
      </c>
      <c r="BH141" s="10"/>
      <c r="BI141" s="157"/>
      <c r="BJ141" s="627"/>
      <c r="BK141" s="627"/>
      <c r="BL141" s="627"/>
      <c r="BM141" s="157"/>
      <c r="BN141" s="157"/>
      <c r="BO141" s="11"/>
      <c r="BP141" s="220"/>
      <c r="BQ141" s="154"/>
      <c r="BR141" s="20"/>
      <c r="BS141" s="20"/>
      <c r="BT141" s="20"/>
      <c r="BU141" s="154"/>
      <c r="BV141" s="154"/>
      <c r="BW141" s="218"/>
    </row>
    <row r="142" spans="1:75">
      <c r="A142" s="1" t="s">
        <v>813</v>
      </c>
      <c r="B142" s="1" t="s">
        <v>808</v>
      </c>
      <c r="C142" s="1" t="s">
        <v>809</v>
      </c>
      <c r="D142" s="1" t="s">
        <v>1940</v>
      </c>
      <c r="E142" s="1" t="s">
        <v>1822</v>
      </c>
      <c r="F142" s="1">
        <v>0.4</v>
      </c>
      <c r="G142" s="1">
        <v>0</v>
      </c>
      <c r="H142" s="1">
        <v>2.3199999999999998</v>
      </c>
      <c r="I142" s="1" t="s">
        <v>697</v>
      </c>
      <c r="AI142" s="561"/>
      <c r="AJ142" s="503" t="s">
        <v>2529</v>
      </c>
      <c r="AK142" s="503" t="s">
        <v>2456</v>
      </c>
      <c r="AL142" s="504" t="s">
        <v>2537</v>
      </c>
      <c r="AM142" s="504" t="s">
        <v>1721</v>
      </c>
      <c r="AN142" s="559" t="s">
        <v>1721</v>
      </c>
      <c r="AO142" s="503">
        <v>7.0000000000000007E-2</v>
      </c>
      <c r="AP142" s="503">
        <v>0</v>
      </c>
      <c r="AQ142" s="505">
        <v>2.3199999999999998</v>
      </c>
      <c r="AR142" s="502" t="s">
        <v>2671</v>
      </c>
      <c r="AS142" s="503" t="s">
        <v>2456</v>
      </c>
      <c r="AT142" s="504" t="s">
        <v>2537</v>
      </c>
      <c r="AU142" s="504" t="s">
        <v>1721</v>
      </c>
      <c r="AV142" s="559" t="s">
        <v>1721</v>
      </c>
      <c r="AW142" s="503">
        <v>7.0000000000000007E-2</v>
      </c>
      <c r="AX142" s="503">
        <v>0</v>
      </c>
      <c r="AY142" s="505">
        <v>3</v>
      </c>
      <c r="AZ142" s="10" t="s">
        <v>1979</v>
      </c>
      <c r="BA142" s="157" t="s">
        <v>607</v>
      </c>
      <c r="BB142" s="627" t="s">
        <v>610</v>
      </c>
      <c r="BC142" s="627" t="s">
        <v>1721</v>
      </c>
      <c r="BD142" s="627" t="s">
        <v>238</v>
      </c>
      <c r="BE142" s="157">
        <v>7.4999999999999997E-2</v>
      </c>
      <c r="BF142" s="157">
        <v>3.5000000000000001E-3</v>
      </c>
      <c r="BG142" s="11">
        <v>2.58</v>
      </c>
      <c r="BH142" s="10"/>
      <c r="BI142" s="157"/>
      <c r="BJ142" s="627"/>
      <c r="BK142" s="627"/>
      <c r="BL142" s="627"/>
      <c r="BM142" s="157"/>
      <c r="BN142" s="157"/>
      <c r="BO142" s="11"/>
      <c r="BP142" s="220"/>
      <c r="BQ142" s="154"/>
      <c r="BR142" s="20"/>
      <c r="BS142" s="20"/>
      <c r="BT142" s="20"/>
      <c r="BU142" s="154"/>
      <c r="BV142" s="154"/>
      <c r="BW142" s="218"/>
    </row>
    <row r="143" spans="1:75">
      <c r="A143" s="1" t="s">
        <v>814</v>
      </c>
      <c r="B143" s="1" t="s">
        <v>808</v>
      </c>
      <c r="C143" s="1" t="s">
        <v>809</v>
      </c>
      <c r="D143" s="1" t="s">
        <v>1941</v>
      </c>
      <c r="E143" s="1" t="s">
        <v>1823</v>
      </c>
      <c r="F143" s="1">
        <v>0.33</v>
      </c>
      <c r="G143" s="1">
        <v>0</v>
      </c>
      <c r="H143" s="1">
        <v>2.3199999999999998</v>
      </c>
      <c r="I143" s="1" t="s">
        <v>697</v>
      </c>
      <c r="AI143" s="561"/>
      <c r="AJ143" s="503" t="s">
        <v>2529</v>
      </c>
      <c r="AK143" s="503" t="s">
        <v>2456</v>
      </c>
      <c r="AL143" s="504" t="s">
        <v>2538</v>
      </c>
      <c r="AM143" s="504" t="s">
        <v>1721</v>
      </c>
      <c r="AN143" s="559" t="s">
        <v>1721</v>
      </c>
      <c r="AO143" s="503">
        <v>3.5000000000000003E-2</v>
      </c>
      <c r="AP143" s="503">
        <v>0</v>
      </c>
      <c r="AQ143" s="505">
        <v>2.3199999999999998</v>
      </c>
      <c r="AR143" s="502" t="s">
        <v>2671</v>
      </c>
      <c r="AS143" s="503" t="s">
        <v>2456</v>
      </c>
      <c r="AT143" s="504" t="s">
        <v>2538</v>
      </c>
      <c r="AU143" s="504" t="s">
        <v>1721</v>
      </c>
      <c r="AV143" s="559" t="s">
        <v>1721</v>
      </c>
      <c r="AW143" s="503">
        <v>3.5000000000000003E-2</v>
      </c>
      <c r="AX143" s="503">
        <v>0</v>
      </c>
      <c r="AY143" s="505">
        <v>3</v>
      </c>
      <c r="AZ143" s="10" t="s">
        <v>1979</v>
      </c>
      <c r="BA143" s="157" t="s">
        <v>607</v>
      </c>
      <c r="BB143" s="627" t="s">
        <v>1197</v>
      </c>
      <c r="BC143" s="627" t="s">
        <v>1721</v>
      </c>
      <c r="BD143" s="627" t="s">
        <v>238</v>
      </c>
      <c r="BE143" s="157">
        <v>0.13500000000000001</v>
      </c>
      <c r="BF143" s="157">
        <v>6.3E-3</v>
      </c>
      <c r="BG143" s="11">
        <v>2.58</v>
      </c>
      <c r="BH143" s="10"/>
      <c r="BI143" s="157"/>
      <c r="BJ143" s="627"/>
      <c r="BK143" s="627"/>
      <c r="BL143" s="627"/>
      <c r="BM143" s="157"/>
      <c r="BN143" s="157"/>
      <c r="BO143" s="11"/>
      <c r="BP143" s="220"/>
      <c r="BQ143" s="154"/>
      <c r="BR143" s="20"/>
      <c r="BS143" s="20"/>
      <c r="BT143" s="20"/>
      <c r="BU143" s="154"/>
      <c r="BV143" s="154"/>
      <c r="BW143" s="218"/>
    </row>
    <row r="144" spans="1:75">
      <c r="A144" s="1" t="s">
        <v>815</v>
      </c>
      <c r="B144" s="1" t="s">
        <v>808</v>
      </c>
      <c r="C144" s="1" t="s">
        <v>809</v>
      </c>
      <c r="D144" s="1" t="s">
        <v>1941</v>
      </c>
      <c r="E144" s="1" t="s">
        <v>1824</v>
      </c>
      <c r="F144" s="1">
        <v>0.33</v>
      </c>
      <c r="G144" s="1">
        <v>0</v>
      </c>
      <c r="H144" s="1">
        <v>2.3199999999999998</v>
      </c>
      <c r="I144" s="1" t="s">
        <v>697</v>
      </c>
      <c r="AI144" s="561"/>
      <c r="AJ144" s="503" t="s">
        <v>2529</v>
      </c>
      <c r="AK144" s="503" t="s">
        <v>2456</v>
      </c>
      <c r="AL144" s="504" t="s">
        <v>2539</v>
      </c>
      <c r="AM144" s="504" t="s">
        <v>1721</v>
      </c>
      <c r="AN144" s="559" t="s">
        <v>1721</v>
      </c>
      <c r="AO144" s="503">
        <v>1.7500000000000002E-2</v>
      </c>
      <c r="AP144" s="503">
        <v>0</v>
      </c>
      <c r="AQ144" s="505">
        <v>2.3199999999999998</v>
      </c>
      <c r="AR144" s="502" t="s">
        <v>2671</v>
      </c>
      <c r="AS144" s="503" t="s">
        <v>2456</v>
      </c>
      <c r="AT144" s="504" t="s">
        <v>2539</v>
      </c>
      <c r="AU144" s="504" t="s">
        <v>1721</v>
      </c>
      <c r="AV144" s="559" t="s">
        <v>1721</v>
      </c>
      <c r="AW144" s="503">
        <v>1.7500000000000002E-2</v>
      </c>
      <c r="AX144" s="503">
        <v>0</v>
      </c>
      <c r="AY144" s="505">
        <v>3</v>
      </c>
      <c r="AZ144" s="10" t="s">
        <v>1979</v>
      </c>
      <c r="BA144" s="157" t="s">
        <v>607</v>
      </c>
      <c r="BB144" s="627" t="s">
        <v>1198</v>
      </c>
      <c r="BC144" s="627" t="s">
        <v>1721</v>
      </c>
      <c r="BD144" s="627" t="s">
        <v>238</v>
      </c>
      <c r="BE144" s="157">
        <v>0.13500000000000001</v>
      </c>
      <c r="BF144" s="157">
        <v>6.3E-3</v>
      </c>
      <c r="BG144" s="11">
        <v>2.58</v>
      </c>
      <c r="BH144" s="10"/>
      <c r="BI144" s="157"/>
      <c r="BJ144" s="627"/>
      <c r="BK144" s="627"/>
      <c r="BL144" s="627"/>
      <c r="BM144" s="157"/>
      <c r="BN144" s="157"/>
      <c r="BO144" s="11"/>
      <c r="BP144" s="220"/>
      <c r="BQ144" s="154"/>
      <c r="BR144" s="20"/>
      <c r="BS144" s="20"/>
      <c r="BT144" s="20"/>
      <c r="BU144" s="154"/>
      <c r="BV144" s="154"/>
      <c r="BW144" s="218"/>
    </row>
    <row r="145" spans="1:75">
      <c r="A145" s="1" t="s">
        <v>816</v>
      </c>
      <c r="B145" s="1" t="s">
        <v>808</v>
      </c>
      <c r="C145" s="1" t="s">
        <v>809</v>
      </c>
      <c r="D145" s="1" t="s">
        <v>1941</v>
      </c>
      <c r="E145" s="1" t="s">
        <v>1825</v>
      </c>
      <c r="F145" s="1">
        <v>0.16500000000000001</v>
      </c>
      <c r="G145" s="1">
        <v>0</v>
      </c>
      <c r="H145" s="1">
        <v>2.3199999999999998</v>
      </c>
      <c r="I145" s="1" t="s">
        <v>704</v>
      </c>
      <c r="J145" s="1" t="s">
        <v>705</v>
      </c>
      <c r="AI145" s="561"/>
      <c r="AJ145" s="503" t="s">
        <v>2529</v>
      </c>
      <c r="AK145" s="503" t="s">
        <v>2456</v>
      </c>
      <c r="AL145" s="504" t="s">
        <v>2540</v>
      </c>
      <c r="AM145" s="504" t="s">
        <v>1193</v>
      </c>
      <c r="AN145" s="559" t="s">
        <v>1721</v>
      </c>
      <c r="AO145" s="503">
        <v>5.2500000000000005E-2</v>
      </c>
      <c r="AP145" s="503">
        <v>0</v>
      </c>
      <c r="AQ145" s="505">
        <v>2.3199999999999998</v>
      </c>
      <c r="AR145" s="502" t="s">
        <v>2671</v>
      </c>
      <c r="AS145" s="503" t="s">
        <v>2456</v>
      </c>
      <c r="AT145" s="504" t="s">
        <v>2540</v>
      </c>
      <c r="AU145" s="504" t="s">
        <v>1193</v>
      </c>
      <c r="AV145" s="559" t="s">
        <v>1721</v>
      </c>
      <c r="AW145" s="503">
        <v>5.2500000000000005E-2</v>
      </c>
      <c r="AX145" s="503">
        <v>0</v>
      </c>
      <c r="AY145" s="505">
        <v>3</v>
      </c>
      <c r="AZ145" s="502" t="s">
        <v>1979</v>
      </c>
      <c r="BA145" s="503" t="s">
        <v>1703</v>
      </c>
      <c r="BB145" s="504" t="s">
        <v>2549</v>
      </c>
      <c r="BC145" s="504" t="s">
        <v>1721</v>
      </c>
      <c r="BD145" s="504" t="s">
        <v>237</v>
      </c>
      <c r="BE145" s="503">
        <v>6.25E-2</v>
      </c>
      <c r="BF145" s="503">
        <v>3.7499999999999999E-3</v>
      </c>
      <c r="BG145" s="505">
        <v>2.58</v>
      </c>
      <c r="BH145" s="10"/>
      <c r="BI145" s="157"/>
      <c r="BJ145" s="627"/>
      <c r="BK145" s="627"/>
      <c r="BL145" s="627"/>
      <c r="BM145" s="157"/>
      <c r="BN145" s="157"/>
      <c r="BO145" s="11"/>
      <c r="BP145" s="220"/>
      <c r="BQ145" s="154"/>
      <c r="BR145" s="20"/>
      <c r="BS145" s="20"/>
      <c r="BT145" s="20"/>
      <c r="BU145" s="154"/>
      <c r="BV145" s="154"/>
      <c r="BW145" s="218"/>
    </row>
    <row r="146" spans="1:75">
      <c r="A146" s="1" t="s">
        <v>817</v>
      </c>
      <c r="B146" s="1" t="s">
        <v>808</v>
      </c>
      <c r="C146" s="1" t="s">
        <v>809</v>
      </c>
      <c r="D146" s="1" t="s">
        <v>1791</v>
      </c>
      <c r="E146" s="1" t="s">
        <v>1942</v>
      </c>
      <c r="F146" s="1">
        <v>0.1</v>
      </c>
      <c r="G146" s="1">
        <v>0</v>
      </c>
      <c r="H146" s="1">
        <v>2.3199999999999998</v>
      </c>
      <c r="I146" s="1" t="s">
        <v>697</v>
      </c>
      <c r="AI146" s="561"/>
      <c r="AJ146" s="503" t="s">
        <v>2529</v>
      </c>
      <c r="AK146" s="503" t="s">
        <v>2456</v>
      </c>
      <c r="AL146" s="504" t="s">
        <v>2541</v>
      </c>
      <c r="AM146" s="504" t="s">
        <v>1193</v>
      </c>
      <c r="AN146" s="559" t="s">
        <v>1721</v>
      </c>
      <c r="AO146" s="503">
        <v>5.2499999999999998E-2</v>
      </c>
      <c r="AP146" s="503">
        <v>0</v>
      </c>
      <c r="AQ146" s="505">
        <v>2.3199999999999998</v>
      </c>
      <c r="AR146" s="502" t="s">
        <v>2671</v>
      </c>
      <c r="AS146" s="503" t="s">
        <v>2456</v>
      </c>
      <c r="AT146" s="504" t="s">
        <v>2541</v>
      </c>
      <c r="AU146" s="504" t="s">
        <v>1193</v>
      </c>
      <c r="AV146" s="559" t="s">
        <v>1721</v>
      </c>
      <c r="AW146" s="503">
        <v>5.2499999999999998E-2</v>
      </c>
      <c r="AX146" s="503">
        <v>0</v>
      </c>
      <c r="AY146" s="505">
        <v>3</v>
      </c>
      <c r="AZ146" s="502" t="s">
        <v>1979</v>
      </c>
      <c r="BA146" s="503" t="s">
        <v>1703</v>
      </c>
      <c r="BB146" s="504" t="s">
        <v>2550</v>
      </c>
      <c r="BC146" s="504" t="s">
        <v>300</v>
      </c>
      <c r="BD146" s="504" t="s">
        <v>237</v>
      </c>
      <c r="BE146" s="503">
        <v>0.125</v>
      </c>
      <c r="BF146" s="503">
        <v>7.4999999999999997E-3</v>
      </c>
      <c r="BG146" s="505">
        <v>2.58</v>
      </c>
      <c r="BH146" s="10"/>
      <c r="BI146" s="157"/>
      <c r="BJ146" s="627"/>
      <c r="BK146" s="627"/>
      <c r="BL146" s="627"/>
      <c r="BM146" s="157"/>
      <c r="BN146" s="157"/>
      <c r="BO146" s="11"/>
      <c r="BP146" s="220"/>
      <c r="BQ146" s="154"/>
      <c r="BR146" s="20"/>
      <c r="BS146" s="20"/>
      <c r="BT146" s="20"/>
      <c r="BU146" s="154"/>
      <c r="BV146" s="154"/>
      <c r="BW146" s="218"/>
    </row>
    <row r="147" spans="1:75">
      <c r="A147" s="1" t="s">
        <v>818</v>
      </c>
      <c r="B147" s="1" t="s">
        <v>808</v>
      </c>
      <c r="C147" s="1" t="s">
        <v>809</v>
      </c>
      <c r="D147" s="1" t="s">
        <v>1791</v>
      </c>
      <c r="E147" s="1" t="s">
        <v>1943</v>
      </c>
      <c r="F147" s="1">
        <v>0.05</v>
      </c>
      <c r="G147" s="1">
        <v>0</v>
      </c>
      <c r="H147" s="1">
        <v>2.3199999999999998</v>
      </c>
      <c r="I147" s="1" t="s">
        <v>704</v>
      </c>
      <c r="J147" s="1" t="s">
        <v>705</v>
      </c>
      <c r="AI147" s="561"/>
      <c r="AJ147" s="503" t="s">
        <v>2529</v>
      </c>
      <c r="AK147" s="503" t="s">
        <v>2456</v>
      </c>
      <c r="AL147" s="504" t="s">
        <v>2542</v>
      </c>
      <c r="AM147" s="504" t="s">
        <v>1193</v>
      </c>
      <c r="AN147" s="559" t="s">
        <v>1721</v>
      </c>
      <c r="AO147" s="503">
        <v>5.2499999999999998E-2</v>
      </c>
      <c r="AP147" s="503">
        <v>0</v>
      </c>
      <c r="AQ147" s="505">
        <v>2.3199999999999998</v>
      </c>
      <c r="AR147" s="502" t="s">
        <v>2671</v>
      </c>
      <c r="AS147" s="503" t="s">
        <v>2456</v>
      </c>
      <c r="AT147" s="504" t="s">
        <v>2542</v>
      </c>
      <c r="AU147" s="504" t="s">
        <v>1193</v>
      </c>
      <c r="AV147" s="559" t="s">
        <v>1721</v>
      </c>
      <c r="AW147" s="503">
        <v>5.2499999999999998E-2</v>
      </c>
      <c r="AX147" s="503">
        <v>0</v>
      </c>
      <c r="AY147" s="505">
        <v>3</v>
      </c>
      <c r="AZ147" s="502" t="s">
        <v>1979</v>
      </c>
      <c r="BA147" s="503" t="s">
        <v>1703</v>
      </c>
      <c r="BB147" s="504" t="s">
        <v>2551</v>
      </c>
      <c r="BC147" s="504" t="s">
        <v>299</v>
      </c>
      <c r="BD147" s="504" t="s">
        <v>237</v>
      </c>
      <c r="BE147" s="503">
        <v>6.25E-2</v>
      </c>
      <c r="BF147" s="503">
        <v>3.7499999999999999E-3</v>
      </c>
      <c r="BG147" s="505">
        <v>2.58</v>
      </c>
      <c r="BH147" s="10"/>
      <c r="BI147" s="157"/>
      <c r="BJ147" s="627"/>
      <c r="BK147" s="627"/>
      <c r="BL147" s="627"/>
      <c r="BM147" s="157"/>
      <c r="BN147" s="157"/>
      <c r="BO147" s="11"/>
      <c r="BP147" s="220"/>
      <c r="BQ147" s="154"/>
      <c r="BR147" s="20"/>
      <c r="BS147" s="20"/>
      <c r="BT147" s="20"/>
      <c r="BU147" s="154"/>
      <c r="BV147" s="154"/>
      <c r="BW147" s="218"/>
    </row>
    <row r="148" spans="1:75">
      <c r="A148" s="1" t="s">
        <v>819</v>
      </c>
      <c r="B148" s="1" t="s">
        <v>808</v>
      </c>
      <c r="C148" s="1" t="s">
        <v>809</v>
      </c>
      <c r="D148" s="1" t="s">
        <v>1791</v>
      </c>
      <c r="E148" s="1" t="s">
        <v>1944</v>
      </c>
      <c r="F148" s="1">
        <v>7.4999999999999997E-2</v>
      </c>
      <c r="G148" s="1">
        <v>0</v>
      </c>
      <c r="H148" s="1">
        <v>2.3199999999999998</v>
      </c>
      <c r="I148" s="1" t="s">
        <v>697</v>
      </c>
      <c r="J148" s="1" t="s">
        <v>531</v>
      </c>
      <c r="AI148" s="561"/>
      <c r="AJ148" s="503" t="s">
        <v>2529</v>
      </c>
      <c r="AK148" s="503" t="s">
        <v>2456</v>
      </c>
      <c r="AL148" s="504" t="s">
        <v>2543</v>
      </c>
      <c r="AM148" s="504" t="s">
        <v>299</v>
      </c>
      <c r="AN148" s="559" t="s">
        <v>1721</v>
      </c>
      <c r="AO148" s="503">
        <v>3.5000000000000003E-2</v>
      </c>
      <c r="AP148" s="503">
        <v>0</v>
      </c>
      <c r="AQ148" s="505">
        <v>2.3199999999999998</v>
      </c>
      <c r="AR148" s="502" t="s">
        <v>2671</v>
      </c>
      <c r="AS148" s="503" t="s">
        <v>2456</v>
      </c>
      <c r="AT148" s="504" t="s">
        <v>2543</v>
      </c>
      <c r="AU148" s="504" t="s">
        <v>299</v>
      </c>
      <c r="AV148" s="559" t="s">
        <v>1721</v>
      </c>
      <c r="AW148" s="503">
        <v>3.5000000000000003E-2</v>
      </c>
      <c r="AX148" s="503">
        <v>0</v>
      </c>
      <c r="AY148" s="505">
        <v>3</v>
      </c>
      <c r="AZ148" s="502" t="s">
        <v>1979</v>
      </c>
      <c r="BA148" s="503" t="s">
        <v>607</v>
      </c>
      <c r="BB148" s="504" t="s">
        <v>2552</v>
      </c>
      <c r="BC148" s="504" t="s">
        <v>1721</v>
      </c>
      <c r="BD148" s="504" t="s">
        <v>238</v>
      </c>
      <c r="BE148" s="503">
        <v>3.7499999999999999E-2</v>
      </c>
      <c r="BF148" s="503">
        <v>1.75E-3</v>
      </c>
      <c r="BG148" s="505">
        <v>2.58</v>
      </c>
      <c r="BH148" s="10"/>
      <c r="BI148" s="157"/>
      <c r="BJ148" s="627"/>
      <c r="BK148" s="627"/>
      <c r="BL148" s="627"/>
      <c r="BM148" s="157"/>
      <c r="BN148" s="157"/>
      <c r="BO148" s="11"/>
      <c r="BP148" s="220"/>
      <c r="BQ148" s="154"/>
      <c r="BR148" s="20"/>
      <c r="BS148" s="20"/>
      <c r="BT148" s="20"/>
      <c r="BU148" s="154"/>
      <c r="BV148" s="154"/>
      <c r="BW148" s="218"/>
    </row>
    <row r="149" spans="1:75">
      <c r="A149" s="1" t="s">
        <v>820</v>
      </c>
      <c r="B149" s="1" t="s">
        <v>808</v>
      </c>
      <c r="C149" s="1" t="s">
        <v>809</v>
      </c>
      <c r="D149" s="1" t="s">
        <v>1791</v>
      </c>
      <c r="E149" s="1" t="s">
        <v>1945</v>
      </c>
      <c r="F149" s="1">
        <v>7.4999999999999997E-2</v>
      </c>
      <c r="G149" s="1">
        <v>0</v>
      </c>
      <c r="H149" s="1">
        <v>2.3199999999999998</v>
      </c>
      <c r="I149" s="1" t="s">
        <v>704</v>
      </c>
      <c r="J149" s="1" t="s">
        <v>710</v>
      </c>
      <c r="AI149" s="561"/>
      <c r="AJ149" s="503" t="s">
        <v>2529</v>
      </c>
      <c r="AK149" s="503" t="s">
        <v>2456</v>
      </c>
      <c r="AL149" s="504" t="s">
        <v>2544</v>
      </c>
      <c r="AM149" s="504" t="s">
        <v>299</v>
      </c>
      <c r="AN149" s="559" t="s">
        <v>1721</v>
      </c>
      <c r="AO149" s="503">
        <v>3.5000000000000003E-2</v>
      </c>
      <c r="AP149" s="503">
        <v>0</v>
      </c>
      <c r="AQ149" s="505">
        <v>2.3199999999999998</v>
      </c>
      <c r="AR149" s="502" t="s">
        <v>2671</v>
      </c>
      <c r="AS149" s="503" t="s">
        <v>2456</v>
      </c>
      <c r="AT149" s="504" t="s">
        <v>2544</v>
      </c>
      <c r="AU149" s="504" t="s">
        <v>299</v>
      </c>
      <c r="AV149" s="559" t="s">
        <v>1721</v>
      </c>
      <c r="AW149" s="503">
        <v>3.5000000000000003E-2</v>
      </c>
      <c r="AX149" s="503">
        <v>0</v>
      </c>
      <c r="AY149" s="505">
        <v>3</v>
      </c>
      <c r="AZ149" s="502" t="s">
        <v>1979</v>
      </c>
      <c r="BA149" s="503" t="s">
        <v>607</v>
      </c>
      <c r="BB149" s="504" t="s">
        <v>2553</v>
      </c>
      <c r="BC149" s="559" t="s">
        <v>1721</v>
      </c>
      <c r="BD149" s="504" t="s">
        <v>238</v>
      </c>
      <c r="BE149" s="503">
        <v>0.13500000000000001</v>
      </c>
      <c r="BF149" s="503">
        <v>6.3E-3</v>
      </c>
      <c r="BG149" s="505">
        <v>2.58</v>
      </c>
      <c r="BH149" s="10"/>
      <c r="BI149" s="157"/>
      <c r="BJ149" s="627"/>
      <c r="BK149" s="627"/>
      <c r="BL149" s="627"/>
      <c r="BM149" s="157"/>
      <c r="BN149" s="157"/>
      <c r="BO149" s="11"/>
      <c r="BP149" s="220"/>
      <c r="BQ149" s="154"/>
      <c r="BR149" s="20"/>
      <c r="BS149" s="20"/>
      <c r="BT149" s="20"/>
      <c r="BU149" s="154"/>
      <c r="BV149" s="154"/>
      <c r="BW149" s="218"/>
    </row>
    <row r="150" spans="1:75">
      <c r="A150" s="1" t="s">
        <v>821</v>
      </c>
      <c r="B150" s="1" t="s">
        <v>808</v>
      </c>
      <c r="C150" s="1" t="s">
        <v>809</v>
      </c>
      <c r="D150" s="1" t="s">
        <v>1791</v>
      </c>
      <c r="E150" s="1" t="s">
        <v>1946</v>
      </c>
      <c r="F150" s="1">
        <v>0.05</v>
      </c>
      <c r="G150" s="1">
        <v>0</v>
      </c>
      <c r="H150" s="1">
        <v>2.3199999999999998</v>
      </c>
      <c r="I150" s="1" t="s">
        <v>697</v>
      </c>
      <c r="J150" s="1" t="s">
        <v>532</v>
      </c>
      <c r="AI150" s="561"/>
      <c r="AJ150" s="503" t="s">
        <v>2529</v>
      </c>
      <c r="AK150" s="503" t="s">
        <v>2456</v>
      </c>
      <c r="AL150" s="504" t="s">
        <v>2545</v>
      </c>
      <c r="AM150" s="504" t="s">
        <v>299</v>
      </c>
      <c r="AN150" s="559" t="s">
        <v>1721</v>
      </c>
      <c r="AO150" s="503">
        <v>3.5000000000000003E-2</v>
      </c>
      <c r="AP150" s="503">
        <v>0</v>
      </c>
      <c r="AQ150" s="505">
        <v>2.3199999999999998</v>
      </c>
      <c r="AR150" s="502" t="s">
        <v>2671</v>
      </c>
      <c r="AS150" s="503" t="s">
        <v>2456</v>
      </c>
      <c r="AT150" s="504" t="s">
        <v>2545</v>
      </c>
      <c r="AU150" s="504" t="s">
        <v>299</v>
      </c>
      <c r="AV150" s="559" t="s">
        <v>1721</v>
      </c>
      <c r="AW150" s="503">
        <v>3.5000000000000003E-2</v>
      </c>
      <c r="AX150" s="503">
        <v>0</v>
      </c>
      <c r="AY150" s="505">
        <v>3</v>
      </c>
      <c r="AZ150" s="502" t="s">
        <v>1979</v>
      </c>
      <c r="BA150" s="503" t="s">
        <v>2456</v>
      </c>
      <c r="BB150" s="504" t="s">
        <v>2554</v>
      </c>
      <c r="BC150" s="504" t="s">
        <v>1721</v>
      </c>
      <c r="BD150" s="504" t="s">
        <v>2450</v>
      </c>
      <c r="BE150" s="503">
        <v>0.24</v>
      </c>
      <c r="BF150" s="503">
        <v>7.0000000000000001E-3</v>
      </c>
      <c r="BG150" s="505">
        <v>2.58</v>
      </c>
      <c r="BH150" s="10"/>
      <c r="BI150" s="157"/>
      <c r="BJ150" s="627"/>
      <c r="BK150" s="627"/>
      <c r="BL150" s="627"/>
      <c r="BM150" s="157"/>
      <c r="BN150" s="157"/>
      <c r="BO150" s="11"/>
      <c r="BP150" s="220"/>
      <c r="BQ150" s="154"/>
      <c r="BR150" s="20"/>
      <c r="BS150" s="20"/>
      <c r="BT150" s="20"/>
      <c r="BU150" s="154"/>
      <c r="BV150" s="154"/>
      <c r="BW150" s="218"/>
    </row>
    <row r="151" spans="1:75">
      <c r="A151" s="1" t="s">
        <v>822</v>
      </c>
      <c r="B151" s="1" t="s">
        <v>808</v>
      </c>
      <c r="C151" s="1" t="s">
        <v>809</v>
      </c>
      <c r="D151" s="1" t="s">
        <v>1791</v>
      </c>
      <c r="E151" s="1" t="s">
        <v>1947</v>
      </c>
      <c r="F151" s="1">
        <v>0.05</v>
      </c>
      <c r="G151" s="1">
        <v>0</v>
      </c>
      <c r="H151" s="1">
        <v>2.3199999999999998</v>
      </c>
      <c r="I151" s="1" t="s">
        <v>704</v>
      </c>
      <c r="J151" s="1" t="s">
        <v>713</v>
      </c>
      <c r="AI151" s="561"/>
      <c r="AJ151" s="503" t="s">
        <v>2529</v>
      </c>
      <c r="AK151" s="503" t="s">
        <v>2456</v>
      </c>
      <c r="AL151" s="504" t="s">
        <v>2546</v>
      </c>
      <c r="AM151" s="504" t="s">
        <v>2442</v>
      </c>
      <c r="AN151" s="559" t="s">
        <v>1721</v>
      </c>
      <c r="AO151" s="503">
        <v>1.7500000000000002E-2</v>
      </c>
      <c r="AP151" s="503">
        <v>0</v>
      </c>
      <c r="AQ151" s="505">
        <v>2.3199999999999998</v>
      </c>
      <c r="AR151" s="502" t="s">
        <v>2671</v>
      </c>
      <c r="AS151" s="503" t="s">
        <v>2456</v>
      </c>
      <c r="AT151" s="504" t="s">
        <v>2546</v>
      </c>
      <c r="AU151" s="504" t="s">
        <v>2442</v>
      </c>
      <c r="AV151" s="559" t="s">
        <v>1721</v>
      </c>
      <c r="AW151" s="503">
        <v>1.7500000000000002E-2</v>
      </c>
      <c r="AX151" s="503">
        <v>0</v>
      </c>
      <c r="AY151" s="505">
        <v>3</v>
      </c>
      <c r="AZ151" s="502" t="s">
        <v>1979</v>
      </c>
      <c r="BA151" s="503" t="s">
        <v>2456</v>
      </c>
      <c r="BB151" s="504" t="s">
        <v>2555</v>
      </c>
      <c r="BC151" s="504" t="s">
        <v>1721</v>
      </c>
      <c r="BD151" s="504" t="s">
        <v>2450</v>
      </c>
      <c r="BE151" s="503">
        <v>0.12</v>
      </c>
      <c r="BF151" s="503">
        <v>3.5000000000000001E-3</v>
      </c>
      <c r="BG151" s="505">
        <v>2.58</v>
      </c>
      <c r="BH151" s="10"/>
      <c r="BI151" s="157"/>
      <c r="BJ151" s="627"/>
      <c r="BK151" s="627"/>
      <c r="BL151" s="627"/>
      <c r="BM151" s="157"/>
      <c r="BN151" s="157"/>
      <c r="BO151" s="11"/>
      <c r="BP151" s="220"/>
      <c r="BQ151" s="154"/>
      <c r="BR151" s="20"/>
      <c r="BS151" s="20"/>
      <c r="BT151" s="20"/>
      <c r="BU151" s="154"/>
      <c r="BV151" s="154"/>
      <c r="BW151" s="218"/>
    </row>
    <row r="152" spans="1:75">
      <c r="A152" s="1" t="s">
        <v>823</v>
      </c>
      <c r="B152" s="1" t="s">
        <v>808</v>
      </c>
      <c r="C152" s="1" t="s">
        <v>809</v>
      </c>
      <c r="D152" s="1" t="s">
        <v>1791</v>
      </c>
      <c r="E152" s="1" t="s">
        <v>1948</v>
      </c>
      <c r="F152" s="1">
        <v>2.5000000000000001E-2</v>
      </c>
      <c r="G152" s="1">
        <v>0</v>
      </c>
      <c r="H152" s="1">
        <v>2.3199999999999998</v>
      </c>
      <c r="I152" s="1" t="s">
        <v>697</v>
      </c>
      <c r="J152" s="1" t="s">
        <v>533</v>
      </c>
      <c r="AI152" s="561"/>
      <c r="AJ152" s="503" t="s">
        <v>2529</v>
      </c>
      <c r="AK152" s="503" t="s">
        <v>2456</v>
      </c>
      <c r="AL152" s="504" t="s">
        <v>2547</v>
      </c>
      <c r="AM152" s="504" t="s">
        <v>2442</v>
      </c>
      <c r="AN152" s="559" t="s">
        <v>1721</v>
      </c>
      <c r="AO152" s="503">
        <v>1.7500000000000002E-2</v>
      </c>
      <c r="AP152" s="503">
        <v>0</v>
      </c>
      <c r="AQ152" s="505">
        <v>2.3199999999999998</v>
      </c>
      <c r="AR152" s="502" t="s">
        <v>2671</v>
      </c>
      <c r="AS152" s="503" t="s">
        <v>2456</v>
      </c>
      <c r="AT152" s="504" t="s">
        <v>2547</v>
      </c>
      <c r="AU152" s="504" t="s">
        <v>2442</v>
      </c>
      <c r="AV152" s="559" t="s">
        <v>1721</v>
      </c>
      <c r="AW152" s="503">
        <v>1.7500000000000002E-2</v>
      </c>
      <c r="AX152" s="503">
        <v>0</v>
      </c>
      <c r="AY152" s="505">
        <v>3</v>
      </c>
      <c r="AZ152" s="502" t="s">
        <v>1979</v>
      </c>
      <c r="BA152" s="503" t="s">
        <v>2456</v>
      </c>
      <c r="BB152" s="504" t="s">
        <v>2556</v>
      </c>
      <c r="BC152" s="504" t="s">
        <v>1721</v>
      </c>
      <c r="BD152" s="504" t="s">
        <v>2450</v>
      </c>
      <c r="BE152" s="503">
        <v>0.06</v>
      </c>
      <c r="BF152" s="503">
        <v>1.75E-3</v>
      </c>
      <c r="BG152" s="505">
        <v>2.58</v>
      </c>
      <c r="BH152" s="10"/>
      <c r="BI152" s="157"/>
      <c r="BJ152" s="627"/>
      <c r="BK152" s="627"/>
      <c r="BL152" s="627"/>
      <c r="BM152" s="157"/>
      <c r="BN152" s="157"/>
      <c r="BO152" s="11"/>
      <c r="BP152" s="220"/>
      <c r="BQ152" s="154"/>
      <c r="BR152" s="20"/>
      <c r="BS152" s="20"/>
      <c r="BT152" s="20"/>
      <c r="BU152" s="154"/>
      <c r="BV152" s="154"/>
      <c r="BW152" s="218"/>
    </row>
    <row r="153" spans="1:75">
      <c r="A153" s="1" t="s">
        <v>824</v>
      </c>
      <c r="B153" s="1" t="s">
        <v>808</v>
      </c>
      <c r="C153" s="1" t="s">
        <v>809</v>
      </c>
      <c r="D153" s="1" t="s">
        <v>1791</v>
      </c>
      <c r="E153" s="1" t="s">
        <v>1949</v>
      </c>
      <c r="F153" s="1">
        <v>2.5000000000000001E-2</v>
      </c>
      <c r="G153" s="1">
        <v>0</v>
      </c>
      <c r="H153" s="1">
        <v>2.3199999999999998</v>
      </c>
      <c r="I153" s="1" t="s">
        <v>704</v>
      </c>
      <c r="J153" s="1" t="s">
        <v>716</v>
      </c>
      <c r="AI153" s="561"/>
      <c r="AJ153" s="503" t="s">
        <v>2529</v>
      </c>
      <c r="AK153" s="503" t="s">
        <v>2456</v>
      </c>
      <c r="AL153" s="504" t="s">
        <v>2548</v>
      </c>
      <c r="AM153" s="504" t="s">
        <v>2442</v>
      </c>
      <c r="AN153" s="559" t="s">
        <v>1721</v>
      </c>
      <c r="AO153" s="503">
        <v>1.7500000000000002E-2</v>
      </c>
      <c r="AP153" s="503">
        <v>0</v>
      </c>
      <c r="AQ153" s="505">
        <v>2.3199999999999998</v>
      </c>
      <c r="AR153" s="502" t="s">
        <v>2671</v>
      </c>
      <c r="AS153" s="503" t="s">
        <v>2456</v>
      </c>
      <c r="AT153" s="504" t="s">
        <v>2548</v>
      </c>
      <c r="AU153" s="504" t="s">
        <v>2442</v>
      </c>
      <c r="AV153" s="559" t="s">
        <v>1721</v>
      </c>
      <c r="AW153" s="503">
        <v>1.7500000000000002E-2</v>
      </c>
      <c r="AX153" s="503">
        <v>0</v>
      </c>
      <c r="AY153" s="505">
        <v>3</v>
      </c>
      <c r="AZ153" s="502" t="s">
        <v>1979</v>
      </c>
      <c r="BA153" s="503" t="s">
        <v>2456</v>
      </c>
      <c r="BB153" s="504" t="s">
        <v>2557</v>
      </c>
      <c r="BC153" s="504" t="s">
        <v>1193</v>
      </c>
      <c r="BD153" s="504" t="s">
        <v>2450</v>
      </c>
      <c r="BE153" s="503">
        <v>0.18</v>
      </c>
      <c r="BF153" s="503">
        <v>5.2500000000000003E-3</v>
      </c>
      <c r="BG153" s="505">
        <v>2.58</v>
      </c>
      <c r="BH153" s="10"/>
      <c r="BI153" s="157"/>
      <c r="BJ153" s="627"/>
      <c r="BK153" s="627"/>
      <c r="BL153" s="627"/>
      <c r="BM153" s="157"/>
      <c r="BN153" s="157"/>
      <c r="BO153" s="11"/>
      <c r="BP153" s="220"/>
      <c r="BQ153" s="154"/>
      <c r="BR153" s="20"/>
      <c r="BS153" s="20"/>
      <c r="BT153" s="20"/>
      <c r="BU153" s="154"/>
      <c r="BV153" s="154"/>
      <c r="BW153" s="218"/>
    </row>
    <row r="154" spans="1:75">
      <c r="A154" s="1" t="s">
        <v>825</v>
      </c>
      <c r="B154" s="1" t="s">
        <v>808</v>
      </c>
      <c r="C154" s="1" t="s">
        <v>809</v>
      </c>
      <c r="D154" s="1" t="s">
        <v>1703</v>
      </c>
      <c r="E154" s="1" t="s">
        <v>1950</v>
      </c>
      <c r="F154" s="1">
        <v>0.05</v>
      </c>
      <c r="G154" s="1">
        <v>0</v>
      </c>
      <c r="H154" s="1">
        <v>2.3199999999999998</v>
      </c>
      <c r="I154" s="1" t="s">
        <v>697</v>
      </c>
      <c r="AI154" s="561"/>
      <c r="AJ154" s="594" t="s">
        <v>2529</v>
      </c>
      <c r="AK154" s="594" t="s">
        <v>2456</v>
      </c>
      <c r="AL154" s="595" t="s">
        <v>4386</v>
      </c>
      <c r="AM154" s="595" t="s">
        <v>1721</v>
      </c>
      <c r="AN154" s="595" t="s">
        <v>1721</v>
      </c>
      <c r="AO154" s="594"/>
      <c r="AP154" s="594"/>
      <c r="AQ154" s="596"/>
      <c r="AR154" s="593" t="s">
        <v>1190</v>
      </c>
      <c r="AS154" s="594" t="s">
        <v>2456</v>
      </c>
      <c r="AT154" s="595" t="s">
        <v>4386</v>
      </c>
      <c r="AU154" s="595" t="s">
        <v>1721</v>
      </c>
      <c r="AV154" s="595" t="s">
        <v>1721</v>
      </c>
      <c r="AW154" s="594"/>
      <c r="AX154" s="594"/>
      <c r="AY154" s="596"/>
      <c r="AZ154" s="502" t="s">
        <v>1979</v>
      </c>
      <c r="BA154" s="503" t="s">
        <v>2456</v>
      </c>
      <c r="BB154" s="504" t="s">
        <v>2558</v>
      </c>
      <c r="BC154" s="504" t="s">
        <v>1193</v>
      </c>
      <c r="BD154" s="504" t="s">
        <v>2450</v>
      </c>
      <c r="BE154" s="503">
        <v>0.18</v>
      </c>
      <c r="BF154" s="503">
        <v>5.2500000000000003E-3</v>
      </c>
      <c r="BG154" s="505">
        <v>2.58</v>
      </c>
      <c r="BH154" s="10"/>
      <c r="BI154" s="157"/>
      <c r="BJ154" s="627"/>
      <c r="BK154" s="627"/>
      <c r="BL154" s="627"/>
      <c r="BM154" s="157"/>
      <c r="BN154" s="157"/>
      <c r="BO154" s="11"/>
      <c r="BP154" s="220"/>
      <c r="BQ154" s="154"/>
      <c r="BR154" s="20"/>
      <c r="BS154" s="20"/>
      <c r="BT154" s="20"/>
      <c r="BU154" s="154"/>
      <c r="BV154" s="154"/>
      <c r="BW154" s="218"/>
    </row>
    <row r="155" spans="1:75">
      <c r="A155" s="1" t="s">
        <v>826</v>
      </c>
      <c r="B155" s="1" t="s">
        <v>808</v>
      </c>
      <c r="C155" s="1" t="s">
        <v>809</v>
      </c>
      <c r="D155" s="1" t="s">
        <v>1703</v>
      </c>
      <c r="E155" s="1" t="s">
        <v>1951</v>
      </c>
      <c r="F155" s="1">
        <v>2.5000000000000001E-2</v>
      </c>
      <c r="G155" s="1">
        <v>0</v>
      </c>
      <c r="H155" s="1">
        <v>2.3199999999999998</v>
      </c>
      <c r="I155" s="1" t="s">
        <v>704</v>
      </c>
      <c r="J155" s="1" t="s">
        <v>705</v>
      </c>
      <c r="AI155" s="561"/>
      <c r="AJ155" s="594" t="s">
        <v>2529</v>
      </c>
      <c r="AK155" s="594" t="s">
        <v>2456</v>
      </c>
      <c r="AL155" s="595" t="s">
        <v>4387</v>
      </c>
      <c r="AM155" s="595" t="s">
        <v>1721</v>
      </c>
      <c r="AN155" s="595" t="s">
        <v>1721</v>
      </c>
      <c r="AO155" s="594"/>
      <c r="AP155" s="594"/>
      <c r="AQ155" s="596"/>
      <c r="AR155" s="593" t="s">
        <v>1190</v>
      </c>
      <c r="AS155" s="594" t="s">
        <v>2456</v>
      </c>
      <c r="AT155" s="595" t="s">
        <v>4387</v>
      </c>
      <c r="AU155" s="595" t="s">
        <v>1721</v>
      </c>
      <c r="AV155" s="595" t="s">
        <v>1721</v>
      </c>
      <c r="AW155" s="594"/>
      <c r="AX155" s="594"/>
      <c r="AY155" s="596"/>
      <c r="AZ155" s="502" t="s">
        <v>1979</v>
      </c>
      <c r="BA155" s="503" t="s">
        <v>2456</v>
      </c>
      <c r="BB155" s="504" t="s">
        <v>2559</v>
      </c>
      <c r="BC155" s="504" t="s">
        <v>1193</v>
      </c>
      <c r="BD155" s="504" t="s">
        <v>2450</v>
      </c>
      <c r="BE155" s="503">
        <v>0.18</v>
      </c>
      <c r="BF155" s="503">
        <v>5.2500000000000003E-3</v>
      </c>
      <c r="BG155" s="505">
        <v>2.58</v>
      </c>
      <c r="BH155" s="10"/>
      <c r="BI155" s="157"/>
      <c r="BJ155" s="627"/>
      <c r="BK155" s="627"/>
      <c r="BL155" s="627"/>
      <c r="BM155" s="157"/>
      <c r="BN155" s="157"/>
      <c r="BO155" s="11"/>
      <c r="BP155" s="220"/>
      <c r="BQ155" s="154"/>
      <c r="BR155" s="20"/>
      <c r="BS155" s="20"/>
      <c r="BT155" s="20"/>
      <c r="BU155" s="154"/>
      <c r="BV155" s="154"/>
      <c r="BW155" s="218"/>
    </row>
    <row r="156" spans="1:75">
      <c r="A156" s="1" t="s">
        <v>827</v>
      </c>
      <c r="B156" s="1" t="s">
        <v>808</v>
      </c>
      <c r="C156" s="1" t="s">
        <v>809</v>
      </c>
      <c r="D156" s="1" t="s">
        <v>1703</v>
      </c>
      <c r="E156" s="1" t="s">
        <v>1952</v>
      </c>
      <c r="F156" s="1">
        <v>4.4999999999999998E-2</v>
      </c>
      <c r="G156" s="1">
        <v>0</v>
      </c>
      <c r="H156" s="1">
        <v>2.3199999999999998</v>
      </c>
      <c r="I156" s="1" t="s">
        <v>704</v>
      </c>
      <c r="J156" s="1" t="s">
        <v>710</v>
      </c>
      <c r="AI156" s="561"/>
      <c r="AJ156" s="594" t="s">
        <v>2529</v>
      </c>
      <c r="AK156" s="594" t="s">
        <v>2456</v>
      </c>
      <c r="AL156" s="595" t="s">
        <v>4388</v>
      </c>
      <c r="AM156" s="595" t="s">
        <v>1721</v>
      </c>
      <c r="AN156" s="595" t="s">
        <v>1721</v>
      </c>
      <c r="AO156" s="594"/>
      <c r="AP156" s="594"/>
      <c r="AQ156" s="596"/>
      <c r="AR156" s="593" t="s">
        <v>1190</v>
      </c>
      <c r="AS156" s="594" t="s">
        <v>2456</v>
      </c>
      <c r="AT156" s="595" t="s">
        <v>4388</v>
      </c>
      <c r="AU156" s="595" t="s">
        <v>1721</v>
      </c>
      <c r="AV156" s="595" t="s">
        <v>1721</v>
      </c>
      <c r="AW156" s="594"/>
      <c r="AX156" s="594"/>
      <c r="AY156" s="596"/>
      <c r="AZ156" s="502" t="s">
        <v>1979</v>
      </c>
      <c r="BA156" s="503" t="s">
        <v>2456</v>
      </c>
      <c r="BB156" s="504" t="s">
        <v>2560</v>
      </c>
      <c r="BC156" s="504" t="s">
        <v>299</v>
      </c>
      <c r="BD156" s="504" t="s">
        <v>2450</v>
      </c>
      <c r="BE156" s="503">
        <v>0.12</v>
      </c>
      <c r="BF156" s="503">
        <v>0.35</v>
      </c>
      <c r="BG156" s="505">
        <v>2.58</v>
      </c>
      <c r="BH156" s="10"/>
      <c r="BI156" s="157"/>
      <c r="BJ156" s="627"/>
      <c r="BK156" s="627"/>
      <c r="BL156" s="627"/>
      <c r="BM156" s="157"/>
      <c r="BN156" s="157"/>
      <c r="BO156" s="11"/>
      <c r="BP156" s="220"/>
      <c r="BQ156" s="154"/>
      <c r="BR156" s="20"/>
      <c r="BS156" s="20"/>
      <c r="BT156" s="20"/>
      <c r="BU156" s="154"/>
      <c r="BV156" s="154"/>
      <c r="BW156" s="218"/>
    </row>
    <row r="157" spans="1:75">
      <c r="A157" s="1" t="s">
        <v>828</v>
      </c>
      <c r="B157" s="1" t="s">
        <v>808</v>
      </c>
      <c r="C157" s="1" t="s">
        <v>809</v>
      </c>
      <c r="D157" s="1" t="s">
        <v>1703</v>
      </c>
      <c r="E157" s="1" t="s">
        <v>1953</v>
      </c>
      <c r="F157" s="1">
        <v>4.4999999999999998E-2</v>
      </c>
      <c r="G157" s="1">
        <v>0</v>
      </c>
      <c r="H157" s="1">
        <v>2.3199999999999998</v>
      </c>
      <c r="I157" s="1" t="s">
        <v>697</v>
      </c>
      <c r="J157" s="1" t="s">
        <v>531</v>
      </c>
      <c r="AI157" s="561"/>
      <c r="AJ157" s="157"/>
      <c r="AK157" s="157"/>
      <c r="AL157" s="627"/>
      <c r="AM157" s="627"/>
      <c r="AN157" s="627"/>
      <c r="AO157" s="157"/>
      <c r="AP157" s="157"/>
      <c r="AQ157" s="11"/>
      <c r="AR157" s="10"/>
      <c r="AS157" s="157"/>
      <c r="AT157" s="627"/>
      <c r="AU157" s="627"/>
      <c r="AV157" s="627"/>
      <c r="AW157" s="157"/>
      <c r="AX157" s="157"/>
      <c r="AY157" s="11"/>
      <c r="AZ157" s="502" t="s">
        <v>1979</v>
      </c>
      <c r="BA157" s="503" t="s">
        <v>2456</v>
      </c>
      <c r="BB157" s="504" t="s">
        <v>2561</v>
      </c>
      <c r="BC157" s="504" t="s">
        <v>299</v>
      </c>
      <c r="BD157" s="504" t="s">
        <v>2450</v>
      </c>
      <c r="BE157" s="503">
        <v>0.12</v>
      </c>
      <c r="BF157" s="503">
        <v>0.35</v>
      </c>
      <c r="BG157" s="505">
        <v>2.58</v>
      </c>
      <c r="BH157" s="10"/>
      <c r="BI157" s="157"/>
      <c r="BJ157" s="627"/>
      <c r="BK157" s="627"/>
      <c r="BL157" s="627"/>
      <c r="BM157" s="157"/>
      <c r="BN157" s="157"/>
      <c r="BO157" s="11"/>
      <c r="BP157" s="220"/>
      <c r="BQ157" s="154"/>
      <c r="BR157" s="20"/>
      <c r="BS157" s="20"/>
      <c r="BT157" s="20"/>
      <c r="BU157" s="154"/>
      <c r="BV157" s="154"/>
      <c r="BW157" s="218"/>
    </row>
    <row r="158" spans="1:75">
      <c r="A158" s="1" t="s">
        <v>829</v>
      </c>
      <c r="B158" s="1" t="s">
        <v>808</v>
      </c>
      <c r="C158" s="1" t="s">
        <v>809</v>
      </c>
      <c r="D158" s="1" t="s">
        <v>1703</v>
      </c>
      <c r="E158" s="1" t="s">
        <v>1954</v>
      </c>
      <c r="F158" s="1">
        <v>2.5000000000000001E-2</v>
      </c>
      <c r="G158" s="1">
        <v>0</v>
      </c>
      <c r="H158" s="1">
        <v>2.3199999999999998</v>
      </c>
      <c r="I158" s="1" t="s">
        <v>704</v>
      </c>
      <c r="J158" s="1" t="s">
        <v>713</v>
      </c>
      <c r="AI158" s="561"/>
      <c r="AJ158" s="157"/>
      <c r="AK158" s="157"/>
      <c r="AL158" s="627"/>
      <c r="AM158" s="627"/>
      <c r="AN158" s="627"/>
      <c r="AO158" s="157"/>
      <c r="AP158" s="157"/>
      <c r="AQ158" s="11"/>
      <c r="AR158" s="10"/>
      <c r="AS158" s="157"/>
      <c r="AT158" s="627"/>
      <c r="AU158" s="627"/>
      <c r="AV158" s="627"/>
      <c r="AW158" s="157"/>
      <c r="AX158" s="157"/>
      <c r="AY158" s="11"/>
      <c r="AZ158" s="502" t="s">
        <v>1979</v>
      </c>
      <c r="BA158" s="503" t="s">
        <v>2456</v>
      </c>
      <c r="BB158" s="504" t="s">
        <v>2562</v>
      </c>
      <c r="BC158" s="504" t="s">
        <v>299</v>
      </c>
      <c r="BD158" s="504" t="s">
        <v>2450</v>
      </c>
      <c r="BE158" s="503">
        <v>0.12</v>
      </c>
      <c r="BF158" s="503">
        <v>0.35</v>
      </c>
      <c r="BG158" s="505">
        <v>2.58</v>
      </c>
      <c r="BH158" s="10"/>
      <c r="BI158" s="157"/>
      <c r="BJ158" s="627"/>
      <c r="BK158" s="627"/>
      <c r="BL158" s="627"/>
      <c r="BM158" s="157"/>
      <c r="BN158" s="157"/>
      <c r="BO158" s="11"/>
      <c r="BP158" s="220"/>
      <c r="BQ158" s="154"/>
      <c r="BR158" s="20"/>
      <c r="BS158" s="20"/>
      <c r="BT158" s="20"/>
      <c r="BU158" s="154"/>
      <c r="BV158" s="154"/>
      <c r="BW158" s="218"/>
    </row>
    <row r="159" spans="1:75">
      <c r="A159" s="1" t="s">
        <v>830</v>
      </c>
      <c r="B159" s="1" t="s">
        <v>808</v>
      </c>
      <c r="C159" s="1" t="s">
        <v>809</v>
      </c>
      <c r="D159" s="1" t="s">
        <v>1703</v>
      </c>
      <c r="E159" s="1" t="s">
        <v>1955</v>
      </c>
      <c r="F159" s="1">
        <v>2.5000000000000001E-2</v>
      </c>
      <c r="G159" s="1">
        <v>0</v>
      </c>
      <c r="H159" s="1">
        <v>2.3199999999999998</v>
      </c>
      <c r="I159" s="1" t="s">
        <v>723</v>
      </c>
      <c r="J159" s="1" t="s">
        <v>532</v>
      </c>
      <c r="AI159" s="561"/>
      <c r="AJ159" s="157"/>
      <c r="AK159" s="157"/>
      <c r="AL159" s="627"/>
      <c r="AM159" s="627"/>
      <c r="AN159" s="627"/>
      <c r="AO159" s="157"/>
      <c r="AP159" s="157"/>
      <c r="AQ159" s="11"/>
      <c r="AR159" s="10"/>
      <c r="AS159" s="157"/>
      <c r="AT159" s="627"/>
      <c r="AU159" s="627"/>
      <c r="AV159" s="627"/>
      <c r="AW159" s="157"/>
      <c r="AX159" s="157"/>
      <c r="AY159" s="11"/>
      <c r="AZ159" s="502" t="s">
        <v>1979</v>
      </c>
      <c r="BA159" s="503" t="s">
        <v>2456</v>
      </c>
      <c r="BB159" s="504" t="s">
        <v>2563</v>
      </c>
      <c r="BC159" s="504" t="s">
        <v>2442</v>
      </c>
      <c r="BD159" s="504" t="s">
        <v>2450</v>
      </c>
      <c r="BE159" s="503">
        <v>0.06</v>
      </c>
      <c r="BF159" s="503">
        <v>1.75E-3</v>
      </c>
      <c r="BG159" s="505">
        <v>2.58</v>
      </c>
      <c r="BH159" s="10"/>
      <c r="BI159" s="157"/>
      <c r="BJ159" s="627"/>
      <c r="BK159" s="627"/>
      <c r="BL159" s="627"/>
      <c r="BM159" s="157"/>
      <c r="BN159" s="157"/>
      <c r="BO159" s="11"/>
      <c r="BP159" s="220"/>
      <c r="BQ159" s="154"/>
      <c r="BR159" s="20"/>
      <c r="BS159" s="20"/>
      <c r="BT159" s="20"/>
      <c r="BU159" s="154"/>
      <c r="BV159" s="154"/>
      <c r="BW159" s="218"/>
    </row>
    <row r="160" spans="1:75">
      <c r="A160" s="1" t="s">
        <v>831</v>
      </c>
      <c r="B160" s="1" t="s">
        <v>808</v>
      </c>
      <c r="C160" s="1" t="s">
        <v>809</v>
      </c>
      <c r="D160" s="1" t="s">
        <v>1703</v>
      </c>
      <c r="E160" s="1" t="s">
        <v>1956</v>
      </c>
      <c r="F160" s="1">
        <v>1.2500000000000001E-2</v>
      </c>
      <c r="G160" s="1">
        <v>0</v>
      </c>
      <c r="H160" s="1">
        <v>2.3199999999999998</v>
      </c>
      <c r="I160" s="1" t="s">
        <v>704</v>
      </c>
      <c r="J160" s="1" t="s">
        <v>716</v>
      </c>
      <c r="AI160" s="561"/>
      <c r="AJ160" s="157"/>
      <c r="AK160" s="157"/>
      <c r="AL160" s="627"/>
      <c r="AM160" s="627"/>
      <c r="AN160" s="627"/>
      <c r="AO160" s="157"/>
      <c r="AP160" s="157"/>
      <c r="AQ160" s="11"/>
      <c r="AR160" s="10"/>
      <c r="AS160" s="157"/>
      <c r="AT160" s="627"/>
      <c r="AU160" s="627"/>
      <c r="AV160" s="627"/>
      <c r="AW160" s="157"/>
      <c r="AX160" s="157"/>
      <c r="AY160" s="11"/>
      <c r="AZ160" s="502" t="s">
        <v>1979</v>
      </c>
      <c r="BA160" s="503" t="s">
        <v>2456</v>
      </c>
      <c r="BB160" s="504" t="s">
        <v>2564</v>
      </c>
      <c r="BC160" s="504" t="s">
        <v>2442</v>
      </c>
      <c r="BD160" s="504" t="s">
        <v>2450</v>
      </c>
      <c r="BE160" s="503">
        <v>0.06</v>
      </c>
      <c r="BF160" s="503">
        <v>1.75E-3</v>
      </c>
      <c r="BG160" s="505">
        <v>2.58</v>
      </c>
      <c r="BH160" s="10"/>
      <c r="BI160" s="157"/>
      <c r="BJ160" s="627"/>
      <c r="BK160" s="627"/>
      <c r="BL160" s="627"/>
      <c r="BM160" s="157"/>
      <c r="BN160" s="157"/>
      <c r="BO160" s="11"/>
      <c r="BP160" s="220"/>
      <c r="BQ160" s="154"/>
      <c r="BR160" s="20"/>
      <c r="BS160" s="20"/>
      <c r="BT160" s="20"/>
      <c r="BU160" s="154"/>
      <c r="BV160" s="154"/>
      <c r="BW160" s="218"/>
    </row>
    <row r="161" spans="35:75">
      <c r="AI161" s="561"/>
      <c r="AJ161" s="157"/>
      <c r="AK161" s="157"/>
      <c r="AL161" s="627"/>
      <c r="AM161" s="627"/>
      <c r="AN161" s="627"/>
      <c r="AO161" s="157"/>
      <c r="AP161" s="157"/>
      <c r="AQ161" s="11"/>
      <c r="AR161" s="10"/>
      <c r="AS161" s="157"/>
      <c r="AT161" s="627"/>
      <c r="AU161" s="627"/>
      <c r="AV161" s="627"/>
      <c r="AW161" s="157"/>
      <c r="AX161" s="157"/>
      <c r="AY161" s="11"/>
      <c r="AZ161" s="502" t="s">
        <v>1979</v>
      </c>
      <c r="BA161" s="503" t="s">
        <v>2456</v>
      </c>
      <c r="BB161" s="504" t="s">
        <v>2565</v>
      </c>
      <c r="BC161" s="504" t="s">
        <v>2442</v>
      </c>
      <c r="BD161" s="504" t="s">
        <v>2450</v>
      </c>
      <c r="BE161" s="503">
        <v>0.06</v>
      </c>
      <c r="BF161" s="503">
        <v>1.75E-3</v>
      </c>
      <c r="BG161" s="505">
        <v>2.58</v>
      </c>
      <c r="BH161" s="10"/>
      <c r="BI161" s="157"/>
      <c r="BJ161" s="627"/>
      <c r="BK161" s="627"/>
      <c r="BL161" s="627"/>
      <c r="BM161" s="157"/>
      <c r="BN161" s="157"/>
      <c r="BO161" s="11"/>
      <c r="BP161" s="220"/>
      <c r="BQ161" s="154"/>
      <c r="BR161" s="20"/>
      <c r="BS161" s="20"/>
      <c r="BT161" s="20"/>
      <c r="BU161" s="154"/>
      <c r="BV161" s="154"/>
      <c r="BW161" s="218"/>
    </row>
    <row r="162" spans="35:75">
      <c r="AI162" s="561"/>
      <c r="AJ162" s="157"/>
      <c r="AK162" s="157"/>
      <c r="AL162" s="627"/>
      <c r="AM162" s="627"/>
      <c r="AN162" s="627"/>
      <c r="AO162" s="157"/>
      <c r="AP162" s="157"/>
      <c r="AQ162" s="11"/>
      <c r="AR162" s="10"/>
      <c r="AS162" s="157"/>
      <c r="AT162" s="627"/>
      <c r="AU162" s="627"/>
      <c r="AV162" s="627"/>
      <c r="AW162" s="157"/>
      <c r="AX162" s="157"/>
      <c r="AY162" s="11"/>
      <c r="AZ162" s="593" t="s">
        <v>1979</v>
      </c>
      <c r="BA162" s="594" t="s">
        <v>2456</v>
      </c>
      <c r="BB162" s="595" t="s">
        <v>4389</v>
      </c>
      <c r="BC162" s="595" t="s">
        <v>1721</v>
      </c>
      <c r="BD162" s="595" t="s">
        <v>2450</v>
      </c>
      <c r="BE162" s="595"/>
      <c r="BF162" s="594"/>
      <c r="BG162" s="596"/>
      <c r="BH162" s="10"/>
      <c r="BI162" s="157"/>
      <c r="BJ162" s="627"/>
      <c r="BK162" s="627"/>
      <c r="BL162" s="627"/>
      <c r="BM162" s="157"/>
      <c r="BN162" s="157"/>
      <c r="BO162" s="11"/>
      <c r="BP162" s="220"/>
      <c r="BQ162" s="154"/>
      <c r="BR162" s="20"/>
      <c r="BS162" s="20"/>
      <c r="BT162" s="20"/>
      <c r="BU162" s="154"/>
      <c r="BV162" s="154"/>
      <c r="BW162" s="218"/>
    </row>
    <row r="163" spans="35:75">
      <c r="AI163" s="561"/>
      <c r="AJ163" s="157"/>
      <c r="AK163" s="157"/>
      <c r="AL163" s="627"/>
      <c r="AM163" s="627"/>
      <c r="AN163" s="627"/>
      <c r="AO163" s="157"/>
      <c r="AP163" s="157"/>
      <c r="AQ163" s="11"/>
      <c r="AR163" s="10"/>
      <c r="AS163" s="157"/>
      <c r="AT163" s="627"/>
      <c r="AU163" s="627"/>
      <c r="AV163" s="627"/>
      <c r="AW163" s="157"/>
      <c r="AX163" s="157"/>
      <c r="AY163" s="11"/>
      <c r="AZ163" s="593" t="s">
        <v>1979</v>
      </c>
      <c r="BA163" s="594" t="s">
        <v>2456</v>
      </c>
      <c r="BB163" s="595" t="s">
        <v>4390</v>
      </c>
      <c r="BC163" s="595" t="s">
        <v>1721</v>
      </c>
      <c r="BD163" s="595" t="s">
        <v>2450</v>
      </c>
      <c r="BE163" s="595"/>
      <c r="BF163" s="594"/>
      <c r="BG163" s="596"/>
      <c r="BH163" s="10"/>
      <c r="BI163" s="157"/>
      <c r="BJ163" s="627"/>
      <c r="BK163" s="627"/>
      <c r="BL163" s="627"/>
      <c r="BM163" s="157"/>
      <c r="BN163" s="157"/>
      <c r="BO163" s="11"/>
      <c r="BP163" s="220"/>
      <c r="BQ163" s="154"/>
      <c r="BR163" s="20"/>
      <c r="BS163" s="20"/>
      <c r="BT163" s="20"/>
      <c r="BU163" s="154"/>
      <c r="BV163" s="154"/>
      <c r="BW163" s="218"/>
    </row>
    <row r="164" spans="35:75">
      <c r="AI164" s="561"/>
      <c r="AJ164" s="157"/>
      <c r="AK164" s="157"/>
      <c r="AL164" s="627"/>
      <c r="AM164" s="627"/>
      <c r="AN164" s="627"/>
      <c r="AO164" s="157"/>
      <c r="AP164" s="157"/>
      <c r="AQ164" s="11"/>
      <c r="AR164" s="10"/>
      <c r="AS164" s="157"/>
      <c r="AT164" s="627"/>
      <c r="AU164" s="627"/>
      <c r="AV164" s="627"/>
      <c r="AW164" s="157"/>
      <c r="AX164" s="157"/>
      <c r="AY164" s="11"/>
      <c r="AZ164" s="593" t="s">
        <v>1979</v>
      </c>
      <c r="BA164" s="594" t="s">
        <v>2456</v>
      </c>
      <c r="BB164" s="595" t="s">
        <v>4391</v>
      </c>
      <c r="BC164" s="595" t="s">
        <v>1721</v>
      </c>
      <c r="BD164" s="595" t="s">
        <v>2450</v>
      </c>
      <c r="BE164" s="595"/>
      <c r="BF164" s="594"/>
      <c r="BG164" s="596"/>
      <c r="BH164" s="10"/>
      <c r="BI164" s="157"/>
      <c r="BJ164" s="627"/>
      <c r="BK164" s="627"/>
      <c r="BL164" s="627"/>
      <c r="BM164" s="157"/>
      <c r="BN164" s="157"/>
      <c r="BO164" s="11"/>
      <c r="BP164" s="220"/>
      <c r="BQ164" s="154"/>
      <c r="BR164" s="20"/>
      <c r="BS164" s="20"/>
      <c r="BT164" s="20"/>
      <c r="BU164" s="154"/>
      <c r="BV164" s="154"/>
      <c r="BW164" s="218"/>
    </row>
    <row r="165" spans="35:75">
      <c r="AI165" s="561"/>
      <c r="AJ165" s="157"/>
      <c r="AK165" s="157"/>
      <c r="AL165" s="627"/>
      <c r="AM165" s="627"/>
      <c r="AN165" s="627"/>
      <c r="AO165" s="157"/>
      <c r="AP165" s="157"/>
      <c r="AQ165" s="11"/>
      <c r="AR165" s="10"/>
      <c r="AS165" s="157"/>
      <c r="AT165" s="627"/>
      <c r="AU165" s="627"/>
      <c r="AV165" s="627"/>
      <c r="AW165" s="157"/>
      <c r="AX165" s="157"/>
      <c r="AY165" s="11"/>
      <c r="AZ165" s="10"/>
      <c r="BA165" s="157"/>
      <c r="BB165" s="627"/>
      <c r="BC165" s="627"/>
      <c r="BD165" s="627"/>
      <c r="BE165" s="157"/>
      <c r="BF165" s="157"/>
      <c r="BG165" s="11"/>
      <c r="BH165" s="10"/>
      <c r="BI165" s="157"/>
      <c r="BJ165" s="627"/>
      <c r="BK165" s="627"/>
      <c r="BL165" s="627"/>
      <c r="BM165" s="157"/>
      <c r="BN165" s="157"/>
      <c r="BO165" s="11"/>
      <c r="BP165" s="220"/>
      <c r="BQ165" s="154"/>
      <c r="BR165" s="20"/>
      <c r="BS165" s="20"/>
      <c r="BT165" s="20"/>
      <c r="BU165" s="154"/>
      <c r="BV165" s="154"/>
      <c r="BW165" s="218"/>
    </row>
    <row r="166" spans="35:75">
      <c r="AI166" s="561"/>
      <c r="AJ166" s="157"/>
      <c r="AK166" s="157"/>
      <c r="AL166" s="627"/>
      <c r="AM166" s="627"/>
      <c r="AN166" s="627"/>
      <c r="AO166" s="157"/>
      <c r="AP166" s="157"/>
      <c r="AQ166" s="11"/>
      <c r="AR166" s="10"/>
      <c r="AS166" s="157"/>
      <c r="AT166" s="627"/>
      <c r="AU166" s="627"/>
      <c r="AV166" s="627"/>
      <c r="AW166" s="157"/>
      <c r="AX166" s="157"/>
      <c r="AY166" s="11"/>
      <c r="AZ166" s="10"/>
      <c r="BA166" s="157"/>
      <c r="BB166" s="627"/>
      <c r="BC166" s="627"/>
      <c r="BD166" s="627"/>
      <c r="BE166" s="157"/>
      <c r="BF166" s="157"/>
      <c r="BG166" s="11"/>
      <c r="BH166" s="10"/>
      <c r="BI166" s="157"/>
      <c r="BJ166" s="627"/>
      <c r="BK166" s="627"/>
      <c r="BL166" s="627"/>
      <c r="BM166" s="157"/>
      <c r="BN166" s="157"/>
      <c r="BO166" s="11"/>
      <c r="BP166" s="220"/>
      <c r="BQ166" s="154"/>
      <c r="BR166" s="20"/>
      <c r="BS166" s="20"/>
      <c r="BT166" s="20"/>
      <c r="BU166" s="154"/>
      <c r="BV166" s="154"/>
      <c r="BW166" s="218"/>
    </row>
    <row r="167" spans="35:75">
      <c r="AI167" s="561"/>
      <c r="AJ167" s="157"/>
      <c r="AK167" s="157"/>
      <c r="AL167" s="627"/>
      <c r="AM167" s="627"/>
      <c r="AN167" s="627"/>
      <c r="AO167" s="157"/>
      <c r="AP167" s="157"/>
      <c r="AQ167" s="11"/>
      <c r="AR167" s="10"/>
      <c r="AS167" s="157"/>
      <c r="AT167" s="627"/>
      <c r="AU167" s="627"/>
      <c r="AV167" s="627"/>
      <c r="AW167" s="157"/>
      <c r="AX167" s="157"/>
      <c r="AY167" s="11"/>
      <c r="AZ167" s="10"/>
      <c r="BA167" s="157"/>
      <c r="BB167" s="627"/>
      <c r="BC167" s="627"/>
      <c r="BD167" s="627"/>
      <c r="BE167" s="157"/>
      <c r="BF167" s="157"/>
      <c r="BG167" s="11"/>
      <c r="BH167" s="10"/>
      <c r="BI167" s="157"/>
      <c r="BJ167" s="627"/>
      <c r="BK167" s="627"/>
      <c r="BL167" s="627"/>
      <c r="BM167" s="157"/>
      <c r="BN167" s="157"/>
      <c r="BO167" s="11"/>
      <c r="BP167" s="220"/>
      <c r="BQ167" s="154"/>
      <c r="BR167" s="20"/>
      <c r="BS167" s="20"/>
      <c r="BT167" s="20"/>
      <c r="BU167" s="154"/>
      <c r="BV167" s="154"/>
      <c r="BW167" s="218"/>
    </row>
    <row r="168" spans="35:75">
      <c r="AI168" s="561"/>
      <c r="AJ168" s="157"/>
      <c r="AK168" s="157"/>
      <c r="AL168" s="627"/>
      <c r="AM168" s="627"/>
      <c r="AN168" s="627"/>
      <c r="AO168" s="157"/>
      <c r="AP168" s="157"/>
      <c r="AQ168" s="11"/>
      <c r="AR168" s="10"/>
      <c r="AS168" s="157"/>
      <c r="AT168" s="627"/>
      <c r="AU168" s="627"/>
      <c r="AV168" s="627"/>
      <c r="AW168" s="157"/>
      <c r="AX168" s="157"/>
      <c r="AY168" s="11"/>
      <c r="AZ168" s="10"/>
      <c r="BA168" s="157"/>
      <c r="BB168" s="627"/>
      <c r="BC168" s="627"/>
      <c r="BD168" s="627"/>
      <c r="BE168" s="157"/>
      <c r="BF168" s="157"/>
      <c r="BG168" s="11"/>
      <c r="BH168" s="10"/>
      <c r="BI168" s="157"/>
      <c r="BJ168" s="627"/>
      <c r="BK168" s="627"/>
      <c r="BL168" s="627"/>
      <c r="BM168" s="157"/>
      <c r="BN168" s="157"/>
      <c r="BO168" s="11"/>
      <c r="BP168" s="220"/>
      <c r="BQ168" s="154"/>
      <c r="BR168" s="20"/>
      <c r="BS168" s="20"/>
      <c r="BT168" s="20"/>
      <c r="BU168" s="154"/>
      <c r="BV168" s="154"/>
      <c r="BW168" s="218"/>
    </row>
    <row r="169" spans="35:75">
      <c r="AI169" s="561"/>
      <c r="AJ169" s="157"/>
      <c r="AK169" s="157"/>
      <c r="AL169" s="627"/>
      <c r="AM169" s="627"/>
      <c r="AN169" s="627"/>
      <c r="AO169" s="157"/>
      <c r="AP169" s="157"/>
      <c r="AQ169" s="11"/>
      <c r="AR169" s="10"/>
      <c r="AS169" s="157"/>
      <c r="AT169" s="627"/>
      <c r="AU169" s="627"/>
      <c r="AV169" s="627"/>
      <c r="AW169" s="157"/>
      <c r="AX169" s="157"/>
      <c r="AY169" s="11"/>
      <c r="AZ169" s="10"/>
      <c r="BA169" s="157"/>
      <c r="BB169" s="627"/>
      <c r="BC169" s="627"/>
      <c r="BD169" s="627"/>
      <c r="BE169" s="157"/>
      <c r="BF169" s="157"/>
      <c r="BG169" s="11"/>
      <c r="BH169" s="10"/>
      <c r="BI169" s="157"/>
      <c r="BJ169" s="627"/>
      <c r="BK169" s="627"/>
      <c r="BL169" s="627"/>
      <c r="BM169" s="157"/>
      <c r="BN169" s="157"/>
      <c r="BO169" s="11"/>
      <c r="BP169" s="220"/>
      <c r="BQ169" s="154"/>
      <c r="BR169" s="20"/>
      <c r="BS169" s="20"/>
      <c r="BT169" s="20"/>
      <c r="BU169" s="154"/>
      <c r="BV169" s="154"/>
      <c r="BW169" s="218"/>
    </row>
    <row r="170" spans="35:75">
      <c r="AI170" s="561"/>
      <c r="AJ170" s="157"/>
      <c r="AK170" s="157"/>
      <c r="AL170" s="627"/>
      <c r="AM170" s="627"/>
      <c r="AN170" s="627"/>
      <c r="AO170" s="157"/>
      <c r="AP170" s="157"/>
      <c r="AQ170" s="11"/>
      <c r="AR170" s="10"/>
      <c r="AS170" s="157"/>
      <c r="AT170" s="627"/>
      <c r="AU170" s="627"/>
      <c r="AV170" s="627"/>
      <c r="AW170" s="157"/>
      <c r="AX170" s="157"/>
      <c r="AY170" s="11"/>
      <c r="AZ170" s="10"/>
      <c r="BA170" s="157"/>
      <c r="BB170" s="627"/>
      <c r="BC170" s="627"/>
      <c r="BD170" s="627"/>
      <c r="BE170" s="157"/>
      <c r="BF170" s="157"/>
      <c r="BG170" s="11"/>
      <c r="BH170" s="10"/>
      <c r="BI170" s="157"/>
      <c r="BJ170" s="627"/>
      <c r="BK170" s="627"/>
      <c r="BL170" s="627"/>
      <c r="BM170" s="157"/>
      <c r="BN170" s="157"/>
      <c r="BO170" s="11"/>
      <c r="BP170" s="220"/>
      <c r="BQ170" s="154"/>
      <c r="BR170" s="20"/>
      <c r="BS170" s="20"/>
      <c r="BT170" s="20"/>
      <c r="BU170" s="154"/>
      <c r="BV170" s="154"/>
      <c r="BW170" s="218"/>
    </row>
    <row r="171" spans="35:75">
      <c r="AI171" s="561"/>
      <c r="AJ171" s="157"/>
      <c r="AK171" s="157"/>
      <c r="AL171" s="627"/>
      <c r="AM171" s="627"/>
      <c r="AN171" s="627"/>
      <c r="AO171" s="157"/>
      <c r="AP171" s="157"/>
      <c r="AQ171" s="11"/>
      <c r="AR171" s="10"/>
      <c r="AS171" s="157"/>
      <c r="AT171" s="627"/>
      <c r="AU171" s="627"/>
      <c r="AV171" s="627"/>
      <c r="AW171" s="157"/>
      <c r="AX171" s="157"/>
      <c r="AY171" s="11"/>
      <c r="AZ171" s="10"/>
      <c r="BA171" s="157"/>
      <c r="BB171" s="627"/>
      <c r="BC171" s="627"/>
      <c r="BD171" s="627"/>
      <c r="BE171" s="157"/>
      <c r="BF171" s="157"/>
      <c r="BG171" s="11"/>
      <c r="BH171" s="10"/>
      <c r="BI171" s="157"/>
      <c r="BJ171" s="627"/>
      <c r="BK171" s="627"/>
      <c r="BL171" s="627"/>
      <c r="BM171" s="157"/>
      <c r="BN171" s="157"/>
      <c r="BO171" s="11"/>
      <c r="BP171" s="220"/>
      <c r="BQ171" s="154"/>
      <c r="BR171" s="20"/>
      <c r="BS171" s="20"/>
      <c r="BT171" s="20"/>
      <c r="BU171" s="154"/>
      <c r="BV171" s="154"/>
      <c r="BW171" s="218"/>
    </row>
    <row r="172" spans="35:75">
      <c r="AI172" s="561"/>
      <c r="AJ172" s="157"/>
      <c r="AK172" s="157"/>
      <c r="AL172" s="627"/>
      <c r="AM172" s="627"/>
      <c r="AN172" s="627"/>
      <c r="AO172" s="157"/>
      <c r="AP172" s="157"/>
      <c r="AQ172" s="11"/>
      <c r="AR172" s="10"/>
      <c r="AS172" s="157"/>
      <c r="AT172" s="627"/>
      <c r="AU172" s="627"/>
      <c r="AV172" s="627"/>
      <c r="AW172" s="157"/>
      <c r="AX172" s="157"/>
      <c r="AY172" s="11"/>
      <c r="AZ172" s="10"/>
      <c r="BA172" s="157"/>
      <c r="BB172" s="627"/>
      <c r="BC172" s="627"/>
      <c r="BD172" s="627"/>
      <c r="BE172" s="157"/>
      <c r="BF172" s="157"/>
      <c r="BG172" s="11"/>
      <c r="BH172" s="10"/>
      <c r="BI172" s="157"/>
      <c r="BJ172" s="627"/>
      <c r="BK172" s="627"/>
      <c r="BL172" s="627"/>
      <c r="BM172" s="157"/>
      <c r="BN172" s="157"/>
      <c r="BO172" s="11"/>
      <c r="BP172" s="220"/>
      <c r="BQ172" s="154"/>
      <c r="BR172" s="20"/>
      <c r="BS172" s="20"/>
      <c r="BT172" s="20"/>
      <c r="BU172" s="154"/>
      <c r="BV172" s="154"/>
      <c r="BW172" s="218"/>
    </row>
    <row r="173" spans="35:75">
      <c r="AI173" s="561"/>
      <c r="AJ173" s="157"/>
      <c r="AK173" s="157"/>
      <c r="AL173" s="627"/>
      <c r="AM173" s="627"/>
      <c r="AN173" s="627"/>
      <c r="AO173" s="157"/>
      <c r="AP173" s="157"/>
      <c r="AQ173" s="11"/>
      <c r="AR173" s="10"/>
      <c r="AS173" s="157"/>
      <c r="AT173" s="627"/>
      <c r="AU173" s="627"/>
      <c r="AV173" s="627"/>
      <c r="AW173" s="157"/>
      <c r="AX173" s="157"/>
      <c r="AY173" s="11"/>
      <c r="AZ173" s="10"/>
      <c r="BA173" s="157"/>
      <c r="BB173" s="627"/>
      <c r="BC173" s="627"/>
      <c r="BD173" s="627"/>
      <c r="BE173" s="157"/>
      <c r="BF173" s="157"/>
      <c r="BG173" s="11"/>
      <c r="BH173" s="10"/>
      <c r="BI173" s="157"/>
      <c r="BJ173" s="627"/>
      <c r="BK173" s="627"/>
      <c r="BL173" s="627"/>
      <c r="BM173" s="157"/>
      <c r="BN173" s="157"/>
      <c r="BO173" s="11"/>
      <c r="BP173" s="220"/>
      <c r="BQ173" s="154"/>
      <c r="BR173" s="20"/>
      <c r="BS173" s="20"/>
      <c r="BT173" s="20"/>
      <c r="BU173" s="154"/>
      <c r="BV173" s="154"/>
      <c r="BW173" s="218"/>
    </row>
    <row r="174" spans="35:75">
      <c r="AI174" s="561"/>
      <c r="AJ174" s="157"/>
      <c r="AK174" s="157"/>
      <c r="AL174" s="627"/>
      <c r="AM174" s="627"/>
      <c r="AN174" s="627"/>
      <c r="AO174" s="157"/>
      <c r="AP174" s="157"/>
      <c r="AQ174" s="11"/>
      <c r="AR174" s="10"/>
      <c r="AS174" s="157"/>
      <c r="AT174" s="627"/>
      <c r="AU174" s="627"/>
      <c r="AV174" s="627"/>
      <c r="AW174" s="157"/>
      <c r="AX174" s="157"/>
      <c r="AY174" s="11"/>
      <c r="AZ174" s="10"/>
      <c r="BA174" s="157"/>
      <c r="BB174" s="627"/>
      <c r="BC174" s="627"/>
      <c r="BD174" s="627"/>
      <c r="BE174" s="157"/>
      <c r="BF174" s="157"/>
      <c r="BG174" s="11"/>
      <c r="BH174" s="10"/>
      <c r="BI174" s="157"/>
      <c r="BJ174" s="627"/>
      <c r="BK174" s="627"/>
      <c r="BL174" s="627"/>
      <c r="BM174" s="157"/>
      <c r="BN174" s="157"/>
      <c r="BO174" s="11"/>
      <c r="BP174" s="220"/>
      <c r="BQ174" s="154"/>
      <c r="BR174" s="20"/>
      <c r="BS174" s="20"/>
      <c r="BT174" s="20"/>
      <c r="BU174" s="154"/>
      <c r="BV174" s="154"/>
      <c r="BW174" s="218"/>
    </row>
    <row r="175" spans="35:75">
      <c r="AI175" s="561"/>
      <c r="AJ175" s="157"/>
      <c r="AK175" s="157"/>
      <c r="AL175" s="627"/>
      <c r="AM175" s="627"/>
      <c r="AN175" s="627"/>
      <c r="AO175" s="157"/>
      <c r="AP175" s="157"/>
      <c r="AQ175" s="11"/>
      <c r="AR175" s="10"/>
      <c r="AS175" s="157"/>
      <c r="AT175" s="627"/>
      <c r="AU175" s="627"/>
      <c r="AV175" s="627"/>
      <c r="AW175" s="157"/>
      <c r="AX175" s="157"/>
      <c r="AY175" s="11"/>
      <c r="AZ175" s="10"/>
      <c r="BA175" s="157"/>
      <c r="BB175" s="627"/>
      <c r="BC175" s="627"/>
      <c r="BD175" s="627"/>
      <c r="BE175" s="157"/>
      <c r="BF175" s="157"/>
      <c r="BG175" s="11"/>
      <c r="BH175" s="10"/>
      <c r="BI175" s="157"/>
      <c r="BJ175" s="627"/>
      <c r="BK175" s="627"/>
      <c r="BL175" s="627"/>
      <c r="BM175" s="157"/>
      <c r="BN175" s="157"/>
      <c r="BO175" s="11"/>
      <c r="BP175" s="220"/>
      <c r="BQ175" s="154"/>
      <c r="BR175" s="20"/>
      <c r="BS175" s="20"/>
      <c r="BT175" s="20"/>
      <c r="BU175" s="154"/>
      <c r="BV175" s="154"/>
      <c r="BW175" s="218"/>
    </row>
    <row r="176" spans="35:75">
      <c r="AI176" s="561"/>
      <c r="AJ176" s="157"/>
      <c r="AK176" s="157"/>
      <c r="AL176" s="627"/>
      <c r="AM176" s="627"/>
      <c r="AN176" s="627"/>
      <c r="AO176" s="157"/>
      <c r="AP176" s="157"/>
      <c r="AQ176" s="11"/>
      <c r="AR176" s="10"/>
      <c r="AS176" s="157"/>
      <c r="AT176" s="627"/>
      <c r="AU176" s="627"/>
      <c r="AV176" s="627"/>
      <c r="AW176" s="157"/>
      <c r="AX176" s="157"/>
      <c r="AY176" s="11"/>
      <c r="AZ176" s="10"/>
      <c r="BA176" s="157"/>
      <c r="BB176" s="627"/>
      <c r="BC176" s="627"/>
      <c r="BD176" s="627"/>
      <c r="BE176" s="157"/>
      <c r="BF176" s="157"/>
      <c r="BG176" s="11"/>
      <c r="BH176" s="10"/>
      <c r="BI176" s="157"/>
      <c r="BJ176" s="627"/>
      <c r="BK176" s="627"/>
      <c r="BL176" s="627"/>
      <c r="BM176" s="157"/>
      <c r="BN176" s="157"/>
      <c r="BO176" s="11"/>
      <c r="BP176" s="220"/>
      <c r="BQ176" s="154"/>
      <c r="BR176" s="20"/>
      <c r="BS176" s="20"/>
      <c r="BT176" s="20"/>
      <c r="BU176" s="154"/>
      <c r="BV176" s="154"/>
      <c r="BW176" s="218"/>
    </row>
    <row r="177" spans="1:75">
      <c r="AI177" s="561"/>
      <c r="AJ177" s="157"/>
      <c r="AK177" s="157"/>
      <c r="AL177" s="627"/>
      <c r="AM177" s="627"/>
      <c r="AN177" s="627"/>
      <c r="AO177" s="157"/>
      <c r="AP177" s="157"/>
      <c r="AQ177" s="11"/>
      <c r="AR177" s="10"/>
      <c r="AS177" s="157"/>
      <c r="AT177" s="627"/>
      <c r="AU177" s="627"/>
      <c r="AV177" s="627"/>
      <c r="AW177" s="157"/>
      <c r="AX177" s="157"/>
      <c r="AY177" s="11"/>
      <c r="AZ177" s="10"/>
      <c r="BA177" s="157"/>
      <c r="BB177" s="627"/>
      <c r="BC177" s="627"/>
      <c r="BD177" s="627"/>
      <c r="BE177" s="157"/>
      <c r="BF177" s="157"/>
      <c r="BG177" s="11"/>
      <c r="BH177" s="10"/>
      <c r="BI177" s="157"/>
      <c r="BJ177" s="627"/>
      <c r="BK177" s="627"/>
      <c r="BL177" s="627"/>
      <c r="BM177" s="157"/>
      <c r="BN177" s="157"/>
      <c r="BO177" s="11"/>
      <c r="BP177" s="220"/>
      <c r="BQ177" s="154"/>
      <c r="BR177" s="20"/>
      <c r="BS177" s="20"/>
      <c r="BT177" s="20"/>
      <c r="BU177" s="154"/>
      <c r="BV177" s="154"/>
      <c r="BW177" s="218"/>
    </row>
    <row r="178" spans="1:75">
      <c r="AI178" s="561"/>
      <c r="AJ178" s="157"/>
      <c r="AK178" s="157"/>
      <c r="AL178" s="627"/>
      <c r="AM178" s="627"/>
      <c r="AN178" s="627"/>
      <c r="AO178" s="157"/>
      <c r="AP178" s="157"/>
      <c r="AQ178" s="11"/>
      <c r="AR178" s="10"/>
      <c r="AS178" s="157"/>
      <c r="AT178" s="627"/>
      <c r="AU178" s="627"/>
      <c r="AV178" s="627"/>
      <c r="AW178" s="157"/>
      <c r="AX178" s="157"/>
      <c r="AY178" s="11"/>
      <c r="AZ178" s="10"/>
      <c r="BA178" s="157"/>
      <c r="BB178" s="627"/>
      <c r="BC178" s="627"/>
      <c r="BD178" s="627"/>
      <c r="BE178" s="157"/>
      <c r="BF178" s="157"/>
      <c r="BG178" s="11"/>
      <c r="BH178" s="10"/>
      <c r="BI178" s="157"/>
      <c r="BJ178" s="627"/>
      <c r="BK178" s="627"/>
      <c r="BL178" s="627"/>
      <c r="BM178" s="157"/>
      <c r="BN178" s="157"/>
      <c r="BO178" s="11"/>
      <c r="BP178" s="220"/>
      <c r="BQ178" s="154"/>
      <c r="BR178" s="20"/>
      <c r="BS178" s="20"/>
      <c r="BT178" s="20"/>
      <c r="BU178" s="154"/>
      <c r="BV178" s="154"/>
      <c r="BW178" s="218"/>
    </row>
    <row r="179" spans="1:75">
      <c r="AI179" s="561"/>
      <c r="AJ179" s="157"/>
      <c r="AK179" s="157"/>
      <c r="AL179" s="627"/>
      <c r="AM179" s="627"/>
      <c r="AN179" s="627"/>
      <c r="AO179" s="157"/>
      <c r="AP179" s="157"/>
      <c r="AQ179" s="11"/>
      <c r="AR179" s="10"/>
      <c r="AS179" s="157"/>
      <c r="AT179" s="627"/>
      <c r="AU179" s="627"/>
      <c r="AV179" s="627"/>
      <c r="AW179" s="157"/>
      <c r="AX179" s="157"/>
      <c r="AY179" s="11"/>
      <c r="AZ179" s="10"/>
      <c r="BA179" s="157"/>
      <c r="BB179" s="627"/>
      <c r="BC179" s="627"/>
      <c r="BD179" s="627"/>
      <c r="BE179" s="157"/>
      <c r="BF179" s="157"/>
      <c r="BG179" s="11"/>
      <c r="BH179" s="10"/>
      <c r="BI179" s="157"/>
      <c r="BJ179" s="627"/>
      <c r="BK179" s="627"/>
      <c r="BL179" s="627"/>
      <c r="BM179" s="157"/>
      <c r="BN179" s="157"/>
      <c r="BO179" s="11"/>
      <c r="BP179" s="220"/>
      <c r="BQ179" s="154"/>
      <c r="BR179" s="20"/>
      <c r="BS179" s="20"/>
      <c r="BT179" s="20"/>
      <c r="BU179" s="154"/>
      <c r="BV179" s="154"/>
      <c r="BW179" s="218"/>
    </row>
    <row r="180" spans="1:75">
      <c r="AI180" s="561"/>
      <c r="AJ180" s="157"/>
      <c r="AK180" s="157"/>
      <c r="AL180" s="627"/>
      <c r="AM180" s="627"/>
      <c r="AN180" s="627"/>
      <c r="AO180" s="157"/>
      <c r="AP180" s="157"/>
      <c r="AQ180" s="11"/>
      <c r="AR180" s="10"/>
      <c r="AS180" s="157"/>
      <c r="AT180" s="627"/>
      <c r="AU180" s="627"/>
      <c r="AV180" s="627"/>
      <c r="AW180" s="157"/>
      <c r="AX180" s="157"/>
      <c r="AY180" s="11"/>
      <c r="AZ180" s="10"/>
      <c r="BA180" s="157"/>
      <c r="BB180" s="627"/>
      <c r="BC180" s="627"/>
      <c r="BD180" s="627"/>
      <c r="BE180" s="157"/>
      <c r="BF180" s="157"/>
      <c r="BG180" s="11"/>
      <c r="BH180" s="10"/>
      <c r="BI180" s="157"/>
      <c r="BJ180" s="627"/>
      <c r="BK180" s="627"/>
      <c r="BL180" s="627"/>
      <c r="BM180" s="157"/>
      <c r="BN180" s="157"/>
      <c r="BO180" s="11"/>
      <c r="BP180" s="220"/>
      <c r="BQ180" s="154"/>
      <c r="BR180" s="20"/>
      <c r="BS180" s="20"/>
      <c r="BT180" s="20"/>
      <c r="BU180" s="154"/>
      <c r="BV180" s="154"/>
      <c r="BW180" s="218"/>
    </row>
    <row r="181" spans="1:75">
      <c r="A181" s="1" t="s">
        <v>832</v>
      </c>
      <c r="B181" s="1" t="s">
        <v>808</v>
      </c>
      <c r="C181" s="1" t="s">
        <v>809</v>
      </c>
      <c r="D181" s="1" t="s">
        <v>1703</v>
      </c>
      <c r="E181" s="1" t="s">
        <v>1957</v>
      </c>
      <c r="F181" s="1">
        <v>1.2500000000000001E-2</v>
      </c>
      <c r="G181" s="1">
        <v>0</v>
      </c>
      <c r="H181" s="1">
        <v>2.3199999999999998</v>
      </c>
      <c r="I181" s="1" t="s">
        <v>726</v>
      </c>
      <c r="J181" s="1" t="s">
        <v>533</v>
      </c>
      <c r="AI181" s="561"/>
      <c r="AJ181" s="157"/>
      <c r="AK181" s="157"/>
      <c r="AL181" s="627"/>
      <c r="AM181" s="627"/>
      <c r="AN181" s="627"/>
      <c r="AO181" s="157"/>
      <c r="AP181" s="157"/>
      <c r="AQ181" s="11"/>
      <c r="AR181" s="10"/>
      <c r="AS181" s="157"/>
      <c r="AT181" s="627"/>
      <c r="AU181" s="627"/>
      <c r="AV181" s="627"/>
      <c r="AW181" s="157"/>
      <c r="AX181" s="157"/>
      <c r="AY181" s="11"/>
      <c r="AZ181" s="10"/>
      <c r="BA181" s="157"/>
      <c r="BB181" s="627"/>
      <c r="BC181" s="627"/>
      <c r="BD181" s="627"/>
      <c r="BE181" s="157"/>
      <c r="BF181" s="157"/>
      <c r="BG181" s="11"/>
      <c r="BH181" s="10"/>
      <c r="BI181" s="157"/>
      <c r="BJ181" s="627"/>
      <c r="BK181" s="627"/>
      <c r="BL181" s="627"/>
      <c r="BM181" s="157"/>
      <c r="BN181" s="157"/>
      <c r="BO181" s="11"/>
      <c r="BP181" s="220"/>
      <c r="BQ181" s="154"/>
      <c r="BR181" s="20"/>
      <c r="BS181" s="20"/>
      <c r="BT181" s="20"/>
      <c r="BU181" s="154"/>
      <c r="BV181" s="154"/>
      <c r="BW181" s="218"/>
    </row>
    <row r="182" spans="1:75">
      <c r="A182" s="1" t="s">
        <v>833</v>
      </c>
      <c r="B182" s="1" t="s">
        <v>808</v>
      </c>
      <c r="C182" s="1" t="s">
        <v>809</v>
      </c>
      <c r="D182" s="1" t="s">
        <v>1703</v>
      </c>
      <c r="E182" s="1" t="s">
        <v>554</v>
      </c>
      <c r="F182" s="1">
        <v>4.4999999999999998E-2</v>
      </c>
      <c r="G182" s="1">
        <v>0</v>
      </c>
      <c r="H182" s="1">
        <v>2.3199999999999998</v>
      </c>
      <c r="I182" s="1" t="s">
        <v>704</v>
      </c>
      <c r="J182" s="1" t="s">
        <v>710</v>
      </c>
      <c r="AI182" s="561"/>
      <c r="AJ182" s="157"/>
      <c r="AK182" s="157"/>
      <c r="AL182" s="627"/>
      <c r="AM182" s="627"/>
      <c r="AN182" s="627"/>
      <c r="AO182" s="157"/>
      <c r="AP182" s="157"/>
      <c r="AQ182" s="11"/>
      <c r="AR182" s="10"/>
      <c r="AS182" s="157"/>
      <c r="AT182" s="627"/>
      <c r="AU182" s="627"/>
      <c r="AV182" s="627"/>
      <c r="AW182" s="157"/>
      <c r="AX182" s="157"/>
      <c r="AY182" s="11"/>
      <c r="AZ182" s="10"/>
      <c r="BA182" s="157"/>
      <c r="BB182" s="627"/>
      <c r="BC182" s="627"/>
      <c r="BD182" s="627"/>
      <c r="BE182" s="157"/>
      <c r="BF182" s="157"/>
      <c r="BG182" s="11"/>
      <c r="BH182" s="10"/>
      <c r="BI182" s="157"/>
      <c r="BJ182" s="627"/>
      <c r="BK182" s="627"/>
      <c r="BL182" s="627"/>
      <c r="BM182" s="157"/>
      <c r="BN182" s="157"/>
      <c r="BO182" s="11"/>
      <c r="BP182" s="220"/>
      <c r="BQ182" s="154"/>
      <c r="BR182" s="20"/>
      <c r="BS182" s="20"/>
      <c r="BT182" s="20"/>
      <c r="BU182" s="154"/>
      <c r="BV182" s="154"/>
      <c r="BW182" s="218"/>
    </row>
    <row r="183" spans="1:75">
      <c r="A183" s="1" t="s">
        <v>834</v>
      </c>
      <c r="B183" s="1" t="s">
        <v>808</v>
      </c>
      <c r="C183" s="1" t="s">
        <v>809</v>
      </c>
      <c r="D183" s="1" t="s">
        <v>1703</v>
      </c>
      <c r="E183" s="1" t="s">
        <v>555</v>
      </c>
      <c r="F183" s="1">
        <v>4.4999999999999998E-2</v>
      </c>
      <c r="G183" s="1">
        <v>0</v>
      </c>
      <c r="H183" s="1">
        <v>2.3199999999999998</v>
      </c>
      <c r="I183" s="1" t="s">
        <v>697</v>
      </c>
      <c r="J183" s="1" t="s">
        <v>531</v>
      </c>
      <c r="AI183" s="561"/>
      <c r="AJ183" s="157"/>
      <c r="AK183" s="157"/>
      <c r="AL183" s="627"/>
      <c r="AM183" s="627"/>
      <c r="AN183" s="627"/>
      <c r="AO183" s="157"/>
      <c r="AP183" s="157"/>
      <c r="AQ183" s="11"/>
      <c r="AR183" s="10"/>
      <c r="AS183" s="157"/>
      <c r="AT183" s="627"/>
      <c r="AU183" s="627"/>
      <c r="AV183" s="627"/>
      <c r="AW183" s="157"/>
      <c r="AX183" s="157"/>
      <c r="AY183" s="11"/>
      <c r="AZ183" s="10"/>
      <c r="BA183" s="157"/>
      <c r="BB183" s="627"/>
      <c r="BC183" s="627"/>
      <c r="BD183" s="627"/>
      <c r="BE183" s="157"/>
      <c r="BF183" s="157"/>
      <c r="BG183" s="11"/>
      <c r="BH183" s="10"/>
      <c r="BI183" s="157"/>
      <c r="BJ183" s="627"/>
      <c r="BK183" s="627"/>
      <c r="BL183" s="627"/>
      <c r="BM183" s="157"/>
      <c r="BN183" s="157"/>
      <c r="BO183" s="11"/>
      <c r="BP183" s="220"/>
      <c r="BQ183" s="154"/>
      <c r="BR183" s="20"/>
      <c r="BS183" s="20"/>
      <c r="BT183" s="20"/>
      <c r="BU183" s="154"/>
      <c r="BV183" s="154"/>
      <c r="BW183" s="218"/>
    </row>
    <row r="184" spans="1:75">
      <c r="A184" s="1" t="s">
        <v>835</v>
      </c>
      <c r="B184" s="1" t="s">
        <v>808</v>
      </c>
      <c r="C184" s="1" t="s">
        <v>809</v>
      </c>
      <c r="D184" s="1" t="s">
        <v>539</v>
      </c>
      <c r="E184" s="1" t="s">
        <v>556</v>
      </c>
      <c r="F184" s="1">
        <v>0.05</v>
      </c>
      <c r="G184" s="1">
        <v>0</v>
      </c>
      <c r="AI184" s="561"/>
      <c r="AJ184" s="157"/>
      <c r="AK184" s="157"/>
      <c r="AL184" s="627"/>
      <c r="AM184" s="627"/>
      <c r="AN184" s="627"/>
      <c r="AO184" s="157"/>
      <c r="AP184" s="157"/>
      <c r="AQ184" s="11"/>
      <c r="AR184" s="10"/>
      <c r="AS184" s="157"/>
      <c r="AT184" s="627"/>
      <c r="AU184" s="627"/>
      <c r="AV184" s="627"/>
      <c r="AW184" s="157"/>
      <c r="AX184" s="157"/>
      <c r="AY184" s="11"/>
      <c r="AZ184" s="10"/>
      <c r="BA184" s="157"/>
      <c r="BB184" s="627"/>
      <c r="BC184" s="627"/>
      <c r="BD184" s="627"/>
      <c r="BE184" s="157"/>
      <c r="BF184" s="157"/>
      <c r="BG184" s="11"/>
      <c r="BH184" s="10"/>
      <c r="BI184" s="157"/>
      <c r="BJ184" s="627"/>
      <c r="BK184" s="627"/>
      <c r="BL184" s="627"/>
      <c r="BM184" s="157"/>
      <c r="BN184" s="157"/>
      <c r="BO184" s="11"/>
      <c r="BP184" s="220"/>
      <c r="BQ184" s="154"/>
      <c r="BR184" s="20"/>
      <c r="BS184" s="20"/>
      <c r="BT184" s="20"/>
      <c r="BU184" s="154"/>
      <c r="BV184" s="154"/>
      <c r="BW184" s="218"/>
    </row>
    <row r="185" spans="1:75">
      <c r="AI185" s="561"/>
      <c r="AJ185" s="157"/>
      <c r="AK185" s="157"/>
      <c r="AL185" s="627"/>
      <c r="AM185" s="627"/>
      <c r="AN185" s="627"/>
      <c r="AO185" s="157"/>
      <c r="AP185" s="157"/>
      <c r="AQ185" s="11"/>
      <c r="AR185" s="10"/>
      <c r="AS185" s="157"/>
      <c r="AT185" s="627"/>
      <c r="AU185" s="627"/>
      <c r="AV185" s="627"/>
      <c r="AW185" s="157"/>
      <c r="AX185" s="157"/>
      <c r="AY185" s="11"/>
      <c r="AZ185" s="10"/>
      <c r="BA185" s="157"/>
      <c r="BB185" s="627"/>
      <c r="BC185" s="627"/>
      <c r="BD185" s="627"/>
      <c r="BE185" s="157"/>
      <c r="BF185" s="157"/>
      <c r="BG185" s="11"/>
      <c r="BH185" s="10"/>
      <c r="BI185" s="157"/>
      <c r="BJ185" s="627"/>
      <c r="BK185" s="627"/>
      <c r="BL185" s="627"/>
      <c r="BM185" s="157"/>
      <c r="BN185" s="157"/>
      <c r="BO185" s="11"/>
      <c r="BP185" s="220"/>
      <c r="BQ185" s="154"/>
      <c r="BR185" s="20"/>
      <c r="BS185" s="20"/>
      <c r="BT185" s="20"/>
      <c r="BU185" s="154"/>
      <c r="BV185" s="154"/>
      <c r="BW185" s="218"/>
    </row>
    <row r="186" spans="1:75">
      <c r="AI186" s="561"/>
      <c r="AJ186" s="157"/>
      <c r="AK186" s="157"/>
      <c r="AL186" s="627"/>
      <c r="AM186" s="627"/>
      <c r="AN186" s="627"/>
      <c r="AO186" s="157"/>
      <c r="AP186" s="157"/>
      <c r="AQ186" s="11"/>
      <c r="AR186" s="10"/>
      <c r="AS186" s="157"/>
      <c r="AT186" s="627"/>
      <c r="AU186" s="627"/>
      <c r="AV186" s="627"/>
      <c r="AW186" s="157"/>
      <c r="AX186" s="157"/>
      <c r="AY186" s="11"/>
      <c r="AZ186" s="10"/>
      <c r="BA186" s="157"/>
      <c r="BB186" s="627"/>
      <c r="BC186" s="627"/>
      <c r="BD186" s="627"/>
      <c r="BE186" s="157"/>
      <c r="BF186" s="157"/>
      <c r="BG186" s="11"/>
      <c r="BH186" s="10"/>
      <c r="BI186" s="157"/>
      <c r="BJ186" s="627"/>
      <c r="BK186" s="627"/>
      <c r="BL186" s="627"/>
      <c r="BM186" s="157"/>
      <c r="BN186" s="157"/>
      <c r="BO186" s="11"/>
      <c r="BP186" s="220"/>
      <c r="BQ186" s="154"/>
      <c r="BR186" s="20"/>
      <c r="BS186" s="20"/>
      <c r="BT186" s="20"/>
      <c r="BU186" s="154"/>
      <c r="BV186" s="154"/>
      <c r="BW186" s="218"/>
    </row>
    <row r="187" spans="1:75">
      <c r="AI187" s="561"/>
      <c r="AJ187" s="157"/>
      <c r="AK187" s="157"/>
      <c r="AL187" s="627"/>
      <c r="AM187" s="627"/>
      <c r="AN187" s="627"/>
      <c r="AO187" s="157"/>
      <c r="AP187" s="157"/>
      <c r="AQ187" s="11"/>
      <c r="AR187" s="10"/>
      <c r="AS187" s="157"/>
      <c r="AT187" s="627"/>
      <c r="AU187" s="627"/>
      <c r="AV187" s="627"/>
      <c r="AW187" s="157"/>
      <c r="AX187" s="157"/>
      <c r="AY187" s="11"/>
      <c r="AZ187" s="10"/>
      <c r="BA187" s="157"/>
      <c r="BB187" s="627"/>
      <c r="BC187" s="627"/>
      <c r="BD187" s="627"/>
      <c r="BE187" s="157"/>
      <c r="BF187" s="157"/>
      <c r="BG187" s="11"/>
      <c r="BH187" s="10"/>
      <c r="BI187" s="157"/>
      <c r="BJ187" s="627"/>
      <c r="BK187" s="627"/>
      <c r="BL187" s="627"/>
      <c r="BM187" s="157"/>
      <c r="BN187" s="157"/>
      <c r="BO187" s="11"/>
      <c r="BP187" s="220"/>
      <c r="BQ187" s="154"/>
      <c r="BR187" s="20"/>
      <c r="BS187" s="20"/>
      <c r="BT187" s="20"/>
      <c r="BU187" s="154"/>
      <c r="BV187" s="154"/>
      <c r="BW187" s="218"/>
    </row>
    <row r="188" spans="1:75">
      <c r="AI188" s="561"/>
      <c r="AJ188" s="157"/>
      <c r="AK188" s="157"/>
      <c r="AL188" s="627"/>
      <c r="AM188" s="627"/>
      <c r="AN188" s="627"/>
      <c r="AO188" s="157"/>
      <c r="AP188" s="157"/>
      <c r="AQ188" s="11"/>
      <c r="AR188" s="10"/>
      <c r="AS188" s="157"/>
      <c r="AT188" s="627"/>
      <c r="AU188" s="627"/>
      <c r="AV188" s="627"/>
      <c r="AW188" s="157"/>
      <c r="AX188" s="157"/>
      <c r="AY188" s="11"/>
      <c r="AZ188" s="10"/>
      <c r="BA188" s="157"/>
      <c r="BB188" s="627"/>
      <c r="BC188" s="627"/>
      <c r="BD188" s="627"/>
      <c r="BE188" s="157"/>
      <c r="BF188" s="157"/>
      <c r="BG188" s="11"/>
      <c r="BH188" s="10"/>
      <c r="BI188" s="157"/>
      <c r="BJ188" s="627"/>
      <c r="BK188" s="627"/>
      <c r="BL188" s="627"/>
      <c r="BM188" s="157"/>
      <c r="BN188" s="157"/>
      <c r="BO188" s="11"/>
      <c r="BP188" s="220"/>
      <c r="BQ188" s="154"/>
      <c r="BR188" s="20"/>
      <c r="BS188" s="20"/>
      <c r="BT188" s="20"/>
      <c r="BU188" s="154"/>
      <c r="BV188" s="154"/>
      <c r="BW188" s="218"/>
    </row>
    <row r="189" spans="1:75">
      <c r="AI189" s="561"/>
      <c r="AJ189" s="157"/>
      <c r="AK189" s="157"/>
      <c r="AL189" s="627"/>
      <c r="AM189" s="627"/>
      <c r="AN189" s="627"/>
      <c r="AO189" s="157"/>
      <c r="AP189" s="157"/>
      <c r="AQ189" s="11"/>
      <c r="AR189" s="10"/>
      <c r="AS189" s="157"/>
      <c r="AT189" s="627"/>
      <c r="AU189" s="627"/>
      <c r="AV189" s="627"/>
      <c r="AW189" s="157"/>
      <c r="AX189" s="157"/>
      <c r="AY189" s="11"/>
      <c r="AZ189" s="10"/>
      <c r="BA189" s="157"/>
      <c r="BB189" s="627"/>
      <c r="BC189" s="627"/>
      <c r="BD189" s="627"/>
      <c r="BE189" s="157"/>
      <c r="BF189" s="157"/>
      <c r="BG189" s="11"/>
      <c r="BH189" s="10"/>
      <c r="BI189" s="157"/>
      <c r="BJ189" s="627"/>
      <c r="BK189" s="627"/>
      <c r="BL189" s="627"/>
      <c r="BM189" s="157"/>
      <c r="BN189" s="157"/>
      <c r="BO189" s="11"/>
      <c r="BP189" s="220"/>
      <c r="BQ189" s="154"/>
      <c r="BR189" s="20"/>
      <c r="BS189" s="20"/>
      <c r="BT189" s="20"/>
      <c r="BU189" s="154"/>
      <c r="BV189" s="154"/>
      <c r="BW189" s="218"/>
    </row>
    <row r="190" spans="1:75">
      <c r="AI190" s="561"/>
      <c r="AJ190" s="157"/>
      <c r="AK190" s="157"/>
      <c r="AL190" s="627"/>
      <c r="AM190" s="627"/>
      <c r="AN190" s="627"/>
      <c r="AO190" s="157"/>
      <c r="AP190" s="157"/>
      <c r="AQ190" s="11"/>
      <c r="AR190" s="10"/>
      <c r="AS190" s="157"/>
      <c r="AT190" s="627"/>
      <c r="AU190" s="627"/>
      <c r="AV190" s="627"/>
      <c r="AW190" s="157"/>
      <c r="AX190" s="157"/>
      <c r="AY190" s="11"/>
      <c r="AZ190" s="10"/>
      <c r="BA190" s="157"/>
      <c r="BB190" s="627"/>
      <c r="BC190" s="627"/>
      <c r="BD190" s="627"/>
      <c r="BE190" s="157"/>
      <c r="BF190" s="157"/>
      <c r="BG190" s="11"/>
      <c r="BH190" s="10"/>
      <c r="BI190" s="157"/>
      <c r="BJ190" s="627"/>
      <c r="BK190" s="627"/>
      <c r="BL190" s="627"/>
      <c r="BM190" s="157"/>
      <c r="BN190" s="157"/>
      <c r="BO190" s="11"/>
      <c r="BP190" s="220"/>
      <c r="BQ190" s="154"/>
      <c r="BR190" s="20"/>
      <c r="BS190" s="20"/>
      <c r="BT190" s="20"/>
      <c r="BU190" s="154"/>
      <c r="BV190" s="154"/>
      <c r="BW190" s="218"/>
    </row>
    <row r="191" spans="1:75">
      <c r="AI191" s="561"/>
      <c r="AJ191" s="157"/>
      <c r="AK191" s="157"/>
      <c r="AL191" s="627"/>
      <c r="AM191" s="627"/>
      <c r="AN191" s="627"/>
      <c r="AO191" s="157"/>
      <c r="AP191" s="157"/>
      <c r="AQ191" s="11"/>
      <c r="AR191" s="10"/>
      <c r="AS191" s="157"/>
      <c r="AT191" s="627"/>
      <c r="AU191" s="627"/>
      <c r="AV191" s="627"/>
      <c r="AW191" s="157"/>
      <c r="AX191" s="157"/>
      <c r="AY191" s="11"/>
      <c r="AZ191" s="10"/>
      <c r="BA191" s="157"/>
      <c r="BB191" s="627"/>
      <c r="BC191" s="627"/>
      <c r="BD191" s="627"/>
      <c r="BE191" s="157"/>
      <c r="BF191" s="157"/>
      <c r="BG191" s="11"/>
      <c r="BH191" s="10"/>
      <c r="BI191" s="157"/>
      <c r="BJ191" s="627"/>
      <c r="BK191" s="627"/>
      <c r="BL191" s="627"/>
      <c r="BM191" s="157"/>
      <c r="BN191" s="157"/>
      <c r="BO191" s="11"/>
      <c r="BP191" s="220"/>
      <c r="BQ191" s="154"/>
      <c r="BR191" s="20"/>
      <c r="BS191" s="20"/>
      <c r="BT191" s="20"/>
      <c r="BU191" s="154"/>
      <c r="BV191" s="154"/>
      <c r="BW191" s="218"/>
    </row>
    <row r="192" spans="1:75">
      <c r="AI192" s="561"/>
      <c r="AJ192" s="157"/>
      <c r="AK192" s="157"/>
      <c r="AL192" s="627"/>
      <c r="AM192" s="627"/>
      <c r="AN192" s="627"/>
      <c r="AO192" s="157"/>
      <c r="AP192" s="157"/>
      <c r="AQ192" s="11"/>
      <c r="AR192" s="10"/>
      <c r="AS192" s="157"/>
      <c r="AT192" s="627"/>
      <c r="AU192" s="627"/>
      <c r="AV192" s="627"/>
      <c r="AW192" s="157"/>
      <c r="AX192" s="157"/>
      <c r="AY192" s="11"/>
      <c r="AZ192" s="10"/>
      <c r="BA192" s="157"/>
      <c r="BB192" s="627"/>
      <c r="BC192" s="627"/>
      <c r="BD192" s="627"/>
      <c r="BE192" s="157"/>
      <c r="BF192" s="157"/>
      <c r="BG192" s="11"/>
      <c r="BH192" s="10"/>
      <c r="BI192" s="157"/>
      <c r="BJ192" s="627"/>
      <c r="BK192" s="627"/>
      <c r="BL192" s="627"/>
      <c r="BM192" s="157"/>
      <c r="BN192" s="157"/>
      <c r="BO192" s="11"/>
      <c r="BP192" s="220"/>
      <c r="BQ192" s="154"/>
      <c r="BR192" s="20"/>
      <c r="BS192" s="20"/>
      <c r="BT192" s="20"/>
      <c r="BU192" s="154"/>
      <c r="BV192" s="154"/>
      <c r="BW192" s="218"/>
    </row>
    <row r="193" spans="1:75">
      <c r="AI193" s="561"/>
      <c r="AJ193" s="157"/>
      <c r="AK193" s="157"/>
      <c r="AL193" s="627"/>
      <c r="AM193" s="627"/>
      <c r="AN193" s="627"/>
      <c r="AO193" s="157"/>
      <c r="AP193" s="157"/>
      <c r="AQ193" s="11"/>
      <c r="AR193" s="10"/>
      <c r="AS193" s="157"/>
      <c r="AT193" s="627"/>
      <c r="AU193" s="627"/>
      <c r="AV193" s="627"/>
      <c r="AW193" s="157"/>
      <c r="AX193" s="157"/>
      <c r="AY193" s="11"/>
      <c r="AZ193" s="10"/>
      <c r="BA193" s="157"/>
      <c r="BB193" s="627"/>
      <c r="BC193" s="627"/>
      <c r="BD193" s="627"/>
      <c r="BE193" s="157"/>
      <c r="BF193" s="157"/>
      <c r="BG193" s="11"/>
      <c r="BH193" s="10"/>
      <c r="BI193" s="157"/>
      <c r="BJ193" s="627"/>
      <c r="BK193" s="627"/>
      <c r="BL193" s="627"/>
      <c r="BM193" s="157"/>
      <c r="BN193" s="157"/>
      <c r="BO193" s="11"/>
      <c r="BP193" s="220"/>
      <c r="BQ193" s="154"/>
      <c r="BR193" s="20"/>
      <c r="BS193" s="20"/>
      <c r="BT193" s="20"/>
      <c r="BU193" s="154"/>
      <c r="BV193" s="154"/>
      <c r="BW193" s="218"/>
    </row>
    <row r="194" spans="1:75">
      <c r="AI194" s="561"/>
      <c r="AJ194" s="157"/>
      <c r="AK194" s="157"/>
      <c r="AL194" s="627"/>
      <c r="AM194" s="627"/>
      <c r="AN194" s="627"/>
      <c r="AO194" s="157"/>
      <c r="AP194" s="157"/>
      <c r="AQ194" s="11"/>
      <c r="AR194" s="10"/>
      <c r="AS194" s="157"/>
      <c r="AT194" s="627"/>
      <c r="AU194" s="627"/>
      <c r="AV194" s="627"/>
      <c r="AW194" s="157"/>
      <c r="AX194" s="157"/>
      <c r="AY194" s="11"/>
      <c r="AZ194" s="10"/>
      <c r="BA194" s="157"/>
      <c r="BB194" s="627"/>
      <c r="BC194" s="627"/>
      <c r="BD194" s="627"/>
      <c r="BE194" s="157"/>
      <c r="BF194" s="157"/>
      <c r="BG194" s="11"/>
      <c r="BH194" s="10"/>
      <c r="BI194" s="157"/>
      <c r="BJ194" s="627"/>
      <c r="BK194" s="627"/>
      <c r="BL194" s="627"/>
      <c r="BM194" s="157"/>
      <c r="BN194" s="157"/>
      <c r="BO194" s="11"/>
      <c r="BP194" s="220"/>
      <c r="BQ194" s="154"/>
      <c r="BR194" s="20"/>
      <c r="BS194" s="20"/>
      <c r="BT194" s="20"/>
      <c r="BU194" s="154"/>
      <c r="BV194" s="154"/>
      <c r="BW194" s="218"/>
    </row>
    <row r="195" spans="1:75">
      <c r="AI195" s="561"/>
      <c r="AJ195" s="157"/>
      <c r="AK195" s="157"/>
      <c r="AL195" s="627"/>
      <c r="AM195" s="627"/>
      <c r="AN195" s="627"/>
      <c r="AO195" s="157"/>
      <c r="AP195" s="157"/>
      <c r="AQ195" s="11"/>
      <c r="AR195" s="10"/>
      <c r="AS195" s="157"/>
      <c r="AT195" s="627"/>
      <c r="AU195" s="627"/>
      <c r="AV195" s="627"/>
      <c r="AW195" s="157"/>
      <c r="AX195" s="157"/>
      <c r="AY195" s="11"/>
      <c r="AZ195" s="10"/>
      <c r="BA195" s="157"/>
      <c r="BB195" s="627"/>
      <c r="BC195" s="627"/>
      <c r="BD195" s="627"/>
      <c r="BE195" s="157"/>
      <c r="BF195" s="157"/>
      <c r="BG195" s="11"/>
      <c r="BH195" s="10"/>
      <c r="BI195" s="157"/>
      <c r="BJ195" s="627"/>
      <c r="BK195" s="627"/>
      <c r="BL195" s="627"/>
      <c r="BM195" s="157"/>
      <c r="BN195" s="157"/>
      <c r="BO195" s="11"/>
      <c r="BP195" s="220"/>
      <c r="BQ195" s="154"/>
      <c r="BR195" s="20"/>
      <c r="BS195" s="20"/>
      <c r="BT195" s="20"/>
      <c r="BU195" s="154"/>
      <c r="BV195" s="154"/>
      <c r="BW195" s="218"/>
    </row>
    <row r="196" spans="1:75">
      <c r="AI196" s="561"/>
      <c r="AJ196" s="157"/>
      <c r="AK196" s="157"/>
      <c r="AL196" s="627"/>
      <c r="AM196" s="627"/>
      <c r="AN196" s="627"/>
      <c r="AO196" s="157"/>
      <c r="AP196" s="157"/>
      <c r="AQ196" s="11"/>
      <c r="AR196" s="10"/>
      <c r="AS196" s="157"/>
      <c r="AT196" s="627"/>
      <c r="AU196" s="627"/>
      <c r="AV196" s="627"/>
      <c r="AW196" s="157"/>
      <c r="AX196" s="157"/>
      <c r="AY196" s="11"/>
      <c r="AZ196" s="10"/>
      <c r="BA196" s="157"/>
      <c r="BB196" s="627"/>
      <c r="BC196" s="627"/>
      <c r="BD196" s="627"/>
      <c r="BE196" s="157"/>
      <c r="BF196" s="157"/>
      <c r="BG196" s="11"/>
      <c r="BH196" s="10"/>
      <c r="BI196" s="157"/>
      <c r="BJ196" s="627"/>
      <c r="BK196" s="627"/>
      <c r="BL196" s="627"/>
      <c r="BM196" s="157"/>
      <c r="BN196" s="157"/>
      <c r="BO196" s="11"/>
      <c r="BP196" s="220"/>
      <c r="BQ196" s="154"/>
      <c r="BR196" s="20"/>
      <c r="BS196" s="20"/>
      <c r="BT196" s="20"/>
      <c r="BU196" s="154"/>
      <c r="BV196" s="154"/>
      <c r="BW196" s="218"/>
    </row>
    <row r="197" spans="1:75">
      <c r="AI197" s="561"/>
      <c r="AJ197" s="157"/>
      <c r="AK197" s="157"/>
      <c r="AL197" s="627"/>
      <c r="AM197" s="627"/>
      <c r="AN197" s="627"/>
      <c r="AO197" s="157"/>
      <c r="AP197" s="157"/>
      <c r="AQ197" s="11"/>
      <c r="AR197" s="10"/>
      <c r="AS197" s="157"/>
      <c r="AT197" s="627"/>
      <c r="AU197" s="627"/>
      <c r="AV197" s="627"/>
      <c r="AW197" s="157"/>
      <c r="AX197" s="157"/>
      <c r="AY197" s="11"/>
      <c r="AZ197" s="10"/>
      <c r="BA197" s="157"/>
      <c r="BB197" s="627"/>
      <c r="BC197" s="627"/>
      <c r="BD197" s="627"/>
      <c r="BE197" s="157"/>
      <c r="BF197" s="157"/>
      <c r="BG197" s="11"/>
      <c r="BH197" s="10"/>
      <c r="BI197" s="157"/>
      <c r="BJ197" s="627"/>
      <c r="BK197" s="627"/>
      <c r="BL197" s="627"/>
      <c r="BM197" s="157"/>
      <c r="BN197" s="157"/>
      <c r="BO197" s="11"/>
      <c r="BP197" s="220"/>
      <c r="BQ197" s="154"/>
      <c r="BR197" s="20"/>
      <c r="BS197" s="20"/>
      <c r="BT197" s="20"/>
      <c r="BU197" s="154"/>
      <c r="BV197" s="154"/>
      <c r="BW197" s="218"/>
    </row>
    <row r="198" spans="1:75">
      <c r="AI198" s="561"/>
      <c r="AJ198" s="157"/>
      <c r="AK198" s="157"/>
      <c r="AL198" s="627"/>
      <c r="AM198" s="627"/>
      <c r="AN198" s="627"/>
      <c r="AO198" s="157"/>
      <c r="AP198" s="157"/>
      <c r="AQ198" s="11"/>
      <c r="AR198" s="10"/>
      <c r="AS198" s="157"/>
      <c r="AT198" s="627"/>
      <c r="AU198" s="627"/>
      <c r="AV198" s="627"/>
      <c r="AW198" s="157"/>
      <c r="AX198" s="157"/>
      <c r="AY198" s="11"/>
      <c r="AZ198" s="10"/>
      <c r="BA198" s="157"/>
      <c r="BB198" s="627"/>
      <c r="BC198" s="627"/>
      <c r="BD198" s="627"/>
      <c r="BE198" s="157"/>
      <c r="BF198" s="157"/>
      <c r="BG198" s="11"/>
      <c r="BH198" s="10"/>
      <c r="BI198" s="157"/>
      <c r="BJ198" s="627"/>
      <c r="BK198" s="627"/>
      <c r="BL198" s="627"/>
      <c r="BM198" s="157"/>
      <c r="BN198" s="157"/>
      <c r="BO198" s="11"/>
      <c r="BP198" s="220"/>
      <c r="BQ198" s="154"/>
      <c r="BR198" s="20"/>
      <c r="BS198" s="20"/>
      <c r="BT198" s="20"/>
      <c r="BU198" s="154"/>
      <c r="BV198" s="154"/>
      <c r="BW198" s="218"/>
    </row>
    <row r="199" spans="1:75">
      <c r="AI199" s="561"/>
      <c r="AJ199" s="157"/>
      <c r="AK199" s="157"/>
      <c r="AL199" s="627"/>
      <c r="AM199" s="627"/>
      <c r="AN199" s="627"/>
      <c r="AO199" s="157"/>
      <c r="AP199" s="157"/>
      <c r="AQ199" s="11"/>
      <c r="AR199" s="10"/>
      <c r="AS199" s="157"/>
      <c r="AT199" s="627"/>
      <c r="AU199" s="627"/>
      <c r="AV199" s="627"/>
      <c r="AW199" s="157"/>
      <c r="AX199" s="157"/>
      <c r="AY199" s="11"/>
      <c r="AZ199" s="10"/>
      <c r="BA199" s="157"/>
      <c r="BB199" s="627"/>
      <c r="BC199" s="627"/>
      <c r="BD199" s="627"/>
      <c r="BE199" s="157"/>
      <c r="BF199" s="157"/>
      <c r="BG199" s="11"/>
      <c r="BH199" s="10"/>
      <c r="BI199" s="157"/>
      <c r="BJ199" s="627"/>
      <c r="BK199" s="627"/>
      <c r="BL199" s="627"/>
      <c r="BM199" s="157"/>
      <c r="BN199" s="157"/>
      <c r="BO199" s="11"/>
      <c r="BP199" s="220"/>
      <c r="BQ199" s="154"/>
      <c r="BR199" s="20"/>
      <c r="BS199" s="20"/>
      <c r="BT199" s="20"/>
      <c r="BU199" s="154"/>
      <c r="BV199" s="154"/>
      <c r="BW199" s="218"/>
    </row>
    <row r="200" spans="1:75">
      <c r="AI200" s="561"/>
      <c r="AJ200" s="157"/>
      <c r="AK200" s="157"/>
      <c r="AL200" s="627"/>
      <c r="AM200" s="627"/>
      <c r="AN200" s="627"/>
      <c r="AO200" s="157"/>
      <c r="AP200" s="157"/>
      <c r="AQ200" s="11"/>
      <c r="AR200" s="10"/>
      <c r="AS200" s="157"/>
      <c r="AT200" s="627"/>
      <c r="AU200" s="627"/>
      <c r="AV200" s="627"/>
      <c r="AW200" s="157"/>
      <c r="AX200" s="157"/>
      <c r="AY200" s="11"/>
      <c r="AZ200" s="10"/>
      <c r="BA200" s="157"/>
      <c r="BB200" s="627"/>
      <c r="BC200" s="627"/>
      <c r="BD200" s="627"/>
      <c r="BE200" s="157"/>
      <c r="BF200" s="157"/>
      <c r="BG200" s="11"/>
      <c r="BH200" s="10"/>
      <c r="BI200" s="157"/>
      <c r="BJ200" s="627"/>
      <c r="BK200" s="627"/>
      <c r="BL200" s="627"/>
      <c r="BM200" s="157"/>
      <c r="BN200" s="157"/>
      <c r="BO200" s="11"/>
      <c r="BP200" s="220"/>
      <c r="BQ200" s="154"/>
      <c r="BR200" s="20"/>
      <c r="BS200" s="20"/>
      <c r="BT200" s="20"/>
      <c r="BU200" s="154"/>
      <c r="BV200" s="154"/>
      <c r="BW200" s="218"/>
    </row>
    <row r="201" spans="1:75">
      <c r="AI201" s="561"/>
      <c r="AJ201" s="157"/>
      <c r="AK201" s="157"/>
      <c r="AL201" s="627"/>
      <c r="AM201" s="627"/>
      <c r="AN201" s="627"/>
      <c r="AO201" s="157"/>
      <c r="AP201" s="157"/>
      <c r="AQ201" s="11"/>
      <c r="AR201" s="10"/>
      <c r="AS201" s="157"/>
      <c r="AT201" s="627"/>
      <c r="AU201" s="627"/>
      <c r="AV201" s="627"/>
      <c r="AW201" s="157"/>
      <c r="AX201" s="157"/>
      <c r="AY201" s="11"/>
      <c r="AZ201" s="10"/>
      <c r="BA201" s="157"/>
      <c r="BB201" s="627"/>
      <c r="BC201" s="627"/>
      <c r="BD201" s="627"/>
      <c r="BE201" s="157"/>
      <c r="BF201" s="157"/>
      <c r="BG201" s="11"/>
      <c r="BH201" s="10"/>
      <c r="BI201" s="157"/>
      <c r="BJ201" s="627"/>
      <c r="BK201" s="627"/>
      <c r="BL201" s="627"/>
      <c r="BM201" s="157"/>
      <c r="BN201" s="157"/>
      <c r="BO201" s="11"/>
      <c r="BP201" s="220"/>
      <c r="BQ201" s="154"/>
      <c r="BR201" s="20"/>
      <c r="BS201" s="20"/>
      <c r="BT201" s="20"/>
      <c r="BU201" s="154"/>
      <c r="BV201" s="154"/>
      <c r="BW201" s="218"/>
    </row>
    <row r="202" spans="1:75">
      <c r="A202" s="1" t="s">
        <v>836</v>
      </c>
      <c r="B202" s="1" t="s">
        <v>808</v>
      </c>
      <c r="C202" s="1" t="s">
        <v>809</v>
      </c>
      <c r="D202" s="1" t="s">
        <v>539</v>
      </c>
      <c r="E202" s="1" t="s">
        <v>557</v>
      </c>
      <c r="F202" s="1">
        <v>2.5000000000000001E-2</v>
      </c>
      <c r="G202" s="1">
        <v>0</v>
      </c>
      <c r="J202" s="1" t="s">
        <v>705</v>
      </c>
      <c r="AI202" s="561"/>
      <c r="AJ202" s="157"/>
      <c r="AK202" s="157"/>
      <c r="AL202" s="627"/>
      <c r="AM202" s="627"/>
      <c r="AN202" s="627"/>
      <c r="AO202" s="157"/>
      <c r="AP202" s="157"/>
      <c r="AQ202" s="11"/>
      <c r="AR202" s="10"/>
      <c r="AS202" s="157"/>
      <c r="AT202" s="627"/>
      <c r="AU202" s="627"/>
      <c r="AV202" s="627"/>
      <c r="AW202" s="157"/>
      <c r="AX202" s="157"/>
      <c r="AY202" s="11"/>
      <c r="AZ202" s="10"/>
      <c r="BA202" s="157"/>
      <c r="BB202" s="627"/>
      <c r="BC202" s="627"/>
      <c r="BD202" s="627"/>
      <c r="BE202" s="157"/>
      <c r="BF202" s="157"/>
      <c r="BG202" s="11"/>
      <c r="BH202" s="10"/>
      <c r="BI202" s="157"/>
      <c r="BJ202" s="627"/>
      <c r="BK202" s="627"/>
      <c r="BL202" s="627"/>
      <c r="BM202" s="157"/>
      <c r="BN202" s="157"/>
      <c r="BO202" s="11"/>
      <c r="BP202" s="220"/>
      <c r="BQ202" s="154"/>
      <c r="BR202" s="20"/>
      <c r="BS202" s="20"/>
      <c r="BT202" s="20"/>
      <c r="BU202" s="154"/>
      <c r="BV202" s="154"/>
      <c r="BW202" s="218"/>
    </row>
    <row r="203" spans="1:75" ht="12.6" thickBot="1">
      <c r="A203" s="1" t="s">
        <v>837</v>
      </c>
      <c r="B203" s="1" t="s">
        <v>808</v>
      </c>
      <c r="C203" s="1" t="s">
        <v>809</v>
      </c>
      <c r="D203" s="1" t="s">
        <v>539</v>
      </c>
      <c r="E203" s="1" t="s">
        <v>558</v>
      </c>
      <c r="F203" s="1">
        <v>2.5000000000000001E-2</v>
      </c>
      <c r="G203" s="1">
        <v>0</v>
      </c>
      <c r="J203" s="1" t="s">
        <v>535</v>
      </c>
      <c r="AI203" s="561"/>
      <c r="AJ203" s="157"/>
      <c r="AK203" s="157"/>
      <c r="AL203" s="627"/>
      <c r="AM203" s="627"/>
      <c r="AN203" s="627"/>
      <c r="AO203" s="157"/>
      <c r="AP203" s="157"/>
      <c r="AQ203" s="11"/>
      <c r="AR203" s="10"/>
      <c r="AS203" s="157"/>
      <c r="AT203" s="627"/>
      <c r="AU203" s="627"/>
      <c r="AV203" s="627"/>
      <c r="AW203" s="157"/>
      <c r="AX203" s="157"/>
      <c r="AY203" s="13"/>
      <c r="AZ203" s="12"/>
      <c r="BA203" s="212"/>
      <c r="BB203" s="19"/>
      <c r="BC203" s="19"/>
      <c r="BD203" s="19"/>
      <c r="BE203" s="212"/>
      <c r="BF203" s="212"/>
      <c r="BG203" s="13"/>
      <c r="BH203" s="10"/>
      <c r="BI203" s="157"/>
      <c r="BJ203" s="627"/>
      <c r="BK203" s="627"/>
      <c r="BL203" s="627"/>
      <c r="BM203" s="157"/>
      <c r="BN203" s="157"/>
      <c r="BO203" s="11"/>
      <c r="BP203" s="220"/>
      <c r="BQ203" s="154"/>
      <c r="BR203" s="20"/>
      <c r="BS203" s="20"/>
      <c r="BT203" s="20"/>
      <c r="BU203" s="154"/>
      <c r="BV203" s="154"/>
      <c r="BW203" s="218"/>
    </row>
    <row r="204" spans="1:75">
      <c r="A204" s="1" t="s">
        <v>838</v>
      </c>
      <c r="B204" s="1" t="s">
        <v>808</v>
      </c>
      <c r="C204" s="1" t="s">
        <v>809</v>
      </c>
      <c r="D204" s="1" t="s">
        <v>539</v>
      </c>
      <c r="E204" s="1" t="s">
        <v>559</v>
      </c>
      <c r="F204" s="1">
        <v>2.5000000000000001E-2</v>
      </c>
      <c r="G204" s="1">
        <v>0</v>
      </c>
      <c r="J204" s="1" t="s">
        <v>769</v>
      </c>
      <c r="AI204" s="560">
        <v>3</v>
      </c>
      <c r="AJ204" s="155" t="s">
        <v>2673</v>
      </c>
      <c r="AK204" s="156" t="s">
        <v>1850</v>
      </c>
      <c r="AL204" s="17" t="s">
        <v>1805</v>
      </c>
      <c r="AM204" s="17" t="s">
        <v>1721</v>
      </c>
      <c r="AN204" s="17" t="s">
        <v>1721</v>
      </c>
      <c r="AO204" s="156">
        <v>1.8</v>
      </c>
      <c r="AP204" s="156">
        <v>0</v>
      </c>
      <c r="AQ204" s="9">
        <v>2.3199999999999998</v>
      </c>
      <c r="AR204" s="8" t="s">
        <v>2674</v>
      </c>
      <c r="AS204" s="156" t="s">
        <v>1850</v>
      </c>
      <c r="AT204" s="17" t="s">
        <v>1805</v>
      </c>
      <c r="AU204" s="17" t="s">
        <v>1721</v>
      </c>
      <c r="AV204" s="17" t="s">
        <v>1721</v>
      </c>
      <c r="AW204" s="156">
        <v>1.8</v>
      </c>
      <c r="AX204" s="156">
        <v>0</v>
      </c>
      <c r="AY204" s="9">
        <v>3</v>
      </c>
      <c r="AZ204" s="213" t="s">
        <v>2005</v>
      </c>
      <c r="BA204" s="214" t="s">
        <v>1850</v>
      </c>
      <c r="BB204" s="626" t="s">
        <v>1805</v>
      </c>
      <c r="BC204" s="626" t="s">
        <v>1721</v>
      </c>
      <c r="BD204" s="626" t="s">
        <v>1721</v>
      </c>
      <c r="BE204" s="214">
        <v>2.83</v>
      </c>
      <c r="BF204" s="214">
        <v>0.25</v>
      </c>
      <c r="BG204" s="175">
        <v>2.58</v>
      </c>
      <c r="BH204" s="8" t="s">
        <v>2053</v>
      </c>
      <c r="BI204" s="156" t="s">
        <v>1791</v>
      </c>
      <c r="BJ204" s="17" t="s">
        <v>1818</v>
      </c>
      <c r="BK204" s="17" t="s">
        <v>531</v>
      </c>
      <c r="BL204" s="17" t="s">
        <v>1721</v>
      </c>
      <c r="BM204" s="156">
        <v>4.8750000000000002E-2</v>
      </c>
      <c r="BN204" s="156">
        <v>0</v>
      </c>
      <c r="BO204" s="9">
        <v>2.23</v>
      </c>
      <c r="BP204" s="8" t="s">
        <v>2084</v>
      </c>
      <c r="BQ204" s="156" t="s">
        <v>1706</v>
      </c>
      <c r="BR204" s="17" t="s">
        <v>1818</v>
      </c>
      <c r="BS204" s="17" t="s">
        <v>531</v>
      </c>
      <c r="BT204" s="17" t="s">
        <v>1721</v>
      </c>
      <c r="BU204" s="156">
        <v>0.18375</v>
      </c>
      <c r="BV204" s="156">
        <v>0</v>
      </c>
      <c r="BW204" s="9">
        <v>1.37</v>
      </c>
    </row>
    <row r="205" spans="1:75">
      <c r="A205" s="1" t="s">
        <v>839</v>
      </c>
      <c r="B205" s="1" t="s">
        <v>808</v>
      </c>
      <c r="C205" s="1" t="s">
        <v>809</v>
      </c>
      <c r="D205" s="1" t="s">
        <v>539</v>
      </c>
      <c r="E205" s="1" t="s">
        <v>560</v>
      </c>
      <c r="F205" s="1">
        <v>1.2500000000000001E-2</v>
      </c>
      <c r="G205" s="1">
        <v>0</v>
      </c>
      <c r="J205" s="1" t="s">
        <v>536</v>
      </c>
      <c r="AI205" s="561"/>
      <c r="AJ205" s="166" t="s">
        <v>2673</v>
      </c>
      <c r="AK205" s="157" t="s">
        <v>1852</v>
      </c>
      <c r="AL205" s="627" t="s">
        <v>1793</v>
      </c>
      <c r="AM205" s="627" t="s">
        <v>1721</v>
      </c>
      <c r="AN205" s="627" t="s">
        <v>1721</v>
      </c>
      <c r="AO205" s="157">
        <v>1.2</v>
      </c>
      <c r="AP205" s="157">
        <v>0</v>
      </c>
      <c r="AQ205" s="11">
        <v>2.3199999999999998</v>
      </c>
      <c r="AR205" s="10" t="s">
        <v>2674</v>
      </c>
      <c r="AS205" s="157" t="s">
        <v>1852</v>
      </c>
      <c r="AT205" s="627" t="s">
        <v>1793</v>
      </c>
      <c r="AU205" s="627" t="s">
        <v>1721</v>
      </c>
      <c r="AV205" s="627" t="s">
        <v>1721</v>
      </c>
      <c r="AW205" s="157">
        <v>1.2</v>
      </c>
      <c r="AX205" s="157">
        <v>0</v>
      </c>
      <c r="AY205" s="11">
        <v>3</v>
      </c>
      <c r="AZ205" s="10" t="s">
        <v>2005</v>
      </c>
      <c r="BA205" s="157" t="s">
        <v>1852</v>
      </c>
      <c r="BB205" s="627" t="s">
        <v>1826</v>
      </c>
      <c r="BC205" s="627" t="s">
        <v>1721</v>
      </c>
      <c r="BD205" s="627" t="s">
        <v>1721</v>
      </c>
      <c r="BE205" s="157">
        <v>2.5299999999999998</v>
      </c>
      <c r="BF205" s="157">
        <v>0.25</v>
      </c>
      <c r="BG205" s="11">
        <v>2.58</v>
      </c>
      <c r="BH205" s="10" t="s">
        <v>2053</v>
      </c>
      <c r="BI205" s="157" t="s">
        <v>1791</v>
      </c>
      <c r="BJ205" s="627" t="s">
        <v>1819</v>
      </c>
      <c r="BK205" s="627" t="s">
        <v>532</v>
      </c>
      <c r="BL205" s="627" t="s">
        <v>1721</v>
      </c>
      <c r="BM205" s="157">
        <v>3.2500000000000001E-2</v>
      </c>
      <c r="BN205" s="157">
        <v>0</v>
      </c>
      <c r="BO205" s="11">
        <v>2.23</v>
      </c>
      <c r="BP205" s="10" t="s">
        <v>2084</v>
      </c>
      <c r="BQ205" s="157" t="s">
        <v>1706</v>
      </c>
      <c r="BR205" s="627" t="s">
        <v>1819</v>
      </c>
      <c r="BS205" s="627" t="s">
        <v>532</v>
      </c>
      <c r="BT205" s="627" t="s">
        <v>1721</v>
      </c>
      <c r="BU205" s="157">
        <v>0.1225</v>
      </c>
      <c r="BV205" s="157">
        <v>0</v>
      </c>
      <c r="BW205" s="11">
        <v>1.37</v>
      </c>
    </row>
    <row r="206" spans="1:75">
      <c r="A206" s="1" t="s">
        <v>840</v>
      </c>
      <c r="B206" s="1" t="s">
        <v>808</v>
      </c>
      <c r="C206" s="1" t="s">
        <v>809</v>
      </c>
      <c r="D206" s="1" t="s">
        <v>539</v>
      </c>
      <c r="E206" s="1" t="s">
        <v>561</v>
      </c>
      <c r="F206" s="1">
        <v>1.2500000000000001E-2</v>
      </c>
      <c r="G206" s="1">
        <v>0</v>
      </c>
      <c r="J206" s="1" t="s">
        <v>772</v>
      </c>
      <c r="AI206" s="561"/>
      <c r="AJ206" s="166" t="s">
        <v>2673</v>
      </c>
      <c r="AK206" s="157" t="s">
        <v>1887</v>
      </c>
      <c r="AL206" s="627" t="s">
        <v>1821</v>
      </c>
      <c r="AM206" s="627" t="s">
        <v>1721</v>
      </c>
      <c r="AN206" s="627" t="s">
        <v>1721</v>
      </c>
      <c r="AO206" s="157">
        <v>0.9</v>
      </c>
      <c r="AP206" s="157">
        <v>0</v>
      </c>
      <c r="AQ206" s="11">
        <v>2.3199999999999998</v>
      </c>
      <c r="AR206" s="10" t="s">
        <v>2674</v>
      </c>
      <c r="AS206" s="157" t="s">
        <v>1887</v>
      </c>
      <c r="AT206" s="627" t="s">
        <v>1821</v>
      </c>
      <c r="AU206" s="627" t="s">
        <v>1721</v>
      </c>
      <c r="AV206" s="627" t="s">
        <v>1721</v>
      </c>
      <c r="AW206" s="157">
        <v>0.9</v>
      </c>
      <c r="AX206" s="157">
        <v>0</v>
      </c>
      <c r="AY206" s="11">
        <v>3</v>
      </c>
      <c r="AZ206" s="10" t="s">
        <v>2005</v>
      </c>
      <c r="BA206" s="157" t="s">
        <v>1853</v>
      </c>
      <c r="BB206" s="627" t="s">
        <v>1795</v>
      </c>
      <c r="BC206" s="627" t="s">
        <v>1721</v>
      </c>
      <c r="BD206" s="627" t="s">
        <v>1721</v>
      </c>
      <c r="BE206" s="157">
        <v>2.16</v>
      </c>
      <c r="BF206" s="157">
        <v>0.25</v>
      </c>
      <c r="BG206" s="11">
        <v>2.58</v>
      </c>
      <c r="BH206" s="10" t="s">
        <v>2053</v>
      </c>
      <c r="BI206" s="157" t="s">
        <v>1791</v>
      </c>
      <c r="BJ206" s="627" t="s">
        <v>1820</v>
      </c>
      <c r="BK206" s="627" t="s">
        <v>533</v>
      </c>
      <c r="BL206" s="627" t="s">
        <v>1721</v>
      </c>
      <c r="BM206" s="157">
        <v>1.6250000000000001E-2</v>
      </c>
      <c r="BN206" s="157">
        <v>0</v>
      </c>
      <c r="BO206" s="11">
        <v>2.23</v>
      </c>
      <c r="BP206" s="213" t="s">
        <v>2084</v>
      </c>
      <c r="BQ206" s="214" t="s">
        <v>1706</v>
      </c>
      <c r="BR206" s="626" t="s">
        <v>1820</v>
      </c>
      <c r="BS206" s="626" t="s">
        <v>533</v>
      </c>
      <c r="BT206" s="626" t="s">
        <v>1721</v>
      </c>
      <c r="BU206" s="214">
        <v>6.1249999999999999E-2</v>
      </c>
      <c r="BV206" s="214">
        <v>0</v>
      </c>
      <c r="BW206" s="175">
        <v>1.37</v>
      </c>
    </row>
    <row r="207" spans="1:75">
      <c r="A207" s="1" t="s">
        <v>841</v>
      </c>
      <c r="B207" s="1" t="s">
        <v>695</v>
      </c>
      <c r="C207" s="1" t="s">
        <v>842</v>
      </c>
      <c r="D207" s="1" t="s">
        <v>1847</v>
      </c>
      <c r="E207" s="1" t="s">
        <v>1805</v>
      </c>
      <c r="F207" s="1">
        <v>2.1800000000000002</v>
      </c>
      <c r="G207" s="1">
        <v>0</v>
      </c>
      <c r="H207" s="1">
        <v>3</v>
      </c>
      <c r="I207" s="1" t="s">
        <v>697</v>
      </c>
      <c r="AI207" s="561"/>
      <c r="AJ207" s="166" t="s">
        <v>2673</v>
      </c>
      <c r="AK207" s="157" t="s">
        <v>1872</v>
      </c>
      <c r="AL207" s="627" t="s">
        <v>1812</v>
      </c>
      <c r="AM207" s="627" t="s">
        <v>1721</v>
      </c>
      <c r="AN207" s="627" t="s">
        <v>1721</v>
      </c>
      <c r="AO207" s="157">
        <v>0.7</v>
      </c>
      <c r="AP207" s="157">
        <v>0</v>
      </c>
      <c r="AQ207" s="11">
        <v>2.3199999999999998</v>
      </c>
      <c r="AR207" s="10" t="s">
        <v>2674</v>
      </c>
      <c r="AS207" s="157" t="s">
        <v>1872</v>
      </c>
      <c r="AT207" s="627" t="s">
        <v>1812</v>
      </c>
      <c r="AU207" s="627" t="s">
        <v>1721</v>
      </c>
      <c r="AV207" s="627" t="s">
        <v>1721</v>
      </c>
      <c r="AW207" s="157">
        <v>0.7</v>
      </c>
      <c r="AX207" s="157">
        <v>0</v>
      </c>
      <c r="AY207" s="11">
        <v>3</v>
      </c>
      <c r="AZ207" s="10" t="s">
        <v>2005</v>
      </c>
      <c r="BA207" s="157" t="s">
        <v>1853</v>
      </c>
      <c r="BB207" s="627" t="s">
        <v>1796</v>
      </c>
      <c r="BC207" s="627" t="s">
        <v>1721</v>
      </c>
      <c r="BD207" s="627" t="s">
        <v>1721</v>
      </c>
      <c r="BE207" s="157">
        <v>2.16</v>
      </c>
      <c r="BF207" s="157">
        <v>0.25</v>
      </c>
      <c r="BG207" s="11">
        <v>2.58</v>
      </c>
      <c r="BH207" s="10" t="s">
        <v>2053</v>
      </c>
      <c r="BI207" s="157" t="s">
        <v>1703</v>
      </c>
      <c r="BJ207" s="627" t="s">
        <v>2045</v>
      </c>
      <c r="BK207" s="627" t="s">
        <v>1721</v>
      </c>
      <c r="BL207" s="627" t="s">
        <v>1721</v>
      </c>
      <c r="BM207" s="157">
        <v>3.5000000000000003E-2</v>
      </c>
      <c r="BN207" s="157">
        <v>0</v>
      </c>
      <c r="BO207" s="11">
        <v>2.23</v>
      </c>
      <c r="BP207" s="10" t="s">
        <v>2084</v>
      </c>
      <c r="BQ207" s="157" t="s">
        <v>1703</v>
      </c>
      <c r="BR207" s="627" t="s">
        <v>2076</v>
      </c>
      <c r="BS207" s="627" t="s">
        <v>1721</v>
      </c>
      <c r="BT207" s="627" t="s">
        <v>1721</v>
      </c>
      <c r="BU207" s="157">
        <v>0.125</v>
      </c>
      <c r="BV207" s="157">
        <v>0</v>
      </c>
      <c r="BW207" s="11">
        <v>1.37</v>
      </c>
    </row>
    <row r="208" spans="1:75">
      <c r="A208" s="1" t="s">
        <v>843</v>
      </c>
      <c r="B208" s="1" t="s">
        <v>695</v>
      </c>
      <c r="C208" s="1" t="s">
        <v>842</v>
      </c>
      <c r="D208" s="1" t="s">
        <v>1851</v>
      </c>
      <c r="E208" s="1" t="s">
        <v>1792</v>
      </c>
      <c r="F208" s="1">
        <v>2.1800000000000002</v>
      </c>
      <c r="G208" s="1">
        <v>0</v>
      </c>
      <c r="H208" s="1">
        <v>3</v>
      </c>
      <c r="I208" s="1" t="s">
        <v>697</v>
      </c>
      <c r="AI208" s="561"/>
      <c r="AJ208" s="166" t="s">
        <v>2673</v>
      </c>
      <c r="AK208" s="157" t="s">
        <v>1940</v>
      </c>
      <c r="AL208" s="627" t="s">
        <v>1822</v>
      </c>
      <c r="AM208" s="627" t="s">
        <v>1721</v>
      </c>
      <c r="AN208" s="627" t="s">
        <v>1721</v>
      </c>
      <c r="AO208" s="157">
        <v>0.49</v>
      </c>
      <c r="AP208" s="157">
        <v>0</v>
      </c>
      <c r="AQ208" s="11">
        <v>2.3199999999999998</v>
      </c>
      <c r="AR208" s="10" t="s">
        <v>2674</v>
      </c>
      <c r="AS208" s="157" t="s">
        <v>1940</v>
      </c>
      <c r="AT208" s="627" t="s">
        <v>1822</v>
      </c>
      <c r="AU208" s="627" t="s">
        <v>1721</v>
      </c>
      <c r="AV208" s="627" t="s">
        <v>1721</v>
      </c>
      <c r="AW208" s="157">
        <v>0.49</v>
      </c>
      <c r="AX208" s="157">
        <v>0</v>
      </c>
      <c r="AY208" s="11">
        <v>3</v>
      </c>
      <c r="AZ208" s="10" t="s">
        <v>2005</v>
      </c>
      <c r="BA208" s="157" t="s">
        <v>1891</v>
      </c>
      <c r="BB208" s="627" t="s">
        <v>1857</v>
      </c>
      <c r="BC208" s="627" t="s">
        <v>1721</v>
      </c>
      <c r="BD208" s="627" t="s">
        <v>1721</v>
      </c>
      <c r="BE208" s="157">
        <v>1.93</v>
      </c>
      <c r="BF208" s="157">
        <v>0.25</v>
      </c>
      <c r="BG208" s="11">
        <v>2.58</v>
      </c>
      <c r="BH208" s="10" t="s">
        <v>2053</v>
      </c>
      <c r="BI208" s="157" t="s">
        <v>1703</v>
      </c>
      <c r="BJ208" s="627" t="s">
        <v>2046</v>
      </c>
      <c r="BK208" s="627" t="s">
        <v>1721</v>
      </c>
      <c r="BL208" s="627" t="s">
        <v>1721</v>
      </c>
      <c r="BM208" s="157">
        <v>1.7500000000000002E-2</v>
      </c>
      <c r="BN208" s="157">
        <v>0</v>
      </c>
      <c r="BO208" s="11">
        <v>2.23</v>
      </c>
      <c r="BP208" s="10" t="s">
        <v>2084</v>
      </c>
      <c r="BQ208" s="157" t="s">
        <v>1703</v>
      </c>
      <c r="BR208" s="627" t="s">
        <v>2077</v>
      </c>
      <c r="BS208" s="627" t="s">
        <v>1721</v>
      </c>
      <c r="BT208" s="627" t="s">
        <v>1721</v>
      </c>
      <c r="BU208" s="157">
        <v>6.25E-2</v>
      </c>
      <c r="BV208" s="157">
        <v>0</v>
      </c>
      <c r="BW208" s="11">
        <v>1.37</v>
      </c>
    </row>
    <row r="209" spans="1:75">
      <c r="A209" s="1" t="s">
        <v>844</v>
      </c>
      <c r="B209" s="1" t="s">
        <v>695</v>
      </c>
      <c r="C209" s="1" t="s">
        <v>842</v>
      </c>
      <c r="D209" s="1" t="s">
        <v>1852</v>
      </c>
      <c r="E209" s="1" t="s">
        <v>1793</v>
      </c>
      <c r="F209" s="1">
        <v>1</v>
      </c>
      <c r="G209" s="1">
        <v>0</v>
      </c>
      <c r="H209" s="1">
        <v>3</v>
      </c>
      <c r="I209" s="1" t="s">
        <v>697</v>
      </c>
      <c r="AI209" s="561"/>
      <c r="AJ209" s="166" t="s">
        <v>2673</v>
      </c>
      <c r="AK209" s="157" t="s">
        <v>1941</v>
      </c>
      <c r="AL209" s="627" t="s">
        <v>1823</v>
      </c>
      <c r="AM209" s="627" t="s">
        <v>1721</v>
      </c>
      <c r="AN209" s="627" t="s">
        <v>1721</v>
      </c>
      <c r="AO209" s="157">
        <v>0.4</v>
      </c>
      <c r="AP209" s="157">
        <v>0</v>
      </c>
      <c r="AQ209" s="11">
        <v>2.3199999999999998</v>
      </c>
      <c r="AR209" s="10" t="s">
        <v>2674</v>
      </c>
      <c r="AS209" s="157" t="s">
        <v>1941</v>
      </c>
      <c r="AT209" s="627" t="s">
        <v>1823</v>
      </c>
      <c r="AU209" s="627" t="s">
        <v>1721</v>
      </c>
      <c r="AV209" s="627" t="s">
        <v>1721</v>
      </c>
      <c r="AW209" s="157">
        <v>0.4</v>
      </c>
      <c r="AX209" s="157">
        <v>0</v>
      </c>
      <c r="AY209" s="11">
        <v>3</v>
      </c>
      <c r="AZ209" s="10" t="s">
        <v>2005</v>
      </c>
      <c r="BA209" s="157" t="s">
        <v>1891</v>
      </c>
      <c r="BB209" s="627" t="s">
        <v>1797</v>
      </c>
      <c r="BC209" s="627" t="s">
        <v>1721</v>
      </c>
      <c r="BD209" s="627" t="s">
        <v>1721</v>
      </c>
      <c r="BE209" s="157">
        <v>1.93</v>
      </c>
      <c r="BF209" s="157">
        <v>0.25</v>
      </c>
      <c r="BG209" s="11">
        <v>2.58</v>
      </c>
      <c r="BH209" s="10" t="s">
        <v>2053</v>
      </c>
      <c r="BI209" s="157" t="s">
        <v>1703</v>
      </c>
      <c r="BJ209" s="627" t="s">
        <v>2047</v>
      </c>
      <c r="BK209" s="627" t="s">
        <v>534</v>
      </c>
      <c r="BL209" s="627" t="s">
        <v>1721</v>
      </c>
      <c r="BM209" s="157">
        <v>3.1500000000000007E-2</v>
      </c>
      <c r="BN209" s="157">
        <v>0</v>
      </c>
      <c r="BO209" s="11">
        <v>2.23</v>
      </c>
      <c r="BP209" s="10" t="s">
        <v>2084</v>
      </c>
      <c r="BQ209" s="157" t="s">
        <v>1703</v>
      </c>
      <c r="BR209" s="627" t="s">
        <v>2078</v>
      </c>
      <c r="BS209" s="627" t="s">
        <v>534</v>
      </c>
      <c r="BT209" s="627" t="s">
        <v>1721</v>
      </c>
      <c r="BU209" s="157">
        <v>0.1125</v>
      </c>
      <c r="BV209" s="157">
        <v>0</v>
      </c>
      <c r="BW209" s="11">
        <v>1.37</v>
      </c>
    </row>
    <row r="210" spans="1:75">
      <c r="A210" s="1" t="s">
        <v>845</v>
      </c>
      <c r="B210" s="1" t="s">
        <v>695</v>
      </c>
      <c r="C210" s="1" t="s">
        <v>842</v>
      </c>
      <c r="D210" s="1" t="s">
        <v>1855</v>
      </c>
      <c r="E210" s="1" t="s">
        <v>1794</v>
      </c>
      <c r="F210" s="1">
        <v>0.6</v>
      </c>
      <c r="G210" s="1">
        <v>0</v>
      </c>
      <c r="H210" s="1">
        <v>3</v>
      </c>
      <c r="I210" s="1" t="s">
        <v>697</v>
      </c>
      <c r="AI210" s="561"/>
      <c r="AJ210" s="166" t="s">
        <v>2673</v>
      </c>
      <c r="AK210" s="157" t="s">
        <v>1941</v>
      </c>
      <c r="AL210" s="627" t="s">
        <v>1824</v>
      </c>
      <c r="AM210" s="627" t="s">
        <v>1721</v>
      </c>
      <c r="AN210" s="627" t="s">
        <v>1721</v>
      </c>
      <c r="AO210" s="157">
        <v>0.4</v>
      </c>
      <c r="AP210" s="157">
        <v>0</v>
      </c>
      <c r="AQ210" s="11">
        <v>2.3199999999999998</v>
      </c>
      <c r="AR210" s="10" t="s">
        <v>2674</v>
      </c>
      <c r="AS210" s="157" t="s">
        <v>1941</v>
      </c>
      <c r="AT210" s="627" t="s">
        <v>1824</v>
      </c>
      <c r="AU210" s="627" t="s">
        <v>1721</v>
      </c>
      <c r="AV210" s="627" t="s">
        <v>1721</v>
      </c>
      <c r="AW210" s="157">
        <v>0.4</v>
      </c>
      <c r="AX210" s="157">
        <v>0</v>
      </c>
      <c r="AY210" s="11">
        <v>3</v>
      </c>
      <c r="AZ210" s="10" t="s">
        <v>2005</v>
      </c>
      <c r="BA210" s="157" t="s">
        <v>1925</v>
      </c>
      <c r="BB210" s="627" t="s">
        <v>1827</v>
      </c>
      <c r="BC210" s="627" t="s">
        <v>1721</v>
      </c>
      <c r="BD210" s="627" t="s">
        <v>1721</v>
      </c>
      <c r="BE210" s="157">
        <v>1.3</v>
      </c>
      <c r="BF210" s="157">
        <v>0.25</v>
      </c>
      <c r="BG210" s="11">
        <v>2.58</v>
      </c>
      <c r="BH210" s="10" t="s">
        <v>2053</v>
      </c>
      <c r="BI210" s="157" t="s">
        <v>1703</v>
      </c>
      <c r="BJ210" s="627" t="s">
        <v>2048</v>
      </c>
      <c r="BK210" s="627" t="s">
        <v>534</v>
      </c>
      <c r="BL210" s="627" t="s">
        <v>1721</v>
      </c>
      <c r="BM210" s="157">
        <v>3.1500000000000007E-2</v>
      </c>
      <c r="BN210" s="157">
        <v>0</v>
      </c>
      <c r="BO210" s="11">
        <v>2.23</v>
      </c>
      <c r="BP210" s="10" t="s">
        <v>2084</v>
      </c>
      <c r="BQ210" s="157" t="s">
        <v>1703</v>
      </c>
      <c r="BR210" s="627" t="s">
        <v>2079</v>
      </c>
      <c r="BS210" s="627" t="s">
        <v>534</v>
      </c>
      <c r="BT210" s="627" t="s">
        <v>1721</v>
      </c>
      <c r="BU210" s="157">
        <v>0.1125</v>
      </c>
      <c r="BV210" s="157">
        <v>0</v>
      </c>
      <c r="BW210" s="11">
        <v>1.37</v>
      </c>
    </row>
    <row r="211" spans="1:75">
      <c r="A211" s="1" t="s">
        <v>846</v>
      </c>
      <c r="B211" s="1" t="s">
        <v>695</v>
      </c>
      <c r="C211" s="1" t="s">
        <v>842</v>
      </c>
      <c r="D211" s="1" t="s">
        <v>1858</v>
      </c>
      <c r="E211" s="1" t="s">
        <v>1859</v>
      </c>
      <c r="F211" s="1">
        <v>0.25</v>
      </c>
      <c r="G211" s="1">
        <v>0</v>
      </c>
      <c r="H211" s="1">
        <v>3</v>
      </c>
      <c r="I211" s="1" t="s">
        <v>697</v>
      </c>
      <c r="AI211" s="561"/>
      <c r="AJ211" s="166" t="s">
        <v>2673</v>
      </c>
      <c r="AK211" s="157" t="s">
        <v>1941</v>
      </c>
      <c r="AL211" s="627" t="s">
        <v>1825</v>
      </c>
      <c r="AM211" s="627" t="s">
        <v>1721</v>
      </c>
      <c r="AN211" s="627" t="s">
        <v>1721</v>
      </c>
      <c r="AO211" s="157">
        <v>0.2</v>
      </c>
      <c r="AP211" s="157">
        <v>0</v>
      </c>
      <c r="AQ211" s="11">
        <v>2.3199999999999998</v>
      </c>
      <c r="AR211" s="10" t="s">
        <v>2674</v>
      </c>
      <c r="AS211" s="157" t="s">
        <v>1941</v>
      </c>
      <c r="AT211" s="627" t="s">
        <v>1825</v>
      </c>
      <c r="AU211" s="627" t="s">
        <v>1721</v>
      </c>
      <c r="AV211" s="627" t="s">
        <v>1721</v>
      </c>
      <c r="AW211" s="157">
        <v>0.2</v>
      </c>
      <c r="AX211" s="157">
        <v>0</v>
      </c>
      <c r="AY211" s="11">
        <v>3</v>
      </c>
      <c r="AZ211" s="10" t="s">
        <v>2005</v>
      </c>
      <c r="BA211" s="157" t="s">
        <v>1960</v>
      </c>
      <c r="BB211" s="627" t="s">
        <v>2006</v>
      </c>
      <c r="BC211" s="627" t="s">
        <v>1721</v>
      </c>
      <c r="BD211" s="627" t="s">
        <v>1721</v>
      </c>
      <c r="BE211" s="157">
        <v>0.7</v>
      </c>
      <c r="BF211" s="157">
        <v>0.09</v>
      </c>
      <c r="BG211" s="11">
        <v>2.58</v>
      </c>
      <c r="BH211" s="10" t="s">
        <v>2053</v>
      </c>
      <c r="BI211" s="157" t="s">
        <v>1703</v>
      </c>
      <c r="BJ211" s="627" t="s">
        <v>2049</v>
      </c>
      <c r="BK211" s="627" t="s">
        <v>535</v>
      </c>
      <c r="BL211" s="627" t="s">
        <v>1721</v>
      </c>
      <c r="BM211" s="157">
        <v>1.7500000000000002E-2</v>
      </c>
      <c r="BN211" s="157">
        <v>0</v>
      </c>
      <c r="BO211" s="11">
        <v>2.23</v>
      </c>
      <c r="BP211" s="10" t="s">
        <v>2084</v>
      </c>
      <c r="BQ211" s="157" t="s">
        <v>1703</v>
      </c>
      <c r="BR211" s="627" t="s">
        <v>2080</v>
      </c>
      <c r="BS211" s="627" t="s">
        <v>535</v>
      </c>
      <c r="BT211" s="627" t="s">
        <v>1721</v>
      </c>
      <c r="BU211" s="157">
        <v>6.25E-2</v>
      </c>
      <c r="BV211" s="157">
        <v>0</v>
      </c>
      <c r="BW211" s="11">
        <v>1.37</v>
      </c>
    </row>
    <row r="212" spans="1:75">
      <c r="A212" s="1" t="s">
        <v>847</v>
      </c>
      <c r="B212" s="1" t="s">
        <v>695</v>
      </c>
      <c r="C212" s="1" t="s">
        <v>842</v>
      </c>
      <c r="D212" s="1" t="s">
        <v>1858</v>
      </c>
      <c r="E212" s="1" t="s">
        <v>1863</v>
      </c>
      <c r="F212" s="1">
        <v>0.25</v>
      </c>
      <c r="G212" s="1">
        <v>0</v>
      </c>
      <c r="H212" s="1">
        <v>3</v>
      </c>
      <c r="I212" s="1" t="s">
        <v>697</v>
      </c>
      <c r="AI212" s="561"/>
      <c r="AJ212" s="166" t="s">
        <v>2673</v>
      </c>
      <c r="AK212" s="157" t="s">
        <v>1791</v>
      </c>
      <c r="AL212" s="627" t="s">
        <v>1816</v>
      </c>
      <c r="AM212" s="627" t="s">
        <v>1721</v>
      </c>
      <c r="AN212" s="627" t="s">
        <v>1721</v>
      </c>
      <c r="AO212" s="157">
        <v>0.13</v>
      </c>
      <c r="AP212" s="157">
        <v>0</v>
      </c>
      <c r="AQ212" s="11">
        <v>2.3199999999999998</v>
      </c>
      <c r="AR212" s="10" t="s">
        <v>2674</v>
      </c>
      <c r="AS212" s="157" t="s">
        <v>1791</v>
      </c>
      <c r="AT212" s="627" t="s">
        <v>1816</v>
      </c>
      <c r="AU212" s="627" t="s">
        <v>1721</v>
      </c>
      <c r="AV212" s="627" t="s">
        <v>1721</v>
      </c>
      <c r="AW212" s="157">
        <v>0.13</v>
      </c>
      <c r="AX212" s="157">
        <v>0</v>
      </c>
      <c r="AY212" s="11">
        <v>3</v>
      </c>
      <c r="AZ212" s="10" t="s">
        <v>2005</v>
      </c>
      <c r="BA212" s="157" t="s">
        <v>1960</v>
      </c>
      <c r="BB212" s="627" t="s">
        <v>2007</v>
      </c>
      <c r="BC212" s="627" t="s">
        <v>1721</v>
      </c>
      <c r="BD212" s="627" t="s">
        <v>1721</v>
      </c>
      <c r="BE212" s="157">
        <v>0.35</v>
      </c>
      <c r="BF212" s="157">
        <v>4.4999999999999998E-2</v>
      </c>
      <c r="BG212" s="11">
        <v>2.58</v>
      </c>
      <c r="BH212" s="10" t="s">
        <v>2053</v>
      </c>
      <c r="BI212" s="157" t="s">
        <v>1703</v>
      </c>
      <c r="BJ212" s="627" t="s">
        <v>2050</v>
      </c>
      <c r="BK212" s="627" t="s">
        <v>535</v>
      </c>
      <c r="BL212" s="627" t="s">
        <v>1721</v>
      </c>
      <c r="BM212" s="157">
        <v>1.7500000000000002E-2</v>
      </c>
      <c r="BN212" s="157">
        <v>0</v>
      </c>
      <c r="BO212" s="11">
        <v>2.23</v>
      </c>
      <c r="BP212" s="10" t="s">
        <v>2084</v>
      </c>
      <c r="BQ212" s="157" t="s">
        <v>1703</v>
      </c>
      <c r="BR212" s="627" t="s">
        <v>2081</v>
      </c>
      <c r="BS212" s="627" t="s">
        <v>535</v>
      </c>
      <c r="BT212" s="627" t="s">
        <v>1721</v>
      </c>
      <c r="BU212" s="157">
        <v>6.25E-2</v>
      </c>
      <c r="BV212" s="157">
        <v>0</v>
      </c>
      <c r="BW212" s="11">
        <v>1.37</v>
      </c>
    </row>
    <row r="213" spans="1:75">
      <c r="A213" s="1" t="s">
        <v>848</v>
      </c>
      <c r="B213" s="1" t="s">
        <v>695</v>
      </c>
      <c r="C213" s="1" t="s">
        <v>842</v>
      </c>
      <c r="D213" s="1" t="s">
        <v>1858</v>
      </c>
      <c r="E213" s="1" t="s">
        <v>1806</v>
      </c>
      <c r="F213" s="1">
        <v>0.125</v>
      </c>
      <c r="G213" s="1">
        <v>0</v>
      </c>
      <c r="H213" s="1">
        <v>3</v>
      </c>
      <c r="I213" s="1" t="s">
        <v>704</v>
      </c>
      <c r="J213" s="1" t="s">
        <v>705</v>
      </c>
      <c r="AI213" s="561"/>
      <c r="AJ213" s="166" t="s">
        <v>2673</v>
      </c>
      <c r="AK213" s="157" t="s">
        <v>1791</v>
      </c>
      <c r="AL213" s="627" t="s">
        <v>1817</v>
      </c>
      <c r="AM213" s="627" t="s">
        <v>1721</v>
      </c>
      <c r="AN213" s="627" t="s">
        <v>1721</v>
      </c>
      <c r="AO213" s="157">
        <v>6.5000000000000002E-2</v>
      </c>
      <c r="AP213" s="157">
        <v>0</v>
      </c>
      <c r="AQ213" s="11">
        <v>2.3199999999999998</v>
      </c>
      <c r="AR213" s="10" t="s">
        <v>2674</v>
      </c>
      <c r="AS213" s="157" t="s">
        <v>1791</v>
      </c>
      <c r="AT213" s="627" t="s">
        <v>1817</v>
      </c>
      <c r="AU213" s="627" t="s">
        <v>1721</v>
      </c>
      <c r="AV213" s="627" t="s">
        <v>1721</v>
      </c>
      <c r="AW213" s="157">
        <v>6.5000000000000002E-2</v>
      </c>
      <c r="AX213" s="157">
        <v>0</v>
      </c>
      <c r="AY213" s="11">
        <v>3</v>
      </c>
      <c r="AZ213" s="10" t="s">
        <v>2005</v>
      </c>
      <c r="BA213" s="157" t="s">
        <v>1960</v>
      </c>
      <c r="BB213" s="627" t="s">
        <v>2008</v>
      </c>
      <c r="BC213" s="627" t="s">
        <v>531</v>
      </c>
      <c r="BD213" s="627" t="s">
        <v>1721</v>
      </c>
      <c r="BE213" s="157">
        <v>0.52500000000000002</v>
      </c>
      <c r="BF213" s="157">
        <v>6.7500000000000004E-2</v>
      </c>
      <c r="BG213" s="11">
        <v>2.58</v>
      </c>
      <c r="BH213" s="10" t="s">
        <v>2053</v>
      </c>
      <c r="BI213" s="157" t="s">
        <v>1703</v>
      </c>
      <c r="BJ213" s="627" t="s">
        <v>2051</v>
      </c>
      <c r="BK213" s="627" t="s">
        <v>536</v>
      </c>
      <c r="BL213" s="627" t="s">
        <v>1721</v>
      </c>
      <c r="BM213" s="157">
        <v>8.7500000000000008E-3</v>
      </c>
      <c r="BN213" s="157">
        <v>0</v>
      </c>
      <c r="BO213" s="11">
        <v>2.23</v>
      </c>
      <c r="BP213" s="10" t="s">
        <v>2084</v>
      </c>
      <c r="BQ213" s="157" t="s">
        <v>1703</v>
      </c>
      <c r="BR213" s="627" t="s">
        <v>2082</v>
      </c>
      <c r="BS213" s="627" t="s">
        <v>536</v>
      </c>
      <c r="BT213" s="627" t="s">
        <v>1721</v>
      </c>
      <c r="BU213" s="157">
        <v>3.125E-2</v>
      </c>
      <c r="BV213" s="157">
        <v>0</v>
      </c>
      <c r="BW213" s="11">
        <v>1.37</v>
      </c>
    </row>
    <row r="214" spans="1:75">
      <c r="A214" s="1" t="s">
        <v>849</v>
      </c>
      <c r="B214" s="1" t="s">
        <v>695</v>
      </c>
      <c r="C214" s="1" t="s">
        <v>842</v>
      </c>
      <c r="D214" s="1" t="s">
        <v>35</v>
      </c>
      <c r="E214" s="1" t="s">
        <v>1807</v>
      </c>
      <c r="F214" s="1">
        <v>0.08</v>
      </c>
      <c r="G214" s="1">
        <v>0</v>
      </c>
      <c r="H214" s="1">
        <v>3</v>
      </c>
      <c r="I214" s="1" t="s">
        <v>697</v>
      </c>
      <c r="AI214" s="561"/>
      <c r="AJ214" s="166" t="s">
        <v>2673</v>
      </c>
      <c r="AK214" s="157" t="s">
        <v>1791</v>
      </c>
      <c r="AL214" s="627" t="s">
        <v>1909</v>
      </c>
      <c r="AM214" s="627" t="s">
        <v>531</v>
      </c>
      <c r="AN214" s="627" t="s">
        <v>1721</v>
      </c>
      <c r="AO214" s="157">
        <v>9.7500000000000003E-2</v>
      </c>
      <c r="AP214" s="157">
        <v>0</v>
      </c>
      <c r="AQ214" s="11">
        <v>2.3199999999999998</v>
      </c>
      <c r="AR214" s="10" t="s">
        <v>2674</v>
      </c>
      <c r="AS214" s="157" t="s">
        <v>1791</v>
      </c>
      <c r="AT214" s="627" t="s">
        <v>1909</v>
      </c>
      <c r="AU214" s="627" t="s">
        <v>531</v>
      </c>
      <c r="AV214" s="627" t="s">
        <v>1721</v>
      </c>
      <c r="AW214" s="157">
        <v>9.7500000000000003E-2</v>
      </c>
      <c r="AX214" s="157">
        <v>0</v>
      </c>
      <c r="AY214" s="11">
        <v>3</v>
      </c>
      <c r="AZ214" s="10" t="s">
        <v>2005</v>
      </c>
      <c r="BA214" s="157" t="s">
        <v>1960</v>
      </c>
      <c r="BB214" s="627" t="s">
        <v>2009</v>
      </c>
      <c r="BC214" s="627" t="s">
        <v>531</v>
      </c>
      <c r="BD214" s="627" t="s">
        <v>1721</v>
      </c>
      <c r="BE214" s="157">
        <v>0.52500000000000002</v>
      </c>
      <c r="BF214" s="157">
        <v>6.7500000000000004E-2</v>
      </c>
      <c r="BG214" s="11">
        <v>2.58</v>
      </c>
      <c r="BH214" s="10" t="s">
        <v>2053</v>
      </c>
      <c r="BI214" s="157" t="s">
        <v>1703</v>
      </c>
      <c r="BJ214" s="627" t="s">
        <v>2052</v>
      </c>
      <c r="BK214" s="627" t="s">
        <v>536</v>
      </c>
      <c r="BL214" s="627" t="s">
        <v>1721</v>
      </c>
      <c r="BM214" s="157">
        <v>8.7500000000000008E-3</v>
      </c>
      <c r="BN214" s="157">
        <v>0</v>
      </c>
      <c r="BO214" s="11">
        <v>2.23</v>
      </c>
      <c r="BP214" s="10" t="s">
        <v>2084</v>
      </c>
      <c r="BQ214" s="157" t="s">
        <v>1703</v>
      </c>
      <c r="BR214" s="627" t="s">
        <v>2083</v>
      </c>
      <c r="BS214" s="627" t="s">
        <v>536</v>
      </c>
      <c r="BT214" s="627" t="s">
        <v>1721</v>
      </c>
      <c r="BU214" s="157">
        <v>3.125E-2</v>
      </c>
      <c r="BV214" s="157">
        <v>0</v>
      </c>
      <c r="BW214" s="11">
        <v>1.37</v>
      </c>
    </row>
    <row r="215" spans="1:75">
      <c r="A215" s="1" t="s">
        <v>850</v>
      </c>
      <c r="B215" s="1" t="s">
        <v>695</v>
      </c>
      <c r="C215" s="1" t="s">
        <v>842</v>
      </c>
      <c r="D215" s="1" t="s">
        <v>35</v>
      </c>
      <c r="E215" s="1" t="s">
        <v>1808</v>
      </c>
      <c r="F215" s="1">
        <v>0.04</v>
      </c>
      <c r="G215" s="1">
        <v>0</v>
      </c>
      <c r="H215" s="1">
        <v>3</v>
      </c>
      <c r="I215" s="1" t="s">
        <v>704</v>
      </c>
      <c r="J215" s="1" t="s">
        <v>705</v>
      </c>
      <c r="AI215" s="561"/>
      <c r="AJ215" s="166" t="s">
        <v>2673</v>
      </c>
      <c r="AK215" s="157" t="s">
        <v>1791</v>
      </c>
      <c r="AL215" s="627" t="s">
        <v>1912</v>
      </c>
      <c r="AM215" s="627" t="s">
        <v>531</v>
      </c>
      <c r="AN215" s="627" t="s">
        <v>1721</v>
      </c>
      <c r="AO215" s="157">
        <v>9.7500000000000003E-2</v>
      </c>
      <c r="AP215" s="157">
        <v>0</v>
      </c>
      <c r="AQ215" s="11">
        <v>2.3199999999999998</v>
      </c>
      <c r="AR215" s="10" t="s">
        <v>2674</v>
      </c>
      <c r="AS215" s="157" t="s">
        <v>1791</v>
      </c>
      <c r="AT215" s="627" t="s">
        <v>1912</v>
      </c>
      <c r="AU215" s="627" t="s">
        <v>531</v>
      </c>
      <c r="AV215" s="627" t="s">
        <v>1721</v>
      </c>
      <c r="AW215" s="157">
        <v>9.7500000000000003E-2</v>
      </c>
      <c r="AX215" s="157">
        <v>0</v>
      </c>
      <c r="AY215" s="11">
        <v>3</v>
      </c>
      <c r="AZ215" s="10" t="s">
        <v>2005</v>
      </c>
      <c r="BA215" s="157" t="s">
        <v>1960</v>
      </c>
      <c r="BB215" s="627" t="s">
        <v>2010</v>
      </c>
      <c r="BC215" s="627" t="s">
        <v>532</v>
      </c>
      <c r="BD215" s="627" t="s">
        <v>1721</v>
      </c>
      <c r="BE215" s="157">
        <v>0.35</v>
      </c>
      <c r="BF215" s="157">
        <v>4.4999999999999998E-2</v>
      </c>
      <c r="BG215" s="11">
        <v>2.58</v>
      </c>
      <c r="BH215" s="10" t="s">
        <v>2053</v>
      </c>
      <c r="BI215" s="157" t="s">
        <v>1703</v>
      </c>
      <c r="BJ215" s="627" t="s">
        <v>1505</v>
      </c>
      <c r="BK215" s="627" t="s">
        <v>244</v>
      </c>
      <c r="BL215" s="627" t="s">
        <v>1721</v>
      </c>
      <c r="BM215" s="157">
        <v>3.1500000000000007E-2</v>
      </c>
      <c r="BN215" s="157">
        <v>0</v>
      </c>
      <c r="BO215" s="11">
        <v>2.23</v>
      </c>
      <c r="BP215" s="10" t="s">
        <v>2084</v>
      </c>
      <c r="BQ215" s="157" t="s">
        <v>539</v>
      </c>
      <c r="BR215" s="627" t="s">
        <v>1531</v>
      </c>
      <c r="BS215" s="627" t="s">
        <v>1721</v>
      </c>
      <c r="BT215" s="627" t="s">
        <v>1721</v>
      </c>
      <c r="BU215" s="157">
        <v>7.4999999999999997E-2</v>
      </c>
      <c r="BV215" s="157">
        <v>0</v>
      </c>
      <c r="BW215" s="11">
        <v>1.37</v>
      </c>
    </row>
    <row r="216" spans="1:75">
      <c r="A216" s="1" t="s">
        <v>851</v>
      </c>
      <c r="B216" s="1" t="s">
        <v>695</v>
      </c>
      <c r="C216" s="1" t="s">
        <v>842</v>
      </c>
      <c r="D216" s="1" t="s">
        <v>35</v>
      </c>
      <c r="E216" s="1" t="s">
        <v>1869</v>
      </c>
      <c r="F216" s="1">
        <v>0.06</v>
      </c>
      <c r="G216" s="1">
        <v>0</v>
      </c>
      <c r="H216" s="1">
        <v>3</v>
      </c>
      <c r="I216" s="1" t="s">
        <v>697</v>
      </c>
      <c r="J216" s="1" t="s">
        <v>531</v>
      </c>
      <c r="AI216" s="561"/>
      <c r="AJ216" s="166" t="s">
        <v>2673</v>
      </c>
      <c r="AK216" s="157" t="s">
        <v>1791</v>
      </c>
      <c r="AL216" s="627" t="s">
        <v>1915</v>
      </c>
      <c r="AM216" s="627" t="s">
        <v>532</v>
      </c>
      <c r="AN216" s="627" t="s">
        <v>1721</v>
      </c>
      <c r="AO216" s="157">
        <v>6.5000000000000002E-2</v>
      </c>
      <c r="AP216" s="157">
        <v>0</v>
      </c>
      <c r="AQ216" s="11">
        <v>2.3199999999999998</v>
      </c>
      <c r="AR216" s="10" t="s">
        <v>2674</v>
      </c>
      <c r="AS216" s="157" t="s">
        <v>1791</v>
      </c>
      <c r="AT216" s="627" t="s">
        <v>1915</v>
      </c>
      <c r="AU216" s="627" t="s">
        <v>532</v>
      </c>
      <c r="AV216" s="627" t="s">
        <v>1721</v>
      </c>
      <c r="AW216" s="157">
        <v>6.5000000000000002E-2</v>
      </c>
      <c r="AX216" s="157">
        <v>0</v>
      </c>
      <c r="AY216" s="11">
        <v>3</v>
      </c>
      <c r="AZ216" s="10" t="s">
        <v>2005</v>
      </c>
      <c r="BA216" s="157" t="s">
        <v>1960</v>
      </c>
      <c r="BB216" s="627" t="s">
        <v>2011</v>
      </c>
      <c r="BC216" s="627" t="s">
        <v>532</v>
      </c>
      <c r="BD216" s="627" t="s">
        <v>1721</v>
      </c>
      <c r="BE216" s="157">
        <v>0.35</v>
      </c>
      <c r="BF216" s="157">
        <v>4.4999999999999998E-2</v>
      </c>
      <c r="BG216" s="11">
        <v>2.58</v>
      </c>
      <c r="BH216" s="10" t="s">
        <v>2053</v>
      </c>
      <c r="BI216" s="157" t="s">
        <v>1703</v>
      </c>
      <c r="BJ216" s="627" t="s">
        <v>1506</v>
      </c>
      <c r="BK216" s="627" t="s">
        <v>244</v>
      </c>
      <c r="BL216" s="627" t="s">
        <v>1721</v>
      </c>
      <c r="BM216" s="157">
        <v>3.1500000000000007E-2</v>
      </c>
      <c r="BN216" s="157">
        <v>0</v>
      </c>
      <c r="BO216" s="11">
        <v>2.23</v>
      </c>
      <c r="BP216" s="10" t="s">
        <v>2084</v>
      </c>
      <c r="BQ216" s="157" t="s">
        <v>539</v>
      </c>
      <c r="BR216" s="627" t="s">
        <v>1532</v>
      </c>
      <c r="BS216" s="627" t="s">
        <v>1721</v>
      </c>
      <c r="BT216" s="627" t="s">
        <v>1721</v>
      </c>
      <c r="BU216" s="157">
        <v>3.7499999999999999E-2</v>
      </c>
      <c r="BV216" s="157">
        <v>0</v>
      </c>
      <c r="BW216" s="11">
        <v>1.37</v>
      </c>
    </row>
    <row r="217" spans="1:75">
      <c r="A217" s="1" t="s">
        <v>852</v>
      </c>
      <c r="B217" s="1" t="s">
        <v>695</v>
      </c>
      <c r="C217" s="1" t="s">
        <v>842</v>
      </c>
      <c r="D217" s="1" t="s">
        <v>35</v>
      </c>
      <c r="E217" s="1" t="s">
        <v>1870</v>
      </c>
      <c r="F217" s="1">
        <v>0.06</v>
      </c>
      <c r="G217" s="1">
        <v>0</v>
      </c>
      <c r="H217" s="1">
        <v>3</v>
      </c>
      <c r="I217" s="1" t="s">
        <v>704</v>
      </c>
      <c r="J217" s="1" t="s">
        <v>710</v>
      </c>
      <c r="AI217" s="561"/>
      <c r="AJ217" s="166" t="s">
        <v>2673</v>
      </c>
      <c r="AK217" s="157" t="s">
        <v>1791</v>
      </c>
      <c r="AL217" s="627" t="s">
        <v>1919</v>
      </c>
      <c r="AM217" s="627" t="s">
        <v>532</v>
      </c>
      <c r="AN217" s="627" t="s">
        <v>1721</v>
      </c>
      <c r="AO217" s="157">
        <v>6.5000000000000002E-2</v>
      </c>
      <c r="AP217" s="157">
        <v>0</v>
      </c>
      <c r="AQ217" s="11">
        <v>2.3199999999999998</v>
      </c>
      <c r="AR217" s="10" t="s">
        <v>2674</v>
      </c>
      <c r="AS217" s="157" t="s">
        <v>1791</v>
      </c>
      <c r="AT217" s="627" t="s">
        <v>1919</v>
      </c>
      <c r="AU217" s="627" t="s">
        <v>532</v>
      </c>
      <c r="AV217" s="627" t="s">
        <v>1721</v>
      </c>
      <c r="AW217" s="157">
        <v>6.5000000000000002E-2</v>
      </c>
      <c r="AX217" s="157">
        <v>0</v>
      </c>
      <c r="AY217" s="11">
        <v>3</v>
      </c>
      <c r="AZ217" s="10" t="s">
        <v>2005</v>
      </c>
      <c r="BA217" s="157" t="s">
        <v>1960</v>
      </c>
      <c r="BB217" s="627" t="s">
        <v>2012</v>
      </c>
      <c r="BC217" s="627" t="s">
        <v>533</v>
      </c>
      <c r="BD217" s="627" t="s">
        <v>1721</v>
      </c>
      <c r="BE217" s="157">
        <v>0.17499999999999999</v>
      </c>
      <c r="BF217" s="157">
        <v>2.2499999999999999E-2</v>
      </c>
      <c r="BG217" s="11">
        <v>2.58</v>
      </c>
      <c r="BH217" s="10" t="s">
        <v>2053</v>
      </c>
      <c r="BI217" s="157" t="s">
        <v>539</v>
      </c>
      <c r="BJ217" s="627" t="s">
        <v>1507</v>
      </c>
      <c r="BK217" s="627" t="s">
        <v>1721</v>
      </c>
      <c r="BL217" s="627" t="s">
        <v>1721</v>
      </c>
      <c r="BM217" s="157">
        <v>3.5000000000000003E-2</v>
      </c>
      <c r="BN217" s="157">
        <v>0</v>
      </c>
      <c r="BO217" s="11">
        <v>2.23</v>
      </c>
      <c r="BP217" s="10" t="s">
        <v>2084</v>
      </c>
      <c r="BQ217" s="157" t="s">
        <v>539</v>
      </c>
      <c r="BR217" s="627" t="s">
        <v>1533</v>
      </c>
      <c r="BS217" s="627" t="s">
        <v>535</v>
      </c>
      <c r="BT217" s="627" t="s">
        <v>1721</v>
      </c>
      <c r="BU217" s="157">
        <v>3.7499999999999999E-2</v>
      </c>
      <c r="BV217" s="157">
        <v>0</v>
      </c>
      <c r="BW217" s="11">
        <v>1.37</v>
      </c>
    </row>
    <row r="218" spans="1:75">
      <c r="A218" s="1" t="s">
        <v>853</v>
      </c>
      <c r="B218" s="1" t="s">
        <v>695</v>
      </c>
      <c r="C218" s="1" t="s">
        <v>842</v>
      </c>
      <c r="D218" s="1" t="s">
        <v>35</v>
      </c>
      <c r="E218" s="1" t="s">
        <v>1871</v>
      </c>
      <c r="F218" s="1">
        <v>0.04</v>
      </c>
      <c r="G218" s="1">
        <v>0</v>
      </c>
      <c r="H218" s="1">
        <v>3</v>
      </c>
      <c r="I218" s="1" t="s">
        <v>697</v>
      </c>
      <c r="J218" s="1" t="s">
        <v>532</v>
      </c>
      <c r="AI218" s="561"/>
      <c r="AJ218" s="166" t="s">
        <v>2673</v>
      </c>
      <c r="AK218" s="157" t="s">
        <v>1791</v>
      </c>
      <c r="AL218" s="627" t="s">
        <v>1923</v>
      </c>
      <c r="AM218" s="627" t="s">
        <v>533</v>
      </c>
      <c r="AN218" s="627" t="s">
        <v>1721</v>
      </c>
      <c r="AO218" s="157">
        <v>3.2500000000000001E-2</v>
      </c>
      <c r="AP218" s="157">
        <v>0</v>
      </c>
      <c r="AQ218" s="11">
        <v>2.3199999999999998</v>
      </c>
      <c r="AR218" s="10" t="s">
        <v>2674</v>
      </c>
      <c r="AS218" s="157" t="s">
        <v>1791</v>
      </c>
      <c r="AT218" s="627" t="s">
        <v>1923</v>
      </c>
      <c r="AU218" s="627" t="s">
        <v>533</v>
      </c>
      <c r="AV218" s="627" t="s">
        <v>1721</v>
      </c>
      <c r="AW218" s="157">
        <v>3.2500000000000001E-2</v>
      </c>
      <c r="AX218" s="157">
        <v>0</v>
      </c>
      <c r="AY218" s="11">
        <v>3</v>
      </c>
      <c r="AZ218" s="10" t="s">
        <v>2005</v>
      </c>
      <c r="BA218" s="157" t="s">
        <v>1960</v>
      </c>
      <c r="BB218" s="627" t="s">
        <v>2013</v>
      </c>
      <c r="BC218" s="627" t="s">
        <v>533</v>
      </c>
      <c r="BD218" s="627" t="s">
        <v>1721</v>
      </c>
      <c r="BE218" s="157">
        <v>0.17499999999999999</v>
      </c>
      <c r="BF218" s="157">
        <v>2.2499999999999999E-2</v>
      </c>
      <c r="BG218" s="11">
        <v>2.58</v>
      </c>
      <c r="BH218" s="10" t="s">
        <v>2053</v>
      </c>
      <c r="BI218" s="157" t="s">
        <v>539</v>
      </c>
      <c r="BJ218" s="627" t="s">
        <v>1508</v>
      </c>
      <c r="BK218" s="627" t="s">
        <v>1721</v>
      </c>
      <c r="BL218" s="627" t="s">
        <v>1721</v>
      </c>
      <c r="BM218" s="157">
        <v>1.7500000000000002E-2</v>
      </c>
      <c r="BN218" s="157">
        <v>0</v>
      </c>
      <c r="BO218" s="11">
        <v>2.23</v>
      </c>
      <c r="BP218" s="10" t="s">
        <v>2084</v>
      </c>
      <c r="BQ218" s="157" t="s">
        <v>539</v>
      </c>
      <c r="BR218" s="627" t="s">
        <v>1534</v>
      </c>
      <c r="BS218" s="627" t="s">
        <v>535</v>
      </c>
      <c r="BT218" s="627" t="s">
        <v>1721</v>
      </c>
      <c r="BU218" s="157">
        <v>3.7499999999999999E-2</v>
      </c>
      <c r="BV218" s="157">
        <v>0</v>
      </c>
      <c r="BW218" s="11">
        <v>1.37</v>
      </c>
    </row>
    <row r="219" spans="1:75">
      <c r="A219" s="1" t="s">
        <v>854</v>
      </c>
      <c r="B219" s="1" t="s">
        <v>695</v>
      </c>
      <c r="C219" s="1" t="s">
        <v>842</v>
      </c>
      <c r="D219" s="1" t="s">
        <v>35</v>
      </c>
      <c r="E219" s="1" t="s">
        <v>1873</v>
      </c>
      <c r="F219" s="1">
        <v>0.04</v>
      </c>
      <c r="G219" s="1">
        <v>0</v>
      </c>
      <c r="H219" s="1">
        <v>3</v>
      </c>
      <c r="I219" s="1" t="s">
        <v>704</v>
      </c>
      <c r="J219" s="1" t="s">
        <v>713</v>
      </c>
      <c r="AI219" s="561"/>
      <c r="AJ219" s="166" t="s">
        <v>2673</v>
      </c>
      <c r="AK219" s="157" t="s">
        <v>1791</v>
      </c>
      <c r="AL219" s="627" t="s">
        <v>1927</v>
      </c>
      <c r="AM219" s="627" t="s">
        <v>533</v>
      </c>
      <c r="AN219" s="627" t="s">
        <v>1721</v>
      </c>
      <c r="AO219" s="157">
        <v>3.2500000000000001E-2</v>
      </c>
      <c r="AP219" s="157">
        <v>0</v>
      </c>
      <c r="AQ219" s="11">
        <v>2.3199999999999998</v>
      </c>
      <c r="AR219" s="10" t="s">
        <v>2674</v>
      </c>
      <c r="AS219" s="157" t="s">
        <v>1791</v>
      </c>
      <c r="AT219" s="627" t="s">
        <v>1927</v>
      </c>
      <c r="AU219" s="627" t="s">
        <v>533</v>
      </c>
      <c r="AV219" s="627" t="s">
        <v>1721</v>
      </c>
      <c r="AW219" s="157">
        <v>3.2500000000000001E-2</v>
      </c>
      <c r="AX219" s="157">
        <v>0</v>
      </c>
      <c r="AY219" s="11">
        <v>3</v>
      </c>
      <c r="AZ219" s="10" t="s">
        <v>2005</v>
      </c>
      <c r="BA219" s="157" t="s">
        <v>1706</v>
      </c>
      <c r="BB219" s="627" t="s">
        <v>1803</v>
      </c>
      <c r="BC219" s="627" t="s">
        <v>1721</v>
      </c>
      <c r="BD219" s="627" t="s">
        <v>1721</v>
      </c>
      <c r="BE219" s="157">
        <v>0.49</v>
      </c>
      <c r="BF219" s="157">
        <v>0.06</v>
      </c>
      <c r="BG219" s="11">
        <v>2.58</v>
      </c>
      <c r="BH219" s="10" t="s">
        <v>2053</v>
      </c>
      <c r="BI219" s="157" t="s">
        <v>539</v>
      </c>
      <c r="BJ219" s="627" t="s">
        <v>1509</v>
      </c>
      <c r="BK219" s="627" t="s">
        <v>535</v>
      </c>
      <c r="BL219" s="627" t="s">
        <v>1721</v>
      </c>
      <c r="BM219" s="157">
        <v>1.7500000000000002E-2</v>
      </c>
      <c r="BN219" s="157">
        <v>0</v>
      </c>
      <c r="BO219" s="11">
        <v>2.23</v>
      </c>
      <c r="BP219" s="10" t="s">
        <v>2084</v>
      </c>
      <c r="BQ219" s="157" t="s">
        <v>539</v>
      </c>
      <c r="BR219" s="627" t="s">
        <v>1535</v>
      </c>
      <c r="BS219" s="627" t="s">
        <v>536</v>
      </c>
      <c r="BT219" s="627" t="s">
        <v>1721</v>
      </c>
      <c r="BU219" s="157">
        <v>1.8749999999999999E-2</v>
      </c>
      <c r="BV219" s="157">
        <v>0</v>
      </c>
      <c r="BW219" s="11">
        <v>1.37</v>
      </c>
    </row>
    <row r="220" spans="1:75">
      <c r="A220" s="1" t="s">
        <v>855</v>
      </c>
      <c r="B220" s="1" t="s">
        <v>695</v>
      </c>
      <c r="C220" s="1" t="s">
        <v>842</v>
      </c>
      <c r="D220" s="1" t="s">
        <v>35</v>
      </c>
      <c r="E220" s="1" t="s">
        <v>1877</v>
      </c>
      <c r="F220" s="1">
        <v>0.02</v>
      </c>
      <c r="G220" s="1">
        <v>0</v>
      </c>
      <c r="H220" s="1">
        <v>3</v>
      </c>
      <c r="I220" s="1" t="s">
        <v>697</v>
      </c>
      <c r="J220" s="1" t="s">
        <v>533</v>
      </c>
      <c r="AI220" s="561"/>
      <c r="AJ220" s="166" t="s">
        <v>2673</v>
      </c>
      <c r="AK220" s="157" t="s">
        <v>1703</v>
      </c>
      <c r="AL220" s="627" t="s">
        <v>1932</v>
      </c>
      <c r="AM220" s="627" t="s">
        <v>1721</v>
      </c>
      <c r="AN220" s="627" t="s">
        <v>1721</v>
      </c>
      <c r="AO220" s="157">
        <v>7.0000000000000007E-2</v>
      </c>
      <c r="AP220" s="157">
        <v>0</v>
      </c>
      <c r="AQ220" s="11">
        <v>2.3199999999999998</v>
      </c>
      <c r="AR220" s="10" t="s">
        <v>2674</v>
      </c>
      <c r="AS220" s="157" t="s">
        <v>1703</v>
      </c>
      <c r="AT220" s="627" t="s">
        <v>1932</v>
      </c>
      <c r="AU220" s="627" t="s">
        <v>1721</v>
      </c>
      <c r="AV220" s="627" t="s">
        <v>1721</v>
      </c>
      <c r="AW220" s="157">
        <v>7.0000000000000007E-2</v>
      </c>
      <c r="AX220" s="157">
        <v>0</v>
      </c>
      <c r="AY220" s="11">
        <v>3</v>
      </c>
      <c r="AZ220" s="10" t="s">
        <v>2005</v>
      </c>
      <c r="BA220" s="157" t="s">
        <v>1706</v>
      </c>
      <c r="BB220" s="627" t="s">
        <v>1804</v>
      </c>
      <c r="BC220" s="627" t="s">
        <v>1721</v>
      </c>
      <c r="BD220" s="627" t="s">
        <v>1721</v>
      </c>
      <c r="BE220" s="157">
        <v>0.245</v>
      </c>
      <c r="BF220" s="157">
        <v>0.03</v>
      </c>
      <c r="BG220" s="11">
        <v>2.58</v>
      </c>
      <c r="BH220" s="10" t="s">
        <v>2053</v>
      </c>
      <c r="BI220" s="157" t="s">
        <v>539</v>
      </c>
      <c r="BJ220" s="627" t="s">
        <v>1510</v>
      </c>
      <c r="BK220" s="627" t="s">
        <v>535</v>
      </c>
      <c r="BL220" s="627" t="s">
        <v>1721</v>
      </c>
      <c r="BM220" s="157">
        <v>1.7500000000000002E-2</v>
      </c>
      <c r="BN220" s="157">
        <v>0</v>
      </c>
      <c r="BO220" s="11">
        <v>2.23</v>
      </c>
      <c r="BP220" s="10" t="s">
        <v>2084</v>
      </c>
      <c r="BQ220" s="157" t="s">
        <v>539</v>
      </c>
      <c r="BR220" s="627" t="s">
        <v>1536</v>
      </c>
      <c r="BS220" s="627" t="s">
        <v>536</v>
      </c>
      <c r="BT220" s="627" t="s">
        <v>1721</v>
      </c>
      <c r="BU220" s="157">
        <v>1.8749999999999999E-2</v>
      </c>
      <c r="BV220" s="157">
        <v>0</v>
      </c>
      <c r="BW220" s="11">
        <v>1.37</v>
      </c>
    </row>
    <row r="221" spans="1:75">
      <c r="A221" s="1" t="s">
        <v>856</v>
      </c>
      <c r="B221" s="1" t="s">
        <v>695</v>
      </c>
      <c r="C221" s="1" t="s">
        <v>842</v>
      </c>
      <c r="D221" s="1" t="s">
        <v>35</v>
      </c>
      <c r="E221" s="1" t="s">
        <v>1881</v>
      </c>
      <c r="F221" s="1">
        <v>0.02</v>
      </c>
      <c r="G221" s="1">
        <v>0</v>
      </c>
      <c r="H221" s="1">
        <v>3</v>
      </c>
      <c r="I221" s="1" t="s">
        <v>704</v>
      </c>
      <c r="J221" s="1" t="s">
        <v>716</v>
      </c>
      <c r="AI221" s="561"/>
      <c r="AJ221" s="166" t="s">
        <v>2673</v>
      </c>
      <c r="AK221" s="157" t="s">
        <v>1703</v>
      </c>
      <c r="AL221" s="627" t="s">
        <v>1933</v>
      </c>
      <c r="AM221" s="627" t="s">
        <v>1721</v>
      </c>
      <c r="AN221" s="627" t="s">
        <v>1721</v>
      </c>
      <c r="AO221" s="157">
        <v>3.5000000000000003E-2</v>
      </c>
      <c r="AP221" s="157">
        <v>0</v>
      </c>
      <c r="AQ221" s="11">
        <v>2.3199999999999998</v>
      </c>
      <c r="AR221" s="10" t="s">
        <v>2674</v>
      </c>
      <c r="AS221" s="157" t="s">
        <v>1703</v>
      </c>
      <c r="AT221" s="627" t="s">
        <v>1933</v>
      </c>
      <c r="AU221" s="627" t="s">
        <v>1721</v>
      </c>
      <c r="AV221" s="627" t="s">
        <v>1721</v>
      </c>
      <c r="AW221" s="157">
        <v>3.5000000000000003E-2</v>
      </c>
      <c r="AX221" s="157">
        <v>0</v>
      </c>
      <c r="AY221" s="11">
        <v>3</v>
      </c>
      <c r="AZ221" s="10" t="s">
        <v>2005</v>
      </c>
      <c r="BA221" s="157" t="s">
        <v>1706</v>
      </c>
      <c r="BB221" s="627" t="s">
        <v>2014</v>
      </c>
      <c r="BC221" s="627" t="s">
        <v>531</v>
      </c>
      <c r="BD221" s="627" t="s">
        <v>1721</v>
      </c>
      <c r="BE221" s="157">
        <v>0.36749999999999999</v>
      </c>
      <c r="BF221" s="157">
        <v>4.4999999999999998E-2</v>
      </c>
      <c r="BG221" s="11">
        <v>2.58</v>
      </c>
      <c r="BH221" s="10" t="s">
        <v>2053</v>
      </c>
      <c r="BI221" s="157" t="s">
        <v>539</v>
      </c>
      <c r="BJ221" s="627" t="s">
        <v>1511</v>
      </c>
      <c r="BK221" s="627" t="s">
        <v>536</v>
      </c>
      <c r="BL221" s="627" t="s">
        <v>1721</v>
      </c>
      <c r="BM221" s="157">
        <v>8.7500000000000008E-3</v>
      </c>
      <c r="BN221" s="157">
        <v>0</v>
      </c>
      <c r="BO221" s="11">
        <v>2.23</v>
      </c>
      <c r="BP221" s="10" t="s">
        <v>2084</v>
      </c>
      <c r="BQ221" s="157" t="s">
        <v>539</v>
      </c>
      <c r="BR221" s="627" t="s">
        <v>1243</v>
      </c>
      <c r="BS221" s="627" t="s">
        <v>1184</v>
      </c>
      <c r="BT221" s="627" t="s">
        <v>1721</v>
      </c>
      <c r="BU221" s="157">
        <v>6.7500000000000004E-2</v>
      </c>
      <c r="BV221" s="157">
        <v>0</v>
      </c>
      <c r="BW221" s="11">
        <v>1.37</v>
      </c>
    </row>
    <row r="222" spans="1:75">
      <c r="A222" s="1" t="s">
        <v>857</v>
      </c>
      <c r="B222" s="1" t="s">
        <v>695</v>
      </c>
      <c r="C222" s="1" t="s">
        <v>842</v>
      </c>
      <c r="D222" s="1" t="s">
        <v>1703</v>
      </c>
      <c r="E222" s="1" t="s">
        <v>1884</v>
      </c>
      <c r="F222" s="1">
        <v>0.05</v>
      </c>
      <c r="G222" s="1">
        <v>0</v>
      </c>
      <c r="H222" s="1">
        <v>3</v>
      </c>
      <c r="I222" s="1" t="s">
        <v>697</v>
      </c>
      <c r="AI222" s="561"/>
      <c r="AJ222" s="166" t="s">
        <v>2673</v>
      </c>
      <c r="AK222" s="157" t="s">
        <v>1703</v>
      </c>
      <c r="AL222" s="627" t="s">
        <v>1936</v>
      </c>
      <c r="AM222" s="627" t="s">
        <v>535</v>
      </c>
      <c r="AN222" s="627" t="s">
        <v>1721</v>
      </c>
      <c r="AO222" s="157">
        <v>3.5000000000000003E-2</v>
      </c>
      <c r="AP222" s="157">
        <v>0</v>
      </c>
      <c r="AQ222" s="11">
        <v>2.3199999999999998</v>
      </c>
      <c r="AR222" s="10" t="s">
        <v>2674</v>
      </c>
      <c r="AS222" s="157" t="s">
        <v>1703</v>
      </c>
      <c r="AT222" s="627" t="s">
        <v>1936</v>
      </c>
      <c r="AU222" s="627" t="s">
        <v>535</v>
      </c>
      <c r="AV222" s="627" t="s">
        <v>1721</v>
      </c>
      <c r="AW222" s="157">
        <v>3.5000000000000003E-2</v>
      </c>
      <c r="AX222" s="157">
        <v>0</v>
      </c>
      <c r="AY222" s="11">
        <v>3</v>
      </c>
      <c r="AZ222" s="10" t="s">
        <v>2005</v>
      </c>
      <c r="BA222" s="157" t="s">
        <v>1706</v>
      </c>
      <c r="BB222" s="627" t="s">
        <v>2015</v>
      </c>
      <c r="BC222" s="627" t="s">
        <v>531</v>
      </c>
      <c r="BD222" s="627" t="s">
        <v>1721</v>
      </c>
      <c r="BE222" s="157">
        <v>0.36749999999999999</v>
      </c>
      <c r="BF222" s="157">
        <v>4.4999999999999998E-2</v>
      </c>
      <c r="BG222" s="11">
        <v>2.58</v>
      </c>
      <c r="BH222" s="10" t="s">
        <v>2053</v>
      </c>
      <c r="BI222" s="157" t="s">
        <v>539</v>
      </c>
      <c r="BJ222" s="627" t="s">
        <v>1512</v>
      </c>
      <c r="BK222" s="627" t="s">
        <v>536</v>
      </c>
      <c r="BL222" s="627" t="s">
        <v>1721</v>
      </c>
      <c r="BM222" s="157">
        <v>8.7500000000000008E-3</v>
      </c>
      <c r="BN222" s="157">
        <v>0</v>
      </c>
      <c r="BO222" s="11">
        <v>2.23</v>
      </c>
      <c r="BP222" s="10" t="s">
        <v>2084</v>
      </c>
      <c r="BQ222" s="157" t="s">
        <v>539</v>
      </c>
      <c r="BR222" s="627" t="s">
        <v>1244</v>
      </c>
      <c r="BS222" s="627" t="s">
        <v>1184</v>
      </c>
      <c r="BT222" s="627" t="s">
        <v>1721</v>
      </c>
      <c r="BU222" s="157">
        <v>6.7500000000000004E-2</v>
      </c>
      <c r="BV222" s="157">
        <v>0</v>
      </c>
      <c r="BW222" s="11">
        <v>1.37</v>
      </c>
    </row>
    <row r="223" spans="1:75">
      <c r="A223" s="1" t="s">
        <v>858</v>
      </c>
      <c r="B223" s="1" t="s">
        <v>695</v>
      </c>
      <c r="C223" s="1" t="s">
        <v>842</v>
      </c>
      <c r="D223" s="1" t="s">
        <v>1703</v>
      </c>
      <c r="E223" s="1" t="s">
        <v>1885</v>
      </c>
      <c r="F223" s="1">
        <v>2.5000000000000001E-2</v>
      </c>
      <c r="G223" s="1">
        <v>0</v>
      </c>
      <c r="H223" s="1">
        <v>3</v>
      </c>
      <c r="I223" s="1" t="s">
        <v>704</v>
      </c>
      <c r="J223" s="1" t="s">
        <v>705</v>
      </c>
      <c r="AI223" s="561"/>
      <c r="AJ223" s="166" t="s">
        <v>2673</v>
      </c>
      <c r="AK223" s="157" t="s">
        <v>1703</v>
      </c>
      <c r="AL223" s="627" t="s">
        <v>1937</v>
      </c>
      <c r="AM223" s="627" t="s">
        <v>535</v>
      </c>
      <c r="AN223" s="627" t="s">
        <v>1721</v>
      </c>
      <c r="AO223" s="157">
        <v>3.5000000000000003E-2</v>
      </c>
      <c r="AP223" s="157">
        <v>0</v>
      </c>
      <c r="AQ223" s="11">
        <v>2.3199999999999998</v>
      </c>
      <c r="AR223" s="10" t="s">
        <v>2674</v>
      </c>
      <c r="AS223" s="157" t="s">
        <v>1703</v>
      </c>
      <c r="AT223" s="627" t="s">
        <v>1937</v>
      </c>
      <c r="AU223" s="627" t="s">
        <v>535</v>
      </c>
      <c r="AV223" s="627" t="s">
        <v>1721</v>
      </c>
      <c r="AW223" s="157">
        <v>3.5000000000000003E-2</v>
      </c>
      <c r="AX223" s="157">
        <v>0</v>
      </c>
      <c r="AY223" s="11">
        <v>3</v>
      </c>
      <c r="AZ223" s="10" t="s">
        <v>2005</v>
      </c>
      <c r="BA223" s="157" t="s">
        <v>1706</v>
      </c>
      <c r="BB223" s="627" t="s">
        <v>2016</v>
      </c>
      <c r="BC223" s="627" t="s">
        <v>532</v>
      </c>
      <c r="BD223" s="627" t="s">
        <v>1721</v>
      </c>
      <c r="BE223" s="157">
        <v>0.245</v>
      </c>
      <c r="BF223" s="157">
        <v>0.03</v>
      </c>
      <c r="BG223" s="11">
        <v>2.58</v>
      </c>
      <c r="BH223" s="10" t="s">
        <v>2053</v>
      </c>
      <c r="BI223" s="157" t="s">
        <v>539</v>
      </c>
      <c r="BJ223" s="627" t="s">
        <v>1235</v>
      </c>
      <c r="BK223" s="627" t="s">
        <v>1184</v>
      </c>
      <c r="BL223" s="627" t="s">
        <v>1721</v>
      </c>
      <c r="BM223" s="157">
        <v>3.15E-2</v>
      </c>
      <c r="BN223" s="157">
        <v>0</v>
      </c>
      <c r="BO223" s="11">
        <v>2.23</v>
      </c>
      <c r="BP223" s="502" t="s">
        <v>2084</v>
      </c>
      <c r="BQ223" s="503" t="s">
        <v>2456</v>
      </c>
      <c r="BR223" s="504" t="s">
        <v>2513</v>
      </c>
      <c r="BS223" s="504" t="s">
        <v>1721</v>
      </c>
      <c r="BT223" s="504" t="s">
        <v>1721</v>
      </c>
      <c r="BU223" s="503">
        <v>0.12</v>
      </c>
      <c r="BV223" s="503">
        <v>0</v>
      </c>
      <c r="BW223" s="505">
        <v>1.37</v>
      </c>
    </row>
    <row r="224" spans="1:75">
      <c r="A224" s="1" t="s">
        <v>859</v>
      </c>
      <c r="B224" s="1" t="s">
        <v>695</v>
      </c>
      <c r="C224" s="1" t="s">
        <v>842</v>
      </c>
      <c r="D224" s="1" t="s">
        <v>1703</v>
      </c>
      <c r="E224" s="1" t="s">
        <v>1886</v>
      </c>
      <c r="F224" s="1">
        <v>4.4999999999999998E-2</v>
      </c>
      <c r="G224" s="1">
        <v>0</v>
      </c>
      <c r="H224" s="1">
        <v>3</v>
      </c>
      <c r="I224" s="1" t="s">
        <v>704</v>
      </c>
      <c r="J224" s="1" t="s">
        <v>710</v>
      </c>
      <c r="AI224" s="561"/>
      <c r="AJ224" s="166" t="s">
        <v>2673</v>
      </c>
      <c r="AK224" s="157" t="s">
        <v>1703</v>
      </c>
      <c r="AL224" s="627" t="s">
        <v>1938</v>
      </c>
      <c r="AM224" s="627" t="s">
        <v>536</v>
      </c>
      <c r="AN224" s="627" t="s">
        <v>1721</v>
      </c>
      <c r="AO224" s="157">
        <v>1.7500000000000002E-2</v>
      </c>
      <c r="AP224" s="157">
        <v>0</v>
      </c>
      <c r="AQ224" s="11">
        <v>2.3199999999999998</v>
      </c>
      <c r="AR224" s="10" t="s">
        <v>2674</v>
      </c>
      <c r="AS224" s="157" t="s">
        <v>1703</v>
      </c>
      <c r="AT224" s="627" t="s">
        <v>1938</v>
      </c>
      <c r="AU224" s="627" t="s">
        <v>536</v>
      </c>
      <c r="AV224" s="627" t="s">
        <v>1721</v>
      </c>
      <c r="AW224" s="157">
        <v>1.7500000000000002E-2</v>
      </c>
      <c r="AX224" s="157">
        <v>0</v>
      </c>
      <c r="AY224" s="11">
        <v>3</v>
      </c>
      <c r="AZ224" s="10" t="s">
        <v>2005</v>
      </c>
      <c r="BA224" s="157" t="s">
        <v>1706</v>
      </c>
      <c r="BB224" s="627" t="s">
        <v>2017</v>
      </c>
      <c r="BC224" s="627" t="s">
        <v>532</v>
      </c>
      <c r="BD224" s="627" t="s">
        <v>1721</v>
      </c>
      <c r="BE224" s="157">
        <v>0.245</v>
      </c>
      <c r="BF224" s="157">
        <v>0.03</v>
      </c>
      <c r="BG224" s="11">
        <v>2.58</v>
      </c>
      <c r="BH224" s="10" t="s">
        <v>2053</v>
      </c>
      <c r="BI224" s="157" t="s">
        <v>539</v>
      </c>
      <c r="BJ224" s="627" t="s">
        <v>1236</v>
      </c>
      <c r="BK224" s="627" t="s">
        <v>1184</v>
      </c>
      <c r="BL224" s="627" t="s">
        <v>1721</v>
      </c>
      <c r="BM224" s="157">
        <v>3.15E-2</v>
      </c>
      <c r="BN224" s="157">
        <v>0</v>
      </c>
      <c r="BO224" s="11">
        <v>2.23</v>
      </c>
      <c r="BP224" s="502" t="s">
        <v>2084</v>
      </c>
      <c r="BQ224" s="503" t="s">
        <v>2456</v>
      </c>
      <c r="BR224" s="504" t="s">
        <v>2514</v>
      </c>
      <c r="BS224" s="504" t="s">
        <v>1721</v>
      </c>
      <c r="BT224" s="504" t="s">
        <v>1721</v>
      </c>
      <c r="BU224" s="503">
        <v>0.06</v>
      </c>
      <c r="BV224" s="503">
        <v>0</v>
      </c>
      <c r="BW224" s="505">
        <v>1.37</v>
      </c>
    </row>
    <row r="225" spans="1:75">
      <c r="A225" s="1" t="s">
        <v>860</v>
      </c>
      <c r="B225" s="1" t="s">
        <v>695</v>
      </c>
      <c r="C225" s="1" t="s">
        <v>842</v>
      </c>
      <c r="D225" s="1" t="s">
        <v>1703</v>
      </c>
      <c r="E225" s="1" t="s">
        <v>1888</v>
      </c>
      <c r="F225" s="1">
        <v>4.4999999999999998E-2</v>
      </c>
      <c r="G225" s="1">
        <v>0</v>
      </c>
      <c r="H225" s="1">
        <v>3</v>
      </c>
      <c r="I225" s="1" t="s">
        <v>697</v>
      </c>
      <c r="J225" s="1" t="s">
        <v>531</v>
      </c>
      <c r="AI225" s="561"/>
      <c r="AJ225" s="166" t="s">
        <v>2673</v>
      </c>
      <c r="AK225" s="157" t="s">
        <v>1703</v>
      </c>
      <c r="AL225" s="627" t="s">
        <v>1939</v>
      </c>
      <c r="AM225" s="627" t="s">
        <v>536</v>
      </c>
      <c r="AN225" s="627" t="s">
        <v>1721</v>
      </c>
      <c r="AO225" s="157">
        <v>1.7500000000000002E-2</v>
      </c>
      <c r="AP225" s="157">
        <v>0</v>
      </c>
      <c r="AQ225" s="11">
        <v>2.3199999999999998</v>
      </c>
      <c r="AR225" s="10" t="s">
        <v>2674</v>
      </c>
      <c r="AS225" s="157" t="s">
        <v>1703</v>
      </c>
      <c r="AT225" s="627" t="s">
        <v>1939</v>
      </c>
      <c r="AU225" s="627" t="s">
        <v>536</v>
      </c>
      <c r="AV225" s="627" t="s">
        <v>1721</v>
      </c>
      <c r="AW225" s="157">
        <v>1.7500000000000002E-2</v>
      </c>
      <c r="AX225" s="157">
        <v>0</v>
      </c>
      <c r="AY225" s="11">
        <v>3</v>
      </c>
      <c r="AZ225" s="10" t="s">
        <v>2005</v>
      </c>
      <c r="BA225" s="157" t="s">
        <v>1706</v>
      </c>
      <c r="BB225" s="627" t="s">
        <v>2018</v>
      </c>
      <c r="BC225" s="627" t="s">
        <v>533</v>
      </c>
      <c r="BD225" s="627" t="s">
        <v>1721</v>
      </c>
      <c r="BE225" s="157">
        <v>0.1225</v>
      </c>
      <c r="BF225" s="157">
        <v>1.4999999999999999E-2</v>
      </c>
      <c r="BG225" s="11">
        <v>2.58</v>
      </c>
      <c r="BH225" s="554" t="s">
        <v>2673</v>
      </c>
      <c r="BI225" s="555" t="s">
        <v>1703</v>
      </c>
      <c r="BJ225" s="556" t="s">
        <v>1937</v>
      </c>
      <c r="BK225" s="556" t="s">
        <v>535</v>
      </c>
      <c r="BL225" s="556" t="s">
        <v>1721</v>
      </c>
      <c r="BM225" s="555">
        <v>1.7500000000000002E-2</v>
      </c>
      <c r="BN225" s="555">
        <v>0</v>
      </c>
      <c r="BO225" s="557">
        <v>2.23</v>
      </c>
      <c r="BP225" s="502" t="s">
        <v>2084</v>
      </c>
      <c r="BQ225" s="503" t="s">
        <v>2456</v>
      </c>
      <c r="BR225" s="504" t="s">
        <v>2515</v>
      </c>
      <c r="BS225" s="504" t="s">
        <v>1193</v>
      </c>
      <c r="BT225" s="504" t="s">
        <v>1721</v>
      </c>
      <c r="BU225" s="503">
        <v>0.09</v>
      </c>
      <c r="BV225" s="503">
        <v>0</v>
      </c>
      <c r="BW225" s="505">
        <v>1.37</v>
      </c>
    </row>
    <row r="226" spans="1:75">
      <c r="A226" s="1" t="s">
        <v>861</v>
      </c>
      <c r="B226" s="1" t="s">
        <v>695</v>
      </c>
      <c r="C226" s="1" t="s">
        <v>842</v>
      </c>
      <c r="D226" s="1" t="s">
        <v>1703</v>
      </c>
      <c r="E226" s="1" t="s">
        <v>1889</v>
      </c>
      <c r="F226" s="1">
        <v>2.5000000000000001E-2</v>
      </c>
      <c r="G226" s="1">
        <v>0</v>
      </c>
      <c r="H226" s="1">
        <v>3</v>
      </c>
      <c r="I226" s="1" t="s">
        <v>704</v>
      </c>
      <c r="J226" s="1" t="s">
        <v>713</v>
      </c>
      <c r="AI226" s="561"/>
      <c r="AJ226" s="166" t="s">
        <v>2673</v>
      </c>
      <c r="AK226" s="157" t="s">
        <v>1703</v>
      </c>
      <c r="AL226" s="627" t="s">
        <v>546</v>
      </c>
      <c r="AM226" s="627" t="s">
        <v>244</v>
      </c>
      <c r="AN226" s="627" t="s">
        <v>1721</v>
      </c>
      <c r="AO226" s="157">
        <v>6.3E-2</v>
      </c>
      <c r="AP226" s="157">
        <v>0</v>
      </c>
      <c r="AQ226" s="11">
        <v>2.3199999999999998</v>
      </c>
      <c r="AR226" s="10" t="s">
        <v>2674</v>
      </c>
      <c r="AS226" s="157" t="s">
        <v>1703</v>
      </c>
      <c r="AT226" s="627" t="s">
        <v>546</v>
      </c>
      <c r="AU226" s="627" t="s">
        <v>244</v>
      </c>
      <c r="AV226" s="627" t="s">
        <v>1721</v>
      </c>
      <c r="AW226" s="157">
        <v>6.3E-2</v>
      </c>
      <c r="AX226" s="157">
        <v>0</v>
      </c>
      <c r="AY226" s="11">
        <v>3</v>
      </c>
      <c r="AZ226" s="10" t="s">
        <v>2005</v>
      </c>
      <c r="BA226" s="157" t="s">
        <v>1706</v>
      </c>
      <c r="BB226" s="627" t="s">
        <v>2019</v>
      </c>
      <c r="BC226" s="627" t="s">
        <v>533</v>
      </c>
      <c r="BD226" s="627" t="s">
        <v>1721</v>
      </c>
      <c r="BE226" s="157">
        <v>0.1225</v>
      </c>
      <c r="BF226" s="157">
        <v>1.4999999999999999E-2</v>
      </c>
      <c r="BG226" s="11">
        <v>2.58</v>
      </c>
      <c r="BH226" s="502" t="s">
        <v>2053</v>
      </c>
      <c r="BI226" s="503" t="s">
        <v>2456</v>
      </c>
      <c r="BJ226" s="504" t="s">
        <v>2516</v>
      </c>
      <c r="BK226" s="504" t="s">
        <v>1721</v>
      </c>
      <c r="BL226" s="504" t="s">
        <v>1721</v>
      </c>
      <c r="BM226" s="503">
        <v>3.5000000000000003E-2</v>
      </c>
      <c r="BN226" s="503">
        <v>0</v>
      </c>
      <c r="BO226" s="505">
        <v>2.23</v>
      </c>
      <c r="BP226" s="502" t="s">
        <v>2084</v>
      </c>
      <c r="BQ226" s="503" t="s">
        <v>2456</v>
      </c>
      <c r="BR226" s="504" t="s">
        <v>2517</v>
      </c>
      <c r="BS226" s="504" t="s">
        <v>1193</v>
      </c>
      <c r="BT226" s="504" t="s">
        <v>1721</v>
      </c>
      <c r="BU226" s="503">
        <v>0.09</v>
      </c>
      <c r="BV226" s="503">
        <v>0</v>
      </c>
      <c r="BW226" s="505">
        <v>1.37</v>
      </c>
    </row>
    <row r="227" spans="1:75">
      <c r="A227" s="1" t="s">
        <v>862</v>
      </c>
      <c r="B227" s="1" t="s">
        <v>695</v>
      </c>
      <c r="C227" s="1" t="s">
        <v>842</v>
      </c>
      <c r="D227" s="1" t="s">
        <v>1703</v>
      </c>
      <c r="E227" s="1" t="s">
        <v>1893</v>
      </c>
      <c r="F227" s="1">
        <v>2.5000000000000001E-2</v>
      </c>
      <c r="G227" s="1">
        <v>0</v>
      </c>
      <c r="H227" s="1">
        <v>3</v>
      </c>
      <c r="I227" s="1" t="s">
        <v>723</v>
      </c>
      <c r="J227" s="1" t="s">
        <v>532</v>
      </c>
      <c r="AI227" s="561"/>
      <c r="AJ227" s="166" t="s">
        <v>2673</v>
      </c>
      <c r="AK227" s="157" t="s">
        <v>1703</v>
      </c>
      <c r="AL227" s="627" t="s">
        <v>547</v>
      </c>
      <c r="AM227" s="627" t="s">
        <v>244</v>
      </c>
      <c r="AN227" s="627" t="s">
        <v>1721</v>
      </c>
      <c r="AO227" s="157">
        <v>6.3E-2</v>
      </c>
      <c r="AP227" s="157">
        <v>0</v>
      </c>
      <c r="AQ227" s="11">
        <v>2.3199999999999998</v>
      </c>
      <c r="AR227" s="10" t="s">
        <v>2674</v>
      </c>
      <c r="AS227" s="157" t="s">
        <v>1703</v>
      </c>
      <c r="AT227" s="627" t="s">
        <v>547</v>
      </c>
      <c r="AU227" s="627" t="s">
        <v>244</v>
      </c>
      <c r="AV227" s="627" t="s">
        <v>1721</v>
      </c>
      <c r="AW227" s="157">
        <v>6.3E-2</v>
      </c>
      <c r="AX227" s="157">
        <v>0</v>
      </c>
      <c r="AY227" s="11">
        <v>3</v>
      </c>
      <c r="AZ227" s="10" t="s">
        <v>2005</v>
      </c>
      <c r="BA227" s="157" t="s">
        <v>1703</v>
      </c>
      <c r="BB227" s="627" t="s">
        <v>1705</v>
      </c>
      <c r="BC227" s="627" t="s">
        <v>1721</v>
      </c>
      <c r="BD227" s="627" t="s">
        <v>237</v>
      </c>
      <c r="BE227" s="157">
        <v>0.25</v>
      </c>
      <c r="BF227" s="157">
        <v>1.4999999999999999E-2</v>
      </c>
      <c r="BG227" s="11">
        <v>2.58</v>
      </c>
      <c r="BH227" s="502" t="s">
        <v>2053</v>
      </c>
      <c r="BI227" s="503" t="s">
        <v>2456</v>
      </c>
      <c r="BJ227" s="504" t="s">
        <v>2518</v>
      </c>
      <c r="BK227" s="504" t="s">
        <v>1721</v>
      </c>
      <c r="BL227" s="504" t="s">
        <v>1721</v>
      </c>
      <c r="BM227" s="503">
        <v>1.7500000000000002E-2</v>
      </c>
      <c r="BN227" s="503">
        <v>0</v>
      </c>
      <c r="BO227" s="505">
        <v>2.23</v>
      </c>
      <c r="BP227" s="502" t="s">
        <v>2084</v>
      </c>
      <c r="BQ227" s="503" t="s">
        <v>2456</v>
      </c>
      <c r="BR227" s="504" t="s">
        <v>2519</v>
      </c>
      <c r="BS227" s="504" t="s">
        <v>299</v>
      </c>
      <c r="BT227" s="504" t="s">
        <v>1721</v>
      </c>
      <c r="BU227" s="503">
        <v>0.06</v>
      </c>
      <c r="BV227" s="503">
        <v>0</v>
      </c>
      <c r="BW227" s="505">
        <v>1.37</v>
      </c>
    </row>
    <row r="228" spans="1:75">
      <c r="A228" s="1" t="s">
        <v>863</v>
      </c>
      <c r="B228" s="1" t="s">
        <v>695</v>
      </c>
      <c r="C228" s="1" t="s">
        <v>842</v>
      </c>
      <c r="D228" s="1" t="s">
        <v>1703</v>
      </c>
      <c r="E228" s="1" t="s">
        <v>1897</v>
      </c>
      <c r="F228" s="1">
        <v>1.2500000000000001E-2</v>
      </c>
      <c r="G228" s="1">
        <v>0</v>
      </c>
      <c r="H228" s="1">
        <v>3</v>
      </c>
      <c r="I228" s="1" t="s">
        <v>704</v>
      </c>
      <c r="J228" s="1" t="s">
        <v>716</v>
      </c>
      <c r="AI228" s="561"/>
      <c r="AJ228" s="166" t="s">
        <v>2673</v>
      </c>
      <c r="AK228" s="157" t="s">
        <v>539</v>
      </c>
      <c r="AL228" s="627" t="s">
        <v>548</v>
      </c>
      <c r="AM228" s="627" t="s">
        <v>1721</v>
      </c>
      <c r="AN228" s="627" t="s">
        <v>1721</v>
      </c>
      <c r="AO228" s="157">
        <v>7.0000000000000007E-2</v>
      </c>
      <c r="AP228" s="157">
        <v>0</v>
      </c>
      <c r="AQ228" s="11">
        <v>2.3199999999999998</v>
      </c>
      <c r="AR228" s="10" t="s">
        <v>2674</v>
      </c>
      <c r="AS228" s="157" t="s">
        <v>539</v>
      </c>
      <c r="AT228" s="627" t="s">
        <v>548</v>
      </c>
      <c r="AU228" s="627" t="s">
        <v>1721</v>
      </c>
      <c r="AV228" s="627" t="s">
        <v>1721</v>
      </c>
      <c r="AW228" s="157">
        <v>7.0000000000000007E-2</v>
      </c>
      <c r="AX228" s="157">
        <v>0</v>
      </c>
      <c r="AY228" s="11">
        <v>3</v>
      </c>
      <c r="AZ228" s="10" t="s">
        <v>2005</v>
      </c>
      <c r="BA228" s="157" t="s">
        <v>1703</v>
      </c>
      <c r="BB228" s="627" t="s">
        <v>1704</v>
      </c>
      <c r="BC228" s="627" t="s">
        <v>1721</v>
      </c>
      <c r="BD228" s="627" t="s">
        <v>237</v>
      </c>
      <c r="BE228" s="157">
        <v>0.125</v>
      </c>
      <c r="BF228" s="157">
        <v>7.4999999999999997E-3</v>
      </c>
      <c r="BG228" s="11">
        <v>2.58</v>
      </c>
      <c r="BH228" s="502" t="s">
        <v>2053</v>
      </c>
      <c r="BI228" s="503" t="s">
        <v>2456</v>
      </c>
      <c r="BJ228" s="504" t="s">
        <v>2520</v>
      </c>
      <c r="BK228" s="504" t="s">
        <v>1193</v>
      </c>
      <c r="BL228" s="504" t="s">
        <v>1721</v>
      </c>
      <c r="BM228" s="503">
        <v>2.6250000000000002E-2</v>
      </c>
      <c r="BN228" s="503">
        <v>0</v>
      </c>
      <c r="BO228" s="505">
        <v>2.23</v>
      </c>
      <c r="BP228" s="502" t="s">
        <v>2084</v>
      </c>
      <c r="BQ228" s="503" t="s">
        <v>2456</v>
      </c>
      <c r="BR228" s="504" t="s">
        <v>2521</v>
      </c>
      <c r="BS228" s="504" t="s">
        <v>299</v>
      </c>
      <c r="BT228" s="504" t="s">
        <v>1721</v>
      </c>
      <c r="BU228" s="503">
        <v>0.06</v>
      </c>
      <c r="BV228" s="503">
        <v>0</v>
      </c>
      <c r="BW228" s="505">
        <v>1.37</v>
      </c>
    </row>
    <row r="229" spans="1:75">
      <c r="A229" s="1" t="s">
        <v>864</v>
      </c>
      <c r="B229" s="1" t="s">
        <v>695</v>
      </c>
      <c r="C229" s="1" t="s">
        <v>842</v>
      </c>
      <c r="D229" s="1" t="s">
        <v>1703</v>
      </c>
      <c r="E229" s="1" t="s">
        <v>1899</v>
      </c>
      <c r="F229" s="1">
        <v>1.2500000000000001E-2</v>
      </c>
      <c r="G229" s="1">
        <v>0</v>
      </c>
      <c r="H229" s="1">
        <v>3</v>
      </c>
      <c r="I229" s="1" t="s">
        <v>726</v>
      </c>
      <c r="J229" s="1" t="s">
        <v>533</v>
      </c>
      <c r="AI229" s="561"/>
      <c r="AJ229" s="166" t="s">
        <v>2673</v>
      </c>
      <c r="AK229" s="157" t="s">
        <v>539</v>
      </c>
      <c r="AL229" s="627" t="s">
        <v>549</v>
      </c>
      <c r="AM229" s="627" t="s">
        <v>1721</v>
      </c>
      <c r="AN229" s="627" t="s">
        <v>1721</v>
      </c>
      <c r="AO229" s="157">
        <v>3.5000000000000003E-2</v>
      </c>
      <c r="AP229" s="157">
        <v>0</v>
      </c>
      <c r="AQ229" s="11">
        <v>2.3199999999999998</v>
      </c>
      <c r="AR229" s="10" t="s">
        <v>2674</v>
      </c>
      <c r="AS229" s="157" t="s">
        <v>539</v>
      </c>
      <c r="AT229" s="627" t="s">
        <v>549</v>
      </c>
      <c r="AU229" s="627" t="s">
        <v>1721</v>
      </c>
      <c r="AV229" s="627" t="s">
        <v>1721</v>
      </c>
      <c r="AW229" s="157">
        <v>3.5000000000000003E-2</v>
      </c>
      <c r="AX229" s="157">
        <v>0</v>
      </c>
      <c r="AY229" s="11">
        <v>3</v>
      </c>
      <c r="AZ229" s="10" t="s">
        <v>2005</v>
      </c>
      <c r="BA229" s="157" t="s">
        <v>1703</v>
      </c>
      <c r="BB229" s="627" t="s">
        <v>1709</v>
      </c>
      <c r="BC229" s="627" t="s">
        <v>535</v>
      </c>
      <c r="BD229" s="627" t="s">
        <v>237</v>
      </c>
      <c r="BE229" s="157">
        <v>0.125</v>
      </c>
      <c r="BF229" s="157">
        <v>7.4999999999999997E-3</v>
      </c>
      <c r="BG229" s="11">
        <v>2.58</v>
      </c>
      <c r="BH229" s="502" t="s">
        <v>2053</v>
      </c>
      <c r="BI229" s="503" t="s">
        <v>2456</v>
      </c>
      <c r="BJ229" s="504" t="s">
        <v>2522</v>
      </c>
      <c r="BK229" s="504" t="s">
        <v>1193</v>
      </c>
      <c r="BL229" s="504" t="s">
        <v>1721</v>
      </c>
      <c r="BM229" s="503">
        <v>2.6249999999999999E-2</v>
      </c>
      <c r="BN229" s="503">
        <v>0</v>
      </c>
      <c r="BO229" s="505">
        <v>2.23</v>
      </c>
      <c r="BP229" s="502" t="s">
        <v>2084</v>
      </c>
      <c r="BQ229" s="503" t="s">
        <v>2456</v>
      </c>
      <c r="BR229" s="504" t="s">
        <v>2523</v>
      </c>
      <c r="BS229" s="504" t="s">
        <v>2442</v>
      </c>
      <c r="BT229" s="504" t="s">
        <v>1721</v>
      </c>
      <c r="BU229" s="503">
        <v>0.03</v>
      </c>
      <c r="BV229" s="503">
        <v>0</v>
      </c>
      <c r="BW229" s="505">
        <v>1.37</v>
      </c>
    </row>
    <row r="230" spans="1:75">
      <c r="A230" s="1" t="s">
        <v>865</v>
      </c>
      <c r="B230" s="1" t="s">
        <v>695</v>
      </c>
      <c r="C230" s="1" t="s">
        <v>842</v>
      </c>
      <c r="D230" s="1" t="s">
        <v>1703</v>
      </c>
      <c r="E230" s="1" t="s">
        <v>537</v>
      </c>
      <c r="F230" s="1">
        <v>4.4999999999999998E-2</v>
      </c>
      <c r="G230" s="1">
        <v>0</v>
      </c>
      <c r="H230" s="1">
        <v>2.3199999999999998</v>
      </c>
      <c r="I230" s="1" t="s">
        <v>704</v>
      </c>
      <c r="J230" s="1" t="s">
        <v>710</v>
      </c>
      <c r="AI230" s="561"/>
      <c r="AJ230" s="166" t="s">
        <v>2673</v>
      </c>
      <c r="AK230" s="157" t="s">
        <v>539</v>
      </c>
      <c r="AL230" s="627" t="s">
        <v>550</v>
      </c>
      <c r="AM230" s="627" t="s">
        <v>535</v>
      </c>
      <c r="AN230" s="627" t="s">
        <v>1721</v>
      </c>
      <c r="AO230" s="157">
        <v>3.5000000000000003E-2</v>
      </c>
      <c r="AP230" s="157">
        <v>0</v>
      </c>
      <c r="AQ230" s="11">
        <v>2.3199999999999998</v>
      </c>
      <c r="AR230" s="10" t="s">
        <v>2674</v>
      </c>
      <c r="AS230" s="157" t="s">
        <v>539</v>
      </c>
      <c r="AT230" s="627" t="s">
        <v>550</v>
      </c>
      <c r="AU230" s="627" t="s">
        <v>535</v>
      </c>
      <c r="AV230" s="627" t="s">
        <v>1721</v>
      </c>
      <c r="AW230" s="157">
        <v>3.5000000000000003E-2</v>
      </c>
      <c r="AX230" s="157">
        <v>0</v>
      </c>
      <c r="AY230" s="11">
        <v>3</v>
      </c>
      <c r="AZ230" s="10" t="s">
        <v>2005</v>
      </c>
      <c r="BA230" s="157" t="s">
        <v>1703</v>
      </c>
      <c r="BB230" s="627" t="s">
        <v>1710</v>
      </c>
      <c r="BC230" s="627" t="s">
        <v>535</v>
      </c>
      <c r="BD230" s="627" t="s">
        <v>237</v>
      </c>
      <c r="BE230" s="157">
        <v>0.125</v>
      </c>
      <c r="BF230" s="157">
        <v>7.4999999999999997E-3</v>
      </c>
      <c r="BG230" s="11">
        <v>2.58</v>
      </c>
      <c r="BH230" s="502" t="s">
        <v>2053</v>
      </c>
      <c r="BI230" s="503" t="s">
        <v>2456</v>
      </c>
      <c r="BJ230" s="504" t="s">
        <v>2524</v>
      </c>
      <c r="BK230" s="504" t="s">
        <v>299</v>
      </c>
      <c r="BL230" s="504" t="s">
        <v>1721</v>
      </c>
      <c r="BM230" s="503">
        <v>1.7500000000000002E-2</v>
      </c>
      <c r="BN230" s="503">
        <v>0</v>
      </c>
      <c r="BO230" s="505">
        <v>2.23</v>
      </c>
      <c r="BP230" s="502" t="s">
        <v>2084</v>
      </c>
      <c r="BQ230" s="503" t="s">
        <v>2456</v>
      </c>
      <c r="BR230" s="504" t="s">
        <v>2525</v>
      </c>
      <c r="BS230" s="504" t="s">
        <v>2442</v>
      </c>
      <c r="BT230" s="504" t="s">
        <v>1721</v>
      </c>
      <c r="BU230" s="503">
        <v>0.03</v>
      </c>
      <c r="BV230" s="503">
        <v>0</v>
      </c>
      <c r="BW230" s="505">
        <v>1.37</v>
      </c>
    </row>
    <row r="231" spans="1:75">
      <c r="A231" s="1" t="s">
        <v>866</v>
      </c>
      <c r="B231" s="1" t="s">
        <v>695</v>
      </c>
      <c r="C231" s="1" t="s">
        <v>842</v>
      </c>
      <c r="D231" s="1" t="s">
        <v>1703</v>
      </c>
      <c r="E231" s="1" t="s">
        <v>538</v>
      </c>
      <c r="F231" s="1">
        <v>4.4999999999999998E-2</v>
      </c>
      <c r="G231" s="1">
        <v>0</v>
      </c>
      <c r="H231" s="1">
        <v>2.3199999999999998</v>
      </c>
      <c r="I231" s="1" t="s">
        <v>697</v>
      </c>
      <c r="J231" s="1" t="s">
        <v>531</v>
      </c>
      <c r="AI231" s="561"/>
      <c r="AJ231" s="166" t="s">
        <v>2673</v>
      </c>
      <c r="AK231" s="157" t="s">
        <v>539</v>
      </c>
      <c r="AL231" s="627" t="s">
        <v>551</v>
      </c>
      <c r="AM231" s="627" t="s">
        <v>535</v>
      </c>
      <c r="AN231" s="627" t="s">
        <v>1721</v>
      </c>
      <c r="AO231" s="157">
        <v>3.5000000000000003E-2</v>
      </c>
      <c r="AP231" s="157">
        <v>0</v>
      </c>
      <c r="AQ231" s="11">
        <v>2.3199999999999998</v>
      </c>
      <c r="AR231" s="10" t="s">
        <v>2674</v>
      </c>
      <c r="AS231" s="157" t="s">
        <v>539</v>
      </c>
      <c r="AT231" s="627" t="s">
        <v>551</v>
      </c>
      <c r="AU231" s="627" t="s">
        <v>535</v>
      </c>
      <c r="AV231" s="627" t="s">
        <v>1721</v>
      </c>
      <c r="AW231" s="157">
        <v>3.5000000000000003E-2</v>
      </c>
      <c r="AX231" s="157">
        <v>0</v>
      </c>
      <c r="AY231" s="11">
        <v>3</v>
      </c>
      <c r="AZ231" s="10" t="s">
        <v>2005</v>
      </c>
      <c r="BA231" s="157" t="s">
        <v>1703</v>
      </c>
      <c r="BB231" s="627" t="s">
        <v>1711</v>
      </c>
      <c r="BC231" s="627" t="s">
        <v>536</v>
      </c>
      <c r="BD231" s="627" t="s">
        <v>237</v>
      </c>
      <c r="BE231" s="157">
        <v>6.25E-2</v>
      </c>
      <c r="BF231" s="157">
        <v>3.7499999999999999E-3</v>
      </c>
      <c r="BG231" s="11">
        <v>2.58</v>
      </c>
      <c r="BH231" s="502" t="s">
        <v>2053</v>
      </c>
      <c r="BI231" s="503" t="s">
        <v>2456</v>
      </c>
      <c r="BJ231" s="504" t="s">
        <v>2526</v>
      </c>
      <c r="BK231" s="504" t="s">
        <v>299</v>
      </c>
      <c r="BL231" s="504" t="s">
        <v>1721</v>
      </c>
      <c r="BM231" s="503">
        <v>1.7500000000000002E-2</v>
      </c>
      <c r="BN231" s="503">
        <v>0</v>
      </c>
      <c r="BO231" s="505">
        <v>2.23</v>
      </c>
      <c r="BP231" s="593" t="s">
        <v>2084</v>
      </c>
      <c r="BQ231" s="594" t="s">
        <v>2456</v>
      </c>
      <c r="BR231" s="595" t="s">
        <v>4382</v>
      </c>
      <c r="BS231" s="595" t="s">
        <v>1721</v>
      </c>
      <c r="BT231" s="595" t="s">
        <v>1721</v>
      </c>
      <c r="BU231" s="594"/>
      <c r="BV231" s="594"/>
      <c r="BW231" s="596"/>
    </row>
    <row r="232" spans="1:75">
      <c r="A232" s="1" t="s">
        <v>867</v>
      </c>
      <c r="B232" s="1" t="s">
        <v>695</v>
      </c>
      <c r="C232" s="1" t="s">
        <v>842</v>
      </c>
      <c r="D232" s="1" t="s">
        <v>539</v>
      </c>
      <c r="E232" s="1" t="s">
        <v>540</v>
      </c>
      <c r="F232" s="1">
        <v>0.05</v>
      </c>
      <c r="G232" s="1">
        <v>0</v>
      </c>
      <c r="AI232" s="561"/>
      <c r="AJ232" s="166" t="s">
        <v>2673</v>
      </c>
      <c r="AK232" s="157" t="s">
        <v>539</v>
      </c>
      <c r="AL232" s="627" t="s">
        <v>552</v>
      </c>
      <c r="AM232" s="627" t="s">
        <v>536</v>
      </c>
      <c r="AN232" s="627" t="s">
        <v>1721</v>
      </c>
      <c r="AO232" s="157">
        <v>1.7500000000000002E-2</v>
      </c>
      <c r="AP232" s="157">
        <v>0</v>
      </c>
      <c r="AQ232" s="11">
        <v>2.3199999999999998</v>
      </c>
      <c r="AR232" s="10" t="s">
        <v>2674</v>
      </c>
      <c r="AS232" s="157" t="s">
        <v>539</v>
      </c>
      <c r="AT232" s="627" t="s">
        <v>552</v>
      </c>
      <c r="AU232" s="627" t="s">
        <v>536</v>
      </c>
      <c r="AV232" s="627" t="s">
        <v>1721</v>
      </c>
      <c r="AW232" s="157">
        <v>1.7500000000000002E-2</v>
      </c>
      <c r="AX232" s="157">
        <v>0</v>
      </c>
      <c r="AY232" s="11">
        <v>3</v>
      </c>
      <c r="AZ232" s="10" t="s">
        <v>2005</v>
      </c>
      <c r="BA232" s="157" t="s">
        <v>1703</v>
      </c>
      <c r="BB232" s="627" t="s">
        <v>1712</v>
      </c>
      <c r="BC232" s="627" t="s">
        <v>536</v>
      </c>
      <c r="BD232" s="627" t="s">
        <v>237</v>
      </c>
      <c r="BE232" s="157">
        <v>6.25E-2</v>
      </c>
      <c r="BF232" s="157">
        <v>3.7499999999999999E-3</v>
      </c>
      <c r="BG232" s="11">
        <v>2.58</v>
      </c>
      <c r="BH232" s="502" t="s">
        <v>2053</v>
      </c>
      <c r="BI232" s="503" t="s">
        <v>2456</v>
      </c>
      <c r="BJ232" s="504" t="s">
        <v>2527</v>
      </c>
      <c r="BK232" s="504" t="s">
        <v>2442</v>
      </c>
      <c r="BL232" s="504" t="s">
        <v>1721</v>
      </c>
      <c r="BM232" s="503">
        <v>8.7500000000000008E-3</v>
      </c>
      <c r="BN232" s="503">
        <v>0</v>
      </c>
      <c r="BO232" s="505">
        <v>2.23</v>
      </c>
      <c r="BP232" s="593" t="s">
        <v>2084</v>
      </c>
      <c r="BQ232" s="594" t="s">
        <v>2456</v>
      </c>
      <c r="BR232" s="595" t="s">
        <v>4383</v>
      </c>
      <c r="BS232" s="595" t="s">
        <v>1721</v>
      </c>
      <c r="BT232" s="595" t="s">
        <v>1721</v>
      </c>
      <c r="BU232" s="594"/>
      <c r="BV232" s="594"/>
      <c r="BW232" s="596"/>
    </row>
    <row r="233" spans="1:75">
      <c r="A233" s="1" t="s">
        <v>868</v>
      </c>
      <c r="B233" s="1" t="s">
        <v>695</v>
      </c>
      <c r="C233" s="1" t="s">
        <v>842</v>
      </c>
      <c r="D233" s="1" t="s">
        <v>539</v>
      </c>
      <c r="E233" s="1" t="s">
        <v>541</v>
      </c>
      <c r="F233" s="1">
        <v>2.5000000000000001E-2</v>
      </c>
      <c r="G233" s="1">
        <v>0</v>
      </c>
      <c r="J233" s="1" t="s">
        <v>705</v>
      </c>
      <c r="AI233" s="561"/>
      <c r="AJ233" s="166" t="s">
        <v>2673</v>
      </c>
      <c r="AK233" s="157" t="s">
        <v>539</v>
      </c>
      <c r="AL233" s="627" t="s">
        <v>553</v>
      </c>
      <c r="AM233" s="627" t="s">
        <v>536</v>
      </c>
      <c r="AN233" s="627" t="s">
        <v>1721</v>
      </c>
      <c r="AO233" s="157">
        <v>1.7500000000000002E-2</v>
      </c>
      <c r="AP233" s="157">
        <v>0</v>
      </c>
      <c r="AQ233" s="11">
        <v>2.3199999999999998</v>
      </c>
      <c r="AR233" s="10" t="s">
        <v>2674</v>
      </c>
      <c r="AS233" s="157" t="s">
        <v>539</v>
      </c>
      <c r="AT233" s="627" t="s">
        <v>553</v>
      </c>
      <c r="AU233" s="627" t="s">
        <v>536</v>
      </c>
      <c r="AV233" s="627" t="s">
        <v>1721</v>
      </c>
      <c r="AW233" s="157">
        <v>1.7500000000000002E-2</v>
      </c>
      <c r="AX233" s="157">
        <v>0</v>
      </c>
      <c r="AY233" s="11">
        <v>3</v>
      </c>
      <c r="AZ233" s="10" t="s">
        <v>2005</v>
      </c>
      <c r="BA233" s="157" t="s">
        <v>539</v>
      </c>
      <c r="BB233" s="627" t="s">
        <v>612</v>
      </c>
      <c r="BC233" s="627" t="s">
        <v>1721</v>
      </c>
      <c r="BD233" s="627" t="s">
        <v>238</v>
      </c>
      <c r="BE233" s="157">
        <v>0.15</v>
      </c>
      <c r="BF233" s="157">
        <v>7.0000000000000001E-3</v>
      </c>
      <c r="BG233" s="11">
        <v>2.58</v>
      </c>
      <c r="BH233" s="502" t="s">
        <v>2053</v>
      </c>
      <c r="BI233" s="503" t="s">
        <v>2456</v>
      </c>
      <c r="BJ233" s="504" t="s">
        <v>2528</v>
      </c>
      <c r="BK233" s="504" t="s">
        <v>2442</v>
      </c>
      <c r="BL233" s="504" t="s">
        <v>1721</v>
      </c>
      <c r="BM233" s="503">
        <v>8.7500000000000008E-3</v>
      </c>
      <c r="BN233" s="503">
        <v>0</v>
      </c>
      <c r="BO233" s="505">
        <v>2.23</v>
      </c>
      <c r="BP233" s="10"/>
      <c r="BQ233" s="157"/>
      <c r="BR233" s="627"/>
      <c r="BS233" s="627"/>
      <c r="BT233" s="627"/>
      <c r="BU233" s="157"/>
      <c r="BV233" s="157"/>
      <c r="BW233" s="11"/>
    </row>
    <row r="234" spans="1:75">
      <c r="A234" s="1" t="s">
        <v>869</v>
      </c>
      <c r="B234" s="1" t="s">
        <v>695</v>
      </c>
      <c r="C234" s="1" t="s">
        <v>842</v>
      </c>
      <c r="D234" s="1" t="s">
        <v>539</v>
      </c>
      <c r="E234" s="1" t="s">
        <v>542</v>
      </c>
      <c r="F234" s="1">
        <v>2.5000000000000001E-2</v>
      </c>
      <c r="G234" s="1">
        <v>0</v>
      </c>
      <c r="J234" s="1" t="s">
        <v>535</v>
      </c>
      <c r="AI234" s="561"/>
      <c r="AJ234" s="166" t="s">
        <v>2673</v>
      </c>
      <c r="AK234" s="157" t="s">
        <v>539</v>
      </c>
      <c r="AL234" s="627" t="s">
        <v>1185</v>
      </c>
      <c r="AM234" s="627" t="s">
        <v>1184</v>
      </c>
      <c r="AN234" s="627" t="s">
        <v>1721</v>
      </c>
      <c r="AO234" s="157">
        <v>6.3E-2</v>
      </c>
      <c r="AP234" s="157">
        <v>0</v>
      </c>
      <c r="AQ234" s="11">
        <v>2.3199999999999998</v>
      </c>
      <c r="AR234" s="10" t="s">
        <v>1191</v>
      </c>
      <c r="AS234" s="157" t="s">
        <v>539</v>
      </c>
      <c r="AT234" s="627" t="s">
        <v>1185</v>
      </c>
      <c r="AU234" s="627" t="s">
        <v>1184</v>
      </c>
      <c r="AV234" s="627" t="s">
        <v>1721</v>
      </c>
      <c r="AW234" s="157">
        <v>6.3E-2</v>
      </c>
      <c r="AX234" s="157">
        <v>0</v>
      </c>
      <c r="AY234" s="11">
        <v>3</v>
      </c>
      <c r="AZ234" s="10" t="s">
        <v>2005</v>
      </c>
      <c r="BA234" s="157" t="s">
        <v>539</v>
      </c>
      <c r="BB234" s="627" t="s">
        <v>614</v>
      </c>
      <c r="BC234" s="627" t="s">
        <v>1721</v>
      </c>
      <c r="BD234" s="627" t="s">
        <v>238</v>
      </c>
      <c r="BE234" s="157">
        <v>7.4999999999999997E-2</v>
      </c>
      <c r="BF234" s="157">
        <v>3.5000000000000001E-3</v>
      </c>
      <c r="BG234" s="11">
        <v>2.58</v>
      </c>
      <c r="BH234" s="593" t="s">
        <v>2053</v>
      </c>
      <c r="BI234" s="594" t="s">
        <v>2456</v>
      </c>
      <c r="BJ234" s="595" t="s">
        <v>4384</v>
      </c>
      <c r="BK234" s="595" t="s">
        <v>1721</v>
      </c>
      <c r="BL234" s="595" t="s">
        <v>1721</v>
      </c>
      <c r="BM234" s="594"/>
      <c r="BN234" s="594"/>
      <c r="BO234" s="596"/>
      <c r="BP234" s="10"/>
      <c r="BQ234" s="157"/>
      <c r="BR234" s="627"/>
      <c r="BS234" s="627"/>
      <c r="BT234" s="627"/>
      <c r="BU234" s="157"/>
      <c r="BV234" s="157"/>
      <c r="BW234" s="11"/>
    </row>
    <row r="235" spans="1:75">
      <c r="A235" s="1" t="s">
        <v>870</v>
      </c>
      <c r="B235" s="1" t="s">
        <v>695</v>
      </c>
      <c r="C235" s="1" t="s">
        <v>842</v>
      </c>
      <c r="D235" s="1" t="s">
        <v>539</v>
      </c>
      <c r="E235" s="1" t="s">
        <v>543</v>
      </c>
      <c r="F235" s="1">
        <v>2.5000000000000001E-2</v>
      </c>
      <c r="G235" s="1">
        <v>0</v>
      </c>
      <c r="J235" s="1" t="s">
        <v>769</v>
      </c>
      <c r="AI235" s="561"/>
      <c r="AJ235" s="166" t="s">
        <v>2673</v>
      </c>
      <c r="AK235" s="157" t="s">
        <v>539</v>
      </c>
      <c r="AL235" s="627" t="s">
        <v>1186</v>
      </c>
      <c r="AM235" s="627" t="s">
        <v>1184</v>
      </c>
      <c r="AN235" s="627" t="s">
        <v>1721</v>
      </c>
      <c r="AO235" s="157">
        <v>6.3E-2</v>
      </c>
      <c r="AP235" s="157">
        <v>0</v>
      </c>
      <c r="AQ235" s="11">
        <v>2.3199999999999998</v>
      </c>
      <c r="AR235" s="10" t="s">
        <v>1191</v>
      </c>
      <c r="AS235" s="157" t="s">
        <v>539</v>
      </c>
      <c r="AT235" s="627" t="s">
        <v>1186</v>
      </c>
      <c r="AU235" s="627" t="s">
        <v>1184</v>
      </c>
      <c r="AV235" s="627" t="s">
        <v>1721</v>
      </c>
      <c r="AW235" s="157">
        <v>6.3E-2</v>
      </c>
      <c r="AX235" s="157">
        <v>0</v>
      </c>
      <c r="AY235" s="11">
        <v>3</v>
      </c>
      <c r="AZ235" s="10" t="s">
        <v>2005</v>
      </c>
      <c r="BA235" s="157" t="s">
        <v>539</v>
      </c>
      <c r="BB235" s="627" t="s">
        <v>616</v>
      </c>
      <c r="BC235" s="627" t="s">
        <v>535</v>
      </c>
      <c r="BD235" s="627" t="s">
        <v>238</v>
      </c>
      <c r="BE235" s="157">
        <v>7.4999999999999997E-2</v>
      </c>
      <c r="BF235" s="157">
        <v>3.5000000000000001E-3</v>
      </c>
      <c r="BG235" s="11">
        <v>2.58</v>
      </c>
      <c r="BH235" s="593" t="s">
        <v>2053</v>
      </c>
      <c r="BI235" s="594" t="s">
        <v>2456</v>
      </c>
      <c r="BJ235" s="595" t="s">
        <v>4385</v>
      </c>
      <c r="BK235" s="595" t="s">
        <v>1721</v>
      </c>
      <c r="BL235" s="595" t="s">
        <v>1721</v>
      </c>
      <c r="BM235" s="594"/>
      <c r="BN235" s="594"/>
      <c r="BO235" s="596"/>
      <c r="BP235" s="10"/>
      <c r="BQ235" s="157"/>
      <c r="BR235" s="627"/>
      <c r="BS235" s="627"/>
      <c r="BT235" s="627"/>
      <c r="BU235" s="157"/>
      <c r="BV235" s="157"/>
      <c r="BW235" s="11"/>
    </row>
    <row r="236" spans="1:75">
      <c r="A236" s="1" t="s">
        <v>871</v>
      </c>
      <c r="B236" s="1" t="s">
        <v>695</v>
      </c>
      <c r="C236" s="1" t="s">
        <v>842</v>
      </c>
      <c r="D236" s="1" t="s">
        <v>539</v>
      </c>
      <c r="E236" s="1" t="s">
        <v>544</v>
      </c>
      <c r="F236" s="1">
        <v>1.2500000000000001E-2</v>
      </c>
      <c r="G236" s="1">
        <v>0</v>
      </c>
      <c r="J236" s="1" t="s">
        <v>536</v>
      </c>
      <c r="AI236" s="561"/>
      <c r="AJ236" s="506" t="s">
        <v>2673</v>
      </c>
      <c r="AK236" s="503" t="s">
        <v>1703</v>
      </c>
      <c r="AL236" s="504" t="s">
        <v>2530</v>
      </c>
      <c r="AM236" s="504" t="s">
        <v>1721</v>
      </c>
      <c r="AN236" s="559" t="s">
        <v>1721</v>
      </c>
      <c r="AO236" s="503">
        <v>1.7500000000000002E-2</v>
      </c>
      <c r="AP236" s="503">
        <v>0</v>
      </c>
      <c r="AQ236" s="505">
        <v>2.3199999999999998</v>
      </c>
      <c r="AR236" s="502" t="s">
        <v>2674</v>
      </c>
      <c r="AS236" s="503" t="s">
        <v>1703</v>
      </c>
      <c r="AT236" s="504" t="s">
        <v>2530</v>
      </c>
      <c r="AU236" s="504" t="s">
        <v>1721</v>
      </c>
      <c r="AV236" s="559" t="s">
        <v>1721</v>
      </c>
      <c r="AW236" s="503">
        <v>1.7500000000000002E-2</v>
      </c>
      <c r="AX236" s="503">
        <v>0</v>
      </c>
      <c r="AY236" s="505">
        <v>3</v>
      </c>
      <c r="AZ236" s="10" t="s">
        <v>2005</v>
      </c>
      <c r="BA236" s="157" t="s">
        <v>539</v>
      </c>
      <c r="BB236" s="627" t="s">
        <v>618</v>
      </c>
      <c r="BC236" s="627" t="s">
        <v>535</v>
      </c>
      <c r="BD236" s="627" t="s">
        <v>238</v>
      </c>
      <c r="BE236" s="157">
        <v>7.4999999999999997E-2</v>
      </c>
      <c r="BF236" s="157">
        <v>3.5000000000000001E-3</v>
      </c>
      <c r="BG236" s="11">
        <v>2.58</v>
      </c>
      <c r="BH236" s="10"/>
      <c r="BI236" s="157"/>
      <c r="BJ236" s="627"/>
      <c r="BK236" s="627"/>
      <c r="BL236" s="627"/>
      <c r="BM236" s="157"/>
      <c r="BN236" s="157"/>
      <c r="BO236" s="11"/>
      <c r="BP236" s="10"/>
      <c r="BQ236" s="157"/>
      <c r="BR236" s="627"/>
      <c r="BS236" s="627"/>
      <c r="BT236" s="627"/>
      <c r="BU236" s="157"/>
      <c r="BV236" s="157"/>
      <c r="BW236" s="11"/>
    </row>
    <row r="237" spans="1:75">
      <c r="A237" s="1" t="s">
        <v>872</v>
      </c>
      <c r="B237" s="1" t="s">
        <v>695</v>
      </c>
      <c r="C237" s="1" t="s">
        <v>842</v>
      </c>
      <c r="D237" s="1" t="s">
        <v>539</v>
      </c>
      <c r="E237" s="1" t="s">
        <v>545</v>
      </c>
      <c r="F237" s="1">
        <v>1.2500000000000001E-2</v>
      </c>
      <c r="G237" s="1">
        <v>0</v>
      </c>
      <c r="J237" s="1" t="s">
        <v>772</v>
      </c>
      <c r="AI237" s="561"/>
      <c r="AJ237" s="506" t="s">
        <v>2673</v>
      </c>
      <c r="AK237" s="503" t="s">
        <v>1703</v>
      </c>
      <c r="AL237" s="504" t="s">
        <v>2531</v>
      </c>
      <c r="AM237" s="504" t="s">
        <v>300</v>
      </c>
      <c r="AN237" s="559" t="s">
        <v>1721</v>
      </c>
      <c r="AO237" s="503">
        <v>3.5000000000000003E-2</v>
      </c>
      <c r="AP237" s="503">
        <v>0</v>
      </c>
      <c r="AQ237" s="505">
        <v>2.3199999999999998</v>
      </c>
      <c r="AR237" s="502" t="s">
        <v>2674</v>
      </c>
      <c r="AS237" s="503" t="s">
        <v>1703</v>
      </c>
      <c r="AT237" s="504" t="s">
        <v>2531</v>
      </c>
      <c r="AU237" s="504" t="s">
        <v>300</v>
      </c>
      <c r="AV237" s="559" t="s">
        <v>1721</v>
      </c>
      <c r="AW237" s="503">
        <v>3.5000000000000003E-2</v>
      </c>
      <c r="AX237" s="503">
        <v>0</v>
      </c>
      <c r="AY237" s="505">
        <v>3</v>
      </c>
      <c r="AZ237" s="10" t="s">
        <v>2005</v>
      </c>
      <c r="BA237" s="157" t="s">
        <v>539</v>
      </c>
      <c r="BB237" s="627" t="s">
        <v>620</v>
      </c>
      <c r="BC237" s="627" t="s">
        <v>536</v>
      </c>
      <c r="BD237" s="627" t="s">
        <v>238</v>
      </c>
      <c r="BE237" s="157">
        <v>3.7499999999999999E-2</v>
      </c>
      <c r="BF237" s="157">
        <v>1.75E-3</v>
      </c>
      <c r="BG237" s="11">
        <v>2.58</v>
      </c>
      <c r="BH237" s="10"/>
      <c r="BI237" s="157"/>
      <c r="BJ237" s="627"/>
      <c r="BK237" s="627"/>
      <c r="BL237" s="627"/>
      <c r="BM237" s="157"/>
      <c r="BN237" s="157"/>
      <c r="BO237" s="11"/>
      <c r="BP237" s="10"/>
      <c r="BQ237" s="157"/>
      <c r="BR237" s="627"/>
      <c r="BS237" s="627"/>
      <c r="BT237" s="627"/>
      <c r="BU237" s="157"/>
      <c r="BV237" s="157"/>
      <c r="BW237" s="11"/>
    </row>
    <row r="238" spans="1:75">
      <c r="A238" s="1" t="s">
        <v>873</v>
      </c>
      <c r="B238" s="1" t="s">
        <v>738</v>
      </c>
      <c r="C238" s="1" t="s">
        <v>874</v>
      </c>
      <c r="D238" s="1" t="s">
        <v>1847</v>
      </c>
      <c r="E238" s="1" t="s">
        <v>1805</v>
      </c>
      <c r="F238" s="1">
        <v>2.1800000000000002</v>
      </c>
      <c r="G238" s="1">
        <v>0</v>
      </c>
      <c r="H238" s="1">
        <v>3</v>
      </c>
      <c r="I238" s="1" t="s">
        <v>697</v>
      </c>
      <c r="AI238" s="561"/>
      <c r="AJ238" s="506" t="s">
        <v>2673</v>
      </c>
      <c r="AK238" s="503" t="s">
        <v>1703</v>
      </c>
      <c r="AL238" s="504" t="s">
        <v>2532</v>
      </c>
      <c r="AM238" s="504" t="s">
        <v>1194</v>
      </c>
      <c r="AN238" s="559" t="s">
        <v>1721</v>
      </c>
      <c r="AO238" s="503">
        <v>1.7500000000000002E-2</v>
      </c>
      <c r="AP238" s="503">
        <v>0</v>
      </c>
      <c r="AQ238" s="505">
        <v>2.3199999999999998</v>
      </c>
      <c r="AR238" s="502" t="s">
        <v>2674</v>
      </c>
      <c r="AS238" s="503" t="s">
        <v>1703</v>
      </c>
      <c r="AT238" s="504" t="s">
        <v>2532</v>
      </c>
      <c r="AU238" s="504" t="s">
        <v>1194</v>
      </c>
      <c r="AV238" s="559" t="s">
        <v>1721</v>
      </c>
      <c r="AW238" s="503">
        <v>1.7500000000000002E-2</v>
      </c>
      <c r="AX238" s="503">
        <v>0</v>
      </c>
      <c r="AY238" s="505">
        <v>3</v>
      </c>
      <c r="AZ238" s="10" t="s">
        <v>2005</v>
      </c>
      <c r="BA238" s="157" t="s">
        <v>539</v>
      </c>
      <c r="BB238" s="627" t="s">
        <v>622</v>
      </c>
      <c r="BC238" s="627" t="s">
        <v>536</v>
      </c>
      <c r="BD238" s="627" t="s">
        <v>238</v>
      </c>
      <c r="BE238" s="157">
        <v>3.7499999999999999E-2</v>
      </c>
      <c r="BF238" s="157">
        <v>1.75E-3</v>
      </c>
      <c r="BG238" s="11">
        <v>2.58</v>
      </c>
      <c r="BH238" s="10"/>
      <c r="BI238" s="157"/>
      <c r="BJ238" s="627"/>
      <c r="BK238" s="627"/>
      <c r="BL238" s="627"/>
      <c r="BM238" s="157"/>
      <c r="BN238" s="157"/>
      <c r="BO238" s="11"/>
      <c r="BP238" s="10"/>
      <c r="BQ238" s="157"/>
      <c r="BR238" s="627"/>
      <c r="BS238" s="627"/>
      <c r="BT238" s="627"/>
      <c r="BU238" s="157"/>
      <c r="BV238" s="157"/>
      <c r="BW238" s="11"/>
    </row>
    <row r="239" spans="1:75">
      <c r="A239" s="1" t="s">
        <v>875</v>
      </c>
      <c r="B239" s="1" t="s">
        <v>738</v>
      </c>
      <c r="C239" s="1" t="s">
        <v>874</v>
      </c>
      <c r="D239" s="1" t="s">
        <v>1851</v>
      </c>
      <c r="E239" s="1" t="s">
        <v>1792</v>
      </c>
      <c r="F239" s="1">
        <v>1.8</v>
      </c>
      <c r="G239" s="1">
        <v>0</v>
      </c>
      <c r="H239" s="1">
        <v>3</v>
      </c>
      <c r="I239" s="1" t="s">
        <v>697</v>
      </c>
      <c r="AI239" s="561"/>
      <c r="AJ239" s="506" t="s">
        <v>2673</v>
      </c>
      <c r="AK239" s="503" t="s">
        <v>539</v>
      </c>
      <c r="AL239" s="504" t="s">
        <v>2533</v>
      </c>
      <c r="AM239" s="504" t="s">
        <v>1721</v>
      </c>
      <c r="AN239" s="559" t="s">
        <v>1721</v>
      </c>
      <c r="AO239" s="503">
        <v>1.7500000000000002E-2</v>
      </c>
      <c r="AP239" s="503">
        <v>0</v>
      </c>
      <c r="AQ239" s="505">
        <v>2.3199999999999998</v>
      </c>
      <c r="AR239" s="502" t="s">
        <v>2674</v>
      </c>
      <c r="AS239" s="503" t="s">
        <v>539</v>
      </c>
      <c r="AT239" s="504" t="s">
        <v>2533</v>
      </c>
      <c r="AU239" s="504" t="s">
        <v>1721</v>
      </c>
      <c r="AV239" s="559" t="s">
        <v>1721</v>
      </c>
      <c r="AW239" s="503">
        <v>1.7500000000000002E-2</v>
      </c>
      <c r="AX239" s="503">
        <v>0</v>
      </c>
      <c r="AY239" s="505">
        <v>3</v>
      </c>
      <c r="AZ239" s="10" t="s">
        <v>2005</v>
      </c>
      <c r="BA239" s="157" t="s">
        <v>539</v>
      </c>
      <c r="BB239" s="627" t="s">
        <v>1199</v>
      </c>
      <c r="BC239" s="627" t="s">
        <v>1721</v>
      </c>
      <c r="BD239" s="627" t="s">
        <v>238</v>
      </c>
      <c r="BE239" s="157">
        <v>0.13500000000000001</v>
      </c>
      <c r="BF239" s="157">
        <v>6.3E-3</v>
      </c>
      <c r="BG239" s="11">
        <v>2.58</v>
      </c>
      <c r="BH239" s="10"/>
      <c r="BI239" s="157"/>
      <c r="BJ239" s="627"/>
      <c r="BK239" s="627"/>
      <c r="BL239" s="627"/>
      <c r="BM239" s="157"/>
      <c r="BN239" s="157"/>
      <c r="BO239" s="11"/>
      <c r="BP239" s="10"/>
      <c r="BQ239" s="157"/>
      <c r="BR239" s="627"/>
      <c r="BS239" s="627"/>
      <c r="BT239" s="627"/>
      <c r="BU239" s="157"/>
      <c r="BV239" s="157"/>
      <c r="BW239" s="11"/>
    </row>
    <row r="240" spans="1:75">
      <c r="A240" s="1" t="s">
        <v>876</v>
      </c>
      <c r="B240" s="1" t="s">
        <v>738</v>
      </c>
      <c r="C240" s="1" t="s">
        <v>874</v>
      </c>
      <c r="D240" s="1" t="s">
        <v>1852</v>
      </c>
      <c r="E240" s="1" t="s">
        <v>1793</v>
      </c>
      <c r="F240" s="1">
        <v>1.2</v>
      </c>
      <c r="G240" s="1">
        <v>0</v>
      </c>
      <c r="H240" s="1">
        <v>3</v>
      </c>
      <c r="I240" s="1" t="s">
        <v>697</v>
      </c>
      <c r="AI240" s="561"/>
      <c r="AJ240" s="506" t="s">
        <v>2673</v>
      </c>
      <c r="AK240" s="503" t="s">
        <v>539</v>
      </c>
      <c r="AL240" s="504" t="s">
        <v>2534</v>
      </c>
      <c r="AM240" s="504" t="s">
        <v>1193</v>
      </c>
      <c r="AN240" s="559" t="s">
        <v>1721</v>
      </c>
      <c r="AO240" s="503">
        <v>3.5000000000000003E-2</v>
      </c>
      <c r="AP240" s="503">
        <v>0</v>
      </c>
      <c r="AQ240" s="505">
        <v>2.3199999999999998</v>
      </c>
      <c r="AR240" s="502" t="s">
        <v>2674</v>
      </c>
      <c r="AS240" s="503" t="s">
        <v>539</v>
      </c>
      <c r="AT240" s="504" t="s">
        <v>2534</v>
      </c>
      <c r="AU240" s="504" t="s">
        <v>1193</v>
      </c>
      <c r="AV240" s="559" t="s">
        <v>1721</v>
      </c>
      <c r="AW240" s="503">
        <v>3.5000000000000003E-2</v>
      </c>
      <c r="AX240" s="503">
        <v>0</v>
      </c>
      <c r="AY240" s="505">
        <v>3</v>
      </c>
      <c r="AZ240" s="10" t="s">
        <v>2005</v>
      </c>
      <c r="BA240" s="157" t="s">
        <v>539</v>
      </c>
      <c r="BB240" s="627" t="s">
        <v>1200</v>
      </c>
      <c r="BC240" s="627" t="s">
        <v>1721</v>
      </c>
      <c r="BD240" s="627" t="s">
        <v>238</v>
      </c>
      <c r="BE240" s="157">
        <v>0.13500000000000001</v>
      </c>
      <c r="BF240" s="157">
        <v>6.3E-3</v>
      </c>
      <c r="BG240" s="11">
        <v>2.58</v>
      </c>
      <c r="BH240" s="10"/>
      <c r="BI240" s="157"/>
      <c r="BJ240" s="627"/>
      <c r="BK240" s="627"/>
      <c r="BL240" s="627"/>
      <c r="BM240" s="157"/>
      <c r="BN240" s="157"/>
      <c r="BO240" s="11"/>
      <c r="BP240" s="10"/>
      <c r="BQ240" s="157"/>
      <c r="BR240" s="627"/>
      <c r="BS240" s="627"/>
      <c r="BT240" s="627"/>
      <c r="BU240" s="157"/>
      <c r="BV240" s="157"/>
      <c r="BW240" s="11"/>
    </row>
    <row r="241" spans="1:75">
      <c r="A241" s="1" t="s">
        <v>877</v>
      </c>
      <c r="B241" s="1" t="s">
        <v>738</v>
      </c>
      <c r="C241" s="1" t="s">
        <v>874</v>
      </c>
      <c r="D241" s="1" t="s">
        <v>1855</v>
      </c>
      <c r="E241" s="1" t="s">
        <v>1794</v>
      </c>
      <c r="F241" s="1">
        <v>0.9</v>
      </c>
      <c r="G241" s="1">
        <v>0</v>
      </c>
      <c r="H241" s="1">
        <v>3</v>
      </c>
      <c r="I241" s="1" t="s">
        <v>697</v>
      </c>
      <c r="AI241" s="561"/>
      <c r="AJ241" s="506" t="s">
        <v>2673</v>
      </c>
      <c r="AK241" s="503" t="s">
        <v>539</v>
      </c>
      <c r="AL241" s="504" t="s">
        <v>2535</v>
      </c>
      <c r="AM241" s="504" t="s">
        <v>299</v>
      </c>
      <c r="AN241" s="559" t="s">
        <v>1721</v>
      </c>
      <c r="AO241" s="503">
        <v>1.7500000000000002E-2</v>
      </c>
      <c r="AP241" s="503">
        <v>0</v>
      </c>
      <c r="AQ241" s="505">
        <v>2.3199999999999998</v>
      </c>
      <c r="AR241" s="502" t="s">
        <v>2674</v>
      </c>
      <c r="AS241" s="503" t="s">
        <v>539</v>
      </c>
      <c r="AT241" s="504" t="s">
        <v>2535</v>
      </c>
      <c r="AU241" s="504" t="s">
        <v>299</v>
      </c>
      <c r="AV241" s="559" t="s">
        <v>1721</v>
      </c>
      <c r="AW241" s="503">
        <v>1.7500000000000002E-2</v>
      </c>
      <c r="AX241" s="503">
        <v>0</v>
      </c>
      <c r="AY241" s="505">
        <v>3</v>
      </c>
      <c r="AZ241" s="502" t="s">
        <v>2005</v>
      </c>
      <c r="BA241" s="503" t="s">
        <v>1703</v>
      </c>
      <c r="BB241" s="504" t="s">
        <v>2549</v>
      </c>
      <c r="BC241" s="504" t="s">
        <v>1721</v>
      </c>
      <c r="BD241" s="504" t="s">
        <v>237</v>
      </c>
      <c r="BE241" s="503">
        <v>6.25E-2</v>
      </c>
      <c r="BF241" s="503">
        <v>3.7499999999999999E-3</v>
      </c>
      <c r="BG241" s="505">
        <v>2.58</v>
      </c>
      <c r="BH241" s="10"/>
      <c r="BI241" s="157"/>
      <c r="BJ241" s="627"/>
      <c r="BK241" s="627"/>
      <c r="BL241" s="627"/>
      <c r="BM241" s="157"/>
      <c r="BN241" s="157"/>
      <c r="BO241" s="11"/>
      <c r="BP241" s="10"/>
      <c r="BQ241" s="157"/>
      <c r="BR241" s="627"/>
      <c r="BS241" s="627"/>
      <c r="BT241" s="627"/>
      <c r="BU241" s="157"/>
      <c r="BV241" s="157"/>
      <c r="BW241" s="11"/>
    </row>
    <row r="242" spans="1:75">
      <c r="A242" s="1" t="s">
        <v>878</v>
      </c>
      <c r="B242" s="1" t="s">
        <v>738</v>
      </c>
      <c r="C242" s="1" t="s">
        <v>874</v>
      </c>
      <c r="D242" s="1" t="s">
        <v>1872</v>
      </c>
      <c r="E242" s="1" t="s">
        <v>1812</v>
      </c>
      <c r="F242" s="1">
        <v>0.7</v>
      </c>
      <c r="G242" s="1">
        <v>0</v>
      </c>
      <c r="H242" s="1">
        <v>3</v>
      </c>
      <c r="I242" s="1" t="s">
        <v>697</v>
      </c>
      <c r="AI242" s="561"/>
      <c r="AJ242" s="506" t="s">
        <v>2673</v>
      </c>
      <c r="AK242" s="503" t="s">
        <v>539</v>
      </c>
      <c r="AL242" s="504" t="s">
        <v>2536</v>
      </c>
      <c r="AM242" s="504" t="s">
        <v>1184</v>
      </c>
      <c r="AN242" s="559" t="s">
        <v>1721</v>
      </c>
      <c r="AO242" s="503">
        <v>6.3E-2</v>
      </c>
      <c r="AP242" s="503">
        <v>0</v>
      </c>
      <c r="AQ242" s="505">
        <v>2.3199999999999998</v>
      </c>
      <c r="AR242" s="502" t="s">
        <v>2674</v>
      </c>
      <c r="AS242" s="503" t="s">
        <v>539</v>
      </c>
      <c r="AT242" s="504" t="s">
        <v>2536</v>
      </c>
      <c r="AU242" s="504" t="s">
        <v>1184</v>
      </c>
      <c r="AV242" s="559" t="s">
        <v>1721</v>
      </c>
      <c r="AW242" s="503">
        <v>6.3E-2</v>
      </c>
      <c r="AX242" s="503">
        <v>0</v>
      </c>
      <c r="AY242" s="505">
        <v>3</v>
      </c>
      <c r="AZ242" s="502" t="s">
        <v>2005</v>
      </c>
      <c r="BA242" s="503" t="s">
        <v>1703</v>
      </c>
      <c r="BB242" s="504" t="s">
        <v>2550</v>
      </c>
      <c r="BC242" s="504" t="s">
        <v>535</v>
      </c>
      <c r="BD242" s="504" t="s">
        <v>237</v>
      </c>
      <c r="BE242" s="503">
        <v>0.125</v>
      </c>
      <c r="BF242" s="503">
        <v>7.4999999999999997E-3</v>
      </c>
      <c r="BG242" s="505">
        <v>2.58</v>
      </c>
      <c r="BH242" s="10"/>
      <c r="BI242" s="157"/>
      <c r="BJ242" s="627"/>
      <c r="BK242" s="627"/>
      <c r="BL242" s="627"/>
      <c r="BM242" s="157"/>
      <c r="BN242" s="157"/>
      <c r="BO242" s="11"/>
      <c r="BP242" s="10"/>
      <c r="BQ242" s="157"/>
      <c r="BR242" s="627"/>
      <c r="BS242" s="627"/>
      <c r="BT242" s="627"/>
      <c r="BU242" s="157"/>
      <c r="BV242" s="157"/>
      <c r="BW242" s="11"/>
    </row>
    <row r="243" spans="1:75">
      <c r="A243" s="1" t="s">
        <v>879</v>
      </c>
      <c r="B243" s="1" t="s">
        <v>738</v>
      </c>
      <c r="C243" s="1" t="s">
        <v>874</v>
      </c>
      <c r="D243" s="1" t="s">
        <v>1905</v>
      </c>
      <c r="E243" s="1" t="s">
        <v>1813</v>
      </c>
      <c r="F243" s="1">
        <v>0.4</v>
      </c>
      <c r="G243" s="1">
        <v>0</v>
      </c>
      <c r="H243" s="1">
        <v>3</v>
      </c>
      <c r="I243" s="1" t="s">
        <v>697</v>
      </c>
      <c r="AI243" s="561"/>
      <c r="AJ243" s="506" t="s">
        <v>2673</v>
      </c>
      <c r="AK243" s="503" t="s">
        <v>2456</v>
      </c>
      <c r="AL243" s="504" t="s">
        <v>2537</v>
      </c>
      <c r="AM243" s="504" t="s">
        <v>1721</v>
      </c>
      <c r="AN243" s="559" t="s">
        <v>1721</v>
      </c>
      <c r="AO243" s="503">
        <v>7.0000000000000007E-2</v>
      </c>
      <c r="AP243" s="503">
        <v>0</v>
      </c>
      <c r="AQ243" s="505">
        <v>2.3199999999999998</v>
      </c>
      <c r="AR243" s="502" t="s">
        <v>2674</v>
      </c>
      <c r="AS243" s="503" t="s">
        <v>2456</v>
      </c>
      <c r="AT243" s="504" t="s">
        <v>2537</v>
      </c>
      <c r="AU243" s="504" t="s">
        <v>1721</v>
      </c>
      <c r="AV243" s="559" t="s">
        <v>1721</v>
      </c>
      <c r="AW243" s="503">
        <v>7.0000000000000007E-2</v>
      </c>
      <c r="AX243" s="503">
        <v>0</v>
      </c>
      <c r="AY243" s="505">
        <v>3</v>
      </c>
      <c r="AZ243" s="502" t="s">
        <v>2005</v>
      </c>
      <c r="BA243" s="503" t="s">
        <v>1703</v>
      </c>
      <c r="BB243" s="504" t="s">
        <v>2551</v>
      </c>
      <c r="BC243" s="504" t="s">
        <v>536</v>
      </c>
      <c r="BD243" s="504" t="s">
        <v>237</v>
      </c>
      <c r="BE243" s="503">
        <v>6.25E-2</v>
      </c>
      <c r="BF243" s="503">
        <v>3.7499999999999999E-3</v>
      </c>
      <c r="BG243" s="505">
        <v>2.58</v>
      </c>
      <c r="BH243" s="10"/>
      <c r="BI243" s="157"/>
      <c r="BJ243" s="627"/>
      <c r="BK243" s="627"/>
      <c r="BL243" s="627"/>
      <c r="BM243" s="157"/>
      <c r="BN243" s="157"/>
      <c r="BO243" s="11"/>
      <c r="BP243" s="10"/>
      <c r="BQ243" s="157"/>
      <c r="BR243" s="627"/>
      <c r="BS243" s="627"/>
      <c r="BT243" s="627"/>
      <c r="BU243" s="157"/>
      <c r="BV243" s="157"/>
      <c r="BW243" s="11"/>
    </row>
    <row r="244" spans="1:75">
      <c r="A244" s="1" t="s">
        <v>880</v>
      </c>
      <c r="B244" s="1" t="s">
        <v>738</v>
      </c>
      <c r="C244" s="1" t="s">
        <v>874</v>
      </c>
      <c r="D244" s="1" t="s">
        <v>1905</v>
      </c>
      <c r="E244" s="1" t="s">
        <v>1814</v>
      </c>
      <c r="F244" s="1">
        <v>0.4</v>
      </c>
      <c r="G244" s="1">
        <v>0</v>
      </c>
      <c r="H244" s="1">
        <v>3</v>
      </c>
      <c r="I244" s="1" t="s">
        <v>697</v>
      </c>
      <c r="AI244" s="561"/>
      <c r="AJ244" s="506" t="s">
        <v>2673</v>
      </c>
      <c r="AK244" s="503" t="s">
        <v>2456</v>
      </c>
      <c r="AL244" s="504" t="s">
        <v>2538</v>
      </c>
      <c r="AM244" s="504" t="s">
        <v>1721</v>
      </c>
      <c r="AN244" s="559" t="s">
        <v>1721</v>
      </c>
      <c r="AO244" s="503">
        <v>3.5000000000000003E-2</v>
      </c>
      <c r="AP244" s="503">
        <v>0</v>
      </c>
      <c r="AQ244" s="505">
        <v>2.3199999999999998</v>
      </c>
      <c r="AR244" s="502" t="s">
        <v>2674</v>
      </c>
      <c r="AS244" s="503" t="s">
        <v>2456</v>
      </c>
      <c r="AT244" s="504" t="s">
        <v>2538</v>
      </c>
      <c r="AU244" s="504" t="s">
        <v>1721</v>
      </c>
      <c r="AV244" s="559" t="s">
        <v>1721</v>
      </c>
      <c r="AW244" s="503">
        <v>3.5000000000000003E-2</v>
      </c>
      <c r="AX244" s="503">
        <v>0</v>
      </c>
      <c r="AY244" s="505">
        <v>3</v>
      </c>
      <c r="AZ244" s="502" t="s">
        <v>2005</v>
      </c>
      <c r="BA244" s="503" t="s">
        <v>539</v>
      </c>
      <c r="BB244" s="504" t="s">
        <v>2566</v>
      </c>
      <c r="BC244" s="504" t="s">
        <v>1721</v>
      </c>
      <c r="BD244" s="504" t="s">
        <v>238</v>
      </c>
      <c r="BE244" s="503">
        <v>3.7499999999999999E-2</v>
      </c>
      <c r="BF244" s="503">
        <v>1.75E-3</v>
      </c>
      <c r="BG244" s="505">
        <v>2.58</v>
      </c>
      <c r="BH244" s="10"/>
      <c r="BI244" s="157"/>
      <c r="BJ244" s="627"/>
      <c r="BK244" s="627"/>
      <c r="BL244" s="627"/>
      <c r="BM244" s="157"/>
      <c r="BN244" s="157"/>
      <c r="BO244" s="11"/>
      <c r="BP244" s="10"/>
      <c r="BQ244" s="157"/>
      <c r="BR244" s="627"/>
      <c r="BS244" s="627"/>
      <c r="BT244" s="627"/>
      <c r="BU244" s="157"/>
      <c r="BV244" s="157"/>
      <c r="BW244" s="11"/>
    </row>
    <row r="245" spans="1:75">
      <c r="A245" s="1" t="s">
        <v>881</v>
      </c>
      <c r="B245" s="1" t="s">
        <v>738</v>
      </c>
      <c r="C245" s="1" t="s">
        <v>874</v>
      </c>
      <c r="D245" s="1" t="s">
        <v>1905</v>
      </c>
      <c r="E245" s="1" t="s">
        <v>1815</v>
      </c>
      <c r="F245" s="1">
        <v>0.2</v>
      </c>
      <c r="G245" s="1">
        <v>0</v>
      </c>
      <c r="H245" s="1">
        <v>3</v>
      </c>
      <c r="I245" s="1" t="s">
        <v>704</v>
      </c>
      <c r="J245" s="1" t="s">
        <v>705</v>
      </c>
      <c r="AI245" s="561"/>
      <c r="AJ245" s="506" t="s">
        <v>2673</v>
      </c>
      <c r="AK245" s="503" t="s">
        <v>2456</v>
      </c>
      <c r="AL245" s="504" t="s">
        <v>2539</v>
      </c>
      <c r="AM245" s="504" t="s">
        <v>1721</v>
      </c>
      <c r="AN245" s="559" t="s">
        <v>1721</v>
      </c>
      <c r="AO245" s="503">
        <v>1.7500000000000002E-2</v>
      </c>
      <c r="AP245" s="503">
        <v>0</v>
      </c>
      <c r="AQ245" s="505">
        <v>2.3199999999999998</v>
      </c>
      <c r="AR245" s="502" t="s">
        <v>2674</v>
      </c>
      <c r="AS245" s="503" t="s">
        <v>2456</v>
      </c>
      <c r="AT245" s="504" t="s">
        <v>2539</v>
      </c>
      <c r="AU245" s="504" t="s">
        <v>1721</v>
      </c>
      <c r="AV245" s="559" t="s">
        <v>1721</v>
      </c>
      <c r="AW245" s="503">
        <v>1.7500000000000002E-2</v>
      </c>
      <c r="AX245" s="503">
        <v>0</v>
      </c>
      <c r="AY245" s="505">
        <v>3</v>
      </c>
      <c r="AZ245" s="502" t="s">
        <v>2005</v>
      </c>
      <c r="BA245" s="503" t="s">
        <v>539</v>
      </c>
      <c r="BB245" s="504" t="s">
        <v>2567</v>
      </c>
      <c r="BC245" s="504" t="s">
        <v>1193</v>
      </c>
      <c r="BD245" s="504" t="s">
        <v>238</v>
      </c>
      <c r="BE245" s="503">
        <v>7.4999999999999997E-2</v>
      </c>
      <c r="BF245" s="503">
        <v>3.5000000000000001E-3</v>
      </c>
      <c r="BG245" s="505">
        <v>2.58</v>
      </c>
      <c r="BH245" s="10"/>
      <c r="BI245" s="157"/>
      <c r="BJ245" s="627"/>
      <c r="BK245" s="627"/>
      <c r="BL245" s="627"/>
      <c r="BM245" s="157"/>
      <c r="BN245" s="157"/>
      <c r="BO245" s="11"/>
      <c r="BP245" s="10"/>
      <c r="BQ245" s="157"/>
      <c r="BR245" s="627"/>
      <c r="BS245" s="627"/>
      <c r="BT245" s="627"/>
      <c r="BU245" s="157"/>
      <c r="BV245" s="157"/>
      <c r="BW245" s="11"/>
    </row>
    <row r="246" spans="1:75">
      <c r="A246" s="1" t="s">
        <v>882</v>
      </c>
      <c r="B246" s="1" t="s">
        <v>738</v>
      </c>
      <c r="C246" s="1" t="s">
        <v>874</v>
      </c>
      <c r="D246" s="1" t="s">
        <v>1791</v>
      </c>
      <c r="E246" s="1" t="s">
        <v>1816</v>
      </c>
      <c r="F246" s="1">
        <v>0.13</v>
      </c>
      <c r="G246" s="1">
        <v>0</v>
      </c>
      <c r="H246" s="1">
        <v>3</v>
      </c>
      <c r="I246" s="1" t="s">
        <v>697</v>
      </c>
      <c r="AI246" s="561"/>
      <c r="AJ246" s="506" t="s">
        <v>2673</v>
      </c>
      <c r="AK246" s="503" t="s">
        <v>2456</v>
      </c>
      <c r="AL246" s="504" t="s">
        <v>2540</v>
      </c>
      <c r="AM246" s="504" t="s">
        <v>1193</v>
      </c>
      <c r="AN246" s="559" t="s">
        <v>1721</v>
      </c>
      <c r="AO246" s="503">
        <v>5.2500000000000005E-2</v>
      </c>
      <c r="AP246" s="503">
        <v>0</v>
      </c>
      <c r="AQ246" s="505">
        <v>2.3199999999999998</v>
      </c>
      <c r="AR246" s="502" t="s">
        <v>2674</v>
      </c>
      <c r="AS246" s="503" t="s">
        <v>2456</v>
      </c>
      <c r="AT246" s="504" t="s">
        <v>2540</v>
      </c>
      <c r="AU246" s="504" t="s">
        <v>1193</v>
      </c>
      <c r="AV246" s="559" t="s">
        <v>1721</v>
      </c>
      <c r="AW246" s="503">
        <v>5.2500000000000005E-2</v>
      </c>
      <c r="AX246" s="503">
        <v>0</v>
      </c>
      <c r="AY246" s="505">
        <v>3</v>
      </c>
      <c r="AZ246" s="502" t="s">
        <v>2005</v>
      </c>
      <c r="BA246" s="503" t="s">
        <v>539</v>
      </c>
      <c r="BB246" s="504" t="s">
        <v>2568</v>
      </c>
      <c r="BC246" s="504" t="s">
        <v>1194</v>
      </c>
      <c r="BD246" s="504" t="s">
        <v>238</v>
      </c>
      <c r="BE246" s="503">
        <v>3.7499999999999999E-2</v>
      </c>
      <c r="BF246" s="503">
        <v>1.75E-3</v>
      </c>
      <c r="BG246" s="505">
        <v>2.58</v>
      </c>
      <c r="BH246" s="10"/>
      <c r="BI246" s="157"/>
      <c r="BJ246" s="627"/>
      <c r="BK246" s="627"/>
      <c r="BL246" s="627"/>
      <c r="BM246" s="157"/>
      <c r="BN246" s="157"/>
      <c r="BO246" s="11"/>
      <c r="BP246" s="10"/>
      <c r="BQ246" s="157"/>
      <c r="BR246" s="627"/>
      <c r="BS246" s="627"/>
      <c r="BT246" s="627"/>
      <c r="BU246" s="157"/>
      <c r="BV246" s="157"/>
      <c r="BW246" s="11"/>
    </row>
    <row r="247" spans="1:75">
      <c r="A247" s="1" t="s">
        <v>883</v>
      </c>
      <c r="B247" s="1" t="s">
        <v>738</v>
      </c>
      <c r="C247" s="1" t="s">
        <v>874</v>
      </c>
      <c r="D247" s="1" t="s">
        <v>1791</v>
      </c>
      <c r="E247" s="1" t="s">
        <v>1817</v>
      </c>
      <c r="F247" s="1">
        <v>6.5000000000000002E-2</v>
      </c>
      <c r="G247" s="1">
        <v>0</v>
      </c>
      <c r="H247" s="1">
        <v>3</v>
      </c>
      <c r="I247" s="1" t="s">
        <v>704</v>
      </c>
      <c r="J247" s="1" t="s">
        <v>705</v>
      </c>
      <c r="AI247" s="561"/>
      <c r="AJ247" s="506" t="s">
        <v>2673</v>
      </c>
      <c r="AK247" s="503" t="s">
        <v>2456</v>
      </c>
      <c r="AL247" s="504" t="s">
        <v>2541</v>
      </c>
      <c r="AM247" s="504" t="s">
        <v>1193</v>
      </c>
      <c r="AN247" s="559" t="s">
        <v>1721</v>
      </c>
      <c r="AO247" s="503">
        <v>5.2499999999999998E-2</v>
      </c>
      <c r="AP247" s="503">
        <v>0</v>
      </c>
      <c r="AQ247" s="505">
        <v>2.3199999999999998</v>
      </c>
      <c r="AR247" s="502" t="s">
        <v>2674</v>
      </c>
      <c r="AS247" s="503" t="s">
        <v>2456</v>
      </c>
      <c r="AT247" s="504" t="s">
        <v>2541</v>
      </c>
      <c r="AU247" s="504" t="s">
        <v>1193</v>
      </c>
      <c r="AV247" s="559" t="s">
        <v>1721</v>
      </c>
      <c r="AW247" s="503">
        <v>5.2499999999999998E-2</v>
      </c>
      <c r="AX247" s="503">
        <v>0</v>
      </c>
      <c r="AY247" s="505">
        <v>3</v>
      </c>
      <c r="AZ247" s="502" t="s">
        <v>2005</v>
      </c>
      <c r="BA247" s="503" t="s">
        <v>539</v>
      </c>
      <c r="BB247" s="504" t="s">
        <v>2569</v>
      </c>
      <c r="BC247" s="559" t="s">
        <v>1721</v>
      </c>
      <c r="BD247" s="504" t="s">
        <v>238</v>
      </c>
      <c r="BE247" s="503">
        <v>0.13500000000000001</v>
      </c>
      <c r="BF247" s="503">
        <v>6.3E-3</v>
      </c>
      <c r="BG247" s="505">
        <v>2.58</v>
      </c>
      <c r="BH247" s="10"/>
      <c r="BI247" s="157"/>
      <c r="BJ247" s="627"/>
      <c r="BK247" s="627"/>
      <c r="BL247" s="627"/>
      <c r="BM247" s="157"/>
      <c r="BN247" s="157"/>
      <c r="BO247" s="11"/>
      <c r="BP247" s="10"/>
      <c r="BQ247" s="157"/>
      <c r="BR247" s="627"/>
      <c r="BS247" s="627"/>
      <c r="BT247" s="627"/>
      <c r="BU247" s="157"/>
      <c r="BV247" s="157"/>
      <c r="BW247" s="11"/>
    </row>
    <row r="248" spans="1:75">
      <c r="A248" s="1" t="s">
        <v>884</v>
      </c>
      <c r="B248" s="1" t="s">
        <v>738</v>
      </c>
      <c r="C248" s="1" t="s">
        <v>874</v>
      </c>
      <c r="D248" s="1" t="s">
        <v>1791</v>
      </c>
      <c r="E248" s="1" t="s">
        <v>1909</v>
      </c>
      <c r="F248" s="1">
        <v>9.7500000000000003E-2</v>
      </c>
      <c r="G248" s="1">
        <v>0</v>
      </c>
      <c r="H248" s="1">
        <v>3</v>
      </c>
      <c r="I248" s="1" t="s">
        <v>697</v>
      </c>
      <c r="J248" s="1" t="s">
        <v>531</v>
      </c>
      <c r="AI248" s="561"/>
      <c r="AJ248" s="506" t="s">
        <v>2673</v>
      </c>
      <c r="AK248" s="503" t="s">
        <v>2456</v>
      </c>
      <c r="AL248" s="504" t="s">
        <v>2542</v>
      </c>
      <c r="AM248" s="504" t="s">
        <v>1193</v>
      </c>
      <c r="AN248" s="559" t="s">
        <v>1721</v>
      </c>
      <c r="AO248" s="503">
        <v>5.2499999999999998E-2</v>
      </c>
      <c r="AP248" s="503">
        <v>0</v>
      </c>
      <c r="AQ248" s="505">
        <v>2.3199999999999998</v>
      </c>
      <c r="AR248" s="502" t="s">
        <v>2674</v>
      </c>
      <c r="AS248" s="503" t="s">
        <v>2456</v>
      </c>
      <c r="AT248" s="504" t="s">
        <v>2542</v>
      </c>
      <c r="AU248" s="504" t="s">
        <v>1193</v>
      </c>
      <c r="AV248" s="559" t="s">
        <v>1721</v>
      </c>
      <c r="AW248" s="503">
        <v>5.2499999999999998E-2</v>
      </c>
      <c r="AX248" s="503">
        <v>0</v>
      </c>
      <c r="AY248" s="505">
        <v>3</v>
      </c>
      <c r="AZ248" s="502" t="s">
        <v>2005</v>
      </c>
      <c r="BA248" s="503" t="s">
        <v>2456</v>
      </c>
      <c r="BB248" s="504" t="s">
        <v>2554</v>
      </c>
      <c r="BC248" s="504" t="s">
        <v>1721</v>
      </c>
      <c r="BD248" s="504" t="s">
        <v>2450</v>
      </c>
      <c r="BE248" s="503">
        <v>0.24</v>
      </c>
      <c r="BF248" s="503">
        <v>7.0000000000000001E-3</v>
      </c>
      <c r="BG248" s="505">
        <v>2.58</v>
      </c>
      <c r="BH248" s="10"/>
      <c r="BI248" s="157"/>
      <c r="BJ248" s="627"/>
      <c r="BK248" s="627"/>
      <c r="BL248" s="627"/>
      <c r="BM248" s="157"/>
      <c r="BN248" s="157"/>
      <c r="BO248" s="11"/>
      <c r="BP248" s="10"/>
      <c r="BQ248" s="157"/>
      <c r="BR248" s="627"/>
      <c r="BS248" s="627"/>
      <c r="BT248" s="627"/>
      <c r="BU248" s="157"/>
      <c r="BV248" s="157"/>
      <c r="BW248" s="11"/>
    </row>
    <row r="249" spans="1:75">
      <c r="A249" s="1" t="s">
        <v>885</v>
      </c>
      <c r="B249" s="1" t="s">
        <v>738</v>
      </c>
      <c r="C249" s="1" t="s">
        <v>874</v>
      </c>
      <c r="D249" s="1" t="s">
        <v>1791</v>
      </c>
      <c r="E249" s="1" t="s">
        <v>1912</v>
      </c>
      <c r="F249" s="1">
        <v>9.7500000000000003E-2</v>
      </c>
      <c r="G249" s="1">
        <v>0</v>
      </c>
      <c r="H249" s="1">
        <v>3</v>
      </c>
      <c r="I249" s="1" t="s">
        <v>704</v>
      </c>
      <c r="J249" s="1" t="s">
        <v>710</v>
      </c>
      <c r="AI249" s="561"/>
      <c r="AJ249" s="506" t="s">
        <v>2673</v>
      </c>
      <c r="AK249" s="503" t="s">
        <v>2456</v>
      </c>
      <c r="AL249" s="504" t="s">
        <v>2543</v>
      </c>
      <c r="AM249" s="504" t="s">
        <v>299</v>
      </c>
      <c r="AN249" s="559" t="s">
        <v>1721</v>
      </c>
      <c r="AO249" s="503">
        <v>3.5000000000000003E-2</v>
      </c>
      <c r="AP249" s="503">
        <v>0</v>
      </c>
      <c r="AQ249" s="505">
        <v>2.3199999999999998</v>
      </c>
      <c r="AR249" s="502" t="s">
        <v>2674</v>
      </c>
      <c r="AS249" s="503" t="s">
        <v>2456</v>
      </c>
      <c r="AT249" s="504" t="s">
        <v>2543</v>
      </c>
      <c r="AU249" s="504" t="s">
        <v>299</v>
      </c>
      <c r="AV249" s="559" t="s">
        <v>1721</v>
      </c>
      <c r="AW249" s="503">
        <v>3.5000000000000003E-2</v>
      </c>
      <c r="AX249" s="503">
        <v>0</v>
      </c>
      <c r="AY249" s="505">
        <v>3</v>
      </c>
      <c r="AZ249" s="502" t="s">
        <v>2005</v>
      </c>
      <c r="BA249" s="503" t="s">
        <v>2456</v>
      </c>
      <c r="BB249" s="504" t="s">
        <v>2555</v>
      </c>
      <c r="BC249" s="504" t="s">
        <v>1721</v>
      </c>
      <c r="BD249" s="504" t="s">
        <v>2450</v>
      </c>
      <c r="BE249" s="503">
        <v>0.12</v>
      </c>
      <c r="BF249" s="503">
        <v>3.5000000000000001E-3</v>
      </c>
      <c r="BG249" s="505">
        <v>2.58</v>
      </c>
      <c r="BH249" s="10"/>
      <c r="BI249" s="157"/>
      <c r="BJ249" s="627"/>
      <c r="BK249" s="627"/>
      <c r="BL249" s="627"/>
      <c r="BM249" s="157"/>
      <c r="BN249" s="157"/>
      <c r="BO249" s="11"/>
      <c r="BP249" s="10"/>
      <c r="BQ249" s="157"/>
      <c r="BR249" s="627"/>
      <c r="BS249" s="627"/>
      <c r="BT249" s="627"/>
      <c r="BU249" s="157"/>
      <c r="BV249" s="157"/>
      <c r="BW249" s="11"/>
    </row>
    <row r="250" spans="1:75">
      <c r="A250" s="1" t="s">
        <v>886</v>
      </c>
      <c r="B250" s="1" t="s">
        <v>738</v>
      </c>
      <c r="C250" s="1" t="s">
        <v>874</v>
      </c>
      <c r="D250" s="1" t="s">
        <v>1791</v>
      </c>
      <c r="E250" s="1" t="s">
        <v>1915</v>
      </c>
      <c r="F250" s="1">
        <v>6.5000000000000002E-2</v>
      </c>
      <c r="G250" s="1">
        <v>0</v>
      </c>
      <c r="H250" s="1">
        <v>3</v>
      </c>
      <c r="I250" s="1" t="s">
        <v>697</v>
      </c>
      <c r="J250" s="1" t="s">
        <v>532</v>
      </c>
      <c r="AI250" s="561"/>
      <c r="AJ250" s="506" t="s">
        <v>2673</v>
      </c>
      <c r="AK250" s="503" t="s">
        <v>2456</v>
      </c>
      <c r="AL250" s="504" t="s">
        <v>2544</v>
      </c>
      <c r="AM250" s="504" t="s">
        <v>299</v>
      </c>
      <c r="AN250" s="559" t="s">
        <v>1721</v>
      </c>
      <c r="AO250" s="503">
        <v>3.5000000000000003E-2</v>
      </c>
      <c r="AP250" s="503">
        <v>0</v>
      </c>
      <c r="AQ250" s="505">
        <v>2.3199999999999998</v>
      </c>
      <c r="AR250" s="502" t="s">
        <v>2674</v>
      </c>
      <c r="AS250" s="503" t="s">
        <v>2456</v>
      </c>
      <c r="AT250" s="504" t="s">
        <v>2544</v>
      </c>
      <c r="AU250" s="504" t="s">
        <v>299</v>
      </c>
      <c r="AV250" s="559" t="s">
        <v>1721</v>
      </c>
      <c r="AW250" s="503">
        <v>3.5000000000000003E-2</v>
      </c>
      <c r="AX250" s="503">
        <v>0</v>
      </c>
      <c r="AY250" s="505">
        <v>3</v>
      </c>
      <c r="AZ250" s="502" t="s">
        <v>2005</v>
      </c>
      <c r="BA250" s="503" t="s">
        <v>2456</v>
      </c>
      <c r="BB250" s="504" t="s">
        <v>2556</v>
      </c>
      <c r="BC250" s="504" t="s">
        <v>1721</v>
      </c>
      <c r="BD250" s="504" t="s">
        <v>2450</v>
      </c>
      <c r="BE250" s="503">
        <v>0.06</v>
      </c>
      <c r="BF250" s="503">
        <v>1.75E-3</v>
      </c>
      <c r="BG250" s="505">
        <v>2.58</v>
      </c>
      <c r="BH250" s="10"/>
      <c r="BI250" s="157"/>
      <c r="BJ250" s="627"/>
      <c r="BK250" s="627"/>
      <c r="BL250" s="627"/>
      <c r="BM250" s="157"/>
      <c r="BN250" s="157"/>
      <c r="BO250" s="11"/>
      <c r="BP250" s="10"/>
      <c r="BQ250" s="157"/>
      <c r="BR250" s="627"/>
      <c r="BS250" s="627"/>
      <c r="BT250" s="627"/>
      <c r="BU250" s="157"/>
      <c r="BV250" s="157"/>
      <c r="BW250" s="11"/>
    </row>
    <row r="251" spans="1:75">
      <c r="A251" s="1" t="s">
        <v>887</v>
      </c>
      <c r="B251" s="1" t="s">
        <v>738</v>
      </c>
      <c r="C251" s="1" t="s">
        <v>874</v>
      </c>
      <c r="D251" s="1" t="s">
        <v>1791</v>
      </c>
      <c r="E251" s="1" t="s">
        <v>1919</v>
      </c>
      <c r="F251" s="1">
        <v>6.5000000000000002E-2</v>
      </c>
      <c r="G251" s="1">
        <v>0</v>
      </c>
      <c r="H251" s="1">
        <v>3</v>
      </c>
      <c r="I251" s="1" t="s">
        <v>704</v>
      </c>
      <c r="J251" s="1" t="s">
        <v>713</v>
      </c>
      <c r="AI251" s="561"/>
      <c r="AJ251" s="506" t="s">
        <v>2673</v>
      </c>
      <c r="AK251" s="503" t="s">
        <v>2456</v>
      </c>
      <c r="AL251" s="504" t="s">
        <v>2545</v>
      </c>
      <c r="AM251" s="504" t="s">
        <v>299</v>
      </c>
      <c r="AN251" s="559" t="s">
        <v>1721</v>
      </c>
      <c r="AO251" s="503">
        <v>3.5000000000000003E-2</v>
      </c>
      <c r="AP251" s="503">
        <v>0</v>
      </c>
      <c r="AQ251" s="505">
        <v>2.3199999999999998</v>
      </c>
      <c r="AR251" s="502" t="s">
        <v>2674</v>
      </c>
      <c r="AS251" s="503" t="s">
        <v>2456</v>
      </c>
      <c r="AT251" s="504" t="s">
        <v>2545</v>
      </c>
      <c r="AU251" s="504" t="s">
        <v>299</v>
      </c>
      <c r="AV251" s="559" t="s">
        <v>1721</v>
      </c>
      <c r="AW251" s="503">
        <v>3.5000000000000003E-2</v>
      </c>
      <c r="AX251" s="503">
        <v>0</v>
      </c>
      <c r="AY251" s="505">
        <v>3</v>
      </c>
      <c r="AZ251" s="502" t="s">
        <v>2005</v>
      </c>
      <c r="BA251" s="503" t="s">
        <v>2456</v>
      </c>
      <c r="BB251" s="504" t="s">
        <v>2557</v>
      </c>
      <c r="BC251" s="504" t="s">
        <v>1193</v>
      </c>
      <c r="BD251" s="504" t="s">
        <v>2450</v>
      </c>
      <c r="BE251" s="503">
        <v>0.18</v>
      </c>
      <c r="BF251" s="503">
        <v>5.2500000000000003E-3</v>
      </c>
      <c r="BG251" s="505">
        <v>2.58</v>
      </c>
      <c r="BH251" s="10"/>
      <c r="BI251" s="157"/>
      <c r="BJ251" s="627"/>
      <c r="BK251" s="627"/>
      <c r="BL251" s="627"/>
      <c r="BM251" s="157"/>
      <c r="BN251" s="157"/>
      <c r="BO251" s="11"/>
      <c r="BP251" s="10"/>
      <c r="BQ251" s="157"/>
      <c r="BR251" s="627"/>
      <c r="BS251" s="627"/>
      <c r="BT251" s="627"/>
      <c r="BU251" s="157"/>
      <c r="BV251" s="157"/>
      <c r="BW251" s="11"/>
    </row>
    <row r="252" spans="1:75">
      <c r="A252" s="1" t="s">
        <v>888</v>
      </c>
      <c r="B252" s="1" t="s">
        <v>738</v>
      </c>
      <c r="C252" s="1" t="s">
        <v>874</v>
      </c>
      <c r="D252" s="1" t="s">
        <v>1791</v>
      </c>
      <c r="E252" s="1" t="s">
        <v>1923</v>
      </c>
      <c r="F252" s="1">
        <v>3.2500000000000001E-2</v>
      </c>
      <c r="G252" s="1">
        <v>0</v>
      </c>
      <c r="H252" s="1">
        <v>3</v>
      </c>
      <c r="I252" s="1" t="s">
        <v>697</v>
      </c>
      <c r="J252" s="1" t="s">
        <v>533</v>
      </c>
      <c r="AI252" s="561"/>
      <c r="AJ252" s="506" t="s">
        <v>2673</v>
      </c>
      <c r="AK252" s="503" t="s">
        <v>2456</v>
      </c>
      <c r="AL252" s="504" t="s">
        <v>2546</v>
      </c>
      <c r="AM252" s="504" t="s">
        <v>2442</v>
      </c>
      <c r="AN252" s="559" t="s">
        <v>1721</v>
      </c>
      <c r="AO252" s="503">
        <v>1.7500000000000002E-2</v>
      </c>
      <c r="AP252" s="503">
        <v>0</v>
      </c>
      <c r="AQ252" s="505">
        <v>2.3199999999999998</v>
      </c>
      <c r="AR252" s="502" t="s">
        <v>2674</v>
      </c>
      <c r="AS252" s="503" t="s">
        <v>2456</v>
      </c>
      <c r="AT252" s="504" t="s">
        <v>2546</v>
      </c>
      <c r="AU252" s="504" t="s">
        <v>2442</v>
      </c>
      <c r="AV252" s="559" t="s">
        <v>1721</v>
      </c>
      <c r="AW252" s="503">
        <v>1.7500000000000002E-2</v>
      </c>
      <c r="AX252" s="503">
        <v>0</v>
      </c>
      <c r="AY252" s="505">
        <v>3</v>
      </c>
      <c r="AZ252" s="502" t="s">
        <v>2005</v>
      </c>
      <c r="BA252" s="503" t="s">
        <v>2456</v>
      </c>
      <c r="BB252" s="504" t="s">
        <v>2558</v>
      </c>
      <c r="BC252" s="504" t="s">
        <v>1193</v>
      </c>
      <c r="BD252" s="504" t="s">
        <v>2450</v>
      </c>
      <c r="BE252" s="503">
        <v>0.18</v>
      </c>
      <c r="BF252" s="503">
        <v>5.2500000000000003E-3</v>
      </c>
      <c r="BG252" s="505">
        <v>2.58</v>
      </c>
      <c r="BH252" s="10"/>
      <c r="BI252" s="157"/>
      <c r="BJ252" s="627"/>
      <c r="BK252" s="627"/>
      <c r="BL252" s="627"/>
      <c r="BM252" s="157"/>
      <c r="BN252" s="157"/>
      <c r="BO252" s="11"/>
      <c r="BP252" s="10"/>
      <c r="BQ252" s="157"/>
      <c r="BR252" s="627"/>
      <c r="BS252" s="627"/>
      <c r="BT252" s="627"/>
      <c r="BU252" s="157"/>
      <c r="BV252" s="157"/>
      <c r="BW252" s="11"/>
    </row>
    <row r="253" spans="1:75">
      <c r="A253" s="1" t="s">
        <v>889</v>
      </c>
      <c r="B253" s="1" t="s">
        <v>738</v>
      </c>
      <c r="C253" s="1" t="s">
        <v>874</v>
      </c>
      <c r="D253" s="1" t="s">
        <v>1791</v>
      </c>
      <c r="E253" s="1" t="s">
        <v>1927</v>
      </c>
      <c r="F253" s="1">
        <v>3.2500000000000001E-2</v>
      </c>
      <c r="G253" s="1">
        <v>0</v>
      </c>
      <c r="H253" s="1">
        <v>3</v>
      </c>
      <c r="I253" s="1" t="s">
        <v>704</v>
      </c>
      <c r="J253" s="1" t="s">
        <v>716</v>
      </c>
      <c r="AI253" s="561"/>
      <c r="AJ253" s="506" t="s">
        <v>2673</v>
      </c>
      <c r="AK253" s="503" t="s">
        <v>2456</v>
      </c>
      <c r="AL253" s="504" t="s">
        <v>2547</v>
      </c>
      <c r="AM253" s="504" t="s">
        <v>2442</v>
      </c>
      <c r="AN253" s="559" t="s">
        <v>1721</v>
      </c>
      <c r="AO253" s="503">
        <v>1.7500000000000002E-2</v>
      </c>
      <c r="AP253" s="503">
        <v>0</v>
      </c>
      <c r="AQ253" s="505">
        <v>2.3199999999999998</v>
      </c>
      <c r="AR253" s="502" t="s">
        <v>2674</v>
      </c>
      <c r="AS253" s="503" t="s">
        <v>2456</v>
      </c>
      <c r="AT253" s="504" t="s">
        <v>2547</v>
      </c>
      <c r="AU253" s="504" t="s">
        <v>2442</v>
      </c>
      <c r="AV253" s="559" t="s">
        <v>1721</v>
      </c>
      <c r="AW253" s="503">
        <v>1.7500000000000002E-2</v>
      </c>
      <c r="AX253" s="503">
        <v>0</v>
      </c>
      <c r="AY253" s="505">
        <v>3</v>
      </c>
      <c r="AZ253" s="502" t="s">
        <v>2005</v>
      </c>
      <c r="BA253" s="503" t="s">
        <v>2456</v>
      </c>
      <c r="BB253" s="504" t="s">
        <v>2559</v>
      </c>
      <c r="BC253" s="504" t="s">
        <v>1193</v>
      </c>
      <c r="BD253" s="504" t="s">
        <v>2450</v>
      </c>
      <c r="BE253" s="503">
        <v>0.18</v>
      </c>
      <c r="BF253" s="503">
        <v>5.2500000000000003E-3</v>
      </c>
      <c r="BG253" s="505">
        <v>2.58</v>
      </c>
      <c r="BH253" s="10"/>
      <c r="BI253" s="157"/>
      <c r="BJ253" s="627"/>
      <c r="BK253" s="627"/>
      <c r="BL253" s="627"/>
      <c r="BM253" s="157"/>
      <c r="BN253" s="157"/>
      <c r="BO253" s="11"/>
      <c r="BP253" s="10"/>
      <c r="BQ253" s="157"/>
      <c r="BR253" s="627"/>
      <c r="BS253" s="627"/>
      <c r="BT253" s="627"/>
      <c r="BU253" s="157"/>
      <c r="BV253" s="157"/>
      <c r="BW253" s="11"/>
    </row>
    <row r="254" spans="1:75">
      <c r="A254" s="1" t="s">
        <v>890</v>
      </c>
      <c r="B254" s="1" t="s">
        <v>738</v>
      </c>
      <c r="C254" s="1" t="s">
        <v>874</v>
      </c>
      <c r="D254" s="1" t="s">
        <v>1703</v>
      </c>
      <c r="E254" s="1" t="s">
        <v>1932</v>
      </c>
      <c r="F254" s="1">
        <v>7.0000000000000007E-2</v>
      </c>
      <c r="G254" s="1">
        <v>0</v>
      </c>
      <c r="H254" s="1">
        <v>3</v>
      </c>
      <c r="I254" s="1" t="s">
        <v>697</v>
      </c>
      <c r="AI254" s="561"/>
      <c r="AJ254" s="506" t="s">
        <v>2673</v>
      </c>
      <c r="AK254" s="503" t="s">
        <v>2456</v>
      </c>
      <c r="AL254" s="504" t="s">
        <v>2548</v>
      </c>
      <c r="AM254" s="504" t="s">
        <v>2442</v>
      </c>
      <c r="AN254" s="559" t="s">
        <v>1721</v>
      </c>
      <c r="AO254" s="503">
        <v>1.7500000000000002E-2</v>
      </c>
      <c r="AP254" s="503">
        <v>0</v>
      </c>
      <c r="AQ254" s="505">
        <v>2.3199999999999998</v>
      </c>
      <c r="AR254" s="502" t="s">
        <v>2674</v>
      </c>
      <c r="AS254" s="503" t="s">
        <v>2456</v>
      </c>
      <c r="AT254" s="504" t="s">
        <v>2548</v>
      </c>
      <c r="AU254" s="504" t="s">
        <v>2442</v>
      </c>
      <c r="AV254" s="559" t="s">
        <v>1721</v>
      </c>
      <c r="AW254" s="503">
        <v>1.7500000000000002E-2</v>
      </c>
      <c r="AX254" s="503">
        <v>0</v>
      </c>
      <c r="AY254" s="505">
        <v>3</v>
      </c>
      <c r="AZ254" s="502" t="s">
        <v>2005</v>
      </c>
      <c r="BA254" s="503" t="s">
        <v>2456</v>
      </c>
      <c r="BB254" s="504" t="s">
        <v>2560</v>
      </c>
      <c r="BC254" s="504" t="s">
        <v>299</v>
      </c>
      <c r="BD254" s="504" t="s">
        <v>2450</v>
      </c>
      <c r="BE254" s="503">
        <v>0.12</v>
      </c>
      <c r="BF254" s="503">
        <v>0.35</v>
      </c>
      <c r="BG254" s="505">
        <v>2.58</v>
      </c>
      <c r="BH254" s="10"/>
      <c r="BI254" s="157"/>
      <c r="BJ254" s="627"/>
      <c r="BK254" s="627"/>
      <c r="BL254" s="627"/>
      <c r="BM254" s="157"/>
      <c r="BN254" s="157"/>
      <c r="BO254" s="11"/>
      <c r="BP254" s="10"/>
      <c r="BQ254" s="157"/>
      <c r="BR254" s="627"/>
      <c r="BS254" s="627"/>
      <c r="BT254" s="627"/>
      <c r="BU254" s="157"/>
      <c r="BV254" s="157"/>
      <c r="BW254" s="11"/>
    </row>
    <row r="255" spans="1:75">
      <c r="A255" s="1" t="s">
        <v>891</v>
      </c>
      <c r="B255" s="1" t="s">
        <v>738</v>
      </c>
      <c r="C255" s="1" t="s">
        <v>874</v>
      </c>
      <c r="D255" s="1" t="s">
        <v>1703</v>
      </c>
      <c r="E255" s="1" t="s">
        <v>1933</v>
      </c>
      <c r="F255" s="1">
        <v>3.5000000000000003E-2</v>
      </c>
      <c r="G255" s="1">
        <v>0</v>
      </c>
      <c r="H255" s="1">
        <v>3</v>
      </c>
      <c r="I255" s="1" t="s">
        <v>704</v>
      </c>
      <c r="J255" s="1" t="s">
        <v>705</v>
      </c>
      <c r="AI255" s="561"/>
      <c r="AJ255" s="597" t="s">
        <v>4392</v>
      </c>
      <c r="AK255" s="594" t="s">
        <v>2456</v>
      </c>
      <c r="AL255" s="595" t="s">
        <v>4386</v>
      </c>
      <c r="AM255" s="595" t="s">
        <v>1721</v>
      </c>
      <c r="AN255" s="595" t="s">
        <v>1721</v>
      </c>
      <c r="AO255" s="594"/>
      <c r="AP255" s="594"/>
      <c r="AQ255" s="596"/>
      <c r="AR255" s="593" t="s">
        <v>1191</v>
      </c>
      <c r="AS255" s="594" t="s">
        <v>2456</v>
      </c>
      <c r="AT255" s="595" t="s">
        <v>4386</v>
      </c>
      <c r="AU255" s="595" t="s">
        <v>1721</v>
      </c>
      <c r="AV255" s="595" t="s">
        <v>1721</v>
      </c>
      <c r="AW255" s="594"/>
      <c r="AX255" s="594"/>
      <c r="AY255" s="596"/>
      <c r="AZ255" s="502" t="s">
        <v>2005</v>
      </c>
      <c r="BA255" s="503" t="s">
        <v>2456</v>
      </c>
      <c r="BB255" s="504" t="s">
        <v>2561</v>
      </c>
      <c r="BC255" s="504" t="s">
        <v>299</v>
      </c>
      <c r="BD255" s="504" t="s">
        <v>2450</v>
      </c>
      <c r="BE255" s="503">
        <v>0.12</v>
      </c>
      <c r="BF255" s="503">
        <v>0.35</v>
      </c>
      <c r="BG255" s="505">
        <v>2.58</v>
      </c>
      <c r="BH255" s="10"/>
      <c r="BI255" s="157"/>
      <c r="BJ255" s="627"/>
      <c r="BK255" s="627"/>
      <c r="BL255" s="627"/>
      <c r="BM255" s="157"/>
      <c r="BN255" s="157"/>
      <c r="BO255" s="11"/>
      <c r="BP255" s="10"/>
      <c r="BQ255" s="157"/>
      <c r="BR255" s="627"/>
      <c r="BS255" s="627"/>
      <c r="BT255" s="627"/>
      <c r="BU255" s="157"/>
      <c r="BV255" s="157"/>
      <c r="BW255" s="11"/>
    </row>
    <row r="256" spans="1:75">
      <c r="A256" s="1" t="s">
        <v>892</v>
      </c>
      <c r="B256" s="1" t="s">
        <v>738</v>
      </c>
      <c r="C256" s="1" t="s">
        <v>874</v>
      </c>
      <c r="D256" s="1" t="s">
        <v>1703</v>
      </c>
      <c r="E256" s="1" t="s">
        <v>1934</v>
      </c>
      <c r="F256" s="1">
        <v>6.3000000000000014E-2</v>
      </c>
      <c r="G256" s="1">
        <v>0</v>
      </c>
      <c r="H256" s="1">
        <v>3</v>
      </c>
      <c r="I256" s="1" t="s">
        <v>704</v>
      </c>
      <c r="J256" s="1" t="s">
        <v>710</v>
      </c>
      <c r="AI256" s="561"/>
      <c r="AJ256" s="597" t="s">
        <v>4392</v>
      </c>
      <c r="AK256" s="594" t="s">
        <v>2456</v>
      </c>
      <c r="AL256" s="595" t="s">
        <v>4387</v>
      </c>
      <c r="AM256" s="595" t="s">
        <v>1721</v>
      </c>
      <c r="AN256" s="595" t="s">
        <v>1721</v>
      </c>
      <c r="AO256" s="594"/>
      <c r="AP256" s="594"/>
      <c r="AQ256" s="596"/>
      <c r="AR256" s="593" t="s">
        <v>1191</v>
      </c>
      <c r="AS256" s="594" t="s">
        <v>2456</v>
      </c>
      <c r="AT256" s="595" t="s">
        <v>4387</v>
      </c>
      <c r="AU256" s="595" t="s">
        <v>1721</v>
      </c>
      <c r="AV256" s="595" t="s">
        <v>1721</v>
      </c>
      <c r="AW256" s="594"/>
      <c r="AX256" s="594"/>
      <c r="AY256" s="596"/>
      <c r="AZ256" s="502" t="s">
        <v>2005</v>
      </c>
      <c r="BA256" s="503" t="s">
        <v>2456</v>
      </c>
      <c r="BB256" s="504" t="s">
        <v>2562</v>
      </c>
      <c r="BC256" s="504" t="s">
        <v>299</v>
      </c>
      <c r="BD256" s="504" t="s">
        <v>2450</v>
      </c>
      <c r="BE256" s="503">
        <v>0.12</v>
      </c>
      <c r="BF256" s="503">
        <v>0.35</v>
      </c>
      <c r="BG256" s="505">
        <v>2.58</v>
      </c>
      <c r="BH256" s="10"/>
      <c r="BI256" s="157"/>
      <c r="BJ256" s="627"/>
      <c r="BK256" s="627"/>
      <c r="BL256" s="627"/>
      <c r="BM256" s="157"/>
      <c r="BN256" s="157"/>
      <c r="BO256" s="11"/>
      <c r="BP256" s="10"/>
      <c r="BQ256" s="157"/>
      <c r="BR256" s="627"/>
      <c r="BS256" s="627"/>
      <c r="BT256" s="627"/>
      <c r="BU256" s="157"/>
      <c r="BV256" s="157"/>
      <c r="BW256" s="11"/>
    </row>
    <row r="257" spans="1:75">
      <c r="A257" s="1" t="s">
        <v>893</v>
      </c>
      <c r="B257" s="1" t="s">
        <v>738</v>
      </c>
      <c r="C257" s="1" t="s">
        <v>874</v>
      </c>
      <c r="D257" s="1" t="s">
        <v>1703</v>
      </c>
      <c r="E257" s="1" t="s">
        <v>1935</v>
      </c>
      <c r="F257" s="1">
        <v>6.3000000000000014E-2</v>
      </c>
      <c r="G257" s="1">
        <v>0</v>
      </c>
      <c r="H257" s="1">
        <v>3</v>
      </c>
      <c r="I257" s="1" t="s">
        <v>697</v>
      </c>
      <c r="J257" s="1" t="s">
        <v>531</v>
      </c>
      <c r="AI257" s="561"/>
      <c r="AJ257" s="597" t="s">
        <v>4392</v>
      </c>
      <c r="AK257" s="594" t="s">
        <v>2456</v>
      </c>
      <c r="AL257" s="595" t="s">
        <v>4388</v>
      </c>
      <c r="AM257" s="595" t="s">
        <v>1721</v>
      </c>
      <c r="AN257" s="595" t="s">
        <v>1721</v>
      </c>
      <c r="AO257" s="594"/>
      <c r="AP257" s="594"/>
      <c r="AQ257" s="596"/>
      <c r="AR257" s="593" t="s">
        <v>1191</v>
      </c>
      <c r="AS257" s="594" t="s">
        <v>2456</v>
      </c>
      <c r="AT257" s="595" t="s">
        <v>4388</v>
      </c>
      <c r="AU257" s="595" t="s">
        <v>1721</v>
      </c>
      <c r="AV257" s="595" t="s">
        <v>1721</v>
      </c>
      <c r="AW257" s="594"/>
      <c r="AX257" s="594"/>
      <c r="AY257" s="596"/>
      <c r="AZ257" s="502" t="s">
        <v>2005</v>
      </c>
      <c r="BA257" s="503" t="s">
        <v>2456</v>
      </c>
      <c r="BB257" s="504" t="s">
        <v>2563</v>
      </c>
      <c r="BC257" s="504" t="s">
        <v>2442</v>
      </c>
      <c r="BD257" s="504" t="s">
        <v>2450</v>
      </c>
      <c r="BE257" s="503">
        <v>0.06</v>
      </c>
      <c r="BF257" s="503">
        <v>1.75E-3</v>
      </c>
      <c r="BG257" s="505">
        <v>2.58</v>
      </c>
      <c r="BH257" s="10"/>
      <c r="BI257" s="157"/>
      <c r="BJ257" s="627"/>
      <c r="BK257" s="627"/>
      <c r="BL257" s="627"/>
      <c r="BM257" s="157"/>
      <c r="BN257" s="157"/>
      <c r="BO257" s="11"/>
      <c r="BP257" s="10"/>
      <c r="BQ257" s="157"/>
      <c r="BR257" s="627"/>
      <c r="BS257" s="627"/>
      <c r="BT257" s="627"/>
      <c r="BU257" s="157"/>
      <c r="BV257" s="157"/>
      <c r="BW257" s="11"/>
    </row>
    <row r="258" spans="1:75">
      <c r="A258" s="1" t="s">
        <v>894</v>
      </c>
      <c r="B258" s="1" t="s">
        <v>738</v>
      </c>
      <c r="C258" s="1" t="s">
        <v>874</v>
      </c>
      <c r="D258" s="1" t="s">
        <v>1703</v>
      </c>
      <c r="E258" s="1" t="s">
        <v>1936</v>
      </c>
      <c r="F258" s="1">
        <v>3.5000000000000003E-2</v>
      </c>
      <c r="G258" s="1">
        <v>0</v>
      </c>
      <c r="H258" s="1">
        <v>3</v>
      </c>
      <c r="I258" s="1" t="s">
        <v>704</v>
      </c>
      <c r="J258" s="1" t="s">
        <v>713</v>
      </c>
      <c r="AI258" s="561"/>
      <c r="AJ258" s="166"/>
      <c r="AK258" s="157"/>
      <c r="AL258" s="627"/>
      <c r="AM258" s="627"/>
      <c r="AN258" s="627"/>
      <c r="AO258" s="157"/>
      <c r="AP258" s="157"/>
      <c r="AQ258" s="11"/>
      <c r="AR258" s="10"/>
      <c r="AS258" s="157"/>
      <c r="AT258" s="627"/>
      <c r="AU258" s="627"/>
      <c r="AV258" s="627"/>
      <c r="AW258" s="157"/>
      <c r="AX258" s="157"/>
      <c r="AY258" s="11"/>
      <c r="AZ258" s="502" t="s">
        <v>2005</v>
      </c>
      <c r="BA258" s="503" t="s">
        <v>2456</v>
      </c>
      <c r="BB258" s="504" t="s">
        <v>2564</v>
      </c>
      <c r="BC258" s="504" t="s">
        <v>2442</v>
      </c>
      <c r="BD258" s="504" t="s">
        <v>2450</v>
      </c>
      <c r="BE258" s="503">
        <v>0.06</v>
      </c>
      <c r="BF258" s="503">
        <v>1.75E-3</v>
      </c>
      <c r="BG258" s="505">
        <v>2.58</v>
      </c>
      <c r="BH258" s="10"/>
      <c r="BI258" s="157"/>
      <c r="BJ258" s="627"/>
      <c r="BK258" s="627"/>
      <c r="BL258" s="627"/>
      <c r="BM258" s="157"/>
      <c r="BN258" s="157"/>
      <c r="BO258" s="11"/>
      <c r="BP258" s="10"/>
      <c r="BQ258" s="157"/>
      <c r="BR258" s="627"/>
      <c r="BS258" s="627"/>
      <c r="BT258" s="627"/>
      <c r="BU258" s="157"/>
      <c r="BV258" s="157"/>
      <c r="BW258" s="11"/>
    </row>
    <row r="259" spans="1:75">
      <c r="A259" s="1" t="s">
        <v>895</v>
      </c>
      <c r="B259" s="1" t="s">
        <v>738</v>
      </c>
      <c r="C259" s="1" t="s">
        <v>874</v>
      </c>
      <c r="D259" s="1" t="s">
        <v>1703</v>
      </c>
      <c r="E259" s="1" t="s">
        <v>1937</v>
      </c>
      <c r="F259" s="1">
        <v>3.5000000000000003E-2</v>
      </c>
      <c r="G259" s="1">
        <v>0</v>
      </c>
      <c r="H259" s="1">
        <v>3</v>
      </c>
      <c r="I259" s="1" t="s">
        <v>723</v>
      </c>
      <c r="J259" s="1" t="s">
        <v>532</v>
      </c>
      <c r="AI259" s="561"/>
      <c r="AJ259" s="166"/>
      <c r="AK259" s="157"/>
      <c r="AL259" s="627"/>
      <c r="AM259" s="627"/>
      <c r="AN259" s="627"/>
      <c r="AO259" s="157"/>
      <c r="AP259" s="157"/>
      <c r="AQ259" s="11"/>
      <c r="AR259" s="10"/>
      <c r="AS259" s="157"/>
      <c r="AT259" s="627"/>
      <c r="AU259" s="627"/>
      <c r="AV259" s="627"/>
      <c r="AW259" s="157"/>
      <c r="AX259" s="157"/>
      <c r="AY259" s="11"/>
      <c r="AZ259" s="502" t="s">
        <v>2005</v>
      </c>
      <c r="BA259" s="503" t="s">
        <v>2456</v>
      </c>
      <c r="BB259" s="504" t="s">
        <v>2565</v>
      </c>
      <c r="BC259" s="504" t="s">
        <v>2442</v>
      </c>
      <c r="BD259" s="504" t="s">
        <v>2450</v>
      </c>
      <c r="BE259" s="503">
        <v>0.06</v>
      </c>
      <c r="BF259" s="503">
        <v>1.75E-3</v>
      </c>
      <c r="BG259" s="505">
        <v>2.58</v>
      </c>
      <c r="BH259" s="10"/>
      <c r="BI259" s="157"/>
      <c r="BJ259" s="627"/>
      <c r="BK259" s="627"/>
      <c r="BL259" s="627"/>
      <c r="BM259" s="157"/>
      <c r="BN259" s="157"/>
      <c r="BO259" s="11"/>
      <c r="BP259" s="10"/>
      <c r="BQ259" s="157"/>
      <c r="BR259" s="627"/>
      <c r="BS259" s="627"/>
      <c r="BT259" s="627"/>
      <c r="BU259" s="157"/>
      <c r="BV259" s="157"/>
      <c r="BW259" s="11"/>
    </row>
    <row r="260" spans="1:75">
      <c r="A260" s="1" t="s">
        <v>896</v>
      </c>
      <c r="B260" s="1" t="s">
        <v>738</v>
      </c>
      <c r="C260" s="1" t="s">
        <v>874</v>
      </c>
      <c r="D260" s="1" t="s">
        <v>1703</v>
      </c>
      <c r="E260" s="1" t="s">
        <v>1938</v>
      </c>
      <c r="F260" s="1">
        <v>1.7500000000000002E-2</v>
      </c>
      <c r="G260" s="1">
        <v>0</v>
      </c>
      <c r="H260" s="1">
        <v>3</v>
      </c>
      <c r="I260" s="1" t="s">
        <v>704</v>
      </c>
      <c r="J260" s="1" t="s">
        <v>716</v>
      </c>
      <c r="AI260" s="561"/>
      <c r="AJ260" s="166"/>
      <c r="AK260" s="157"/>
      <c r="AL260" s="627"/>
      <c r="AM260" s="627"/>
      <c r="AN260" s="627"/>
      <c r="AO260" s="157"/>
      <c r="AP260" s="157"/>
      <c r="AQ260" s="11"/>
      <c r="AR260" s="10"/>
      <c r="AS260" s="157"/>
      <c r="AT260" s="627"/>
      <c r="AU260" s="627"/>
      <c r="AV260" s="627"/>
      <c r="AW260" s="157"/>
      <c r="AX260" s="157"/>
      <c r="AY260" s="11"/>
      <c r="AZ260" s="593" t="s">
        <v>2005</v>
      </c>
      <c r="BA260" s="594" t="s">
        <v>2456</v>
      </c>
      <c r="BB260" s="595" t="s">
        <v>4389</v>
      </c>
      <c r="BC260" s="595" t="s">
        <v>1721</v>
      </c>
      <c r="BD260" s="595" t="s">
        <v>2450</v>
      </c>
      <c r="BE260" s="595"/>
      <c r="BF260" s="594"/>
      <c r="BG260" s="596"/>
      <c r="BH260" s="10"/>
      <c r="BI260" s="157"/>
      <c r="BJ260" s="627"/>
      <c r="BK260" s="627"/>
      <c r="BL260" s="627"/>
      <c r="BM260" s="157"/>
      <c r="BN260" s="157"/>
      <c r="BO260" s="11"/>
      <c r="BP260" s="10"/>
      <c r="BQ260" s="157"/>
      <c r="BR260" s="627"/>
      <c r="BS260" s="627"/>
      <c r="BT260" s="627"/>
      <c r="BU260" s="157"/>
      <c r="BV260" s="157"/>
      <c r="BW260" s="11"/>
    </row>
    <row r="261" spans="1:75">
      <c r="A261" s="1" t="s">
        <v>897</v>
      </c>
      <c r="B261" s="1" t="s">
        <v>738</v>
      </c>
      <c r="C261" s="1" t="s">
        <v>874</v>
      </c>
      <c r="D261" s="1" t="s">
        <v>1703</v>
      </c>
      <c r="E261" s="1" t="s">
        <v>1939</v>
      </c>
      <c r="F261" s="1">
        <v>1.7500000000000002E-2</v>
      </c>
      <c r="G261" s="1">
        <v>0</v>
      </c>
      <c r="H261" s="1">
        <v>3</v>
      </c>
      <c r="I261" s="1" t="s">
        <v>726</v>
      </c>
      <c r="J261" s="1" t="s">
        <v>533</v>
      </c>
      <c r="AI261" s="561"/>
      <c r="AJ261" s="166"/>
      <c r="AK261" s="157"/>
      <c r="AL261" s="627"/>
      <c r="AM261" s="627"/>
      <c r="AN261" s="627"/>
      <c r="AO261" s="157"/>
      <c r="AP261" s="157"/>
      <c r="AQ261" s="11"/>
      <c r="AR261" s="10"/>
      <c r="AS261" s="157"/>
      <c r="AT261" s="627"/>
      <c r="AU261" s="627"/>
      <c r="AV261" s="627"/>
      <c r="AW261" s="157"/>
      <c r="AX261" s="157"/>
      <c r="AY261" s="11"/>
      <c r="AZ261" s="593" t="s">
        <v>2005</v>
      </c>
      <c r="BA261" s="594" t="s">
        <v>2456</v>
      </c>
      <c r="BB261" s="595" t="s">
        <v>4390</v>
      </c>
      <c r="BC261" s="595" t="s">
        <v>1721</v>
      </c>
      <c r="BD261" s="595" t="s">
        <v>2450</v>
      </c>
      <c r="BE261" s="595"/>
      <c r="BF261" s="594"/>
      <c r="BG261" s="596"/>
      <c r="BH261" s="10"/>
      <c r="BI261" s="157"/>
      <c r="BJ261" s="627"/>
      <c r="BK261" s="627"/>
      <c r="BL261" s="627"/>
      <c r="BM261" s="157"/>
      <c r="BN261" s="157"/>
      <c r="BO261" s="11"/>
      <c r="BP261" s="10"/>
      <c r="BQ261" s="157"/>
      <c r="BR261" s="627"/>
      <c r="BS261" s="627"/>
      <c r="BT261" s="627"/>
      <c r="BU261" s="157"/>
      <c r="BV261" s="157"/>
      <c r="BW261" s="11"/>
    </row>
    <row r="262" spans="1:75">
      <c r="A262" s="1" t="s">
        <v>898</v>
      </c>
      <c r="B262" s="1" t="s">
        <v>774</v>
      </c>
      <c r="C262" s="1" t="s">
        <v>874</v>
      </c>
      <c r="D262" s="1" t="s">
        <v>1703</v>
      </c>
      <c r="E262" s="1" t="s">
        <v>546</v>
      </c>
      <c r="F262" s="1">
        <v>6.3000000000000014E-2</v>
      </c>
      <c r="G262" s="1">
        <v>0</v>
      </c>
      <c r="H262" s="1">
        <v>3</v>
      </c>
      <c r="I262" s="1" t="s">
        <v>704</v>
      </c>
      <c r="J262" s="1" t="s">
        <v>710</v>
      </c>
      <c r="AI262" s="561"/>
      <c r="AJ262" s="166"/>
      <c r="AK262" s="157"/>
      <c r="AL262" s="627"/>
      <c r="AM262" s="627"/>
      <c r="AN262" s="627"/>
      <c r="AO262" s="157"/>
      <c r="AP262" s="157"/>
      <c r="AQ262" s="11"/>
      <c r="AR262" s="10"/>
      <c r="AS262" s="157"/>
      <c r="AT262" s="627"/>
      <c r="AU262" s="627"/>
      <c r="AV262" s="627"/>
      <c r="AW262" s="157"/>
      <c r="AX262" s="157"/>
      <c r="AY262" s="11"/>
      <c r="AZ262" s="593" t="s">
        <v>2005</v>
      </c>
      <c r="BA262" s="594" t="s">
        <v>2456</v>
      </c>
      <c r="BB262" s="595" t="s">
        <v>4391</v>
      </c>
      <c r="BC262" s="595" t="s">
        <v>1721</v>
      </c>
      <c r="BD262" s="595" t="s">
        <v>2450</v>
      </c>
      <c r="BE262" s="595"/>
      <c r="BF262" s="594"/>
      <c r="BG262" s="596"/>
      <c r="BH262" s="10"/>
      <c r="BI262" s="157"/>
      <c r="BJ262" s="627"/>
      <c r="BK262" s="627"/>
      <c r="BL262" s="627"/>
      <c r="BM262" s="157"/>
      <c r="BN262" s="157"/>
      <c r="BO262" s="11"/>
      <c r="BP262" s="10"/>
      <c r="BQ262" s="157"/>
      <c r="BR262" s="627"/>
      <c r="BS262" s="627"/>
      <c r="BT262" s="627"/>
      <c r="BU262" s="157"/>
      <c r="BV262" s="157"/>
      <c r="BW262" s="11"/>
    </row>
    <row r="263" spans="1:75">
      <c r="AI263" s="561"/>
      <c r="AJ263" s="166"/>
      <c r="AK263" s="157"/>
      <c r="AL263" s="627"/>
      <c r="AM263" s="627"/>
      <c r="AN263" s="627"/>
      <c r="AO263" s="157"/>
      <c r="AP263" s="157"/>
      <c r="AQ263" s="11"/>
      <c r="AR263" s="10"/>
      <c r="AS263" s="157"/>
      <c r="AT263" s="627"/>
      <c r="AU263" s="627"/>
      <c r="AV263" s="627"/>
      <c r="AW263" s="157"/>
      <c r="AX263" s="157"/>
      <c r="AY263" s="11"/>
      <c r="AZ263" s="10"/>
      <c r="BA263" s="157"/>
      <c r="BB263" s="627"/>
      <c r="BC263" s="627"/>
      <c r="BD263" s="627"/>
      <c r="BE263" s="157"/>
      <c r="BF263" s="157"/>
      <c r="BG263" s="11"/>
      <c r="BH263" s="10"/>
      <c r="BI263" s="157"/>
      <c r="BJ263" s="627"/>
      <c r="BK263" s="627"/>
      <c r="BL263" s="627"/>
      <c r="BM263" s="157"/>
      <c r="BN263" s="157"/>
      <c r="BO263" s="11"/>
      <c r="BP263" s="10"/>
      <c r="BQ263" s="157"/>
      <c r="BR263" s="627"/>
      <c r="BS263" s="627"/>
      <c r="BT263" s="627"/>
      <c r="BU263" s="157"/>
      <c r="BV263" s="157"/>
      <c r="BW263" s="11"/>
    </row>
    <row r="264" spans="1:75">
      <c r="AI264" s="561"/>
      <c r="AJ264" s="166"/>
      <c r="AK264" s="157"/>
      <c r="AL264" s="627"/>
      <c r="AM264" s="627"/>
      <c r="AN264" s="627"/>
      <c r="AO264" s="157"/>
      <c r="AP264" s="157"/>
      <c r="AQ264" s="11"/>
      <c r="AR264" s="10"/>
      <c r="AS264" s="157"/>
      <c r="AT264" s="627"/>
      <c r="AU264" s="627"/>
      <c r="AV264" s="627"/>
      <c r="AW264" s="157"/>
      <c r="AX264" s="157"/>
      <c r="AY264" s="11"/>
      <c r="AZ264" s="10"/>
      <c r="BA264" s="157"/>
      <c r="BB264" s="627"/>
      <c r="BC264" s="627"/>
      <c r="BD264" s="627"/>
      <c r="BE264" s="157"/>
      <c r="BF264" s="157"/>
      <c r="BG264" s="11"/>
      <c r="BH264" s="10"/>
      <c r="BI264" s="157"/>
      <c r="BJ264" s="627"/>
      <c r="BK264" s="627"/>
      <c r="BL264" s="627"/>
      <c r="BM264" s="157"/>
      <c r="BN264" s="157"/>
      <c r="BO264" s="11"/>
      <c r="BP264" s="10"/>
      <c r="BQ264" s="157"/>
      <c r="BR264" s="627"/>
      <c r="BS264" s="627"/>
      <c r="BT264" s="627"/>
      <c r="BU264" s="157"/>
      <c r="BV264" s="157"/>
      <c r="BW264" s="11"/>
    </row>
    <row r="265" spans="1:75">
      <c r="AI265" s="561"/>
      <c r="AJ265" s="166"/>
      <c r="AK265" s="157"/>
      <c r="AL265" s="627"/>
      <c r="AM265" s="627"/>
      <c r="AN265" s="627"/>
      <c r="AO265" s="157"/>
      <c r="AP265" s="157"/>
      <c r="AQ265" s="11"/>
      <c r="AR265" s="10"/>
      <c r="AS265" s="157"/>
      <c r="AT265" s="627"/>
      <c r="AU265" s="627"/>
      <c r="AV265" s="627"/>
      <c r="AW265" s="157"/>
      <c r="AX265" s="157"/>
      <c r="AY265" s="11"/>
      <c r="AZ265" s="10"/>
      <c r="BA265" s="157"/>
      <c r="BB265" s="627"/>
      <c r="BC265" s="627"/>
      <c r="BD265" s="627"/>
      <c r="BE265" s="157"/>
      <c r="BF265" s="157"/>
      <c r="BG265" s="11"/>
      <c r="BH265" s="10"/>
      <c r="BI265" s="157"/>
      <c r="BJ265" s="627"/>
      <c r="BK265" s="627"/>
      <c r="BL265" s="627"/>
      <c r="BM265" s="157"/>
      <c r="BN265" s="157"/>
      <c r="BO265" s="11"/>
      <c r="BP265" s="10"/>
      <c r="BQ265" s="157"/>
      <c r="BR265" s="627"/>
      <c r="BS265" s="627"/>
      <c r="BT265" s="627"/>
      <c r="BU265" s="157"/>
      <c r="BV265" s="157"/>
      <c r="BW265" s="11"/>
    </row>
    <row r="266" spans="1:75">
      <c r="AI266" s="561"/>
      <c r="AJ266" s="166"/>
      <c r="AK266" s="157"/>
      <c r="AL266" s="627"/>
      <c r="AM266" s="627"/>
      <c r="AN266" s="627"/>
      <c r="AO266" s="157"/>
      <c r="AP266" s="157"/>
      <c r="AQ266" s="11"/>
      <c r="AR266" s="10"/>
      <c r="AS266" s="157"/>
      <c r="AT266" s="627"/>
      <c r="AU266" s="627"/>
      <c r="AV266" s="627"/>
      <c r="AW266" s="157"/>
      <c r="AX266" s="157"/>
      <c r="AY266" s="11"/>
      <c r="AZ266" s="10"/>
      <c r="BA266" s="157"/>
      <c r="BB266" s="627"/>
      <c r="BC266" s="627"/>
      <c r="BD266" s="627"/>
      <c r="BE266" s="157"/>
      <c r="BF266" s="157"/>
      <c r="BG266" s="11"/>
      <c r="BH266" s="10"/>
      <c r="BI266" s="157"/>
      <c r="BJ266" s="627"/>
      <c r="BK266" s="627"/>
      <c r="BL266" s="627"/>
      <c r="BM266" s="157"/>
      <c r="BN266" s="157"/>
      <c r="BO266" s="11"/>
      <c r="BP266" s="10"/>
      <c r="BQ266" s="157"/>
      <c r="BR266" s="627"/>
      <c r="BS266" s="627"/>
      <c r="BT266" s="627"/>
      <c r="BU266" s="157"/>
      <c r="BV266" s="157"/>
      <c r="BW266" s="11"/>
    </row>
    <row r="267" spans="1:75">
      <c r="AI267" s="561"/>
      <c r="AJ267" s="166"/>
      <c r="AK267" s="157"/>
      <c r="AL267" s="627"/>
      <c r="AM267" s="627"/>
      <c r="AN267" s="627"/>
      <c r="AO267" s="157"/>
      <c r="AP267" s="157"/>
      <c r="AQ267" s="11"/>
      <c r="AR267" s="10"/>
      <c r="AS267" s="157"/>
      <c r="AT267" s="627"/>
      <c r="AU267" s="627"/>
      <c r="AV267" s="627"/>
      <c r="AW267" s="157"/>
      <c r="AX267" s="157"/>
      <c r="AY267" s="11"/>
      <c r="AZ267" s="10"/>
      <c r="BA267" s="157"/>
      <c r="BB267" s="627"/>
      <c r="BC267" s="627"/>
      <c r="BD267" s="627"/>
      <c r="BE267" s="157"/>
      <c r="BF267" s="157"/>
      <c r="BG267" s="11"/>
      <c r="BH267" s="10"/>
      <c r="BI267" s="157"/>
      <c r="BJ267" s="627"/>
      <c r="BK267" s="627"/>
      <c r="BL267" s="627"/>
      <c r="BM267" s="157"/>
      <c r="BN267" s="157"/>
      <c r="BO267" s="11"/>
      <c r="BP267" s="10"/>
      <c r="BQ267" s="157"/>
      <c r="BR267" s="627"/>
      <c r="BS267" s="627"/>
      <c r="BT267" s="627"/>
      <c r="BU267" s="157"/>
      <c r="BV267" s="157"/>
      <c r="BW267" s="11"/>
    </row>
    <row r="268" spans="1:75">
      <c r="AI268" s="561"/>
      <c r="AJ268" s="166"/>
      <c r="AK268" s="157"/>
      <c r="AL268" s="627"/>
      <c r="AM268" s="627"/>
      <c r="AN268" s="627"/>
      <c r="AO268" s="157"/>
      <c r="AP268" s="157"/>
      <c r="AQ268" s="11"/>
      <c r="AR268" s="10"/>
      <c r="AS268" s="157"/>
      <c r="AT268" s="627"/>
      <c r="AU268" s="627"/>
      <c r="AV268" s="627"/>
      <c r="AW268" s="157"/>
      <c r="AX268" s="157"/>
      <c r="AY268" s="11"/>
      <c r="AZ268" s="10"/>
      <c r="BA268" s="157"/>
      <c r="BB268" s="627"/>
      <c r="BC268" s="627"/>
      <c r="BD268" s="627"/>
      <c r="BE268" s="157"/>
      <c r="BF268" s="157"/>
      <c r="BG268" s="11"/>
      <c r="BH268" s="10"/>
      <c r="BI268" s="157"/>
      <c r="BJ268" s="627"/>
      <c r="BK268" s="627"/>
      <c r="BL268" s="627"/>
      <c r="BM268" s="157"/>
      <c r="BN268" s="157"/>
      <c r="BO268" s="11"/>
      <c r="BP268" s="10"/>
      <c r="BQ268" s="157"/>
      <c r="BR268" s="627"/>
      <c r="BS268" s="627"/>
      <c r="BT268" s="627"/>
      <c r="BU268" s="157"/>
      <c r="BV268" s="157"/>
      <c r="BW268" s="11"/>
    </row>
    <row r="269" spans="1:75">
      <c r="AI269" s="561"/>
      <c r="AJ269" s="166"/>
      <c r="AK269" s="157"/>
      <c r="AL269" s="627"/>
      <c r="AM269" s="627"/>
      <c r="AN269" s="627"/>
      <c r="AO269" s="157"/>
      <c r="AP269" s="157"/>
      <c r="AQ269" s="11"/>
      <c r="AR269" s="10"/>
      <c r="AS269" s="157"/>
      <c r="AT269" s="627"/>
      <c r="AU269" s="627"/>
      <c r="AV269" s="627"/>
      <c r="AW269" s="157"/>
      <c r="AX269" s="157"/>
      <c r="AY269" s="11"/>
      <c r="AZ269" s="10"/>
      <c r="BA269" s="157"/>
      <c r="BB269" s="627"/>
      <c r="BC269" s="627"/>
      <c r="BD269" s="627"/>
      <c r="BE269" s="157"/>
      <c r="BF269" s="157"/>
      <c r="BG269" s="11"/>
      <c r="BH269" s="10"/>
      <c r="BI269" s="157"/>
      <c r="BJ269" s="627"/>
      <c r="BK269" s="627"/>
      <c r="BL269" s="627"/>
      <c r="BM269" s="157"/>
      <c r="BN269" s="157"/>
      <c r="BO269" s="11"/>
      <c r="BP269" s="10"/>
      <c r="BQ269" s="157"/>
      <c r="BR269" s="627"/>
      <c r="BS269" s="627"/>
      <c r="BT269" s="627"/>
      <c r="BU269" s="157"/>
      <c r="BV269" s="157"/>
      <c r="BW269" s="11"/>
    </row>
    <row r="270" spans="1:75">
      <c r="AI270" s="561"/>
      <c r="AJ270" s="166"/>
      <c r="AK270" s="157"/>
      <c r="AL270" s="627"/>
      <c r="AM270" s="627"/>
      <c r="AN270" s="627"/>
      <c r="AO270" s="157"/>
      <c r="AP270" s="157"/>
      <c r="AQ270" s="11"/>
      <c r="AR270" s="10"/>
      <c r="AS270" s="157"/>
      <c r="AT270" s="627"/>
      <c r="AU270" s="627"/>
      <c r="AV270" s="627"/>
      <c r="AW270" s="157"/>
      <c r="AX270" s="157"/>
      <c r="AY270" s="11"/>
      <c r="AZ270" s="10"/>
      <c r="BA270" s="157"/>
      <c r="BB270" s="627"/>
      <c r="BC270" s="627"/>
      <c r="BD270" s="627"/>
      <c r="BE270" s="157"/>
      <c r="BF270" s="157"/>
      <c r="BG270" s="11"/>
      <c r="BH270" s="10"/>
      <c r="BI270" s="157"/>
      <c r="BJ270" s="627"/>
      <c r="BK270" s="627"/>
      <c r="BL270" s="627"/>
      <c r="BM270" s="157"/>
      <c r="BN270" s="157"/>
      <c r="BO270" s="11"/>
      <c r="BP270" s="10"/>
      <c r="BQ270" s="157"/>
      <c r="BR270" s="627"/>
      <c r="BS270" s="627"/>
      <c r="BT270" s="627"/>
      <c r="BU270" s="157"/>
      <c r="BV270" s="157"/>
      <c r="BW270" s="11"/>
    </row>
    <row r="271" spans="1:75">
      <c r="AI271" s="561"/>
      <c r="AJ271" s="166"/>
      <c r="AK271" s="157"/>
      <c r="AL271" s="627"/>
      <c r="AM271" s="627"/>
      <c r="AN271" s="627"/>
      <c r="AO271" s="157"/>
      <c r="AP271" s="157"/>
      <c r="AQ271" s="11"/>
      <c r="AR271" s="10"/>
      <c r="AS271" s="157"/>
      <c r="AT271" s="627"/>
      <c r="AU271" s="627"/>
      <c r="AV271" s="627"/>
      <c r="AW271" s="157"/>
      <c r="AX271" s="157"/>
      <c r="AY271" s="11"/>
      <c r="AZ271" s="10"/>
      <c r="BA271" s="157"/>
      <c r="BB271" s="627"/>
      <c r="BC271" s="627"/>
      <c r="BD271" s="627"/>
      <c r="BE271" s="157"/>
      <c r="BF271" s="157"/>
      <c r="BG271" s="11"/>
      <c r="BH271" s="10"/>
      <c r="BI271" s="157"/>
      <c r="BJ271" s="627"/>
      <c r="BK271" s="627"/>
      <c r="BL271" s="627"/>
      <c r="BM271" s="157"/>
      <c r="BN271" s="157"/>
      <c r="BO271" s="11"/>
      <c r="BP271" s="10"/>
      <c r="BQ271" s="157"/>
      <c r="BR271" s="627"/>
      <c r="BS271" s="627"/>
      <c r="BT271" s="627"/>
      <c r="BU271" s="157"/>
      <c r="BV271" s="157"/>
      <c r="BW271" s="11"/>
    </row>
    <row r="272" spans="1:75">
      <c r="AI272" s="561"/>
      <c r="AJ272" s="166"/>
      <c r="AK272" s="157"/>
      <c r="AL272" s="627"/>
      <c r="AM272" s="627"/>
      <c r="AN272" s="627"/>
      <c r="AO272" s="157"/>
      <c r="AP272" s="157"/>
      <c r="AQ272" s="11"/>
      <c r="AR272" s="10"/>
      <c r="AS272" s="157"/>
      <c r="AT272" s="627"/>
      <c r="AU272" s="627"/>
      <c r="AV272" s="627"/>
      <c r="AW272" s="157"/>
      <c r="AX272" s="157"/>
      <c r="AY272" s="11"/>
      <c r="AZ272" s="10"/>
      <c r="BA272" s="157"/>
      <c r="BB272" s="627"/>
      <c r="BC272" s="627"/>
      <c r="BD272" s="627"/>
      <c r="BE272" s="157"/>
      <c r="BF272" s="157"/>
      <c r="BG272" s="11"/>
      <c r="BH272" s="10"/>
      <c r="BI272" s="157"/>
      <c r="BJ272" s="627"/>
      <c r="BK272" s="627"/>
      <c r="BL272" s="627"/>
      <c r="BM272" s="157"/>
      <c r="BN272" s="157"/>
      <c r="BO272" s="11"/>
      <c r="BP272" s="10"/>
      <c r="BQ272" s="157"/>
      <c r="BR272" s="627"/>
      <c r="BS272" s="627"/>
      <c r="BT272" s="627"/>
      <c r="BU272" s="157"/>
      <c r="BV272" s="157"/>
      <c r="BW272" s="11"/>
    </row>
    <row r="273" spans="1:75">
      <c r="AI273" s="561"/>
      <c r="AJ273" s="166"/>
      <c r="AK273" s="157"/>
      <c r="AL273" s="627"/>
      <c r="AM273" s="627"/>
      <c r="AN273" s="627"/>
      <c r="AO273" s="157"/>
      <c r="AP273" s="157"/>
      <c r="AQ273" s="11"/>
      <c r="AR273" s="10"/>
      <c r="AS273" s="157"/>
      <c r="AT273" s="627"/>
      <c r="AU273" s="627"/>
      <c r="AV273" s="627"/>
      <c r="AW273" s="157"/>
      <c r="AX273" s="157"/>
      <c r="AY273" s="11"/>
      <c r="AZ273" s="10"/>
      <c r="BA273" s="157"/>
      <c r="BB273" s="627"/>
      <c r="BC273" s="627"/>
      <c r="BD273" s="627"/>
      <c r="BE273" s="157"/>
      <c r="BF273" s="157"/>
      <c r="BG273" s="11"/>
      <c r="BH273" s="10"/>
      <c r="BI273" s="157"/>
      <c r="BJ273" s="627"/>
      <c r="BK273" s="627"/>
      <c r="BL273" s="627"/>
      <c r="BM273" s="157"/>
      <c r="BN273" s="157"/>
      <c r="BO273" s="11"/>
      <c r="BP273" s="10"/>
      <c r="BQ273" s="157"/>
      <c r="BR273" s="627"/>
      <c r="BS273" s="627"/>
      <c r="BT273" s="627"/>
      <c r="BU273" s="157"/>
      <c r="BV273" s="157"/>
      <c r="BW273" s="11"/>
    </row>
    <row r="274" spans="1:75">
      <c r="AI274" s="561"/>
      <c r="AJ274" s="166"/>
      <c r="AK274" s="157"/>
      <c r="AL274" s="627"/>
      <c r="AM274" s="627"/>
      <c r="AN274" s="627"/>
      <c r="AO274" s="157"/>
      <c r="AP274" s="157"/>
      <c r="AQ274" s="11"/>
      <c r="AR274" s="10"/>
      <c r="AS274" s="157"/>
      <c r="AT274" s="627"/>
      <c r="AU274" s="627"/>
      <c r="AV274" s="627"/>
      <c r="AW274" s="157"/>
      <c r="AX274" s="157"/>
      <c r="AY274" s="11"/>
      <c r="AZ274" s="10"/>
      <c r="BA274" s="157"/>
      <c r="BB274" s="627"/>
      <c r="BC274" s="627"/>
      <c r="BD274" s="627"/>
      <c r="BE274" s="157"/>
      <c r="BF274" s="157"/>
      <c r="BG274" s="11"/>
      <c r="BH274" s="10"/>
      <c r="BI274" s="157"/>
      <c r="BJ274" s="627"/>
      <c r="BK274" s="627"/>
      <c r="BL274" s="627"/>
      <c r="BM274" s="157"/>
      <c r="BN274" s="157"/>
      <c r="BO274" s="11"/>
      <c r="BP274" s="10"/>
      <c r="BQ274" s="157"/>
      <c r="BR274" s="627"/>
      <c r="BS274" s="627"/>
      <c r="BT274" s="627"/>
      <c r="BU274" s="157"/>
      <c r="BV274" s="157"/>
      <c r="BW274" s="11"/>
    </row>
    <row r="275" spans="1:75">
      <c r="AI275" s="561"/>
      <c r="AJ275" s="166"/>
      <c r="AK275" s="157"/>
      <c r="AL275" s="627"/>
      <c r="AM275" s="627"/>
      <c r="AN275" s="627"/>
      <c r="AO275" s="157"/>
      <c r="AP275" s="157"/>
      <c r="AQ275" s="11"/>
      <c r="AR275" s="10"/>
      <c r="AS275" s="157"/>
      <c r="AT275" s="627"/>
      <c r="AU275" s="627"/>
      <c r="AV275" s="627"/>
      <c r="AW275" s="157"/>
      <c r="AX275" s="157"/>
      <c r="AY275" s="11"/>
      <c r="AZ275" s="10"/>
      <c r="BA275" s="157"/>
      <c r="BB275" s="627"/>
      <c r="BC275" s="627"/>
      <c r="BD275" s="627"/>
      <c r="BE275" s="157"/>
      <c r="BF275" s="157"/>
      <c r="BG275" s="11"/>
      <c r="BH275" s="10"/>
      <c r="BI275" s="157"/>
      <c r="BJ275" s="627"/>
      <c r="BK275" s="627"/>
      <c r="BL275" s="627"/>
      <c r="BM275" s="157"/>
      <c r="BN275" s="157"/>
      <c r="BO275" s="11"/>
      <c r="BP275" s="10"/>
      <c r="BQ275" s="157"/>
      <c r="BR275" s="627"/>
      <c r="BS275" s="627"/>
      <c r="BT275" s="627"/>
      <c r="BU275" s="157"/>
      <c r="BV275" s="157"/>
      <c r="BW275" s="11"/>
    </row>
    <row r="276" spans="1:75">
      <c r="AI276" s="561"/>
      <c r="AJ276" s="166"/>
      <c r="AK276" s="157"/>
      <c r="AL276" s="627"/>
      <c r="AM276" s="627"/>
      <c r="AN276" s="627"/>
      <c r="AO276" s="157"/>
      <c r="AP276" s="157"/>
      <c r="AQ276" s="11"/>
      <c r="AR276" s="10"/>
      <c r="AS276" s="157"/>
      <c r="AT276" s="627"/>
      <c r="AU276" s="627"/>
      <c r="AV276" s="627"/>
      <c r="AW276" s="157"/>
      <c r="AX276" s="157"/>
      <c r="AY276" s="11"/>
      <c r="AZ276" s="10"/>
      <c r="BA276" s="157"/>
      <c r="BB276" s="627"/>
      <c r="BC276" s="627"/>
      <c r="BD276" s="627"/>
      <c r="BE276" s="157"/>
      <c r="BF276" s="157"/>
      <c r="BG276" s="11"/>
      <c r="BH276" s="10"/>
      <c r="BI276" s="157"/>
      <c r="BJ276" s="627"/>
      <c r="BK276" s="627"/>
      <c r="BL276" s="627"/>
      <c r="BM276" s="157"/>
      <c r="BN276" s="157"/>
      <c r="BO276" s="11"/>
      <c r="BP276" s="10"/>
      <c r="BQ276" s="157"/>
      <c r="BR276" s="627"/>
      <c r="BS276" s="627"/>
      <c r="BT276" s="627"/>
      <c r="BU276" s="157"/>
      <c r="BV276" s="157"/>
      <c r="BW276" s="11"/>
    </row>
    <row r="277" spans="1:75">
      <c r="AI277" s="561"/>
      <c r="AJ277" s="166"/>
      <c r="AK277" s="157"/>
      <c r="AL277" s="627"/>
      <c r="AM277" s="627"/>
      <c r="AN277" s="627"/>
      <c r="AO277" s="157"/>
      <c r="AP277" s="157"/>
      <c r="AQ277" s="11"/>
      <c r="AR277" s="10"/>
      <c r="AS277" s="157"/>
      <c r="AT277" s="627"/>
      <c r="AU277" s="627"/>
      <c r="AV277" s="627"/>
      <c r="AW277" s="157"/>
      <c r="AX277" s="157"/>
      <c r="AY277" s="11"/>
      <c r="AZ277" s="10"/>
      <c r="BA277" s="157"/>
      <c r="BB277" s="627"/>
      <c r="BC277" s="627"/>
      <c r="BD277" s="627"/>
      <c r="BE277" s="157"/>
      <c r="BF277" s="157"/>
      <c r="BG277" s="11"/>
      <c r="BH277" s="10"/>
      <c r="BI277" s="157"/>
      <c r="BJ277" s="627"/>
      <c r="BK277" s="627"/>
      <c r="BL277" s="627"/>
      <c r="BM277" s="157"/>
      <c r="BN277" s="157"/>
      <c r="BO277" s="11"/>
      <c r="BP277" s="10"/>
      <c r="BQ277" s="157"/>
      <c r="BR277" s="627"/>
      <c r="BS277" s="627"/>
      <c r="BT277" s="627"/>
      <c r="BU277" s="157"/>
      <c r="BV277" s="157"/>
      <c r="BW277" s="11"/>
    </row>
    <row r="278" spans="1:75">
      <c r="AI278" s="561"/>
      <c r="AJ278" s="166"/>
      <c r="AK278" s="157"/>
      <c r="AL278" s="627"/>
      <c r="AM278" s="627"/>
      <c r="AN278" s="627"/>
      <c r="AO278" s="157"/>
      <c r="AP278" s="157"/>
      <c r="AQ278" s="11"/>
      <c r="AR278" s="10"/>
      <c r="AS278" s="157"/>
      <c r="AT278" s="627"/>
      <c r="AU278" s="627"/>
      <c r="AV278" s="627"/>
      <c r="AW278" s="157"/>
      <c r="AX278" s="157"/>
      <c r="AY278" s="11"/>
      <c r="AZ278" s="10"/>
      <c r="BA278" s="157"/>
      <c r="BB278" s="627"/>
      <c r="BC278" s="627"/>
      <c r="BD278" s="627"/>
      <c r="BE278" s="157"/>
      <c r="BF278" s="157"/>
      <c r="BG278" s="11"/>
      <c r="BH278" s="10"/>
      <c r="BI278" s="157"/>
      <c r="BJ278" s="627"/>
      <c r="BK278" s="627"/>
      <c r="BL278" s="627"/>
      <c r="BM278" s="157"/>
      <c r="BN278" s="157"/>
      <c r="BO278" s="11"/>
      <c r="BP278" s="10"/>
      <c r="BQ278" s="157"/>
      <c r="BR278" s="627"/>
      <c r="BS278" s="627"/>
      <c r="BT278" s="627"/>
      <c r="BU278" s="157"/>
      <c r="BV278" s="157"/>
      <c r="BW278" s="11"/>
    </row>
    <row r="279" spans="1:75">
      <c r="AI279" s="561"/>
      <c r="AJ279" s="166"/>
      <c r="AK279" s="157"/>
      <c r="AL279" s="627"/>
      <c r="AM279" s="627"/>
      <c r="AN279" s="627"/>
      <c r="AO279" s="157"/>
      <c r="AP279" s="157"/>
      <c r="AQ279" s="11"/>
      <c r="AR279" s="10"/>
      <c r="AS279" s="157"/>
      <c r="AT279" s="627"/>
      <c r="AU279" s="627"/>
      <c r="AV279" s="627"/>
      <c r="AW279" s="157"/>
      <c r="AX279" s="157"/>
      <c r="AY279" s="11"/>
      <c r="AZ279" s="10"/>
      <c r="BA279" s="157"/>
      <c r="BB279" s="627"/>
      <c r="BC279" s="627"/>
      <c r="BD279" s="627"/>
      <c r="BE279" s="157"/>
      <c r="BF279" s="157"/>
      <c r="BG279" s="11"/>
      <c r="BH279" s="10"/>
      <c r="BI279" s="157"/>
      <c r="BJ279" s="627"/>
      <c r="BK279" s="627"/>
      <c r="BL279" s="627"/>
      <c r="BM279" s="157"/>
      <c r="BN279" s="157"/>
      <c r="BO279" s="11"/>
      <c r="BP279" s="10"/>
      <c r="BQ279" s="157"/>
      <c r="BR279" s="627"/>
      <c r="BS279" s="627"/>
      <c r="BT279" s="627"/>
      <c r="BU279" s="157"/>
      <c r="BV279" s="157"/>
      <c r="BW279" s="11"/>
    </row>
    <row r="280" spans="1:75">
      <c r="AI280" s="561"/>
      <c r="AJ280" s="166"/>
      <c r="AK280" s="157"/>
      <c r="AL280" s="627"/>
      <c r="AM280" s="627"/>
      <c r="AN280" s="627"/>
      <c r="AO280" s="157"/>
      <c r="AP280" s="157"/>
      <c r="AQ280" s="11"/>
      <c r="AR280" s="10"/>
      <c r="AS280" s="157"/>
      <c r="AT280" s="627"/>
      <c r="AU280" s="627"/>
      <c r="AV280" s="627"/>
      <c r="AW280" s="157"/>
      <c r="AX280" s="157"/>
      <c r="AY280" s="11"/>
      <c r="AZ280" s="10"/>
      <c r="BA280" s="157"/>
      <c r="BB280" s="627"/>
      <c r="BC280" s="627"/>
      <c r="BD280" s="627"/>
      <c r="BE280" s="157"/>
      <c r="BF280" s="157"/>
      <c r="BG280" s="11"/>
      <c r="BH280" s="10"/>
      <c r="BI280" s="157"/>
      <c r="BJ280" s="627"/>
      <c r="BK280" s="627"/>
      <c r="BL280" s="627"/>
      <c r="BM280" s="157"/>
      <c r="BN280" s="157"/>
      <c r="BO280" s="11"/>
      <c r="BP280" s="10"/>
      <c r="BQ280" s="157"/>
      <c r="BR280" s="627"/>
      <c r="BS280" s="627"/>
      <c r="BT280" s="627"/>
      <c r="BU280" s="157"/>
      <c r="BV280" s="157"/>
      <c r="BW280" s="11"/>
    </row>
    <row r="281" spans="1:75">
      <c r="AI281" s="561"/>
      <c r="AJ281" s="166"/>
      <c r="AK281" s="157"/>
      <c r="AL281" s="627"/>
      <c r="AM281" s="627"/>
      <c r="AN281" s="627"/>
      <c r="AO281" s="157"/>
      <c r="AP281" s="157"/>
      <c r="AQ281" s="11"/>
      <c r="AR281" s="10"/>
      <c r="AS281" s="157"/>
      <c r="AT281" s="627"/>
      <c r="AU281" s="627"/>
      <c r="AV281" s="627"/>
      <c r="AW281" s="157"/>
      <c r="AX281" s="157"/>
      <c r="AY281" s="11"/>
      <c r="AZ281" s="10"/>
      <c r="BA281" s="157"/>
      <c r="BB281" s="627"/>
      <c r="BC281" s="627"/>
      <c r="BD281" s="627"/>
      <c r="BE281" s="157"/>
      <c r="BF281" s="157"/>
      <c r="BG281" s="11"/>
      <c r="BH281" s="10"/>
      <c r="BI281" s="157"/>
      <c r="BJ281" s="627"/>
      <c r="BK281" s="627"/>
      <c r="BL281" s="627"/>
      <c r="BM281" s="157"/>
      <c r="BN281" s="157"/>
      <c r="BO281" s="11"/>
      <c r="BP281" s="10"/>
      <c r="BQ281" s="157"/>
      <c r="BR281" s="627"/>
      <c r="BS281" s="627"/>
      <c r="BT281" s="627"/>
      <c r="BU281" s="157"/>
      <c r="BV281" s="157"/>
      <c r="BW281" s="11"/>
    </row>
    <row r="282" spans="1:75">
      <c r="AI282" s="561"/>
      <c r="AJ282" s="166"/>
      <c r="AK282" s="157"/>
      <c r="AL282" s="627"/>
      <c r="AM282" s="627"/>
      <c r="AN282" s="627"/>
      <c r="AO282" s="157"/>
      <c r="AP282" s="157"/>
      <c r="AQ282" s="11"/>
      <c r="AR282" s="10"/>
      <c r="AS282" s="157"/>
      <c r="AT282" s="627"/>
      <c r="AU282" s="627"/>
      <c r="AV282" s="627"/>
      <c r="AW282" s="157"/>
      <c r="AX282" s="157"/>
      <c r="AY282" s="11"/>
      <c r="AZ282" s="10"/>
      <c r="BA282" s="157"/>
      <c r="BB282" s="627"/>
      <c r="BC282" s="627"/>
      <c r="BD282" s="627"/>
      <c r="BE282" s="157"/>
      <c r="BF282" s="157"/>
      <c r="BG282" s="11"/>
      <c r="BH282" s="10"/>
      <c r="BI282" s="157"/>
      <c r="BJ282" s="627"/>
      <c r="BK282" s="627"/>
      <c r="BL282" s="627"/>
      <c r="BM282" s="157"/>
      <c r="BN282" s="157"/>
      <c r="BO282" s="11"/>
      <c r="BP282" s="10"/>
      <c r="BQ282" s="157"/>
      <c r="BR282" s="627"/>
      <c r="BS282" s="627"/>
      <c r="BT282" s="627"/>
      <c r="BU282" s="157"/>
      <c r="BV282" s="157"/>
      <c r="BW282" s="11"/>
    </row>
    <row r="283" spans="1:75">
      <c r="A283" s="1" t="s">
        <v>899</v>
      </c>
      <c r="B283" s="1" t="s">
        <v>774</v>
      </c>
      <c r="C283" s="1" t="s">
        <v>874</v>
      </c>
      <c r="D283" s="1" t="s">
        <v>1703</v>
      </c>
      <c r="E283" s="1" t="s">
        <v>547</v>
      </c>
      <c r="F283" s="1">
        <v>6.3000000000000014E-2</v>
      </c>
      <c r="G283" s="1">
        <v>0</v>
      </c>
      <c r="H283" s="1">
        <v>3</v>
      </c>
      <c r="I283" s="1" t="s">
        <v>697</v>
      </c>
      <c r="J283" s="1" t="s">
        <v>531</v>
      </c>
      <c r="AI283" s="561"/>
      <c r="AJ283" s="166"/>
      <c r="AK283" s="157"/>
      <c r="AL283" s="627"/>
      <c r="AM283" s="627"/>
      <c r="AN283" s="627"/>
      <c r="AO283" s="157"/>
      <c r="AP283" s="157"/>
      <c r="AQ283" s="11"/>
      <c r="AR283" s="10"/>
      <c r="AS283" s="157"/>
      <c r="AT283" s="627"/>
      <c r="AU283" s="627"/>
      <c r="AV283" s="627"/>
      <c r="AW283" s="157"/>
      <c r="AX283" s="157"/>
      <c r="AY283" s="11"/>
      <c r="AZ283" s="10"/>
      <c r="BA283" s="157"/>
      <c r="BB283" s="627"/>
      <c r="BC283" s="627"/>
      <c r="BD283" s="627"/>
      <c r="BE283" s="157"/>
      <c r="BF283" s="157"/>
      <c r="BG283" s="11"/>
      <c r="BH283" s="10"/>
      <c r="BI283" s="157"/>
      <c r="BJ283" s="627"/>
      <c r="BK283" s="627"/>
      <c r="BL283" s="627"/>
      <c r="BM283" s="157"/>
      <c r="BN283" s="157"/>
      <c r="BO283" s="11"/>
      <c r="BP283" s="10"/>
      <c r="BQ283" s="157"/>
      <c r="BR283" s="627"/>
      <c r="BS283" s="627"/>
      <c r="BT283" s="627"/>
      <c r="BU283" s="157"/>
      <c r="BV283" s="157"/>
      <c r="BW283" s="11"/>
    </row>
    <row r="284" spans="1:75">
      <c r="AI284" s="561"/>
      <c r="AJ284" s="166"/>
      <c r="AK284" s="157"/>
      <c r="AL284" s="627"/>
      <c r="AM284" s="627"/>
      <c r="AN284" s="627"/>
      <c r="AO284" s="157"/>
      <c r="AP284" s="157"/>
      <c r="AQ284" s="11"/>
      <c r="AR284" s="10"/>
      <c r="AS284" s="157"/>
      <c r="AT284" s="627"/>
      <c r="AU284" s="627"/>
      <c r="AV284" s="627"/>
      <c r="AW284" s="157"/>
      <c r="AX284" s="157"/>
      <c r="AY284" s="11"/>
      <c r="AZ284" s="10"/>
      <c r="BA284" s="157"/>
      <c r="BB284" s="627"/>
      <c r="BC284" s="627"/>
      <c r="BD284" s="627"/>
      <c r="BE284" s="157"/>
      <c r="BF284" s="157"/>
      <c r="BG284" s="11"/>
      <c r="BH284" s="10"/>
      <c r="BI284" s="157"/>
      <c r="BJ284" s="627"/>
      <c r="BK284" s="627"/>
      <c r="BL284" s="627"/>
      <c r="BM284" s="157"/>
      <c r="BN284" s="157"/>
      <c r="BO284" s="11"/>
      <c r="BP284" s="10"/>
      <c r="BQ284" s="157"/>
      <c r="BR284" s="627"/>
      <c r="BS284" s="627"/>
      <c r="BT284" s="627"/>
      <c r="BU284" s="157"/>
      <c r="BV284" s="157"/>
      <c r="BW284" s="11"/>
    </row>
    <row r="285" spans="1:75">
      <c r="AI285" s="561"/>
      <c r="AJ285" s="166"/>
      <c r="AK285" s="157"/>
      <c r="AL285" s="627"/>
      <c r="AM285" s="627"/>
      <c r="AN285" s="627"/>
      <c r="AO285" s="157"/>
      <c r="AP285" s="157"/>
      <c r="AQ285" s="11"/>
      <c r="AR285" s="10"/>
      <c r="AS285" s="157"/>
      <c r="AT285" s="627"/>
      <c r="AU285" s="627"/>
      <c r="AV285" s="627"/>
      <c r="AW285" s="157"/>
      <c r="AX285" s="157"/>
      <c r="AY285" s="11"/>
      <c r="AZ285" s="10"/>
      <c r="BA285" s="157"/>
      <c r="BB285" s="627"/>
      <c r="BC285" s="627"/>
      <c r="BD285" s="627"/>
      <c r="BE285" s="157"/>
      <c r="BF285" s="157"/>
      <c r="BG285" s="11"/>
      <c r="BH285" s="10"/>
      <c r="BI285" s="157"/>
      <c r="BJ285" s="627"/>
      <c r="BK285" s="627"/>
      <c r="BL285" s="627"/>
      <c r="BM285" s="157"/>
      <c r="BN285" s="157"/>
      <c r="BO285" s="11"/>
      <c r="BP285" s="10"/>
      <c r="BQ285" s="157"/>
      <c r="BR285" s="627"/>
      <c r="BS285" s="627"/>
      <c r="BT285" s="627"/>
      <c r="BU285" s="157"/>
      <c r="BV285" s="157"/>
      <c r="BW285" s="11"/>
    </row>
    <row r="286" spans="1:75">
      <c r="AI286" s="561"/>
      <c r="AJ286" s="166"/>
      <c r="AK286" s="157"/>
      <c r="AL286" s="627"/>
      <c r="AM286" s="627"/>
      <c r="AN286" s="627"/>
      <c r="AO286" s="157"/>
      <c r="AP286" s="157"/>
      <c r="AQ286" s="11"/>
      <c r="AR286" s="10"/>
      <c r="AS286" s="157"/>
      <c r="AT286" s="627"/>
      <c r="AU286" s="627"/>
      <c r="AV286" s="627"/>
      <c r="AW286" s="157"/>
      <c r="AX286" s="157"/>
      <c r="AY286" s="11"/>
      <c r="AZ286" s="10"/>
      <c r="BA286" s="157"/>
      <c r="BB286" s="627"/>
      <c r="BC286" s="627"/>
      <c r="BD286" s="627"/>
      <c r="BE286" s="157"/>
      <c r="BF286" s="157"/>
      <c r="BG286" s="11"/>
      <c r="BH286" s="10"/>
      <c r="BI286" s="157"/>
      <c r="BJ286" s="627"/>
      <c r="BK286" s="627"/>
      <c r="BL286" s="627"/>
      <c r="BM286" s="157"/>
      <c r="BN286" s="157"/>
      <c r="BO286" s="11"/>
      <c r="BP286" s="10"/>
      <c r="BQ286" s="157"/>
      <c r="BR286" s="627"/>
      <c r="BS286" s="627"/>
      <c r="BT286" s="627"/>
      <c r="BU286" s="157"/>
      <c r="BV286" s="157"/>
      <c r="BW286" s="11"/>
    </row>
    <row r="287" spans="1:75">
      <c r="AI287" s="561"/>
      <c r="AJ287" s="166"/>
      <c r="AK287" s="157"/>
      <c r="AL287" s="627"/>
      <c r="AM287" s="627"/>
      <c r="AN287" s="627"/>
      <c r="AO287" s="157"/>
      <c r="AP287" s="157"/>
      <c r="AQ287" s="11"/>
      <c r="AR287" s="10"/>
      <c r="AS287" s="157"/>
      <c r="AT287" s="627"/>
      <c r="AU287" s="627"/>
      <c r="AV287" s="627"/>
      <c r="AW287" s="157"/>
      <c r="AX287" s="157"/>
      <c r="AY287" s="11"/>
      <c r="AZ287" s="10"/>
      <c r="BA287" s="157"/>
      <c r="BB287" s="627"/>
      <c r="BC287" s="627"/>
      <c r="BD287" s="627"/>
      <c r="BE287" s="157"/>
      <c r="BF287" s="157"/>
      <c r="BG287" s="11"/>
      <c r="BH287" s="10"/>
      <c r="BI287" s="157"/>
      <c r="BJ287" s="627"/>
      <c r="BK287" s="627"/>
      <c r="BL287" s="627"/>
      <c r="BM287" s="157"/>
      <c r="BN287" s="157"/>
      <c r="BO287" s="11"/>
      <c r="BP287" s="10"/>
      <c r="BQ287" s="157"/>
      <c r="BR287" s="627"/>
      <c r="BS287" s="627"/>
      <c r="BT287" s="627"/>
      <c r="BU287" s="157"/>
      <c r="BV287" s="157"/>
      <c r="BW287" s="11"/>
    </row>
    <row r="288" spans="1:75">
      <c r="AI288" s="561"/>
      <c r="AJ288" s="166"/>
      <c r="AK288" s="157"/>
      <c r="AL288" s="627"/>
      <c r="AM288" s="627"/>
      <c r="AN288" s="627"/>
      <c r="AO288" s="157"/>
      <c r="AP288" s="157"/>
      <c r="AQ288" s="11"/>
      <c r="AR288" s="10"/>
      <c r="AS288" s="157"/>
      <c r="AT288" s="627"/>
      <c r="AU288" s="627"/>
      <c r="AV288" s="627"/>
      <c r="AW288" s="157"/>
      <c r="AX288" s="157"/>
      <c r="AY288" s="11"/>
      <c r="AZ288" s="10"/>
      <c r="BA288" s="157"/>
      <c r="BB288" s="627"/>
      <c r="BC288" s="627"/>
      <c r="BD288" s="627"/>
      <c r="BE288" s="157"/>
      <c r="BF288" s="157"/>
      <c r="BG288" s="11"/>
      <c r="BH288" s="10"/>
      <c r="BI288" s="157"/>
      <c r="BJ288" s="627"/>
      <c r="BK288" s="627"/>
      <c r="BL288" s="627"/>
      <c r="BM288" s="157"/>
      <c r="BN288" s="157"/>
      <c r="BO288" s="11"/>
      <c r="BP288" s="10"/>
      <c r="BQ288" s="157"/>
      <c r="BR288" s="627"/>
      <c r="BS288" s="627"/>
      <c r="BT288" s="627"/>
      <c r="BU288" s="157"/>
      <c r="BV288" s="157"/>
      <c r="BW288" s="11"/>
    </row>
    <row r="289" spans="1:75">
      <c r="AI289" s="561"/>
      <c r="AJ289" s="166"/>
      <c r="AK289" s="157"/>
      <c r="AL289" s="627"/>
      <c r="AM289" s="627"/>
      <c r="AN289" s="627"/>
      <c r="AO289" s="157"/>
      <c r="AP289" s="157"/>
      <c r="AQ289" s="11"/>
      <c r="AR289" s="10"/>
      <c r="AS289" s="157"/>
      <c r="AT289" s="627"/>
      <c r="AU289" s="627"/>
      <c r="AV289" s="627"/>
      <c r="AW289" s="157"/>
      <c r="AX289" s="157"/>
      <c r="AY289" s="11"/>
      <c r="AZ289" s="10"/>
      <c r="BA289" s="157"/>
      <c r="BB289" s="627"/>
      <c r="BC289" s="627"/>
      <c r="BD289" s="627"/>
      <c r="BE289" s="157"/>
      <c r="BF289" s="157"/>
      <c r="BG289" s="11"/>
      <c r="BH289" s="10"/>
      <c r="BI289" s="157"/>
      <c r="BJ289" s="627"/>
      <c r="BK289" s="627"/>
      <c r="BL289" s="627"/>
      <c r="BM289" s="157"/>
      <c r="BN289" s="157"/>
      <c r="BO289" s="11"/>
      <c r="BP289" s="10"/>
      <c r="BQ289" s="157"/>
      <c r="BR289" s="627"/>
      <c r="BS289" s="627"/>
      <c r="BT289" s="627"/>
      <c r="BU289" s="157"/>
      <c r="BV289" s="157"/>
      <c r="BW289" s="11"/>
    </row>
    <row r="290" spans="1:75">
      <c r="AI290" s="561"/>
      <c r="AJ290" s="166"/>
      <c r="AK290" s="157"/>
      <c r="AL290" s="627"/>
      <c r="AM290" s="627"/>
      <c r="AN290" s="627"/>
      <c r="AO290" s="157"/>
      <c r="AP290" s="157"/>
      <c r="AQ290" s="11"/>
      <c r="AR290" s="10"/>
      <c r="AS290" s="157"/>
      <c r="AT290" s="627"/>
      <c r="AU290" s="627"/>
      <c r="AV290" s="627"/>
      <c r="AW290" s="157"/>
      <c r="AX290" s="157"/>
      <c r="AY290" s="11"/>
      <c r="AZ290" s="10"/>
      <c r="BA290" s="157"/>
      <c r="BB290" s="627"/>
      <c r="BC290" s="627"/>
      <c r="BD290" s="627"/>
      <c r="BE290" s="157"/>
      <c r="BF290" s="157"/>
      <c r="BG290" s="11"/>
      <c r="BH290" s="10"/>
      <c r="BI290" s="157"/>
      <c r="BJ290" s="627"/>
      <c r="BK290" s="627"/>
      <c r="BL290" s="627"/>
      <c r="BM290" s="157"/>
      <c r="BN290" s="157"/>
      <c r="BO290" s="11"/>
      <c r="BP290" s="10"/>
      <c r="BQ290" s="157"/>
      <c r="BR290" s="627"/>
      <c r="BS290" s="627"/>
      <c r="BT290" s="627"/>
      <c r="BU290" s="157"/>
      <c r="BV290" s="157"/>
      <c r="BW290" s="11"/>
    </row>
    <row r="291" spans="1:75">
      <c r="AI291" s="561"/>
      <c r="AJ291" s="166"/>
      <c r="AK291" s="157"/>
      <c r="AL291" s="627"/>
      <c r="AM291" s="627"/>
      <c r="AN291" s="627"/>
      <c r="AO291" s="157"/>
      <c r="AP291" s="157"/>
      <c r="AQ291" s="11"/>
      <c r="AR291" s="10"/>
      <c r="AS291" s="157"/>
      <c r="AT291" s="627"/>
      <c r="AU291" s="627"/>
      <c r="AV291" s="627"/>
      <c r="AW291" s="157"/>
      <c r="AX291" s="157"/>
      <c r="AY291" s="11"/>
      <c r="AZ291" s="10"/>
      <c r="BA291" s="157"/>
      <c r="BB291" s="627"/>
      <c r="BC291" s="627"/>
      <c r="BD291" s="627"/>
      <c r="BE291" s="157"/>
      <c r="BF291" s="157"/>
      <c r="BG291" s="11"/>
      <c r="BH291" s="10"/>
      <c r="BI291" s="157"/>
      <c r="BJ291" s="627"/>
      <c r="BK291" s="627"/>
      <c r="BL291" s="627"/>
      <c r="BM291" s="157"/>
      <c r="BN291" s="157"/>
      <c r="BO291" s="11"/>
      <c r="BP291" s="10"/>
      <c r="BQ291" s="157"/>
      <c r="BR291" s="627"/>
      <c r="BS291" s="627"/>
      <c r="BT291" s="627"/>
      <c r="BU291" s="157"/>
      <c r="BV291" s="157"/>
      <c r="BW291" s="11"/>
    </row>
    <row r="292" spans="1:75">
      <c r="AI292" s="561"/>
      <c r="AJ292" s="166"/>
      <c r="AK292" s="157"/>
      <c r="AL292" s="627"/>
      <c r="AM292" s="627"/>
      <c r="AN292" s="627"/>
      <c r="AO292" s="157"/>
      <c r="AP292" s="157"/>
      <c r="AQ292" s="11"/>
      <c r="AR292" s="10"/>
      <c r="AS292" s="157"/>
      <c r="AT292" s="627"/>
      <c r="AU292" s="627"/>
      <c r="AV292" s="627"/>
      <c r="AW292" s="157"/>
      <c r="AX292" s="157"/>
      <c r="AY292" s="11"/>
      <c r="AZ292" s="10"/>
      <c r="BA292" s="157"/>
      <c r="BB292" s="627"/>
      <c r="BC292" s="627"/>
      <c r="BD292" s="627"/>
      <c r="BE292" s="157"/>
      <c r="BF292" s="157"/>
      <c r="BG292" s="11"/>
      <c r="BH292" s="10"/>
      <c r="BI292" s="157"/>
      <c r="BJ292" s="627"/>
      <c r="BK292" s="627"/>
      <c r="BL292" s="627"/>
      <c r="BM292" s="157"/>
      <c r="BN292" s="157"/>
      <c r="BO292" s="11"/>
      <c r="BP292" s="10"/>
      <c r="BQ292" s="157"/>
      <c r="BR292" s="627"/>
      <c r="BS292" s="627"/>
      <c r="BT292" s="627"/>
      <c r="BU292" s="157"/>
      <c r="BV292" s="157"/>
      <c r="BW292" s="11"/>
    </row>
    <row r="293" spans="1:75">
      <c r="AI293" s="561"/>
      <c r="AJ293" s="166"/>
      <c r="AK293" s="157"/>
      <c r="AL293" s="627"/>
      <c r="AM293" s="627"/>
      <c r="AN293" s="627"/>
      <c r="AO293" s="157"/>
      <c r="AP293" s="157"/>
      <c r="AQ293" s="11"/>
      <c r="AR293" s="10"/>
      <c r="AS293" s="157"/>
      <c r="AT293" s="627"/>
      <c r="AU293" s="627"/>
      <c r="AV293" s="627"/>
      <c r="AW293" s="157"/>
      <c r="AX293" s="157"/>
      <c r="AY293" s="11"/>
      <c r="AZ293" s="10"/>
      <c r="BA293" s="157"/>
      <c r="BB293" s="627"/>
      <c r="BC293" s="627"/>
      <c r="BD293" s="627"/>
      <c r="BE293" s="157"/>
      <c r="BF293" s="157"/>
      <c r="BG293" s="11"/>
      <c r="BH293" s="10"/>
      <c r="BI293" s="157"/>
      <c r="BJ293" s="627"/>
      <c r="BK293" s="627"/>
      <c r="BL293" s="627"/>
      <c r="BM293" s="157"/>
      <c r="BN293" s="157"/>
      <c r="BO293" s="11"/>
      <c r="BP293" s="10"/>
      <c r="BQ293" s="157"/>
      <c r="BR293" s="627"/>
      <c r="BS293" s="627"/>
      <c r="BT293" s="627"/>
      <c r="BU293" s="157"/>
      <c r="BV293" s="157"/>
      <c r="BW293" s="11"/>
    </row>
    <row r="294" spans="1:75">
      <c r="AI294" s="561"/>
      <c r="AJ294" s="166"/>
      <c r="AK294" s="157"/>
      <c r="AL294" s="627"/>
      <c r="AM294" s="627"/>
      <c r="AN294" s="627"/>
      <c r="AO294" s="157"/>
      <c r="AP294" s="157"/>
      <c r="AQ294" s="11"/>
      <c r="AR294" s="10"/>
      <c r="AS294" s="157"/>
      <c r="AT294" s="627"/>
      <c r="AU294" s="627"/>
      <c r="AV294" s="627"/>
      <c r="AW294" s="157"/>
      <c r="AX294" s="157"/>
      <c r="AY294" s="11"/>
      <c r="AZ294" s="10"/>
      <c r="BA294" s="157"/>
      <c r="BB294" s="627"/>
      <c r="BC294" s="627"/>
      <c r="BD294" s="627"/>
      <c r="BE294" s="157"/>
      <c r="BF294" s="157"/>
      <c r="BG294" s="11"/>
      <c r="BH294" s="10"/>
      <c r="BI294" s="157"/>
      <c r="BJ294" s="627"/>
      <c r="BK294" s="627"/>
      <c r="BL294" s="627"/>
      <c r="BM294" s="157"/>
      <c r="BN294" s="157"/>
      <c r="BO294" s="11"/>
      <c r="BP294" s="10"/>
      <c r="BQ294" s="157"/>
      <c r="BR294" s="627"/>
      <c r="BS294" s="627"/>
      <c r="BT294" s="627"/>
      <c r="BU294" s="157"/>
      <c r="BV294" s="157"/>
      <c r="BW294" s="11"/>
    </row>
    <row r="295" spans="1:75">
      <c r="AI295" s="561"/>
      <c r="AJ295" s="166"/>
      <c r="AK295" s="157"/>
      <c r="AL295" s="627"/>
      <c r="AM295" s="627"/>
      <c r="AN295" s="627"/>
      <c r="AO295" s="157"/>
      <c r="AP295" s="157"/>
      <c r="AQ295" s="11"/>
      <c r="AR295" s="10"/>
      <c r="AS295" s="157"/>
      <c r="AT295" s="627"/>
      <c r="AU295" s="627"/>
      <c r="AV295" s="627"/>
      <c r="AW295" s="157"/>
      <c r="AX295" s="157"/>
      <c r="AY295" s="11"/>
      <c r="AZ295" s="10"/>
      <c r="BA295" s="157"/>
      <c r="BB295" s="627"/>
      <c r="BC295" s="627"/>
      <c r="BD295" s="627"/>
      <c r="BE295" s="157"/>
      <c r="BF295" s="157"/>
      <c r="BG295" s="11"/>
      <c r="BH295" s="10"/>
      <c r="BI295" s="157"/>
      <c r="BJ295" s="627"/>
      <c r="BK295" s="627"/>
      <c r="BL295" s="627"/>
      <c r="BM295" s="157"/>
      <c r="BN295" s="157"/>
      <c r="BO295" s="11"/>
      <c r="BP295" s="10"/>
      <c r="BQ295" s="157"/>
      <c r="BR295" s="627"/>
      <c r="BS295" s="627"/>
      <c r="BT295" s="627"/>
      <c r="BU295" s="157"/>
      <c r="BV295" s="157"/>
      <c r="BW295" s="11"/>
    </row>
    <row r="296" spans="1:75">
      <c r="AI296" s="561"/>
      <c r="AJ296" s="166"/>
      <c r="AK296" s="157"/>
      <c r="AL296" s="627"/>
      <c r="AM296" s="627"/>
      <c r="AN296" s="627"/>
      <c r="AO296" s="157"/>
      <c r="AP296" s="157"/>
      <c r="AQ296" s="11"/>
      <c r="AR296" s="10"/>
      <c r="AS296" s="157"/>
      <c r="AT296" s="627"/>
      <c r="AU296" s="627"/>
      <c r="AV296" s="627"/>
      <c r="AW296" s="157"/>
      <c r="AX296" s="157"/>
      <c r="AY296" s="11"/>
      <c r="AZ296" s="10"/>
      <c r="BA296" s="157"/>
      <c r="BB296" s="627"/>
      <c r="BC296" s="627"/>
      <c r="BD296" s="627"/>
      <c r="BE296" s="157"/>
      <c r="BF296" s="157"/>
      <c r="BG296" s="11"/>
      <c r="BH296" s="10"/>
      <c r="BI296" s="157"/>
      <c r="BJ296" s="627"/>
      <c r="BK296" s="627"/>
      <c r="BL296" s="627"/>
      <c r="BM296" s="157"/>
      <c r="BN296" s="157"/>
      <c r="BO296" s="11"/>
      <c r="BP296" s="10"/>
      <c r="BQ296" s="157"/>
      <c r="BR296" s="627"/>
      <c r="BS296" s="627"/>
      <c r="BT296" s="627"/>
      <c r="BU296" s="157"/>
      <c r="BV296" s="157"/>
      <c r="BW296" s="11"/>
    </row>
    <row r="297" spans="1:75">
      <c r="AI297" s="561"/>
      <c r="AJ297" s="166"/>
      <c r="AK297" s="157"/>
      <c r="AL297" s="627"/>
      <c r="AM297" s="627"/>
      <c r="AN297" s="627"/>
      <c r="AO297" s="157"/>
      <c r="AP297" s="157"/>
      <c r="AQ297" s="11"/>
      <c r="AR297" s="10"/>
      <c r="AS297" s="157"/>
      <c r="AT297" s="627"/>
      <c r="AU297" s="627"/>
      <c r="AV297" s="627"/>
      <c r="AW297" s="157"/>
      <c r="AX297" s="157"/>
      <c r="AY297" s="11"/>
      <c r="AZ297" s="10"/>
      <c r="BA297" s="157"/>
      <c r="BB297" s="627"/>
      <c r="BC297" s="627"/>
      <c r="BD297" s="627"/>
      <c r="BE297" s="157"/>
      <c r="BF297" s="157"/>
      <c r="BG297" s="11"/>
      <c r="BH297" s="10"/>
      <c r="BI297" s="157"/>
      <c r="BJ297" s="627"/>
      <c r="BK297" s="627"/>
      <c r="BL297" s="627"/>
      <c r="BM297" s="157"/>
      <c r="BN297" s="157"/>
      <c r="BO297" s="11"/>
      <c r="BP297" s="10"/>
      <c r="BQ297" s="157"/>
      <c r="BR297" s="627"/>
      <c r="BS297" s="627"/>
      <c r="BT297" s="627"/>
      <c r="BU297" s="157"/>
      <c r="BV297" s="157"/>
      <c r="BW297" s="11"/>
    </row>
    <row r="298" spans="1:75">
      <c r="AI298" s="561"/>
      <c r="AJ298" s="166"/>
      <c r="AK298" s="157"/>
      <c r="AL298" s="627"/>
      <c r="AM298" s="627"/>
      <c r="AN298" s="627"/>
      <c r="AO298" s="157"/>
      <c r="AP298" s="157"/>
      <c r="AQ298" s="11"/>
      <c r="AR298" s="10"/>
      <c r="AS298" s="157"/>
      <c r="AT298" s="627"/>
      <c r="AU298" s="627"/>
      <c r="AV298" s="627"/>
      <c r="AW298" s="157"/>
      <c r="AX298" s="157"/>
      <c r="AY298" s="11"/>
      <c r="AZ298" s="10"/>
      <c r="BA298" s="157"/>
      <c r="BB298" s="627"/>
      <c r="BC298" s="627"/>
      <c r="BD298" s="627"/>
      <c r="BE298" s="157"/>
      <c r="BF298" s="157"/>
      <c r="BG298" s="11"/>
      <c r="BH298" s="10"/>
      <c r="BI298" s="157"/>
      <c r="BJ298" s="627"/>
      <c r="BK298" s="627"/>
      <c r="BL298" s="627"/>
      <c r="BM298" s="157"/>
      <c r="BN298" s="157"/>
      <c r="BO298" s="11"/>
      <c r="BP298" s="10"/>
      <c r="BQ298" s="157"/>
      <c r="BR298" s="627"/>
      <c r="BS298" s="627"/>
      <c r="BT298" s="627"/>
      <c r="BU298" s="157"/>
      <c r="BV298" s="157"/>
      <c r="BW298" s="11"/>
    </row>
    <row r="299" spans="1:75">
      <c r="AI299" s="561"/>
      <c r="AJ299" s="166"/>
      <c r="AK299" s="157"/>
      <c r="AL299" s="627"/>
      <c r="AM299" s="627"/>
      <c r="AN299" s="627"/>
      <c r="AO299" s="157"/>
      <c r="AP299" s="157"/>
      <c r="AQ299" s="11"/>
      <c r="AR299" s="10"/>
      <c r="AS299" s="157"/>
      <c r="AT299" s="627"/>
      <c r="AU299" s="627"/>
      <c r="AV299" s="627"/>
      <c r="AW299" s="157"/>
      <c r="AX299" s="157"/>
      <c r="AY299" s="11"/>
      <c r="AZ299" s="10"/>
      <c r="BA299" s="157"/>
      <c r="BB299" s="627"/>
      <c r="BC299" s="627"/>
      <c r="BD299" s="627"/>
      <c r="BE299" s="157"/>
      <c r="BF299" s="157"/>
      <c r="BG299" s="11"/>
      <c r="BH299" s="10"/>
      <c r="BI299" s="157"/>
      <c r="BJ299" s="627"/>
      <c r="BK299" s="627"/>
      <c r="BL299" s="627"/>
      <c r="BM299" s="157"/>
      <c r="BN299" s="157"/>
      <c r="BO299" s="11"/>
      <c r="BP299" s="10"/>
      <c r="BQ299" s="157"/>
      <c r="BR299" s="627"/>
      <c r="BS299" s="627"/>
      <c r="BT299" s="627"/>
      <c r="BU299" s="157"/>
      <c r="BV299" s="157"/>
      <c r="BW299" s="11"/>
    </row>
    <row r="300" spans="1:75">
      <c r="AI300" s="561"/>
      <c r="AJ300" s="166"/>
      <c r="AK300" s="157"/>
      <c r="AL300" s="627"/>
      <c r="AM300" s="627"/>
      <c r="AN300" s="627"/>
      <c r="AO300" s="157"/>
      <c r="AP300" s="157"/>
      <c r="AQ300" s="11"/>
      <c r="AR300" s="10"/>
      <c r="AS300" s="157"/>
      <c r="AT300" s="627"/>
      <c r="AU300" s="627"/>
      <c r="AV300" s="627"/>
      <c r="AW300" s="157"/>
      <c r="AX300" s="157"/>
      <c r="AY300" s="11"/>
      <c r="AZ300" s="10"/>
      <c r="BA300" s="157"/>
      <c r="BB300" s="627"/>
      <c r="BC300" s="627"/>
      <c r="BD300" s="627"/>
      <c r="BE300" s="157"/>
      <c r="BF300" s="157"/>
      <c r="BG300" s="11"/>
      <c r="BH300" s="10"/>
      <c r="BI300" s="157"/>
      <c r="BJ300" s="627"/>
      <c r="BK300" s="627"/>
      <c r="BL300" s="627"/>
      <c r="BM300" s="157"/>
      <c r="BN300" s="157"/>
      <c r="BO300" s="11"/>
      <c r="BP300" s="10"/>
      <c r="BQ300" s="157"/>
      <c r="BR300" s="627"/>
      <c r="BS300" s="627"/>
      <c r="BT300" s="627"/>
      <c r="BU300" s="157"/>
      <c r="BV300" s="157"/>
      <c r="BW300" s="11"/>
    </row>
    <row r="301" spans="1:75">
      <c r="AI301" s="561"/>
      <c r="AJ301" s="166"/>
      <c r="AK301" s="157"/>
      <c r="AL301" s="627"/>
      <c r="AM301" s="627"/>
      <c r="AN301" s="627"/>
      <c r="AO301" s="157"/>
      <c r="AP301" s="157"/>
      <c r="AQ301" s="11"/>
      <c r="AR301" s="10"/>
      <c r="AS301" s="157"/>
      <c r="AT301" s="627"/>
      <c r="AU301" s="627"/>
      <c r="AV301" s="627"/>
      <c r="AW301" s="157"/>
      <c r="AX301" s="157"/>
      <c r="AY301" s="11"/>
      <c r="AZ301" s="10"/>
      <c r="BA301" s="157"/>
      <c r="BB301" s="627"/>
      <c r="BC301" s="627"/>
      <c r="BD301" s="627"/>
      <c r="BE301" s="157"/>
      <c r="BF301" s="157"/>
      <c r="BG301" s="11"/>
      <c r="BH301" s="10"/>
      <c r="BI301" s="157"/>
      <c r="BJ301" s="627"/>
      <c r="BK301" s="627"/>
      <c r="BL301" s="627"/>
      <c r="BM301" s="157"/>
      <c r="BN301" s="157"/>
      <c r="BO301" s="11"/>
      <c r="BP301" s="10"/>
      <c r="BQ301" s="157"/>
      <c r="BR301" s="627"/>
      <c r="BS301" s="627"/>
      <c r="BT301" s="627"/>
      <c r="BU301" s="157"/>
      <c r="BV301" s="157"/>
      <c r="BW301" s="11"/>
    </row>
    <row r="302" spans="1:75">
      <c r="AI302" s="561"/>
      <c r="AJ302" s="166"/>
      <c r="AK302" s="157"/>
      <c r="AL302" s="627"/>
      <c r="AM302" s="627"/>
      <c r="AN302" s="627"/>
      <c r="AO302" s="157"/>
      <c r="AP302" s="157"/>
      <c r="AQ302" s="11"/>
      <c r="AR302" s="10"/>
      <c r="AS302" s="157"/>
      <c r="AT302" s="627"/>
      <c r="AU302" s="627"/>
      <c r="AV302" s="627"/>
      <c r="AW302" s="157"/>
      <c r="AX302" s="157"/>
      <c r="AY302" s="11"/>
      <c r="AZ302" s="10"/>
      <c r="BA302" s="157"/>
      <c r="BB302" s="627"/>
      <c r="BC302" s="627"/>
      <c r="BD302" s="627"/>
      <c r="BE302" s="157"/>
      <c r="BF302" s="157"/>
      <c r="BG302" s="11"/>
      <c r="BH302" s="10"/>
      <c r="BI302" s="157"/>
      <c r="BJ302" s="627"/>
      <c r="BK302" s="627"/>
      <c r="BL302" s="627"/>
      <c r="BM302" s="157"/>
      <c r="BN302" s="157"/>
      <c r="BO302" s="11"/>
      <c r="BP302" s="10"/>
      <c r="BQ302" s="157"/>
      <c r="BR302" s="627"/>
      <c r="BS302" s="627"/>
      <c r="BT302" s="627"/>
      <c r="BU302" s="157"/>
      <c r="BV302" s="157"/>
      <c r="BW302" s="11"/>
    </row>
    <row r="303" spans="1:75">
      <c r="A303" s="1" t="s">
        <v>900</v>
      </c>
      <c r="B303" s="1" t="s">
        <v>738</v>
      </c>
      <c r="C303" s="1" t="s">
        <v>874</v>
      </c>
      <c r="D303" s="1" t="s">
        <v>539</v>
      </c>
      <c r="E303" s="1" t="s">
        <v>548</v>
      </c>
      <c r="F303" s="1">
        <v>7.0000000000000007E-2</v>
      </c>
      <c r="G303" s="1">
        <v>0</v>
      </c>
      <c r="AI303" s="561"/>
      <c r="AJ303" s="166"/>
      <c r="AK303" s="157"/>
      <c r="AL303" s="627"/>
      <c r="AM303" s="627"/>
      <c r="AN303" s="627"/>
      <c r="AO303" s="157"/>
      <c r="AP303" s="157"/>
      <c r="AQ303" s="11"/>
      <c r="AR303" s="10"/>
      <c r="AS303" s="157"/>
      <c r="AT303" s="627"/>
      <c r="AU303" s="627"/>
      <c r="AV303" s="627"/>
      <c r="AW303" s="157"/>
      <c r="AX303" s="157"/>
      <c r="AY303" s="11"/>
      <c r="AZ303" s="10"/>
      <c r="BA303" s="157"/>
      <c r="BB303" s="627"/>
      <c r="BC303" s="627"/>
      <c r="BD303" s="627"/>
      <c r="BE303" s="157"/>
      <c r="BF303" s="157"/>
      <c r="BG303" s="11"/>
      <c r="BH303" s="10"/>
      <c r="BI303" s="157"/>
      <c r="BJ303" s="627"/>
      <c r="BK303" s="627"/>
      <c r="BL303" s="627"/>
      <c r="BM303" s="157"/>
      <c r="BN303" s="157"/>
      <c r="BO303" s="11"/>
      <c r="BP303" s="10"/>
      <c r="BQ303" s="157"/>
      <c r="BR303" s="627"/>
      <c r="BS303" s="627"/>
      <c r="BT303" s="627"/>
      <c r="BU303" s="157"/>
      <c r="BV303" s="157"/>
      <c r="BW303" s="11"/>
    </row>
    <row r="304" spans="1:75">
      <c r="A304" s="1" t="s">
        <v>901</v>
      </c>
      <c r="B304" s="1" t="s">
        <v>738</v>
      </c>
      <c r="C304" s="1" t="s">
        <v>874</v>
      </c>
      <c r="D304" s="1" t="s">
        <v>539</v>
      </c>
      <c r="E304" s="1" t="s">
        <v>549</v>
      </c>
      <c r="F304" s="1">
        <v>3.5000000000000003E-2</v>
      </c>
      <c r="G304" s="1">
        <v>0</v>
      </c>
      <c r="J304" s="1" t="s">
        <v>705</v>
      </c>
      <c r="AI304" s="561"/>
      <c r="AJ304" s="166"/>
      <c r="AK304" s="157"/>
      <c r="AL304" s="627"/>
      <c r="AM304" s="627"/>
      <c r="AN304" s="627"/>
      <c r="AO304" s="157"/>
      <c r="AP304" s="157"/>
      <c r="AQ304" s="11"/>
      <c r="AR304" s="10"/>
      <c r="AS304" s="157"/>
      <c r="AT304" s="627"/>
      <c r="AU304" s="627"/>
      <c r="AV304" s="627"/>
      <c r="AW304" s="157"/>
      <c r="AX304" s="157"/>
      <c r="AY304" s="11"/>
      <c r="AZ304" s="10"/>
      <c r="BA304" s="157"/>
      <c r="BB304" s="627"/>
      <c r="BC304" s="627"/>
      <c r="BD304" s="627"/>
      <c r="BE304" s="157"/>
      <c r="BF304" s="157"/>
      <c r="BG304" s="11"/>
      <c r="BH304" s="10"/>
      <c r="BI304" s="157"/>
      <c r="BJ304" s="627"/>
      <c r="BK304" s="627"/>
      <c r="BL304" s="627"/>
      <c r="BM304" s="157"/>
      <c r="BN304" s="157"/>
      <c r="BO304" s="11"/>
      <c r="BP304" s="10"/>
      <c r="BQ304" s="157"/>
      <c r="BR304" s="627"/>
      <c r="BS304" s="627"/>
      <c r="BT304" s="627"/>
      <c r="BU304" s="157"/>
      <c r="BV304" s="157"/>
      <c r="BW304" s="11"/>
    </row>
    <row r="305" spans="1:75">
      <c r="A305" s="1" t="s">
        <v>902</v>
      </c>
      <c r="B305" s="1" t="s">
        <v>738</v>
      </c>
      <c r="C305" s="1" t="s">
        <v>874</v>
      </c>
      <c r="D305" s="1" t="s">
        <v>539</v>
      </c>
      <c r="E305" s="1" t="s">
        <v>550</v>
      </c>
      <c r="F305" s="1">
        <v>3.5000000000000003E-2</v>
      </c>
      <c r="G305" s="1">
        <v>0</v>
      </c>
      <c r="J305" s="1" t="s">
        <v>535</v>
      </c>
      <c r="AI305" s="561"/>
      <c r="AJ305" s="166"/>
      <c r="AK305" s="157"/>
      <c r="AL305" s="627"/>
      <c r="AM305" s="627"/>
      <c r="AN305" s="627"/>
      <c r="AO305" s="157"/>
      <c r="AP305" s="157"/>
      <c r="AQ305" s="11"/>
      <c r="AR305" s="10"/>
      <c r="AS305" s="157"/>
      <c r="AT305" s="627"/>
      <c r="AU305" s="627"/>
      <c r="AV305" s="627"/>
      <c r="AW305" s="157"/>
      <c r="AX305" s="157"/>
      <c r="AY305" s="11"/>
      <c r="AZ305" s="10"/>
      <c r="BA305" s="157"/>
      <c r="BB305" s="627"/>
      <c r="BC305" s="627"/>
      <c r="BD305" s="627"/>
      <c r="BE305" s="157"/>
      <c r="BF305" s="157"/>
      <c r="BG305" s="11"/>
      <c r="BH305" s="10"/>
      <c r="BI305" s="157"/>
      <c r="BJ305" s="627"/>
      <c r="BK305" s="627"/>
      <c r="BL305" s="627"/>
      <c r="BM305" s="157"/>
      <c r="BN305" s="157"/>
      <c r="BO305" s="11"/>
      <c r="BP305" s="10"/>
      <c r="BQ305" s="157"/>
      <c r="BR305" s="627"/>
      <c r="BS305" s="627"/>
      <c r="BT305" s="627"/>
      <c r="BU305" s="157"/>
      <c r="BV305" s="157"/>
      <c r="BW305" s="11"/>
    </row>
    <row r="306" spans="1:75">
      <c r="A306" s="1" t="s">
        <v>903</v>
      </c>
      <c r="B306" s="1" t="s">
        <v>738</v>
      </c>
      <c r="C306" s="1" t="s">
        <v>874</v>
      </c>
      <c r="D306" s="1" t="s">
        <v>539</v>
      </c>
      <c r="E306" s="1" t="s">
        <v>551</v>
      </c>
      <c r="F306" s="1">
        <v>3.5000000000000003E-2</v>
      </c>
      <c r="G306" s="1">
        <v>0</v>
      </c>
      <c r="J306" s="1" t="s">
        <v>769</v>
      </c>
      <c r="AI306" s="561"/>
      <c r="AJ306" s="166"/>
      <c r="AK306" s="157"/>
      <c r="AL306" s="627"/>
      <c r="AM306" s="627"/>
      <c r="AN306" s="627"/>
      <c r="AO306" s="157"/>
      <c r="AP306" s="157"/>
      <c r="AQ306" s="11"/>
      <c r="AR306" s="10"/>
      <c r="AS306" s="157"/>
      <c r="AT306" s="627"/>
      <c r="AU306" s="627"/>
      <c r="AV306" s="627"/>
      <c r="AW306" s="157"/>
      <c r="AX306" s="157"/>
      <c r="AY306" s="11"/>
      <c r="AZ306" s="10"/>
      <c r="BA306" s="157"/>
      <c r="BB306" s="627"/>
      <c r="BC306" s="627"/>
      <c r="BD306" s="627"/>
      <c r="BE306" s="157"/>
      <c r="BF306" s="157"/>
      <c r="BG306" s="11"/>
      <c r="BH306" s="10"/>
      <c r="BI306" s="157"/>
      <c r="BJ306" s="627"/>
      <c r="BK306" s="627"/>
      <c r="BL306" s="627"/>
      <c r="BM306" s="157"/>
      <c r="BN306" s="157"/>
      <c r="BO306" s="11"/>
      <c r="BP306" s="10"/>
      <c r="BQ306" s="157"/>
      <c r="BR306" s="627"/>
      <c r="BS306" s="627"/>
      <c r="BT306" s="627"/>
      <c r="BU306" s="157"/>
      <c r="BV306" s="157"/>
      <c r="BW306" s="11"/>
    </row>
    <row r="307" spans="1:75">
      <c r="A307" s="1" t="s">
        <v>904</v>
      </c>
      <c r="B307" s="1" t="s">
        <v>738</v>
      </c>
      <c r="C307" s="1" t="s">
        <v>874</v>
      </c>
      <c r="D307" s="1" t="s">
        <v>539</v>
      </c>
      <c r="E307" s="1" t="s">
        <v>552</v>
      </c>
      <c r="F307" s="1">
        <v>1.7500000000000002E-2</v>
      </c>
      <c r="G307" s="1">
        <v>0</v>
      </c>
      <c r="J307" s="1" t="s">
        <v>536</v>
      </c>
      <c r="AI307" s="561"/>
      <c r="AJ307" s="166"/>
      <c r="AK307" s="157"/>
      <c r="AL307" s="627"/>
      <c r="AM307" s="627"/>
      <c r="AN307" s="627"/>
      <c r="AO307" s="157"/>
      <c r="AP307" s="157"/>
      <c r="AQ307" s="11"/>
      <c r="AR307" s="10"/>
      <c r="AS307" s="157"/>
      <c r="AT307" s="627"/>
      <c r="AU307" s="627"/>
      <c r="AV307" s="627"/>
      <c r="AW307" s="157"/>
      <c r="AX307" s="157"/>
      <c r="AY307" s="11"/>
      <c r="AZ307" s="10"/>
      <c r="BA307" s="157"/>
      <c r="BB307" s="627"/>
      <c r="BC307" s="627"/>
      <c r="BD307" s="627"/>
      <c r="BE307" s="157"/>
      <c r="BF307" s="157"/>
      <c r="BG307" s="11"/>
      <c r="BH307" s="10"/>
      <c r="BI307" s="157"/>
      <c r="BJ307" s="627"/>
      <c r="BK307" s="627"/>
      <c r="BL307" s="627"/>
      <c r="BM307" s="157"/>
      <c r="BN307" s="157"/>
      <c r="BO307" s="11"/>
      <c r="BP307" s="10"/>
      <c r="BQ307" s="157"/>
      <c r="BR307" s="627"/>
      <c r="BS307" s="627"/>
      <c r="BT307" s="627"/>
      <c r="BU307" s="157"/>
      <c r="BV307" s="157"/>
      <c r="BW307" s="11"/>
    </row>
    <row r="308" spans="1:75" ht="12.6" thickBot="1">
      <c r="A308" s="1" t="s">
        <v>905</v>
      </c>
      <c r="B308" s="1" t="s">
        <v>738</v>
      </c>
      <c r="C308" s="1" t="s">
        <v>874</v>
      </c>
      <c r="D308" s="1" t="s">
        <v>539</v>
      </c>
      <c r="E308" s="1" t="s">
        <v>553</v>
      </c>
      <c r="F308" s="1">
        <v>1.7500000000000002E-2</v>
      </c>
      <c r="G308" s="1">
        <v>0</v>
      </c>
      <c r="J308" s="1" t="s">
        <v>772</v>
      </c>
      <c r="AI308" s="562"/>
      <c r="AJ308" s="166"/>
      <c r="AK308" s="157"/>
      <c r="AL308" s="627"/>
      <c r="AM308" s="627"/>
      <c r="AN308" s="627"/>
      <c r="AO308" s="157"/>
      <c r="AP308" s="157"/>
      <c r="AQ308" s="11"/>
      <c r="AR308" s="10"/>
      <c r="AS308" s="157"/>
      <c r="AT308" s="627"/>
      <c r="AU308" s="627"/>
      <c r="AV308" s="627"/>
      <c r="AW308" s="157"/>
      <c r="AX308" s="157"/>
      <c r="AY308" s="11"/>
      <c r="AZ308" s="10"/>
      <c r="BA308" s="157"/>
      <c r="BB308" s="627"/>
      <c r="BC308" s="627"/>
      <c r="BD308" s="627"/>
      <c r="BE308" s="157"/>
      <c r="BF308" s="157"/>
      <c r="BG308" s="11"/>
      <c r="BH308" s="10"/>
      <c r="BI308" s="157"/>
      <c r="BJ308" s="627"/>
      <c r="BK308" s="627"/>
      <c r="BL308" s="627"/>
      <c r="BM308" s="157"/>
      <c r="BN308" s="157"/>
      <c r="BO308" s="11"/>
      <c r="BP308" s="10"/>
      <c r="BQ308" s="157"/>
      <c r="BR308" s="627"/>
      <c r="BS308" s="627"/>
      <c r="BT308" s="627"/>
      <c r="BU308" s="157"/>
      <c r="BV308" s="157"/>
      <c r="BW308" s="11"/>
    </row>
    <row r="309" spans="1:75">
      <c r="A309" s="1" t="s">
        <v>906</v>
      </c>
      <c r="B309" s="1" t="s">
        <v>774</v>
      </c>
      <c r="C309" s="1" t="s">
        <v>907</v>
      </c>
      <c r="D309" s="1" t="s">
        <v>1850</v>
      </c>
      <c r="E309" s="1" t="s">
        <v>1805</v>
      </c>
      <c r="F309" s="1">
        <v>1.8</v>
      </c>
      <c r="G309" s="1">
        <v>0</v>
      </c>
      <c r="H309" s="1">
        <v>3</v>
      </c>
      <c r="I309" s="1" t="s">
        <v>697</v>
      </c>
      <c r="AI309" s="560">
        <v>4</v>
      </c>
      <c r="AJ309" s="155" t="s">
        <v>2675</v>
      </c>
      <c r="AK309" s="156" t="s">
        <v>1850</v>
      </c>
      <c r="AL309" s="17" t="s">
        <v>1805</v>
      </c>
      <c r="AM309" s="17" t="s">
        <v>1721</v>
      </c>
      <c r="AN309" s="17" t="s">
        <v>1721</v>
      </c>
      <c r="AO309" s="156">
        <v>1.17</v>
      </c>
      <c r="AP309" s="156">
        <v>0</v>
      </c>
      <c r="AQ309" s="9">
        <v>2.3199999999999998</v>
      </c>
      <c r="AR309" s="8" t="s">
        <v>2676</v>
      </c>
      <c r="AS309" s="156" t="s">
        <v>1850</v>
      </c>
      <c r="AT309" s="17" t="s">
        <v>1805</v>
      </c>
      <c r="AU309" s="17" t="s">
        <v>1721</v>
      </c>
      <c r="AV309" s="17" t="s">
        <v>1721</v>
      </c>
      <c r="AW309" s="156">
        <v>1.17</v>
      </c>
      <c r="AX309" s="156">
        <v>0</v>
      </c>
      <c r="AY309" s="9">
        <v>3</v>
      </c>
      <c r="AZ309" s="8" t="s">
        <v>2020</v>
      </c>
      <c r="BA309" s="156" t="s">
        <v>1850</v>
      </c>
      <c r="BB309" s="17" t="s">
        <v>1805</v>
      </c>
      <c r="BC309" s="17" t="s">
        <v>1721</v>
      </c>
      <c r="BD309" s="17" t="s">
        <v>1721</v>
      </c>
      <c r="BE309" s="156">
        <v>0.9</v>
      </c>
      <c r="BF309" s="156">
        <v>6.5000000000000002E-2</v>
      </c>
      <c r="BG309" s="9">
        <v>2.58</v>
      </c>
      <c r="BH309" s="8" t="s">
        <v>2054</v>
      </c>
      <c r="BI309" s="156" t="s">
        <v>1713</v>
      </c>
      <c r="BJ309" s="17" t="s">
        <v>2055</v>
      </c>
      <c r="BK309" s="17" t="s">
        <v>531</v>
      </c>
      <c r="BL309" s="17" t="s">
        <v>1721</v>
      </c>
      <c r="BM309" s="156">
        <v>9.7500000000000003E-2</v>
      </c>
      <c r="BN309" s="156">
        <v>0</v>
      </c>
      <c r="BO309" s="9">
        <v>2.23</v>
      </c>
      <c r="BP309" s="8" t="s">
        <v>2085</v>
      </c>
      <c r="BQ309" s="156" t="s">
        <v>1713</v>
      </c>
      <c r="BR309" s="17" t="s">
        <v>2055</v>
      </c>
      <c r="BS309" s="17" t="s">
        <v>531</v>
      </c>
      <c r="BT309" s="17" t="s">
        <v>1721</v>
      </c>
      <c r="BU309" s="156">
        <v>9.7500000000000003E-2</v>
      </c>
      <c r="BV309" s="156">
        <v>0</v>
      </c>
      <c r="BW309" s="9">
        <v>1.37</v>
      </c>
    </row>
    <row r="310" spans="1:75">
      <c r="A310" s="1" t="s">
        <v>908</v>
      </c>
      <c r="B310" s="1" t="s">
        <v>774</v>
      </c>
      <c r="C310" s="1" t="s">
        <v>907</v>
      </c>
      <c r="D310" s="1" t="s">
        <v>1852</v>
      </c>
      <c r="E310" s="1" t="s">
        <v>1793</v>
      </c>
      <c r="F310" s="1">
        <v>1.2</v>
      </c>
      <c r="G310" s="1">
        <v>0</v>
      </c>
      <c r="H310" s="1">
        <v>3</v>
      </c>
      <c r="I310" s="1" t="s">
        <v>697</v>
      </c>
      <c r="AI310" s="561"/>
      <c r="AJ310" s="166" t="s">
        <v>2675</v>
      </c>
      <c r="AK310" s="157" t="s">
        <v>1852</v>
      </c>
      <c r="AL310" s="627" t="s">
        <v>1793</v>
      </c>
      <c r="AM310" s="627" t="s">
        <v>1721</v>
      </c>
      <c r="AN310" s="627" t="s">
        <v>1721</v>
      </c>
      <c r="AO310" s="157">
        <v>0.83</v>
      </c>
      <c r="AP310" s="157">
        <v>0</v>
      </c>
      <c r="AQ310" s="11">
        <v>2.3199999999999998</v>
      </c>
      <c r="AR310" s="10" t="s">
        <v>2676</v>
      </c>
      <c r="AS310" s="157" t="s">
        <v>1852</v>
      </c>
      <c r="AT310" s="627" t="s">
        <v>1793</v>
      </c>
      <c r="AU310" s="627" t="s">
        <v>1721</v>
      </c>
      <c r="AV310" s="627" t="s">
        <v>1721</v>
      </c>
      <c r="AW310" s="157">
        <v>0.83</v>
      </c>
      <c r="AX310" s="157">
        <v>0</v>
      </c>
      <c r="AY310" s="11">
        <v>3</v>
      </c>
      <c r="AZ310" s="10" t="s">
        <v>2020</v>
      </c>
      <c r="BA310" s="157" t="s">
        <v>1852</v>
      </c>
      <c r="BB310" s="627" t="s">
        <v>1826</v>
      </c>
      <c r="BC310" s="627" t="s">
        <v>1721</v>
      </c>
      <c r="BD310" s="627" t="s">
        <v>1721</v>
      </c>
      <c r="BE310" s="157">
        <v>0.75</v>
      </c>
      <c r="BF310" s="157">
        <v>6.5000000000000002E-2</v>
      </c>
      <c r="BG310" s="11">
        <v>2.58</v>
      </c>
      <c r="BH310" s="10" t="s">
        <v>2054</v>
      </c>
      <c r="BI310" s="157" t="s">
        <v>1713</v>
      </c>
      <c r="BJ310" s="627" t="s">
        <v>2056</v>
      </c>
      <c r="BK310" s="627" t="s">
        <v>532</v>
      </c>
      <c r="BL310" s="627" t="s">
        <v>1721</v>
      </c>
      <c r="BM310" s="157">
        <v>6.5000000000000002E-2</v>
      </c>
      <c r="BN310" s="157">
        <v>0</v>
      </c>
      <c r="BO310" s="11">
        <v>2.23</v>
      </c>
      <c r="BP310" s="10" t="s">
        <v>2085</v>
      </c>
      <c r="BQ310" s="157" t="s">
        <v>1713</v>
      </c>
      <c r="BR310" s="627" t="s">
        <v>2056</v>
      </c>
      <c r="BS310" s="627" t="s">
        <v>532</v>
      </c>
      <c r="BT310" s="627" t="s">
        <v>1721</v>
      </c>
      <c r="BU310" s="157">
        <v>6.5000000000000002E-2</v>
      </c>
      <c r="BV310" s="157">
        <v>0</v>
      </c>
      <c r="BW310" s="11">
        <v>1.37</v>
      </c>
    </row>
    <row r="311" spans="1:75">
      <c r="A311" s="1" t="s">
        <v>909</v>
      </c>
      <c r="B311" s="1" t="s">
        <v>774</v>
      </c>
      <c r="C311" s="1" t="s">
        <v>907</v>
      </c>
      <c r="D311" s="1" t="s">
        <v>1887</v>
      </c>
      <c r="E311" s="1" t="s">
        <v>1821</v>
      </c>
      <c r="F311" s="1">
        <v>0.9</v>
      </c>
      <c r="G311" s="1">
        <v>0</v>
      </c>
      <c r="H311" s="1">
        <v>3</v>
      </c>
      <c r="I311" s="1" t="s">
        <v>697</v>
      </c>
      <c r="AI311" s="561"/>
      <c r="AJ311" s="166" t="s">
        <v>2675</v>
      </c>
      <c r="AK311" s="157" t="s">
        <v>1887</v>
      </c>
      <c r="AL311" s="627" t="s">
        <v>1821</v>
      </c>
      <c r="AM311" s="627" t="s">
        <v>1721</v>
      </c>
      <c r="AN311" s="627" t="s">
        <v>1721</v>
      </c>
      <c r="AO311" s="157">
        <v>0.56999999999999995</v>
      </c>
      <c r="AP311" s="157">
        <v>0</v>
      </c>
      <c r="AQ311" s="11">
        <v>2.3199999999999998</v>
      </c>
      <c r="AR311" s="10" t="s">
        <v>2676</v>
      </c>
      <c r="AS311" s="157" t="s">
        <v>1887</v>
      </c>
      <c r="AT311" s="627" t="s">
        <v>1821</v>
      </c>
      <c r="AU311" s="627" t="s">
        <v>1721</v>
      </c>
      <c r="AV311" s="627" t="s">
        <v>1721</v>
      </c>
      <c r="AW311" s="157">
        <v>0.56999999999999995</v>
      </c>
      <c r="AX311" s="157">
        <v>0</v>
      </c>
      <c r="AY311" s="11">
        <v>3</v>
      </c>
      <c r="AZ311" s="10" t="s">
        <v>2020</v>
      </c>
      <c r="BA311" s="157" t="s">
        <v>1853</v>
      </c>
      <c r="BB311" s="627" t="s">
        <v>1795</v>
      </c>
      <c r="BC311" s="627" t="s">
        <v>1721</v>
      </c>
      <c r="BD311" s="627" t="s">
        <v>1721</v>
      </c>
      <c r="BE311" s="157">
        <v>0.65</v>
      </c>
      <c r="BF311" s="157">
        <v>6.5000000000000002E-2</v>
      </c>
      <c r="BG311" s="11">
        <v>2.58</v>
      </c>
      <c r="BH311" s="10" t="s">
        <v>2054</v>
      </c>
      <c r="BI311" s="157" t="s">
        <v>1713</v>
      </c>
      <c r="BJ311" s="627" t="s">
        <v>2057</v>
      </c>
      <c r="BK311" s="627" t="s">
        <v>533</v>
      </c>
      <c r="BL311" s="627" t="s">
        <v>1721</v>
      </c>
      <c r="BM311" s="157">
        <v>3.2500000000000001E-2</v>
      </c>
      <c r="BN311" s="157">
        <v>0</v>
      </c>
      <c r="BO311" s="11">
        <v>2.23</v>
      </c>
      <c r="BP311" s="10" t="s">
        <v>2085</v>
      </c>
      <c r="BQ311" s="157" t="s">
        <v>1713</v>
      </c>
      <c r="BR311" s="627" t="s">
        <v>2057</v>
      </c>
      <c r="BS311" s="627" t="s">
        <v>533</v>
      </c>
      <c r="BT311" s="627" t="s">
        <v>1721</v>
      </c>
      <c r="BU311" s="157">
        <v>3.2500000000000001E-2</v>
      </c>
      <c r="BV311" s="157">
        <v>0</v>
      </c>
      <c r="BW311" s="11">
        <v>1.37</v>
      </c>
    </row>
    <row r="312" spans="1:75">
      <c r="A312" s="1" t="s">
        <v>910</v>
      </c>
      <c r="B312" s="1" t="s">
        <v>774</v>
      </c>
      <c r="C312" s="1" t="s">
        <v>907</v>
      </c>
      <c r="D312" s="1" t="s">
        <v>1872</v>
      </c>
      <c r="E312" s="1" t="s">
        <v>1812</v>
      </c>
      <c r="F312" s="1">
        <v>0.7</v>
      </c>
      <c r="G312" s="1">
        <v>0</v>
      </c>
      <c r="H312" s="1">
        <v>3</v>
      </c>
      <c r="I312" s="1" t="s">
        <v>697</v>
      </c>
      <c r="AI312" s="561"/>
      <c r="AJ312" s="166" t="s">
        <v>2675</v>
      </c>
      <c r="AK312" s="157" t="s">
        <v>1872</v>
      </c>
      <c r="AL312" s="627" t="s">
        <v>1812</v>
      </c>
      <c r="AM312" s="627" t="s">
        <v>1721</v>
      </c>
      <c r="AN312" s="627" t="s">
        <v>1721</v>
      </c>
      <c r="AO312" s="157">
        <v>0.49</v>
      </c>
      <c r="AP312" s="157">
        <v>0</v>
      </c>
      <c r="AQ312" s="11">
        <v>2.3199999999999998</v>
      </c>
      <c r="AR312" s="10" t="s">
        <v>2676</v>
      </c>
      <c r="AS312" s="157" t="s">
        <v>1872</v>
      </c>
      <c r="AT312" s="627" t="s">
        <v>1812</v>
      </c>
      <c r="AU312" s="627" t="s">
        <v>1721</v>
      </c>
      <c r="AV312" s="627" t="s">
        <v>1721</v>
      </c>
      <c r="AW312" s="157">
        <v>0.49</v>
      </c>
      <c r="AX312" s="157">
        <v>0</v>
      </c>
      <c r="AY312" s="11">
        <v>3</v>
      </c>
      <c r="AZ312" s="10" t="s">
        <v>2020</v>
      </c>
      <c r="BA312" s="157" t="s">
        <v>1853</v>
      </c>
      <c r="BB312" s="627" t="s">
        <v>1796</v>
      </c>
      <c r="BC312" s="627" t="s">
        <v>1721</v>
      </c>
      <c r="BD312" s="627" t="s">
        <v>1721</v>
      </c>
      <c r="BE312" s="157">
        <v>0.65</v>
      </c>
      <c r="BF312" s="157">
        <v>6.5000000000000002E-2</v>
      </c>
      <c r="BG312" s="11">
        <v>2.58</v>
      </c>
      <c r="BH312" s="10" t="s">
        <v>2054</v>
      </c>
      <c r="BI312" s="157" t="s">
        <v>1703</v>
      </c>
      <c r="BJ312" s="627" t="s">
        <v>2058</v>
      </c>
      <c r="BK312" s="627" t="s">
        <v>1721</v>
      </c>
      <c r="BL312" s="627" t="s">
        <v>1721</v>
      </c>
      <c r="BM312" s="157">
        <v>7.4999999999999997E-2</v>
      </c>
      <c r="BN312" s="157">
        <v>0</v>
      </c>
      <c r="BO312" s="11">
        <v>2.23</v>
      </c>
      <c r="BP312" s="10" t="s">
        <v>2085</v>
      </c>
      <c r="BQ312" s="157" t="s">
        <v>1703</v>
      </c>
      <c r="BR312" s="627" t="s">
        <v>2086</v>
      </c>
      <c r="BS312" s="627" t="s">
        <v>1721</v>
      </c>
      <c r="BT312" s="627" t="s">
        <v>1721</v>
      </c>
      <c r="BU312" s="157">
        <v>7.4999999999999997E-2</v>
      </c>
      <c r="BV312" s="157">
        <v>0</v>
      </c>
      <c r="BW312" s="11">
        <v>1.37</v>
      </c>
    </row>
    <row r="313" spans="1:75">
      <c r="A313" s="1" t="s">
        <v>911</v>
      </c>
      <c r="B313" s="1" t="s">
        <v>774</v>
      </c>
      <c r="C313" s="1" t="s">
        <v>907</v>
      </c>
      <c r="D313" s="1" t="s">
        <v>1940</v>
      </c>
      <c r="E313" s="1" t="s">
        <v>1822</v>
      </c>
      <c r="F313" s="1">
        <v>0.49</v>
      </c>
      <c r="G313" s="1">
        <v>0</v>
      </c>
      <c r="H313" s="1">
        <v>3</v>
      </c>
      <c r="I313" s="1" t="s">
        <v>697</v>
      </c>
      <c r="AI313" s="561"/>
      <c r="AJ313" s="166" t="s">
        <v>2675</v>
      </c>
      <c r="AK313" s="157" t="s">
        <v>1940</v>
      </c>
      <c r="AL313" s="627" t="s">
        <v>1822</v>
      </c>
      <c r="AM313" s="627" t="s">
        <v>1721</v>
      </c>
      <c r="AN313" s="627" t="s">
        <v>1721</v>
      </c>
      <c r="AO313" s="157">
        <v>0.4</v>
      </c>
      <c r="AP313" s="157">
        <v>0</v>
      </c>
      <c r="AQ313" s="11">
        <v>2.3199999999999998</v>
      </c>
      <c r="AR313" s="10" t="s">
        <v>2676</v>
      </c>
      <c r="AS313" s="157" t="s">
        <v>1940</v>
      </c>
      <c r="AT313" s="627" t="s">
        <v>1822</v>
      </c>
      <c r="AU313" s="627" t="s">
        <v>1721</v>
      </c>
      <c r="AV313" s="627" t="s">
        <v>1721</v>
      </c>
      <c r="AW313" s="157">
        <v>0.4</v>
      </c>
      <c r="AX313" s="157">
        <v>0</v>
      </c>
      <c r="AY313" s="11">
        <v>3</v>
      </c>
      <c r="AZ313" s="10" t="s">
        <v>2020</v>
      </c>
      <c r="BA313" s="157" t="s">
        <v>1903</v>
      </c>
      <c r="BB313" s="627" t="s">
        <v>1797</v>
      </c>
      <c r="BC313" s="627" t="s">
        <v>1721</v>
      </c>
      <c r="BD313" s="627" t="s">
        <v>1721</v>
      </c>
      <c r="BE313" s="157">
        <v>0.56000000000000005</v>
      </c>
      <c r="BF313" s="157">
        <v>6.5000000000000002E-2</v>
      </c>
      <c r="BG313" s="11">
        <v>2.58</v>
      </c>
      <c r="BH313" s="10" t="s">
        <v>2054</v>
      </c>
      <c r="BI313" s="157" t="s">
        <v>1703</v>
      </c>
      <c r="BJ313" s="627" t="s">
        <v>2059</v>
      </c>
      <c r="BK313" s="627" t="s">
        <v>1721</v>
      </c>
      <c r="BL313" s="627" t="s">
        <v>1721</v>
      </c>
      <c r="BM313" s="157">
        <v>3.7499999999999999E-2</v>
      </c>
      <c r="BN313" s="157">
        <v>0</v>
      </c>
      <c r="BO313" s="11">
        <v>2.23</v>
      </c>
      <c r="BP313" s="10" t="s">
        <v>2085</v>
      </c>
      <c r="BQ313" s="157" t="s">
        <v>1703</v>
      </c>
      <c r="BR313" s="627" t="s">
        <v>2087</v>
      </c>
      <c r="BS313" s="627" t="s">
        <v>1721</v>
      </c>
      <c r="BT313" s="627" t="s">
        <v>1721</v>
      </c>
      <c r="BU313" s="157">
        <v>3.7499999999999999E-2</v>
      </c>
      <c r="BV313" s="157">
        <v>0</v>
      </c>
      <c r="BW313" s="11">
        <v>1.37</v>
      </c>
    </row>
    <row r="314" spans="1:75">
      <c r="A314" s="1" t="s">
        <v>912</v>
      </c>
      <c r="B314" s="1" t="s">
        <v>774</v>
      </c>
      <c r="C314" s="1" t="s">
        <v>907</v>
      </c>
      <c r="D314" s="1" t="s">
        <v>1941</v>
      </c>
      <c r="E314" s="1" t="s">
        <v>1823</v>
      </c>
      <c r="F314" s="1">
        <v>0.4</v>
      </c>
      <c r="G314" s="1">
        <v>0</v>
      </c>
      <c r="H314" s="1">
        <v>3</v>
      </c>
      <c r="I314" s="1" t="s">
        <v>697</v>
      </c>
      <c r="AI314" s="561"/>
      <c r="AJ314" s="166" t="s">
        <v>2675</v>
      </c>
      <c r="AK314" s="157" t="s">
        <v>1941</v>
      </c>
      <c r="AL314" s="627" t="s">
        <v>1823</v>
      </c>
      <c r="AM314" s="627" t="s">
        <v>1721</v>
      </c>
      <c r="AN314" s="627" t="s">
        <v>1721</v>
      </c>
      <c r="AO314" s="157">
        <v>0.33</v>
      </c>
      <c r="AP314" s="157">
        <v>0</v>
      </c>
      <c r="AQ314" s="11">
        <v>2.3199999999999998</v>
      </c>
      <c r="AR314" s="10" t="s">
        <v>2676</v>
      </c>
      <c r="AS314" s="157" t="s">
        <v>1941</v>
      </c>
      <c r="AT314" s="627" t="s">
        <v>1823</v>
      </c>
      <c r="AU314" s="627" t="s">
        <v>1721</v>
      </c>
      <c r="AV314" s="627" t="s">
        <v>1721</v>
      </c>
      <c r="AW314" s="157">
        <v>0.33</v>
      </c>
      <c r="AX314" s="157">
        <v>0</v>
      </c>
      <c r="AY314" s="11">
        <v>3</v>
      </c>
      <c r="AZ314" s="10" t="s">
        <v>2020</v>
      </c>
      <c r="BA314" s="157" t="s">
        <v>1903</v>
      </c>
      <c r="BB314" s="627" t="s">
        <v>1798</v>
      </c>
      <c r="BC314" s="627" t="s">
        <v>1721</v>
      </c>
      <c r="BD314" s="627" t="s">
        <v>1721</v>
      </c>
      <c r="BE314" s="157">
        <v>0.56000000000000005</v>
      </c>
      <c r="BF314" s="157">
        <v>6.5000000000000002E-2</v>
      </c>
      <c r="BG314" s="11">
        <v>2.58</v>
      </c>
      <c r="BH314" s="10" t="s">
        <v>2054</v>
      </c>
      <c r="BI314" s="157" t="s">
        <v>1703</v>
      </c>
      <c r="BJ314" s="627" t="s">
        <v>2060</v>
      </c>
      <c r="BK314" s="627" t="s">
        <v>534</v>
      </c>
      <c r="BL314" s="627" t="s">
        <v>1721</v>
      </c>
      <c r="BM314" s="157">
        <v>6.7500000000000004E-2</v>
      </c>
      <c r="BN314" s="157">
        <v>0</v>
      </c>
      <c r="BO314" s="11">
        <v>2.23</v>
      </c>
      <c r="BP314" s="10" t="s">
        <v>2085</v>
      </c>
      <c r="BQ314" s="157" t="s">
        <v>1703</v>
      </c>
      <c r="BR314" s="627" t="s">
        <v>2088</v>
      </c>
      <c r="BS314" s="627" t="s">
        <v>534</v>
      </c>
      <c r="BT314" s="627" t="s">
        <v>1721</v>
      </c>
      <c r="BU314" s="157">
        <v>6.7500000000000004E-2</v>
      </c>
      <c r="BV314" s="157">
        <v>0</v>
      </c>
      <c r="BW314" s="11">
        <v>1.37</v>
      </c>
    </row>
    <row r="315" spans="1:75">
      <c r="A315" s="1" t="s">
        <v>913</v>
      </c>
      <c r="B315" s="1" t="s">
        <v>774</v>
      </c>
      <c r="C315" s="1" t="s">
        <v>907</v>
      </c>
      <c r="D315" s="1" t="s">
        <v>1941</v>
      </c>
      <c r="E315" s="1" t="s">
        <v>1824</v>
      </c>
      <c r="F315" s="1">
        <v>0.4</v>
      </c>
      <c r="G315" s="1">
        <v>0</v>
      </c>
      <c r="H315" s="1">
        <v>3</v>
      </c>
      <c r="I315" s="1" t="s">
        <v>697</v>
      </c>
      <c r="AI315" s="561"/>
      <c r="AJ315" s="166" t="s">
        <v>2675</v>
      </c>
      <c r="AK315" s="157" t="s">
        <v>1941</v>
      </c>
      <c r="AL315" s="627" t="s">
        <v>1824</v>
      </c>
      <c r="AM315" s="627" t="s">
        <v>1721</v>
      </c>
      <c r="AN315" s="627" t="s">
        <v>1721</v>
      </c>
      <c r="AO315" s="157">
        <v>0.33</v>
      </c>
      <c r="AP315" s="157">
        <v>0</v>
      </c>
      <c r="AQ315" s="11">
        <v>2.3199999999999998</v>
      </c>
      <c r="AR315" s="10" t="s">
        <v>2676</v>
      </c>
      <c r="AS315" s="157" t="s">
        <v>1941</v>
      </c>
      <c r="AT315" s="627" t="s">
        <v>1824</v>
      </c>
      <c r="AU315" s="627" t="s">
        <v>1721</v>
      </c>
      <c r="AV315" s="627" t="s">
        <v>1721</v>
      </c>
      <c r="AW315" s="157">
        <v>0.33</v>
      </c>
      <c r="AX315" s="157">
        <v>0</v>
      </c>
      <c r="AY315" s="11">
        <v>3</v>
      </c>
      <c r="AZ315" s="10" t="s">
        <v>2020</v>
      </c>
      <c r="BA315" s="157" t="s">
        <v>1925</v>
      </c>
      <c r="BB315" s="627" t="s">
        <v>1827</v>
      </c>
      <c r="BC315" s="627" t="s">
        <v>1721</v>
      </c>
      <c r="BD315" s="627" t="s">
        <v>1721</v>
      </c>
      <c r="BE315" s="157">
        <v>0.46</v>
      </c>
      <c r="BF315" s="157">
        <v>6.5000000000000002E-2</v>
      </c>
      <c r="BG315" s="11">
        <v>2.58</v>
      </c>
      <c r="BH315" s="10" t="s">
        <v>2054</v>
      </c>
      <c r="BI315" s="157" t="s">
        <v>1703</v>
      </c>
      <c r="BJ315" s="627" t="s">
        <v>2061</v>
      </c>
      <c r="BK315" s="627" t="s">
        <v>534</v>
      </c>
      <c r="BL315" s="627" t="s">
        <v>1721</v>
      </c>
      <c r="BM315" s="157">
        <v>6.7500000000000004E-2</v>
      </c>
      <c r="BN315" s="157">
        <v>0</v>
      </c>
      <c r="BO315" s="11">
        <v>2.23</v>
      </c>
      <c r="BP315" s="10" t="s">
        <v>2085</v>
      </c>
      <c r="BQ315" s="157" t="s">
        <v>1703</v>
      </c>
      <c r="BR315" s="627" t="s">
        <v>2089</v>
      </c>
      <c r="BS315" s="627" t="s">
        <v>534</v>
      </c>
      <c r="BT315" s="627" t="s">
        <v>1721</v>
      </c>
      <c r="BU315" s="157">
        <v>6.7500000000000004E-2</v>
      </c>
      <c r="BV315" s="157">
        <v>0</v>
      </c>
      <c r="BW315" s="11">
        <v>1.37</v>
      </c>
    </row>
    <row r="316" spans="1:75">
      <c r="A316" s="1" t="s">
        <v>914</v>
      </c>
      <c r="B316" s="1" t="s">
        <v>774</v>
      </c>
      <c r="C316" s="1" t="s">
        <v>907</v>
      </c>
      <c r="D316" s="1" t="s">
        <v>1941</v>
      </c>
      <c r="E316" s="1" t="s">
        <v>1825</v>
      </c>
      <c r="F316" s="1">
        <v>0.2</v>
      </c>
      <c r="G316" s="1">
        <v>0</v>
      </c>
      <c r="H316" s="1">
        <v>3</v>
      </c>
      <c r="I316" s="1" t="s">
        <v>704</v>
      </c>
      <c r="J316" s="1" t="s">
        <v>705</v>
      </c>
      <c r="AI316" s="561"/>
      <c r="AJ316" s="166" t="s">
        <v>2675</v>
      </c>
      <c r="AK316" s="157" t="s">
        <v>1941</v>
      </c>
      <c r="AL316" s="627" t="s">
        <v>1825</v>
      </c>
      <c r="AM316" s="627" t="s">
        <v>1721</v>
      </c>
      <c r="AN316" s="627" t="s">
        <v>1721</v>
      </c>
      <c r="AO316" s="157">
        <v>0.16500000000000001</v>
      </c>
      <c r="AP316" s="157">
        <v>0</v>
      </c>
      <c r="AQ316" s="11">
        <v>2.3199999999999998</v>
      </c>
      <c r="AR316" s="10" t="s">
        <v>2676</v>
      </c>
      <c r="AS316" s="157" t="s">
        <v>1941</v>
      </c>
      <c r="AT316" s="627" t="s">
        <v>1825</v>
      </c>
      <c r="AU316" s="627" t="s">
        <v>1721</v>
      </c>
      <c r="AV316" s="627" t="s">
        <v>1721</v>
      </c>
      <c r="AW316" s="157">
        <v>0.16500000000000001</v>
      </c>
      <c r="AX316" s="157">
        <v>0</v>
      </c>
      <c r="AY316" s="11">
        <v>3</v>
      </c>
      <c r="AZ316" s="10" t="s">
        <v>2020</v>
      </c>
      <c r="BA316" s="157" t="s">
        <v>1701</v>
      </c>
      <c r="BB316" s="627" t="s">
        <v>1799</v>
      </c>
      <c r="BC316" s="627" t="s">
        <v>1721</v>
      </c>
      <c r="BD316" s="627" t="s">
        <v>1721</v>
      </c>
      <c r="BE316" s="157">
        <v>0.35</v>
      </c>
      <c r="BF316" s="157">
        <v>2.3E-2</v>
      </c>
      <c r="BG316" s="11">
        <v>2.58</v>
      </c>
      <c r="BH316" s="10" t="s">
        <v>2054</v>
      </c>
      <c r="BI316" s="157" t="s">
        <v>1703</v>
      </c>
      <c r="BJ316" s="627" t="s">
        <v>2062</v>
      </c>
      <c r="BK316" s="627" t="s">
        <v>535</v>
      </c>
      <c r="BL316" s="627" t="s">
        <v>1721</v>
      </c>
      <c r="BM316" s="157">
        <v>3.7499999999999999E-2</v>
      </c>
      <c r="BN316" s="157">
        <v>0</v>
      </c>
      <c r="BO316" s="11">
        <v>2.23</v>
      </c>
      <c r="BP316" s="10" t="s">
        <v>2085</v>
      </c>
      <c r="BQ316" s="157" t="s">
        <v>1703</v>
      </c>
      <c r="BR316" s="627" t="s">
        <v>2090</v>
      </c>
      <c r="BS316" s="627" t="s">
        <v>535</v>
      </c>
      <c r="BT316" s="627" t="s">
        <v>1721</v>
      </c>
      <c r="BU316" s="157">
        <v>3.7499999999999999E-2</v>
      </c>
      <c r="BV316" s="157">
        <v>0</v>
      </c>
      <c r="BW316" s="11">
        <v>1.37</v>
      </c>
    </row>
    <row r="317" spans="1:75">
      <c r="A317" s="1" t="s">
        <v>915</v>
      </c>
      <c r="B317" s="1" t="s">
        <v>774</v>
      </c>
      <c r="C317" s="1" t="s">
        <v>907</v>
      </c>
      <c r="D317" s="1" t="s">
        <v>1791</v>
      </c>
      <c r="E317" s="1" t="s">
        <v>1816</v>
      </c>
      <c r="F317" s="1">
        <v>0.13</v>
      </c>
      <c r="G317" s="1">
        <v>0</v>
      </c>
      <c r="H317" s="1">
        <v>3</v>
      </c>
      <c r="I317" s="1" t="s">
        <v>697</v>
      </c>
      <c r="AI317" s="561"/>
      <c r="AJ317" s="166" t="s">
        <v>2675</v>
      </c>
      <c r="AK317" s="157" t="s">
        <v>1791</v>
      </c>
      <c r="AL317" s="627" t="s">
        <v>1942</v>
      </c>
      <c r="AM317" s="627" t="s">
        <v>1721</v>
      </c>
      <c r="AN317" s="627" t="s">
        <v>1721</v>
      </c>
      <c r="AO317" s="157">
        <v>0.1</v>
      </c>
      <c r="AP317" s="157">
        <v>0</v>
      </c>
      <c r="AQ317" s="11">
        <v>2.3199999999999998</v>
      </c>
      <c r="AR317" s="10" t="s">
        <v>2676</v>
      </c>
      <c r="AS317" s="157" t="s">
        <v>1791</v>
      </c>
      <c r="AT317" s="627" t="s">
        <v>1942</v>
      </c>
      <c r="AU317" s="627" t="s">
        <v>1721</v>
      </c>
      <c r="AV317" s="627" t="s">
        <v>1721</v>
      </c>
      <c r="AW317" s="157">
        <v>0.1</v>
      </c>
      <c r="AX317" s="157">
        <v>0</v>
      </c>
      <c r="AY317" s="11">
        <v>3</v>
      </c>
      <c r="AZ317" s="10" t="s">
        <v>2020</v>
      </c>
      <c r="BA317" s="157" t="s">
        <v>1701</v>
      </c>
      <c r="BB317" s="627" t="s">
        <v>1801</v>
      </c>
      <c r="BC317" s="627" t="s">
        <v>1721</v>
      </c>
      <c r="BD317" s="627" t="s">
        <v>1721</v>
      </c>
      <c r="BE317" s="157">
        <v>0.17499999999999999</v>
      </c>
      <c r="BF317" s="157">
        <v>1.15E-2</v>
      </c>
      <c r="BG317" s="11">
        <v>2.58</v>
      </c>
      <c r="BH317" s="10" t="s">
        <v>2054</v>
      </c>
      <c r="BI317" s="157" t="s">
        <v>1703</v>
      </c>
      <c r="BJ317" s="627" t="s">
        <v>2063</v>
      </c>
      <c r="BK317" s="627" t="s">
        <v>535</v>
      </c>
      <c r="BL317" s="627" t="s">
        <v>1721</v>
      </c>
      <c r="BM317" s="157">
        <v>3.7499999999999999E-2</v>
      </c>
      <c r="BN317" s="157">
        <v>0</v>
      </c>
      <c r="BO317" s="11">
        <v>2.23</v>
      </c>
      <c r="BP317" s="10" t="s">
        <v>2085</v>
      </c>
      <c r="BQ317" s="157" t="s">
        <v>1703</v>
      </c>
      <c r="BR317" s="627" t="s">
        <v>2091</v>
      </c>
      <c r="BS317" s="627" t="s">
        <v>535</v>
      </c>
      <c r="BT317" s="627" t="s">
        <v>1721</v>
      </c>
      <c r="BU317" s="157">
        <v>3.7499999999999999E-2</v>
      </c>
      <c r="BV317" s="157">
        <v>0</v>
      </c>
      <c r="BW317" s="11">
        <v>1.37</v>
      </c>
    </row>
    <row r="318" spans="1:75">
      <c r="A318" s="1" t="s">
        <v>916</v>
      </c>
      <c r="B318" s="1" t="s">
        <v>774</v>
      </c>
      <c r="C318" s="1" t="s">
        <v>907</v>
      </c>
      <c r="D318" s="1" t="s">
        <v>1791</v>
      </c>
      <c r="E318" s="1" t="s">
        <v>1817</v>
      </c>
      <c r="F318" s="1">
        <v>6.5000000000000002E-2</v>
      </c>
      <c r="G318" s="1">
        <v>0</v>
      </c>
      <c r="H318" s="1">
        <v>3</v>
      </c>
      <c r="I318" s="1" t="s">
        <v>704</v>
      </c>
      <c r="J318" s="1" t="s">
        <v>705</v>
      </c>
      <c r="AI318" s="561"/>
      <c r="AJ318" s="166" t="s">
        <v>2675</v>
      </c>
      <c r="AK318" s="157" t="s">
        <v>1791</v>
      </c>
      <c r="AL318" s="627" t="s">
        <v>1943</v>
      </c>
      <c r="AM318" s="627" t="s">
        <v>1721</v>
      </c>
      <c r="AN318" s="627" t="s">
        <v>1721</v>
      </c>
      <c r="AO318" s="157">
        <v>0.05</v>
      </c>
      <c r="AP318" s="157">
        <v>0</v>
      </c>
      <c r="AQ318" s="11">
        <v>2.3199999999999998</v>
      </c>
      <c r="AR318" s="10" t="s">
        <v>2676</v>
      </c>
      <c r="AS318" s="157" t="s">
        <v>1791</v>
      </c>
      <c r="AT318" s="627" t="s">
        <v>1943</v>
      </c>
      <c r="AU318" s="627" t="s">
        <v>1721</v>
      </c>
      <c r="AV318" s="627" t="s">
        <v>1721</v>
      </c>
      <c r="AW318" s="157">
        <v>0.05</v>
      </c>
      <c r="AX318" s="157">
        <v>0</v>
      </c>
      <c r="AY318" s="11">
        <v>3</v>
      </c>
      <c r="AZ318" s="10" t="s">
        <v>2020</v>
      </c>
      <c r="BA318" s="157" t="s">
        <v>1701</v>
      </c>
      <c r="BB318" s="627" t="s">
        <v>1800</v>
      </c>
      <c r="BC318" s="627" t="s">
        <v>1721</v>
      </c>
      <c r="BD318" s="627" t="s">
        <v>1721</v>
      </c>
      <c r="BE318" s="157">
        <v>0.35</v>
      </c>
      <c r="BF318" s="157">
        <v>2.3E-2</v>
      </c>
      <c r="BG318" s="11">
        <v>2.58</v>
      </c>
      <c r="BH318" s="10" t="s">
        <v>2054</v>
      </c>
      <c r="BI318" s="157" t="s">
        <v>1703</v>
      </c>
      <c r="BJ318" s="627" t="s">
        <v>2064</v>
      </c>
      <c r="BK318" s="627" t="s">
        <v>536</v>
      </c>
      <c r="BL318" s="627" t="s">
        <v>1721</v>
      </c>
      <c r="BM318" s="157">
        <v>1.8749999999999999E-2</v>
      </c>
      <c r="BN318" s="157">
        <v>0</v>
      </c>
      <c r="BO318" s="11">
        <v>2.23</v>
      </c>
      <c r="BP318" s="10" t="s">
        <v>2085</v>
      </c>
      <c r="BQ318" s="157" t="s">
        <v>1703</v>
      </c>
      <c r="BR318" s="627" t="s">
        <v>2092</v>
      </c>
      <c r="BS318" s="627" t="s">
        <v>536</v>
      </c>
      <c r="BT318" s="627" t="s">
        <v>1721</v>
      </c>
      <c r="BU318" s="157">
        <v>1.8749999999999999E-2</v>
      </c>
      <c r="BV318" s="157">
        <v>0</v>
      </c>
      <c r="BW318" s="11">
        <v>1.37</v>
      </c>
    </row>
    <row r="319" spans="1:75">
      <c r="A319" s="1" t="s">
        <v>917</v>
      </c>
      <c r="B319" s="1" t="s">
        <v>774</v>
      </c>
      <c r="C319" s="1" t="s">
        <v>907</v>
      </c>
      <c r="D319" s="1" t="s">
        <v>1791</v>
      </c>
      <c r="E319" s="1" t="s">
        <v>1909</v>
      </c>
      <c r="F319" s="1">
        <v>9.7500000000000003E-2</v>
      </c>
      <c r="G319" s="1">
        <v>0</v>
      </c>
      <c r="H319" s="1">
        <v>3</v>
      </c>
      <c r="I319" s="1" t="s">
        <v>697</v>
      </c>
      <c r="J319" s="1" t="s">
        <v>531</v>
      </c>
      <c r="AI319" s="561"/>
      <c r="AJ319" s="166" t="s">
        <v>2675</v>
      </c>
      <c r="AK319" s="157" t="s">
        <v>1791</v>
      </c>
      <c r="AL319" s="627" t="s">
        <v>1944</v>
      </c>
      <c r="AM319" s="627" t="s">
        <v>531</v>
      </c>
      <c r="AN319" s="627" t="s">
        <v>1721</v>
      </c>
      <c r="AO319" s="157">
        <v>7.4999999999999997E-2</v>
      </c>
      <c r="AP319" s="157">
        <v>0</v>
      </c>
      <c r="AQ319" s="11">
        <v>2.3199999999999998</v>
      </c>
      <c r="AR319" s="10" t="s">
        <v>2676</v>
      </c>
      <c r="AS319" s="157" t="s">
        <v>1791</v>
      </c>
      <c r="AT319" s="627" t="s">
        <v>1944</v>
      </c>
      <c r="AU319" s="627" t="s">
        <v>531</v>
      </c>
      <c r="AV319" s="627" t="s">
        <v>1721</v>
      </c>
      <c r="AW319" s="157">
        <v>7.4999999999999997E-2</v>
      </c>
      <c r="AX319" s="157">
        <v>0</v>
      </c>
      <c r="AY319" s="11">
        <v>3</v>
      </c>
      <c r="AZ319" s="10" t="s">
        <v>2020</v>
      </c>
      <c r="BA319" s="157" t="s">
        <v>1701</v>
      </c>
      <c r="BB319" s="627" t="s">
        <v>1802</v>
      </c>
      <c r="BC319" s="627" t="s">
        <v>1721</v>
      </c>
      <c r="BD319" s="627" t="s">
        <v>1721</v>
      </c>
      <c r="BE319" s="157">
        <v>0.17499999999999999</v>
      </c>
      <c r="BF319" s="157">
        <v>1.15E-2</v>
      </c>
      <c r="BG319" s="11">
        <v>2.58</v>
      </c>
      <c r="BH319" s="10" t="s">
        <v>2054</v>
      </c>
      <c r="BI319" s="157" t="s">
        <v>1703</v>
      </c>
      <c r="BJ319" s="627" t="s">
        <v>2065</v>
      </c>
      <c r="BK319" s="627" t="s">
        <v>536</v>
      </c>
      <c r="BL319" s="627" t="s">
        <v>1721</v>
      </c>
      <c r="BM319" s="157">
        <v>1.8749999999999999E-2</v>
      </c>
      <c r="BN319" s="157">
        <v>0</v>
      </c>
      <c r="BO319" s="11">
        <v>2.23</v>
      </c>
      <c r="BP319" s="10" t="s">
        <v>2085</v>
      </c>
      <c r="BQ319" s="157" t="s">
        <v>1703</v>
      </c>
      <c r="BR319" s="627" t="s">
        <v>2093</v>
      </c>
      <c r="BS319" s="627" t="s">
        <v>536</v>
      </c>
      <c r="BT319" s="627" t="s">
        <v>1721</v>
      </c>
      <c r="BU319" s="157">
        <v>1.8749999999999999E-2</v>
      </c>
      <c r="BV319" s="157">
        <v>0</v>
      </c>
      <c r="BW319" s="11">
        <v>1.37</v>
      </c>
    </row>
    <row r="320" spans="1:75">
      <c r="A320" s="1" t="s">
        <v>918</v>
      </c>
      <c r="B320" s="1" t="s">
        <v>774</v>
      </c>
      <c r="C320" s="1" t="s">
        <v>907</v>
      </c>
      <c r="D320" s="1" t="s">
        <v>1791</v>
      </c>
      <c r="E320" s="1" t="s">
        <v>1912</v>
      </c>
      <c r="F320" s="1">
        <v>9.7500000000000003E-2</v>
      </c>
      <c r="G320" s="1">
        <v>0</v>
      </c>
      <c r="H320" s="1">
        <v>3</v>
      </c>
      <c r="I320" s="1" t="s">
        <v>704</v>
      </c>
      <c r="J320" s="1" t="s">
        <v>710</v>
      </c>
      <c r="AI320" s="561"/>
      <c r="AJ320" s="166" t="s">
        <v>2675</v>
      </c>
      <c r="AK320" s="157" t="s">
        <v>1791</v>
      </c>
      <c r="AL320" s="627" t="s">
        <v>1945</v>
      </c>
      <c r="AM320" s="627" t="s">
        <v>531</v>
      </c>
      <c r="AN320" s="627" t="s">
        <v>1721</v>
      </c>
      <c r="AO320" s="157">
        <v>7.4999999999999997E-2</v>
      </c>
      <c r="AP320" s="157">
        <v>0</v>
      </c>
      <c r="AQ320" s="11">
        <v>2.3199999999999998</v>
      </c>
      <c r="AR320" s="10" t="s">
        <v>2676</v>
      </c>
      <c r="AS320" s="157" t="s">
        <v>1791</v>
      </c>
      <c r="AT320" s="627" t="s">
        <v>1945</v>
      </c>
      <c r="AU320" s="627" t="s">
        <v>531</v>
      </c>
      <c r="AV320" s="627" t="s">
        <v>1721</v>
      </c>
      <c r="AW320" s="157">
        <v>7.4999999999999997E-2</v>
      </c>
      <c r="AX320" s="157">
        <v>0</v>
      </c>
      <c r="AY320" s="11">
        <v>3</v>
      </c>
      <c r="AZ320" s="10" t="s">
        <v>2020</v>
      </c>
      <c r="BA320" s="157" t="s">
        <v>2021</v>
      </c>
      <c r="BB320" s="627" t="s">
        <v>2022</v>
      </c>
      <c r="BC320" s="627" t="s">
        <v>531</v>
      </c>
      <c r="BD320" s="627" t="s">
        <v>1721</v>
      </c>
      <c r="BE320" s="157">
        <v>0.26250000000000001</v>
      </c>
      <c r="BF320" s="157">
        <v>1.7250000000000001E-2</v>
      </c>
      <c r="BG320" s="11">
        <v>2.58</v>
      </c>
      <c r="BH320" s="10" t="s">
        <v>2054</v>
      </c>
      <c r="BI320" s="157" t="s">
        <v>1703</v>
      </c>
      <c r="BJ320" s="627" t="s">
        <v>1513</v>
      </c>
      <c r="BK320" s="627" t="s">
        <v>244</v>
      </c>
      <c r="BL320" s="627" t="s">
        <v>1721</v>
      </c>
      <c r="BM320" s="157">
        <v>6.7500000000000004E-2</v>
      </c>
      <c r="BN320" s="157">
        <v>0</v>
      </c>
      <c r="BO320" s="11">
        <v>2.23</v>
      </c>
      <c r="BP320" s="10" t="s">
        <v>2085</v>
      </c>
      <c r="BQ320" s="157" t="s">
        <v>539</v>
      </c>
      <c r="BR320" s="627" t="s">
        <v>1537</v>
      </c>
      <c r="BS320" s="627" t="s">
        <v>1721</v>
      </c>
      <c r="BT320" s="627" t="s">
        <v>1721</v>
      </c>
      <c r="BU320" s="157">
        <v>2.5000000000000001E-2</v>
      </c>
      <c r="BV320" s="157">
        <v>0</v>
      </c>
      <c r="BW320" s="11">
        <v>1.37</v>
      </c>
    </row>
    <row r="321" spans="1:75">
      <c r="A321" s="1" t="s">
        <v>919</v>
      </c>
      <c r="B321" s="1" t="s">
        <v>774</v>
      </c>
      <c r="C321" s="1" t="s">
        <v>907</v>
      </c>
      <c r="D321" s="1" t="s">
        <v>1791</v>
      </c>
      <c r="E321" s="1" t="s">
        <v>1915</v>
      </c>
      <c r="F321" s="1">
        <v>6.5000000000000002E-2</v>
      </c>
      <c r="G321" s="1">
        <v>0</v>
      </c>
      <c r="H321" s="1">
        <v>3</v>
      </c>
      <c r="I321" s="1" t="s">
        <v>697</v>
      </c>
      <c r="J321" s="1" t="s">
        <v>532</v>
      </c>
      <c r="AI321" s="561"/>
      <c r="AJ321" s="166" t="s">
        <v>2675</v>
      </c>
      <c r="AK321" s="157" t="s">
        <v>1791</v>
      </c>
      <c r="AL321" s="627" t="s">
        <v>1946</v>
      </c>
      <c r="AM321" s="627" t="s">
        <v>532</v>
      </c>
      <c r="AN321" s="627" t="s">
        <v>1721</v>
      </c>
      <c r="AO321" s="157">
        <v>0.05</v>
      </c>
      <c r="AP321" s="157">
        <v>0</v>
      </c>
      <c r="AQ321" s="11">
        <v>2.3199999999999998</v>
      </c>
      <c r="AR321" s="10" t="s">
        <v>2676</v>
      </c>
      <c r="AS321" s="157" t="s">
        <v>1791</v>
      </c>
      <c r="AT321" s="627" t="s">
        <v>1946</v>
      </c>
      <c r="AU321" s="627" t="s">
        <v>532</v>
      </c>
      <c r="AV321" s="627" t="s">
        <v>1721</v>
      </c>
      <c r="AW321" s="157">
        <v>0.05</v>
      </c>
      <c r="AX321" s="157">
        <v>0</v>
      </c>
      <c r="AY321" s="11">
        <v>3</v>
      </c>
      <c r="AZ321" s="10" t="s">
        <v>2020</v>
      </c>
      <c r="BA321" s="157" t="s">
        <v>2021</v>
      </c>
      <c r="BB321" s="627" t="s">
        <v>2023</v>
      </c>
      <c r="BC321" s="627" t="s">
        <v>531</v>
      </c>
      <c r="BD321" s="627" t="s">
        <v>1721</v>
      </c>
      <c r="BE321" s="157">
        <v>0.26250000000000001</v>
      </c>
      <c r="BF321" s="157">
        <v>1.7250000000000001E-2</v>
      </c>
      <c r="BG321" s="11">
        <v>2.58</v>
      </c>
      <c r="BH321" s="10" t="s">
        <v>2054</v>
      </c>
      <c r="BI321" s="157" t="s">
        <v>1703</v>
      </c>
      <c r="BJ321" s="627" t="s">
        <v>1514</v>
      </c>
      <c r="BK321" s="627" t="s">
        <v>244</v>
      </c>
      <c r="BL321" s="627" t="s">
        <v>1721</v>
      </c>
      <c r="BM321" s="157">
        <v>6.7500000000000004E-2</v>
      </c>
      <c r="BN321" s="157">
        <v>0</v>
      </c>
      <c r="BO321" s="11">
        <v>2.23</v>
      </c>
      <c r="BP321" s="10" t="s">
        <v>2085</v>
      </c>
      <c r="BQ321" s="157" t="s">
        <v>539</v>
      </c>
      <c r="BR321" s="627" t="s">
        <v>1538</v>
      </c>
      <c r="BS321" s="627" t="s">
        <v>1721</v>
      </c>
      <c r="BT321" s="627" t="s">
        <v>1721</v>
      </c>
      <c r="BU321" s="157">
        <v>1.2500000000000001E-2</v>
      </c>
      <c r="BV321" s="157">
        <v>0</v>
      </c>
      <c r="BW321" s="11">
        <v>1.37</v>
      </c>
    </row>
    <row r="322" spans="1:75">
      <c r="A322" s="1" t="s">
        <v>920</v>
      </c>
      <c r="B322" s="1" t="s">
        <v>774</v>
      </c>
      <c r="C322" s="1" t="s">
        <v>907</v>
      </c>
      <c r="D322" s="1" t="s">
        <v>1791</v>
      </c>
      <c r="E322" s="1" t="s">
        <v>1919</v>
      </c>
      <c r="F322" s="1">
        <v>6.5000000000000002E-2</v>
      </c>
      <c r="G322" s="1">
        <v>0</v>
      </c>
      <c r="H322" s="1">
        <v>3</v>
      </c>
      <c r="I322" s="1" t="s">
        <v>704</v>
      </c>
      <c r="J322" s="1" t="s">
        <v>713</v>
      </c>
      <c r="AI322" s="561"/>
      <c r="AJ322" s="166" t="s">
        <v>2675</v>
      </c>
      <c r="AK322" s="157" t="s">
        <v>1791</v>
      </c>
      <c r="AL322" s="627" t="s">
        <v>1947</v>
      </c>
      <c r="AM322" s="627" t="s">
        <v>532</v>
      </c>
      <c r="AN322" s="627" t="s">
        <v>1721</v>
      </c>
      <c r="AO322" s="157">
        <v>0.05</v>
      </c>
      <c r="AP322" s="157">
        <v>0</v>
      </c>
      <c r="AQ322" s="11">
        <v>2.3199999999999998</v>
      </c>
      <c r="AR322" s="10" t="s">
        <v>2676</v>
      </c>
      <c r="AS322" s="157" t="s">
        <v>1791</v>
      </c>
      <c r="AT322" s="627" t="s">
        <v>1947</v>
      </c>
      <c r="AU322" s="627" t="s">
        <v>532</v>
      </c>
      <c r="AV322" s="627" t="s">
        <v>1721</v>
      </c>
      <c r="AW322" s="157">
        <v>0.05</v>
      </c>
      <c r="AX322" s="157">
        <v>0</v>
      </c>
      <c r="AY322" s="11">
        <v>3</v>
      </c>
      <c r="AZ322" s="10" t="s">
        <v>2020</v>
      </c>
      <c r="BA322" s="157" t="s">
        <v>2021</v>
      </c>
      <c r="BB322" s="627" t="s">
        <v>2024</v>
      </c>
      <c r="BC322" s="627" t="s">
        <v>532</v>
      </c>
      <c r="BD322" s="627" t="s">
        <v>1721</v>
      </c>
      <c r="BE322" s="157">
        <v>0.17499999999999999</v>
      </c>
      <c r="BF322" s="157">
        <v>1.15E-2</v>
      </c>
      <c r="BG322" s="11">
        <v>2.58</v>
      </c>
      <c r="BH322" s="10" t="s">
        <v>2054</v>
      </c>
      <c r="BI322" s="157" t="s">
        <v>1703</v>
      </c>
      <c r="BJ322" s="627" t="s">
        <v>1515</v>
      </c>
      <c r="BK322" s="627" t="s">
        <v>575</v>
      </c>
      <c r="BL322" s="627" t="s">
        <v>1721</v>
      </c>
      <c r="BM322" s="157">
        <v>7.4999999999999997E-2</v>
      </c>
      <c r="BN322" s="157">
        <v>0</v>
      </c>
      <c r="BO322" s="11">
        <v>2.23</v>
      </c>
      <c r="BP322" s="10" t="s">
        <v>2085</v>
      </c>
      <c r="BQ322" s="157" t="s">
        <v>539</v>
      </c>
      <c r="BR322" s="627" t="s">
        <v>1539</v>
      </c>
      <c r="BS322" s="627" t="s">
        <v>535</v>
      </c>
      <c r="BT322" s="627" t="s">
        <v>1721</v>
      </c>
      <c r="BU322" s="157">
        <v>1.2500000000000001E-2</v>
      </c>
      <c r="BV322" s="157">
        <v>0</v>
      </c>
      <c r="BW322" s="11">
        <v>1.37</v>
      </c>
    </row>
    <row r="323" spans="1:75">
      <c r="A323" s="1" t="s">
        <v>921</v>
      </c>
      <c r="B323" s="1" t="s">
        <v>774</v>
      </c>
      <c r="C323" s="1" t="s">
        <v>907</v>
      </c>
      <c r="D323" s="1" t="s">
        <v>1791</v>
      </c>
      <c r="E323" s="1" t="s">
        <v>1923</v>
      </c>
      <c r="F323" s="1">
        <v>3.2500000000000001E-2</v>
      </c>
      <c r="G323" s="1">
        <v>0</v>
      </c>
      <c r="H323" s="1">
        <v>3</v>
      </c>
      <c r="I323" s="1" t="s">
        <v>697</v>
      </c>
      <c r="J323" s="1" t="s">
        <v>533</v>
      </c>
      <c r="AI323" s="561"/>
      <c r="AJ323" s="166" t="s">
        <v>2675</v>
      </c>
      <c r="AK323" s="157" t="s">
        <v>1791</v>
      </c>
      <c r="AL323" s="627" t="s">
        <v>1948</v>
      </c>
      <c r="AM323" s="627" t="s">
        <v>533</v>
      </c>
      <c r="AN323" s="627" t="s">
        <v>1721</v>
      </c>
      <c r="AO323" s="157">
        <v>2.5000000000000001E-2</v>
      </c>
      <c r="AP323" s="157">
        <v>0</v>
      </c>
      <c r="AQ323" s="11">
        <v>2.3199999999999998</v>
      </c>
      <c r="AR323" s="10" t="s">
        <v>2676</v>
      </c>
      <c r="AS323" s="157" t="s">
        <v>1791</v>
      </c>
      <c r="AT323" s="627" t="s">
        <v>1948</v>
      </c>
      <c r="AU323" s="627" t="s">
        <v>533</v>
      </c>
      <c r="AV323" s="627" t="s">
        <v>1721</v>
      </c>
      <c r="AW323" s="157">
        <v>2.5000000000000001E-2</v>
      </c>
      <c r="AX323" s="157">
        <v>0</v>
      </c>
      <c r="AY323" s="11">
        <v>3</v>
      </c>
      <c r="AZ323" s="10" t="s">
        <v>2020</v>
      </c>
      <c r="BA323" s="157" t="s">
        <v>2021</v>
      </c>
      <c r="BB323" s="627" t="s">
        <v>2025</v>
      </c>
      <c r="BC323" s="627" t="s">
        <v>532</v>
      </c>
      <c r="BD323" s="627" t="s">
        <v>1721</v>
      </c>
      <c r="BE323" s="157">
        <v>0.17499999999999999</v>
      </c>
      <c r="BF323" s="157">
        <v>1.15E-2</v>
      </c>
      <c r="BG323" s="11">
        <v>2.58</v>
      </c>
      <c r="BH323" s="10" t="s">
        <v>2054</v>
      </c>
      <c r="BI323" s="157" t="s">
        <v>1703</v>
      </c>
      <c r="BJ323" s="627" t="s">
        <v>1516</v>
      </c>
      <c r="BK323" s="627" t="s">
        <v>575</v>
      </c>
      <c r="BL323" s="627" t="s">
        <v>1721</v>
      </c>
      <c r="BM323" s="157">
        <v>7.4999999999999997E-2</v>
      </c>
      <c r="BN323" s="157">
        <v>0</v>
      </c>
      <c r="BO323" s="11">
        <v>2.23</v>
      </c>
      <c r="BP323" s="10" t="s">
        <v>2085</v>
      </c>
      <c r="BQ323" s="157" t="s">
        <v>539</v>
      </c>
      <c r="BR323" s="627" t="s">
        <v>1540</v>
      </c>
      <c r="BS323" s="627" t="s">
        <v>535</v>
      </c>
      <c r="BT323" s="627" t="s">
        <v>1721</v>
      </c>
      <c r="BU323" s="157">
        <v>1.2500000000000001E-2</v>
      </c>
      <c r="BV323" s="157">
        <v>0</v>
      </c>
      <c r="BW323" s="11">
        <v>1.37</v>
      </c>
    </row>
    <row r="324" spans="1:75">
      <c r="A324" s="1" t="s">
        <v>922</v>
      </c>
      <c r="B324" s="1" t="s">
        <v>774</v>
      </c>
      <c r="C324" s="1" t="s">
        <v>907</v>
      </c>
      <c r="D324" s="1" t="s">
        <v>1791</v>
      </c>
      <c r="E324" s="1" t="s">
        <v>1927</v>
      </c>
      <c r="F324" s="1">
        <v>3.2500000000000001E-2</v>
      </c>
      <c r="G324" s="1">
        <v>0</v>
      </c>
      <c r="H324" s="1">
        <v>3</v>
      </c>
      <c r="I324" s="1" t="s">
        <v>704</v>
      </c>
      <c r="J324" s="1" t="s">
        <v>716</v>
      </c>
      <c r="AI324" s="561"/>
      <c r="AJ324" s="166" t="s">
        <v>2675</v>
      </c>
      <c r="AK324" s="157" t="s">
        <v>1791</v>
      </c>
      <c r="AL324" s="627" t="s">
        <v>1949</v>
      </c>
      <c r="AM324" s="627" t="s">
        <v>533</v>
      </c>
      <c r="AN324" s="627" t="s">
        <v>1721</v>
      </c>
      <c r="AO324" s="157">
        <v>2.5000000000000001E-2</v>
      </c>
      <c r="AP324" s="157">
        <v>0</v>
      </c>
      <c r="AQ324" s="11">
        <v>2.3199999999999998</v>
      </c>
      <c r="AR324" s="10" t="s">
        <v>2676</v>
      </c>
      <c r="AS324" s="157" t="s">
        <v>1791</v>
      </c>
      <c r="AT324" s="627" t="s">
        <v>1949</v>
      </c>
      <c r="AU324" s="627" t="s">
        <v>533</v>
      </c>
      <c r="AV324" s="627" t="s">
        <v>1721</v>
      </c>
      <c r="AW324" s="157">
        <v>2.5000000000000001E-2</v>
      </c>
      <c r="AX324" s="157">
        <v>0</v>
      </c>
      <c r="AY324" s="11">
        <v>3</v>
      </c>
      <c r="AZ324" s="10" t="s">
        <v>2020</v>
      </c>
      <c r="BA324" s="157" t="s">
        <v>2021</v>
      </c>
      <c r="BB324" s="627" t="s">
        <v>2026</v>
      </c>
      <c r="BC324" s="627" t="s">
        <v>533</v>
      </c>
      <c r="BD324" s="627" t="s">
        <v>1721</v>
      </c>
      <c r="BE324" s="157">
        <v>8.7499999999999994E-2</v>
      </c>
      <c r="BF324" s="157">
        <v>5.7499999999999999E-3</v>
      </c>
      <c r="BG324" s="11">
        <v>2.58</v>
      </c>
      <c r="BH324" s="10" t="s">
        <v>2054</v>
      </c>
      <c r="BI324" s="157" t="s">
        <v>539</v>
      </c>
      <c r="BJ324" s="627" t="s">
        <v>1517</v>
      </c>
      <c r="BK324" s="627" t="s">
        <v>1721</v>
      </c>
      <c r="BL324" s="627" t="s">
        <v>1721</v>
      </c>
      <c r="BM324" s="157">
        <v>2.5000000000000001E-2</v>
      </c>
      <c r="BN324" s="157">
        <v>0</v>
      </c>
      <c r="BO324" s="11">
        <v>2.23</v>
      </c>
      <c r="BP324" s="10" t="s">
        <v>2085</v>
      </c>
      <c r="BQ324" s="157" t="s">
        <v>539</v>
      </c>
      <c r="BR324" s="627" t="s">
        <v>1541</v>
      </c>
      <c r="BS324" s="627" t="s">
        <v>536</v>
      </c>
      <c r="BT324" s="627" t="s">
        <v>1721</v>
      </c>
      <c r="BU324" s="157">
        <v>6.2500000000000003E-3</v>
      </c>
      <c r="BV324" s="157">
        <v>0</v>
      </c>
      <c r="BW324" s="11">
        <v>1.37</v>
      </c>
    </row>
    <row r="325" spans="1:75">
      <c r="A325" s="1" t="s">
        <v>923</v>
      </c>
      <c r="B325" s="1" t="s">
        <v>774</v>
      </c>
      <c r="C325" s="1" t="s">
        <v>907</v>
      </c>
      <c r="D325" s="1" t="s">
        <v>1703</v>
      </c>
      <c r="E325" s="1" t="s">
        <v>1932</v>
      </c>
      <c r="F325" s="1">
        <v>7.0000000000000007E-2</v>
      </c>
      <c r="G325" s="1">
        <v>0</v>
      </c>
      <c r="H325" s="1">
        <v>3</v>
      </c>
      <c r="I325" s="1" t="s">
        <v>697</v>
      </c>
      <c r="AI325" s="561"/>
      <c r="AJ325" s="166" t="s">
        <v>2675</v>
      </c>
      <c r="AK325" s="157" t="s">
        <v>1703</v>
      </c>
      <c r="AL325" s="627" t="s">
        <v>1950</v>
      </c>
      <c r="AM325" s="627" t="s">
        <v>1721</v>
      </c>
      <c r="AN325" s="627" t="s">
        <v>1721</v>
      </c>
      <c r="AO325" s="157">
        <v>0.05</v>
      </c>
      <c r="AP325" s="157">
        <v>0</v>
      </c>
      <c r="AQ325" s="11">
        <v>2.3199999999999998</v>
      </c>
      <c r="AR325" s="10" t="s">
        <v>2676</v>
      </c>
      <c r="AS325" s="157" t="s">
        <v>1703</v>
      </c>
      <c r="AT325" s="627" t="s">
        <v>1950</v>
      </c>
      <c r="AU325" s="627" t="s">
        <v>1721</v>
      </c>
      <c r="AV325" s="627" t="s">
        <v>1721</v>
      </c>
      <c r="AW325" s="157">
        <v>0.05</v>
      </c>
      <c r="AX325" s="157">
        <v>0</v>
      </c>
      <c r="AY325" s="11">
        <v>3</v>
      </c>
      <c r="AZ325" s="10" t="s">
        <v>2020</v>
      </c>
      <c r="BA325" s="157" t="s">
        <v>2021</v>
      </c>
      <c r="BB325" s="627" t="s">
        <v>2027</v>
      </c>
      <c r="BC325" s="627" t="s">
        <v>533</v>
      </c>
      <c r="BD325" s="627" t="s">
        <v>1721</v>
      </c>
      <c r="BE325" s="157">
        <v>8.7499999999999994E-2</v>
      </c>
      <c r="BF325" s="157">
        <v>5.7499999999999999E-3</v>
      </c>
      <c r="BG325" s="11">
        <v>2.58</v>
      </c>
      <c r="BH325" s="10" t="s">
        <v>2054</v>
      </c>
      <c r="BI325" s="157" t="s">
        <v>539</v>
      </c>
      <c r="BJ325" s="627" t="s">
        <v>1518</v>
      </c>
      <c r="BK325" s="627" t="s">
        <v>1721</v>
      </c>
      <c r="BL325" s="627" t="s">
        <v>1721</v>
      </c>
      <c r="BM325" s="157">
        <v>1.2500000000000001E-2</v>
      </c>
      <c r="BN325" s="157">
        <v>0</v>
      </c>
      <c r="BO325" s="11">
        <v>2.23</v>
      </c>
      <c r="BP325" s="10" t="s">
        <v>2085</v>
      </c>
      <c r="BQ325" s="157" t="s">
        <v>539</v>
      </c>
      <c r="BR325" s="627" t="s">
        <v>1542</v>
      </c>
      <c r="BS325" s="627" t="s">
        <v>536</v>
      </c>
      <c r="BT325" s="627" t="s">
        <v>1721</v>
      </c>
      <c r="BU325" s="157">
        <v>6.2500000000000003E-3</v>
      </c>
      <c r="BV325" s="157">
        <v>0</v>
      </c>
      <c r="BW325" s="11">
        <v>1.37</v>
      </c>
    </row>
    <row r="326" spans="1:75">
      <c r="A326" s="1" t="s">
        <v>924</v>
      </c>
      <c r="B326" s="1" t="s">
        <v>774</v>
      </c>
      <c r="C326" s="1" t="s">
        <v>907</v>
      </c>
      <c r="D326" s="1" t="s">
        <v>1703</v>
      </c>
      <c r="E326" s="1" t="s">
        <v>1933</v>
      </c>
      <c r="F326" s="1">
        <v>3.5000000000000003E-2</v>
      </c>
      <c r="G326" s="1">
        <v>0</v>
      </c>
      <c r="H326" s="1">
        <v>3</v>
      </c>
      <c r="I326" s="1" t="s">
        <v>704</v>
      </c>
      <c r="J326" s="1" t="s">
        <v>705</v>
      </c>
      <c r="AI326" s="561"/>
      <c r="AJ326" s="166" t="s">
        <v>2675</v>
      </c>
      <c r="AK326" s="157" t="s">
        <v>1703</v>
      </c>
      <c r="AL326" s="627" t="s">
        <v>1951</v>
      </c>
      <c r="AM326" s="627" t="s">
        <v>1721</v>
      </c>
      <c r="AN326" s="627" t="s">
        <v>1721</v>
      </c>
      <c r="AO326" s="157">
        <v>2.5000000000000001E-2</v>
      </c>
      <c r="AP326" s="157">
        <v>0</v>
      </c>
      <c r="AQ326" s="11">
        <v>2.3199999999999998</v>
      </c>
      <c r="AR326" s="10" t="s">
        <v>2676</v>
      </c>
      <c r="AS326" s="157" t="s">
        <v>1703</v>
      </c>
      <c r="AT326" s="627" t="s">
        <v>1951</v>
      </c>
      <c r="AU326" s="627" t="s">
        <v>1721</v>
      </c>
      <c r="AV326" s="627" t="s">
        <v>1721</v>
      </c>
      <c r="AW326" s="157">
        <v>2.5000000000000001E-2</v>
      </c>
      <c r="AX326" s="157">
        <v>0</v>
      </c>
      <c r="AY326" s="11">
        <v>3</v>
      </c>
      <c r="AZ326" s="10" t="s">
        <v>2020</v>
      </c>
      <c r="BA326" s="157" t="s">
        <v>2028</v>
      </c>
      <c r="BB326" s="627" t="s">
        <v>2029</v>
      </c>
      <c r="BC326" s="627" t="s">
        <v>531</v>
      </c>
      <c r="BD326" s="627" t="s">
        <v>1721</v>
      </c>
      <c r="BE326" s="157">
        <v>0.26250000000000001</v>
      </c>
      <c r="BF326" s="157">
        <v>1.7250000000000001E-2</v>
      </c>
      <c r="BG326" s="11">
        <v>2.58</v>
      </c>
      <c r="BH326" s="10" t="s">
        <v>2054</v>
      </c>
      <c r="BI326" s="157" t="s">
        <v>539</v>
      </c>
      <c r="BJ326" s="627" t="s">
        <v>1519</v>
      </c>
      <c r="BK326" s="627" t="s">
        <v>535</v>
      </c>
      <c r="BL326" s="627" t="s">
        <v>1721</v>
      </c>
      <c r="BM326" s="157">
        <v>1.2500000000000001E-2</v>
      </c>
      <c r="BN326" s="157">
        <v>0</v>
      </c>
      <c r="BO326" s="11">
        <v>2.23</v>
      </c>
      <c r="BP326" s="10" t="s">
        <v>2085</v>
      </c>
      <c r="BQ326" s="157" t="s">
        <v>607</v>
      </c>
      <c r="BR326" s="627" t="s">
        <v>1543</v>
      </c>
      <c r="BS326" s="627" t="s">
        <v>1721</v>
      </c>
      <c r="BT326" s="627" t="s">
        <v>1721</v>
      </c>
      <c r="BU326" s="157">
        <v>2.5000000000000001E-2</v>
      </c>
      <c r="BV326" s="157">
        <v>0</v>
      </c>
      <c r="BW326" s="11">
        <v>1.37</v>
      </c>
    </row>
    <row r="327" spans="1:75">
      <c r="A327" s="1" t="s">
        <v>925</v>
      </c>
      <c r="B327" s="1" t="s">
        <v>774</v>
      </c>
      <c r="C327" s="1" t="s">
        <v>907</v>
      </c>
      <c r="D327" s="1" t="s">
        <v>1703</v>
      </c>
      <c r="E327" s="1" t="s">
        <v>1934</v>
      </c>
      <c r="F327" s="1">
        <v>6.3000000000000014E-2</v>
      </c>
      <c r="G327" s="1">
        <v>0</v>
      </c>
      <c r="H327" s="1">
        <v>3</v>
      </c>
      <c r="I327" s="1" t="s">
        <v>704</v>
      </c>
      <c r="J327" s="1" t="s">
        <v>710</v>
      </c>
      <c r="AI327" s="561"/>
      <c r="AJ327" s="166" t="s">
        <v>2675</v>
      </c>
      <c r="AK327" s="157" t="s">
        <v>1703</v>
      </c>
      <c r="AL327" s="627" t="s">
        <v>1952</v>
      </c>
      <c r="AM327" s="627" t="s">
        <v>534</v>
      </c>
      <c r="AN327" s="627" t="s">
        <v>1721</v>
      </c>
      <c r="AO327" s="157">
        <v>4.4999999999999998E-2</v>
      </c>
      <c r="AP327" s="157">
        <v>0</v>
      </c>
      <c r="AQ327" s="11">
        <v>2.3199999999999998</v>
      </c>
      <c r="AR327" s="10" t="s">
        <v>2676</v>
      </c>
      <c r="AS327" s="157" t="s">
        <v>1703</v>
      </c>
      <c r="AT327" s="627" t="s">
        <v>1952</v>
      </c>
      <c r="AU327" s="627" t="s">
        <v>534</v>
      </c>
      <c r="AV327" s="627" t="s">
        <v>1721</v>
      </c>
      <c r="AW327" s="157">
        <v>4.4999999999999998E-2</v>
      </c>
      <c r="AX327" s="157">
        <v>0</v>
      </c>
      <c r="AY327" s="11">
        <v>3</v>
      </c>
      <c r="AZ327" s="10" t="s">
        <v>2020</v>
      </c>
      <c r="BA327" s="157" t="s">
        <v>2028</v>
      </c>
      <c r="BB327" s="627" t="s">
        <v>2030</v>
      </c>
      <c r="BC327" s="627" t="s">
        <v>531</v>
      </c>
      <c r="BD327" s="627" t="s">
        <v>1721</v>
      </c>
      <c r="BE327" s="157">
        <v>0.26250000000000001</v>
      </c>
      <c r="BF327" s="157">
        <v>1.7250000000000001E-2</v>
      </c>
      <c r="BG327" s="11">
        <v>2.58</v>
      </c>
      <c r="BH327" s="10" t="s">
        <v>2054</v>
      </c>
      <c r="BI327" s="157" t="s">
        <v>539</v>
      </c>
      <c r="BJ327" s="627" t="s">
        <v>1520</v>
      </c>
      <c r="BK327" s="627" t="s">
        <v>535</v>
      </c>
      <c r="BL327" s="627" t="s">
        <v>1721</v>
      </c>
      <c r="BM327" s="157">
        <v>1.2500000000000001E-2</v>
      </c>
      <c r="BN327" s="157">
        <v>0</v>
      </c>
      <c r="BO327" s="11">
        <v>2.23</v>
      </c>
      <c r="BP327" s="10" t="s">
        <v>2085</v>
      </c>
      <c r="BQ327" s="157" t="s">
        <v>607</v>
      </c>
      <c r="BR327" s="627" t="s">
        <v>1544</v>
      </c>
      <c r="BS327" s="627" t="s">
        <v>1721</v>
      </c>
      <c r="BT327" s="627" t="s">
        <v>1721</v>
      </c>
      <c r="BU327" s="157">
        <v>1.2500000000000001E-2</v>
      </c>
      <c r="BV327" s="157">
        <v>0</v>
      </c>
      <c r="BW327" s="11">
        <v>1.37</v>
      </c>
    </row>
    <row r="328" spans="1:75">
      <c r="A328" s="1" t="s">
        <v>926</v>
      </c>
      <c r="B328" s="1" t="s">
        <v>774</v>
      </c>
      <c r="C328" s="1" t="s">
        <v>907</v>
      </c>
      <c r="D328" s="1" t="s">
        <v>1703</v>
      </c>
      <c r="E328" s="1" t="s">
        <v>1935</v>
      </c>
      <c r="F328" s="1">
        <v>6.3000000000000014E-2</v>
      </c>
      <c r="G328" s="1">
        <v>0</v>
      </c>
      <c r="H328" s="1">
        <v>3</v>
      </c>
      <c r="I328" s="1" t="s">
        <v>697</v>
      </c>
      <c r="J328" s="1" t="s">
        <v>531</v>
      </c>
      <c r="AI328" s="561"/>
      <c r="AJ328" s="166" t="s">
        <v>2675</v>
      </c>
      <c r="AK328" s="157" t="s">
        <v>1703</v>
      </c>
      <c r="AL328" s="627" t="s">
        <v>1953</v>
      </c>
      <c r="AM328" s="627" t="s">
        <v>534</v>
      </c>
      <c r="AN328" s="627" t="s">
        <v>1721</v>
      </c>
      <c r="AO328" s="157">
        <v>4.4999999999999998E-2</v>
      </c>
      <c r="AP328" s="157">
        <v>0</v>
      </c>
      <c r="AQ328" s="11">
        <v>2.3199999999999998</v>
      </c>
      <c r="AR328" s="10" t="s">
        <v>2676</v>
      </c>
      <c r="AS328" s="157" t="s">
        <v>1703</v>
      </c>
      <c r="AT328" s="627" t="s">
        <v>1953</v>
      </c>
      <c r="AU328" s="627" t="s">
        <v>534</v>
      </c>
      <c r="AV328" s="627" t="s">
        <v>1721</v>
      </c>
      <c r="AW328" s="157">
        <v>4.4999999999999998E-2</v>
      </c>
      <c r="AX328" s="157">
        <v>0</v>
      </c>
      <c r="AY328" s="11">
        <v>3</v>
      </c>
      <c r="AZ328" s="10" t="s">
        <v>2020</v>
      </c>
      <c r="BA328" s="157" t="s">
        <v>2028</v>
      </c>
      <c r="BB328" s="627" t="s">
        <v>2031</v>
      </c>
      <c r="BC328" s="627" t="s">
        <v>532</v>
      </c>
      <c r="BD328" s="627" t="s">
        <v>1721</v>
      </c>
      <c r="BE328" s="157">
        <v>0.17499999999999999</v>
      </c>
      <c r="BF328" s="157">
        <v>1.15E-2</v>
      </c>
      <c r="BG328" s="11">
        <v>2.58</v>
      </c>
      <c r="BH328" s="10" t="s">
        <v>2054</v>
      </c>
      <c r="BI328" s="157" t="s">
        <v>539</v>
      </c>
      <c r="BJ328" s="627" t="s">
        <v>1521</v>
      </c>
      <c r="BK328" s="627" t="s">
        <v>536</v>
      </c>
      <c r="BL328" s="627" t="s">
        <v>1721</v>
      </c>
      <c r="BM328" s="157">
        <v>6.2500000000000003E-3</v>
      </c>
      <c r="BN328" s="157">
        <v>0</v>
      </c>
      <c r="BO328" s="11">
        <v>2.23</v>
      </c>
      <c r="BP328" s="10" t="s">
        <v>2085</v>
      </c>
      <c r="BQ328" s="157" t="s">
        <v>539</v>
      </c>
      <c r="BR328" s="627" t="s">
        <v>1245</v>
      </c>
      <c r="BS328" s="627" t="s">
        <v>1184</v>
      </c>
      <c r="BT328" s="627" t="s">
        <v>1721</v>
      </c>
      <c r="BU328" s="157">
        <v>2.2499999999999999E-2</v>
      </c>
      <c r="BV328" s="157">
        <v>0</v>
      </c>
      <c r="BW328" s="11">
        <v>1.37</v>
      </c>
    </row>
    <row r="329" spans="1:75">
      <c r="A329" s="1" t="s">
        <v>927</v>
      </c>
      <c r="B329" s="1" t="s">
        <v>774</v>
      </c>
      <c r="C329" s="1" t="s">
        <v>907</v>
      </c>
      <c r="D329" s="1" t="s">
        <v>1703</v>
      </c>
      <c r="E329" s="1" t="s">
        <v>1936</v>
      </c>
      <c r="F329" s="1">
        <v>3.5000000000000003E-2</v>
      </c>
      <c r="G329" s="1">
        <v>0</v>
      </c>
      <c r="H329" s="1">
        <v>3</v>
      </c>
      <c r="I329" s="1" t="s">
        <v>704</v>
      </c>
      <c r="J329" s="1" t="s">
        <v>713</v>
      </c>
      <c r="AI329" s="561"/>
      <c r="AJ329" s="166" t="s">
        <v>2675</v>
      </c>
      <c r="AK329" s="157" t="s">
        <v>1703</v>
      </c>
      <c r="AL329" s="627" t="s">
        <v>1954</v>
      </c>
      <c r="AM329" s="627" t="s">
        <v>535</v>
      </c>
      <c r="AN329" s="627" t="s">
        <v>1721</v>
      </c>
      <c r="AO329" s="157">
        <v>2.5000000000000001E-2</v>
      </c>
      <c r="AP329" s="157">
        <v>0</v>
      </c>
      <c r="AQ329" s="11">
        <v>2.3199999999999998</v>
      </c>
      <c r="AR329" s="10" t="s">
        <v>2676</v>
      </c>
      <c r="AS329" s="157" t="s">
        <v>1703</v>
      </c>
      <c r="AT329" s="627" t="s">
        <v>1954</v>
      </c>
      <c r="AU329" s="627" t="s">
        <v>535</v>
      </c>
      <c r="AV329" s="627" t="s">
        <v>1721</v>
      </c>
      <c r="AW329" s="157">
        <v>2.5000000000000001E-2</v>
      </c>
      <c r="AX329" s="157">
        <v>0</v>
      </c>
      <c r="AY329" s="11">
        <v>3</v>
      </c>
      <c r="AZ329" s="10" t="s">
        <v>2020</v>
      </c>
      <c r="BA329" s="157" t="s">
        <v>2028</v>
      </c>
      <c r="BB329" s="627" t="s">
        <v>2032</v>
      </c>
      <c r="BC329" s="627" t="s">
        <v>532</v>
      </c>
      <c r="BD329" s="627" t="s">
        <v>1721</v>
      </c>
      <c r="BE329" s="157">
        <v>0.17499999999999999</v>
      </c>
      <c r="BF329" s="157">
        <v>1.15E-2</v>
      </c>
      <c r="BG329" s="11">
        <v>2.58</v>
      </c>
      <c r="BH329" s="10" t="s">
        <v>2054</v>
      </c>
      <c r="BI329" s="157" t="s">
        <v>539</v>
      </c>
      <c r="BJ329" s="627" t="s">
        <v>1522</v>
      </c>
      <c r="BK329" s="627" t="s">
        <v>536</v>
      </c>
      <c r="BL329" s="627" t="s">
        <v>1721</v>
      </c>
      <c r="BM329" s="157">
        <v>6.2500000000000003E-3</v>
      </c>
      <c r="BN329" s="157">
        <v>0</v>
      </c>
      <c r="BO329" s="11">
        <v>2.23</v>
      </c>
      <c r="BP329" s="10" t="s">
        <v>2085</v>
      </c>
      <c r="BQ329" s="157" t="s">
        <v>539</v>
      </c>
      <c r="BR329" s="627" t="s">
        <v>1246</v>
      </c>
      <c r="BS329" s="627" t="s">
        <v>1184</v>
      </c>
      <c r="BT329" s="627" t="s">
        <v>1721</v>
      </c>
      <c r="BU329" s="157">
        <v>2.2499999999999999E-2</v>
      </c>
      <c r="BV329" s="157">
        <v>0</v>
      </c>
      <c r="BW329" s="11">
        <v>1.37</v>
      </c>
    </row>
    <row r="330" spans="1:75">
      <c r="A330" s="1" t="s">
        <v>928</v>
      </c>
      <c r="B330" s="1" t="s">
        <v>774</v>
      </c>
      <c r="C330" s="1" t="s">
        <v>907</v>
      </c>
      <c r="D330" s="1" t="s">
        <v>1703</v>
      </c>
      <c r="E330" s="1" t="s">
        <v>1937</v>
      </c>
      <c r="F330" s="1">
        <v>3.5000000000000003E-2</v>
      </c>
      <c r="G330" s="1">
        <v>0</v>
      </c>
      <c r="H330" s="1">
        <v>3</v>
      </c>
      <c r="I330" s="1" t="s">
        <v>723</v>
      </c>
      <c r="J330" s="1" t="s">
        <v>532</v>
      </c>
      <c r="AI330" s="561"/>
      <c r="AJ330" s="166" t="s">
        <v>2675</v>
      </c>
      <c r="AK330" s="157" t="s">
        <v>1703</v>
      </c>
      <c r="AL330" s="627" t="s">
        <v>1955</v>
      </c>
      <c r="AM330" s="627" t="s">
        <v>535</v>
      </c>
      <c r="AN330" s="627" t="s">
        <v>1721</v>
      </c>
      <c r="AO330" s="157">
        <v>2.5000000000000001E-2</v>
      </c>
      <c r="AP330" s="157">
        <v>0</v>
      </c>
      <c r="AQ330" s="11">
        <v>2.3199999999999998</v>
      </c>
      <c r="AR330" s="10" t="s">
        <v>2676</v>
      </c>
      <c r="AS330" s="157" t="s">
        <v>1703</v>
      </c>
      <c r="AT330" s="627" t="s">
        <v>1955</v>
      </c>
      <c r="AU330" s="627" t="s">
        <v>535</v>
      </c>
      <c r="AV330" s="627" t="s">
        <v>1721</v>
      </c>
      <c r="AW330" s="157">
        <v>2.5000000000000001E-2</v>
      </c>
      <c r="AX330" s="157">
        <v>0</v>
      </c>
      <c r="AY330" s="11">
        <v>3</v>
      </c>
      <c r="AZ330" s="10" t="s">
        <v>2020</v>
      </c>
      <c r="BA330" s="157" t="s">
        <v>2028</v>
      </c>
      <c r="BB330" s="627" t="s">
        <v>2033</v>
      </c>
      <c r="BC330" s="627" t="s">
        <v>533</v>
      </c>
      <c r="BD330" s="627" t="s">
        <v>1721</v>
      </c>
      <c r="BE330" s="157">
        <v>8.7499999999999994E-2</v>
      </c>
      <c r="BF330" s="157">
        <v>5.7499999999999999E-3</v>
      </c>
      <c r="BG330" s="11">
        <v>2.58</v>
      </c>
      <c r="BH330" s="10" t="s">
        <v>2054</v>
      </c>
      <c r="BI330" s="157" t="s">
        <v>607</v>
      </c>
      <c r="BJ330" s="627" t="s">
        <v>1523</v>
      </c>
      <c r="BK330" s="627" t="s">
        <v>1721</v>
      </c>
      <c r="BL330" s="627" t="s">
        <v>1721</v>
      </c>
      <c r="BM330" s="157">
        <v>2.5000000000000001E-2</v>
      </c>
      <c r="BN330" s="157">
        <v>0</v>
      </c>
      <c r="BO330" s="11">
        <v>2.23</v>
      </c>
      <c r="BP330" s="10" t="s">
        <v>2085</v>
      </c>
      <c r="BQ330" s="157" t="s">
        <v>607</v>
      </c>
      <c r="BR330" s="627" t="s">
        <v>1247</v>
      </c>
      <c r="BS330" s="627" t="s">
        <v>1184</v>
      </c>
      <c r="BT330" s="627" t="s">
        <v>1721</v>
      </c>
      <c r="BU330" s="157">
        <v>2.2499999999999999E-2</v>
      </c>
      <c r="BV330" s="157">
        <v>0</v>
      </c>
      <c r="BW330" s="11">
        <v>1.37</v>
      </c>
    </row>
    <row r="331" spans="1:75">
      <c r="A331" s="1" t="s">
        <v>929</v>
      </c>
      <c r="B331" s="1" t="s">
        <v>774</v>
      </c>
      <c r="C331" s="1" t="s">
        <v>907</v>
      </c>
      <c r="D331" s="1" t="s">
        <v>1703</v>
      </c>
      <c r="E331" s="1" t="s">
        <v>1938</v>
      </c>
      <c r="F331" s="1">
        <v>1.7500000000000002E-2</v>
      </c>
      <c r="G331" s="1">
        <v>0</v>
      </c>
      <c r="H331" s="1">
        <v>3</v>
      </c>
      <c r="I331" s="1" t="s">
        <v>704</v>
      </c>
      <c r="J331" s="1" t="s">
        <v>716</v>
      </c>
      <c r="AI331" s="561"/>
      <c r="AJ331" s="166" t="s">
        <v>2675</v>
      </c>
      <c r="AK331" s="157" t="s">
        <v>1703</v>
      </c>
      <c r="AL331" s="627" t="s">
        <v>554</v>
      </c>
      <c r="AM331" s="627" t="s">
        <v>244</v>
      </c>
      <c r="AN331" s="627" t="s">
        <v>1721</v>
      </c>
      <c r="AO331" s="157">
        <v>4.4999999999999998E-2</v>
      </c>
      <c r="AP331" s="157">
        <v>0</v>
      </c>
      <c r="AQ331" s="11">
        <v>2.3199999999999998</v>
      </c>
      <c r="AR331" s="10" t="s">
        <v>2676</v>
      </c>
      <c r="AS331" s="157" t="s">
        <v>1703</v>
      </c>
      <c r="AT331" s="627" t="s">
        <v>554</v>
      </c>
      <c r="AU331" s="627" t="s">
        <v>244</v>
      </c>
      <c r="AV331" s="627" t="s">
        <v>1721</v>
      </c>
      <c r="AW331" s="157">
        <v>4.4999999999999998E-2</v>
      </c>
      <c r="AX331" s="157">
        <v>0</v>
      </c>
      <c r="AY331" s="11">
        <v>3</v>
      </c>
      <c r="AZ331" s="10" t="s">
        <v>2020</v>
      </c>
      <c r="BA331" s="157" t="s">
        <v>2028</v>
      </c>
      <c r="BB331" s="627" t="s">
        <v>2034</v>
      </c>
      <c r="BC331" s="627" t="s">
        <v>533</v>
      </c>
      <c r="BD331" s="627" t="s">
        <v>1721</v>
      </c>
      <c r="BE331" s="157">
        <v>8.7499999999999994E-2</v>
      </c>
      <c r="BF331" s="157">
        <v>5.7499999999999999E-3</v>
      </c>
      <c r="BG331" s="11">
        <v>2.58</v>
      </c>
      <c r="BH331" s="10" t="s">
        <v>2054</v>
      </c>
      <c r="BI331" s="157" t="s">
        <v>607</v>
      </c>
      <c r="BJ331" s="627" t="s">
        <v>1524</v>
      </c>
      <c r="BK331" s="627" t="s">
        <v>1721</v>
      </c>
      <c r="BL331" s="627" t="s">
        <v>1721</v>
      </c>
      <c r="BM331" s="157">
        <v>1.2500000000000001E-2</v>
      </c>
      <c r="BN331" s="157">
        <v>0</v>
      </c>
      <c r="BO331" s="11">
        <v>2.23</v>
      </c>
      <c r="BP331" s="10" t="s">
        <v>2085</v>
      </c>
      <c r="BQ331" s="157" t="s">
        <v>607</v>
      </c>
      <c r="BR331" s="627" t="s">
        <v>1248</v>
      </c>
      <c r="BS331" s="627" t="s">
        <v>1184</v>
      </c>
      <c r="BT331" s="627" t="s">
        <v>1721</v>
      </c>
      <c r="BU331" s="157">
        <v>2.2499999999999999E-2</v>
      </c>
      <c r="BV331" s="157">
        <v>0</v>
      </c>
      <c r="BW331" s="11">
        <v>1.37</v>
      </c>
    </row>
    <row r="332" spans="1:75">
      <c r="A332" s="1" t="s">
        <v>930</v>
      </c>
      <c r="B332" s="1" t="s">
        <v>774</v>
      </c>
      <c r="C332" s="1" t="s">
        <v>907</v>
      </c>
      <c r="D332" s="1" t="s">
        <v>1703</v>
      </c>
      <c r="E332" s="1" t="s">
        <v>1939</v>
      </c>
      <c r="F332" s="1">
        <v>1.7500000000000002E-2</v>
      </c>
      <c r="G332" s="1">
        <v>0</v>
      </c>
      <c r="H332" s="1">
        <v>3</v>
      </c>
      <c r="I332" s="1" t="s">
        <v>726</v>
      </c>
      <c r="J332" s="1" t="s">
        <v>533</v>
      </c>
      <c r="AI332" s="561"/>
      <c r="AJ332" s="166" t="s">
        <v>2675</v>
      </c>
      <c r="AK332" s="157" t="s">
        <v>1703</v>
      </c>
      <c r="AL332" s="627" t="s">
        <v>555</v>
      </c>
      <c r="AM332" s="627" t="s">
        <v>244</v>
      </c>
      <c r="AN332" s="627" t="s">
        <v>1721</v>
      </c>
      <c r="AO332" s="157">
        <v>4.4999999999999998E-2</v>
      </c>
      <c r="AP332" s="157">
        <v>0</v>
      </c>
      <c r="AQ332" s="11">
        <v>2.3199999999999998</v>
      </c>
      <c r="AR332" s="10" t="s">
        <v>2676</v>
      </c>
      <c r="AS332" s="157" t="s">
        <v>1703</v>
      </c>
      <c r="AT332" s="627" t="s">
        <v>555</v>
      </c>
      <c r="AU332" s="627" t="s">
        <v>244</v>
      </c>
      <c r="AV332" s="627" t="s">
        <v>1721</v>
      </c>
      <c r="AW332" s="157">
        <v>4.4999999999999998E-2</v>
      </c>
      <c r="AX332" s="157">
        <v>0</v>
      </c>
      <c r="AY332" s="11">
        <v>3</v>
      </c>
      <c r="AZ332" s="10" t="s">
        <v>2020</v>
      </c>
      <c r="BA332" s="157" t="s">
        <v>1713</v>
      </c>
      <c r="BB332" s="627" t="s">
        <v>1803</v>
      </c>
      <c r="BC332" s="627" t="s">
        <v>1721</v>
      </c>
      <c r="BD332" s="627" t="s">
        <v>1721</v>
      </c>
      <c r="BE332" s="157">
        <v>0.26</v>
      </c>
      <c r="BF332" s="157">
        <v>1.7000000000000001E-2</v>
      </c>
      <c r="BG332" s="11">
        <v>2.58</v>
      </c>
      <c r="BH332" s="10" t="s">
        <v>2054</v>
      </c>
      <c r="BI332" s="157" t="s">
        <v>607</v>
      </c>
      <c r="BJ332" s="627" t="s">
        <v>1237</v>
      </c>
      <c r="BK332" s="627" t="s">
        <v>1184</v>
      </c>
      <c r="BL332" s="627" t="s">
        <v>1721</v>
      </c>
      <c r="BM332" s="157">
        <v>2.2499999999999999E-2</v>
      </c>
      <c r="BN332" s="157">
        <v>0</v>
      </c>
      <c r="BO332" s="11">
        <v>2.23</v>
      </c>
      <c r="BP332" s="502" t="s">
        <v>2085</v>
      </c>
      <c r="BQ332" s="503" t="s">
        <v>2570</v>
      </c>
      <c r="BR332" s="504" t="s">
        <v>2571</v>
      </c>
      <c r="BS332" s="504" t="s">
        <v>1721</v>
      </c>
      <c r="BT332" s="504" t="s">
        <v>1721</v>
      </c>
      <c r="BU332" s="503">
        <v>1.4999999999999999E-2</v>
      </c>
      <c r="BV332" s="503">
        <v>0</v>
      </c>
      <c r="BW332" s="505">
        <v>1.37</v>
      </c>
    </row>
    <row r="333" spans="1:75">
      <c r="A333" s="1" t="s">
        <v>931</v>
      </c>
      <c r="B333" s="1" t="s">
        <v>774</v>
      </c>
      <c r="C333" s="1" t="s">
        <v>907</v>
      </c>
      <c r="D333" s="1" t="s">
        <v>1703</v>
      </c>
      <c r="E333" s="1" t="s">
        <v>546</v>
      </c>
      <c r="F333" s="1">
        <v>6.3000000000000014E-2</v>
      </c>
      <c r="G333" s="1">
        <v>0</v>
      </c>
      <c r="H333" s="1">
        <v>3</v>
      </c>
      <c r="I333" s="1" t="s">
        <v>704</v>
      </c>
      <c r="J333" s="1" t="s">
        <v>710</v>
      </c>
      <c r="AI333" s="561"/>
      <c r="AJ333" s="166" t="s">
        <v>2675</v>
      </c>
      <c r="AK333" s="157" t="s">
        <v>539</v>
      </c>
      <c r="AL333" s="627" t="s">
        <v>556</v>
      </c>
      <c r="AM333" s="627" t="s">
        <v>1721</v>
      </c>
      <c r="AN333" s="627" t="s">
        <v>1721</v>
      </c>
      <c r="AO333" s="157">
        <v>0.05</v>
      </c>
      <c r="AP333" s="157">
        <v>0</v>
      </c>
      <c r="AQ333" s="11">
        <v>2.3199999999999998</v>
      </c>
      <c r="AR333" s="10" t="s">
        <v>2676</v>
      </c>
      <c r="AS333" s="157" t="s">
        <v>539</v>
      </c>
      <c r="AT333" s="627" t="s">
        <v>556</v>
      </c>
      <c r="AU333" s="627" t="s">
        <v>1721</v>
      </c>
      <c r="AV333" s="627" t="s">
        <v>1721</v>
      </c>
      <c r="AW333" s="157">
        <v>0.05</v>
      </c>
      <c r="AX333" s="157">
        <v>0</v>
      </c>
      <c r="AY333" s="11">
        <v>3</v>
      </c>
      <c r="AZ333" s="10" t="s">
        <v>2020</v>
      </c>
      <c r="BA333" s="157" t="s">
        <v>1713</v>
      </c>
      <c r="BB333" s="627" t="s">
        <v>1804</v>
      </c>
      <c r="BC333" s="627" t="s">
        <v>1721</v>
      </c>
      <c r="BD333" s="627" t="s">
        <v>1721</v>
      </c>
      <c r="BE333" s="157">
        <v>0.13</v>
      </c>
      <c r="BF333" s="157">
        <v>8.5000000000000006E-3</v>
      </c>
      <c r="BG333" s="11">
        <v>2.58</v>
      </c>
      <c r="BH333" s="10" t="s">
        <v>2054</v>
      </c>
      <c r="BI333" s="157" t="s">
        <v>607</v>
      </c>
      <c r="BJ333" s="627" t="s">
        <v>1238</v>
      </c>
      <c r="BK333" s="627" t="s">
        <v>1184</v>
      </c>
      <c r="BL333" s="627" t="s">
        <v>1721</v>
      </c>
      <c r="BM333" s="157">
        <v>2.2499999999999999E-2</v>
      </c>
      <c r="BN333" s="157">
        <v>0</v>
      </c>
      <c r="BO333" s="11">
        <v>2.23</v>
      </c>
      <c r="BP333" s="502" t="s">
        <v>2085</v>
      </c>
      <c r="BQ333" s="503" t="s">
        <v>2570</v>
      </c>
      <c r="BR333" s="504" t="s">
        <v>2572</v>
      </c>
      <c r="BS333" s="504" t="s">
        <v>1721</v>
      </c>
      <c r="BT333" s="504" t="s">
        <v>1721</v>
      </c>
      <c r="BU333" s="503">
        <v>7.4999999999999997E-3</v>
      </c>
      <c r="BV333" s="503">
        <v>0</v>
      </c>
      <c r="BW333" s="505">
        <v>1.37</v>
      </c>
    </row>
    <row r="334" spans="1:75">
      <c r="A334" s="1" t="s">
        <v>932</v>
      </c>
      <c r="B334" s="1" t="s">
        <v>774</v>
      </c>
      <c r="C334" s="1" t="s">
        <v>907</v>
      </c>
      <c r="D334" s="1" t="s">
        <v>1703</v>
      </c>
      <c r="E334" s="1" t="s">
        <v>547</v>
      </c>
      <c r="F334" s="1">
        <v>6.3000000000000014E-2</v>
      </c>
      <c r="G334" s="1">
        <v>0</v>
      </c>
      <c r="H334" s="1">
        <v>3</v>
      </c>
      <c r="I334" s="1" t="s">
        <v>697</v>
      </c>
      <c r="J334" s="1" t="s">
        <v>531</v>
      </c>
      <c r="AI334" s="561"/>
      <c r="AJ334" s="166" t="s">
        <v>2675</v>
      </c>
      <c r="AK334" s="157" t="s">
        <v>539</v>
      </c>
      <c r="AL334" s="627" t="s">
        <v>557</v>
      </c>
      <c r="AM334" s="627" t="s">
        <v>1721</v>
      </c>
      <c r="AN334" s="627" t="s">
        <v>1721</v>
      </c>
      <c r="AO334" s="157">
        <v>2.5000000000000001E-2</v>
      </c>
      <c r="AP334" s="157">
        <v>0</v>
      </c>
      <c r="AQ334" s="11">
        <v>2.3199999999999998</v>
      </c>
      <c r="AR334" s="10" t="s">
        <v>2676</v>
      </c>
      <c r="AS334" s="157" t="s">
        <v>539</v>
      </c>
      <c r="AT334" s="627" t="s">
        <v>557</v>
      </c>
      <c r="AU334" s="627" t="s">
        <v>1721</v>
      </c>
      <c r="AV334" s="627" t="s">
        <v>1721</v>
      </c>
      <c r="AW334" s="157">
        <v>2.5000000000000001E-2</v>
      </c>
      <c r="AX334" s="157">
        <v>0</v>
      </c>
      <c r="AY334" s="11">
        <v>3</v>
      </c>
      <c r="AZ334" s="10" t="s">
        <v>2020</v>
      </c>
      <c r="BA334" s="157" t="s">
        <v>1713</v>
      </c>
      <c r="BB334" s="627" t="s">
        <v>315</v>
      </c>
      <c r="BC334" s="627" t="s">
        <v>1721</v>
      </c>
      <c r="BD334" s="627" t="s">
        <v>1721</v>
      </c>
      <c r="BE334" s="157">
        <v>0.26</v>
      </c>
      <c r="BF334" s="157">
        <v>1.7000000000000001E-2</v>
      </c>
      <c r="BG334" s="11">
        <v>2.58</v>
      </c>
      <c r="BH334" s="10" t="s">
        <v>2054</v>
      </c>
      <c r="BI334" s="157" t="s">
        <v>539</v>
      </c>
      <c r="BJ334" s="627" t="s">
        <v>1239</v>
      </c>
      <c r="BK334" s="627" t="s">
        <v>1184</v>
      </c>
      <c r="BL334" s="627" t="s">
        <v>1721</v>
      </c>
      <c r="BM334" s="157">
        <v>2.2499999999999999E-2</v>
      </c>
      <c r="BN334" s="157">
        <v>0</v>
      </c>
      <c r="BO334" s="11">
        <v>2.23</v>
      </c>
      <c r="BP334" s="10"/>
      <c r="BQ334" s="157"/>
      <c r="BR334" s="627"/>
      <c r="BS334" s="627"/>
      <c r="BT334" s="627"/>
      <c r="BU334" s="157"/>
      <c r="BV334" s="157"/>
      <c r="BW334" s="11"/>
    </row>
    <row r="335" spans="1:75">
      <c r="A335" s="1" t="s">
        <v>933</v>
      </c>
      <c r="B335" s="1" t="s">
        <v>774</v>
      </c>
      <c r="C335" s="1" t="s">
        <v>907</v>
      </c>
      <c r="D335" s="1" t="s">
        <v>539</v>
      </c>
      <c r="E335" s="1" t="s">
        <v>548</v>
      </c>
      <c r="F335" s="1">
        <v>7.0000000000000007E-2</v>
      </c>
      <c r="G335" s="1">
        <v>0</v>
      </c>
      <c r="AI335" s="561"/>
      <c r="AJ335" s="166" t="s">
        <v>2675</v>
      </c>
      <c r="AK335" s="157" t="s">
        <v>539</v>
      </c>
      <c r="AL335" s="627" t="s">
        <v>558</v>
      </c>
      <c r="AM335" s="627" t="s">
        <v>535</v>
      </c>
      <c r="AN335" s="627" t="s">
        <v>1721</v>
      </c>
      <c r="AO335" s="157">
        <v>2.5000000000000001E-2</v>
      </c>
      <c r="AP335" s="157">
        <v>0</v>
      </c>
      <c r="AQ335" s="11">
        <v>2.3199999999999998</v>
      </c>
      <c r="AR335" s="10" t="s">
        <v>2676</v>
      </c>
      <c r="AS335" s="157" t="s">
        <v>539</v>
      </c>
      <c r="AT335" s="627" t="s">
        <v>558</v>
      </c>
      <c r="AU335" s="627" t="s">
        <v>535</v>
      </c>
      <c r="AV335" s="627" t="s">
        <v>1721</v>
      </c>
      <c r="AW335" s="157">
        <v>2.5000000000000001E-2</v>
      </c>
      <c r="AX335" s="157">
        <v>0</v>
      </c>
      <c r="AY335" s="11">
        <v>3</v>
      </c>
      <c r="AZ335" s="10" t="s">
        <v>2020</v>
      </c>
      <c r="BA335" s="157" t="s">
        <v>1713</v>
      </c>
      <c r="BB335" s="627" t="s">
        <v>316</v>
      </c>
      <c r="BC335" s="627" t="s">
        <v>1721</v>
      </c>
      <c r="BD335" s="627" t="s">
        <v>1721</v>
      </c>
      <c r="BE335" s="157">
        <v>0.13</v>
      </c>
      <c r="BF335" s="157">
        <v>8.5000000000000006E-3</v>
      </c>
      <c r="BG335" s="11">
        <v>2.58</v>
      </c>
      <c r="BH335" s="10" t="s">
        <v>2677</v>
      </c>
      <c r="BI335" s="157" t="s">
        <v>539</v>
      </c>
      <c r="BJ335" s="627" t="s">
        <v>1240</v>
      </c>
      <c r="BK335" s="627" t="s">
        <v>1184</v>
      </c>
      <c r="BL335" s="627" t="s">
        <v>1721</v>
      </c>
      <c r="BM335" s="157">
        <v>2.2499999999999999E-2</v>
      </c>
      <c r="BN335" s="157">
        <v>0</v>
      </c>
      <c r="BO335" s="11">
        <v>2.23</v>
      </c>
      <c r="BP335" s="10"/>
      <c r="BQ335" s="157"/>
      <c r="BR335" s="627"/>
      <c r="BS335" s="627"/>
      <c r="BT335" s="627"/>
      <c r="BU335" s="157"/>
      <c r="BV335" s="157"/>
      <c r="BW335" s="11"/>
    </row>
    <row r="336" spans="1:75">
      <c r="A336" s="1" t="s">
        <v>934</v>
      </c>
      <c r="B336" s="1" t="s">
        <v>774</v>
      </c>
      <c r="C336" s="1" t="s">
        <v>907</v>
      </c>
      <c r="D336" s="1" t="s">
        <v>539</v>
      </c>
      <c r="E336" s="1" t="s">
        <v>549</v>
      </c>
      <c r="F336" s="1">
        <v>3.5000000000000003E-2</v>
      </c>
      <c r="G336" s="1">
        <v>0</v>
      </c>
      <c r="J336" s="1" t="s">
        <v>705</v>
      </c>
      <c r="AI336" s="561"/>
      <c r="AJ336" s="166" t="s">
        <v>2675</v>
      </c>
      <c r="AK336" s="157" t="s">
        <v>539</v>
      </c>
      <c r="AL336" s="627" t="s">
        <v>559</v>
      </c>
      <c r="AM336" s="627" t="s">
        <v>535</v>
      </c>
      <c r="AN336" s="627" t="s">
        <v>1721</v>
      </c>
      <c r="AO336" s="157">
        <v>2.5000000000000001E-2</v>
      </c>
      <c r="AP336" s="157">
        <v>0</v>
      </c>
      <c r="AQ336" s="11">
        <v>2.3199999999999998</v>
      </c>
      <c r="AR336" s="10" t="s">
        <v>2676</v>
      </c>
      <c r="AS336" s="157" t="s">
        <v>539</v>
      </c>
      <c r="AT336" s="627" t="s">
        <v>559</v>
      </c>
      <c r="AU336" s="627" t="s">
        <v>535</v>
      </c>
      <c r="AV336" s="627" t="s">
        <v>1721</v>
      </c>
      <c r="AW336" s="157">
        <v>2.5000000000000001E-2</v>
      </c>
      <c r="AX336" s="157">
        <v>0</v>
      </c>
      <c r="AY336" s="11">
        <v>3</v>
      </c>
      <c r="AZ336" s="10" t="s">
        <v>2020</v>
      </c>
      <c r="BA336" s="157" t="s">
        <v>1713</v>
      </c>
      <c r="BB336" s="627" t="s">
        <v>317</v>
      </c>
      <c r="BC336" s="627" t="s">
        <v>531</v>
      </c>
      <c r="BD336" s="627" t="s">
        <v>1721</v>
      </c>
      <c r="BE336" s="157">
        <v>0.19500000000000001</v>
      </c>
      <c r="BF336" s="157">
        <v>1.2750000000000001E-2</v>
      </c>
      <c r="BG336" s="11">
        <v>2.58</v>
      </c>
      <c r="BH336" s="558" t="s">
        <v>2020</v>
      </c>
      <c r="BI336" s="555" t="s">
        <v>1701</v>
      </c>
      <c r="BJ336" s="556" t="s">
        <v>1799</v>
      </c>
      <c r="BK336" s="556" t="s">
        <v>1721</v>
      </c>
      <c r="BL336" s="556" t="s">
        <v>1721</v>
      </c>
      <c r="BM336" s="555">
        <v>0.17499999999999999</v>
      </c>
      <c r="BN336" s="555">
        <v>0</v>
      </c>
      <c r="BO336" s="557">
        <v>2.23</v>
      </c>
      <c r="BP336" s="10"/>
      <c r="BQ336" s="157"/>
      <c r="BR336" s="627"/>
      <c r="BS336" s="627"/>
      <c r="BT336" s="627"/>
      <c r="BU336" s="157"/>
      <c r="BV336" s="157"/>
      <c r="BW336" s="11"/>
    </row>
    <row r="337" spans="1:75">
      <c r="A337" s="1" t="s">
        <v>935</v>
      </c>
      <c r="B337" s="1" t="s">
        <v>774</v>
      </c>
      <c r="C337" s="1" t="s">
        <v>907</v>
      </c>
      <c r="D337" s="1" t="s">
        <v>539</v>
      </c>
      <c r="E337" s="1" t="s">
        <v>550</v>
      </c>
      <c r="F337" s="1">
        <v>3.5000000000000003E-2</v>
      </c>
      <c r="G337" s="1">
        <v>0</v>
      </c>
      <c r="J337" s="1" t="s">
        <v>535</v>
      </c>
      <c r="AI337" s="561"/>
      <c r="AJ337" s="166" t="s">
        <v>2675</v>
      </c>
      <c r="AK337" s="157" t="s">
        <v>539</v>
      </c>
      <c r="AL337" s="627" t="s">
        <v>560</v>
      </c>
      <c r="AM337" s="627" t="s">
        <v>536</v>
      </c>
      <c r="AN337" s="627" t="s">
        <v>1721</v>
      </c>
      <c r="AO337" s="157">
        <v>1.2500000000000001E-2</v>
      </c>
      <c r="AP337" s="157">
        <v>0</v>
      </c>
      <c r="AQ337" s="11">
        <v>2.3199999999999998</v>
      </c>
      <c r="AR337" s="10" t="s">
        <v>2676</v>
      </c>
      <c r="AS337" s="157" t="s">
        <v>539</v>
      </c>
      <c r="AT337" s="627" t="s">
        <v>560</v>
      </c>
      <c r="AU337" s="627" t="s">
        <v>536</v>
      </c>
      <c r="AV337" s="627" t="s">
        <v>1721</v>
      </c>
      <c r="AW337" s="157">
        <v>1.2500000000000001E-2</v>
      </c>
      <c r="AX337" s="157">
        <v>0</v>
      </c>
      <c r="AY337" s="11">
        <v>3</v>
      </c>
      <c r="AZ337" s="10" t="s">
        <v>2020</v>
      </c>
      <c r="BA337" s="157" t="s">
        <v>1713</v>
      </c>
      <c r="BB337" s="627" t="s">
        <v>318</v>
      </c>
      <c r="BC337" s="627" t="s">
        <v>531</v>
      </c>
      <c r="BD337" s="627" t="s">
        <v>1721</v>
      </c>
      <c r="BE337" s="157">
        <v>0.19500000000000001</v>
      </c>
      <c r="BF337" s="157">
        <v>1.2750000000000001E-2</v>
      </c>
      <c r="BG337" s="11">
        <v>2.58</v>
      </c>
      <c r="BH337" s="558" t="s">
        <v>2020</v>
      </c>
      <c r="BI337" s="555" t="s">
        <v>1713</v>
      </c>
      <c r="BJ337" s="556" t="s">
        <v>1803</v>
      </c>
      <c r="BK337" s="556" t="s">
        <v>1721</v>
      </c>
      <c r="BL337" s="556" t="s">
        <v>1721</v>
      </c>
      <c r="BM337" s="555">
        <v>0.13</v>
      </c>
      <c r="BN337" s="555">
        <v>0</v>
      </c>
      <c r="BO337" s="557">
        <v>2.23</v>
      </c>
      <c r="BP337" s="10"/>
      <c r="BQ337" s="157"/>
      <c r="BR337" s="627"/>
      <c r="BS337" s="627"/>
      <c r="BT337" s="627"/>
      <c r="BU337" s="157"/>
      <c r="BV337" s="157"/>
      <c r="BW337" s="11"/>
    </row>
    <row r="338" spans="1:75">
      <c r="A338" s="1" t="s">
        <v>936</v>
      </c>
      <c r="B338" s="1" t="s">
        <v>774</v>
      </c>
      <c r="C338" s="1" t="s">
        <v>907</v>
      </c>
      <c r="D338" s="1" t="s">
        <v>539</v>
      </c>
      <c r="E338" s="1" t="s">
        <v>551</v>
      </c>
      <c r="F338" s="1">
        <v>3.5000000000000003E-2</v>
      </c>
      <c r="G338" s="1">
        <v>0</v>
      </c>
      <c r="J338" s="1" t="s">
        <v>769</v>
      </c>
      <c r="AI338" s="561"/>
      <c r="AJ338" s="166" t="s">
        <v>2675</v>
      </c>
      <c r="AK338" s="157" t="s">
        <v>539</v>
      </c>
      <c r="AL338" s="627" t="s">
        <v>561</v>
      </c>
      <c r="AM338" s="627" t="s">
        <v>536</v>
      </c>
      <c r="AN338" s="627" t="s">
        <v>1721</v>
      </c>
      <c r="AO338" s="157">
        <v>1.2500000000000001E-2</v>
      </c>
      <c r="AP338" s="157">
        <v>0</v>
      </c>
      <c r="AQ338" s="11">
        <v>2.3199999999999998</v>
      </c>
      <c r="AR338" s="10" t="s">
        <v>2676</v>
      </c>
      <c r="AS338" s="157" t="s">
        <v>539</v>
      </c>
      <c r="AT338" s="627" t="s">
        <v>561</v>
      </c>
      <c r="AU338" s="627" t="s">
        <v>536</v>
      </c>
      <c r="AV338" s="627" t="s">
        <v>1721</v>
      </c>
      <c r="AW338" s="157">
        <v>1.2500000000000001E-2</v>
      </c>
      <c r="AX338" s="157">
        <v>0</v>
      </c>
      <c r="AY338" s="11">
        <v>3</v>
      </c>
      <c r="AZ338" s="10" t="s">
        <v>2020</v>
      </c>
      <c r="BA338" s="157" t="s">
        <v>1713</v>
      </c>
      <c r="BB338" s="627" t="s">
        <v>319</v>
      </c>
      <c r="BC338" s="627" t="s">
        <v>532</v>
      </c>
      <c r="BD338" s="627" t="s">
        <v>1721</v>
      </c>
      <c r="BE338" s="157">
        <v>0.13</v>
      </c>
      <c r="BF338" s="157">
        <v>8.5000000000000006E-3</v>
      </c>
      <c r="BG338" s="11">
        <v>2.58</v>
      </c>
      <c r="BH338" s="558" t="s">
        <v>2020</v>
      </c>
      <c r="BI338" s="555" t="s">
        <v>1713</v>
      </c>
      <c r="BJ338" s="556" t="s">
        <v>324</v>
      </c>
      <c r="BK338" s="556" t="s">
        <v>625</v>
      </c>
      <c r="BL338" s="556" t="s">
        <v>1721</v>
      </c>
      <c r="BM338" s="555">
        <v>0.13</v>
      </c>
      <c r="BN338" s="555">
        <v>0</v>
      </c>
      <c r="BO338" s="557">
        <v>2.23</v>
      </c>
      <c r="BP338" s="10"/>
      <c r="BQ338" s="157"/>
      <c r="BR338" s="627"/>
      <c r="BS338" s="627"/>
      <c r="BT338" s="627"/>
      <c r="BU338" s="157"/>
      <c r="BV338" s="157"/>
      <c r="BW338" s="11"/>
    </row>
    <row r="339" spans="1:75">
      <c r="A339" s="1" t="s">
        <v>937</v>
      </c>
      <c r="B339" s="1" t="s">
        <v>774</v>
      </c>
      <c r="C339" s="1" t="s">
        <v>907</v>
      </c>
      <c r="D339" s="1" t="s">
        <v>539</v>
      </c>
      <c r="E339" s="1" t="s">
        <v>552</v>
      </c>
      <c r="F339" s="1">
        <v>1.7500000000000002E-2</v>
      </c>
      <c r="G339" s="1">
        <v>0</v>
      </c>
      <c r="J339" s="1" t="s">
        <v>536</v>
      </c>
      <c r="AI339" s="561"/>
      <c r="AJ339" s="166" t="s">
        <v>2675</v>
      </c>
      <c r="AK339" s="157" t="s">
        <v>539</v>
      </c>
      <c r="AL339" s="627" t="s">
        <v>1187</v>
      </c>
      <c r="AM339" s="627" t="s">
        <v>1184</v>
      </c>
      <c r="AN339" s="627" t="s">
        <v>1721</v>
      </c>
      <c r="AO339" s="157">
        <v>4.4999999999999998E-2</v>
      </c>
      <c r="AP339" s="157">
        <v>0</v>
      </c>
      <c r="AQ339" s="11">
        <v>2.3199999999999998</v>
      </c>
      <c r="AR339" s="10" t="s">
        <v>1192</v>
      </c>
      <c r="AS339" s="157" t="s">
        <v>539</v>
      </c>
      <c r="AT339" s="627" t="s">
        <v>1187</v>
      </c>
      <c r="AU339" s="627" t="s">
        <v>1184</v>
      </c>
      <c r="AV339" s="627" t="s">
        <v>1721</v>
      </c>
      <c r="AW339" s="157">
        <v>4.4999999999999998E-2</v>
      </c>
      <c r="AX339" s="157">
        <v>0</v>
      </c>
      <c r="AY339" s="11">
        <v>3</v>
      </c>
      <c r="AZ339" s="10" t="s">
        <v>2020</v>
      </c>
      <c r="BA339" s="157" t="s">
        <v>1713</v>
      </c>
      <c r="BB339" s="627" t="s">
        <v>320</v>
      </c>
      <c r="BC339" s="627" t="s">
        <v>532</v>
      </c>
      <c r="BD339" s="627" t="s">
        <v>1721</v>
      </c>
      <c r="BE339" s="157">
        <v>0.13</v>
      </c>
      <c r="BF339" s="157">
        <v>8.5000000000000006E-3</v>
      </c>
      <c r="BG339" s="11">
        <v>2.58</v>
      </c>
      <c r="BH339" s="558" t="s">
        <v>2020</v>
      </c>
      <c r="BI339" s="555" t="s">
        <v>1903</v>
      </c>
      <c r="BJ339" s="556" t="s">
        <v>1797</v>
      </c>
      <c r="BK339" s="556" t="s">
        <v>1721</v>
      </c>
      <c r="BL339" s="556" t="s">
        <v>1721</v>
      </c>
      <c r="BM339" s="555">
        <v>0.28000000000000003</v>
      </c>
      <c r="BN339" s="555">
        <v>0</v>
      </c>
      <c r="BO339" s="557">
        <v>2.23</v>
      </c>
      <c r="BP339" s="10"/>
      <c r="BQ339" s="157"/>
      <c r="BR339" s="627"/>
      <c r="BS339" s="627"/>
      <c r="BT339" s="627"/>
      <c r="BU339" s="157"/>
      <c r="BV339" s="157"/>
      <c r="BW339" s="11"/>
    </row>
    <row r="340" spans="1:75">
      <c r="A340" s="1" t="s">
        <v>938</v>
      </c>
      <c r="B340" s="1" t="s">
        <v>774</v>
      </c>
      <c r="C340" s="1" t="s">
        <v>907</v>
      </c>
      <c r="D340" s="1" t="s">
        <v>539</v>
      </c>
      <c r="E340" s="1" t="s">
        <v>553</v>
      </c>
      <c r="F340" s="1">
        <v>1.7500000000000002E-2</v>
      </c>
      <c r="G340" s="1">
        <v>0</v>
      </c>
      <c r="J340" s="1" t="s">
        <v>772</v>
      </c>
      <c r="AI340" s="561"/>
      <c r="AJ340" s="166" t="s">
        <v>2675</v>
      </c>
      <c r="AK340" s="157" t="s">
        <v>539</v>
      </c>
      <c r="AL340" s="627" t="s">
        <v>1188</v>
      </c>
      <c r="AM340" s="627" t="s">
        <v>1184</v>
      </c>
      <c r="AN340" s="627" t="s">
        <v>1721</v>
      </c>
      <c r="AO340" s="157">
        <v>4.4999999999999998E-2</v>
      </c>
      <c r="AP340" s="157">
        <v>0</v>
      </c>
      <c r="AQ340" s="11">
        <v>2.3199999999999998</v>
      </c>
      <c r="AR340" s="10" t="s">
        <v>1192</v>
      </c>
      <c r="AS340" s="157" t="s">
        <v>539</v>
      </c>
      <c r="AT340" s="627" t="s">
        <v>1188</v>
      </c>
      <c r="AU340" s="627" t="s">
        <v>1184</v>
      </c>
      <c r="AV340" s="627" t="s">
        <v>1721</v>
      </c>
      <c r="AW340" s="157">
        <v>4.4999999999999998E-2</v>
      </c>
      <c r="AX340" s="157">
        <v>0</v>
      </c>
      <c r="AY340" s="11">
        <v>3</v>
      </c>
      <c r="AZ340" s="10" t="s">
        <v>2020</v>
      </c>
      <c r="BA340" s="157" t="s">
        <v>1713</v>
      </c>
      <c r="BB340" s="627" t="s">
        <v>321</v>
      </c>
      <c r="BC340" s="627" t="s">
        <v>533</v>
      </c>
      <c r="BD340" s="627" t="s">
        <v>1721</v>
      </c>
      <c r="BE340" s="157">
        <v>6.5000000000000002E-2</v>
      </c>
      <c r="BF340" s="157">
        <v>4.2500000000000003E-3</v>
      </c>
      <c r="BG340" s="11">
        <v>2.58</v>
      </c>
      <c r="BH340" s="558" t="s">
        <v>2020</v>
      </c>
      <c r="BI340" s="555" t="s">
        <v>1925</v>
      </c>
      <c r="BJ340" s="556" t="s">
        <v>1827</v>
      </c>
      <c r="BK340" s="556" t="s">
        <v>1721</v>
      </c>
      <c r="BL340" s="556" t="s">
        <v>1721</v>
      </c>
      <c r="BM340" s="555">
        <v>0.23</v>
      </c>
      <c r="BN340" s="555">
        <v>0</v>
      </c>
      <c r="BO340" s="557">
        <v>2.23</v>
      </c>
      <c r="BP340" s="10"/>
      <c r="BQ340" s="157"/>
      <c r="BR340" s="627"/>
      <c r="BS340" s="627"/>
      <c r="BT340" s="627"/>
      <c r="BU340" s="157"/>
      <c r="BV340" s="157"/>
      <c r="BW340" s="11"/>
    </row>
    <row r="341" spans="1:75">
      <c r="A341" s="1" t="s">
        <v>939</v>
      </c>
      <c r="B341" s="1" t="s">
        <v>808</v>
      </c>
      <c r="C341" s="1" t="s">
        <v>940</v>
      </c>
      <c r="D341" s="1" t="s">
        <v>1850</v>
      </c>
      <c r="E341" s="1" t="s">
        <v>1805</v>
      </c>
      <c r="F341" s="1">
        <v>1.17</v>
      </c>
      <c r="G341" s="1">
        <v>0</v>
      </c>
      <c r="H341" s="1">
        <v>3</v>
      </c>
      <c r="I341" s="1" t="s">
        <v>697</v>
      </c>
      <c r="AI341" s="561"/>
      <c r="AJ341" s="506" t="s">
        <v>2675</v>
      </c>
      <c r="AK341" s="503" t="s">
        <v>1703</v>
      </c>
      <c r="AL341" s="504" t="s">
        <v>2573</v>
      </c>
      <c r="AM341" s="504" t="s">
        <v>1721</v>
      </c>
      <c r="AN341" s="559" t="s">
        <v>1721</v>
      </c>
      <c r="AO341" s="503">
        <v>1.2500000000000001E-2</v>
      </c>
      <c r="AP341" s="503">
        <v>0</v>
      </c>
      <c r="AQ341" s="505">
        <v>2.3199999999999998</v>
      </c>
      <c r="AR341" s="558" t="s">
        <v>2020</v>
      </c>
      <c r="AS341" s="555" t="s">
        <v>1701</v>
      </c>
      <c r="AT341" s="556" t="s">
        <v>1799</v>
      </c>
      <c r="AU341" s="556" t="s">
        <v>1721</v>
      </c>
      <c r="AV341" s="556" t="s">
        <v>1721</v>
      </c>
      <c r="AW341" s="555">
        <v>0.17499999999999999</v>
      </c>
      <c r="AX341" s="555">
        <v>0</v>
      </c>
      <c r="AY341" s="557">
        <v>3</v>
      </c>
      <c r="AZ341" s="10" t="s">
        <v>2020</v>
      </c>
      <c r="BA341" s="157" t="s">
        <v>1713</v>
      </c>
      <c r="BB341" s="627" t="s">
        <v>322</v>
      </c>
      <c r="BC341" s="627" t="s">
        <v>533</v>
      </c>
      <c r="BD341" s="627" t="s">
        <v>1721</v>
      </c>
      <c r="BE341" s="157">
        <v>6.5000000000000002E-2</v>
      </c>
      <c r="BF341" s="157">
        <v>4.2500000000000003E-3</v>
      </c>
      <c r="BG341" s="11">
        <v>2.58</v>
      </c>
      <c r="BH341" s="558" t="s">
        <v>2020</v>
      </c>
      <c r="BI341" s="555" t="s">
        <v>1713</v>
      </c>
      <c r="BJ341" s="556" t="s">
        <v>646</v>
      </c>
      <c r="BK341" s="556" t="s">
        <v>624</v>
      </c>
      <c r="BL341" s="556" t="s">
        <v>1721</v>
      </c>
      <c r="BM341" s="555">
        <v>0.13</v>
      </c>
      <c r="BN341" s="555">
        <v>0</v>
      </c>
      <c r="BO341" s="557">
        <v>2.23</v>
      </c>
      <c r="BP341" s="10"/>
      <c r="BQ341" s="157"/>
      <c r="BR341" s="627"/>
      <c r="BS341" s="627"/>
      <c r="BT341" s="627"/>
      <c r="BU341" s="157"/>
      <c r="BV341" s="157"/>
      <c r="BW341" s="11"/>
    </row>
    <row r="342" spans="1:75">
      <c r="A342" s="1" t="s">
        <v>941</v>
      </c>
      <c r="B342" s="1" t="s">
        <v>808</v>
      </c>
      <c r="C342" s="1" t="s">
        <v>940</v>
      </c>
      <c r="D342" s="1" t="s">
        <v>1852</v>
      </c>
      <c r="E342" s="1" t="s">
        <v>1793</v>
      </c>
      <c r="F342" s="1">
        <v>0.83</v>
      </c>
      <c r="G342" s="1">
        <v>0</v>
      </c>
      <c r="H342" s="1">
        <v>3</v>
      </c>
      <c r="I342" s="1" t="s">
        <v>697</v>
      </c>
      <c r="AI342" s="561"/>
      <c r="AJ342" s="506" t="s">
        <v>2675</v>
      </c>
      <c r="AK342" s="503" t="s">
        <v>1703</v>
      </c>
      <c r="AL342" s="504" t="s">
        <v>2574</v>
      </c>
      <c r="AM342" s="504" t="s">
        <v>2455</v>
      </c>
      <c r="AN342" s="559" t="s">
        <v>1721</v>
      </c>
      <c r="AO342" s="503">
        <v>4.4999999999999998E-2</v>
      </c>
      <c r="AP342" s="503">
        <v>0</v>
      </c>
      <c r="AQ342" s="505">
        <v>2.3199999999999998</v>
      </c>
      <c r="AR342" s="558" t="s">
        <v>2020</v>
      </c>
      <c r="AS342" s="555" t="s">
        <v>1713</v>
      </c>
      <c r="AT342" s="556" t="s">
        <v>1803</v>
      </c>
      <c r="AU342" s="556" t="s">
        <v>1721</v>
      </c>
      <c r="AV342" s="556" t="s">
        <v>1721</v>
      </c>
      <c r="AW342" s="555">
        <v>0.13</v>
      </c>
      <c r="AX342" s="555">
        <v>0</v>
      </c>
      <c r="AY342" s="557">
        <v>3</v>
      </c>
      <c r="AZ342" s="10" t="s">
        <v>2020</v>
      </c>
      <c r="BA342" s="157" t="s">
        <v>1713</v>
      </c>
      <c r="BB342" s="627" t="s">
        <v>646</v>
      </c>
      <c r="BC342" s="627" t="s">
        <v>624</v>
      </c>
      <c r="BD342" s="627" t="s">
        <v>1721</v>
      </c>
      <c r="BE342" s="157">
        <v>0.26</v>
      </c>
      <c r="BF342" s="157">
        <v>4.2500000000000003E-3</v>
      </c>
      <c r="BG342" s="11">
        <v>2.58</v>
      </c>
      <c r="BH342" s="554" t="s">
        <v>2675</v>
      </c>
      <c r="BI342" s="555" t="s">
        <v>1791</v>
      </c>
      <c r="BJ342" s="556" t="s">
        <v>1946</v>
      </c>
      <c r="BK342" s="556" t="s">
        <v>532</v>
      </c>
      <c r="BL342" s="556" t="s">
        <v>1721</v>
      </c>
      <c r="BM342" s="555">
        <v>2.5000000000000001E-2</v>
      </c>
      <c r="BN342" s="555">
        <v>0</v>
      </c>
      <c r="BO342" s="557">
        <v>2.23</v>
      </c>
      <c r="BP342" s="10"/>
      <c r="BQ342" s="157"/>
      <c r="BR342" s="627"/>
      <c r="BS342" s="627"/>
      <c r="BT342" s="627"/>
      <c r="BU342" s="157"/>
      <c r="BV342" s="157"/>
      <c r="BW342" s="11"/>
    </row>
    <row r="343" spans="1:75">
      <c r="A343" s="1" t="s">
        <v>942</v>
      </c>
      <c r="B343" s="1" t="s">
        <v>808</v>
      </c>
      <c r="C343" s="1" t="s">
        <v>940</v>
      </c>
      <c r="D343" s="1" t="s">
        <v>1887</v>
      </c>
      <c r="E343" s="1" t="s">
        <v>1821</v>
      </c>
      <c r="F343" s="1">
        <v>0.56999999999999995</v>
      </c>
      <c r="G343" s="1">
        <v>0</v>
      </c>
      <c r="H343" s="1">
        <v>3</v>
      </c>
      <c r="I343" s="1" t="s">
        <v>697</v>
      </c>
      <c r="AI343" s="561"/>
      <c r="AJ343" s="506" t="s">
        <v>2675</v>
      </c>
      <c r="AK343" s="503" t="s">
        <v>1703</v>
      </c>
      <c r="AL343" s="504" t="s">
        <v>2575</v>
      </c>
      <c r="AM343" s="504" t="s">
        <v>2455</v>
      </c>
      <c r="AN343" s="559" t="s">
        <v>1721</v>
      </c>
      <c r="AO343" s="503">
        <v>4.4999999999999998E-2</v>
      </c>
      <c r="AP343" s="503">
        <v>0</v>
      </c>
      <c r="AQ343" s="505">
        <v>2.3199999999999998</v>
      </c>
      <c r="AR343" s="558" t="s">
        <v>2020</v>
      </c>
      <c r="AS343" s="555" t="s">
        <v>1713</v>
      </c>
      <c r="AT343" s="556" t="s">
        <v>324</v>
      </c>
      <c r="AU343" s="556" t="s">
        <v>625</v>
      </c>
      <c r="AV343" s="556" t="s">
        <v>1721</v>
      </c>
      <c r="AW343" s="555">
        <v>0.13</v>
      </c>
      <c r="AX343" s="555">
        <v>0</v>
      </c>
      <c r="AY343" s="557">
        <v>3</v>
      </c>
      <c r="AZ343" s="10" t="s">
        <v>2020</v>
      </c>
      <c r="BA343" s="157" t="s">
        <v>1713</v>
      </c>
      <c r="BB343" s="627" t="s">
        <v>323</v>
      </c>
      <c r="BC343" s="627" t="s">
        <v>624</v>
      </c>
      <c r="BD343" s="627" t="s">
        <v>1721</v>
      </c>
      <c r="BE343" s="157">
        <v>0.13</v>
      </c>
      <c r="BF343" s="157">
        <v>4.2500000000000003E-3</v>
      </c>
      <c r="BG343" s="11">
        <v>2.58</v>
      </c>
      <c r="BH343" s="558" t="s">
        <v>2020</v>
      </c>
      <c r="BI343" s="555" t="s">
        <v>1703</v>
      </c>
      <c r="BJ343" s="556" t="s">
        <v>629</v>
      </c>
      <c r="BK343" s="556" t="s">
        <v>534</v>
      </c>
      <c r="BL343" s="556" t="s">
        <v>1721</v>
      </c>
      <c r="BM343" s="555">
        <v>6.7500000000000004E-2</v>
      </c>
      <c r="BN343" s="555">
        <v>0</v>
      </c>
      <c r="BO343" s="557">
        <v>2.23</v>
      </c>
      <c r="BP343" s="10"/>
      <c r="BQ343" s="157"/>
      <c r="BR343" s="627"/>
      <c r="BS343" s="627"/>
      <c r="BT343" s="627"/>
      <c r="BU343" s="157"/>
      <c r="BV343" s="157"/>
      <c r="BW343" s="11"/>
    </row>
    <row r="344" spans="1:75">
      <c r="A344" s="1" t="s">
        <v>943</v>
      </c>
      <c r="B344" s="1" t="s">
        <v>808</v>
      </c>
      <c r="C344" s="1" t="s">
        <v>940</v>
      </c>
      <c r="D344" s="1" t="s">
        <v>1872</v>
      </c>
      <c r="E344" s="1" t="s">
        <v>1812</v>
      </c>
      <c r="F344" s="1">
        <v>0.49</v>
      </c>
      <c r="G344" s="1">
        <v>0</v>
      </c>
      <c r="H344" s="1">
        <v>3</v>
      </c>
      <c r="I344" s="1" t="s">
        <v>697</v>
      </c>
      <c r="AI344" s="561"/>
      <c r="AJ344" s="506" t="s">
        <v>2675</v>
      </c>
      <c r="AK344" s="503" t="s">
        <v>1703</v>
      </c>
      <c r="AL344" s="504" t="s">
        <v>2576</v>
      </c>
      <c r="AM344" s="504" t="s">
        <v>2478</v>
      </c>
      <c r="AN344" s="559" t="s">
        <v>1721</v>
      </c>
      <c r="AO344" s="503">
        <v>0.05</v>
      </c>
      <c r="AP344" s="503">
        <v>0</v>
      </c>
      <c r="AQ344" s="505">
        <v>2.3199999999999998</v>
      </c>
      <c r="AR344" s="502" t="s">
        <v>2676</v>
      </c>
      <c r="AS344" s="503" t="s">
        <v>1703</v>
      </c>
      <c r="AT344" s="504" t="s">
        <v>2573</v>
      </c>
      <c r="AU344" s="504" t="s">
        <v>1721</v>
      </c>
      <c r="AV344" s="559" t="s">
        <v>1721</v>
      </c>
      <c r="AW344" s="503">
        <v>1.2500000000000001E-2</v>
      </c>
      <c r="AX344" s="503">
        <v>0</v>
      </c>
      <c r="AY344" s="505">
        <v>3</v>
      </c>
      <c r="AZ344" s="10" t="s">
        <v>2020</v>
      </c>
      <c r="BA344" s="157" t="s">
        <v>1713</v>
      </c>
      <c r="BB344" s="627" t="s">
        <v>324</v>
      </c>
      <c r="BC344" s="627" t="s">
        <v>625</v>
      </c>
      <c r="BD344" s="627" t="s">
        <v>1721</v>
      </c>
      <c r="BE344" s="157">
        <v>0.26</v>
      </c>
      <c r="BF344" s="157">
        <v>2.5500000000000002E-3</v>
      </c>
      <c r="BG344" s="11">
        <v>2.58</v>
      </c>
      <c r="BH344" s="558" t="s">
        <v>2020</v>
      </c>
      <c r="BI344" s="555" t="s">
        <v>1703</v>
      </c>
      <c r="BJ344" s="556" t="s">
        <v>647</v>
      </c>
      <c r="BK344" s="556" t="s">
        <v>575</v>
      </c>
      <c r="BL344" s="556" t="s">
        <v>1721</v>
      </c>
      <c r="BM344" s="555">
        <v>7.4999999999999997E-2</v>
      </c>
      <c r="BN344" s="555">
        <v>0</v>
      </c>
      <c r="BO344" s="557">
        <v>2.23</v>
      </c>
      <c r="BP344" s="10"/>
      <c r="BQ344" s="157"/>
      <c r="BR344" s="627"/>
      <c r="BS344" s="627"/>
      <c r="BT344" s="627"/>
      <c r="BU344" s="157"/>
      <c r="BV344" s="157"/>
      <c r="BW344" s="11"/>
    </row>
    <row r="345" spans="1:75">
      <c r="A345" s="1" t="s">
        <v>944</v>
      </c>
      <c r="B345" s="1" t="s">
        <v>808</v>
      </c>
      <c r="C345" s="1" t="s">
        <v>940</v>
      </c>
      <c r="D345" s="1" t="s">
        <v>1940</v>
      </c>
      <c r="E345" s="1" t="s">
        <v>1822</v>
      </c>
      <c r="F345" s="1">
        <v>0.4</v>
      </c>
      <c r="G345" s="1">
        <v>0</v>
      </c>
      <c r="H345" s="1">
        <v>3</v>
      </c>
      <c r="I345" s="1" t="s">
        <v>697</v>
      </c>
      <c r="AI345" s="561"/>
      <c r="AJ345" s="506" t="s">
        <v>2675</v>
      </c>
      <c r="AK345" s="503" t="s">
        <v>539</v>
      </c>
      <c r="AL345" s="504" t="s">
        <v>2577</v>
      </c>
      <c r="AM345" s="504" t="s">
        <v>1721</v>
      </c>
      <c r="AN345" s="559" t="s">
        <v>1721</v>
      </c>
      <c r="AO345" s="503">
        <v>1.2500000000000001E-2</v>
      </c>
      <c r="AP345" s="503">
        <v>0</v>
      </c>
      <c r="AQ345" s="505">
        <v>2.3199999999999998</v>
      </c>
      <c r="AR345" s="502" t="s">
        <v>2676</v>
      </c>
      <c r="AS345" s="503" t="s">
        <v>1703</v>
      </c>
      <c r="AT345" s="504" t="s">
        <v>2574</v>
      </c>
      <c r="AU345" s="504" t="s">
        <v>2455</v>
      </c>
      <c r="AV345" s="559" t="s">
        <v>1721</v>
      </c>
      <c r="AW345" s="503">
        <v>4.4999999999999998E-2</v>
      </c>
      <c r="AX345" s="503">
        <v>0</v>
      </c>
      <c r="AY345" s="505">
        <v>3</v>
      </c>
      <c r="AZ345" s="10" t="s">
        <v>2020</v>
      </c>
      <c r="BA345" s="157" t="s">
        <v>1713</v>
      </c>
      <c r="BB345" s="627" t="s">
        <v>325</v>
      </c>
      <c r="BC345" s="627" t="s">
        <v>625</v>
      </c>
      <c r="BD345" s="627" t="s">
        <v>1721</v>
      </c>
      <c r="BE345" s="157">
        <v>0.13</v>
      </c>
      <c r="BF345" s="157">
        <v>2.5500000000000002E-3</v>
      </c>
      <c r="BG345" s="11">
        <v>2.58</v>
      </c>
      <c r="BH345" s="558" t="s">
        <v>2020</v>
      </c>
      <c r="BI345" s="555" t="s">
        <v>1701</v>
      </c>
      <c r="BJ345" s="556" t="s">
        <v>1800</v>
      </c>
      <c r="BK345" s="556" t="s">
        <v>1721</v>
      </c>
      <c r="BL345" s="556" t="s">
        <v>1721</v>
      </c>
      <c r="BM345" s="555">
        <v>0.17499999999999999</v>
      </c>
      <c r="BN345" s="555">
        <v>0</v>
      </c>
      <c r="BO345" s="557">
        <v>2.23</v>
      </c>
      <c r="BP345" s="10"/>
      <c r="BQ345" s="157"/>
      <c r="BR345" s="627"/>
      <c r="BS345" s="627"/>
      <c r="BT345" s="627"/>
      <c r="BU345" s="157"/>
      <c r="BV345" s="157"/>
      <c r="BW345" s="11"/>
    </row>
    <row r="346" spans="1:75">
      <c r="A346" s="1" t="s">
        <v>945</v>
      </c>
      <c r="B346" s="1" t="s">
        <v>808</v>
      </c>
      <c r="C346" s="1" t="s">
        <v>940</v>
      </c>
      <c r="D346" s="1" t="s">
        <v>1941</v>
      </c>
      <c r="E346" s="1" t="s">
        <v>1823</v>
      </c>
      <c r="F346" s="1">
        <v>0.33</v>
      </c>
      <c r="G346" s="1">
        <v>0</v>
      </c>
      <c r="H346" s="1">
        <v>3</v>
      </c>
      <c r="I346" s="1" t="s">
        <v>697</v>
      </c>
      <c r="AI346" s="561"/>
      <c r="AJ346" s="506" t="s">
        <v>2675</v>
      </c>
      <c r="AK346" s="503" t="s">
        <v>539</v>
      </c>
      <c r="AL346" s="504" t="s">
        <v>2578</v>
      </c>
      <c r="AM346" s="504" t="s">
        <v>535</v>
      </c>
      <c r="AN346" s="559" t="s">
        <v>1721</v>
      </c>
      <c r="AO346" s="503">
        <v>2.5000000000000001E-2</v>
      </c>
      <c r="AP346" s="503">
        <v>0</v>
      </c>
      <c r="AQ346" s="505">
        <v>2.3199999999999998</v>
      </c>
      <c r="AR346" s="502" t="s">
        <v>2676</v>
      </c>
      <c r="AS346" s="503" t="s">
        <v>1703</v>
      </c>
      <c r="AT346" s="504" t="s">
        <v>2575</v>
      </c>
      <c r="AU346" s="504" t="s">
        <v>2455</v>
      </c>
      <c r="AV346" s="559" t="s">
        <v>1721</v>
      </c>
      <c r="AW346" s="503">
        <v>4.4999999999999998E-2</v>
      </c>
      <c r="AX346" s="503">
        <v>0</v>
      </c>
      <c r="AY346" s="505">
        <v>3</v>
      </c>
      <c r="AZ346" s="10" t="s">
        <v>2020</v>
      </c>
      <c r="BA346" s="157" t="s">
        <v>1713</v>
      </c>
      <c r="BB346" s="627" t="s">
        <v>326</v>
      </c>
      <c r="BC346" s="627" t="s">
        <v>245</v>
      </c>
      <c r="BD346" s="627" t="s">
        <v>1721</v>
      </c>
      <c r="BE346" s="157">
        <v>0.19500000000000001</v>
      </c>
      <c r="BF346" s="157">
        <v>4.2500000000000003E-3</v>
      </c>
      <c r="BG346" s="11">
        <v>2.58</v>
      </c>
      <c r="BH346" s="502" t="s">
        <v>2054</v>
      </c>
      <c r="BI346" s="503" t="s">
        <v>2570</v>
      </c>
      <c r="BJ346" s="504" t="s">
        <v>2579</v>
      </c>
      <c r="BK346" s="504" t="s">
        <v>1721</v>
      </c>
      <c r="BL346" s="504" t="s">
        <v>1721</v>
      </c>
      <c r="BM346" s="503">
        <v>1.4999999999999999E-2</v>
      </c>
      <c r="BN346" s="503">
        <v>0</v>
      </c>
      <c r="BO346" s="505">
        <v>2.23</v>
      </c>
      <c r="BP346" s="10"/>
      <c r="BQ346" s="157"/>
      <c r="BR346" s="627"/>
      <c r="BS346" s="627"/>
      <c r="BT346" s="627"/>
      <c r="BU346" s="157"/>
      <c r="BV346" s="157"/>
      <c r="BW346" s="11"/>
    </row>
    <row r="347" spans="1:75">
      <c r="A347" s="1" t="s">
        <v>946</v>
      </c>
      <c r="B347" s="1" t="s">
        <v>808</v>
      </c>
      <c r="C347" s="1" t="s">
        <v>940</v>
      </c>
      <c r="D347" s="1" t="s">
        <v>1941</v>
      </c>
      <c r="E347" s="1" t="s">
        <v>1824</v>
      </c>
      <c r="F347" s="1">
        <v>0.33</v>
      </c>
      <c r="G347" s="1">
        <v>0</v>
      </c>
      <c r="H347" s="1">
        <v>3</v>
      </c>
      <c r="I347" s="1" t="s">
        <v>697</v>
      </c>
      <c r="AI347" s="561"/>
      <c r="AJ347" s="506" t="s">
        <v>2675</v>
      </c>
      <c r="AK347" s="503" t="s">
        <v>539</v>
      </c>
      <c r="AL347" s="504" t="s">
        <v>2580</v>
      </c>
      <c r="AM347" s="504" t="s">
        <v>299</v>
      </c>
      <c r="AN347" s="559" t="s">
        <v>1721</v>
      </c>
      <c r="AO347" s="503">
        <v>1.2500000000000001E-2</v>
      </c>
      <c r="AP347" s="503">
        <v>0</v>
      </c>
      <c r="AQ347" s="505">
        <v>2.3199999999999998</v>
      </c>
      <c r="AR347" s="502" t="s">
        <v>2676</v>
      </c>
      <c r="AS347" s="503" t="s">
        <v>1703</v>
      </c>
      <c r="AT347" s="504" t="s">
        <v>2576</v>
      </c>
      <c r="AU347" s="504" t="s">
        <v>2478</v>
      </c>
      <c r="AV347" s="559" t="s">
        <v>1721</v>
      </c>
      <c r="AW347" s="503">
        <v>0.05</v>
      </c>
      <c r="AX347" s="503">
        <v>0</v>
      </c>
      <c r="AY347" s="505">
        <v>3</v>
      </c>
      <c r="AZ347" s="10" t="s">
        <v>2020</v>
      </c>
      <c r="BA347" s="157" t="s">
        <v>1713</v>
      </c>
      <c r="BB347" s="627" t="s">
        <v>327</v>
      </c>
      <c r="BC347" s="627" t="s">
        <v>245</v>
      </c>
      <c r="BD347" s="627" t="s">
        <v>1721</v>
      </c>
      <c r="BE347" s="157">
        <v>0.19500000000000001</v>
      </c>
      <c r="BF347" s="157">
        <v>4.2500000000000003E-3</v>
      </c>
      <c r="BG347" s="11">
        <v>2.58</v>
      </c>
      <c r="BH347" s="502" t="s">
        <v>2054</v>
      </c>
      <c r="BI347" s="503" t="s">
        <v>2570</v>
      </c>
      <c r="BJ347" s="504" t="s">
        <v>2581</v>
      </c>
      <c r="BK347" s="504" t="s">
        <v>1721</v>
      </c>
      <c r="BL347" s="504" t="s">
        <v>1721</v>
      </c>
      <c r="BM347" s="503">
        <v>7.4999999999999997E-3</v>
      </c>
      <c r="BN347" s="503">
        <v>0</v>
      </c>
      <c r="BO347" s="505">
        <v>2.23</v>
      </c>
      <c r="BP347" s="10"/>
      <c r="BQ347" s="157"/>
      <c r="BR347" s="627"/>
      <c r="BS347" s="627"/>
      <c r="BT347" s="627"/>
      <c r="BU347" s="157"/>
      <c r="BV347" s="157"/>
      <c r="BW347" s="11"/>
    </row>
    <row r="348" spans="1:75">
      <c r="A348" s="1" t="s">
        <v>947</v>
      </c>
      <c r="B348" s="1" t="s">
        <v>808</v>
      </c>
      <c r="C348" s="1" t="s">
        <v>940</v>
      </c>
      <c r="D348" s="1" t="s">
        <v>1941</v>
      </c>
      <c r="E348" s="1" t="s">
        <v>1825</v>
      </c>
      <c r="F348" s="1">
        <v>0.16500000000000001</v>
      </c>
      <c r="G348" s="1">
        <v>0</v>
      </c>
      <c r="H348" s="1">
        <v>3</v>
      </c>
      <c r="I348" s="1" t="s">
        <v>704</v>
      </c>
      <c r="J348" s="1" t="s">
        <v>705</v>
      </c>
      <c r="AI348" s="561"/>
      <c r="AJ348" s="506" t="s">
        <v>2675</v>
      </c>
      <c r="AK348" s="503" t="s">
        <v>539</v>
      </c>
      <c r="AL348" s="504" t="s">
        <v>2582</v>
      </c>
      <c r="AM348" s="504" t="s">
        <v>1184</v>
      </c>
      <c r="AN348" s="559" t="s">
        <v>1721</v>
      </c>
      <c r="AO348" s="503">
        <v>4.4999999999999998E-2</v>
      </c>
      <c r="AP348" s="503">
        <v>0</v>
      </c>
      <c r="AQ348" s="505">
        <v>2.3199999999999998</v>
      </c>
      <c r="AR348" s="502" t="s">
        <v>2676</v>
      </c>
      <c r="AS348" s="503" t="s">
        <v>539</v>
      </c>
      <c r="AT348" s="504" t="s">
        <v>2577</v>
      </c>
      <c r="AU348" s="504" t="s">
        <v>1721</v>
      </c>
      <c r="AV348" s="559" t="s">
        <v>1721</v>
      </c>
      <c r="AW348" s="503">
        <v>1.2500000000000001E-2</v>
      </c>
      <c r="AX348" s="503">
        <v>0</v>
      </c>
      <c r="AY348" s="505">
        <v>3</v>
      </c>
      <c r="AZ348" s="10" t="s">
        <v>2020</v>
      </c>
      <c r="BA348" s="157" t="s">
        <v>1713</v>
      </c>
      <c r="BB348" s="627" t="s">
        <v>328</v>
      </c>
      <c r="BC348" s="627" t="s">
        <v>246</v>
      </c>
      <c r="BD348" s="627" t="s">
        <v>1721</v>
      </c>
      <c r="BE348" s="157">
        <v>0.19500000000000001</v>
      </c>
      <c r="BF348" s="157">
        <v>2.5500000000000002E-3</v>
      </c>
      <c r="BG348" s="11">
        <v>2.58</v>
      </c>
      <c r="BH348" s="10"/>
      <c r="BI348" s="157"/>
      <c r="BJ348" s="627"/>
      <c r="BK348" s="627"/>
      <c r="BL348" s="627"/>
      <c r="BM348" s="157"/>
      <c r="BN348" s="157"/>
      <c r="BO348" s="11"/>
      <c r="BP348" s="10"/>
      <c r="BQ348" s="157"/>
      <c r="BR348" s="627"/>
      <c r="BS348" s="627"/>
      <c r="BT348" s="627"/>
      <c r="BU348" s="157"/>
      <c r="BV348" s="157"/>
      <c r="BW348" s="11"/>
    </row>
    <row r="349" spans="1:75">
      <c r="A349" s="1" t="s">
        <v>948</v>
      </c>
      <c r="B349" s="1" t="s">
        <v>808</v>
      </c>
      <c r="C349" s="1" t="s">
        <v>940</v>
      </c>
      <c r="D349" s="1" t="s">
        <v>1791</v>
      </c>
      <c r="E349" s="1" t="s">
        <v>1942</v>
      </c>
      <c r="F349" s="1">
        <v>0.1</v>
      </c>
      <c r="G349" s="1">
        <v>0</v>
      </c>
      <c r="H349" s="1">
        <v>3</v>
      </c>
      <c r="I349" s="1" t="s">
        <v>697</v>
      </c>
      <c r="AI349" s="561"/>
      <c r="AJ349" s="166"/>
      <c r="AK349" s="157"/>
      <c r="AL349" s="627"/>
      <c r="AM349" s="627"/>
      <c r="AN349" s="627"/>
      <c r="AO349" s="157"/>
      <c r="AP349" s="157"/>
      <c r="AQ349" s="11"/>
      <c r="AR349" s="502" t="s">
        <v>2676</v>
      </c>
      <c r="AS349" s="503" t="s">
        <v>539</v>
      </c>
      <c r="AT349" s="504" t="s">
        <v>2578</v>
      </c>
      <c r="AU349" s="504" t="s">
        <v>535</v>
      </c>
      <c r="AV349" s="559" t="s">
        <v>1721</v>
      </c>
      <c r="AW349" s="503">
        <v>2.5000000000000001E-2</v>
      </c>
      <c r="AX349" s="503">
        <v>0</v>
      </c>
      <c r="AY349" s="505">
        <v>3</v>
      </c>
      <c r="AZ349" s="10" t="s">
        <v>2020</v>
      </c>
      <c r="BA349" s="157" t="s">
        <v>1713</v>
      </c>
      <c r="BB349" s="627" t="s">
        <v>329</v>
      </c>
      <c r="BC349" s="627" t="s">
        <v>246</v>
      </c>
      <c r="BD349" s="627" t="s">
        <v>1721</v>
      </c>
      <c r="BE349" s="157">
        <v>0.19500000000000001</v>
      </c>
      <c r="BF349" s="157">
        <v>2.5500000000000002E-3</v>
      </c>
      <c r="BG349" s="11">
        <v>2.58</v>
      </c>
      <c r="BH349" s="10"/>
      <c r="BI349" s="157"/>
      <c r="BJ349" s="627"/>
      <c r="BK349" s="627"/>
      <c r="BL349" s="627"/>
      <c r="BM349" s="157"/>
      <c r="BN349" s="157"/>
      <c r="BO349" s="11"/>
      <c r="BP349" s="10"/>
      <c r="BQ349" s="157"/>
      <c r="BR349" s="627"/>
      <c r="BS349" s="627"/>
      <c r="BT349" s="627"/>
      <c r="BU349" s="157"/>
      <c r="BV349" s="157"/>
      <c r="BW349" s="11"/>
    </row>
    <row r="350" spans="1:75">
      <c r="A350" s="1" t="s">
        <v>949</v>
      </c>
      <c r="B350" s="1" t="s">
        <v>808</v>
      </c>
      <c r="C350" s="1" t="s">
        <v>940</v>
      </c>
      <c r="D350" s="1" t="s">
        <v>1791</v>
      </c>
      <c r="E350" s="1" t="s">
        <v>1943</v>
      </c>
      <c r="F350" s="1">
        <v>0.05</v>
      </c>
      <c r="G350" s="1">
        <v>0</v>
      </c>
      <c r="H350" s="1">
        <v>3</v>
      </c>
      <c r="I350" s="1" t="s">
        <v>704</v>
      </c>
      <c r="J350" s="1" t="s">
        <v>705</v>
      </c>
      <c r="AI350" s="561"/>
      <c r="AJ350" s="166"/>
      <c r="AK350" s="157"/>
      <c r="AL350" s="627"/>
      <c r="AM350" s="627"/>
      <c r="AN350" s="627"/>
      <c r="AO350" s="157"/>
      <c r="AP350" s="157"/>
      <c r="AQ350" s="11"/>
      <c r="AR350" s="502" t="s">
        <v>2676</v>
      </c>
      <c r="AS350" s="503" t="s">
        <v>539</v>
      </c>
      <c r="AT350" s="504" t="s">
        <v>2580</v>
      </c>
      <c r="AU350" s="504" t="s">
        <v>299</v>
      </c>
      <c r="AV350" s="559" t="s">
        <v>1721</v>
      </c>
      <c r="AW350" s="503">
        <v>1.2500000000000001E-2</v>
      </c>
      <c r="AX350" s="503">
        <v>0</v>
      </c>
      <c r="AY350" s="505">
        <v>3</v>
      </c>
      <c r="AZ350" s="10" t="s">
        <v>2020</v>
      </c>
      <c r="BA350" s="157" t="s">
        <v>1713</v>
      </c>
      <c r="BB350" s="627" t="s">
        <v>330</v>
      </c>
      <c r="BC350" s="627" t="s">
        <v>247</v>
      </c>
      <c r="BD350" s="627" t="s">
        <v>1721</v>
      </c>
      <c r="BE350" s="157">
        <v>0.13</v>
      </c>
      <c r="BF350" s="157">
        <v>4.2500000000000003E-3</v>
      </c>
      <c r="BG350" s="11">
        <v>2.58</v>
      </c>
      <c r="BH350" s="10"/>
      <c r="BI350" s="157"/>
      <c r="BJ350" s="627"/>
      <c r="BK350" s="627"/>
      <c r="BL350" s="627"/>
      <c r="BM350" s="157"/>
      <c r="BN350" s="157"/>
      <c r="BO350" s="11"/>
      <c r="BP350" s="10"/>
      <c r="BQ350" s="157"/>
      <c r="BR350" s="627"/>
      <c r="BS350" s="627"/>
      <c r="BT350" s="627"/>
      <c r="BU350" s="157"/>
      <c r="BV350" s="157"/>
      <c r="BW350" s="11"/>
    </row>
    <row r="351" spans="1:75">
      <c r="A351" s="1" t="s">
        <v>950</v>
      </c>
      <c r="B351" s="1" t="s">
        <v>808</v>
      </c>
      <c r="C351" s="1" t="s">
        <v>940</v>
      </c>
      <c r="D351" s="1" t="s">
        <v>1791</v>
      </c>
      <c r="E351" s="1" t="s">
        <v>1944</v>
      </c>
      <c r="F351" s="1">
        <v>7.4999999999999997E-2</v>
      </c>
      <c r="G351" s="1">
        <v>0</v>
      </c>
      <c r="H351" s="1">
        <v>3</v>
      </c>
      <c r="I351" s="1" t="s">
        <v>697</v>
      </c>
      <c r="J351" s="1" t="s">
        <v>531</v>
      </c>
      <c r="AI351" s="561"/>
      <c r="AJ351" s="166"/>
      <c r="AK351" s="157"/>
      <c r="AL351" s="627"/>
      <c r="AM351" s="627"/>
      <c r="AN351" s="627"/>
      <c r="AO351" s="157"/>
      <c r="AP351" s="157"/>
      <c r="AQ351" s="11"/>
      <c r="AR351" s="502" t="s">
        <v>2676</v>
      </c>
      <c r="AS351" s="503" t="s">
        <v>539</v>
      </c>
      <c r="AT351" s="504" t="s">
        <v>2582</v>
      </c>
      <c r="AU351" s="504" t="s">
        <v>1184</v>
      </c>
      <c r="AV351" s="559" t="s">
        <v>1721</v>
      </c>
      <c r="AW351" s="503">
        <v>4.4999999999999998E-2</v>
      </c>
      <c r="AX351" s="503">
        <v>0</v>
      </c>
      <c r="AY351" s="505">
        <v>3</v>
      </c>
      <c r="AZ351" s="10" t="s">
        <v>2020</v>
      </c>
      <c r="BA351" s="157" t="s">
        <v>1713</v>
      </c>
      <c r="BB351" s="627" t="s">
        <v>331</v>
      </c>
      <c r="BC351" s="627" t="s">
        <v>247</v>
      </c>
      <c r="BD351" s="627" t="s">
        <v>1721</v>
      </c>
      <c r="BE351" s="157">
        <v>0.13</v>
      </c>
      <c r="BF351" s="157">
        <v>4.2500000000000003E-3</v>
      </c>
      <c r="BG351" s="11">
        <v>2.58</v>
      </c>
      <c r="BH351" s="10"/>
      <c r="BI351" s="157"/>
      <c r="BJ351" s="627"/>
      <c r="BK351" s="627"/>
      <c r="BL351" s="627"/>
      <c r="BM351" s="157"/>
      <c r="BN351" s="157"/>
      <c r="BO351" s="11"/>
      <c r="BP351" s="10"/>
      <c r="BQ351" s="157"/>
      <c r="BR351" s="627"/>
      <c r="BS351" s="627"/>
      <c r="BT351" s="627"/>
      <c r="BU351" s="157"/>
      <c r="BV351" s="157"/>
      <c r="BW351" s="11"/>
    </row>
    <row r="352" spans="1:75">
      <c r="A352" s="1" t="s">
        <v>951</v>
      </c>
      <c r="B352" s="1" t="s">
        <v>808</v>
      </c>
      <c r="C352" s="1" t="s">
        <v>940</v>
      </c>
      <c r="D352" s="1" t="s">
        <v>1791</v>
      </c>
      <c r="E352" s="1" t="s">
        <v>1945</v>
      </c>
      <c r="F352" s="1">
        <v>7.4999999999999997E-2</v>
      </c>
      <c r="G352" s="1">
        <v>0</v>
      </c>
      <c r="H352" s="1">
        <v>3</v>
      </c>
      <c r="I352" s="1" t="s">
        <v>704</v>
      </c>
      <c r="J352" s="1" t="s">
        <v>710</v>
      </c>
      <c r="AI352" s="561"/>
      <c r="AJ352" s="166"/>
      <c r="AK352" s="157"/>
      <c r="AL352" s="627"/>
      <c r="AM352" s="627"/>
      <c r="AN352" s="627"/>
      <c r="AO352" s="157"/>
      <c r="AP352" s="157"/>
      <c r="AQ352" s="11"/>
      <c r="AR352" s="10"/>
      <c r="AS352" s="157"/>
      <c r="AT352" s="627"/>
      <c r="AU352" s="627"/>
      <c r="AV352" s="627"/>
      <c r="AW352" s="157"/>
      <c r="AX352" s="157"/>
      <c r="AY352" s="11"/>
      <c r="AZ352" s="10" t="s">
        <v>2020</v>
      </c>
      <c r="BA352" s="157" t="s">
        <v>1713</v>
      </c>
      <c r="BB352" s="627" t="s">
        <v>332</v>
      </c>
      <c r="BC352" s="627" t="s">
        <v>248</v>
      </c>
      <c r="BD352" s="627" t="s">
        <v>1721</v>
      </c>
      <c r="BE352" s="157">
        <v>0.13</v>
      </c>
      <c r="BF352" s="157">
        <v>2.5500000000000002E-3</v>
      </c>
      <c r="BG352" s="11">
        <v>2.58</v>
      </c>
      <c r="BH352" s="10"/>
      <c r="BI352" s="157"/>
      <c r="BJ352" s="627"/>
      <c r="BK352" s="627"/>
      <c r="BL352" s="627"/>
      <c r="BM352" s="157"/>
      <c r="BN352" s="157"/>
      <c r="BO352" s="11"/>
      <c r="BP352" s="10"/>
      <c r="BQ352" s="157"/>
      <c r="BR352" s="627"/>
      <c r="BS352" s="627"/>
      <c r="BT352" s="627"/>
      <c r="BU352" s="157"/>
      <c r="BV352" s="157"/>
      <c r="BW352" s="11"/>
    </row>
    <row r="353" spans="1:75">
      <c r="A353" s="1" t="s">
        <v>952</v>
      </c>
      <c r="B353" s="1" t="s">
        <v>808</v>
      </c>
      <c r="C353" s="1" t="s">
        <v>940</v>
      </c>
      <c r="D353" s="1" t="s">
        <v>1791</v>
      </c>
      <c r="E353" s="1" t="s">
        <v>1946</v>
      </c>
      <c r="F353" s="1">
        <v>0.05</v>
      </c>
      <c r="G353" s="1">
        <v>0</v>
      </c>
      <c r="H353" s="1">
        <v>3</v>
      </c>
      <c r="I353" s="1" t="s">
        <v>697</v>
      </c>
      <c r="J353" s="1" t="s">
        <v>532</v>
      </c>
      <c r="AI353" s="561"/>
      <c r="AJ353" s="166"/>
      <c r="AK353" s="157"/>
      <c r="AL353" s="627"/>
      <c r="AM353" s="627"/>
      <c r="AN353" s="627"/>
      <c r="AO353" s="157"/>
      <c r="AP353" s="157"/>
      <c r="AQ353" s="11"/>
      <c r="AR353" s="10"/>
      <c r="AS353" s="157"/>
      <c r="AT353" s="627"/>
      <c r="AU353" s="627"/>
      <c r="AV353" s="627"/>
      <c r="AW353" s="157"/>
      <c r="AX353" s="157"/>
      <c r="AY353" s="11"/>
      <c r="AZ353" s="10" t="s">
        <v>2020</v>
      </c>
      <c r="BA353" s="157" t="s">
        <v>1713</v>
      </c>
      <c r="BB353" s="627" t="s">
        <v>333</v>
      </c>
      <c r="BC353" s="627" t="s">
        <v>248</v>
      </c>
      <c r="BD353" s="627" t="s">
        <v>1721</v>
      </c>
      <c r="BE353" s="157">
        <v>0.13</v>
      </c>
      <c r="BF353" s="157">
        <v>2.5500000000000002E-3</v>
      </c>
      <c r="BG353" s="11">
        <v>2.58</v>
      </c>
      <c r="BH353" s="10"/>
      <c r="BI353" s="157"/>
      <c r="BJ353" s="627"/>
      <c r="BK353" s="627"/>
      <c r="BL353" s="627"/>
      <c r="BM353" s="157"/>
      <c r="BN353" s="157"/>
      <c r="BO353" s="11"/>
      <c r="BP353" s="10"/>
      <c r="BQ353" s="157"/>
      <c r="BR353" s="627"/>
      <c r="BS353" s="627"/>
      <c r="BT353" s="627"/>
      <c r="BU353" s="157"/>
      <c r="BV353" s="157"/>
      <c r="BW353" s="11"/>
    </row>
    <row r="354" spans="1:75">
      <c r="A354" s="1" t="s">
        <v>953</v>
      </c>
      <c r="B354" s="1" t="s">
        <v>808</v>
      </c>
      <c r="C354" s="1" t="s">
        <v>940</v>
      </c>
      <c r="D354" s="1" t="s">
        <v>1791</v>
      </c>
      <c r="E354" s="1" t="s">
        <v>1947</v>
      </c>
      <c r="F354" s="1">
        <v>0.05</v>
      </c>
      <c r="G354" s="1">
        <v>0</v>
      </c>
      <c r="H354" s="1">
        <v>3</v>
      </c>
      <c r="I354" s="1" t="s">
        <v>704</v>
      </c>
      <c r="J354" s="1" t="s">
        <v>713</v>
      </c>
      <c r="AI354" s="561"/>
      <c r="AJ354" s="166"/>
      <c r="AK354" s="157"/>
      <c r="AL354" s="627"/>
      <c r="AM354" s="627"/>
      <c r="AN354" s="627"/>
      <c r="AO354" s="157"/>
      <c r="AP354" s="157"/>
      <c r="AQ354" s="11"/>
      <c r="AR354" s="10"/>
      <c r="AS354" s="157"/>
      <c r="AT354" s="627"/>
      <c r="AU354" s="627"/>
      <c r="AV354" s="627"/>
      <c r="AW354" s="157"/>
      <c r="AX354" s="157"/>
      <c r="AY354" s="11"/>
      <c r="AZ354" s="10" t="s">
        <v>2020</v>
      </c>
      <c r="BA354" s="157" t="s">
        <v>1713</v>
      </c>
      <c r="BB354" s="627" t="s">
        <v>334</v>
      </c>
      <c r="BC354" s="627" t="s">
        <v>249</v>
      </c>
      <c r="BD354" s="627" t="s">
        <v>1721</v>
      </c>
      <c r="BE354" s="157">
        <v>6.5000000000000002E-2</v>
      </c>
      <c r="BF354" s="157">
        <v>4.2500000000000003E-3</v>
      </c>
      <c r="BG354" s="11">
        <v>2.58</v>
      </c>
      <c r="BH354" s="10"/>
      <c r="BI354" s="157"/>
      <c r="BJ354" s="627"/>
      <c r="BK354" s="627"/>
      <c r="BL354" s="627"/>
      <c r="BM354" s="157"/>
      <c r="BN354" s="157"/>
      <c r="BO354" s="11"/>
      <c r="BP354" s="10"/>
      <c r="BQ354" s="157"/>
      <c r="BR354" s="627"/>
      <c r="BS354" s="627"/>
      <c r="BT354" s="627"/>
      <c r="BU354" s="157"/>
      <c r="BV354" s="157"/>
      <c r="BW354" s="11"/>
    </row>
    <row r="355" spans="1:75">
      <c r="A355" s="1" t="s">
        <v>954</v>
      </c>
      <c r="B355" s="1" t="s">
        <v>808</v>
      </c>
      <c r="C355" s="1" t="s">
        <v>940</v>
      </c>
      <c r="D355" s="1" t="s">
        <v>1791</v>
      </c>
      <c r="E355" s="1" t="s">
        <v>1948</v>
      </c>
      <c r="F355" s="1">
        <v>2.5000000000000001E-2</v>
      </c>
      <c r="G355" s="1">
        <v>0</v>
      </c>
      <c r="H355" s="1">
        <v>3</v>
      </c>
      <c r="I355" s="1" t="s">
        <v>697</v>
      </c>
      <c r="J355" s="1" t="s">
        <v>533</v>
      </c>
      <c r="AI355" s="561"/>
      <c r="AJ355" s="166"/>
      <c r="AK355" s="157"/>
      <c r="AL355" s="627"/>
      <c r="AM355" s="627"/>
      <c r="AN355" s="627"/>
      <c r="AO355" s="157"/>
      <c r="AP355" s="157"/>
      <c r="AQ355" s="11"/>
      <c r="AR355" s="10"/>
      <c r="AS355" s="157"/>
      <c r="AT355" s="627"/>
      <c r="AU355" s="627"/>
      <c r="AV355" s="627"/>
      <c r="AW355" s="157"/>
      <c r="AX355" s="157"/>
      <c r="AY355" s="11"/>
      <c r="AZ355" s="10" t="s">
        <v>2020</v>
      </c>
      <c r="BA355" s="157" t="s">
        <v>1713</v>
      </c>
      <c r="BB355" s="627" t="s">
        <v>335</v>
      </c>
      <c r="BC355" s="627" t="s">
        <v>249</v>
      </c>
      <c r="BD355" s="627" t="s">
        <v>1721</v>
      </c>
      <c r="BE355" s="157">
        <v>6.5000000000000002E-2</v>
      </c>
      <c r="BF355" s="157">
        <v>4.2500000000000003E-3</v>
      </c>
      <c r="BG355" s="11">
        <v>2.58</v>
      </c>
      <c r="BH355" s="10"/>
      <c r="BI355" s="157"/>
      <c r="BJ355" s="627"/>
      <c r="BK355" s="627"/>
      <c r="BL355" s="627"/>
      <c r="BM355" s="157"/>
      <c r="BN355" s="157"/>
      <c r="BO355" s="11"/>
      <c r="BP355" s="10"/>
      <c r="BQ355" s="157"/>
      <c r="BR355" s="627"/>
      <c r="BS355" s="627"/>
      <c r="BT355" s="627"/>
      <c r="BU355" s="157"/>
      <c r="BV355" s="157"/>
      <c r="BW355" s="11"/>
    </row>
    <row r="356" spans="1:75">
      <c r="A356" s="1" t="s">
        <v>955</v>
      </c>
      <c r="B356" s="1" t="s">
        <v>808</v>
      </c>
      <c r="C356" s="1" t="s">
        <v>940</v>
      </c>
      <c r="D356" s="1" t="s">
        <v>1791</v>
      </c>
      <c r="E356" s="1" t="s">
        <v>1949</v>
      </c>
      <c r="F356" s="1">
        <v>2.5000000000000001E-2</v>
      </c>
      <c r="G356" s="1">
        <v>0</v>
      </c>
      <c r="H356" s="1">
        <v>3</v>
      </c>
      <c r="I356" s="1" t="s">
        <v>704</v>
      </c>
      <c r="J356" s="1" t="s">
        <v>716</v>
      </c>
      <c r="AI356" s="561"/>
      <c r="AJ356" s="166"/>
      <c r="AK356" s="157"/>
      <c r="AL356" s="627"/>
      <c r="AM356" s="627"/>
      <c r="AN356" s="627"/>
      <c r="AO356" s="157"/>
      <c r="AP356" s="157"/>
      <c r="AQ356" s="11"/>
      <c r="AR356" s="10"/>
      <c r="AS356" s="157"/>
      <c r="AT356" s="627"/>
      <c r="AU356" s="627"/>
      <c r="AV356" s="627"/>
      <c r="AW356" s="157"/>
      <c r="AX356" s="157"/>
      <c r="AY356" s="11"/>
      <c r="AZ356" s="10" t="s">
        <v>2020</v>
      </c>
      <c r="BA356" s="157" t="s">
        <v>1713</v>
      </c>
      <c r="BB356" s="627" t="s">
        <v>336</v>
      </c>
      <c r="BC356" s="627" t="s">
        <v>250</v>
      </c>
      <c r="BD356" s="627" t="s">
        <v>1721</v>
      </c>
      <c r="BE356" s="157">
        <v>6.5000000000000002E-2</v>
      </c>
      <c r="BF356" s="157">
        <v>2.5500000000000002E-3</v>
      </c>
      <c r="BG356" s="11">
        <v>2.58</v>
      </c>
      <c r="BH356" s="10"/>
      <c r="BI356" s="157"/>
      <c r="BJ356" s="627"/>
      <c r="BK356" s="627"/>
      <c r="BL356" s="627"/>
      <c r="BM356" s="157"/>
      <c r="BN356" s="157"/>
      <c r="BO356" s="11"/>
      <c r="BP356" s="10"/>
      <c r="BQ356" s="157"/>
      <c r="BR356" s="627"/>
      <c r="BS356" s="627"/>
      <c r="BT356" s="627"/>
      <c r="BU356" s="157"/>
      <c r="BV356" s="157"/>
      <c r="BW356" s="11"/>
    </row>
    <row r="357" spans="1:75">
      <c r="A357" s="1" t="s">
        <v>956</v>
      </c>
      <c r="B357" s="1" t="s">
        <v>808</v>
      </c>
      <c r="C357" s="1" t="s">
        <v>940</v>
      </c>
      <c r="D357" s="1" t="s">
        <v>1703</v>
      </c>
      <c r="E357" s="1" t="s">
        <v>1950</v>
      </c>
      <c r="F357" s="1">
        <v>0.05</v>
      </c>
      <c r="G357" s="1">
        <v>0</v>
      </c>
      <c r="H357" s="1">
        <v>3</v>
      </c>
      <c r="I357" s="1" t="s">
        <v>697</v>
      </c>
      <c r="AI357" s="561"/>
      <c r="AJ357" s="166"/>
      <c r="AK357" s="157"/>
      <c r="AL357" s="627"/>
      <c r="AM357" s="627"/>
      <c r="AN357" s="627"/>
      <c r="AO357" s="157"/>
      <c r="AP357" s="157"/>
      <c r="AQ357" s="11"/>
      <c r="AR357" s="10"/>
      <c r="AS357" s="157"/>
      <c r="AT357" s="627"/>
      <c r="AU357" s="627"/>
      <c r="AV357" s="627"/>
      <c r="AW357" s="157"/>
      <c r="AX357" s="157"/>
      <c r="AY357" s="11"/>
      <c r="AZ357" s="10" t="s">
        <v>2020</v>
      </c>
      <c r="BA357" s="157" t="s">
        <v>1713</v>
      </c>
      <c r="BB357" s="627" t="s">
        <v>337</v>
      </c>
      <c r="BC357" s="627" t="s">
        <v>250</v>
      </c>
      <c r="BD357" s="627" t="s">
        <v>1721</v>
      </c>
      <c r="BE357" s="157">
        <v>6.5000000000000002E-2</v>
      </c>
      <c r="BF357" s="157">
        <v>2.5500000000000002E-3</v>
      </c>
      <c r="BG357" s="11">
        <v>2.58</v>
      </c>
      <c r="BH357" s="10"/>
      <c r="BI357" s="157"/>
      <c r="BJ357" s="627"/>
      <c r="BK357" s="627"/>
      <c r="BL357" s="627"/>
      <c r="BM357" s="157"/>
      <c r="BN357" s="157"/>
      <c r="BO357" s="11"/>
      <c r="BP357" s="10"/>
      <c r="BQ357" s="157"/>
      <c r="BR357" s="627"/>
      <c r="BS357" s="627"/>
      <c r="BT357" s="627"/>
      <c r="BU357" s="157"/>
      <c r="BV357" s="157"/>
      <c r="BW357" s="11"/>
    </row>
    <row r="358" spans="1:75">
      <c r="A358" s="1" t="s">
        <v>957</v>
      </c>
      <c r="B358" s="1" t="s">
        <v>808</v>
      </c>
      <c r="C358" s="1" t="s">
        <v>940</v>
      </c>
      <c r="D358" s="1" t="s">
        <v>1703</v>
      </c>
      <c r="E358" s="1" t="s">
        <v>1951</v>
      </c>
      <c r="F358" s="1">
        <v>2.5000000000000001E-2</v>
      </c>
      <c r="G358" s="1">
        <v>0</v>
      </c>
      <c r="H358" s="1">
        <v>3</v>
      </c>
      <c r="I358" s="1" t="s">
        <v>704</v>
      </c>
      <c r="J358" s="1" t="s">
        <v>705</v>
      </c>
      <c r="AI358" s="561"/>
      <c r="AJ358" s="166"/>
      <c r="AK358" s="157"/>
      <c r="AL358" s="627"/>
      <c r="AM358" s="627"/>
      <c r="AN358" s="627"/>
      <c r="AO358" s="157"/>
      <c r="AP358" s="157"/>
      <c r="AQ358" s="11"/>
      <c r="AR358" s="10"/>
      <c r="AS358" s="157"/>
      <c r="AT358" s="627"/>
      <c r="AU358" s="627"/>
      <c r="AV358" s="627"/>
      <c r="AW358" s="157"/>
      <c r="AX358" s="157"/>
      <c r="AY358" s="11"/>
      <c r="AZ358" s="10" t="s">
        <v>2020</v>
      </c>
      <c r="BA358" s="157" t="s">
        <v>1713</v>
      </c>
      <c r="BB358" s="627" t="s">
        <v>338</v>
      </c>
      <c r="BC358" s="627" t="s">
        <v>2678</v>
      </c>
      <c r="BD358" s="627" t="s">
        <v>1721</v>
      </c>
      <c r="BE358" s="157">
        <v>0.19500000000000001</v>
      </c>
      <c r="BF358" s="157">
        <v>1.2750000000000001E-2</v>
      </c>
      <c r="BG358" s="11">
        <v>2.58</v>
      </c>
      <c r="BH358" s="10"/>
      <c r="BI358" s="157"/>
      <c r="BJ358" s="627"/>
      <c r="BK358" s="627"/>
      <c r="BL358" s="627"/>
      <c r="BM358" s="157"/>
      <c r="BN358" s="157"/>
      <c r="BO358" s="11"/>
      <c r="BP358" s="10"/>
      <c r="BQ358" s="157"/>
      <c r="BR358" s="627"/>
      <c r="BS358" s="627"/>
      <c r="BT358" s="627"/>
      <c r="BU358" s="157"/>
      <c r="BV358" s="157"/>
      <c r="BW358" s="11"/>
    </row>
    <row r="359" spans="1:75">
      <c r="A359" s="1" t="s">
        <v>958</v>
      </c>
      <c r="B359" s="1" t="s">
        <v>808</v>
      </c>
      <c r="C359" s="1" t="s">
        <v>940</v>
      </c>
      <c r="D359" s="1" t="s">
        <v>1703</v>
      </c>
      <c r="E359" s="1" t="s">
        <v>1952</v>
      </c>
      <c r="F359" s="1">
        <v>4.4999999999999998E-2</v>
      </c>
      <c r="G359" s="1">
        <v>0</v>
      </c>
      <c r="H359" s="1">
        <v>3</v>
      </c>
      <c r="I359" s="1" t="s">
        <v>704</v>
      </c>
      <c r="J359" s="1" t="s">
        <v>710</v>
      </c>
      <c r="AI359" s="561"/>
      <c r="AJ359" s="166"/>
      <c r="AK359" s="157"/>
      <c r="AL359" s="627"/>
      <c r="AM359" s="627"/>
      <c r="AN359" s="627"/>
      <c r="AO359" s="157"/>
      <c r="AP359" s="157"/>
      <c r="AQ359" s="11"/>
      <c r="AR359" s="10"/>
      <c r="AS359" s="157"/>
      <c r="AT359" s="627"/>
      <c r="AU359" s="627"/>
      <c r="AV359" s="627"/>
      <c r="AW359" s="157"/>
      <c r="AX359" s="157"/>
      <c r="AY359" s="11"/>
      <c r="AZ359" s="10" t="s">
        <v>2020</v>
      </c>
      <c r="BA359" s="157" t="s">
        <v>1713</v>
      </c>
      <c r="BB359" s="627" t="s">
        <v>339</v>
      </c>
      <c r="BC359" s="627" t="s">
        <v>531</v>
      </c>
      <c r="BD359" s="627" t="s">
        <v>1721</v>
      </c>
      <c r="BE359" s="157">
        <v>0.19500000000000001</v>
      </c>
      <c r="BF359" s="157">
        <v>1.2750000000000001E-2</v>
      </c>
      <c r="BG359" s="11">
        <v>2.58</v>
      </c>
      <c r="BH359" s="10"/>
      <c r="BI359" s="157"/>
      <c r="BJ359" s="627"/>
      <c r="BK359" s="627"/>
      <c r="BL359" s="627"/>
      <c r="BM359" s="157"/>
      <c r="BN359" s="157"/>
      <c r="BO359" s="11"/>
      <c r="BP359" s="10"/>
      <c r="BQ359" s="157"/>
      <c r="BR359" s="627"/>
      <c r="BS359" s="627"/>
      <c r="BT359" s="627"/>
      <c r="BU359" s="157"/>
      <c r="BV359" s="157"/>
      <c r="BW359" s="11"/>
    </row>
    <row r="360" spans="1:75">
      <c r="A360" s="1" t="s">
        <v>959</v>
      </c>
      <c r="B360" s="1" t="s">
        <v>808</v>
      </c>
      <c r="C360" s="1" t="s">
        <v>940</v>
      </c>
      <c r="D360" s="1" t="s">
        <v>1703</v>
      </c>
      <c r="E360" s="1" t="s">
        <v>1953</v>
      </c>
      <c r="F360" s="1">
        <v>4.4999999999999998E-2</v>
      </c>
      <c r="G360" s="1">
        <v>0</v>
      </c>
      <c r="H360" s="1">
        <v>3</v>
      </c>
      <c r="I360" s="1" t="s">
        <v>697</v>
      </c>
      <c r="J360" s="1" t="s">
        <v>531</v>
      </c>
      <c r="AI360" s="561"/>
      <c r="AJ360" s="166"/>
      <c r="AK360" s="157"/>
      <c r="AL360" s="627"/>
      <c r="AM360" s="627"/>
      <c r="AN360" s="627"/>
      <c r="AO360" s="157"/>
      <c r="AP360" s="157"/>
      <c r="AQ360" s="11"/>
      <c r="AR360" s="10"/>
      <c r="AS360" s="157"/>
      <c r="AT360" s="627"/>
      <c r="AU360" s="627"/>
      <c r="AV360" s="627"/>
      <c r="AW360" s="157"/>
      <c r="AX360" s="157"/>
      <c r="AY360" s="11"/>
      <c r="AZ360" s="10" t="s">
        <v>2020</v>
      </c>
      <c r="BA360" s="157" t="s">
        <v>1713</v>
      </c>
      <c r="BB360" s="627" t="s">
        <v>340</v>
      </c>
      <c r="BC360" s="627" t="s">
        <v>532</v>
      </c>
      <c r="BD360" s="627" t="s">
        <v>1721</v>
      </c>
      <c r="BE360" s="157">
        <v>0.13</v>
      </c>
      <c r="BF360" s="157">
        <v>8.5000000000000006E-3</v>
      </c>
      <c r="BG360" s="11">
        <v>2.58</v>
      </c>
      <c r="BH360" s="10"/>
      <c r="BI360" s="157"/>
      <c r="BJ360" s="627"/>
      <c r="BK360" s="627"/>
      <c r="BL360" s="627"/>
      <c r="BM360" s="157"/>
      <c r="BN360" s="157"/>
      <c r="BO360" s="11"/>
      <c r="BP360" s="10"/>
      <c r="BQ360" s="157"/>
      <c r="BR360" s="627"/>
      <c r="BS360" s="627"/>
      <c r="BT360" s="627"/>
      <c r="BU360" s="157"/>
      <c r="BV360" s="157"/>
      <c r="BW360" s="11"/>
    </row>
    <row r="361" spans="1:75">
      <c r="A361" s="1" t="s">
        <v>960</v>
      </c>
      <c r="B361" s="1" t="s">
        <v>808</v>
      </c>
      <c r="C361" s="1" t="s">
        <v>940</v>
      </c>
      <c r="D361" s="1" t="s">
        <v>1703</v>
      </c>
      <c r="E361" s="1" t="s">
        <v>1954</v>
      </c>
      <c r="F361" s="1">
        <v>2.5000000000000001E-2</v>
      </c>
      <c r="G361" s="1">
        <v>0</v>
      </c>
      <c r="H361" s="1">
        <v>3</v>
      </c>
      <c r="I361" s="1" t="s">
        <v>704</v>
      </c>
      <c r="J361" s="1" t="s">
        <v>713</v>
      </c>
      <c r="AI361" s="561"/>
      <c r="AJ361" s="166"/>
      <c r="AK361" s="157"/>
      <c r="AL361" s="627"/>
      <c r="AM361" s="627"/>
      <c r="AN361" s="627"/>
      <c r="AO361" s="157"/>
      <c r="AP361" s="157"/>
      <c r="AQ361" s="11"/>
      <c r="AR361" s="10"/>
      <c r="AS361" s="157"/>
      <c r="AT361" s="627"/>
      <c r="AU361" s="627"/>
      <c r="AV361" s="627"/>
      <c r="AW361" s="157"/>
      <c r="AX361" s="157"/>
      <c r="AY361" s="11"/>
      <c r="AZ361" s="10" t="s">
        <v>2020</v>
      </c>
      <c r="BA361" s="157" t="s">
        <v>1713</v>
      </c>
      <c r="BB361" s="627" t="s">
        <v>341</v>
      </c>
      <c r="BC361" s="627" t="s">
        <v>532</v>
      </c>
      <c r="BD361" s="627" t="s">
        <v>1721</v>
      </c>
      <c r="BE361" s="157">
        <v>0.13</v>
      </c>
      <c r="BF361" s="157">
        <v>8.5000000000000006E-3</v>
      </c>
      <c r="BG361" s="11">
        <v>2.58</v>
      </c>
      <c r="BH361" s="10"/>
      <c r="BI361" s="157"/>
      <c r="BJ361" s="627"/>
      <c r="BK361" s="627"/>
      <c r="BL361" s="627"/>
      <c r="BM361" s="157"/>
      <c r="BN361" s="157"/>
      <c r="BO361" s="11"/>
      <c r="BP361" s="10"/>
      <c r="BQ361" s="157"/>
      <c r="BR361" s="627"/>
      <c r="BS361" s="627"/>
      <c r="BT361" s="627"/>
      <c r="BU361" s="157"/>
      <c r="BV361" s="157"/>
      <c r="BW361" s="11"/>
    </row>
    <row r="362" spans="1:75">
      <c r="A362" s="1" t="s">
        <v>961</v>
      </c>
      <c r="B362" s="1" t="s">
        <v>808</v>
      </c>
      <c r="C362" s="1" t="s">
        <v>940</v>
      </c>
      <c r="D362" s="1" t="s">
        <v>1703</v>
      </c>
      <c r="E362" s="1" t="s">
        <v>1955</v>
      </c>
      <c r="F362" s="1">
        <v>2.5000000000000001E-2</v>
      </c>
      <c r="G362" s="1">
        <v>0</v>
      </c>
      <c r="H362" s="1">
        <v>3</v>
      </c>
      <c r="I362" s="1" t="s">
        <v>723</v>
      </c>
      <c r="J362" s="1" t="s">
        <v>532</v>
      </c>
      <c r="AI362" s="561"/>
      <c r="AJ362" s="166"/>
      <c r="AK362" s="157"/>
      <c r="AL362" s="627"/>
      <c r="AM362" s="627"/>
      <c r="AN362" s="627"/>
      <c r="AO362" s="157"/>
      <c r="AP362" s="157"/>
      <c r="AQ362" s="11"/>
      <c r="AR362" s="10"/>
      <c r="AS362" s="157"/>
      <c r="AT362" s="627"/>
      <c r="AU362" s="627"/>
      <c r="AV362" s="627"/>
      <c r="AW362" s="157"/>
      <c r="AX362" s="157"/>
      <c r="AY362" s="11"/>
      <c r="AZ362" s="10" t="s">
        <v>2020</v>
      </c>
      <c r="BA362" s="157" t="s">
        <v>1713</v>
      </c>
      <c r="BB362" s="627" t="s">
        <v>342</v>
      </c>
      <c r="BC362" s="627" t="s">
        <v>533</v>
      </c>
      <c r="BD362" s="627" t="s">
        <v>1721</v>
      </c>
      <c r="BE362" s="157">
        <v>6.5000000000000002E-2</v>
      </c>
      <c r="BF362" s="157">
        <v>4.2500000000000003E-3</v>
      </c>
      <c r="BG362" s="11">
        <v>2.58</v>
      </c>
      <c r="BH362" s="10"/>
      <c r="BI362" s="157"/>
      <c r="BJ362" s="627"/>
      <c r="BK362" s="627"/>
      <c r="BL362" s="627"/>
      <c r="BM362" s="157"/>
      <c r="BN362" s="157"/>
      <c r="BO362" s="11"/>
      <c r="BP362" s="10"/>
      <c r="BQ362" s="157"/>
      <c r="BR362" s="627"/>
      <c r="BS362" s="627"/>
      <c r="BT362" s="627"/>
      <c r="BU362" s="157"/>
      <c r="BV362" s="157"/>
      <c r="BW362" s="11"/>
    </row>
    <row r="363" spans="1:75">
      <c r="A363" s="1" t="s">
        <v>962</v>
      </c>
      <c r="B363" s="1" t="s">
        <v>808</v>
      </c>
      <c r="C363" s="1" t="s">
        <v>940</v>
      </c>
      <c r="D363" s="1" t="s">
        <v>1703</v>
      </c>
      <c r="E363" s="1" t="s">
        <v>1956</v>
      </c>
      <c r="F363" s="1">
        <v>1.2500000000000001E-2</v>
      </c>
      <c r="G363" s="1">
        <v>0</v>
      </c>
      <c r="H363" s="1">
        <v>3</v>
      </c>
      <c r="I363" s="1" t="s">
        <v>704</v>
      </c>
      <c r="J363" s="1" t="s">
        <v>716</v>
      </c>
      <c r="AI363" s="561"/>
      <c r="AJ363" s="166"/>
      <c r="AK363" s="157"/>
      <c r="AL363" s="627"/>
      <c r="AM363" s="627"/>
      <c r="AN363" s="627"/>
      <c r="AO363" s="157"/>
      <c r="AP363" s="157"/>
      <c r="AQ363" s="11"/>
      <c r="AR363" s="10"/>
      <c r="AS363" s="157"/>
      <c r="AT363" s="627"/>
      <c r="AU363" s="627"/>
      <c r="AV363" s="627"/>
      <c r="AW363" s="157"/>
      <c r="AX363" s="157"/>
      <c r="AY363" s="11"/>
      <c r="AZ363" s="10" t="s">
        <v>2020</v>
      </c>
      <c r="BA363" s="157" t="s">
        <v>1713</v>
      </c>
      <c r="BB363" s="627" t="s">
        <v>343</v>
      </c>
      <c r="BC363" s="627" t="s">
        <v>533</v>
      </c>
      <c r="BD363" s="627" t="s">
        <v>1721</v>
      </c>
      <c r="BE363" s="157">
        <v>6.5000000000000002E-2</v>
      </c>
      <c r="BF363" s="157">
        <v>4.2500000000000003E-3</v>
      </c>
      <c r="BG363" s="11">
        <v>2.58</v>
      </c>
      <c r="BH363" s="10"/>
      <c r="BI363" s="157"/>
      <c r="BJ363" s="627"/>
      <c r="BK363" s="627"/>
      <c r="BL363" s="627"/>
      <c r="BM363" s="157"/>
      <c r="BN363" s="157"/>
      <c r="BO363" s="11"/>
      <c r="BP363" s="10"/>
      <c r="BQ363" s="157"/>
      <c r="BR363" s="627"/>
      <c r="BS363" s="627"/>
      <c r="BT363" s="627"/>
      <c r="BU363" s="157"/>
      <c r="BV363" s="157"/>
      <c r="BW363" s="11"/>
    </row>
    <row r="364" spans="1:75">
      <c r="A364" s="1" t="s">
        <v>963</v>
      </c>
      <c r="B364" s="1" t="s">
        <v>808</v>
      </c>
      <c r="C364" s="1" t="s">
        <v>940</v>
      </c>
      <c r="D364" s="1" t="s">
        <v>1703</v>
      </c>
      <c r="E364" s="1" t="s">
        <v>1957</v>
      </c>
      <c r="F364" s="1">
        <v>1.2500000000000001E-2</v>
      </c>
      <c r="G364" s="1">
        <v>0</v>
      </c>
      <c r="H364" s="1">
        <v>3</v>
      </c>
      <c r="I364" s="1" t="s">
        <v>726</v>
      </c>
      <c r="J364" s="1" t="s">
        <v>533</v>
      </c>
      <c r="AI364" s="561"/>
      <c r="AJ364" s="166"/>
      <c r="AK364" s="157"/>
      <c r="AL364" s="627"/>
      <c r="AM364" s="627"/>
      <c r="AN364" s="627"/>
      <c r="AO364" s="157"/>
      <c r="AP364" s="157"/>
      <c r="AQ364" s="11"/>
      <c r="AR364" s="10"/>
      <c r="AS364" s="157"/>
      <c r="AT364" s="627"/>
      <c r="AU364" s="627"/>
      <c r="AV364" s="627"/>
      <c r="AW364" s="157"/>
      <c r="AX364" s="157"/>
      <c r="AY364" s="11"/>
      <c r="AZ364" s="10" t="s">
        <v>2020</v>
      </c>
      <c r="BA364" s="157" t="s">
        <v>1713</v>
      </c>
      <c r="BB364" s="627" t="s">
        <v>344</v>
      </c>
      <c r="BC364" s="627" t="s">
        <v>624</v>
      </c>
      <c r="BD364" s="627" t="s">
        <v>1721</v>
      </c>
      <c r="BE364" s="157">
        <v>0.26</v>
      </c>
      <c r="BF364" s="157">
        <v>4.2500000000000003E-3</v>
      </c>
      <c r="BG364" s="11">
        <v>2.58</v>
      </c>
      <c r="BH364" s="10"/>
      <c r="BI364" s="157"/>
      <c r="BJ364" s="627"/>
      <c r="BK364" s="627"/>
      <c r="BL364" s="627"/>
      <c r="BM364" s="157"/>
      <c r="BN364" s="157"/>
      <c r="BO364" s="11"/>
      <c r="BP364" s="10"/>
      <c r="BQ364" s="157"/>
      <c r="BR364" s="627"/>
      <c r="BS364" s="627"/>
      <c r="BT364" s="627"/>
      <c r="BU364" s="157"/>
      <c r="BV364" s="157"/>
      <c r="BW364" s="11"/>
    </row>
    <row r="365" spans="1:75">
      <c r="A365" s="1" t="s">
        <v>964</v>
      </c>
      <c r="B365" s="1" t="s">
        <v>808</v>
      </c>
      <c r="C365" s="1" t="s">
        <v>940</v>
      </c>
      <c r="D365" s="1" t="s">
        <v>1703</v>
      </c>
      <c r="E365" s="1" t="s">
        <v>554</v>
      </c>
      <c r="F365" s="1">
        <v>4.4999999999999998E-2</v>
      </c>
      <c r="G365" s="1">
        <v>0</v>
      </c>
      <c r="H365" s="1">
        <v>3</v>
      </c>
      <c r="J365" s="1" t="s">
        <v>965</v>
      </c>
      <c r="AI365" s="561"/>
      <c r="AJ365" s="166"/>
      <c r="AK365" s="157"/>
      <c r="AL365" s="627"/>
      <c r="AM365" s="627"/>
      <c r="AN365" s="627"/>
      <c r="AO365" s="157"/>
      <c r="AP365" s="157"/>
      <c r="AQ365" s="11"/>
      <c r="AR365" s="10"/>
      <c r="AS365" s="157"/>
      <c r="AT365" s="627"/>
      <c r="AU365" s="627"/>
      <c r="AV365" s="627"/>
      <c r="AW365" s="157"/>
      <c r="AX365" s="157"/>
      <c r="AY365" s="11"/>
      <c r="AZ365" s="10" t="s">
        <v>2020</v>
      </c>
      <c r="BA365" s="157" t="s">
        <v>1713</v>
      </c>
      <c r="BB365" s="627" t="s">
        <v>345</v>
      </c>
      <c r="BC365" s="627" t="s">
        <v>624</v>
      </c>
      <c r="BD365" s="627" t="s">
        <v>1721</v>
      </c>
      <c r="BE365" s="157">
        <v>0.13</v>
      </c>
      <c r="BF365" s="157">
        <v>4.2500000000000003E-3</v>
      </c>
      <c r="BG365" s="11">
        <v>2.58</v>
      </c>
      <c r="BH365" s="10"/>
      <c r="BI365" s="157"/>
      <c r="BJ365" s="627"/>
      <c r="BK365" s="627"/>
      <c r="BL365" s="627"/>
      <c r="BM365" s="157"/>
      <c r="BN365" s="157"/>
      <c r="BO365" s="11"/>
      <c r="BP365" s="10"/>
      <c r="BQ365" s="157"/>
      <c r="BR365" s="627"/>
      <c r="BS365" s="627"/>
      <c r="BT365" s="627"/>
      <c r="BU365" s="157"/>
      <c r="BV365" s="157"/>
      <c r="BW365" s="11"/>
    </row>
    <row r="366" spans="1:75">
      <c r="A366" s="1" t="s">
        <v>966</v>
      </c>
      <c r="B366" s="1" t="s">
        <v>808</v>
      </c>
      <c r="C366" s="1" t="s">
        <v>940</v>
      </c>
      <c r="D366" s="1" t="s">
        <v>1703</v>
      </c>
      <c r="E366" s="1" t="s">
        <v>555</v>
      </c>
      <c r="F366" s="1">
        <v>4.4999999999999998E-2</v>
      </c>
      <c r="G366" s="1">
        <v>0</v>
      </c>
      <c r="H366" s="1">
        <v>3</v>
      </c>
      <c r="J366" s="1" t="s">
        <v>531</v>
      </c>
      <c r="AI366" s="561"/>
      <c r="AJ366" s="166"/>
      <c r="AK366" s="157"/>
      <c r="AL366" s="627"/>
      <c r="AM366" s="627"/>
      <c r="AN366" s="627"/>
      <c r="AO366" s="157"/>
      <c r="AP366" s="157"/>
      <c r="AQ366" s="11"/>
      <c r="AR366" s="10"/>
      <c r="AS366" s="157"/>
      <c r="AT366" s="627"/>
      <c r="AU366" s="627"/>
      <c r="AV366" s="627"/>
      <c r="AW366" s="157"/>
      <c r="AX366" s="157"/>
      <c r="AY366" s="11"/>
      <c r="AZ366" s="10" t="s">
        <v>2020</v>
      </c>
      <c r="BA366" s="157" t="s">
        <v>1713</v>
      </c>
      <c r="BB366" s="627" t="s">
        <v>346</v>
      </c>
      <c r="BC366" s="627" t="s">
        <v>625</v>
      </c>
      <c r="BD366" s="627" t="s">
        <v>1721</v>
      </c>
      <c r="BE366" s="157">
        <v>0.26</v>
      </c>
      <c r="BF366" s="157">
        <v>2.5500000000000002E-3</v>
      </c>
      <c r="BG366" s="11">
        <v>2.58</v>
      </c>
      <c r="BH366" s="10"/>
      <c r="BI366" s="157"/>
      <c r="BJ366" s="627"/>
      <c r="BK366" s="627"/>
      <c r="BL366" s="627"/>
      <c r="BM366" s="157"/>
      <c r="BN366" s="157"/>
      <c r="BO366" s="11"/>
      <c r="BP366" s="10"/>
      <c r="BQ366" s="157"/>
      <c r="BR366" s="627"/>
      <c r="BS366" s="627"/>
      <c r="BT366" s="627"/>
      <c r="BU366" s="157"/>
      <c r="BV366" s="157"/>
      <c r="BW366" s="11"/>
    </row>
    <row r="367" spans="1:75">
      <c r="A367" s="1" t="s">
        <v>967</v>
      </c>
      <c r="B367" s="1" t="s">
        <v>808</v>
      </c>
      <c r="C367" s="1" t="s">
        <v>940</v>
      </c>
      <c r="D367" s="1" t="s">
        <v>539</v>
      </c>
      <c r="E367" s="1" t="s">
        <v>556</v>
      </c>
      <c r="F367" s="1">
        <v>0.05</v>
      </c>
      <c r="G367" s="1">
        <v>0</v>
      </c>
      <c r="AI367" s="561"/>
      <c r="AJ367" s="166"/>
      <c r="AK367" s="157"/>
      <c r="AL367" s="627"/>
      <c r="AM367" s="627"/>
      <c r="AN367" s="627"/>
      <c r="AO367" s="157"/>
      <c r="AP367" s="157"/>
      <c r="AQ367" s="11"/>
      <c r="AR367" s="10"/>
      <c r="AS367" s="157"/>
      <c r="AT367" s="627"/>
      <c r="AU367" s="627"/>
      <c r="AV367" s="627"/>
      <c r="AW367" s="157"/>
      <c r="AX367" s="157"/>
      <c r="AY367" s="11"/>
      <c r="AZ367" s="10" t="s">
        <v>2020</v>
      </c>
      <c r="BA367" s="157" t="s">
        <v>1713</v>
      </c>
      <c r="BB367" s="627" t="s">
        <v>347</v>
      </c>
      <c r="BC367" s="627" t="s">
        <v>625</v>
      </c>
      <c r="BD367" s="627" t="s">
        <v>1721</v>
      </c>
      <c r="BE367" s="157">
        <v>0.13</v>
      </c>
      <c r="BF367" s="157">
        <v>2.5500000000000002E-3</v>
      </c>
      <c r="BG367" s="11">
        <v>2.58</v>
      </c>
      <c r="BH367" s="10"/>
      <c r="BI367" s="157"/>
      <c r="BJ367" s="627"/>
      <c r="BK367" s="627"/>
      <c r="BL367" s="627"/>
      <c r="BM367" s="157"/>
      <c r="BN367" s="157"/>
      <c r="BO367" s="11"/>
      <c r="BP367" s="10"/>
      <c r="BQ367" s="157"/>
      <c r="BR367" s="627"/>
      <c r="BS367" s="627"/>
      <c r="BT367" s="627"/>
      <c r="BU367" s="157"/>
      <c r="BV367" s="157"/>
      <c r="BW367" s="11"/>
    </row>
    <row r="368" spans="1:75">
      <c r="A368" s="1" t="s">
        <v>968</v>
      </c>
      <c r="B368" s="1" t="s">
        <v>808</v>
      </c>
      <c r="C368" s="1" t="s">
        <v>940</v>
      </c>
      <c r="D368" s="1" t="s">
        <v>539</v>
      </c>
      <c r="E368" s="1" t="s">
        <v>557</v>
      </c>
      <c r="F368" s="1">
        <v>2.5000000000000001E-2</v>
      </c>
      <c r="G368" s="1">
        <v>0</v>
      </c>
      <c r="J368" s="1" t="s">
        <v>705</v>
      </c>
      <c r="AI368" s="561"/>
      <c r="AJ368" s="166"/>
      <c r="AK368" s="157"/>
      <c r="AL368" s="627"/>
      <c r="AM368" s="627"/>
      <c r="AN368" s="627"/>
      <c r="AO368" s="157"/>
      <c r="AP368" s="157"/>
      <c r="AQ368" s="11"/>
      <c r="AR368" s="10"/>
      <c r="AS368" s="157"/>
      <c r="AT368" s="627"/>
      <c r="AU368" s="627"/>
      <c r="AV368" s="627"/>
      <c r="AW368" s="157"/>
      <c r="AX368" s="157"/>
      <c r="AY368" s="11"/>
      <c r="AZ368" s="10" t="s">
        <v>2020</v>
      </c>
      <c r="BA368" s="157" t="s">
        <v>1713</v>
      </c>
      <c r="BB368" s="627" t="s">
        <v>348</v>
      </c>
      <c r="BC368" s="627" t="s">
        <v>245</v>
      </c>
      <c r="BD368" s="627" t="s">
        <v>1721</v>
      </c>
      <c r="BE368" s="157">
        <v>0.19500000000000001</v>
      </c>
      <c r="BF368" s="157">
        <v>4.2500000000000003E-3</v>
      </c>
      <c r="BG368" s="11">
        <v>2.58</v>
      </c>
      <c r="BH368" s="10"/>
      <c r="BI368" s="157"/>
      <c r="BJ368" s="627"/>
      <c r="BK368" s="627"/>
      <c r="BL368" s="627"/>
      <c r="BM368" s="157"/>
      <c r="BN368" s="157"/>
      <c r="BO368" s="11"/>
      <c r="BP368" s="10"/>
      <c r="BQ368" s="157"/>
      <c r="BR368" s="627"/>
      <c r="BS368" s="627"/>
      <c r="BT368" s="627"/>
      <c r="BU368" s="157"/>
      <c r="BV368" s="157"/>
      <c r="BW368" s="11"/>
    </row>
    <row r="369" spans="1:75">
      <c r="A369" s="1" t="s">
        <v>969</v>
      </c>
      <c r="B369" s="1" t="s">
        <v>808</v>
      </c>
      <c r="C369" s="1" t="s">
        <v>940</v>
      </c>
      <c r="D369" s="1" t="s">
        <v>539</v>
      </c>
      <c r="E369" s="1" t="s">
        <v>558</v>
      </c>
      <c r="F369" s="1">
        <v>2.5000000000000001E-2</v>
      </c>
      <c r="G369" s="1">
        <v>0</v>
      </c>
      <c r="J369" s="1" t="s">
        <v>535</v>
      </c>
      <c r="AI369" s="561"/>
      <c r="AJ369" s="166"/>
      <c r="AK369" s="157"/>
      <c r="AL369" s="627"/>
      <c r="AM369" s="627"/>
      <c r="AN369" s="627"/>
      <c r="AO369" s="157"/>
      <c r="AP369" s="157"/>
      <c r="AQ369" s="11"/>
      <c r="AR369" s="10"/>
      <c r="AS369" s="157"/>
      <c r="AT369" s="627"/>
      <c r="AU369" s="627"/>
      <c r="AV369" s="627"/>
      <c r="AW369" s="157"/>
      <c r="AX369" s="157"/>
      <c r="AY369" s="11"/>
      <c r="AZ369" s="10" t="s">
        <v>2020</v>
      </c>
      <c r="BA369" s="157" t="s">
        <v>1713</v>
      </c>
      <c r="BB369" s="627" t="s">
        <v>349</v>
      </c>
      <c r="BC369" s="627" t="s">
        <v>245</v>
      </c>
      <c r="BD369" s="627" t="s">
        <v>1721</v>
      </c>
      <c r="BE369" s="157">
        <v>0.19500000000000001</v>
      </c>
      <c r="BF369" s="157">
        <v>4.2500000000000003E-3</v>
      </c>
      <c r="BG369" s="11">
        <v>2.58</v>
      </c>
      <c r="BH369" s="10"/>
      <c r="BI369" s="157"/>
      <c r="BJ369" s="627"/>
      <c r="BK369" s="627"/>
      <c r="BL369" s="627"/>
      <c r="BM369" s="157"/>
      <c r="BN369" s="157"/>
      <c r="BO369" s="11"/>
      <c r="BP369" s="10"/>
      <c r="BQ369" s="157"/>
      <c r="BR369" s="627"/>
      <c r="BS369" s="627"/>
      <c r="BT369" s="627"/>
      <c r="BU369" s="157"/>
      <c r="BV369" s="157"/>
      <c r="BW369" s="11"/>
    </row>
    <row r="370" spans="1:75">
      <c r="A370" s="1" t="s">
        <v>970</v>
      </c>
      <c r="B370" s="1" t="s">
        <v>808</v>
      </c>
      <c r="C370" s="1" t="s">
        <v>940</v>
      </c>
      <c r="D370" s="1" t="s">
        <v>539</v>
      </c>
      <c r="E370" s="1" t="s">
        <v>559</v>
      </c>
      <c r="F370" s="1">
        <v>2.5000000000000001E-2</v>
      </c>
      <c r="G370" s="1">
        <v>0</v>
      </c>
      <c r="J370" s="1" t="s">
        <v>769</v>
      </c>
      <c r="AI370" s="561"/>
      <c r="AJ370" s="166"/>
      <c r="AK370" s="157"/>
      <c r="AL370" s="627"/>
      <c r="AM370" s="627"/>
      <c r="AN370" s="627"/>
      <c r="AO370" s="157"/>
      <c r="AP370" s="157"/>
      <c r="AQ370" s="11"/>
      <c r="AR370" s="10"/>
      <c r="AS370" s="157"/>
      <c r="AT370" s="627"/>
      <c r="AU370" s="627"/>
      <c r="AV370" s="627"/>
      <c r="AW370" s="157"/>
      <c r="AX370" s="157"/>
      <c r="AY370" s="11"/>
      <c r="AZ370" s="10" t="s">
        <v>2020</v>
      </c>
      <c r="BA370" s="157" t="s">
        <v>1713</v>
      </c>
      <c r="BB370" s="627" t="s">
        <v>350</v>
      </c>
      <c r="BC370" s="627" t="s">
        <v>246</v>
      </c>
      <c r="BD370" s="627" t="s">
        <v>1721</v>
      </c>
      <c r="BE370" s="157">
        <v>0.19500000000000001</v>
      </c>
      <c r="BF370" s="157">
        <v>2.5500000000000002E-3</v>
      </c>
      <c r="BG370" s="11">
        <v>2.58</v>
      </c>
      <c r="BH370" s="10"/>
      <c r="BI370" s="157"/>
      <c r="BJ370" s="627"/>
      <c r="BK370" s="627"/>
      <c r="BL370" s="627"/>
      <c r="BM370" s="157"/>
      <c r="BN370" s="157"/>
      <c r="BO370" s="11"/>
      <c r="BP370" s="10"/>
      <c r="BQ370" s="157"/>
      <c r="BR370" s="627"/>
      <c r="BS370" s="627"/>
      <c r="BT370" s="627"/>
      <c r="BU370" s="157"/>
      <c r="BV370" s="157"/>
      <c r="BW370" s="11"/>
    </row>
    <row r="371" spans="1:75">
      <c r="A371" s="1" t="s">
        <v>971</v>
      </c>
      <c r="B371" s="1" t="s">
        <v>808</v>
      </c>
      <c r="C371" s="1" t="s">
        <v>940</v>
      </c>
      <c r="D371" s="1" t="s">
        <v>539</v>
      </c>
      <c r="E371" s="1" t="s">
        <v>560</v>
      </c>
      <c r="F371" s="1">
        <v>1.2500000000000001E-2</v>
      </c>
      <c r="G371" s="1">
        <v>0</v>
      </c>
      <c r="J371" s="1" t="s">
        <v>536</v>
      </c>
      <c r="AI371" s="561"/>
      <c r="AJ371" s="166"/>
      <c r="AK371" s="157"/>
      <c r="AL371" s="627"/>
      <c r="AM371" s="627"/>
      <c r="AN371" s="627"/>
      <c r="AO371" s="157"/>
      <c r="AP371" s="157"/>
      <c r="AQ371" s="11"/>
      <c r="AR371" s="10"/>
      <c r="AS371" s="157"/>
      <c r="AT371" s="627"/>
      <c r="AU371" s="627"/>
      <c r="AV371" s="627"/>
      <c r="AW371" s="157"/>
      <c r="AX371" s="157"/>
      <c r="AY371" s="11"/>
      <c r="AZ371" s="10" t="s">
        <v>2020</v>
      </c>
      <c r="BA371" s="157" t="s">
        <v>1713</v>
      </c>
      <c r="BB371" s="627" t="s">
        <v>351</v>
      </c>
      <c r="BC371" s="627" t="s">
        <v>246</v>
      </c>
      <c r="BD371" s="627" t="s">
        <v>1721</v>
      </c>
      <c r="BE371" s="157">
        <v>0.19500000000000001</v>
      </c>
      <c r="BF371" s="157">
        <v>2.5500000000000002E-3</v>
      </c>
      <c r="BG371" s="11">
        <v>2.58</v>
      </c>
      <c r="BH371" s="10"/>
      <c r="BI371" s="157"/>
      <c r="BJ371" s="627"/>
      <c r="BK371" s="627"/>
      <c r="BL371" s="627"/>
      <c r="BM371" s="157"/>
      <c r="BN371" s="157"/>
      <c r="BO371" s="11"/>
      <c r="BP371" s="10"/>
      <c r="BQ371" s="157"/>
      <c r="BR371" s="627"/>
      <c r="BS371" s="627"/>
      <c r="BT371" s="627"/>
      <c r="BU371" s="157"/>
      <c r="BV371" s="157"/>
      <c r="BW371" s="11"/>
    </row>
    <row r="372" spans="1:75">
      <c r="A372" s="1" t="s">
        <v>972</v>
      </c>
      <c r="B372" s="1" t="s">
        <v>808</v>
      </c>
      <c r="C372" s="1" t="s">
        <v>940</v>
      </c>
      <c r="D372" s="1" t="s">
        <v>539</v>
      </c>
      <c r="E372" s="1" t="s">
        <v>561</v>
      </c>
      <c r="F372" s="1">
        <v>1.2500000000000001E-2</v>
      </c>
      <c r="G372" s="1">
        <v>0</v>
      </c>
      <c r="J372" s="1" t="s">
        <v>772</v>
      </c>
      <c r="AI372" s="561"/>
      <c r="AJ372" s="166"/>
      <c r="AK372" s="157"/>
      <c r="AL372" s="627"/>
      <c r="AM372" s="627"/>
      <c r="AN372" s="627"/>
      <c r="AO372" s="157"/>
      <c r="AP372" s="157"/>
      <c r="AQ372" s="11"/>
      <c r="AR372" s="10"/>
      <c r="AS372" s="157"/>
      <c r="AT372" s="627"/>
      <c r="AU372" s="627"/>
      <c r="AV372" s="627"/>
      <c r="AW372" s="157"/>
      <c r="AX372" s="157"/>
      <c r="AY372" s="11"/>
      <c r="AZ372" s="10" t="s">
        <v>2020</v>
      </c>
      <c r="BA372" s="157" t="s">
        <v>1713</v>
      </c>
      <c r="BB372" s="627" t="s">
        <v>352</v>
      </c>
      <c r="BC372" s="627" t="s">
        <v>247</v>
      </c>
      <c r="BD372" s="627" t="s">
        <v>1721</v>
      </c>
      <c r="BE372" s="157">
        <v>0.13</v>
      </c>
      <c r="BF372" s="157">
        <v>4.2500000000000003E-3</v>
      </c>
      <c r="BG372" s="11">
        <v>2.58</v>
      </c>
      <c r="BH372" s="10"/>
      <c r="BI372" s="157"/>
      <c r="BJ372" s="627"/>
      <c r="BK372" s="627"/>
      <c r="BL372" s="627"/>
      <c r="BM372" s="157"/>
      <c r="BN372" s="157"/>
      <c r="BO372" s="11"/>
      <c r="BP372" s="10"/>
      <c r="BQ372" s="157"/>
      <c r="BR372" s="627"/>
      <c r="BS372" s="627"/>
      <c r="BT372" s="627"/>
      <c r="BU372" s="157"/>
      <c r="BV372" s="157"/>
      <c r="BW372" s="11"/>
    </row>
    <row r="373" spans="1:75">
      <c r="A373" s="1" t="s">
        <v>973</v>
      </c>
      <c r="B373" s="1" t="s">
        <v>974</v>
      </c>
      <c r="C373" s="1" t="s">
        <v>975</v>
      </c>
      <c r="D373" s="1" t="s">
        <v>1850</v>
      </c>
      <c r="E373" s="1" t="s">
        <v>1805</v>
      </c>
      <c r="F373" s="1">
        <v>1.7</v>
      </c>
      <c r="G373" s="1">
        <v>0.2</v>
      </c>
      <c r="H373" s="1">
        <v>2.62</v>
      </c>
      <c r="I373" s="1" t="s">
        <v>976</v>
      </c>
      <c r="AI373" s="561"/>
      <c r="AJ373" s="166"/>
      <c r="AK373" s="157"/>
      <c r="AL373" s="627"/>
      <c r="AM373" s="627"/>
      <c r="AN373" s="627"/>
      <c r="AO373" s="157"/>
      <c r="AP373" s="157"/>
      <c r="AQ373" s="11"/>
      <c r="AR373" s="10"/>
      <c r="AS373" s="157"/>
      <c r="AT373" s="627"/>
      <c r="AU373" s="627"/>
      <c r="AV373" s="627"/>
      <c r="AW373" s="157"/>
      <c r="AX373" s="157"/>
      <c r="AY373" s="11"/>
      <c r="AZ373" s="10" t="s">
        <v>2020</v>
      </c>
      <c r="BA373" s="157" t="s">
        <v>1713</v>
      </c>
      <c r="BB373" s="627" t="s">
        <v>353</v>
      </c>
      <c r="BC373" s="627" t="s">
        <v>247</v>
      </c>
      <c r="BD373" s="627" t="s">
        <v>1721</v>
      </c>
      <c r="BE373" s="157">
        <v>0.13</v>
      </c>
      <c r="BF373" s="157">
        <v>4.2500000000000003E-3</v>
      </c>
      <c r="BG373" s="11">
        <v>2.58</v>
      </c>
      <c r="BH373" s="10"/>
      <c r="BI373" s="157"/>
      <c r="BJ373" s="627"/>
      <c r="BK373" s="627"/>
      <c r="BL373" s="627"/>
      <c r="BM373" s="157"/>
      <c r="BN373" s="157"/>
      <c r="BO373" s="11"/>
      <c r="BP373" s="10"/>
      <c r="BQ373" s="157"/>
      <c r="BR373" s="627"/>
      <c r="BS373" s="627"/>
      <c r="BT373" s="627"/>
      <c r="BU373" s="157"/>
      <c r="BV373" s="157"/>
      <c r="BW373" s="11"/>
    </row>
    <row r="374" spans="1:75">
      <c r="A374" s="1" t="s">
        <v>977</v>
      </c>
      <c r="B374" s="1" t="s">
        <v>974</v>
      </c>
      <c r="C374" s="1" t="s">
        <v>975</v>
      </c>
      <c r="D374" s="1" t="s">
        <v>1852</v>
      </c>
      <c r="E374" s="1" t="s">
        <v>1826</v>
      </c>
      <c r="F374" s="1">
        <v>1.52</v>
      </c>
      <c r="G374" s="1">
        <v>0.2</v>
      </c>
      <c r="H374" s="1">
        <v>2.62</v>
      </c>
      <c r="I374" s="1" t="s">
        <v>976</v>
      </c>
      <c r="AI374" s="561"/>
      <c r="AJ374" s="166"/>
      <c r="AK374" s="157"/>
      <c r="AL374" s="627"/>
      <c r="AM374" s="627"/>
      <c r="AN374" s="627"/>
      <c r="AO374" s="157"/>
      <c r="AP374" s="157"/>
      <c r="AQ374" s="11"/>
      <c r="AR374" s="10"/>
      <c r="AS374" s="157"/>
      <c r="AT374" s="627"/>
      <c r="AU374" s="627"/>
      <c r="AV374" s="627"/>
      <c r="AW374" s="157"/>
      <c r="AX374" s="157"/>
      <c r="AY374" s="11"/>
      <c r="AZ374" s="10" t="s">
        <v>2020</v>
      </c>
      <c r="BA374" s="157" t="s">
        <v>1713</v>
      </c>
      <c r="BB374" s="627" t="s">
        <v>354</v>
      </c>
      <c r="BC374" s="627" t="s">
        <v>248</v>
      </c>
      <c r="BD374" s="627" t="s">
        <v>1721</v>
      </c>
      <c r="BE374" s="157">
        <v>0.13</v>
      </c>
      <c r="BF374" s="157">
        <v>2.5500000000000002E-3</v>
      </c>
      <c r="BG374" s="11">
        <v>2.58</v>
      </c>
      <c r="BH374" s="10"/>
      <c r="BI374" s="157"/>
      <c r="BJ374" s="627"/>
      <c r="BK374" s="627"/>
      <c r="BL374" s="627"/>
      <c r="BM374" s="157"/>
      <c r="BN374" s="157"/>
      <c r="BO374" s="11"/>
      <c r="BP374" s="10"/>
      <c r="BQ374" s="157"/>
      <c r="BR374" s="627"/>
      <c r="BS374" s="627"/>
      <c r="BT374" s="627"/>
      <c r="BU374" s="157"/>
      <c r="BV374" s="157"/>
      <c r="BW374" s="11"/>
    </row>
    <row r="375" spans="1:75">
      <c r="A375" s="1" t="s">
        <v>978</v>
      </c>
      <c r="B375" s="1" t="s">
        <v>974</v>
      </c>
      <c r="C375" s="1" t="s">
        <v>975</v>
      </c>
      <c r="D375" s="1" t="s">
        <v>1853</v>
      </c>
      <c r="E375" s="1" t="s">
        <v>1795</v>
      </c>
      <c r="F375" s="1">
        <v>1.3</v>
      </c>
      <c r="G375" s="1">
        <v>0.2</v>
      </c>
      <c r="H375" s="1">
        <v>2.62</v>
      </c>
      <c r="I375" s="1" t="s">
        <v>976</v>
      </c>
      <c r="AI375" s="561"/>
      <c r="AJ375" s="166"/>
      <c r="AK375" s="157"/>
      <c r="AL375" s="627"/>
      <c r="AM375" s="627"/>
      <c r="AN375" s="627"/>
      <c r="AO375" s="157"/>
      <c r="AP375" s="157"/>
      <c r="AQ375" s="11"/>
      <c r="AR375" s="10"/>
      <c r="AS375" s="157"/>
      <c r="AT375" s="627"/>
      <c r="AU375" s="627"/>
      <c r="AV375" s="627"/>
      <c r="AW375" s="157"/>
      <c r="AX375" s="157"/>
      <c r="AY375" s="11"/>
      <c r="AZ375" s="10" t="s">
        <v>2020</v>
      </c>
      <c r="BA375" s="157" t="s">
        <v>1713</v>
      </c>
      <c r="BB375" s="627" t="s">
        <v>355</v>
      </c>
      <c r="BC375" s="627" t="s">
        <v>248</v>
      </c>
      <c r="BD375" s="627" t="s">
        <v>1721</v>
      </c>
      <c r="BE375" s="157">
        <v>0.13</v>
      </c>
      <c r="BF375" s="157">
        <v>2.5500000000000002E-3</v>
      </c>
      <c r="BG375" s="11">
        <v>2.58</v>
      </c>
      <c r="BH375" s="10"/>
      <c r="BI375" s="157"/>
      <c r="BJ375" s="627"/>
      <c r="BK375" s="627"/>
      <c r="BL375" s="627"/>
      <c r="BM375" s="157"/>
      <c r="BN375" s="157"/>
      <c r="BO375" s="11"/>
      <c r="BP375" s="10"/>
      <c r="BQ375" s="157"/>
      <c r="BR375" s="627"/>
      <c r="BS375" s="627"/>
      <c r="BT375" s="627"/>
      <c r="BU375" s="157"/>
      <c r="BV375" s="157"/>
      <c r="BW375" s="11"/>
    </row>
    <row r="376" spans="1:75">
      <c r="A376" s="1" t="s">
        <v>979</v>
      </c>
      <c r="B376" s="1" t="s">
        <v>974</v>
      </c>
      <c r="C376" s="1" t="s">
        <v>975</v>
      </c>
      <c r="D376" s="1" t="s">
        <v>1853</v>
      </c>
      <c r="E376" s="1" t="s">
        <v>1796</v>
      </c>
      <c r="F376" s="1">
        <v>1.3</v>
      </c>
      <c r="G376" s="1">
        <v>0.2</v>
      </c>
      <c r="H376" s="1">
        <v>2.62</v>
      </c>
      <c r="I376" s="1" t="s">
        <v>976</v>
      </c>
      <c r="AI376" s="561"/>
      <c r="AJ376" s="166"/>
      <c r="AK376" s="157"/>
      <c r="AL376" s="627"/>
      <c r="AM376" s="627"/>
      <c r="AN376" s="627"/>
      <c r="AO376" s="157"/>
      <c r="AP376" s="157"/>
      <c r="AQ376" s="11"/>
      <c r="AR376" s="10"/>
      <c r="AS376" s="157"/>
      <c r="AT376" s="627"/>
      <c r="AU376" s="627"/>
      <c r="AV376" s="627"/>
      <c r="AW376" s="157"/>
      <c r="AX376" s="157"/>
      <c r="AY376" s="11"/>
      <c r="AZ376" s="10" t="s">
        <v>2020</v>
      </c>
      <c r="BA376" s="157" t="s">
        <v>1713</v>
      </c>
      <c r="BB376" s="627" t="s">
        <v>356</v>
      </c>
      <c r="BC376" s="627" t="s">
        <v>249</v>
      </c>
      <c r="BD376" s="627" t="s">
        <v>1721</v>
      </c>
      <c r="BE376" s="157">
        <v>6.5000000000000002E-2</v>
      </c>
      <c r="BF376" s="157">
        <v>4.2500000000000003E-3</v>
      </c>
      <c r="BG376" s="11">
        <v>2.58</v>
      </c>
      <c r="BH376" s="10"/>
      <c r="BI376" s="157"/>
      <c r="BJ376" s="627"/>
      <c r="BK376" s="627"/>
      <c r="BL376" s="627"/>
      <c r="BM376" s="157"/>
      <c r="BN376" s="157"/>
      <c r="BO376" s="11"/>
      <c r="BP376" s="10"/>
      <c r="BQ376" s="157"/>
      <c r="BR376" s="627"/>
      <c r="BS376" s="627"/>
      <c r="BT376" s="627"/>
      <c r="BU376" s="157"/>
      <c r="BV376" s="157"/>
      <c r="BW376" s="11"/>
    </row>
    <row r="377" spans="1:75">
      <c r="A377" s="1" t="s">
        <v>980</v>
      </c>
      <c r="B377" s="1" t="s">
        <v>974</v>
      </c>
      <c r="C377" s="1" t="s">
        <v>975</v>
      </c>
      <c r="D377" s="1" t="s">
        <v>1856</v>
      </c>
      <c r="E377" s="1" t="s">
        <v>1857</v>
      </c>
      <c r="F377" s="1">
        <v>0.9</v>
      </c>
      <c r="G377" s="1">
        <v>0.2</v>
      </c>
      <c r="H377" s="1">
        <v>2.62</v>
      </c>
      <c r="I377" s="1" t="s">
        <v>976</v>
      </c>
      <c r="AI377" s="561"/>
      <c r="AJ377" s="166"/>
      <c r="AK377" s="157"/>
      <c r="AL377" s="627"/>
      <c r="AM377" s="627"/>
      <c r="AN377" s="627"/>
      <c r="AO377" s="157"/>
      <c r="AP377" s="157"/>
      <c r="AQ377" s="11"/>
      <c r="AR377" s="10"/>
      <c r="AS377" s="157"/>
      <c r="AT377" s="627"/>
      <c r="AU377" s="627"/>
      <c r="AV377" s="627"/>
      <c r="AW377" s="157"/>
      <c r="AX377" s="157"/>
      <c r="AY377" s="11"/>
      <c r="AZ377" s="10" t="s">
        <v>2020</v>
      </c>
      <c r="BA377" s="157" t="s">
        <v>1713</v>
      </c>
      <c r="BB377" s="627" t="s">
        <v>357</v>
      </c>
      <c r="BC377" s="627" t="s">
        <v>249</v>
      </c>
      <c r="BD377" s="627" t="s">
        <v>1721</v>
      </c>
      <c r="BE377" s="157">
        <v>6.5000000000000002E-2</v>
      </c>
      <c r="BF377" s="157">
        <v>4.2500000000000003E-3</v>
      </c>
      <c r="BG377" s="11">
        <v>2.58</v>
      </c>
      <c r="BH377" s="10"/>
      <c r="BI377" s="157"/>
      <c r="BJ377" s="627"/>
      <c r="BK377" s="627"/>
      <c r="BL377" s="627"/>
      <c r="BM377" s="157"/>
      <c r="BN377" s="157"/>
      <c r="BO377" s="11"/>
      <c r="BP377" s="10"/>
      <c r="BQ377" s="157"/>
      <c r="BR377" s="627"/>
      <c r="BS377" s="627"/>
      <c r="BT377" s="627"/>
      <c r="BU377" s="157"/>
      <c r="BV377" s="157"/>
      <c r="BW377" s="11"/>
    </row>
    <row r="378" spans="1:75">
      <c r="A378" s="1" t="s">
        <v>981</v>
      </c>
      <c r="B378" s="1" t="s">
        <v>974</v>
      </c>
      <c r="C378" s="1" t="s">
        <v>975</v>
      </c>
      <c r="D378" s="1" t="s">
        <v>1959</v>
      </c>
      <c r="E378" s="1" t="s">
        <v>1862</v>
      </c>
      <c r="F378" s="1">
        <v>0.6</v>
      </c>
      <c r="G378" s="1">
        <v>0.2</v>
      </c>
      <c r="H378" s="1">
        <v>2.62</v>
      </c>
      <c r="I378" s="1" t="s">
        <v>976</v>
      </c>
      <c r="AI378" s="561"/>
      <c r="AJ378" s="166"/>
      <c r="AK378" s="157"/>
      <c r="AL378" s="627"/>
      <c r="AM378" s="627"/>
      <c r="AN378" s="627"/>
      <c r="AO378" s="157"/>
      <c r="AP378" s="157"/>
      <c r="AQ378" s="11"/>
      <c r="AR378" s="10"/>
      <c r="AS378" s="157"/>
      <c r="AT378" s="627"/>
      <c r="AU378" s="627"/>
      <c r="AV378" s="627"/>
      <c r="AW378" s="157"/>
      <c r="AX378" s="157"/>
      <c r="AY378" s="11"/>
      <c r="AZ378" s="10" t="s">
        <v>2020</v>
      </c>
      <c r="BA378" s="157" t="s">
        <v>1713</v>
      </c>
      <c r="BB378" s="627" t="s">
        <v>358</v>
      </c>
      <c r="BC378" s="627" t="s">
        <v>250</v>
      </c>
      <c r="BD378" s="627" t="s">
        <v>1721</v>
      </c>
      <c r="BE378" s="157">
        <v>6.5000000000000002E-2</v>
      </c>
      <c r="BF378" s="157">
        <v>2.5500000000000002E-3</v>
      </c>
      <c r="BG378" s="11">
        <v>2.58</v>
      </c>
      <c r="BH378" s="10"/>
      <c r="BI378" s="157"/>
      <c r="BJ378" s="627"/>
      <c r="BK378" s="627"/>
      <c r="BL378" s="627"/>
      <c r="BM378" s="157"/>
      <c r="BN378" s="157"/>
      <c r="BO378" s="11"/>
      <c r="BP378" s="10"/>
      <c r="BQ378" s="157"/>
      <c r="BR378" s="627"/>
      <c r="BS378" s="627"/>
      <c r="BT378" s="627"/>
      <c r="BU378" s="157"/>
      <c r="BV378" s="157"/>
      <c r="BW378" s="11"/>
    </row>
    <row r="379" spans="1:75">
      <c r="A379" s="1" t="s">
        <v>982</v>
      </c>
      <c r="B379" s="1" t="s">
        <v>974</v>
      </c>
      <c r="C379" s="1" t="s">
        <v>975</v>
      </c>
      <c r="D379" s="1" t="s">
        <v>1960</v>
      </c>
      <c r="E379" s="1" t="s">
        <v>1961</v>
      </c>
      <c r="F379" s="1">
        <v>0.4</v>
      </c>
      <c r="G379" s="1">
        <v>0.08</v>
      </c>
      <c r="H379" s="1">
        <v>2.62</v>
      </c>
      <c r="I379" s="1" t="s">
        <v>976</v>
      </c>
      <c r="AI379" s="561"/>
      <c r="AJ379" s="166"/>
      <c r="AK379" s="157"/>
      <c r="AL379" s="627"/>
      <c r="AM379" s="627"/>
      <c r="AN379" s="627"/>
      <c r="AO379" s="157"/>
      <c r="AP379" s="157"/>
      <c r="AQ379" s="11"/>
      <c r="AR379" s="10"/>
      <c r="AS379" s="157"/>
      <c r="AT379" s="627"/>
      <c r="AU379" s="627"/>
      <c r="AV379" s="627"/>
      <c r="AW379" s="157"/>
      <c r="AX379" s="157"/>
      <c r="AY379" s="11"/>
      <c r="AZ379" s="10" t="s">
        <v>2020</v>
      </c>
      <c r="BA379" s="157" t="s">
        <v>1713</v>
      </c>
      <c r="BB379" s="627" t="s">
        <v>359</v>
      </c>
      <c r="BC379" s="627" t="s">
        <v>250</v>
      </c>
      <c r="BD379" s="627" t="s">
        <v>1721</v>
      </c>
      <c r="BE379" s="157">
        <v>6.5000000000000002E-2</v>
      </c>
      <c r="BF379" s="157">
        <v>2.5500000000000002E-3</v>
      </c>
      <c r="BG379" s="11">
        <v>2.58</v>
      </c>
      <c r="BH379" s="10"/>
      <c r="BI379" s="157"/>
      <c r="BJ379" s="627"/>
      <c r="BK379" s="627"/>
      <c r="BL379" s="627"/>
      <c r="BM379" s="157"/>
      <c r="BN379" s="157"/>
      <c r="BO379" s="11"/>
      <c r="BP379" s="10"/>
      <c r="BQ379" s="157"/>
      <c r="BR379" s="627"/>
      <c r="BS379" s="627"/>
      <c r="BT379" s="627"/>
      <c r="BU379" s="157"/>
      <c r="BV379" s="157"/>
      <c r="BW379" s="11"/>
    </row>
    <row r="380" spans="1:75">
      <c r="A380" s="1" t="s">
        <v>983</v>
      </c>
      <c r="B380" s="1" t="s">
        <v>974</v>
      </c>
      <c r="C380" s="1" t="s">
        <v>975</v>
      </c>
      <c r="D380" s="1" t="s">
        <v>1960</v>
      </c>
      <c r="E380" s="1" t="s">
        <v>1962</v>
      </c>
      <c r="F380" s="1">
        <v>0.2</v>
      </c>
      <c r="G380" s="1">
        <v>0.04</v>
      </c>
      <c r="H380" s="1">
        <v>2.62</v>
      </c>
      <c r="I380" s="1" t="s">
        <v>704</v>
      </c>
      <c r="J380" s="1" t="s">
        <v>705</v>
      </c>
      <c r="AI380" s="561"/>
      <c r="AJ380" s="166"/>
      <c r="AK380" s="157"/>
      <c r="AL380" s="627"/>
      <c r="AM380" s="627"/>
      <c r="AN380" s="627"/>
      <c r="AO380" s="157"/>
      <c r="AP380" s="157"/>
      <c r="AQ380" s="11"/>
      <c r="AR380" s="10"/>
      <c r="AS380" s="157"/>
      <c r="AT380" s="627"/>
      <c r="AU380" s="627"/>
      <c r="AV380" s="627"/>
      <c r="AW380" s="157"/>
      <c r="AX380" s="157"/>
      <c r="AY380" s="11"/>
      <c r="AZ380" s="10" t="s">
        <v>2020</v>
      </c>
      <c r="BA380" s="157" t="s">
        <v>1703</v>
      </c>
      <c r="BB380" s="627" t="s">
        <v>1290</v>
      </c>
      <c r="BC380" s="627" t="s">
        <v>1721</v>
      </c>
      <c r="BD380" s="627" t="s">
        <v>237</v>
      </c>
      <c r="BE380" s="157">
        <v>0.15</v>
      </c>
      <c r="BF380" s="157">
        <v>3.0000000000000001E-3</v>
      </c>
      <c r="BG380" s="11">
        <v>2.58</v>
      </c>
      <c r="BH380" s="10"/>
      <c r="BI380" s="157"/>
      <c r="BJ380" s="627"/>
      <c r="BK380" s="627"/>
      <c r="BL380" s="627"/>
      <c r="BM380" s="157"/>
      <c r="BN380" s="157"/>
      <c r="BO380" s="11"/>
      <c r="BP380" s="10"/>
      <c r="BQ380" s="157"/>
      <c r="BR380" s="627"/>
      <c r="BS380" s="627"/>
      <c r="BT380" s="627"/>
      <c r="BU380" s="157"/>
      <c r="BV380" s="157"/>
      <c r="BW380" s="11"/>
    </row>
    <row r="381" spans="1:75">
      <c r="A381" s="1" t="s">
        <v>984</v>
      </c>
      <c r="B381" s="1" t="s">
        <v>974</v>
      </c>
      <c r="C381" s="1" t="s">
        <v>975</v>
      </c>
      <c r="D381" s="1" t="s">
        <v>1702</v>
      </c>
      <c r="E381" s="1" t="s">
        <v>1963</v>
      </c>
      <c r="F381" s="1">
        <v>0.28000000000000003</v>
      </c>
      <c r="G381" s="1">
        <v>5.1999999999999998E-2</v>
      </c>
      <c r="H381" s="1">
        <v>2.62</v>
      </c>
      <c r="I381" s="1" t="s">
        <v>976</v>
      </c>
      <c r="AI381" s="561"/>
      <c r="AJ381" s="166"/>
      <c r="AK381" s="157"/>
      <c r="AL381" s="627"/>
      <c r="AM381" s="627"/>
      <c r="AN381" s="627"/>
      <c r="AO381" s="157"/>
      <c r="AP381" s="157"/>
      <c r="AQ381" s="11"/>
      <c r="AR381" s="10"/>
      <c r="AS381" s="157"/>
      <c r="AT381" s="627"/>
      <c r="AU381" s="627"/>
      <c r="AV381" s="627"/>
      <c r="AW381" s="157"/>
      <c r="AX381" s="157"/>
      <c r="AY381" s="11"/>
      <c r="AZ381" s="10" t="s">
        <v>2020</v>
      </c>
      <c r="BA381" s="157" t="s">
        <v>1703</v>
      </c>
      <c r="BB381" s="627" t="s">
        <v>626</v>
      </c>
      <c r="BC381" s="627" t="s">
        <v>1721</v>
      </c>
      <c r="BD381" s="627" t="s">
        <v>237</v>
      </c>
      <c r="BE381" s="157">
        <v>0.15</v>
      </c>
      <c r="BF381" s="157">
        <v>3.0000000000000001E-3</v>
      </c>
      <c r="BG381" s="11">
        <v>2.58</v>
      </c>
      <c r="BH381" s="10"/>
      <c r="BI381" s="157"/>
      <c r="BJ381" s="627"/>
      <c r="BK381" s="627"/>
      <c r="BL381" s="627"/>
      <c r="BM381" s="157"/>
      <c r="BN381" s="157"/>
      <c r="BO381" s="11"/>
      <c r="BP381" s="10"/>
      <c r="BQ381" s="157"/>
      <c r="BR381" s="627"/>
      <c r="BS381" s="627"/>
      <c r="BT381" s="627"/>
      <c r="BU381" s="157"/>
      <c r="BV381" s="157"/>
      <c r="BW381" s="11"/>
    </row>
    <row r="382" spans="1:75">
      <c r="A382" s="1" t="s">
        <v>985</v>
      </c>
      <c r="B382" s="1" t="s">
        <v>974</v>
      </c>
      <c r="C382" s="1" t="s">
        <v>975</v>
      </c>
      <c r="D382" s="1" t="s">
        <v>1702</v>
      </c>
      <c r="E382" s="1" t="s">
        <v>1964</v>
      </c>
      <c r="F382" s="1">
        <v>0.14000000000000001</v>
      </c>
      <c r="G382" s="1">
        <v>2.5999999999999999E-2</v>
      </c>
      <c r="H382" s="1">
        <v>2.62</v>
      </c>
      <c r="I382" s="1" t="s">
        <v>704</v>
      </c>
      <c r="J382" s="1" t="s">
        <v>705</v>
      </c>
      <c r="AI382" s="561"/>
      <c r="AJ382" s="166"/>
      <c r="AK382" s="157"/>
      <c r="AL382" s="627"/>
      <c r="AM382" s="627"/>
      <c r="AN382" s="627"/>
      <c r="AO382" s="157"/>
      <c r="AP382" s="157"/>
      <c r="AQ382" s="11"/>
      <c r="AR382" s="10"/>
      <c r="AS382" s="157"/>
      <c r="AT382" s="627"/>
      <c r="AU382" s="627"/>
      <c r="AV382" s="627"/>
      <c r="AW382" s="157"/>
      <c r="AX382" s="157"/>
      <c r="AY382" s="11"/>
      <c r="AZ382" s="10" t="s">
        <v>2020</v>
      </c>
      <c r="BA382" s="157" t="s">
        <v>1703</v>
      </c>
      <c r="BB382" s="627" t="s">
        <v>1291</v>
      </c>
      <c r="BC382" s="627" t="s">
        <v>1721</v>
      </c>
      <c r="BD382" s="627" t="s">
        <v>237</v>
      </c>
      <c r="BE382" s="157">
        <v>7.4999999999999997E-2</v>
      </c>
      <c r="BF382" s="157">
        <v>1.5E-3</v>
      </c>
      <c r="BG382" s="11">
        <v>2.58</v>
      </c>
      <c r="BH382" s="10"/>
      <c r="BI382" s="157"/>
      <c r="BJ382" s="627"/>
      <c r="BK382" s="627"/>
      <c r="BL382" s="627"/>
      <c r="BM382" s="157"/>
      <c r="BN382" s="157"/>
      <c r="BO382" s="11"/>
      <c r="BP382" s="10"/>
      <c r="BQ382" s="157"/>
      <c r="BR382" s="627"/>
      <c r="BS382" s="627"/>
      <c r="BT382" s="627"/>
      <c r="BU382" s="157"/>
      <c r="BV382" s="157"/>
      <c r="BW382" s="11"/>
    </row>
    <row r="383" spans="1:75">
      <c r="A383" s="1" t="s">
        <v>986</v>
      </c>
      <c r="B383" s="1" t="s">
        <v>974</v>
      </c>
      <c r="C383" s="1" t="s">
        <v>975</v>
      </c>
      <c r="D383" s="1" t="s">
        <v>1702</v>
      </c>
      <c r="E383" s="1" t="s">
        <v>1965</v>
      </c>
      <c r="F383" s="1">
        <v>0.21</v>
      </c>
      <c r="G383" s="1">
        <v>3.9E-2</v>
      </c>
      <c r="H383" s="1">
        <v>2.62</v>
      </c>
      <c r="I383" s="1" t="s">
        <v>976</v>
      </c>
      <c r="J383" s="1" t="s">
        <v>531</v>
      </c>
      <c r="AI383" s="561"/>
      <c r="AJ383" s="166"/>
      <c r="AK383" s="157"/>
      <c r="AL383" s="627"/>
      <c r="AM383" s="627"/>
      <c r="AN383" s="627"/>
      <c r="AO383" s="157"/>
      <c r="AP383" s="157"/>
      <c r="AQ383" s="11"/>
      <c r="AR383" s="10"/>
      <c r="AS383" s="157"/>
      <c r="AT383" s="627"/>
      <c r="AU383" s="627"/>
      <c r="AV383" s="627"/>
      <c r="AW383" s="157"/>
      <c r="AX383" s="157"/>
      <c r="AY383" s="11"/>
      <c r="AZ383" s="10" t="s">
        <v>2020</v>
      </c>
      <c r="BA383" s="157" t="s">
        <v>1703</v>
      </c>
      <c r="BB383" s="627" t="s">
        <v>627</v>
      </c>
      <c r="BC383" s="627" t="s">
        <v>1721</v>
      </c>
      <c r="BD383" s="627" t="s">
        <v>237</v>
      </c>
      <c r="BE383" s="157">
        <v>7.4999999999999997E-2</v>
      </c>
      <c r="BF383" s="157">
        <v>1.5E-3</v>
      </c>
      <c r="BG383" s="11">
        <v>2.58</v>
      </c>
      <c r="BH383" s="10"/>
      <c r="BI383" s="157"/>
      <c r="BJ383" s="627"/>
      <c r="BK383" s="627"/>
      <c r="BL383" s="627"/>
      <c r="BM383" s="157"/>
      <c r="BN383" s="157"/>
      <c r="BO383" s="11"/>
      <c r="BP383" s="10"/>
      <c r="BQ383" s="157"/>
      <c r="BR383" s="627"/>
      <c r="BS383" s="627"/>
      <c r="BT383" s="627"/>
      <c r="BU383" s="157"/>
      <c r="BV383" s="157"/>
      <c r="BW383" s="11"/>
    </row>
    <row r="384" spans="1:75">
      <c r="A384" s="1" t="s">
        <v>987</v>
      </c>
      <c r="B384" s="1" t="s">
        <v>974</v>
      </c>
      <c r="C384" s="1" t="s">
        <v>975</v>
      </c>
      <c r="D384" s="1" t="s">
        <v>1702</v>
      </c>
      <c r="E384" s="1" t="s">
        <v>1966</v>
      </c>
      <c r="F384" s="1">
        <v>0.21</v>
      </c>
      <c r="G384" s="1">
        <v>3.9E-2</v>
      </c>
      <c r="H384" s="1">
        <v>2.62</v>
      </c>
      <c r="I384" s="1" t="s">
        <v>704</v>
      </c>
      <c r="J384" s="1" t="s">
        <v>710</v>
      </c>
      <c r="AI384" s="561"/>
      <c r="AJ384" s="166"/>
      <c r="AK384" s="157"/>
      <c r="AL384" s="627"/>
      <c r="AM384" s="627"/>
      <c r="AN384" s="627"/>
      <c r="AO384" s="157"/>
      <c r="AP384" s="157"/>
      <c r="AQ384" s="11"/>
      <c r="AR384" s="10"/>
      <c r="AS384" s="157"/>
      <c r="AT384" s="627"/>
      <c r="AU384" s="627"/>
      <c r="AV384" s="627"/>
      <c r="AW384" s="157"/>
      <c r="AX384" s="157"/>
      <c r="AY384" s="11"/>
      <c r="AZ384" s="10" t="s">
        <v>2020</v>
      </c>
      <c r="BA384" s="157" t="s">
        <v>1703</v>
      </c>
      <c r="BB384" s="627" t="s">
        <v>1292</v>
      </c>
      <c r="BC384" s="627" t="s">
        <v>534</v>
      </c>
      <c r="BD384" s="627" t="s">
        <v>2652</v>
      </c>
      <c r="BE384" s="157">
        <v>0.13500000000000001</v>
      </c>
      <c r="BF384" s="157">
        <v>2.7000000000000001E-3</v>
      </c>
      <c r="BG384" s="11">
        <v>2.58</v>
      </c>
      <c r="BH384" s="10"/>
      <c r="BI384" s="157"/>
      <c r="BJ384" s="627"/>
      <c r="BK384" s="627"/>
      <c r="BL384" s="627"/>
      <c r="BM384" s="157"/>
      <c r="BN384" s="157"/>
      <c r="BO384" s="11"/>
      <c r="BP384" s="10"/>
      <c r="BQ384" s="157"/>
      <c r="BR384" s="627"/>
      <c r="BS384" s="627"/>
      <c r="BT384" s="627"/>
      <c r="BU384" s="157"/>
      <c r="BV384" s="157"/>
      <c r="BW384" s="11"/>
    </row>
    <row r="385" spans="1:75">
      <c r="A385" s="1" t="s">
        <v>988</v>
      </c>
      <c r="B385" s="1" t="s">
        <v>974</v>
      </c>
      <c r="C385" s="1" t="s">
        <v>975</v>
      </c>
      <c r="D385" s="1" t="s">
        <v>1702</v>
      </c>
      <c r="E385" s="1" t="s">
        <v>1967</v>
      </c>
      <c r="F385" s="1">
        <v>0.14000000000000001</v>
      </c>
      <c r="G385" s="1">
        <v>2.5999999999999999E-2</v>
      </c>
      <c r="H385" s="1">
        <v>2.62</v>
      </c>
      <c r="I385" s="1" t="s">
        <v>976</v>
      </c>
      <c r="J385" s="1" t="s">
        <v>532</v>
      </c>
      <c r="AI385" s="561"/>
      <c r="AJ385" s="166"/>
      <c r="AK385" s="157"/>
      <c r="AL385" s="627"/>
      <c r="AM385" s="627"/>
      <c r="AN385" s="627"/>
      <c r="AO385" s="157"/>
      <c r="AP385" s="157"/>
      <c r="AQ385" s="11"/>
      <c r="AR385" s="10"/>
      <c r="AS385" s="157"/>
      <c r="AT385" s="627"/>
      <c r="AU385" s="627"/>
      <c r="AV385" s="627"/>
      <c r="AW385" s="157"/>
      <c r="AX385" s="157"/>
      <c r="AY385" s="11"/>
      <c r="AZ385" s="10" t="s">
        <v>2020</v>
      </c>
      <c r="BA385" s="157" t="s">
        <v>1703</v>
      </c>
      <c r="BB385" s="627" t="s">
        <v>628</v>
      </c>
      <c r="BC385" s="627" t="s">
        <v>534</v>
      </c>
      <c r="BD385" s="627" t="s">
        <v>2652</v>
      </c>
      <c r="BE385" s="157">
        <v>0.13500000000000001</v>
      </c>
      <c r="BF385" s="157">
        <v>2.7000000000000001E-3</v>
      </c>
      <c r="BG385" s="11">
        <v>2.58</v>
      </c>
      <c r="BH385" s="10"/>
      <c r="BI385" s="157"/>
      <c r="BJ385" s="627"/>
      <c r="BK385" s="627"/>
      <c r="BL385" s="627"/>
      <c r="BM385" s="157"/>
      <c r="BN385" s="157"/>
      <c r="BO385" s="11"/>
      <c r="BP385" s="10"/>
      <c r="BQ385" s="157"/>
      <c r="BR385" s="627"/>
      <c r="BS385" s="627"/>
      <c r="BT385" s="627"/>
      <c r="BU385" s="157"/>
      <c r="BV385" s="157"/>
      <c r="BW385" s="11"/>
    </row>
    <row r="386" spans="1:75">
      <c r="A386" s="1" t="s">
        <v>989</v>
      </c>
      <c r="B386" s="1" t="s">
        <v>974</v>
      </c>
      <c r="C386" s="1" t="s">
        <v>975</v>
      </c>
      <c r="D386" s="1" t="s">
        <v>1702</v>
      </c>
      <c r="E386" s="1" t="s">
        <v>1968</v>
      </c>
      <c r="F386" s="1">
        <v>0.14000000000000001</v>
      </c>
      <c r="G386" s="1">
        <v>2.5999999999999999E-2</v>
      </c>
      <c r="H386" s="1">
        <v>2.62</v>
      </c>
      <c r="I386" s="1" t="s">
        <v>704</v>
      </c>
      <c r="J386" s="1" t="s">
        <v>713</v>
      </c>
      <c r="AI386" s="561"/>
      <c r="AJ386" s="166"/>
      <c r="AK386" s="157"/>
      <c r="AL386" s="627"/>
      <c r="AM386" s="627"/>
      <c r="AN386" s="627"/>
      <c r="AO386" s="157"/>
      <c r="AP386" s="157"/>
      <c r="AQ386" s="11"/>
      <c r="AR386" s="10"/>
      <c r="AS386" s="157"/>
      <c r="AT386" s="627"/>
      <c r="AU386" s="627"/>
      <c r="AV386" s="627"/>
      <c r="AW386" s="157"/>
      <c r="AX386" s="157"/>
      <c r="AY386" s="11"/>
      <c r="AZ386" s="10" t="s">
        <v>2020</v>
      </c>
      <c r="BA386" s="157" t="s">
        <v>1703</v>
      </c>
      <c r="BB386" s="627" t="s">
        <v>1293</v>
      </c>
      <c r="BC386" s="627" t="s">
        <v>534</v>
      </c>
      <c r="BD386" s="627" t="s">
        <v>2652</v>
      </c>
      <c r="BE386" s="157">
        <v>0.13500000000000001</v>
      </c>
      <c r="BF386" s="157">
        <v>2.7000000000000001E-3</v>
      </c>
      <c r="BG386" s="11">
        <v>2.58</v>
      </c>
      <c r="BH386" s="10"/>
      <c r="BI386" s="157"/>
      <c r="BJ386" s="627"/>
      <c r="BK386" s="627"/>
      <c r="BL386" s="627"/>
      <c r="BM386" s="157"/>
      <c r="BN386" s="157"/>
      <c r="BO386" s="11"/>
      <c r="BP386" s="10"/>
      <c r="BQ386" s="157"/>
      <c r="BR386" s="627"/>
      <c r="BS386" s="627"/>
      <c r="BT386" s="627"/>
      <c r="BU386" s="157"/>
      <c r="BV386" s="157"/>
      <c r="BW386" s="11"/>
    </row>
    <row r="387" spans="1:75">
      <c r="A387" s="1" t="s">
        <v>990</v>
      </c>
      <c r="B387" s="1" t="s">
        <v>974</v>
      </c>
      <c r="C387" s="1" t="s">
        <v>975</v>
      </c>
      <c r="D387" s="1" t="s">
        <v>1702</v>
      </c>
      <c r="E387" s="1" t="s">
        <v>1969</v>
      </c>
      <c r="F387" s="1">
        <v>7.0000000000000007E-2</v>
      </c>
      <c r="G387" s="1">
        <v>1.2999999999999999E-2</v>
      </c>
      <c r="H387" s="1">
        <v>2.62</v>
      </c>
      <c r="I387" s="1" t="s">
        <v>976</v>
      </c>
      <c r="J387" s="1" t="s">
        <v>533</v>
      </c>
      <c r="AI387" s="561"/>
      <c r="AJ387" s="166"/>
      <c r="AK387" s="157"/>
      <c r="AL387" s="627"/>
      <c r="AM387" s="627"/>
      <c r="AN387" s="627"/>
      <c r="AO387" s="157"/>
      <c r="AP387" s="157"/>
      <c r="AQ387" s="11"/>
      <c r="AR387" s="10"/>
      <c r="AS387" s="157"/>
      <c r="AT387" s="627"/>
      <c r="AU387" s="627"/>
      <c r="AV387" s="627"/>
      <c r="AW387" s="157"/>
      <c r="AX387" s="157"/>
      <c r="AY387" s="11"/>
      <c r="AZ387" s="10" t="s">
        <v>2020</v>
      </c>
      <c r="BA387" s="157" t="s">
        <v>1703</v>
      </c>
      <c r="BB387" s="627" t="s">
        <v>629</v>
      </c>
      <c r="BC387" s="627" t="s">
        <v>534</v>
      </c>
      <c r="BD387" s="627" t="s">
        <v>2652</v>
      </c>
      <c r="BE387" s="157">
        <v>0.13500000000000001</v>
      </c>
      <c r="BF387" s="157">
        <v>2.7000000000000001E-3</v>
      </c>
      <c r="BG387" s="11">
        <v>2.58</v>
      </c>
      <c r="BH387" s="10"/>
      <c r="BI387" s="157"/>
      <c r="BJ387" s="627"/>
      <c r="BK387" s="627"/>
      <c r="BL387" s="627"/>
      <c r="BM387" s="157"/>
      <c r="BN387" s="157"/>
      <c r="BO387" s="11"/>
      <c r="BP387" s="10"/>
      <c r="BQ387" s="157"/>
      <c r="BR387" s="627"/>
      <c r="BS387" s="627"/>
      <c r="BT387" s="627"/>
      <c r="BU387" s="157"/>
      <c r="BV387" s="157"/>
      <c r="BW387" s="11"/>
    </row>
    <row r="388" spans="1:75">
      <c r="A388" s="1" t="s">
        <v>991</v>
      </c>
      <c r="B388" s="1" t="s">
        <v>974</v>
      </c>
      <c r="C388" s="1" t="s">
        <v>975</v>
      </c>
      <c r="D388" s="1" t="s">
        <v>1702</v>
      </c>
      <c r="E388" s="1" t="s">
        <v>1970</v>
      </c>
      <c r="F388" s="1">
        <v>7.0000000000000007E-2</v>
      </c>
      <c r="G388" s="1">
        <v>1.2999999999999999E-2</v>
      </c>
      <c r="H388" s="1">
        <v>2.62</v>
      </c>
      <c r="I388" s="1" t="s">
        <v>704</v>
      </c>
      <c r="J388" s="1" t="s">
        <v>716</v>
      </c>
      <c r="AI388" s="561"/>
      <c r="AJ388" s="166"/>
      <c r="AK388" s="157"/>
      <c r="AL388" s="627"/>
      <c r="AM388" s="627"/>
      <c r="AN388" s="627"/>
      <c r="AO388" s="157"/>
      <c r="AP388" s="157"/>
      <c r="AQ388" s="11"/>
      <c r="AR388" s="10"/>
      <c r="AS388" s="157"/>
      <c r="AT388" s="627"/>
      <c r="AU388" s="627"/>
      <c r="AV388" s="627"/>
      <c r="AW388" s="157"/>
      <c r="AX388" s="157"/>
      <c r="AY388" s="11"/>
      <c r="AZ388" s="10" t="s">
        <v>2020</v>
      </c>
      <c r="BA388" s="157" t="s">
        <v>1703</v>
      </c>
      <c r="BB388" s="627" t="s">
        <v>1294</v>
      </c>
      <c r="BC388" s="627" t="s">
        <v>535</v>
      </c>
      <c r="BD388" s="627" t="s">
        <v>237</v>
      </c>
      <c r="BE388" s="157">
        <v>7.4999999999999997E-2</v>
      </c>
      <c r="BF388" s="157">
        <v>1.5E-3</v>
      </c>
      <c r="BG388" s="11">
        <v>2.58</v>
      </c>
      <c r="BH388" s="10"/>
      <c r="BI388" s="157"/>
      <c r="BJ388" s="627"/>
      <c r="BK388" s="627"/>
      <c r="BL388" s="627"/>
      <c r="BM388" s="157"/>
      <c r="BN388" s="157"/>
      <c r="BO388" s="11"/>
      <c r="BP388" s="10"/>
      <c r="BQ388" s="157"/>
      <c r="BR388" s="627"/>
      <c r="BS388" s="627"/>
      <c r="BT388" s="627"/>
      <c r="BU388" s="157"/>
      <c r="BV388" s="157"/>
      <c r="BW388" s="11"/>
    </row>
    <row r="389" spans="1:75">
      <c r="A389" s="1" t="s">
        <v>992</v>
      </c>
      <c r="B389" s="1" t="s">
        <v>974</v>
      </c>
      <c r="C389" s="1" t="s">
        <v>975</v>
      </c>
      <c r="D389" s="1" t="s">
        <v>1703</v>
      </c>
      <c r="E389" s="1" t="s">
        <v>1971</v>
      </c>
      <c r="F389" s="1">
        <v>0.14000000000000001</v>
      </c>
      <c r="G389" s="1">
        <v>1.2999999999999999E-2</v>
      </c>
      <c r="H389" s="1">
        <v>2.62</v>
      </c>
      <c r="I389" s="1" t="s">
        <v>993</v>
      </c>
      <c r="AI389" s="561"/>
      <c r="AJ389" s="166"/>
      <c r="AK389" s="157"/>
      <c r="AL389" s="627"/>
      <c r="AM389" s="627"/>
      <c r="AN389" s="627"/>
      <c r="AO389" s="157"/>
      <c r="AP389" s="157"/>
      <c r="AQ389" s="11"/>
      <c r="AR389" s="10"/>
      <c r="AS389" s="157"/>
      <c r="AT389" s="627"/>
      <c r="AU389" s="627"/>
      <c r="AV389" s="627"/>
      <c r="AW389" s="157"/>
      <c r="AX389" s="157"/>
      <c r="AY389" s="11"/>
      <c r="AZ389" s="10" t="s">
        <v>2020</v>
      </c>
      <c r="BA389" s="157" t="s">
        <v>1703</v>
      </c>
      <c r="BB389" s="627" t="s">
        <v>630</v>
      </c>
      <c r="BC389" s="627" t="s">
        <v>535</v>
      </c>
      <c r="BD389" s="627" t="s">
        <v>237</v>
      </c>
      <c r="BE389" s="157">
        <v>7.4999999999999997E-2</v>
      </c>
      <c r="BF389" s="157">
        <v>1.5E-3</v>
      </c>
      <c r="BG389" s="11">
        <v>2.58</v>
      </c>
      <c r="BH389" s="10"/>
      <c r="BI389" s="157"/>
      <c r="BJ389" s="627"/>
      <c r="BK389" s="627"/>
      <c r="BL389" s="627"/>
      <c r="BM389" s="157"/>
      <c r="BN389" s="157"/>
      <c r="BO389" s="11"/>
      <c r="BP389" s="10"/>
      <c r="BQ389" s="157"/>
      <c r="BR389" s="627"/>
      <c r="BS389" s="627"/>
      <c r="BT389" s="627"/>
      <c r="BU389" s="157"/>
      <c r="BV389" s="157"/>
      <c r="BW389" s="11"/>
    </row>
    <row r="390" spans="1:75">
      <c r="A390" s="1" t="s">
        <v>994</v>
      </c>
      <c r="B390" s="1" t="s">
        <v>974</v>
      </c>
      <c r="C390" s="1" t="s">
        <v>975</v>
      </c>
      <c r="D390" s="1" t="s">
        <v>1703</v>
      </c>
      <c r="E390" s="1" t="s">
        <v>562</v>
      </c>
      <c r="F390" s="1">
        <v>0.14000000000000001</v>
      </c>
      <c r="G390" s="1">
        <v>1.2999999999999999E-2</v>
      </c>
      <c r="AI390" s="561"/>
      <c r="AJ390" s="166"/>
      <c r="AK390" s="157"/>
      <c r="AL390" s="627"/>
      <c r="AM390" s="627"/>
      <c r="AN390" s="627"/>
      <c r="AO390" s="157"/>
      <c r="AP390" s="157"/>
      <c r="AQ390" s="11"/>
      <c r="AR390" s="10"/>
      <c r="AS390" s="157"/>
      <c r="AT390" s="627"/>
      <c r="AU390" s="627"/>
      <c r="AV390" s="627"/>
      <c r="AW390" s="157"/>
      <c r="AX390" s="157"/>
      <c r="AY390" s="11"/>
      <c r="AZ390" s="10" t="s">
        <v>2020</v>
      </c>
      <c r="BA390" s="157" t="s">
        <v>1703</v>
      </c>
      <c r="BB390" s="627" t="s">
        <v>1295</v>
      </c>
      <c r="BC390" s="627" t="s">
        <v>535</v>
      </c>
      <c r="BD390" s="627" t="s">
        <v>237</v>
      </c>
      <c r="BE390" s="157">
        <v>7.4999999999999997E-2</v>
      </c>
      <c r="BF390" s="157">
        <v>1.5E-3</v>
      </c>
      <c r="BG390" s="11">
        <v>2.58</v>
      </c>
      <c r="BH390" s="10"/>
      <c r="BI390" s="157"/>
      <c r="BJ390" s="627"/>
      <c r="BK390" s="627"/>
      <c r="BL390" s="627"/>
      <c r="BM390" s="157"/>
      <c r="BN390" s="157"/>
      <c r="BO390" s="11"/>
      <c r="BP390" s="10"/>
      <c r="BQ390" s="157"/>
      <c r="BR390" s="627"/>
      <c r="BS390" s="627"/>
      <c r="BT390" s="627"/>
      <c r="BU390" s="157"/>
      <c r="BV390" s="157"/>
      <c r="BW390" s="11"/>
    </row>
    <row r="391" spans="1:75">
      <c r="A391" s="1" t="s">
        <v>995</v>
      </c>
      <c r="B391" s="1" t="s">
        <v>974</v>
      </c>
      <c r="C391" s="1" t="s">
        <v>975</v>
      </c>
      <c r="D391" s="1" t="s">
        <v>1703</v>
      </c>
      <c r="E391" s="1" t="s">
        <v>1972</v>
      </c>
      <c r="F391" s="1">
        <v>7.0000000000000007E-2</v>
      </c>
      <c r="G391" s="1">
        <v>6.4999999999999997E-3</v>
      </c>
      <c r="H391" s="1">
        <v>2.62</v>
      </c>
      <c r="I391" s="1" t="s">
        <v>704</v>
      </c>
      <c r="J391" s="1" t="s">
        <v>705</v>
      </c>
      <c r="AI391" s="561"/>
      <c r="AJ391" s="166"/>
      <c r="AK391" s="157"/>
      <c r="AL391" s="627"/>
      <c r="AM391" s="627"/>
      <c r="AN391" s="627"/>
      <c r="AO391" s="157"/>
      <c r="AP391" s="157"/>
      <c r="AQ391" s="11"/>
      <c r="AR391" s="10"/>
      <c r="AS391" s="157"/>
      <c r="AT391" s="627"/>
      <c r="AU391" s="627"/>
      <c r="AV391" s="627"/>
      <c r="AW391" s="157"/>
      <c r="AX391" s="157"/>
      <c r="AY391" s="11"/>
      <c r="AZ391" s="10" t="s">
        <v>2020</v>
      </c>
      <c r="BA391" s="157" t="s">
        <v>1703</v>
      </c>
      <c r="BB391" s="627" t="s">
        <v>631</v>
      </c>
      <c r="BC391" s="627" t="s">
        <v>535</v>
      </c>
      <c r="BD391" s="627" t="s">
        <v>237</v>
      </c>
      <c r="BE391" s="157">
        <v>7.4999999999999997E-2</v>
      </c>
      <c r="BF391" s="157">
        <v>1.5E-3</v>
      </c>
      <c r="BG391" s="11">
        <v>2.58</v>
      </c>
      <c r="BH391" s="10"/>
      <c r="BI391" s="157"/>
      <c r="BJ391" s="627"/>
      <c r="BK391" s="627"/>
      <c r="BL391" s="627"/>
      <c r="BM391" s="157"/>
      <c r="BN391" s="157"/>
      <c r="BO391" s="11"/>
      <c r="BP391" s="10"/>
      <c r="BQ391" s="157"/>
      <c r="BR391" s="627"/>
      <c r="BS391" s="627"/>
      <c r="BT391" s="627"/>
      <c r="BU391" s="157"/>
      <c r="BV391" s="157"/>
      <c r="BW391" s="11"/>
    </row>
    <row r="392" spans="1:75">
      <c r="A392" s="1" t="s">
        <v>996</v>
      </c>
      <c r="B392" s="1" t="s">
        <v>974</v>
      </c>
      <c r="C392" s="1" t="s">
        <v>975</v>
      </c>
      <c r="D392" s="1" t="s">
        <v>1703</v>
      </c>
      <c r="E392" s="1" t="s">
        <v>563</v>
      </c>
      <c r="F392" s="1">
        <v>7.0000000000000007E-2</v>
      </c>
      <c r="G392" s="1">
        <v>6.4999999999999997E-3</v>
      </c>
      <c r="J392" s="1" t="s">
        <v>705</v>
      </c>
      <c r="AI392" s="561"/>
      <c r="AJ392" s="166"/>
      <c r="AK392" s="157"/>
      <c r="AL392" s="627"/>
      <c r="AM392" s="627"/>
      <c r="AN392" s="627"/>
      <c r="AO392" s="157"/>
      <c r="AP392" s="157"/>
      <c r="AQ392" s="11"/>
      <c r="AR392" s="10"/>
      <c r="AS392" s="157"/>
      <c r="AT392" s="627"/>
      <c r="AU392" s="627"/>
      <c r="AV392" s="627"/>
      <c r="AW392" s="157"/>
      <c r="AX392" s="157"/>
      <c r="AY392" s="11"/>
      <c r="AZ392" s="10" t="s">
        <v>2020</v>
      </c>
      <c r="BA392" s="157" t="s">
        <v>1703</v>
      </c>
      <c r="BB392" s="627" t="s">
        <v>634</v>
      </c>
      <c r="BC392" s="627" t="s">
        <v>244</v>
      </c>
      <c r="BD392" s="627" t="s">
        <v>2652</v>
      </c>
      <c r="BE392" s="157">
        <v>0.13500000000000001</v>
      </c>
      <c r="BF392" s="157">
        <v>3.0000000000000001E-3</v>
      </c>
      <c r="BG392" s="11">
        <v>2.58</v>
      </c>
      <c r="BH392" s="10"/>
      <c r="BI392" s="157"/>
      <c r="BJ392" s="627"/>
      <c r="BK392" s="627"/>
      <c r="BL392" s="627"/>
      <c r="BM392" s="157"/>
      <c r="BN392" s="157"/>
      <c r="BO392" s="11"/>
      <c r="BP392" s="10"/>
      <c r="BQ392" s="157"/>
      <c r="BR392" s="627"/>
      <c r="BS392" s="627"/>
      <c r="BT392" s="627"/>
      <c r="BU392" s="157"/>
      <c r="BV392" s="157"/>
      <c r="BW392" s="11"/>
    </row>
    <row r="393" spans="1:75">
      <c r="A393" s="1" t="s">
        <v>997</v>
      </c>
      <c r="B393" s="1" t="s">
        <v>974</v>
      </c>
      <c r="C393" s="1" t="s">
        <v>975</v>
      </c>
      <c r="D393" s="1" t="s">
        <v>1703</v>
      </c>
      <c r="E393" s="1" t="s">
        <v>1973</v>
      </c>
      <c r="F393" s="1">
        <v>0.12600000000000003</v>
      </c>
      <c r="G393" s="1">
        <v>9.75E-3</v>
      </c>
      <c r="H393" s="1">
        <v>2.62</v>
      </c>
      <c r="I393" s="1" t="s">
        <v>704</v>
      </c>
      <c r="J393" s="1" t="s">
        <v>710</v>
      </c>
      <c r="AI393" s="561"/>
      <c r="AJ393" s="166"/>
      <c r="AK393" s="157"/>
      <c r="AL393" s="627"/>
      <c r="AM393" s="627"/>
      <c r="AN393" s="627"/>
      <c r="AO393" s="157"/>
      <c r="AP393" s="157"/>
      <c r="AQ393" s="11"/>
      <c r="AR393" s="10"/>
      <c r="AS393" s="157"/>
      <c r="AT393" s="627"/>
      <c r="AU393" s="627"/>
      <c r="AV393" s="627"/>
      <c r="AW393" s="157"/>
      <c r="AX393" s="157"/>
      <c r="AY393" s="11"/>
      <c r="AZ393" s="10" t="s">
        <v>2020</v>
      </c>
      <c r="BA393" s="157" t="s">
        <v>1703</v>
      </c>
      <c r="BB393" s="627" t="s">
        <v>635</v>
      </c>
      <c r="BC393" s="627" t="s">
        <v>244</v>
      </c>
      <c r="BD393" s="627" t="s">
        <v>2652</v>
      </c>
      <c r="BE393" s="157">
        <v>0.13500000000000001</v>
      </c>
      <c r="BF393" s="157">
        <v>3.0000000000000001E-3</v>
      </c>
      <c r="BG393" s="11">
        <v>2.58</v>
      </c>
      <c r="BH393" s="10"/>
      <c r="BI393" s="157"/>
      <c r="BJ393" s="627"/>
      <c r="BK393" s="627"/>
      <c r="BL393" s="627"/>
      <c r="BM393" s="157"/>
      <c r="BN393" s="157"/>
      <c r="BO393" s="11"/>
      <c r="BP393" s="10"/>
      <c r="BQ393" s="157"/>
      <c r="BR393" s="627"/>
      <c r="BS393" s="627"/>
      <c r="BT393" s="627"/>
      <c r="BU393" s="157"/>
      <c r="BV393" s="157"/>
      <c r="BW393" s="11"/>
    </row>
    <row r="394" spans="1:75">
      <c r="A394" s="1" t="s">
        <v>998</v>
      </c>
      <c r="B394" s="1" t="s">
        <v>974</v>
      </c>
      <c r="C394" s="1" t="s">
        <v>975</v>
      </c>
      <c r="D394" s="1" t="s">
        <v>1703</v>
      </c>
      <c r="E394" s="1" t="s">
        <v>564</v>
      </c>
      <c r="F394" s="1">
        <v>0.12600000000000003</v>
      </c>
      <c r="G394" s="1">
        <v>9.75E-3</v>
      </c>
      <c r="J394" s="1" t="s">
        <v>965</v>
      </c>
      <c r="AI394" s="561"/>
      <c r="AJ394" s="166"/>
      <c r="AK394" s="157"/>
      <c r="AL394" s="627"/>
      <c r="AM394" s="627"/>
      <c r="AN394" s="627"/>
      <c r="AO394" s="157"/>
      <c r="AP394" s="157"/>
      <c r="AQ394" s="11"/>
      <c r="AR394" s="10"/>
      <c r="AS394" s="157"/>
      <c r="AT394" s="627"/>
      <c r="AU394" s="627"/>
      <c r="AV394" s="627"/>
      <c r="AW394" s="157"/>
      <c r="AX394" s="157"/>
      <c r="AY394" s="11"/>
      <c r="AZ394" s="10" t="s">
        <v>2020</v>
      </c>
      <c r="BA394" s="157" t="s">
        <v>1703</v>
      </c>
      <c r="BB394" s="627" t="s">
        <v>636</v>
      </c>
      <c r="BC394" s="627" t="s">
        <v>244</v>
      </c>
      <c r="BD394" s="627" t="s">
        <v>2652</v>
      </c>
      <c r="BE394" s="157">
        <v>0.13500000000000001</v>
      </c>
      <c r="BF394" s="157">
        <v>3.0000000000000001E-3</v>
      </c>
      <c r="BG394" s="11">
        <v>2.58</v>
      </c>
      <c r="BH394" s="10"/>
      <c r="BI394" s="157"/>
      <c r="BJ394" s="627"/>
      <c r="BK394" s="627"/>
      <c r="BL394" s="627"/>
      <c r="BM394" s="157"/>
      <c r="BN394" s="157"/>
      <c r="BO394" s="11"/>
      <c r="BP394" s="10"/>
      <c r="BQ394" s="157"/>
      <c r="BR394" s="627"/>
      <c r="BS394" s="627"/>
      <c r="BT394" s="627"/>
      <c r="BU394" s="157"/>
      <c r="BV394" s="157"/>
      <c r="BW394" s="11"/>
    </row>
    <row r="395" spans="1:75">
      <c r="A395" s="1" t="s">
        <v>999</v>
      </c>
      <c r="B395" s="1" t="s">
        <v>974</v>
      </c>
      <c r="C395" s="1" t="s">
        <v>975</v>
      </c>
      <c r="D395" s="1" t="s">
        <v>1703</v>
      </c>
      <c r="E395" s="1" t="s">
        <v>1974</v>
      </c>
      <c r="F395" s="1">
        <v>0.12600000000000003</v>
      </c>
      <c r="G395" s="1">
        <v>9.75E-3</v>
      </c>
      <c r="H395" s="1">
        <v>2.62</v>
      </c>
      <c r="I395" s="1" t="s">
        <v>993</v>
      </c>
      <c r="J395" s="1" t="s">
        <v>531</v>
      </c>
      <c r="AI395" s="561"/>
      <c r="AJ395" s="166"/>
      <c r="AK395" s="157"/>
      <c r="AL395" s="627"/>
      <c r="AM395" s="627"/>
      <c r="AN395" s="627"/>
      <c r="AO395" s="157"/>
      <c r="AP395" s="157"/>
      <c r="AQ395" s="11"/>
      <c r="AR395" s="10"/>
      <c r="AS395" s="157"/>
      <c r="AT395" s="627"/>
      <c r="AU395" s="627"/>
      <c r="AV395" s="627"/>
      <c r="AW395" s="157"/>
      <c r="AX395" s="157"/>
      <c r="AY395" s="11"/>
      <c r="AZ395" s="10" t="s">
        <v>2020</v>
      </c>
      <c r="BA395" s="157" t="s">
        <v>1703</v>
      </c>
      <c r="BB395" s="627" t="s">
        <v>637</v>
      </c>
      <c r="BC395" s="627" t="s">
        <v>244</v>
      </c>
      <c r="BD395" s="627" t="s">
        <v>2652</v>
      </c>
      <c r="BE395" s="157">
        <v>0.13500000000000001</v>
      </c>
      <c r="BF395" s="157">
        <v>3.0000000000000001E-3</v>
      </c>
      <c r="BG395" s="11">
        <v>2.58</v>
      </c>
      <c r="BH395" s="10"/>
      <c r="BI395" s="157"/>
      <c r="BJ395" s="627"/>
      <c r="BK395" s="627"/>
      <c r="BL395" s="627"/>
      <c r="BM395" s="157"/>
      <c r="BN395" s="157"/>
      <c r="BO395" s="11"/>
      <c r="BP395" s="10"/>
      <c r="BQ395" s="157"/>
      <c r="BR395" s="627"/>
      <c r="BS395" s="627"/>
      <c r="BT395" s="627"/>
      <c r="BU395" s="157"/>
      <c r="BV395" s="157"/>
      <c r="BW395" s="11"/>
    </row>
    <row r="396" spans="1:75">
      <c r="A396" s="1" t="s">
        <v>1000</v>
      </c>
      <c r="B396" s="1" t="s">
        <v>974</v>
      </c>
      <c r="C396" s="1" t="s">
        <v>975</v>
      </c>
      <c r="D396" s="1" t="s">
        <v>1703</v>
      </c>
      <c r="E396" s="1" t="s">
        <v>565</v>
      </c>
      <c r="F396" s="1">
        <v>0.12600000000000003</v>
      </c>
      <c r="G396" s="1">
        <v>9.75E-3</v>
      </c>
      <c r="J396" s="1" t="s">
        <v>531</v>
      </c>
      <c r="AI396" s="561"/>
      <c r="AJ396" s="166"/>
      <c r="AK396" s="157"/>
      <c r="AL396" s="627"/>
      <c r="AM396" s="627"/>
      <c r="AN396" s="627"/>
      <c r="AO396" s="157"/>
      <c r="AP396" s="157"/>
      <c r="AQ396" s="11"/>
      <c r="AR396" s="10"/>
      <c r="AS396" s="157"/>
      <c r="AT396" s="627"/>
      <c r="AU396" s="627"/>
      <c r="AV396" s="627"/>
      <c r="AW396" s="157"/>
      <c r="AX396" s="157"/>
      <c r="AY396" s="11"/>
      <c r="AZ396" s="10" t="s">
        <v>2020</v>
      </c>
      <c r="BA396" s="157" t="s">
        <v>1703</v>
      </c>
      <c r="BB396" s="627" t="s">
        <v>638</v>
      </c>
      <c r="BC396" s="627" t="s">
        <v>575</v>
      </c>
      <c r="BD396" s="627" t="s">
        <v>2652</v>
      </c>
      <c r="BE396" s="157">
        <v>0.15</v>
      </c>
      <c r="BF396" s="157">
        <v>2.7000000000000001E-3</v>
      </c>
      <c r="BG396" s="11">
        <v>2.58</v>
      </c>
      <c r="BH396" s="10"/>
      <c r="BI396" s="157"/>
      <c r="BJ396" s="627"/>
      <c r="BK396" s="627"/>
      <c r="BL396" s="627"/>
      <c r="BM396" s="157"/>
      <c r="BN396" s="157"/>
      <c r="BO396" s="11"/>
      <c r="BP396" s="10"/>
      <c r="BQ396" s="157"/>
      <c r="BR396" s="627"/>
      <c r="BS396" s="627"/>
      <c r="BT396" s="627"/>
      <c r="BU396" s="157"/>
      <c r="BV396" s="157"/>
      <c r="BW396" s="11"/>
    </row>
    <row r="397" spans="1:75">
      <c r="A397" s="1" t="s">
        <v>1001</v>
      </c>
      <c r="B397" s="1" t="s">
        <v>974</v>
      </c>
      <c r="C397" s="1" t="s">
        <v>975</v>
      </c>
      <c r="D397" s="1" t="s">
        <v>1703</v>
      </c>
      <c r="E397" s="1" t="s">
        <v>1975</v>
      </c>
      <c r="F397" s="1">
        <v>7.0000000000000007E-2</v>
      </c>
      <c r="G397" s="1">
        <v>6.4999999999999997E-3</v>
      </c>
      <c r="H397" s="1">
        <v>2.62</v>
      </c>
      <c r="I397" s="1" t="s">
        <v>704</v>
      </c>
      <c r="J397" s="1" t="s">
        <v>716</v>
      </c>
      <c r="AI397" s="561"/>
      <c r="AJ397" s="166"/>
      <c r="AK397" s="157"/>
      <c r="AL397" s="627"/>
      <c r="AM397" s="627"/>
      <c r="AN397" s="627"/>
      <c r="AO397" s="157"/>
      <c r="AP397" s="157"/>
      <c r="AQ397" s="11"/>
      <c r="AR397" s="10"/>
      <c r="AS397" s="157"/>
      <c r="AT397" s="627"/>
      <c r="AU397" s="627"/>
      <c r="AV397" s="627"/>
      <c r="AW397" s="157"/>
      <c r="AX397" s="157"/>
      <c r="AY397" s="11"/>
      <c r="AZ397" s="10" t="s">
        <v>2020</v>
      </c>
      <c r="BA397" s="157" t="s">
        <v>1703</v>
      </c>
      <c r="BB397" s="627" t="s">
        <v>639</v>
      </c>
      <c r="BC397" s="627" t="s">
        <v>575</v>
      </c>
      <c r="BD397" s="627" t="s">
        <v>2652</v>
      </c>
      <c r="BE397" s="157">
        <v>0.15</v>
      </c>
      <c r="BF397" s="157">
        <v>2.7000000000000001E-3</v>
      </c>
      <c r="BG397" s="11">
        <v>2.58</v>
      </c>
      <c r="BH397" s="10"/>
      <c r="BI397" s="157"/>
      <c r="BJ397" s="627"/>
      <c r="BK397" s="627"/>
      <c r="BL397" s="627"/>
      <c r="BM397" s="157"/>
      <c r="BN397" s="157"/>
      <c r="BO397" s="11"/>
      <c r="BP397" s="10"/>
      <c r="BQ397" s="157"/>
      <c r="BR397" s="627"/>
      <c r="BS397" s="627"/>
      <c r="BT397" s="627"/>
      <c r="BU397" s="157"/>
      <c r="BV397" s="157"/>
      <c r="BW397" s="11"/>
    </row>
    <row r="398" spans="1:75">
      <c r="A398" s="1" t="s">
        <v>1002</v>
      </c>
      <c r="B398" s="1" t="s">
        <v>974</v>
      </c>
      <c r="C398" s="1" t="s">
        <v>975</v>
      </c>
      <c r="D398" s="1" t="s">
        <v>1703</v>
      </c>
      <c r="E398" s="1" t="s">
        <v>566</v>
      </c>
      <c r="F398" s="1">
        <v>7.0000000000000007E-2</v>
      </c>
      <c r="G398" s="1">
        <v>6.4999999999999997E-3</v>
      </c>
      <c r="J398" s="1" t="s">
        <v>1003</v>
      </c>
      <c r="AI398" s="561"/>
      <c r="AJ398" s="166"/>
      <c r="AK398" s="157"/>
      <c r="AL398" s="627"/>
      <c r="AM398" s="627"/>
      <c r="AN398" s="627"/>
      <c r="AO398" s="157"/>
      <c r="AP398" s="157"/>
      <c r="AQ398" s="11"/>
      <c r="AR398" s="10"/>
      <c r="AS398" s="157"/>
      <c r="AT398" s="627"/>
      <c r="AU398" s="627"/>
      <c r="AV398" s="627"/>
      <c r="AW398" s="157"/>
      <c r="AX398" s="157"/>
      <c r="AY398" s="11"/>
      <c r="AZ398" s="10" t="s">
        <v>2020</v>
      </c>
      <c r="BA398" s="157" t="s">
        <v>1703</v>
      </c>
      <c r="BB398" s="627" t="s">
        <v>647</v>
      </c>
      <c r="BC398" s="627" t="s">
        <v>575</v>
      </c>
      <c r="BD398" s="627" t="s">
        <v>2652</v>
      </c>
      <c r="BE398" s="157">
        <v>0.15</v>
      </c>
      <c r="BF398" s="157">
        <v>2.7000000000000001E-3</v>
      </c>
      <c r="BG398" s="11">
        <v>2.58</v>
      </c>
      <c r="BH398" s="10"/>
      <c r="BI398" s="157"/>
      <c r="BJ398" s="627"/>
      <c r="BK398" s="627"/>
      <c r="BL398" s="627"/>
      <c r="BM398" s="157"/>
      <c r="BN398" s="157"/>
      <c r="BO398" s="11"/>
      <c r="BP398" s="10"/>
      <c r="BQ398" s="157"/>
      <c r="BR398" s="627"/>
      <c r="BS398" s="627"/>
      <c r="BT398" s="627"/>
      <c r="BU398" s="157"/>
      <c r="BV398" s="157"/>
      <c r="BW398" s="11"/>
    </row>
    <row r="399" spans="1:75">
      <c r="A399" s="1" t="s">
        <v>1004</v>
      </c>
      <c r="B399" s="1" t="s">
        <v>974</v>
      </c>
      <c r="C399" s="1" t="s">
        <v>975</v>
      </c>
      <c r="D399" s="1" t="s">
        <v>1703</v>
      </c>
      <c r="E399" s="1" t="s">
        <v>1976</v>
      </c>
      <c r="F399" s="1">
        <v>7.0000000000000007E-2</v>
      </c>
      <c r="G399" s="1">
        <v>6.4999999999999997E-3</v>
      </c>
      <c r="H399" s="1">
        <v>2.62</v>
      </c>
      <c r="I399" s="1" t="s">
        <v>993</v>
      </c>
      <c r="J399" s="1" t="s">
        <v>533</v>
      </c>
      <c r="AI399" s="561"/>
      <c r="AJ399" s="166"/>
      <c r="AK399" s="157"/>
      <c r="AL399" s="627"/>
      <c r="AM399" s="627"/>
      <c r="AN399" s="627"/>
      <c r="AO399" s="157"/>
      <c r="AP399" s="157"/>
      <c r="AQ399" s="11"/>
      <c r="AR399" s="10"/>
      <c r="AS399" s="157"/>
      <c r="AT399" s="627"/>
      <c r="AU399" s="627"/>
      <c r="AV399" s="627"/>
      <c r="AW399" s="157"/>
      <c r="AX399" s="157"/>
      <c r="AY399" s="11"/>
      <c r="AZ399" s="10" t="s">
        <v>2020</v>
      </c>
      <c r="BA399" s="157" t="s">
        <v>1703</v>
      </c>
      <c r="BB399" s="627" t="s">
        <v>640</v>
      </c>
      <c r="BC399" s="627" t="s">
        <v>575</v>
      </c>
      <c r="BD399" s="627" t="s">
        <v>2652</v>
      </c>
      <c r="BE399" s="157">
        <v>0.15</v>
      </c>
      <c r="BF399" s="157">
        <v>2.7000000000000001E-3</v>
      </c>
      <c r="BG399" s="11">
        <v>2.58</v>
      </c>
      <c r="BH399" s="10"/>
      <c r="BI399" s="157"/>
      <c r="BJ399" s="627"/>
      <c r="BK399" s="627"/>
      <c r="BL399" s="627"/>
      <c r="BM399" s="157"/>
      <c r="BN399" s="157"/>
      <c r="BO399" s="11"/>
      <c r="BP399" s="10"/>
      <c r="BQ399" s="157"/>
      <c r="BR399" s="627"/>
      <c r="BS399" s="627"/>
      <c r="BT399" s="627"/>
      <c r="BU399" s="157"/>
      <c r="BV399" s="157"/>
      <c r="BW399" s="11"/>
    </row>
    <row r="400" spans="1:75">
      <c r="A400" s="1" t="s">
        <v>1005</v>
      </c>
      <c r="B400" s="1" t="s">
        <v>974</v>
      </c>
      <c r="C400" s="1" t="s">
        <v>975</v>
      </c>
      <c r="D400" s="1" t="s">
        <v>1703</v>
      </c>
      <c r="E400" s="1" t="s">
        <v>567</v>
      </c>
      <c r="F400" s="1">
        <v>7.0000000000000007E-2</v>
      </c>
      <c r="G400" s="1">
        <v>6.4999999999999997E-3</v>
      </c>
      <c r="J400" s="1" t="s">
        <v>533</v>
      </c>
      <c r="AI400" s="561"/>
      <c r="AJ400" s="166"/>
      <c r="AK400" s="157"/>
      <c r="AL400" s="627"/>
      <c r="AM400" s="627"/>
      <c r="AN400" s="627"/>
      <c r="AO400" s="157"/>
      <c r="AP400" s="157"/>
      <c r="AQ400" s="11"/>
      <c r="AR400" s="10"/>
      <c r="AS400" s="157"/>
      <c r="AT400" s="627"/>
      <c r="AU400" s="627"/>
      <c r="AV400" s="627"/>
      <c r="AW400" s="157"/>
      <c r="AX400" s="157"/>
      <c r="AY400" s="11"/>
      <c r="AZ400" s="10" t="s">
        <v>2020</v>
      </c>
      <c r="BA400" s="157" t="s">
        <v>539</v>
      </c>
      <c r="BB400" s="627" t="s">
        <v>641</v>
      </c>
      <c r="BC400" s="627" t="s">
        <v>1721</v>
      </c>
      <c r="BD400" s="627" t="s">
        <v>238</v>
      </c>
      <c r="BE400" s="157">
        <v>0.05</v>
      </c>
      <c r="BF400" s="157">
        <v>1E-3</v>
      </c>
      <c r="BG400" s="11">
        <v>2.58</v>
      </c>
      <c r="BH400" s="10"/>
      <c r="BI400" s="157"/>
      <c r="BJ400" s="627"/>
      <c r="BK400" s="627"/>
      <c r="BL400" s="627"/>
      <c r="BM400" s="157"/>
      <c r="BN400" s="157"/>
      <c r="BO400" s="11"/>
      <c r="BP400" s="10"/>
      <c r="BQ400" s="157"/>
      <c r="BR400" s="627"/>
      <c r="BS400" s="627"/>
      <c r="BT400" s="627"/>
      <c r="BU400" s="157"/>
      <c r="BV400" s="157"/>
      <c r="BW400" s="11"/>
    </row>
    <row r="401" spans="1:75">
      <c r="A401" s="1" t="s">
        <v>1006</v>
      </c>
      <c r="B401" s="1" t="s">
        <v>974</v>
      </c>
      <c r="C401" s="1" t="s">
        <v>975</v>
      </c>
      <c r="D401" s="1" t="s">
        <v>1703</v>
      </c>
      <c r="E401" s="1" t="s">
        <v>1977</v>
      </c>
      <c r="F401" s="1">
        <v>3.5000000000000003E-2</v>
      </c>
      <c r="G401" s="1">
        <v>3.2499999999999999E-3</v>
      </c>
      <c r="H401" s="1">
        <v>2.62</v>
      </c>
      <c r="I401" s="1" t="s">
        <v>704</v>
      </c>
      <c r="J401" s="1" t="s">
        <v>1007</v>
      </c>
      <c r="AI401" s="561"/>
      <c r="AJ401" s="166"/>
      <c r="AK401" s="157"/>
      <c r="AL401" s="627"/>
      <c r="AM401" s="627"/>
      <c r="AN401" s="627"/>
      <c r="AO401" s="157"/>
      <c r="AP401" s="157"/>
      <c r="AQ401" s="11"/>
      <c r="AR401" s="10"/>
      <c r="AS401" s="157"/>
      <c r="AT401" s="627"/>
      <c r="AU401" s="627"/>
      <c r="AV401" s="627"/>
      <c r="AW401" s="157"/>
      <c r="AX401" s="157"/>
      <c r="AY401" s="11"/>
      <c r="AZ401" s="10" t="s">
        <v>2020</v>
      </c>
      <c r="BA401" s="157" t="s">
        <v>539</v>
      </c>
      <c r="BB401" s="627" t="s">
        <v>642</v>
      </c>
      <c r="BC401" s="627" t="s">
        <v>1721</v>
      </c>
      <c r="BD401" s="627" t="s">
        <v>238</v>
      </c>
      <c r="BE401" s="157">
        <v>0.05</v>
      </c>
      <c r="BF401" s="157">
        <v>1E-3</v>
      </c>
      <c r="BG401" s="11">
        <v>2.58</v>
      </c>
      <c r="BH401" s="10"/>
      <c r="BI401" s="157"/>
      <c r="BJ401" s="627"/>
      <c r="BK401" s="627"/>
      <c r="BL401" s="627"/>
      <c r="BM401" s="157"/>
      <c r="BN401" s="157"/>
      <c r="BO401" s="11"/>
      <c r="BP401" s="10"/>
      <c r="BQ401" s="157"/>
      <c r="BR401" s="627"/>
      <c r="BS401" s="627"/>
      <c r="BT401" s="627"/>
      <c r="BU401" s="157"/>
      <c r="BV401" s="157"/>
      <c r="BW401" s="11"/>
    </row>
    <row r="402" spans="1:75">
      <c r="A402" s="1" t="s">
        <v>1008</v>
      </c>
      <c r="B402" s="1" t="s">
        <v>974</v>
      </c>
      <c r="C402" s="1" t="s">
        <v>975</v>
      </c>
      <c r="D402" s="1" t="s">
        <v>1703</v>
      </c>
      <c r="E402" s="1" t="s">
        <v>568</v>
      </c>
      <c r="F402" s="1">
        <v>3.5000000000000003E-2</v>
      </c>
      <c r="G402" s="1">
        <v>3.2499999999999999E-3</v>
      </c>
      <c r="J402" s="1" t="s">
        <v>1007</v>
      </c>
      <c r="AI402" s="561"/>
      <c r="AJ402" s="166"/>
      <c r="AK402" s="157"/>
      <c r="AL402" s="627"/>
      <c r="AM402" s="627"/>
      <c r="AN402" s="627"/>
      <c r="AO402" s="157"/>
      <c r="AP402" s="157"/>
      <c r="AQ402" s="11"/>
      <c r="AR402" s="10"/>
      <c r="AS402" s="157"/>
      <c r="AT402" s="627"/>
      <c r="AU402" s="627"/>
      <c r="AV402" s="627"/>
      <c r="AW402" s="157"/>
      <c r="AX402" s="157"/>
      <c r="AY402" s="11"/>
      <c r="AZ402" s="10" t="s">
        <v>2020</v>
      </c>
      <c r="BA402" s="157" t="s">
        <v>539</v>
      </c>
      <c r="BB402" s="627" t="s">
        <v>643</v>
      </c>
      <c r="BC402" s="627" t="s">
        <v>1721</v>
      </c>
      <c r="BD402" s="627" t="s">
        <v>238</v>
      </c>
      <c r="BE402" s="157">
        <v>2.5000000000000001E-2</v>
      </c>
      <c r="BF402" s="157">
        <v>5.0000000000000001E-4</v>
      </c>
      <c r="BG402" s="11">
        <v>2.58</v>
      </c>
      <c r="BH402" s="10"/>
      <c r="BI402" s="157"/>
      <c r="BJ402" s="627"/>
      <c r="BK402" s="627"/>
      <c r="BL402" s="627"/>
      <c r="BM402" s="157"/>
      <c r="BN402" s="157"/>
      <c r="BO402" s="11"/>
      <c r="BP402" s="10"/>
      <c r="BQ402" s="157"/>
      <c r="BR402" s="627"/>
      <c r="BS402" s="627"/>
      <c r="BT402" s="627"/>
      <c r="BU402" s="157"/>
      <c r="BV402" s="157"/>
      <c r="BW402" s="11"/>
    </row>
    <row r="403" spans="1:75">
      <c r="A403" s="1" t="s">
        <v>1009</v>
      </c>
      <c r="B403" s="1" t="s">
        <v>974</v>
      </c>
      <c r="C403" s="1" t="s">
        <v>975</v>
      </c>
      <c r="D403" s="1" t="s">
        <v>1703</v>
      </c>
      <c r="E403" s="1" t="s">
        <v>1978</v>
      </c>
      <c r="F403" s="1">
        <v>3.5000000000000003E-2</v>
      </c>
      <c r="G403" s="1">
        <v>3.2499999999999999E-3</v>
      </c>
      <c r="H403" s="1">
        <v>2.62</v>
      </c>
      <c r="I403" s="1" t="s">
        <v>993</v>
      </c>
      <c r="J403" s="1" t="s">
        <v>1010</v>
      </c>
      <c r="AI403" s="561"/>
      <c r="AJ403" s="166"/>
      <c r="AK403" s="157"/>
      <c r="AL403" s="627"/>
      <c r="AM403" s="627"/>
      <c r="AN403" s="627"/>
      <c r="AO403" s="157"/>
      <c r="AP403" s="157"/>
      <c r="AQ403" s="11"/>
      <c r="AR403" s="10"/>
      <c r="AS403" s="157"/>
      <c r="AT403" s="627"/>
      <c r="AU403" s="627"/>
      <c r="AV403" s="627"/>
      <c r="AW403" s="157"/>
      <c r="AX403" s="157"/>
      <c r="AY403" s="11"/>
      <c r="AZ403" s="10" t="s">
        <v>2020</v>
      </c>
      <c r="BA403" s="157" t="s">
        <v>539</v>
      </c>
      <c r="BB403" s="627" t="s">
        <v>644</v>
      </c>
      <c r="BC403" s="627" t="s">
        <v>1721</v>
      </c>
      <c r="BD403" s="627" t="s">
        <v>238</v>
      </c>
      <c r="BE403" s="157">
        <v>2.5000000000000001E-2</v>
      </c>
      <c r="BF403" s="157">
        <v>5.0000000000000001E-4</v>
      </c>
      <c r="BG403" s="11">
        <v>2.58</v>
      </c>
      <c r="BH403" s="10"/>
      <c r="BI403" s="157"/>
      <c r="BJ403" s="627"/>
      <c r="BK403" s="627"/>
      <c r="BL403" s="627"/>
      <c r="BM403" s="157"/>
      <c r="BN403" s="157"/>
      <c r="BO403" s="11"/>
      <c r="BP403" s="10"/>
      <c r="BQ403" s="157"/>
      <c r="BR403" s="627"/>
      <c r="BS403" s="627"/>
      <c r="BT403" s="627"/>
      <c r="BU403" s="157"/>
      <c r="BV403" s="157"/>
      <c r="BW403" s="11"/>
    </row>
    <row r="404" spans="1:75">
      <c r="A404" s="1" t="s">
        <v>1011</v>
      </c>
      <c r="B404" s="1" t="s">
        <v>974</v>
      </c>
      <c r="C404" s="1" t="s">
        <v>975</v>
      </c>
      <c r="D404" s="1" t="s">
        <v>1703</v>
      </c>
      <c r="E404" s="1" t="s">
        <v>569</v>
      </c>
      <c r="F404" s="1">
        <v>3.5000000000000003E-2</v>
      </c>
      <c r="G404" s="1">
        <v>3.2499999999999999E-3</v>
      </c>
      <c r="J404" s="1" t="s">
        <v>1010</v>
      </c>
      <c r="AI404" s="561"/>
      <c r="AJ404" s="166"/>
      <c r="AK404" s="157"/>
      <c r="AL404" s="627"/>
      <c r="AM404" s="627"/>
      <c r="AN404" s="627"/>
      <c r="AO404" s="157"/>
      <c r="AP404" s="157"/>
      <c r="AQ404" s="11"/>
      <c r="AR404" s="10"/>
      <c r="AS404" s="157"/>
      <c r="AT404" s="627"/>
      <c r="AU404" s="627"/>
      <c r="AV404" s="627"/>
      <c r="AW404" s="157"/>
      <c r="AX404" s="157"/>
      <c r="AY404" s="11"/>
      <c r="AZ404" s="10" t="s">
        <v>2020</v>
      </c>
      <c r="BA404" s="157" t="s">
        <v>539</v>
      </c>
      <c r="BB404" s="627" t="s">
        <v>645</v>
      </c>
      <c r="BC404" s="627" t="s">
        <v>535</v>
      </c>
      <c r="BD404" s="627" t="s">
        <v>238</v>
      </c>
      <c r="BE404" s="157">
        <v>2.5000000000000001E-2</v>
      </c>
      <c r="BF404" s="157">
        <v>5.0000000000000001E-4</v>
      </c>
      <c r="BG404" s="11">
        <v>2.58</v>
      </c>
      <c r="BH404" s="10"/>
      <c r="BI404" s="157"/>
      <c r="BJ404" s="627"/>
      <c r="BK404" s="627"/>
      <c r="BL404" s="627"/>
      <c r="BM404" s="157"/>
      <c r="BN404" s="157"/>
      <c r="BO404" s="11"/>
      <c r="BP404" s="10"/>
      <c r="BQ404" s="157"/>
      <c r="BR404" s="627"/>
      <c r="BS404" s="627"/>
      <c r="BT404" s="627"/>
      <c r="BU404" s="157"/>
      <c r="BV404" s="157"/>
      <c r="BW404" s="11"/>
    </row>
    <row r="405" spans="1:75">
      <c r="A405" s="1" t="s">
        <v>1012</v>
      </c>
      <c r="B405" s="1" t="s">
        <v>974</v>
      </c>
      <c r="C405" s="1" t="s">
        <v>975</v>
      </c>
      <c r="D405" s="1" t="s">
        <v>1703</v>
      </c>
      <c r="E405" s="1" t="s">
        <v>570</v>
      </c>
      <c r="F405" s="1">
        <v>0.12600000000000003</v>
      </c>
      <c r="G405" s="1">
        <v>1.2999999999999999E-2</v>
      </c>
      <c r="J405" s="1" t="s">
        <v>1013</v>
      </c>
      <c r="AI405" s="561"/>
      <c r="AJ405" s="166"/>
      <c r="AK405" s="157"/>
      <c r="AL405" s="627"/>
      <c r="AM405" s="627"/>
      <c r="AN405" s="627"/>
      <c r="AO405" s="157"/>
      <c r="AP405" s="157"/>
      <c r="AQ405" s="11"/>
      <c r="AR405" s="10"/>
      <c r="AS405" s="157"/>
      <c r="AT405" s="627"/>
      <c r="AU405" s="627"/>
      <c r="AV405" s="627"/>
      <c r="AW405" s="157"/>
      <c r="AX405" s="157"/>
      <c r="AY405" s="11"/>
      <c r="AZ405" s="10" t="s">
        <v>2020</v>
      </c>
      <c r="BA405" s="157" t="s">
        <v>539</v>
      </c>
      <c r="BB405" s="627" t="s">
        <v>1488</v>
      </c>
      <c r="BC405" s="627" t="s">
        <v>535</v>
      </c>
      <c r="BD405" s="627" t="s">
        <v>238</v>
      </c>
      <c r="BE405" s="157">
        <v>2.5000000000000001E-2</v>
      </c>
      <c r="BF405" s="157">
        <v>5.0000000000000001E-4</v>
      </c>
      <c r="BG405" s="11">
        <v>2.58</v>
      </c>
      <c r="BH405" s="10"/>
      <c r="BI405" s="157"/>
      <c r="BJ405" s="627"/>
      <c r="BK405" s="627"/>
      <c r="BL405" s="627"/>
      <c r="BM405" s="157"/>
      <c r="BN405" s="157"/>
      <c r="BO405" s="11"/>
      <c r="BP405" s="10"/>
      <c r="BQ405" s="157"/>
      <c r="BR405" s="627"/>
      <c r="BS405" s="627"/>
      <c r="BT405" s="627"/>
      <c r="BU405" s="157"/>
      <c r="BV405" s="157"/>
      <c r="BW405" s="11"/>
    </row>
    <row r="406" spans="1:75">
      <c r="A406" s="1" t="s">
        <v>1014</v>
      </c>
      <c r="B406" s="1" t="s">
        <v>974</v>
      </c>
      <c r="C406" s="1" t="s">
        <v>975</v>
      </c>
      <c r="D406" s="1" t="s">
        <v>1703</v>
      </c>
      <c r="E406" s="1" t="s">
        <v>571</v>
      </c>
      <c r="F406" s="1">
        <v>0.12600000000000003</v>
      </c>
      <c r="G406" s="1">
        <v>1.2999999999999999E-2</v>
      </c>
      <c r="J406" s="1" t="s">
        <v>1013</v>
      </c>
      <c r="AI406" s="561"/>
      <c r="AJ406" s="166"/>
      <c r="AK406" s="157"/>
      <c r="AL406" s="627"/>
      <c r="AM406" s="627"/>
      <c r="AN406" s="627"/>
      <c r="AO406" s="157"/>
      <c r="AP406" s="157"/>
      <c r="AQ406" s="11"/>
      <c r="AR406" s="10"/>
      <c r="AS406" s="157"/>
      <c r="AT406" s="627"/>
      <c r="AU406" s="627"/>
      <c r="AV406" s="627"/>
      <c r="AW406" s="157"/>
      <c r="AX406" s="157"/>
      <c r="AY406" s="11"/>
      <c r="AZ406" s="10" t="s">
        <v>2020</v>
      </c>
      <c r="BA406" s="157" t="s">
        <v>539</v>
      </c>
      <c r="BB406" s="627" t="s">
        <v>1489</v>
      </c>
      <c r="BC406" s="627" t="s">
        <v>535</v>
      </c>
      <c r="BD406" s="627" t="s">
        <v>238</v>
      </c>
      <c r="BE406" s="157">
        <v>2.5000000000000001E-2</v>
      </c>
      <c r="BF406" s="157">
        <v>5.0000000000000001E-4</v>
      </c>
      <c r="BG406" s="11">
        <v>2.58</v>
      </c>
      <c r="BH406" s="10"/>
      <c r="BI406" s="157"/>
      <c r="BJ406" s="627"/>
      <c r="BK406" s="627"/>
      <c r="BL406" s="627"/>
      <c r="BM406" s="157"/>
      <c r="BN406" s="157"/>
      <c r="BO406" s="11"/>
      <c r="BP406" s="10"/>
      <c r="BQ406" s="157"/>
      <c r="BR406" s="627"/>
      <c r="BS406" s="627"/>
      <c r="BT406" s="627"/>
      <c r="BU406" s="157"/>
      <c r="BV406" s="157"/>
      <c r="BW406" s="11"/>
    </row>
    <row r="407" spans="1:75">
      <c r="A407" s="1" t="s">
        <v>1015</v>
      </c>
      <c r="B407" s="1" t="s">
        <v>974</v>
      </c>
      <c r="C407" s="1" t="s">
        <v>975</v>
      </c>
      <c r="D407" s="1" t="s">
        <v>1703</v>
      </c>
      <c r="E407" s="1" t="s">
        <v>572</v>
      </c>
      <c r="F407" s="1">
        <v>6.3000000000000014E-2</v>
      </c>
      <c r="G407" s="1">
        <v>1.2999999999999999E-2</v>
      </c>
      <c r="J407" s="1" t="s">
        <v>534</v>
      </c>
      <c r="AI407" s="561"/>
      <c r="AJ407" s="166"/>
      <c r="AK407" s="157"/>
      <c r="AL407" s="627"/>
      <c r="AM407" s="627"/>
      <c r="AN407" s="627"/>
      <c r="AO407" s="157"/>
      <c r="AP407" s="157"/>
      <c r="AQ407" s="11"/>
      <c r="AR407" s="10"/>
      <c r="AS407" s="157"/>
      <c r="AT407" s="627"/>
      <c r="AU407" s="627"/>
      <c r="AV407" s="627"/>
      <c r="AW407" s="157"/>
      <c r="AX407" s="157"/>
      <c r="AY407" s="11"/>
      <c r="AZ407" s="10" t="s">
        <v>2020</v>
      </c>
      <c r="BA407" s="157" t="s">
        <v>539</v>
      </c>
      <c r="BB407" s="627" t="s">
        <v>1490</v>
      </c>
      <c r="BC407" s="627" t="s">
        <v>535</v>
      </c>
      <c r="BD407" s="627" t="s">
        <v>238</v>
      </c>
      <c r="BE407" s="157">
        <v>2.5000000000000001E-2</v>
      </c>
      <c r="BF407" s="157">
        <v>5.0000000000000001E-4</v>
      </c>
      <c r="BG407" s="11">
        <v>2.58</v>
      </c>
      <c r="BH407" s="10"/>
      <c r="BI407" s="157"/>
      <c r="BJ407" s="627"/>
      <c r="BK407" s="627"/>
      <c r="BL407" s="627"/>
      <c r="BM407" s="157"/>
      <c r="BN407" s="157"/>
      <c r="BO407" s="11"/>
      <c r="BP407" s="10"/>
      <c r="BQ407" s="157"/>
      <c r="BR407" s="627"/>
      <c r="BS407" s="627"/>
      <c r="BT407" s="627"/>
      <c r="BU407" s="157"/>
      <c r="BV407" s="157"/>
      <c r="BW407" s="11"/>
    </row>
    <row r="408" spans="1:75">
      <c r="A408" s="1" t="s">
        <v>1016</v>
      </c>
      <c r="B408" s="1" t="s">
        <v>974</v>
      </c>
      <c r="C408" s="1" t="s">
        <v>975</v>
      </c>
      <c r="D408" s="1" t="s">
        <v>1703</v>
      </c>
      <c r="E408" s="1" t="s">
        <v>573</v>
      </c>
      <c r="F408" s="1">
        <v>6.3000000000000014E-2</v>
      </c>
      <c r="G408" s="1">
        <v>1.2999999999999999E-2</v>
      </c>
      <c r="J408" s="1" t="s">
        <v>534</v>
      </c>
      <c r="AI408" s="561"/>
      <c r="AJ408" s="166"/>
      <c r="AK408" s="157"/>
      <c r="AL408" s="627"/>
      <c r="AM408" s="627"/>
      <c r="AN408" s="627"/>
      <c r="AO408" s="157"/>
      <c r="AP408" s="157"/>
      <c r="AQ408" s="11"/>
      <c r="AR408" s="10"/>
      <c r="AS408" s="157"/>
      <c r="AT408" s="627"/>
      <c r="AU408" s="627"/>
      <c r="AV408" s="627"/>
      <c r="AW408" s="157"/>
      <c r="AX408" s="157"/>
      <c r="AY408" s="11"/>
      <c r="AZ408" s="10" t="s">
        <v>2020</v>
      </c>
      <c r="BA408" s="157" t="s">
        <v>539</v>
      </c>
      <c r="BB408" s="627" t="s">
        <v>1491</v>
      </c>
      <c r="BC408" s="627" t="s">
        <v>536</v>
      </c>
      <c r="BD408" s="627" t="s">
        <v>238</v>
      </c>
      <c r="BE408" s="157">
        <v>1.2500000000000001E-2</v>
      </c>
      <c r="BF408" s="157">
        <v>2.5000000000000001E-4</v>
      </c>
      <c r="BG408" s="11">
        <v>2.58</v>
      </c>
      <c r="BH408" s="10"/>
      <c r="BI408" s="157"/>
      <c r="BJ408" s="627"/>
      <c r="BK408" s="627"/>
      <c r="BL408" s="627"/>
      <c r="BM408" s="157"/>
      <c r="BN408" s="157"/>
      <c r="BO408" s="11"/>
      <c r="BP408" s="10"/>
      <c r="BQ408" s="157"/>
      <c r="BR408" s="627"/>
      <c r="BS408" s="627"/>
      <c r="BT408" s="627"/>
      <c r="BU408" s="157"/>
      <c r="BV408" s="157"/>
      <c r="BW408" s="11"/>
    </row>
    <row r="409" spans="1:75">
      <c r="A409" s="1" t="s">
        <v>1017</v>
      </c>
      <c r="B409" s="1" t="s">
        <v>974</v>
      </c>
      <c r="C409" s="1" t="s">
        <v>975</v>
      </c>
      <c r="D409" s="1" t="s">
        <v>1703</v>
      </c>
      <c r="E409" s="1" t="s">
        <v>574</v>
      </c>
      <c r="F409" s="1">
        <v>0.14000000000000001</v>
      </c>
      <c r="G409" s="1">
        <v>1.17E-2</v>
      </c>
      <c r="J409" s="1" t="s">
        <v>1018</v>
      </c>
      <c r="AI409" s="561"/>
      <c r="AJ409" s="166"/>
      <c r="AK409" s="157"/>
      <c r="AL409" s="627"/>
      <c r="AM409" s="627"/>
      <c r="AN409" s="627"/>
      <c r="AO409" s="157"/>
      <c r="AP409" s="157"/>
      <c r="AQ409" s="11"/>
      <c r="AR409" s="10"/>
      <c r="AS409" s="157"/>
      <c r="AT409" s="627"/>
      <c r="AU409" s="627"/>
      <c r="AV409" s="627"/>
      <c r="AW409" s="157"/>
      <c r="AX409" s="157"/>
      <c r="AY409" s="11"/>
      <c r="AZ409" s="10" t="s">
        <v>2020</v>
      </c>
      <c r="BA409" s="157" t="s">
        <v>539</v>
      </c>
      <c r="BB409" s="627" t="s">
        <v>1492</v>
      </c>
      <c r="BC409" s="627" t="s">
        <v>536</v>
      </c>
      <c r="BD409" s="627" t="s">
        <v>238</v>
      </c>
      <c r="BE409" s="157">
        <v>1.2500000000000001E-2</v>
      </c>
      <c r="BF409" s="157">
        <v>2.5000000000000001E-4</v>
      </c>
      <c r="BG409" s="11">
        <v>2.58</v>
      </c>
      <c r="BH409" s="10"/>
      <c r="BI409" s="157"/>
      <c r="BJ409" s="627"/>
      <c r="BK409" s="627"/>
      <c r="BL409" s="627"/>
      <c r="BM409" s="157"/>
      <c r="BN409" s="157"/>
      <c r="BO409" s="11"/>
      <c r="BP409" s="10"/>
      <c r="BQ409" s="157"/>
      <c r="BR409" s="627"/>
      <c r="BS409" s="627"/>
      <c r="BT409" s="627"/>
      <c r="BU409" s="157"/>
      <c r="BV409" s="157"/>
      <c r="BW409" s="11"/>
    </row>
    <row r="410" spans="1:75">
      <c r="A410" s="1" t="s">
        <v>1019</v>
      </c>
      <c r="B410" s="1" t="s">
        <v>974</v>
      </c>
      <c r="C410" s="1" t="s">
        <v>975</v>
      </c>
      <c r="D410" s="1" t="s">
        <v>1703</v>
      </c>
      <c r="E410" s="1" t="s">
        <v>576</v>
      </c>
      <c r="F410" s="1">
        <v>0.14000000000000001</v>
      </c>
      <c r="G410" s="1">
        <v>1.17E-2</v>
      </c>
      <c r="J410" s="1" t="s">
        <v>1018</v>
      </c>
      <c r="AI410" s="561"/>
      <c r="AJ410" s="166"/>
      <c r="AK410" s="157"/>
      <c r="AL410" s="627"/>
      <c r="AM410" s="627"/>
      <c r="AN410" s="627"/>
      <c r="AO410" s="157"/>
      <c r="AP410" s="157"/>
      <c r="AQ410" s="11"/>
      <c r="AR410" s="10"/>
      <c r="AS410" s="157"/>
      <c r="AT410" s="627"/>
      <c r="AU410" s="627"/>
      <c r="AV410" s="627"/>
      <c r="AW410" s="157"/>
      <c r="AX410" s="157"/>
      <c r="AY410" s="11"/>
      <c r="AZ410" s="10" t="s">
        <v>2020</v>
      </c>
      <c r="BA410" s="157" t="s">
        <v>539</v>
      </c>
      <c r="BB410" s="627" t="s">
        <v>1493</v>
      </c>
      <c r="BC410" s="627" t="s">
        <v>536</v>
      </c>
      <c r="BD410" s="627" t="s">
        <v>238</v>
      </c>
      <c r="BE410" s="157">
        <v>1.2500000000000001E-2</v>
      </c>
      <c r="BF410" s="157">
        <v>2.5000000000000001E-4</v>
      </c>
      <c r="BG410" s="11">
        <v>2.58</v>
      </c>
      <c r="BH410" s="10"/>
      <c r="BI410" s="157"/>
      <c r="BJ410" s="627"/>
      <c r="BK410" s="627"/>
      <c r="BL410" s="627"/>
      <c r="BM410" s="157"/>
      <c r="BN410" s="157"/>
      <c r="BO410" s="11"/>
      <c r="BP410" s="10"/>
      <c r="BQ410" s="157"/>
      <c r="BR410" s="627"/>
      <c r="BS410" s="627"/>
      <c r="BT410" s="627"/>
      <c r="BU410" s="157"/>
      <c r="BV410" s="157"/>
      <c r="BW410" s="11"/>
    </row>
    <row r="411" spans="1:75">
      <c r="A411" s="1" t="s">
        <v>1020</v>
      </c>
      <c r="B411" s="1" t="s">
        <v>974</v>
      </c>
      <c r="C411" s="1" t="s">
        <v>975</v>
      </c>
      <c r="D411" s="1" t="s">
        <v>1703</v>
      </c>
      <c r="E411" s="1" t="s">
        <v>577</v>
      </c>
      <c r="F411" s="1">
        <v>0.14000000000000001</v>
      </c>
      <c r="G411" s="1">
        <v>1.17E-2</v>
      </c>
      <c r="J411" s="1" t="s">
        <v>575</v>
      </c>
      <c r="AI411" s="561"/>
      <c r="AJ411" s="166"/>
      <c r="AK411" s="157"/>
      <c r="AL411" s="627"/>
      <c r="AM411" s="627"/>
      <c r="AN411" s="627"/>
      <c r="AO411" s="157"/>
      <c r="AP411" s="157"/>
      <c r="AQ411" s="11"/>
      <c r="AR411" s="10"/>
      <c r="AS411" s="157"/>
      <c r="AT411" s="627"/>
      <c r="AU411" s="627"/>
      <c r="AV411" s="627"/>
      <c r="AW411" s="157"/>
      <c r="AX411" s="157"/>
      <c r="AY411" s="11"/>
      <c r="AZ411" s="10" t="s">
        <v>2020</v>
      </c>
      <c r="BA411" s="157" t="s">
        <v>539</v>
      </c>
      <c r="BB411" s="627" t="s">
        <v>1494</v>
      </c>
      <c r="BC411" s="627" t="s">
        <v>536</v>
      </c>
      <c r="BD411" s="627" t="s">
        <v>238</v>
      </c>
      <c r="BE411" s="157">
        <v>1.2500000000000001E-2</v>
      </c>
      <c r="BF411" s="157">
        <v>2.5000000000000001E-4</v>
      </c>
      <c r="BG411" s="11">
        <v>2.58</v>
      </c>
      <c r="BH411" s="10"/>
      <c r="BI411" s="157"/>
      <c r="BJ411" s="627"/>
      <c r="BK411" s="627"/>
      <c r="BL411" s="627"/>
      <c r="BM411" s="157"/>
      <c r="BN411" s="157"/>
      <c r="BO411" s="11"/>
      <c r="BP411" s="10"/>
      <c r="BQ411" s="157"/>
      <c r="BR411" s="627"/>
      <c r="BS411" s="627"/>
      <c r="BT411" s="627"/>
      <c r="BU411" s="157"/>
      <c r="BV411" s="157"/>
      <c r="BW411" s="11"/>
    </row>
    <row r="412" spans="1:75">
      <c r="A412" s="1" t="s">
        <v>1021</v>
      </c>
      <c r="B412" s="1" t="s">
        <v>974</v>
      </c>
      <c r="C412" s="1" t="s">
        <v>975</v>
      </c>
      <c r="D412" s="1" t="s">
        <v>1703</v>
      </c>
      <c r="E412" s="1" t="s">
        <v>578</v>
      </c>
      <c r="F412" s="1">
        <v>0.14000000000000001</v>
      </c>
      <c r="G412" s="1">
        <v>1.17E-2</v>
      </c>
      <c r="J412" s="1" t="s">
        <v>575</v>
      </c>
      <c r="AI412" s="561"/>
      <c r="AJ412" s="166"/>
      <c r="AK412" s="157"/>
      <c r="AL412" s="627"/>
      <c r="AM412" s="627"/>
      <c r="AN412" s="627"/>
      <c r="AO412" s="157"/>
      <c r="AP412" s="157"/>
      <c r="AQ412" s="11"/>
      <c r="AR412" s="10"/>
      <c r="AS412" s="157"/>
      <c r="AT412" s="627"/>
      <c r="AU412" s="627"/>
      <c r="AV412" s="627"/>
      <c r="AW412" s="157"/>
      <c r="AX412" s="157"/>
      <c r="AY412" s="11"/>
      <c r="AZ412" s="10" t="s">
        <v>2020</v>
      </c>
      <c r="BA412" s="157" t="s">
        <v>607</v>
      </c>
      <c r="BB412" s="627" t="s">
        <v>1495</v>
      </c>
      <c r="BC412" s="627" t="s">
        <v>1721</v>
      </c>
      <c r="BD412" s="627" t="s">
        <v>238</v>
      </c>
      <c r="BE412" s="157">
        <v>0.05</v>
      </c>
      <c r="BF412" s="157">
        <v>1E-3</v>
      </c>
      <c r="BG412" s="11">
        <v>2.58</v>
      </c>
      <c r="BH412" s="10"/>
      <c r="BI412" s="157"/>
      <c r="BJ412" s="627"/>
      <c r="BK412" s="627"/>
      <c r="BL412" s="627"/>
      <c r="BM412" s="157"/>
      <c r="BN412" s="157"/>
      <c r="BO412" s="11"/>
      <c r="BP412" s="10"/>
      <c r="BQ412" s="157"/>
      <c r="BR412" s="627"/>
      <c r="BS412" s="627"/>
      <c r="BT412" s="627"/>
      <c r="BU412" s="157"/>
      <c r="BV412" s="157"/>
      <c r="BW412" s="11"/>
    </row>
    <row r="413" spans="1:75">
      <c r="A413" s="1" t="s">
        <v>1022</v>
      </c>
      <c r="B413" s="1" t="s">
        <v>974</v>
      </c>
      <c r="C413" s="1" t="s">
        <v>975</v>
      </c>
      <c r="D413" s="1" t="s">
        <v>539</v>
      </c>
      <c r="E413" s="1" t="s">
        <v>579</v>
      </c>
      <c r="F413" s="1">
        <v>0.08</v>
      </c>
      <c r="G413" s="1">
        <v>5.0000000000000001E-3</v>
      </c>
      <c r="AI413" s="561"/>
      <c r="AJ413" s="166"/>
      <c r="AK413" s="157"/>
      <c r="AL413" s="627"/>
      <c r="AM413" s="627"/>
      <c r="AN413" s="627"/>
      <c r="AO413" s="157"/>
      <c r="AP413" s="157"/>
      <c r="AQ413" s="11"/>
      <c r="AR413" s="10"/>
      <c r="AS413" s="157"/>
      <c r="AT413" s="627"/>
      <c r="AU413" s="627"/>
      <c r="AV413" s="627"/>
      <c r="AW413" s="157"/>
      <c r="AX413" s="157"/>
      <c r="AY413" s="11"/>
      <c r="AZ413" s="10" t="s">
        <v>2020</v>
      </c>
      <c r="BA413" s="157" t="s">
        <v>607</v>
      </c>
      <c r="BB413" s="627" t="s">
        <v>1496</v>
      </c>
      <c r="BC413" s="627" t="s">
        <v>1721</v>
      </c>
      <c r="BD413" s="627" t="s">
        <v>238</v>
      </c>
      <c r="BE413" s="157">
        <v>0.05</v>
      </c>
      <c r="BF413" s="157">
        <v>1E-3</v>
      </c>
      <c r="BG413" s="11">
        <v>2.58</v>
      </c>
      <c r="BH413" s="10"/>
      <c r="BI413" s="157"/>
      <c r="BJ413" s="627"/>
      <c r="BK413" s="627"/>
      <c r="BL413" s="627"/>
      <c r="BM413" s="157"/>
      <c r="BN413" s="157"/>
      <c r="BO413" s="11"/>
      <c r="BP413" s="10"/>
      <c r="BQ413" s="157"/>
      <c r="BR413" s="627"/>
      <c r="BS413" s="627"/>
      <c r="BT413" s="627"/>
      <c r="BU413" s="157"/>
      <c r="BV413" s="157"/>
      <c r="BW413" s="11"/>
    </row>
    <row r="414" spans="1:75">
      <c r="A414" s="1" t="s">
        <v>1023</v>
      </c>
      <c r="B414" s="1" t="s">
        <v>974</v>
      </c>
      <c r="C414" s="1" t="s">
        <v>975</v>
      </c>
      <c r="D414" s="1" t="s">
        <v>539</v>
      </c>
      <c r="E414" s="1" t="s">
        <v>580</v>
      </c>
      <c r="F414" s="1">
        <v>0.08</v>
      </c>
      <c r="G414" s="1">
        <v>5.0000000000000001E-3</v>
      </c>
      <c r="AI414" s="561"/>
      <c r="AJ414" s="166"/>
      <c r="AK414" s="157"/>
      <c r="AL414" s="627"/>
      <c r="AM414" s="627"/>
      <c r="AN414" s="627"/>
      <c r="AO414" s="157"/>
      <c r="AP414" s="157"/>
      <c r="AQ414" s="11"/>
      <c r="AR414" s="10"/>
      <c r="AS414" s="157"/>
      <c r="AT414" s="627"/>
      <c r="AU414" s="627"/>
      <c r="AV414" s="627"/>
      <c r="AW414" s="157"/>
      <c r="AX414" s="157"/>
      <c r="AY414" s="11"/>
      <c r="AZ414" s="10" t="s">
        <v>2020</v>
      </c>
      <c r="BA414" s="157" t="s">
        <v>607</v>
      </c>
      <c r="BB414" s="627" t="s">
        <v>1497</v>
      </c>
      <c r="BC414" s="627" t="s">
        <v>1721</v>
      </c>
      <c r="BD414" s="627" t="s">
        <v>238</v>
      </c>
      <c r="BE414" s="157">
        <v>2.5000000000000001E-2</v>
      </c>
      <c r="BF414" s="157">
        <v>5.0000000000000001E-4</v>
      </c>
      <c r="BG414" s="11">
        <v>2.58</v>
      </c>
      <c r="BH414" s="10"/>
      <c r="BI414" s="157"/>
      <c r="BJ414" s="627"/>
      <c r="BK414" s="627"/>
      <c r="BL414" s="627"/>
      <c r="BM414" s="157"/>
      <c r="BN414" s="157"/>
      <c r="BO414" s="11"/>
      <c r="BP414" s="10"/>
      <c r="BQ414" s="157"/>
      <c r="BR414" s="627"/>
      <c r="BS414" s="627"/>
      <c r="BT414" s="627"/>
      <c r="BU414" s="157"/>
      <c r="BV414" s="157"/>
      <c r="BW414" s="11"/>
    </row>
    <row r="415" spans="1:75">
      <c r="A415" s="1" t="s">
        <v>1024</v>
      </c>
      <c r="B415" s="1" t="s">
        <v>974</v>
      </c>
      <c r="C415" s="1" t="s">
        <v>975</v>
      </c>
      <c r="D415" s="1" t="s">
        <v>539</v>
      </c>
      <c r="E415" s="1" t="s">
        <v>581</v>
      </c>
      <c r="F415" s="1">
        <v>0.04</v>
      </c>
      <c r="G415" s="1">
        <v>2.5000000000000001E-3</v>
      </c>
      <c r="J415" s="1" t="s">
        <v>705</v>
      </c>
      <c r="AI415" s="561"/>
      <c r="AJ415" s="166"/>
      <c r="AK415" s="157"/>
      <c r="AL415" s="627"/>
      <c r="AM415" s="627"/>
      <c r="AN415" s="627"/>
      <c r="AO415" s="157"/>
      <c r="AP415" s="157"/>
      <c r="AQ415" s="11"/>
      <c r="AR415" s="10"/>
      <c r="AS415" s="157"/>
      <c r="AT415" s="627"/>
      <c r="AU415" s="627"/>
      <c r="AV415" s="627"/>
      <c r="AW415" s="157"/>
      <c r="AX415" s="157"/>
      <c r="AY415" s="11"/>
      <c r="AZ415" s="10" t="s">
        <v>2020</v>
      </c>
      <c r="BA415" s="157" t="s">
        <v>607</v>
      </c>
      <c r="BB415" s="627" t="s">
        <v>1498</v>
      </c>
      <c r="BC415" s="627" t="s">
        <v>1721</v>
      </c>
      <c r="BD415" s="627" t="s">
        <v>238</v>
      </c>
      <c r="BE415" s="157">
        <v>2.5000000000000001E-2</v>
      </c>
      <c r="BF415" s="157">
        <v>5.0000000000000001E-4</v>
      </c>
      <c r="BG415" s="11">
        <v>2.58</v>
      </c>
      <c r="BH415" s="10"/>
      <c r="BI415" s="157"/>
      <c r="BJ415" s="627"/>
      <c r="BK415" s="627"/>
      <c r="BL415" s="627"/>
      <c r="BM415" s="157"/>
      <c r="BN415" s="157"/>
      <c r="BO415" s="11"/>
      <c r="BP415" s="10"/>
      <c r="BQ415" s="157"/>
      <c r="BR415" s="627"/>
      <c r="BS415" s="627"/>
      <c r="BT415" s="627"/>
      <c r="BU415" s="157"/>
      <c r="BV415" s="157"/>
      <c r="BW415" s="11"/>
    </row>
    <row r="416" spans="1:75">
      <c r="A416" s="1" t="s">
        <v>1025</v>
      </c>
      <c r="B416" s="1" t="s">
        <v>974</v>
      </c>
      <c r="C416" s="1" t="s">
        <v>975</v>
      </c>
      <c r="D416" s="1" t="s">
        <v>539</v>
      </c>
      <c r="E416" s="1" t="s">
        <v>582</v>
      </c>
      <c r="F416" s="1">
        <v>0.04</v>
      </c>
      <c r="G416" s="1">
        <v>2.5000000000000001E-3</v>
      </c>
      <c r="J416" s="1" t="s">
        <v>705</v>
      </c>
      <c r="AI416" s="561"/>
      <c r="AJ416" s="166"/>
      <c r="AK416" s="157"/>
      <c r="AL416" s="627"/>
      <c r="AM416" s="627"/>
      <c r="AN416" s="627"/>
      <c r="AO416" s="157"/>
      <c r="AP416" s="157"/>
      <c r="AQ416" s="11"/>
      <c r="AR416" s="10"/>
      <c r="AS416" s="157"/>
      <c r="AT416" s="627"/>
      <c r="AU416" s="627"/>
      <c r="AV416" s="627"/>
      <c r="AW416" s="157"/>
      <c r="AX416" s="157"/>
      <c r="AY416" s="11"/>
      <c r="AZ416" s="10" t="s">
        <v>2020</v>
      </c>
      <c r="BA416" s="157" t="s">
        <v>539</v>
      </c>
      <c r="BB416" s="627" t="s">
        <v>1201</v>
      </c>
      <c r="BC416" s="627" t="s">
        <v>1721</v>
      </c>
      <c r="BD416" s="627" t="s">
        <v>238</v>
      </c>
      <c r="BE416" s="157">
        <v>0.05</v>
      </c>
      <c r="BF416" s="157">
        <v>1E-3</v>
      </c>
      <c r="BG416" s="11">
        <v>2.58</v>
      </c>
      <c r="BH416" s="10"/>
      <c r="BI416" s="157"/>
      <c r="BJ416" s="627"/>
      <c r="BK416" s="627"/>
      <c r="BL416" s="627"/>
      <c r="BM416" s="157"/>
      <c r="BN416" s="157"/>
      <c r="BO416" s="11"/>
      <c r="BP416" s="10"/>
      <c r="BQ416" s="157"/>
      <c r="BR416" s="627"/>
      <c r="BS416" s="627"/>
      <c r="BT416" s="627"/>
      <c r="BU416" s="157"/>
      <c r="BV416" s="157"/>
      <c r="BW416" s="11"/>
    </row>
    <row r="417" spans="1:75">
      <c r="A417" s="1" t="s">
        <v>1026</v>
      </c>
      <c r="B417" s="1" t="s">
        <v>974</v>
      </c>
      <c r="C417" s="1" t="s">
        <v>975</v>
      </c>
      <c r="D417" s="1" t="s">
        <v>539</v>
      </c>
      <c r="E417" s="1" t="s">
        <v>583</v>
      </c>
      <c r="F417" s="1">
        <v>0.04</v>
      </c>
      <c r="G417" s="1">
        <v>2.5000000000000001E-3</v>
      </c>
      <c r="J417" s="1" t="s">
        <v>535</v>
      </c>
      <c r="AI417" s="561"/>
      <c r="AJ417" s="166"/>
      <c r="AK417" s="157"/>
      <c r="AL417" s="627"/>
      <c r="AM417" s="627"/>
      <c r="AN417" s="627"/>
      <c r="AO417" s="157"/>
      <c r="AP417" s="157"/>
      <c r="AQ417" s="11"/>
      <c r="AR417" s="10"/>
      <c r="AS417" s="157"/>
      <c r="AT417" s="627"/>
      <c r="AU417" s="627"/>
      <c r="AV417" s="627"/>
      <c r="AW417" s="157"/>
      <c r="AX417" s="157"/>
      <c r="AY417" s="11"/>
      <c r="AZ417" s="10" t="s">
        <v>2020</v>
      </c>
      <c r="BA417" s="157" t="s">
        <v>539</v>
      </c>
      <c r="BB417" s="627" t="s">
        <v>1202</v>
      </c>
      <c r="BC417" s="627" t="s">
        <v>1721</v>
      </c>
      <c r="BD417" s="627" t="s">
        <v>238</v>
      </c>
      <c r="BE417" s="157">
        <v>0.05</v>
      </c>
      <c r="BF417" s="157">
        <v>1E-3</v>
      </c>
      <c r="BG417" s="11">
        <v>2.58</v>
      </c>
      <c r="BH417" s="10"/>
      <c r="BI417" s="157"/>
      <c r="BJ417" s="627"/>
      <c r="BK417" s="627"/>
      <c r="BL417" s="627"/>
      <c r="BM417" s="157"/>
      <c r="BN417" s="157"/>
      <c r="BO417" s="11"/>
      <c r="BP417" s="10"/>
      <c r="BQ417" s="157"/>
      <c r="BR417" s="627"/>
      <c r="BS417" s="627"/>
      <c r="BT417" s="627"/>
      <c r="BU417" s="157"/>
      <c r="BV417" s="157"/>
      <c r="BW417" s="11"/>
    </row>
    <row r="418" spans="1:75">
      <c r="A418" s="1" t="s">
        <v>1027</v>
      </c>
      <c r="B418" s="1" t="s">
        <v>974</v>
      </c>
      <c r="C418" s="1" t="s">
        <v>975</v>
      </c>
      <c r="D418" s="1" t="s">
        <v>539</v>
      </c>
      <c r="E418" s="1" t="s">
        <v>584</v>
      </c>
      <c r="F418" s="1">
        <v>0.04</v>
      </c>
      <c r="G418" s="1">
        <v>2.5000000000000001E-3</v>
      </c>
      <c r="J418" s="1" t="s">
        <v>535</v>
      </c>
      <c r="AI418" s="561"/>
      <c r="AJ418" s="166"/>
      <c r="AK418" s="157"/>
      <c r="AL418" s="627"/>
      <c r="AM418" s="627"/>
      <c r="AN418" s="627"/>
      <c r="AO418" s="157"/>
      <c r="AP418" s="157"/>
      <c r="AQ418" s="11"/>
      <c r="AR418" s="10"/>
      <c r="AS418" s="157"/>
      <c r="AT418" s="627"/>
      <c r="AU418" s="627"/>
      <c r="AV418" s="627"/>
      <c r="AW418" s="157"/>
      <c r="AX418" s="157"/>
      <c r="AY418" s="11"/>
      <c r="AZ418" s="10" t="s">
        <v>2020</v>
      </c>
      <c r="BA418" s="157" t="s">
        <v>539</v>
      </c>
      <c r="BB418" s="627" t="s">
        <v>1203</v>
      </c>
      <c r="BC418" s="627" t="s">
        <v>1721</v>
      </c>
      <c r="BD418" s="627" t="s">
        <v>238</v>
      </c>
      <c r="BE418" s="157">
        <v>2.5000000000000001E-2</v>
      </c>
      <c r="BF418" s="157">
        <v>5.0000000000000001E-4</v>
      </c>
      <c r="BG418" s="11">
        <v>2.58</v>
      </c>
      <c r="BH418" s="10"/>
      <c r="BI418" s="157"/>
      <c r="BJ418" s="627"/>
      <c r="BK418" s="627"/>
      <c r="BL418" s="627"/>
      <c r="BM418" s="157"/>
      <c r="BN418" s="157"/>
      <c r="BO418" s="11"/>
      <c r="BP418" s="10"/>
      <c r="BQ418" s="157"/>
      <c r="BR418" s="627"/>
      <c r="BS418" s="627"/>
      <c r="BT418" s="627"/>
      <c r="BU418" s="157"/>
      <c r="BV418" s="157"/>
      <c r="BW418" s="11"/>
    </row>
    <row r="419" spans="1:75">
      <c r="A419" s="1" t="s">
        <v>1028</v>
      </c>
      <c r="B419" s="1" t="s">
        <v>974</v>
      </c>
      <c r="C419" s="1" t="s">
        <v>975</v>
      </c>
      <c r="D419" s="1" t="s">
        <v>539</v>
      </c>
      <c r="E419" s="1" t="s">
        <v>585</v>
      </c>
      <c r="F419" s="1">
        <v>0.04</v>
      </c>
      <c r="G419" s="1">
        <v>2.5000000000000001E-3</v>
      </c>
      <c r="J419" s="1" t="s">
        <v>769</v>
      </c>
      <c r="AI419" s="561"/>
      <c r="AJ419" s="166"/>
      <c r="AK419" s="157"/>
      <c r="AL419" s="627"/>
      <c r="AM419" s="627"/>
      <c r="AN419" s="627"/>
      <c r="AO419" s="157"/>
      <c r="AP419" s="157"/>
      <c r="AQ419" s="11"/>
      <c r="AR419" s="10"/>
      <c r="AS419" s="157"/>
      <c r="AT419" s="627"/>
      <c r="AU419" s="627"/>
      <c r="AV419" s="627"/>
      <c r="AW419" s="157"/>
      <c r="AX419" s="157"/>
      <c r="AY419" s="11"/>
      <c r="AZ419" s="10" t="s">
        <v>2020</v>
      </c>
      <c r="BA419" s="157" t="s">
        <v>539</v>
      </c>
      <c r="BB419" s="627" t="s">
        <v>1204</v>
      </c>
      <c r="BC419" s="627" t="s">
        <v>1721</v>
      </c>
      <c r="BD419" s="627" t="s">
        <v>238</v>
      </c>
      <c r="BE419" s="157">
        <v>2.5000000000000001E-2</v>
      </c>
      <c r="BF419" s="157">
        <v>5.0000000000000001E-4</v>
      </c>
      <c r="BG419" s="11">
        <v>2.58</v>
      </c>
      <c r="BH419" s="10"/>
      <c r="BI419" s="157"/>
      <c r="BJ419" s="627"/>
      <c r="BK419" s="627"/>
      <c r="BL419" s="627"/>
      <c r="BM419" s="157"/>
      <c r="BN419" s="157"/>
      <c r="BO419" s="11"/>
      <c r="BP419" s="10"/>
      <c r="BQ419" s="157"/>
      <c r="BR419" s="627"/>
      <c r="BS419" s="627"/>
      <c r="BT419" s="627"/>
      <c r="BU419" s="157"/>
      <c r="BV419" s="157"/>
      <c r="BW419" s="11"/>
    </row>
    <row r="420" spans="1:75">
      <c r="AI420" s="561"/>
      <c r="AJ420" s="166"/>
      <c r="AK420" s="157"/>
      <c r="AL420" s="627"/>
      <c r="AM420" s="627"/>
      <c r="AN420" s="627"/>
      <c r="AO420" s="157"/>
      <c r="AP420" s="157"/>
      <c r="AQ420" s="11"/>
      <c r="AR420" s="10"/>
      <c r="AS420" s="157"/>
      <c r="AT420" s="627"/>
      <c r="AU420" s="627"/>
      <c r="AV420" s="627"/>
      <c r="AW420" s="157"/>
      <c r="AX420" s="157"/>
      <c r="AY420" s="11"/>
      <c r="AZ420" s="10" t="s">
        <v>2020</v>
      </c>
      <c r="BA420" s="157" t="s">
        <v>539</v>
      </c>
      <c r="BB420" s="627" t="s">
        <v>1205</v>
      </c>
      <c r="BC420" s="627" t="s">
        <v>1193</v>
      </c>
      <c r="BD420" s="627" t="s">
        <v>238</v>
      </c>
      <c r="BE420" s="157">
        <v>2.5000000000000001E-2</v>
      </c>
      <c r="BF420" s="157">
        <v>5.0000000000000001E-4</v>
      </c>
      <c r="BG420" s="11">
        <v>2.58</v>
      </c>
      <c r="BH420" s="10"/>
      <c r="BI420" s="157"/>
      <c r="BJ420" s="627"/>
      <c r="BK420" s="627"/>
      <c r="BL420" s="627"/>
      <c r="BM420" s="157"/>
      <c r="BN420" s="157"/>
      <c r="BO420" s="11"/>
      <c r="BP420" s="10"/>
      <c r="BQ420" s="157"/>
      <c r="BR420" s="627"/>
      <c r="BS420" s="627"/>
      <c r="BT420" s="627"/>
      <c r="BU420" s="157"/>
      <c r="BV420" s="157"/>
      <c r="BW420" s="11"/>
    </row>
    <row r="421" spans="1:75">
      <c r="AI421" s="561"/>
      <c r="AJ421" s="166"/>
      <c r="AK421" s="157"/>
      <c r="AL421" s="627"/>
      <c r="AM421" s="627"/>
      <c r="AN421" s="627"/>
      <c r="AO421" s="157"/>
      <c r="AP421" s="157"/>
      <c r="AQ421" s="11"/>
      <c r="AR421" s="10"/>
      <c r="AS421" s="157"/>
      <c r="AT421" s="627"/>
      <c r="AU421" s="627"/>
      <c r="AV421" s="627"/>
      <c r="AW421" s="157"/>
      <c r="AX421" s="157"/>
      <c r="AY421" s="11"/>
      <c r="AZ421" s="10" t="s">
        <v>2020</v>
      </c>
      <c r="BA421" s="157" t="s">
        <v>539</v>
      </c>
      <c r="BB421" s="627" t="s">
        <v>1206</v>
      </c>
      <c r="BC421" s="627" t="s">
        <v>1193</v>
      </c>
      <c r="BD421" s="627" t="s">
        <v>238</v>
      </c>
      <c r="BE421" s="157">
        <v>2.5000000000000001E-2</v>
      </c>
      <c r="BF421" s="157">
        <v>5.0000000000000001E-4</v>
      </c>
      <c r="BG421" s="11">
        <v>2.58</v>
      </c>
      <c r="BH421" s="10"/>
      <c r="BI421" s="157"/>
      <c r="BJ421" s="627"/>
      <c r="BK421" s="627"/>
      <c r="BL421" s="627"/>
      <c r="BM421" s="157"/>
      <c r="BN421" s="157"/>
      <c r="BO421" s="11"/>
      <c r="BP421" s="10"/>
      <c r="BQ421" s="157"/>
      <c r="BR421" s="627"/>
      <c r="BS421" s="627"/>
      <c r="BT421" s="627"/>
      <c r="BU421" s="157"/>
      <c r="BV421" s="157"/>
      <c r="BW421" s="11"/>
    </row>
    <row r="422" spans="1:75">
      <c r="AI422" s="561"/>
      <c r="AJ422" s="166"/>
      <c r="AK422" s="157"/>
      <c r="AL422" s="627"/>
      <c r="AM422" s="627"/>
      <c r="AN422" s="627"/>
      <c r="AO422" s="157"/>
      <c r="AP422" s="157"/>
      <c r="AQ422" s="11"/>
      <c r="AR422" s="10"/>
      <c r="AS422" s="157"/>
      <c r="AT422" s="627"/>
      <c r="AU422" s="627"/>
      <c r="AV422" s="627"/>
      <c r="AW422" s="157"/>
      <c r="AX422" s="157"/>
      <c r="AY422" s="11"/>
      <c r="AZ422" s="10" t="s">
        <v>2020</v>
      </c>
      <c r="BA422" s="157" t="s">
        <v>539</v>
      </c>
      <c r="BB422" s="627" t="s">
        <v>1207</v>
      </c>
      <c r="BC422" s="627" t="s">
        <v>1193</v>
      </c>
      <c r="BD422" s="627" t="s">
        <v>238</v>
      </c>
      <c r="BE422" s="157">
        <v>2.5000000000000001E-2</v>
      </c>
      <c r="BF422" s="157">
        <v>5.0000000000000001E-4</v>
      </c>
      <c r="BG422" s="11">
        <v>2.58</v>
      </c>
      <c r="BH422" s="10"/>
      <c r="BI422" s="157"/>
      <c r="BJ422" s="627"/>
      <c r="BK422" s="627"/>
      <c r="BL422" s="627"/>
      <c r="BM422" s="157"/>
      <c r="BN422" s="157"/>
      <c r="BO422" s="11"/>
      <c r="BP422" s="10"/>
      <c r="BQ422" s="157"/>
      <c r="BR422" s="627"/>
      <c r="BS422" s="627"/>
      <c r="BT422" s="627"/>
      <c r="BU422" s="157"/>
      <c r="BV422" s="157"/>
      <c r="BW422" s="11"/>
    </row>
    <row r="423" spans="1:75">
      <c r="AI423" s="561"/>
      <c r="AJ423" s="166"/>
      <c r="AK423" s="157"/>
      <c r="AL423" s="627"/>
      <c r="AM423" s="627"/>
      <c r="AN423" s="627"/>
      <c r="AO423" s="157"/>
      <c r="AP423" s="157"/>
      <c r="AQ423" s="11"/>
      <c r="AR423" s="10"/>
      <c r="AS423" s="157"/>
      <c r="AT423" s="627"/>
      <c r="AU423" s="627"/>
      <c r="AV423" s="627"/>
      <c r="AW423" s="157"/>
      <c r="AX423" s="157"/>
      <c r="AY423" s="11"/>
      <c r="AZ423" s="10" t="s">
        <v>2020</v>
      </c>
      <c r="BA423" s="157" t="s">
        <v>539</v>
      </c>
      <c r="BB423" s="627" t="s">
        <v>1208</v>
      </c>
      <c r="BC423" s="627" t="s">
        <v>1193</v>
      </c>
      <c r="BD423" s="627" t="s">
        <v>238</v>
      </c>
      <c r="BE423" s="157">
        <v>2.5000000000000001E-2</v>
      </c>
      <c r="BF423" s="157">
        <v>5.0000000000000001E-4</v>
      </c>
      <c r="BG423" s="11">
        <v>2.58</v>
      </c>
      <c r="BH423" s="10"/>
      <c r="BI423" s="157"/>
      <c r="BJ423" s="627"/>
      <c r="BK423" s="627"/>
      <c r="BL423" s="627"/>
      <c r="BM423" s="157"/>
      <c r="BN423" s="157"/>
      <c r="BO423" s="11"/>
      <c r="BP423" s="10"/>
      <c r="BQ423" s="157"/>
      <c r="BR423" s="627"/>
      <c r="BS423" s="627"/>
      <c r="BT423" s="627"/>
      <c r="BU423" s="157"/>
      <c r="BV423" s="157"/>
      <c r="BW423" s="11"/>
    </row>
    <row r="424" spans="1:75">
      <c r="AI424" s="561"/>
      <c r="AJ424" s="166"/>
      <c r="AK424" s="157"/>
      <c r="AL424" s="627"/>
      <c r="AM424" s="627"/>
      <c r="AN424" s="627"/>
      <c r="AO424" s="157"/>
      <c r="AP424" s="157"/>
      <c r="AQ424" s="11"/>
      <c r="AR424" s="10"/>
      <c r="AS424" s="157"/>
      <c r="AT424" s="627"/>
      <c r="AU424" s="627"/>
      <c r="AV424" s="627"/>
      <c r="AW424" s="157"/>
      <c r="AX424" s="157"/>
      <c r="AY424" s="11"/>
      <c r="AZ424" s="10" t="s">
        <v>2020</v>
      </c>
      <c r="BA424" s="157" t="s">
        <v>539</v>
      </c>
      <c r="BB424" s="627" t="s">
        <v>1209</v>
      </c>
      <c r="BC424" s="627" t="s">
        <v>1194</v>
      </c>
      <c r="BD424" s="627" t="s">
        <v>238</v>
      </c>
      <c r="BE424" s="157">
        <v>1.2500000000000001E-2</v>
      </c>
      <c r="BF424" s="157">
        <v>2.5000000000000001E-4</v>
      </c>
      <c r="BG424" s="11">
        <v>2.58</v>
      </c>
      <c r="BH424" s="10"/>
      <c r="BI424" s="157"/>
      <c r="BJ424" s="627"/>
      <c r="BK424" s="627"/>
      <c r="BL424" s="627"/>
      <c r="BM424" s="157"/>
      <c r="BN424" s="157"/>
      <c r="BO424" s="11"/>
      <c r="BP424" s="10"/>
      <c r="BQ424" s="157"/>
      <c r="BR424" s="627"/>
      <c r="BS424" s="627"/>
      <c r="BT424" s="627"/>
      <c r="BU424" s="157"/>
      <c r="BV424" s="157"/>
      <c r="BW424" s="11"/>
    </row>
    <row r="425" spans="1:75">
      <c r="AI425" s="561"/>
      <c r="AJ425" s="166"/>
      <c r="AK425" s="157"/>
      <c r="AL425" s="627"/>
      <c r="AM425" s="627"/>
      <c r="AN425" s="627"/>
      <c r="AO425" s="157"/>
      <c r="AP425" s="157"/>
      <c r="AQ425" s="11"/>
      <c r="AR425" s="10"/>
      <c r="AS425" s="157"/>
      <c r="AT425" s="627"/>
      <c r="AU425" s="627"/>
      <c r="AV425" s="627"/>
      <c r="AW425" s="157"/>
      <c r="AX425" s="157"/>
      <c r="AY425" s="11"/>
      <c r="AZ425" s="10" t="s">
        <v>2020</v>
      </c>
      <c r="BA425" s="157" t="s">
        <v>539</v>
      </c>
      <c r="BB425" s="627" t="s">
        <v>1210</v>
      </c>
      <c r="BC425" s="627" t="s">
        <v>1194</v>
      </c>
      <c r="BD425" s="627" t="s">
        <v>238</v>
      </c>
      <c r="BE425" s="157">
        <v>1.2500000000000001E-2</v>
      </c>
      <c r="BF425" s="157">
        <v>2.5000000000000001E-4</v>
      </c>
      <c r="BG425" s="11">
        <v>2.58</v>
      </c>
      <c r="BH425" s="10"/>
      <c r="BI425" s="157"/>
      <c r="BJ425" s="627"/>
      <c r="BK425" s="627"/>
      <c r="BL425" s="627"/>
      <c r="BM425" s="157"/>
      <c r="BN425" s="157"/>
      <c r="BO425" s="11"/>
      <c r="BP425" s="10"/>
      <c r="BQ425" s="157"/>
      <c r="BR425" s="627"/>
      <c r="BS425" s="627"/>
      <c r="BT425" s="627"/>
      <c r="BU425" s="157"/>
      <c r="BV425" s="157"/>
      <c r="BW425" s="11"/>
    </row>
    <row r="426" spans="1:75">
      <c r="AI426" s="561"/>
      <c r="AJ426" s="166"/>
      <c r="AK426" s="157"/>
      <c r="AL426" s="627"/>
      <c r="AM426" s="627"/>
      <c r="AN426" s="627"/>
      <c r="AO426" s="157"/>
      <c r="AP426" s="157"/>
      <c r="AQ426" s="11"/>
      <c r="AR426" s="10"/>
      <c r="AS426" s="157"/>
      <c r="AT426" s="627"/>
      <c r="AU426" s="627"/>
      <c r="AV426" s="627"/>
      <c r="AW426" s="157"/>
      <c r="AX426" s="157"/>
      <c r="AY426" s="11"/>
      <c r="AZ426" s="10" t="s">
        <v>2020</v>
      </c>
      <c r="BA426" s="157" t="s">
        <v>539</v>
      </c>
      <c r="BB426" s="627" t="s">
        <v>1211</v>
      </c>
      <c r="BC426" s="627" t="s">
        <v>1194</v>
      </c>
      <c r="BD426" s="627" t="s">
        <v>238</v>
      </c>
      <c r="BE426" s="157">
        <v>1.2500000000000001E-2</v>
      </c>
      <c r="BF426" s="157">
        <v>2.5000000000000001E-4</v>
      </c>
      <c r="BG426" s="11">
        <v>2.58</v>
      </c>
      <c r="BH426" s="10"/>
      <c r="BI426" s="157"/>
      <c r="BJ426" s="627"/>
      <c r="BK426" s="627"/>
      <c r="BL426" s="627"/>
      <c r="BM426" s="157"/>
      <c r="BN426" s="157"/>
      <c r="BO426" s="11"/>
      <c r="BP426" s="10"/>
      <c r="BQ426" s="157"/>
      <c r="BR426" s="627"/>
      <c r="BS426" s="627"/>
      <c r="BT426" s="627"/>
      <c r="BU426" s="157"/>
      <c r="BV426" s="157"/>
      <c r="BW426" s="11"/>
    </row>
    <row r="427" spans="1:75">
      <c r="AI427" s="561"/>
      <c r="AJ427" s="166"/>
      <c r="AK427" s="157"/>
      <c r="AL427" s="627"/>
      <c r="AM427" s="627"/>
      <c r="AN427" s="627"/>
      <c r="AO427" s="157"/>
      <c r="AP427" s="157"/>
      <c r="AQ427" s="11"/>
      <c r="AR427" s="10"/>
      <c r="AS427" s="157"/>
      <c r="AT427" s="627"/>
      <c r="AU427" s="627"/>
      <c r="AV427" s="627"/>
      <c r="AW427" s="157"/>
      <c r="AX427" s="157"/>
      <c r="AY427" s="11"/>
      <c r="AZ427" s="10" t="s">
        <v>2020</v>
      </c>
      <c r="BA427" s="157" t="s">
        <v>539</v>
      </c>
      <c r="BB427" s="627" t="s">
        <v>1212</v>
      </c>
      <c r="BC427" s="627" t="s">
        <v>1194</v>
      </c>
      <c r="BD427" s="627" t="s">
        <v>238</v>
      </c>
      <c r="BE427" s="157">
        <v>1.2500000000000001E-2</v>
      </c>
      <c r="BF427" s="157">
        <v>2.5000000000000001E-4</v>
      </c>
      <c r="BG427" s="11">
        <v>2.58</v>
      </c>
      <c r="BH427" s="10"/>
      <c r="BI427" s="157"/>
      <c r="BJ427" s="627"/>
      <c r="BK427" s="627"/>
      <c r="BL427" s="627"/>
      <c r="BM427" s="157"/>
      <c r="BN427" s="157"/>
      <c r="BO427" s="11"/>
      <c r="BP427" s="10"/>
      <c r="BQ427" s="157"/>
      <c r="BR427" s="627"/>
      <c r="BS427" s="627"/>
      <c r="BT427" s="627"/>
      <c r="BU427" s="157"/>
      <c r="BV427" s="157"/>
      <c r="BW427" s="11"/>
    </row>
    <row r="428" spans="1:75">
      <c r="AI428" s="561"/>
      <c r="AJ428" s="166"/>
      <c r="AK428" s="157"/>
      <c r="AL428" s="627"/>
      <c r="AM428" s="627"/>
      <c r="AN428" s="627"/>
      <c r="AO428" s="157"/>
      <c r="AP428" s="157"/>
      <c r="AQ428" s="11"/>
      <c r="AR428" s="10"/>
      <c r="AS428" s="157"/>
      <c r="AT428" s="627"/>
      <c r="AU428" s="627"/>
      <c r="AV428" s="627"/>
      <c r="AW428" s="157"/>
      <c r="AX428" s="157"/>
      <c r="AY428" s="11"/>
      <c r="AZ428" s="10" t="s">
        <v>2020</v>
      </c>
      <c r="BA428" s="157" t="s">
        <v>607</v>
      </c>
      <c r="BB428" s="627" t="s">
        <v>1213</v>
      </c>
      <c r="BC428" s="627" t="s">
        <v>1721</v>
      </c>
      <c r="BD428" s="627" t="s">
        <v>238</v>
      </c>
      <c r="BE428" s="157">
        <v>0.05</v>
      </c>
      <c r="BF428" s="157">
        <v>1E-3</v>
      </c>
      <c r="BG428" s="11">
        <v>2.58</v>
      </c>
      <c r="BH428" s="10"/>
      <c r="BI428" s="157"/>
      <c r="BJ428" s="627"/>
      <c r="BK428" s="627"/>
      <c r="BL428" s="627"/>
      <c r="BM428" s="157"/>
      <c r="BN428" s="157"/>
      <c r="BO428" s="11"/>
      <c r="BP428" s="10"/>
      <c r="BQ428" s="157"/>
      <c r="BR428" s="627"/>
      <c r="BS428" s="627"/>
      <c r="BT428" s="627"/>
      <c r="BU428" s="157"/>
      <c r="BV428" s="157"/>
      <c r="BW428" s="11"/>
    </row>
    <row r="429" spans="1:75">
      <c r="AI429" s="561"/>
      <c r="AJ429" s="166"/>
      <c r="AK429" s="157"/>
      <c r="AL429" s="627"/>
      <c r="AM429" s="627"/>
      <c r="AN429" s="627"/>
      <c r="AO429" s="157"/>
      <c r="AP429" s="157"/>
      <c r="AQ429" s="11"/>
      <c r="AR429" s="10"/>
      <c r="AS429" s="157"/>
      <c r="AT429" s="627"/>
      <c r="AU429" s="627"/>
      <c r="AV429" s="627"/>
      <c r="AW429" s="157"/>
      <c r="AX429" s="157"/>
      <c r="AY429" s="11"/>
      <c r="AZ429" s="10" t="s">
        <v>2020</v>
      </c>
      <c r="BA429" s="157" t="s">
        <v>607</v>
      </c>
      <c r="BB429" s="627" t="s">
        <v>1214</v>
      </c>
      <c r="BC429" s="627" t="s">
        <v>1721</v>
      </c>
      <c r="BD429" s="627" t="s">
        <v>238</v>
      </c>
      <c r="BE429" s="157">
        <v>0.05</v>
      </c>
      <c r="BF429" s="157">
        <v>1E-3</v>
      </c>
      <c r="BG429" s="11">
        <v>2.58</v>
      </c>
      <c r="BH429" s="10"/>
      <c r="BI429" s="157"/>
      <c r="BJ429" s="627"/>
      <c r="BK429" s="627"/>
      <c r="BL429" s="627"/>
      <c r="BM429" s="157"/>
      <c r="BN429" s="157"/>
      <c r="BO429" s="11"/>
      <c r="BP429" s="10"/>
      <c r="BQ429" s="157"/>
      <c r="BR429" s="627"/>
      <c r="BS429" s="627"/>
      <c r="BT429" s="627"/>
      <c r="BU429" s="157"/>
      <c r="BV429" s="157"/>
      <c r="BW429" s="11"/>
    </row>
    <row r="430" spans="1:75">
      <c r="AI430" s="561"/>
      <c r="AJ430" s="166"/>
      <c r="AK430" s="157"/>
      <c r="AL430" s="627"/>
      <c r="AM430" s="627"/>
      <c r="AN430" s="627"/>
      <c r="AO430" s="157"/>
      <c r="AP430" s="157"/>
      <c r="AQ430" s="11"/>
      <c r="AR430" s="10"/>
      <c r="AS430" s="157"/>
      <c r="AT430" s="627"/>
      <c r="AU430" s="627"/>
      <c r="AV430" s="627"/>
      <c r="AW430" s="157"/>
      <c r="AX430" s="157"/>
      <c r="AY430" s="11"/>
      <c r="AZ430" s="10" t="s">
        <v>2020</v>
      </c>
      <c r="BA430" s="157" t="s">
        <v>607</v>
      </c>
      <c r="BB430" s="627" t="s">
        <v>1215</v>
      </c>
      <c r="BC430" s="627" t="s">
        <v>1721</v>
      </c>
      <c r="BD430" s="627" t="s">
        <v>238</v>
      </c>
      <c r="BE430" s="157">
        <v>2.5000000000000001E-2</v>
      </c>
      <c r="BF430" s="157">
        <v>5.0000000000000001E-4</v>
      </c>
      <c r="BG430" s="11">
        <v>2.58</v>
      </c>
      <c r="BH430" s="10"/>
      <c r="BI430" s="157"/>
      <c r="BJ430" s="627"/>
      <c r="BK430" s="627"/>
      <c r="BL430" s="627"/>
      <c r="BM430" s="157"/>
      <c r="BN430" s="157"/>
      <c r="BO430" s="11"/>
      <c r="BP430" s="10"/>
      <c r="BQ430" s="157"/>
      <c r="BR430" s="627"/>
      <c r="BS430" s="627"/>
      <c r="BT430" s="627"/>
      <c r="BU430" s="157"/>
      <c r="BV430" s="157"/>
      <c r="BW430" s="11"/>
    </row>
    <row r="431" spans="1:75">
      <c r="AI431" s="561"/>
      <c r="AJ431" s="166"/>
      <c r="AK431" s="157"/>
      <c r="AL431" s="627"/>
      <c r="AM431" s="627"/>
      <c r="AN431" s="627"/>
      <c r="AO431" s="157"/>
      <c r="AP431" s="157"/>
      <c r="AQ431" s="11"/>
      <c r="AR431" s="10"/>
      <c r="AS431" s="157"/>
      <c r="AT431" s="627"/>
      <c r="AU431" s="627"/>
      <c r="AV431" s="627"/>
      <c r="AW431" s="157"/>
      <c r="AX431" s="157"/>
      <c r="AY431" s="11"/>
      <c r="AZ431" s="10" t="s">
        <v>2020</v>
      </c>
      <c r="BA431" s="157" t="s">
        <v>607</v>
      </c>
      <c r="BB431" s="627" t="s">
        <v>1216</v>
      </c>
      <c r="BC431" s="627" t="s">
        <v>1721</v>
      </c>
      <c r="BD431" s="627" t="s">
        <v>238</v>
      </c>
      <c r="BE431" s="157">
        <v>2.5000000000000001E-2</v>
      </c>
      <c r="BF431" s="157">
        <v>5.0000000000000001E-4</v>
      </c>
      <c r="BG431" s="11">
        <v>2.58</v>
      </c>
      <c r="BH431" s="10"/>
      <c r="BI431" s="157"/>
      <c r="BJ431" s="627"/>
      <c r="BK431" s="627"/>
      <c r="BL431" s="627"/>
      <c r="BM431" s="157"/>
      <c r="BN431" s="157"/>
      <c r="BO431" s="11"/>
      <c r="BP431" s="10"/>
      <c r="BQ431" s="157"/>
      <c r="BR431" s="627"/>
      <c r="BS431" s="627"/>
      <c r="BT431" s="627"/>
      <c r="BU431" s="157"/>
      <c r="BV431" s="157"/>
      <c r="BW431" s="11"/>
    </row>
    <row r="432" spans="1:75">
      <c r="AI432" s="561"/>
      <c r="AJ432" s="166"/>
      <c r="AK432" s="157"/>
      <c r="AL432" s="627"/>
      <c r="AM432" s="627"/>
      <c r="AN432" s="627"/>
      <c r="AO432" s="157"/>
      <c r="AP432" s="157"/>
      <c r="AQ432" s="11"/>
      <c r="AR432" s="10"/>
      <c r="AS432" s="157"/>
      <c r="AT432" s="627"/>
      <c r="AU432" s="627"/>
      <c r="AV432" s="627"/>
      <c r="AW432" s="157"/>
      <c r="AX432" s="157"/>
      <c r="AY432" s="11"/>
      <c r="AZ432" s="10" t="s">
        <v>2020</v>
      </c>
      <c r="BA432" s="157" t="s">
        <v>539</v>
      </c>
      <c r="BB432" s="627" t="s">
        <v>1217</v>
      </c>
      <c r="BC432" s="627" t="s">
        <v>1721</v>
      </c>
      <c r="BD432" s="627" t="s">
        <v>238</v>
      </c>
      <c r="BE432" s="157">
        <v>4.4999999999999998E-2</v>
      </c>
      <c r="BF432" s="157">
        <v>9.0000000000000008E-4</v>
      </c>
      <c r="BG432" s="11">
        <v>2.58</v>
      </c>
      <c r="BH432" s="10"/>
      <c r="BI432" s="157"/>
      <c r="BJ432" s="627"/>
      <c r="BK432" s="627"/>
      <c r="BL432" s="627"/>
      <c r="BM432" s="157"/>
      <c r="BN432" s="157"/>
      <c r="BO432" s="11"/>
      <c r="BP432" s="10"/>
      <c r="BQ432" s="157"/>
      <c r="BR432" s="627"/>
      <c r="BS432" s="627"/>
      <c r="BT432" s="627"/>
      <c r="BU432" s="157"/>
      <c r="BV432" s="157"/>
      <c r="BW432" s="11"/>
    </row>
    <row r="433" spans="35:75">
      <c r="AI433" s="561"/>
      <c r="AJ433" s="166"/>
      <c r="AK433" s="157"/>
      <c r="AL433" s="627"/>
      <c r="AM433" s="627"/>
      <c r="AN433" s="627"/>
      <c r="AO433" s="157"/>
      <c r="AP433" s="157"/>
      <c r="AQ433" s="11"/>
      <c r="AR433" s="10"/>
      <c r="AS433" s="157"/>
      <c r="AT433" s="627"/>
      <c r="AU433" s="627"/>
      <c r="AV433" s="627"/>
      <c r="AW433" s="157"/>
      <c r="AX433" s="157"/>
      <c r="AY433" s="11"/>
      <c r="AZ433" s="10" t="s">
        <v>2020</v>
      </c>
      <c r="BA433" s="157" t="s">
        <v>539</v>
      </c>
      <c r="BB433" s="627" t="s">
        <v>1218</v>
      </c>
      <c r="BC433" s="627" t="s">
        <v>1721</v>
      </c>
      <c r="BD433" s="627" t="s">
        <v>238</v>
      </c>
      <c r="BE433" s="157">
        <v>4.4999999999999998E-2</v>
      </c>
      <c r="BF433" s="157">
        <v>9.0000000000000008E-4</v>
      </c>
      <c r="BG433" s="11">
        <v>2.58</v>
      </c>
      <c r="BH433" s="10"/>
      <c r="BI433" s="157"/>
      <c r="BJ433" s="627"/>
      <c r="BK433" s="627"/>
      <c r="BL433" s="627"/>
      <c r="BM433" s="157"/>
      <c r="BN433" s="157"/>
      <c r="BO433" s="11"/>
      <c r="BP433" s="10"/>
      <c r="BQ433" s="157"/>
      <c r="BR433" s="627"/>
      <c r="BS433" s="627"/>
      <c r="BT433" s="627"/>
      <c r="BU433" s="157"/>
      <c r="BV433" s="157"/>
      <c r="BW433" s="11"/>
    </row>
    <row r="434" spans="35:75">
      <c r="AI434" s="561"/>
      <c r="AJ434" s="166"/>
      <c r="AK434" s="157"/>
      <c r="AL434" s="627"/>
      <c r="AM434" s="627"/>
      <c r="AN434" s="627"/>
      <c r="AO434" s="157"/>
      <c r="AP434" s="157"/>
      <c r="AQ434" s="11"/>
      <c r="AR434" s="10"/>
      <c r="AS434" s="157"/>
      <c r="AT434" s="627"/>
      <c r="AU434" s="627"/>
      <c r="AV434" s="627"/>
      <c r="AW434" s="157"/>
      <c r="AX434" s="157"/>
      <c r="AY434" s="11"/>
      <c r="AZ434" s="10" t="s">
        <v>2020</v>
      </c>
      <c r="BA434" s="157" t="s">
        <v>539</v>
      </c>
      <c r="BB434" s="627" t="s">
        <v>1219</v>
      </c>
      <c r="BC434" s="627" t="s">
        <v>1721</v>
      </c>
      <c r="BD434" s="627" t="s">
        <v>238</v>
      </c>
      <c r="BE434" s="157">
        <v>4.4999999999999998E-2</v>
      </c>
      <c r="BF434" s="157">
        <v>9.0000000000000008E-4</v>
      </c>
      <c r="BG434" s="11">
        <v>2.58</v>
      </c>
      <c r="BH434" s="10"/>
      <c r="BI434" s="157"/>
      <c r="BJ434" s="627"/>
      <c r="BK434" s="627"/>
      <c r="BL434" s="627"/>
      <c r="BM434" s="157"/>
      <c r="BN434" s="157"/>
      <c r="BO434" s="11"/>
      <c r="BP434" s="10"/>
      <c r="BQ434" s="157"/>
      <c r="BR434" s="627"/>
      <c r="BS434" s="627"/>
      <c r="BT434" s="627"/>
      <c r="BU434" s="157"/>
      <c r="BV434" s="157"/>
      <c r="BW434" s="11"/>
    </row>
    <row r="435" spans="35:75">
      <c r="AI435" s="561"/>
      <c r="AJ435" s="166"/>
      <c r="AK435" s="157"/>
      <c r="AL435" s="627"/>
      <c r="AM435" s="627"/>
      <c r="AN435" s="627"/>
      <c r="AO435" s="157"/>
      <c r="AP435" s="157"/>
      <c r="AQ435" s="11"/>
      <c r="AR435" s="10"/>
      <c r="AS435" s="157"/>
      <c r="AT435" s="627"/>
      <c r="AU435" s="627"/>
      <c r="AV435" s="627"/>
      <c r="AW435" s="157"/>
      <c r="AX435" s="157"/>
      <c r="AY435" s="11"/>
      <c r="AZ435" s="10" t="s">
        <v>2020</v>
      </c>
      <c r="BA435" s="157" t="s">
        <v>539</v>
      </c>
      <c r="BB435" s="627" t="s">
        <v>1220</v>
      </c>
      <c r="BC435" s="627" t="s">
        <v>1721</v>
      </c>
      <c r="BD435" s="627" t="s">
        <v>238</v>
      </c>
      <c r="BE435" s="157">
        <v>4.4999999999999998E-2</v>
      </c>
      <c r="BF435" s="157">
        <v>9.0000000000000008E-4</v>
      </c>
      <c r="BG435" s="11">
        <v>2.58</v>
      </c>
      <c r="BH435" s="10"/>
      <c r="BI435" s="157"/>
      <c r="BJ435" s="627"/>
      <c r="BK435" s="627"/>
      <c r="BL435" s="627"/>
      <c r="BM435" s="157"/>
      <c r="BN435" s="157"/>
      <c r="BO435" s="11"/>
      <c r="BP435" s="10"/>
      <c r="BQ435" s="157"/>
      <c r="BR435" s="627"/>
      <c r="BS435" s="627"/>
      <c r="BT435" s="627"/>
      <c r="BU435" s="157"/>
      <c r="BV435" s="157"/>
      <c r="BW435" s="11"/>
    </row>
    <row r="436" spans="35:75">
      <c r="AI436" s="561"/>
      <c r="AJ436" s="166"/>
      <c r="AK436" s="157"/>
      <c r="AL436" s="627"/>
      <c r="AM436" s="627"/>
      <c r="AN436" s="627"/>
      <c r="AO436" s="157"/>
      <c r="AP436" s="157"/>
      <c r="AQ436" s="11"/>
      <c r="AR436" s="10"/>
      <c r="AS436" s="157"/>
      <c r="AT436" s="627"/>
      <c r="AU436" s="627"/>
      <c r="AV436" s="627"/>
      <c r="AW436" s="157"/>
      <c r="AX436" s="157"/>
      <c r="AY436" s="11"/>
      <c r="AZ436" s="10" t="s">
        <v>2020</v>
      </c>
      <c r="BA436" s="157" t="s">
        <v>539</v>
      </c>
      <c r="BB436" s="627" t="s">
        <v>1221</v>
      </c>
      <c r="BC436" s="627" t="s">
        <v>1721</v>
      </c>
      <c r="BD436" s="627" t="s">
        <v>238</v>
      </c>
      <c r="BE436" s="157">
        <v>4.4999999999999998E-2</v>
      </c>
      <c r="BF436" s="157">
        <v>9.0000000000000008E-4</v>
      </c>
      <c r="BG436" s="11">
        <v>2.58</v>
      </c>
      <c r="BH436" s="10"/>
      <c r="BI436" s="157"/>
      <c r="BJ436" s="627"/>
      <c r="BK436" s="627"/>
      <c r="BL436" s="627"/>
      <c r="BM436" s="157"/>
      <c r="BN436" s="157"/>
      <c r="BO436" s="11"/>
      <c r="BP436" s="10"/>
      <c r="BQ436" s="157"/>
      <c r="BR436" s="627"/>
      <c r="BS436" s="627"/>
      <c r="BT436" s="627"/>
      <c r="BU436" s="157"/>
      <c r="BV436" s="157"/>
      <c r="BW436" s="11"/>
    </row>
    <row r="437" spans="35:75">
      <c r="AI437" s="561"/>
      <c r="AJ437" s="166"/>
      <c r="AK437" s="157"/>
      <c r="AL437" s="627"/>
      <c r="AM437" s="627"/>
      <c r="AN437" s="627"/>
      <c r="AO437" s="157"/>
      <c r="AP437" s="157"/>
      <c r="AQ437" s="11"/>
      <c r="AR437" s="10"/>
      <c r="AS437" s="157"/>
      <c r="AT437" s="627"/>
      <c r="AU437" s="627"/>
      <c r="AV437" s="627"/>
      <c r="AW437" s="157"/>
      <c r="AX437" s="157"/>
      <c r="AY437" s="11"/>
      <c r="AZ437" s="10" t="s">
        <v>2020</v>
      </c>
      <c r="BA437" s="157" t="s">
        <v>539</v>
      </c>
      <c r="BB437" s="627" t="s">
        <v>1222</v>
      </c>
      <c r="BC437" s="627" t="s">
        <v>1721</v>
      </c>
      <c r="BD437" s="627" t="s">
        <v>238</v>
      </c>
      <c r="BE437" s="157">
        <v>4.4999999999999998E-2</v>
      </c>
      <c r="BF437" s="157">
        <v>9.0000000000000008E-4</v>
      </c>
      <c r="BG437" s="11">
        <v>2.58</v>
      </c>
      <c r="BH437" s="10"/>
      <c r="BI437" s="157"/>
      <c r="BJ437" s="627"/>
      <c r="BK437" s="627"/>
      <c r="BL437" s="627"/>
      <c r="BM437" s="157"/>
      <c r="BN437" s="157"/>
      <c r="BO437" s="11"/>
      <c r="BP437" s="10"/>
      <c r="BQ437" s="157"/>
      <c r="BR437" s="627"/>
      <c r="BS437" s="627"/>
      <c r="BT437" s="627"/>
      <c r="BU437" s="157"/>
      <c r="BV437" s="157"/>
      <c r="BW437" s="11"/>
    </row>
    <row r="438" spans="35:75">
      <c r="AI438" s="561"/>
      <c r="AJ438" s="166"/>
      <c r="AK438" s="157"/>
      <c r="AL438" s="627"/>
      <c r="AM438" s="627"/>
      <c r="AN438" s="627"/>
      <c r="AO438" s="157"/>
      <c r="AP438" s="157"/>
      <c r="AQ438" s="11"/>
      <c r="AR438" s="10"/>
      <c r="AS438" s="157"/>
      <c r="AT438" s="627"/>
      <c r="AU438" s="627"/>
      <c r="AV438" s="627"/>
      <c r="AW438" s="157"/>
      <c r="AX438" s="157"/>
      <c r="AY438" s="11"/>
      <c r="AZ438" s="10" t="s">
        <v>2020</v>
      </c>
      <c r="BA438" s="157" t="s">
        <v>539</v>
      </c>
      <c r="BB438" s="627" t="s">
        <v>1223</v>
      </c>
      <c r="BC438" s="627" t="s">
        <v>1721</v>
      </c>
      <c r="BD438" s="627" t="s">
        <v>238</v>
      </c>
      <c r="BE438" s="157">
        <v>4.4999999999999998E-2</v>
      </c>
      <c r="BF438" s="157">
        <v>9.0000000000000008E-4</v>
      </c>
      <c r="BG438" s="11">
        <v>2.58</v>
      </c>
      <c r="BH438" s="10"/>
      <c r="BI438" s="157"/>
      <c r="BJ438" s="627"/>
      <c r="BK438" s="627"/>
      <c r="BL438" s="627"/>
      <c r="BM438" s="157"/>
      <c r="BN438" s="157"/>
      <c r="BO438" s="11"/>
      <c r="BP438" s="10"/>
      <c r="BQ438" s="157"/>
      <c r="BR438" s="627"/>
      <c r="BS438" s="627"/>
      <c r="BT438" s="627"/>
      <c r="BU438" s="157"/>
      <c r="BV438" s="157"/>
      <c r="BW438" s="11"/>
    </row>
    <row r="439" spans="35:75">
      <c r="AI439" s="561"/>
      <c r="AJ439" s="166"/>
      <c r="AK439" s="157"/>
      <c r="AL439" s="627"/>
      <c r="AM439" s="627"/>
      <c r="AN439" s="627"/>
      <c r="AO439" s="157"/>
      <c r="AP439" s="157"/>
      <c r="AQ439" s="11"/>
      <c r="AR439" s="10"/>
      <c r="AS439" s="157"/>
      <c r="AT439" s="627"/>
      <c r="AU439" s="627"/>
      <c r="AV439" s="627"/>
      <c r="AW439" s="157"/>
      <c r="AX439" s="157"/>
      <c r="AY439" s="11"/>
      <c r="AZ439" s="10" t="s">
        <v>2020</v>
      </c>
      <c r="BA439" s="157" t="s">
        <v>539</v>
      </c>
      <c r="BB439" s="627" t="s">
        <v>1224</v>
      </c>
      <c r="BC439" s="627" t="s">
        <v>1721</v>
      </c>
      <c r="BD439" s="627" t="s">
        <v>238</v>
      </c>
      <c r="BE439" s="157">
        <v>4.4999999999999998E-2</v>
      </c>
      <c r="BF439" s="157">
        <v>9.0000000000000008E-4</v>
      </c>
      <c r="BG439" s="11">
        <v>2.58</v>
      </c>
      <c r="BH439" s="10"/>
      <c r="BI439" s="157"/>
      <c r="BJ439" s="627"/>
      <c r="BK439" s="627"/>
      <c r="BL439" s="627"/>
      <c r="BM439" s="157"/>
      <c r="BN439" s="157"/>
      <c r="BO439" s="11"/>
      <c r="BP439" s="10"/>
      <c r="BQ439" s="157"/>
      <c r="BR439" s="627"/>
      <c r="BS439" s="627"/>
      <c r="BT439" s="627"/>
      <c r="BU439" s="157"/>
      <c r="BV439" s="157"/>
      <c r="BW439" s="11"/>
    </row>
    <row r="440" spans="35:75">
      <c r="AI440" s="561"/>
      <c r="AJ440" s="166"/>
      <c r="AK440" s="157"/>
      <c r="AL440" s="627"/>
      <c r="AM440" s="627"/>
      <c r="AN440" s="627"/>
      <c r="AO440" s="157"/>
      <c r="AP440" s="157"/>
      <c r="AQ440" s="11"/>
      <c r="AR440" s="10"/>
      <c r="AS440" s="157"/>
      <c r="AT440" s="627"/>
      <c r="AU440" s="627"/>
      <c r="AV440" s="627"/>
      <c r="AW440" s="157"/>
      <c r="AX440" s="157"/>
      <c r="AY440" s="11"/>
      <c r="AZ440" s="10" t="s">
        <v>2020</v>
      </c>
      <c r="BA440" s="157" t="s">
        <v>607</v>
      </c>
      <c r="BB440" s="627" t="s">
        <v>1225</v>
      </c>
      <c r="BC440" s="627" t="s">
        <v>1721</v>
      </c>
      <c r="BD440" s="627" t="s">
        <v>238</v>
      </c>
      <c r="BE440" s="157">
        <v>4.4999999999999998E-2</v>
      </c>
      <c r="BF440" s="157">
        <v>9.0000000000000008E-4</v>
      </c>
      <c r="BG440" s="11">
        <v>2.58</v>
      </c>
      <c r="BH440" s="10"/>
      <c r="BI440" s="157"/>
      <c r="BJ440" s="627"/>
      <c r="BK440" s="627"/>
      <c r="BL440" s="627"/>
      <c r="BM440" s="157"/>
      <c r="BN440" s="157"/>
      <c r="BO440" s="11"/>
      <c r="BP440" s="10"/>
      <c r="BQ440" s="157"/>
      <c r="BR440" s="627"/>
      <c r="BS440" s="627"/>
      <c r="BT440" s="627"/>
      <c r="BU440" s="157"/>
      <c r="BV440" s="157"/>
      <c r="BW440" s="11"/>
    </row>
    <row r="441" spans="35:75">
      <c r="AI441" s="561"/>
      <c r="AJ441" s="166"/>
      <c r="AK441" s="157"/>
      <c r="AL441" s="627"/>
      <c r="AM441" s="627"/>
      <c r="AN441" s="627"/>
      <c r="AO441" s="157"/>
      <c r="AP441" s="157"/>
      <c r="AQ441" s="11"/>
      <c r="AR441" s="10"/>
      <c r="AS441" s="157"/>
      <c r="AT441" s="627"/>
      <c r="AU441" s="627"/>
      <c r="AV441" s="627"/>
      <c r="AW441" s="157"/>
      <c r="AX441" s="157"/>
      <c r="AY441" s="11"/>
      <c r="AZ441" s="10" t="s">
        <v>2020</v>
      </c>
      <c r="BA441" s="157" t="s">
        <v>607</v>
      </c>
      <c r="BB441" s="627" t="s">
        <v>1226</v>
      </c>
      <c r="BC441" s="627" t="s">
        <v>1721</v>
      </c>
      <c r="BD441" s="627" t="s">
        <v>238</v>
      </c>
      <c r="BE441" s="157">
        <v>4.4999999999999998E-2</v>
      </c>
      <c r="BF441" s="157">
        <v>9.0000000000000008E-4</v>
      </c>
      <c r="BG441" s="11">
        <v>2.58</v>
      </c>
      <c r="BH441" s="10"/>
      <c r="BI441" s="157"/>
      <c r="BJ441" s="627"/>
      <c r="BK441" s="627"/>
      <c r="BL441" s="627"/>
      <c r="BM441" s="157"/>
      <c r="BN441" s="157"/>
      <c r="BO441" s="11"/>
      <c r="BP441" s="10"/>
      <c r="BQ441" s="157"/>
      <c r="BR441" s="627"/>
      <c r="BS441" s="627"/>
      <c r="BT441" s="627"/>
      <c r="BU441" s="157"/>
      <c r="BV441" s="157"/>
      <c r="BW441" s="11"/>
    </row>
    <row r="442" spans="35:75">
      <c r="AI442" s="561"/>
      <c r="AJ442" s="166"/>
      <c r="AK442" s="157"/>
      <c r="AL442" s="627"/>
      <c r="AM442" s="627"/>
      <c r="AN442" s="627"/>
      <c r="AO442" s="157"/>
      <c r="AP442" s="157"/>
      <c r="AQ442" s="11"/>
      <c r="AR442" s="10"/>
      <c r="AS442" s="157"/>
      <c r="AT442" s="627"/>
      <c r="AU442" s="627"/>
      <c r="AV442" s="627"/>
      <c r="AW442" s="157"/>
      <c r="AX442" s="157"/>
      <c r="AY442" s="11"/>
      <c r="AZ442" s="10" t="s">
        <v>2020</v>
      </c>
      <c r="BA442" s="157" t="s">
        <v>607</v>
      </c>
      <c r="BB442" s="627" t="s">
        <v>1227</v>
      </c>
      <c r="BC442" s="627" t="s">
        <v>1721</v>
      </c>
      <c r="BD442" s="627" t="s">
        <v>238</v>
      </c>
      <c r="BE442" s="157">
        <v>4.4999999999999998E-2</v>
      </c>
      <c r="BF442" s="157">
        <v>9.0000000000000008E-4</v>
      </c>
      <c r="BG442" s="11">
        <v>2.58</v>
      </c>
      <c r="BH442" s="10"/>
      <c r="BI442" s="157"/>
      <c r="BJ442" s="627"/>
      <c r="BK442" s="627"/>
      <c r="BL442" s="627"/>
      <c r="BM442" s="157"/>
      <c r="BN442" s="157"/>
      <c r="BO442" s="11"/>
      <c r="BP442" s="10"/>
      <c r="BQ442" s="157"/>
      <c r="BR442" s="627"/>
      <c r="BS442" s="627"/>
      <c r="BT442" s="627"/>
      <c r="BU442" s="157"/>
      <c r="BV442" s="157"/>
      <c r="BW442" s="11"/>
    </row>
    <row r="443" spans="35:75">
      <c r="AI443" s="561"/>
      <c r="AJ443" s="166"/>
      <c r="AK443" s="157"/>
      <c r="AL443" s="627"/>
      <c r="AM443" s="627"/>
      <c r="AN443" s="627"/>
      <c r="AO443" s="157"/>
      <c r="AP443" s="157"/>
      <c r="AQ443" s="11"/>
      <c r="AR443" s="10"/>
      <c r="AS443" s="157"/>
      <c r="AT443" s="627"/>
      <c r="AU443" s="627"/>
      <c r="AV443" s="627"/>
      <c r="AW443" s="157"/>
      <c r="AX443" s="157"/>
      <c r="AY443" s="11"/>
      <c r="AZ443" s="10" t="s">
        <v>2020</v>
      </c>
      <c r="BA443" s="157" t="s">
        <v>607</v>
      </c>
      <c r="BB443" s="627" t="s">
        <v>1228</v>
      </c>
      <c r="BC443" s="627" t="s">
        <v>1721</v>
      </c>
      <c r="BD443" s="627" t="s">
        <v>238</v>
      </c>
      <c r="BE443" s="157">
        <v>4.4999999999999998E-2</v>
      </c>
      <c r="BF443" s="157">
        <v>9.0000000000000008E-4</v>
      </c>
      <c r="BG443" s="11">
        <v>2.58</v>
      </c>
      <c r="BH443" s="10"/>
      <c r="BI443" s="157"/>
      <c r="BJ443" s="627"/>
      <c r="BK443" s="627"/>
      <c r="BL443" s="627"/>
      <c r="BM443" s="157"/>
      <c r="BN443" s="157"/>
      <c r="BO443" s="11"/>
      <c r="BP443" s="10"/>
      <c r="BQ443" s="157"/>
      <c r="BR443" s="627"/>
      <c r="BS443" s="627"/>
      <c r="BT443" s="627"/>
      <c r="BU443" s="157"/>
      <c r="BV443" s="157"/>
      <c r="BW443" s="11"/>
    </row>
    <row r="444" spans="35:75">
      <c r="AI444" s="561"/>
      <c r="AJ444" s="166"/>
      <c r="AK444" s="157"/>
      <c r="AL444" s="627"/>
      <c r="AM444" s="627"/>
      <c r="AN444" s="627"/>
      <c r="AO444" s="157"/>
      <c r="AP444" s="157"/>
      <c r="AQ444" s="11"/>
      <c r="AR444" s="10"/>
      <c r="AS444" s="157"/>
      <c r="AT444" s="627"/>
      <c r="AU444" s="627"/>
      <c r="AV444" s="627"/>
      <c r="AW444" s="157"/>
      <c r="AX444" s="157"/>
      <c r="AY444" s="11"/>
      <c r="AZ444" s="10" t="s">
        <v>2020</v>
      </c>
      <c r="BA444" s="157" t="s">
        <v>607</v>
      </c>
      <c r="BB444" s="627" t="s">
        <v>1229</v>
      </c>
      <c r="BC444" s="627" t="s">
        <v>1721</v>
      </c>
      <c r="BD444" s="627" t="s">
        <v>238</v>
      </c>
      <c r="BE444" s="157">
        <v>4.4999999999999998E-2</v>
      </c>
      <c r="BF444" s="157">
        <v>9.0000000000000008E-4</v>
      </c>
      <c r="BG444" s="11">
        <v>2.58</v>
      </c>
      <c r="BH444" s="10"/>
      <c r="BI444" s="157"/>
      <c r="BJ444" s="627"/>
      <c r="BK444" s="627"/>
      <c r="BL444" s="627"/>
      <c r="BM444" s="157"/>
      <c r="BN444" s="157"/>
      <c r="BO444" s="11"/>
      <c r="BP444" s="10"/>
      <c r="BQ444" s="157"/>
      <c r="BR444" s="627"/>
      <c r="BS444" s="627"/>
      <c r="BT444" s="627"/>
      <c r="BU444" s="157"/>
      <c r="BV444" s="157"/>
      <c r="BW444" s="11"/>
    </row>
    <row r="445" spans="35:75">
      <c r="AI445" s="561"/>
      <c r="AJ445" s="166"/>
      <c r="AK445" s="157"/>
      <c r="AL445" s="627"/>
      <c r="AM445" s="627"/>
      <c r="AN445" s="627"/>
      <c r="AO445" s="157"/>
      <c r="AP445" s="157"/>
      <c r="AQ445" s="11"/>
      <c r="AR445" s="10"/>
      <c r="AS445" s="157"/>
      <c r="AT445" s="627"/>
      <c r="AU445" s="627"/>
      <c r="AV445" s="627"/>
      <c r="AW445" s="157"/>
      <c r="AX445" s="157"/>
      <c r="AY445" s="11"/>
      <c r="AZ445" s="10" t="s">
        <v>2020</v>
      </c>
      <c r="BA445" s="157" t="s">
        <v>607</v>
      </c>
      <c r="BB445" s="627" t="s">
        <v>1230</v>
      </c>
      <c r="BC445" s="627" t="s">
        <v>1721</v>
      </c>
      <c r="BD445" s="627" t="s">
        <v>238</v>
      </c>
      <c r="BE445" s="157">
        <v>4.4999999999999998E-2</v>
      </c>
      <c r="BF445" s="157">
        <v>9.0000000000000008E-4</v>
      </c>
      <c r="BG445" s="11">
        <v>2.58</v>
      </c>
      <c r="BH445" s="10"/>
      <c r="BI445" s="157"/>
      <c r="BJ445" s="627"/>
      <c r="BK445" s="627"/>
      <c r="BL445" s="627"/>
      <c r="BM445" s="157"/>
      <c r="BN445" s="157"/>
      <c r="BO445" s="11"/>
      <c r="BP445" s="10"/>
      <c r="BQ445" s="157"/>
      <c r="BR445" s="627"/>
      <c r="BS445" s="627"/>
      <c r="BT445" s="627"/>
      <c r="BU445" s="157"/>
      <c r="BV445" s="157"/>
      <c r="BW445" s="11"/>
    </row>
    <row r="446" spans="35:75">
      <c r="AI446" s="561"/>
      <c r="AJ446" s="166"/>
      <c r="AK446" s="157"/>
      <c r="AL446" s="627"/>
      <c r="AM446" s="627"/>
      <c r="AN446" s="627"/>
      <c r="AO446" s="157"/>
      <c r="AP446" s="157"/>
      <c r="AQ446" s="11"/>
      <c r="AR446" s="10"/>
      <c r="AS446" s="157"/>
      <c r="AT446" s="627"/>
      <c r="AU446" s="627"/>
      <c r="AV446" s="627"/>
      <c r="AW446" s="157"/>
      <c r="AX446" s="157"/>
      <c r="AY446" s="11"/>
      <c r="AZ446" s="10" t="s">
        <v>2020</v>
      </c>
      <c r="BA446" s="157" t="s">
        <v>607</v>
      </c>
      <c r="BB446" s="627" t="s">
        <v>1231</v>
      </c>
      <c r="BC446" s="627" t="s">
        <v>1721</v>
      </c>
      <c r="BD446" s="627" t="s">
        <v>238</v>
      </c>
      <c r="BE446" s="157">
        <v>4.4999999999999998E-2</v>
      </c>
      <c r="BF446" s="157">
        <v>9.0000000000000008E-4</v>
      </c>
      <c r="BG446" s="11">
        <v>2.58</v>
      </c>
      <c r="BH446" s="10"/>
      <c r="BI446" s="157"/>
      <c r="BJ446" s="627"/>
      <c r="BK446" s="627"/>
      <c r="BL446" s="627"/>
      <c r="BM446" s="157"/>
      <c r="BN446" s="157"/>
      <c r="BO446" s="11"/>
      <c r="BP446" s="10"/>
      <c r="BQ446" s="157"/>
      <c r="BR446" s="627"/>
      <c r="BS446" s="627"/>
      <c r="BT446" s="627"/>
      <c r="BU446" s="157"/>
      <c r="BV446" s="157"/>
      <c r="BW446" s="11"/>
    </row>
    <row r="447" spans="35:75">
      <c r="AI447" s="561"/>
      <c r="AJ447" s="166"/>
      <c r="AK447" s="157"/>
      <c r="AL447" s="627"/>
      <c r="AM447" s="627"/>
      <c r="AN447" s="627"/>
      <c r="AO447" s="157"/>
      <c r="AP447" s="157"/>
      <c r="AQ447" s="11"/>
      <c r="AR447" s="10"/>
      <c r="AS447" s="157"/>
      <c r="AT447" s="627"/>
      <c r="AU447" s="627"/>
      <c r="AV447" s="627"/>
      <c r="AW447" s="157"/>
      <c r="AX447" s="157"/>
      <c r="AY447" s="11"/>
      <c r="AZ447" s="10" t="s">
        <v>2020</v>
      </c>
      <c r="BA447" s="157" t="s">
        <v>607</v>
      </c>
      <c r="BB447" s="627" t="s">
        <v>1232</v>
      </c>
      <c r="BC447" s="627" t="s">
        <v>1721</v>
      </c>
      <c r="BD447" s="627" t="s">
        <v>238</v>
      </c>
      <c r="BE447" s="157">
        <v>4.4999999999999998E-2</v>
      </c>
      <c r="BF447" s="157">
        <v>9.0000000000000008E-4</v>
      </c>
      <c r="BG447" s="11">
        <v>2.58</v>
      </c>
      <c r="BH447" s="10"/>
      <c r="BI447" s="157"/>
      <c r="BJ447" s="627"/>
      <c r="BK447" s="627"/>
      <c r="BL447" s="627"/>
      <c r="BM447" s="157"/>
      <c r="BN447" s="157"/>
      <c r="BO447" s="11"/>
      <c r="BP447" s="10"/>
      <c r="BQ447" s="157"/>
      <c r="BR447" s="627"/>
      <c r="BS447" s="627"/>
      <c r="BT447" s="627"/>
      <c r="BU447" s="157"/>
      <c r="BV447" s="157"/>
      <c r="BW447" s="11"/>
    </row>
    <row r="448" spans="35:75">
      <c r="AI448" s="561"/>
      <c r="AJ448" s="166"/>
      <c r="AK448" s="157"/>
      <c r="AL448" s="627"/>
      <c r="AM448" s="627"/>
      <c r="AN448" s="627"/>
      <c r="AO448" s="157"/>
      <c r="AP448" s="157"/>
      <c r="AQ448" s="11"/>
      <c r="AR448" s="10"/>
      <c r="AS448" s="157"/>
      <c r="AT448" s="627"/>
      <c r="AU448" s="627"/>
      <c r="AV448" s="627"/>
      <c r="AW448" s="157"/>
      <c r="AX448" s="157"/>
      <c r="AY448" s="11"/>
      <c r="AZ448" s="502" t="s">
        <v>2020</v>
      </c>
      <c r="BA448" s="503" t="s">
        <v>1703</v>
      </c>
      <c r="BB448" s="504" t="s">
        <v>2583</v>
      </c>
      <c r="BC448" s="504" t="s">
        <v>1721</v>
      </c>
      <c r="BD448" s="504" t="s">
        <v>237</v>
      </c>
      <c r="BE448" s="503">
        <v>3.7499999999999999E-2</v>
      </c>
      <c r="BF448" s="503">
        <v>7.5000000000000002E-4</v>
      </c>
      <c r="BG448" s="505">
        <v>2.58</v>
      </c>
      <c r="BH448" s="10"/>
      <c r="BI448" s="157"/>
      <c r="BJ448" s="627"/>
      <c r="BK448" s="627"/>
      <c r="BL448" s="627"/>
      <c r="BM448" s="157"/>
      <c r="BN448" s="157"/>
      <c r="BO448" s="11"/>
      <c r="BP448" s="10"/>
      <c r="BQ448" s="157"/>
      <c r="BR448" s="627"/>
      <c r="BS448" s="627"/>
      <c r="BT448" s="627"/>
      <c r="BU448" s="157"/>
      <c r="BV448" s="157"/>
      <c r="BW448" s="11"/>
    </row>
    <row r="449" spans="1:75">
      <c r="AI449" s="561"/>
      <c r="AJ449" s="166"/>
      <c r="AK449" s="157"/>
      <c r="AL449" s="627"/>
      <c r="AM449" s="627"/>
      <c r="AN449" s="627"/>
      <c r="AO449" s="157"/>
      <c r="AP449" s="157"/>
      <c r="AQ449" s="11"/>
      <c r="AR449" s="10"/>
      <c r="AS449" s="157"/>
      <c r="AT449" s="627"/>
      <c r="AU449" s="627"/>
      <c r="AV449" s="627"/>
      <c r="AW449" s="157"/>
      <c r="AX449" s="157"/>
      <c r="AY449" s="11"/>
      <c r="AZ449" s="502" t="s">
        <v>2020</v>
      </c>
      <c r="BA449" s="503" t="s">
        <v>1703</v>
      </c>
      <c r="BB449" s="504" t="s">
        <v>2584</v>
      </c>
      <c r="BC449" s="504" t="s">
        <v>2455</v>
      </c>
      <c r="BD449" s="559" t="s">
        <v>2652</v>
      </c>
      <c r="BE449" s="503">
        <v>0.13500000000000001</v>
      </c>
      <c r="BF449" s="503">
        <v>2.7000000000000001E-3</v>
      </c>
      <c r="BG449" s="505">
        <v>2.58</v>
      </c>
      <c r="BH449" s="10"/>
      <c r="BI449" s="157"/>
      <c r="BJ449" s="627"/>
      <c r="BK449" s="627"/>
      <c r="BL449" s="627"/>
      <c r="BM449" s="157"/>
      <c r="BN449" s="157"/>
      <c r="BO449" s="11"/>
      <c r="BP449" s="10"/>
      <c r="BQ449" s="157"/>
      <c r="BR449" s="627"/>
      <c r="BS449" s="627"/>
      <c r="BT449" s="627"/>
      <c r="BU449" s="157"/>
      <c r="BV449" s="157"/>
      <c r="BW449" s="11"/>
    </row>
    <row r="450" spans="1:75">
      <c r="A450" s="1" t="s">
        <v>1029</v>
      </c>
      <c r="B450" s="1" t="s">
        <v>974</v>
      </c>
      <c r="C450" s="1" t="s">
        <v>975</v>
      </c>
      <c r="D450" s="1" t="s">
        <v>539</v>
      </c>
      <c r="E450" s="1" t="s">
        <v>586</v>
      </c>
      <c r="F450" s="1">
        <v>0.04</v>
      </c>
      <c r="G450" s="1">
        <v>2.5000000000000001E-3</v>
      </c>
      <c r="J450" s="1" t="s">
        <v>769</v>
      </c>
      <c r="AI450" s="561"/>
      <c r="AJ450" s="166"/>
      <c r="AK450" s="157"/>
      <c r="AL450" s="627"/>
      <c r="AM450" s="627"/>
      <c r="AN450" s="627"/>
      <c r="AO450" s="157"/>
      <c r="AP450" s="157"/>
      <c r="AQ450" s="11"/>
      <c r="AR450" s="10"/>
      <c r="AS450" s="157"/>
      <c r="AT450" s="627"/>
      <c r="AU450" s="627"/>
      <c r="AV450" s="627"/>
      <c r="AW450" s="157"/>
      <c r="AX450" s="157"/>
      <c r="AY450" s="11"/>
      <c r="AZ450" s="502" t="s">
        <v>2020</v>
      </c>
      <c r="BA450" s="503" t="s">
        <v>1703</v>
      </c>
      <c r="BB450" s="504" t="s">
        <v>2585</v>
      </c>
      <c r="BC450" s="504" t="s">
        <v>2455</v>
      </c>
      <c r="BD450" s="559" t="s">
        <v>2652</v>
      </c>
      <c r="BE450" s="503">
        <v>0.13500000000000001</v>
      </c>
      <c r="BF450" s="503">
        <v>3.0000000000000001E-3</v>
      </c>
      <c r="BG450" s="505">
        <v>2.58</v>
      </c>
      <c r="BH450" s="10"/>
      <c r="BI450" s="157"/>
      <c r="BJ450" s="627"/>
      <c r="BK450" s="627"/>
      <c r="BL450" s="627"/>
      <c r="BM450" s="157"/>
      <c r="BN450" s="157"/>
      <c r="BO450" s="11"/>
      <c r="BP450" s="10"/>
      <c r="BQ450" s="157"/>
      <c r="BR450" s="627"/>
      <c r="BS450" s="627"/>
      <c r="BT450" s="627"/>
      <c r="BU450" s="157"/>
      <c r="BV450" s="157"/>
      <c r="BW450" s="11"/>
    </row>
    <row r="451" spans="1:75">
      <c r="A451" s="1" t="s">
        <v>1030</v>
      </c>
      <c r="B451" s="1" t="s">
        <v>974</v>
      </c>
      <c r="C451" s="1" t="s">
        <v>975</v>
      </c>
      <c r="D451" s="1" t="s">
        <v>539</v>
      </c>
      <c r="E451" s="1" t="s">
        <v>587</v>
      </c>
      <c r="F451" s="1">
        <v>0.02</v>
      </c>
      <c r="G451" s="1">
        <v>1.25E-3</v>
      </c>
      <c r="J451" s="1" t="s">
        <v>536</v>
      </c>
      <c r="AI451" s="561"/>
      <c r="AJ451" s="166"/>
      <c r="AK451" s="157"/>
      <c r="AL451" s="627"/>
      <c r="AM451" s="627"/>
      <c r="AN451" s="627"/>
      <c r="AO451" s="157"/>
      <c r="AP451" s="157"/>
      <c r="AQ451" s="11"/>
      <c r="AR451" s="10"/>
      <c r="AS451" s="157"/>
      <c r="AT451" s="627"/>
      <c r="AU451" s="627"/>
      <c r="AV451" s="627"/>
      <c r="AW451" s="157"/>
      <c r="AX451" s="157"/>
      <c r="AY451" s="11"/>
      <c r="AZ451" s="502" t="s">
        <v>2020</v>
      </c>
      <c r="BA451" s="503" t="s">
        <v>1703</v>
      </c>
      <c r="BB451" s="504" t="s">
        <v>2586</v>
      </c>
      <c r="BC451" s="504" t="s">
        <v>2478</v>
      </c>
      <c r="BD451" s="559" t="s">
        <v>2652</v>
      </c>
      <c r="BE451" s="503">
        <v>0.15</v>
      </c>
      <c r="BF451" s="503">
        <v>2.7000000000000001E-3</v>
      </c>
      <c r="BG451" s="505">
        <v>2.58</v>
      </c>
      <c r="BH451" s="10"/>
      <c r="BI451" s="157"/>
      <c r="BJ451" s="627"/>
      <c r="BK451" s="627"/>
      <c r="BL451" s="627"/>
      <c r="BM451" s="157"/>
      <c r="BN451" s="157"/>
      <c r="BO451" s="11"/>
      <c r="BP451" s="10"/>
      <c r="BQ451" s="157"/>
      <c r="BR451" s="627"/>
      <c r="BS451" s="627"/>
      <c r="BT451" s="627"/>
      <c r="BU451" s="157"/>
      <c r="BV451" s="157"/>
      <c r="BW451" s="11"/>
    </row>
    <row r="452" spans="1:75">
      <c r="A452" s="1" t="s">
        <v>1031</v>
      </c>
      <c r="B452" s="1" t="s">
        <v>974</v>
      </c>
      <c r="C452" s="1" t="s">
        <v>975</v>
      </c>
      <c r="D452" s="1" t="s">
        <v>539</v>
      </c>
      <c r="E452" s="1" t="s">
        <v>588</v>
      </c>
      <c r="F452" s="1">
        <v>0.02</v>
      </c>
      <c r="G452" s="1">
        <v>1.25E-3</v>
      </c>
      <c r="J452" s="1" t="s">
        <v>536</v>
      </c>
      <c r="AI452" s="561"/>
      <c r="AJ452" s="166"/>
      <c r="AK452" s="157"/>
      <c r="AL452" s="627"/>
      <c r="AM452" s="627"/>
      <c r="AN452" s="627"/>
      <c r="AO452" s="157"/>
      <c r="AP452" s="157"/>
      <c r="AQ452" s="11"/>
      <c r="AR452" s="10"/>
      <c r="AS452" s="157"/>
      <c r="AT452" s="627"/>
      <c r="AU452" s="627"/>
      <c r="AV452" s="627"/>
      <c r="AW452" s="157"/>
      <c r="AX452" s="157"/>
      <c r="AY452" s="11"/>
      <c r="AZ452" s="502" t="s">
        <v>2020</v>
      </c>
      <c r="BA452" s="503" t="s">
        <v>539</v>
      </c>
      <c r="BB452" s="504" t="s">
        <v>2587</v>
      </c>
      <c r="BC452" s="504" t="s">
        <v>1721</v>
      </c>
      <c r="BD452" s="504" t="s">
        <v>238</v>
      </c>
      <c r="BE452" s="503">
        <v>0.05</v>
      </c>
      <c r="BF452" s="503">
        <v>1E-3</v>
      </c>
      <c r="BG452" s="505">
        <v>2.58</v>
      </c>
      <c r="BH452" s="10"/>
      <c r="BI452" s="157"/>
      <c r="BJ452" s="627"/>
      <c r="BK452" s="627"/>
      <c r="BL452" s="627"/>
      <c r="BM452" s="157"/>
      <c r="BN452" s="157"/>
      <c r="BO452" s="11"/>
      <c r="BP452" s="10"/>
      <c r="BQ452" s="157"/>
      <c r="BR452" s="627"/>
      <c r="BS452" s="627"/>
      <c r="BT452" s="627"/>
      <c r="BU452" s="157"/>
      <c r="BV452" s="157"/>
      <c r="BW452" s="11"/>
    </row>
    <row r="453" spans="1:75">
      <c r="A453" s="1" t="s">
        <v>1032</v>
      </c>
      <c r="B453" s="1" t="s">
        <v>974</v>
      </c>
      <c r="C453" s="1" t="s">
        <v>975</v>
      </c>
      <c r="D453" s="1" t="s">
        <v>539</v>
      </c>
      <c r="E453" s="1" t="s">
        <v>589</v>
      </c>
      <c r="F453" s="1">
        <v>0.02</v>
      </c>
      <c r="G453" s="1">
        <v>1.25E-3</v>
      </c>
      <c r="J453" s="1" t="s">
        <v>1033</v>
      </c>
      <c r="AI453" s="561"/>
      <c r="AJ453" s="166"/>
      <c r="AK453" s="157"/>
      <c r="AL453" s="627"/>
      <c r="AM453" s="627"/>
      <c r="AN453" s="627"/>
      <c r="AO453" s="157"/>
      <c r="AP453" s="157"/>
      <c r="AQ453" s="11"/>
      <c r="AR453" s="10"/>
      <c r="AS453" s="157"/>
      <c r="AT453" s="627"/>
      <c r="AU453" s="627"/>
      <c r="AV453" s="627"/>
      <c r="AW453" s="157"/>
      <c r="AX453" s="157"/>
      <c r="AY453" s="11"/>
      <c r="AZ453" s="502" t="s">
        <v>2020</v>
      </c>
      <c r="BA453" s="503" t="s">
        <v>539</v>
      </c>
      <c r="BB453" s="504" t="s">
        <v>2588</v>
      </c>
      <c r="BC453" s="504" t="s">
        <v>1721</v>
      </c>
      <c r="BD453" s="504" t="s">
        <v>238</v>
      </c>
      <c r="BE453" s="503">
        <v>2.5000000000000001E-2</v>
      </c>
      <c r="BF453" s="503">
        <v>5.0000000000000001E-4</v>
      </c>
      <c r="BG453" s="505">
        <v>2.58</v>
      </c>
      <c r="BH453" s="10"/>
      <c r="BI453" s="157"/>
      <c r="BJ453" s="627"/>
      <c r="BK453" s="627"/>
      <c r="BL453" s="627"/>
      <c r="BM453" s="157"/>
      <c r="BN453" s="157"/>
      <c r="BO453" s="11"/>
      <c r="BP453" s="10"/>
      <c r="BQ453" s="157"/>
      <c r="BR453" s="627"/>
      <c r="BS453" s="627"/>
      <c r="BT453" s="627"/>
      <c r="BU453" s="157"/>
      <c r="BV453" s="157"/>
      <c r="BW453" s="11"/>
    </row>
    <row r="454" spans="1:75">
      <c r="AI454" s="561"/>
      <c r="AJ454" s="166"/>
      <c r="AK454" s="157"/>
      <c r="AL454" s="627"/>
      <c r="AM454" s="627"/>
      <c r="AN454" s="627"/>
      <c r="AO454" s="157"/>
      <c r="AP454" s="157"/>
      <c r="AQ454" s="11"/>
      <c r="AR454" s="10"/>
      <c r="AS454" s="157"/>
      <c r="AT454" s="627"/>
      <c r="AU454" s="627"/>
      <c r="AV454" s="627"/>
      <c r="AW454" s="157"/>
      <c r="AX454" s="157"/>
      <c r="AY454" s="11"/>
      <c r="AZ454" s="502" t="s">
        <v>2020</v>
      </c>
      <c r="BA454" s="503" t="s">
        <v>539</v>
      </c>
      <c r="BB454" s="504" t="s">
        <v>2589</v>
      </c>
      <c r="BC454" s="504" t="s">
        <v>1721</v>
      </c>
      <c r="BD454" s="504" t="s">
        <v>238</v>
      </c>
      <c r="BE454" s="503">
        <v>1.2500000000000001E-2</v>
      </c>
      <c r="BF454" s="503">
        <v>2.5000000000000001E-4</v>
      </c>
      <c r="BG454" s="505">
        <v>2.58</v>
      </c>
      <c r="BH454" s="10"/>
      <c r="BI454" s="157"/>
      <c r="BJ454" s="627"/>
      <c r="BK454" s="627"/>
      <c r="BL454" s="627"/>
      <c r="BM454" s="157"/>
      <c r="BN454" s="157"/>
      <c r="BO454" s="11"/>
      <c r="BP454" s="10"/>
      <c r="BQ454" s="157"/>
      <c r="BR454" s="627"/>
      <c r="BS454" s="627"/>
      <c r="BT454" s="627"/>
      <c r="BU454" s="157"/>
      <c r="BV454" s="157"/>
      <c r="BW454" s="11"/>
    </row>
    <row r="455" spans="1:75">
      <c r="AI455" s="561"/>
      <c r="AJ455" s="166"/>
      <c r="AK455" s="157"/>
      <c r="AL455" s="627"/>
      <c r="AM455" s="627"/>
      <c r="AN455" s="627"/>
      <c r="AO455" s="157"/>
      <c r="AP455" s="157"/>
      <c r="AQ455" s="11"/>
      <c r="AR455" s="10"/>
      <c r="AS455" s="157"/>
      <c r="AT455" s="627"/>
      <c r="AU455" s="627"/>
      <c r="AV455" s="627"/>
      <c r="AW455" s="157"/>
      <c r="AX455" s="157"/>
      <c r="AY455" s="11"/>
      <c r="AZ455" s="502" t="s">
        <v>2020</v>
      </c>
      <c r="BA455" s="503" t="s">
        <v>539</v>
      </c>
      <c r="BB455" s="504" t="s">
        <v>2590</v>
      </c>
      <c r="BC455" s="504" t="s">
        <v>1193</v>
      </c>
      <c r="BD455" s="504" t="s">
        <v>238</v>
      </c>
      <c r="BE455" s="503">
        <v>2.5000000000000001E-2</v>
      </c>
      <c r="BF455" s="503">
        <v>5.0000000000000001E-4</v>
      </c>
      <c r="BG455" s="505">
        <v>2.58</v>
      </c>
      <c r="BH455" s="10"/>
      <c r="BI455" s="157"/>
      <c r="BJ455" s="627"/>
      <c r="BK455" s="627"/>
      <c r="BL455" s="627"/>
      <c r="BM455" s="157"/>
      <c r="BN455" s="157"/>
      <c r="BO455" s="11"/>
      <c r="BP455" s="10"/>
      <c r="BQ455" s="157"/>
      <c r="BR455" s="627"/>
      <c r="BS455" s="627"/>
      <c r="BT455" s="627"/>
      <c r="BU455" s="157"/>
      <c r="BV455" s="157"/>
      <c r="BW455" s="11"/>
    </row>
    <row r="456" spans="1:75">
      <c r="AI456" s="561"/>
      <c r="AJ456" s="166"/>
      <c r="AK456" s="157"/>
      <c r="AL456" s="627"/>
      <c r="AM456" s="627"/>
      <c r="AN456" s="627"/>
      <c r="AO456" s="157"/>
      <c r="AP456" s="157"/>
      <c r="AQ456" s="11"/>
      <c r="AR456" s="10"/>
      <c r="AS456" s="157"/>
      <c r="AT456" s="627"/>
      <c r="AU456" s="627"/>
      <c r="AV456" s="627"/>
      <c r="AW456" s="157"/>
      <c r="AX456" s="157"/>
      <c r="AY456" s="11"/>
      <c r="AZ456" s="502" t="s">
        <v>2020</v>
      </c>
      <c r="BA456" s="503" t="s">
        <v>539</v>
      </c>
      <c r="BB456" s="504" t="s">
        <v>2591</v>
      </c>
      <c r="BC456" s="504" t="s">
        <v>1194</v>
      </c>
      <c r="BD456" s="504" t="s">
        <v>238</v>
      </c>
      <c r="BE456" s="503">
        <v>1.2500000000000001E-2</v>
      </c>
      <c r="BF456" s="503">
        <v>2.5000000000000001E-4</v>
      </c>
      <c r="BG456" s="505">
        <v>2.58</v>
      </c>
      <c r="BH456" s="10"/>
      <c r="BI456" s="157"/>
      <c r="BJ456" s="627"/>
      <c r="BK456" s="627"/>
      <c r="BL456" s="627"/>
      <c r="BM456" s="157"/>
      <c r="BN456" s="157"/>
      <c r="BO456" s="11"/>
      <c r="BP456" s="10"/>
      <c r="BQ456" s="157"/>
      <c r="BR456" s="627"/>
      <c r="BS456" s="627"/>
      <c r="BT456" s="627"/>
      <c r="BU456" s="157"/>
      <c r="BV456" s="157"/>
      <c r="BW456" s="11"/>
    </row>
    <row r="457" spans="1:75">
      <c r="AI457" s="561"/>
      <c r="AJ457" s="166"/>
      <c r="AK457" s="157"/>
      <c r="AL457" s="627"/>
      <c r="AM457" s="627"/>
      <c r="AN457" s="627"/>
      <c r="AO457" s="157"/>
      <c r="AP457" s="157"/>
      <c r="AQ457" s="11"/>
      <c r="AR457" s="10"/>
      <c r="AS457" s="157"/>
      <c r="AT457" s="627"/>
      <c r="AU457" s="627"/>
      <c r="AV457" s="627"/>
      <c r="AW457" s="157"/>
      <c r="AX457" s="157"/>
      <c r="AY457" s="11"/>
      <c r="AZ457" s="502" t="s">
        <v>2020</v>
      </c>
      <c r="BA457" s="503" t="s">
        <v>539</v>
      </c>
      <c r="BB457" s="504" t="s">
        <v>2592</v>
      </c>
      <c r="BC457" s="559" t="s">
        <v>1721</v>
      </c>
      <c r="BD457" s="504" t="s">
        <v>238</v>
      </c>
      <c r="BE457" s="503">
        <v>4.5000000000000005E-2</v>
      </c>
      <c r="BF457" s="503">
        <v>9.0000000000000008E-4</v>
      </c>
      <c r="BG457" s="505">
        <v>2.58</v>
      </c>
      <c r="BH457" s="10"/>
      <c r="BI457" s="157"/>
      <c r="BJ457" s="627"/>
      <c r="BK457" s="627"/>
      <c r="BL457" s="627"/>
      <c r="BM457" s="157"/>
      <c r="BN457" s="157"/>
      <c r="BO457" s="11"/>
      <c r="BP457" s="10"/>
      <c r="BQ457" s="157"/>
      <c r="BR457" s="627"/>
      <c r="BS457" s="627"/>
      <c r="BT457" s="627"/>
      <c r="BU457" s="157"/>
      <c r="BV457" s="157"/>
      <c r="BW457" s="11"/>
    </row>
    <row r="458" spans="1:75">
      <c r="AI458" s="561"/>
      <c r="AJ458" s="166"/>
      <c r="AK458" s="157"/>
      <c r="AL458" s="627"/>
      <c r="AM458" s="627"/>
      <c r="AN458" s="627"/>
      <c r="AO458" s="157"/>
      <c r="AP458" s="157"/>
      <c r="AQ458" s="11"/>
      <c r="AR458" s="10"/>
      <c r="AS458" s="157"/>
      <c r="AT458" s="627"/>
      <c r="AU458" s="627"/>
      <c r="AV458" s="627"/>
      <c r="AW458" s="157"/>
      <c r="AX458" s="157"/>
      <c r="AY458" s="11"/>
      <c r="AZ458" s="502" t="s">
        <v>2020</v>
      </c>
      <c r="BA458" s="503" t="s">
        <v>539</v>
      </c>
      <c r="BB458" s="504" t="s">
        <v>2593</v>
      </c>
      <c r="BC458" s="559" t="s">
        <v>1721</v>
      </c>
      <c r="BD458" s="504" t="s">
        <v>238</v>
      </c>
      <c r="BE458" s="503">
        <v>4.5000000000000005E-2</v>
      </c>
      <c r="BF458" s="503">
        <v>9.0000000000000008E-4</v>
      </c>
      <c r="BG458" s="505">
        <v>2.58</v>
      </c>
      <c r="BH458" s="10"/>
      <c r="BI458" s="157"/>
      <c r="BJ458" s="627"/>
      <c r="BK458" s="627"/>
      <c r="BL458" s="627"/>
      <c r="BM458" s="157"/>
      <c r="BN458" s="157"/>
      <c r="BO458" s="11"/>
      <c r="BP458" s="10"/>
      <c r="BQ458" s="157"/>
      <c r="BR458" s="627"/>
      <c r="BS458" s="627"/>
      <c r="BT458" s="627"/>
      <c r="BU458" s="157"/>
      <c r="BV458" s="157"/>
      <c r="BW458" s="11"/>
    </row>
    <row r="459" spans="1:75">
      <c r="AI459" s="561"/>
      <c r="AJ459" s="166"/>
      <c r="AK459" s="157"/>
      <c r="AL459" s="627"/>
      <c r="AM459" s="627"/>
      <c r="AN459" s="627"/>
      <c r="AO459" s="157"/>
      <c r="AP459" s="157"/>
      <c r="AQ459" s="11"/>
      <c r="AR459" s="10"/>
      <c r="AS459" s="157"/>
      <c r="AT459" s="627"/>
      <c r="AU459" s="627"/>
      <c r="AV459" s="627"/>
      <c r="AW459" s="157"/>
      <c r="AX459" s="157"/>
      <c r="AY459" s="11"/>
      <c r="AZ459" s="502" t="s">
        <v>2020</v>
      </c>
      <c r="BA459" s="503" t="s">
        <v>539</v>
      </c>
      <c r="BB459" s="504" t="s">
        <v>2594</v>
      </c>
      <c r="BC459" s="559" t="s">
        <v>1721</v>
      </c>
      <c r="BD459" s="504" t="s">
        <v>238</v>
      </c>
      <c r="BE459" s="503">
        <v>4.4999999999999998E-2</v>
      </c>
      <c r="BF459" s="503">
        <v>8.9999999999999998E-4</v>
      </c>
      <c r="BG459" s="505">
        <v>2.58</v>
      </c>
      <c r="BH459" s="10"/>
      <c r="BI459" s="157"/>
      <c r="BJ459" s="627"/>
      <c r="BK459" s="627"/>
      <c r="BL459" s="627"/>
      <c r="BM459" s="157"/>
      <c r="BN459" s="157"/>
      <c r="BO459" s="11"/>
      <c r="BP459" s="10"/>
      <c r="BQ459" s="157"/>
      <c r="BR459" s="627"/>
      <c r="BS459" s="627"/>
      <c r="BT459" s="627"/>
      <c r="BU459" s="157"/>
      <c r="BV459" s="157"/>
      <c r="BW459" s="11"/>
    </row>
    <row r="460" spans="1:75">
      <c r="AI460" s="561"/>
      <c r="AJ460" s="166"/>
      <c r="AK460" s="157"/>
      <c r="AL460" s="627"/>
      <c r="AM460" s="627"/>
      <c r="AN460" s="627"/>
      <c r="AO460" s="157"/>
      <c r="AP460" s="157"/>
      <c r="AQ460" s="11"/>
      <c r="AR460" s="10"/>
      <c r="AS460" s="157"/>
      <c r="AT460" s="627"/>
      <c r="AU460" s="627"/>
      <c r="AV460" s="627"/>
      <c r="AW460" s="157"/>
      <c r="AX460" s="157"/>
      <c r="AY460" s="11"/>
      <c r="AZ460" s="502" t="s">
        <v>2020</v>
      </c>
      <c r="BA460" s="503" t="s">
        <v>607</v>
      </c>
      <c r="BB460" s="504" t="s">
        <v>2595</v>
      </c>
      <c r="BC460" s="559" t="s">
        <v>1721</v>
      </c>
      <c r="BD460" s="504" t="s">
        <v>238</v>
      </c>
      <c r="BE460" s="503">
        <v>0.05</v>
      </c>
      <c r="BF460" s="503">
        <v>1E-3</v>
      </c>
      <c r="BG460" s="505">
        <v>2.58</v>
      </c>
      <c r="BH460" s="10"/>
      <c r="BI460" s="157"/>
      <c r="BJ460" s="627"/>
      <c r="BK460" s="627"/>
      <c r="BL460" s="627"/>
      <c r="BM460" s="157"/>
      <c r="BN460" s="157"/>
      <c r="BO460" s="11"/>
      <c r="BP460" s="10"/>
      <c r="BQ460" s="157"/>
      <c r="BR460" s="627"/>
      <c r="BS460" s="627"/>
      <c r="BT460" s="627"/>
      <c r="BU460" s="157"/>
      <c r="BV460" s="157"/>
      <c r="BW460" s="11"/>
    </row>
    <row r="461" spans="1:75">
      <c r="AI461" s="561"/>
      <c r="AJ461" s="166"/>
      <c r="AK461" s="157"/>
      <c r="AL461" s="627"/>
      <c r="AM461" s="627"/>
      <c r="AN461" s="627"/>
      <c r="AO461" s="157"/>
      <c r="AP461" s="157"/>
      <c r="AQ461" s="11"/>
      <c r="AR461" s="10"/>
      <c r="AS461" s="157"/>
      <c r="AT461" s="627"/>
      <c r="AU461" s="627"/>
      <c r="AV461" s="627"/>
      <c r="AW461" s="157"/>
      <c r="AX461" s="157"/>
      <c r="AY461" s="11"/>
      <c r="AZ461" s="502" t="s">
        <v>2020</v>
      </c>
      <c r="BA461" s="503" t="s">
        <v>607</v>
      </c>
      <c r="BB461" s="504" t="s">
        <v>2596</v>
      </c>
      <c r="BC461" s="559" t="s">
        <v>1721</v>
      </c>
      <c r="BD461" s="504" t="s">
        <v>238</v>
      </c>
      <c r="BE461" s="503">
        <v>2.5000000000000001E-2</v>
      </c>
      <c r="BF461" s="503">
        <v>5.0000000000000001E-4</v>
      </c>
      <c r="BG461" s="505">
        <v>2.58</v>
      </c>
      <c r="BH461" s="10"/>
      <c r="BI461" s="157"/>
      <c r="BJ461" s="627"/>
      <c r="BK461" s="627"/>
      <c r="BL461" s="627"/>
      <c r="BM461" s="157"/>
      <c r="BN461" s="157"/>
      <c r="BO461" s="11"/>
      <c r="BP461" s="10"/>
      <c r="BQ461" s="157"/>
      <c r="BR461" s="627"/>
      <c r="BS461" s="627"/>
      <c r="BT461" s="627"/>
      <c r="BU461" s="157"/>
      <c r="BV461" s="157"/>
      <c r="BW461" s="11"/>
    </row>
    <row r="462" spans="1:75">
      <c r="AI462" s="561"/>
      <c r="AJ462" s="166"/>
      <c r="AK462" s="157"/>
      <c r="AL462" s="627"/>
      <c r="AM462" s="627"/>
      <c r="AN462" s="627"/>
      <c r="AO462" s="157"/>
      <c r="AP462" s="157"/>
      <c r="AQ462" s="11"/>
      <c r="AR462" s="10"/>
      <c r="AS462" s="157"/>
      <c r="AT462" s="627"/>
      <c r="AU462" s="627"/>
      <c r="AV462" s="627"/>
      <c r="AW462" s="157"/>
      <c r="AX462" s="157"/>
      <c r="AY462" s="11"/>
      <c r="AZ462" s="502" t="s">
        <v>2020</v>
      </c>
      <c r="BA462" s="503" t="s">
        <v>607</v>
      </c>
      <c r="BB462" s="504" t="s">
        <v>2597</v>
      </c>
      <c r="BC462" s="559" t="s">
        <v>1721</v>
      </c>
      <c r="BD462" s="504" t="s">
        <v>238</v>
      </c>
      <c r="BE462" s="503">
        <v>1.2500000000000001E-2</v>
      </c>
      <c r="BF462" s="503">
        <v>2.5000000000000001E-4</v>
      </c>
      <c r="BG462" s="505">
        <v>2.58</v>
      </c>
      <c r="BH462" s="10"/>
      <c r="BI462" s="157"/>
      <c r="BJ462" s="627"/>
      <c r="BK462" s="627"/>
      <c r="BL462" s="627"/>
      <c r="BM462" s="157"/>
      <c r="BN462" s="157"/>
      <c r="BO462" s="11"/>
      <c r="BP462" s="10"/>
      <c r="BQ462" s="157"/>
      <c r="BR462" s="627"/>
      <c r="BS462" s="627"/>
      <c r="BT462" s="627"/>
      <c r="BU462" s="157"/>
      <c r="BV462" s="157"/>
      <c r="BW462" s="11"/>
    </row>
    <row r="463" spans="1:75">
      <c r="AI463" s="561"/>
      <c r="AJ463" s="166"/>
      <c r="AK463" s="157"/>
      <c r="AL463" s="627"/>
      <c r="AM463" s="627"/>
      <c r="AN463" s="627"/>
      <c r="AO463" s="157"/>
      <c r="AP463" s="157"/>
      <c r="AQ463" s="11"/>
      <c r="AR463" s="10"/>
      <c r="AS463" s="157"/>
      <c r="AT463" s="627"/>
      <c r="AU463" s="627"/>
      <c r="AV463" s="627"/>
      <c r="AW463" s="157"/>
      <c r="AX463" s="157"/>
      <c r="AY463" s="11"/>
      <c r="AZ463" s="502" t="s">
        <v>2020</v>
      </c>
      <c r="BA463" s="503" t="s">
        <v>607</v>
      </c>
      <c r="BB463" s="504" t="s">
        <v>2598</v>
      </c>
      <c r="BC463" s="559" t="s">
        <v>1721</v>
      </c>
      <c r="BD463" s="504" t="s">
        <v>238</v>
      </c>
      <c r="BE463" s="503">
        <v>4.4999999999999998E-2</v>
      </c>
      <c r="BF463" s="503">
        <v>9.0000000000000008E-4</v>
      </c>
      <c r="BG463" s="505">
        <v>2.58</v>
      </c>
      <c r="BH463" s="10"/>
      <c r="BI463" s="157"/>
      <c r="BJ463" s="627"/>
      <c r="BK463" s="627"/>
      <c r="BL463" s="627"/>
      <c r="BM463" s="157"/>
      <c r="BN463" s="157"/>
      <c r="BO463" s="11"/>
      <c r="BP463" s="10"/>
      <c r="BQ463" s="157"/>
      <c r="BR463" s="627"/>
      <c r="BS463" s="627"/>
      <c r="BT463" s="627"/>
      <c r="BU463" s="157"/>
      <c r="BV463" s="157"/>
      <c r="BW463" s="11"/>
    </row>
    <row r="464" spans="1:75">
      <c r="AI464" s="561"/>
      <c r="AJ464" s="166"/>
      <c r="AK464" s="157"/>
      <c r="AL464" s="627"/>
      <c r="AM464" s="627"/>
      <c r="AN464" s="627"/>
      <c r="AO464" s="157"/>
      <c r="AP464" s="157"/>
      <c r="AQ464" s="11"/>
      <c r="AR464" s="10"/>
      <c r="AS464" s="157"/>
      <c r="AT464" s="627"/>
      <c r="AU464" s="627"/>
      <c r="AV464" s="627"/>
      <c r="AW464" s="157"/>
      <c r="AX464" s="157"/>
      <c r="AY464" s="11"/>
      <c r="AZ464" s="502" t="s">
        <v>2020</v>
      </c>
      <c r="BA464" s="503" t="s">
        <v>607</v>
      </c>
      <c r="BB464" s="504" t="s">
        <v>2599</v>
      </c>
      <c r="BC464" s="559" t="s">
        <v>1721</v>
      </c>
      <c r="BD464" s="504" t="s">
        <v>238</v>
      </c>
      <c r="BE464" s="503">
        <v>4.4999999999999998E-2</v>
      </c>
      <c r="BF464" s="503">
        <v>9.0000000000000008E-4</v>
      </c>
      <c r="BG464" s="505">
        <v>2.58</v>
      </c>
      <c r="BH464" s="10"/>
      <c r="BI464" s="157"/>
      <c r="BJ464" s="627"/>
      <c r="BK464" s="627"/>
      <c r="BL464" s="627"/>
      <c r="BM464" s="157"/>
      <c r="BN464" s="157"/>
      <c r="BO464" s="11"/>
      <c r="BP464" s="10"/>
      <c r="BQ464" s="157"/>
      <c r="BR464" s="627"/>
      <c r="BS464" s="627"/>
      <c r="BT464" s="627"/>
      <c r="BU464" s="157"/>
      <c r="BV464" s="157"/>
      <c r="BW464" s="11"/>
    </row>
    <row r="465" spans="35:75">
      <c r="AI465" s="561"/>
      <c r="AJ465" s="166"/>
      <c r="AK465" s="157"/>
      <c r="AL465" s="627"/>
      <c r="AM465" s="627"/>
      <c r="AN465" s="627"/>
      <c r="AO465" s="157"/>
      <c r="AP465" s="157"/>
      <c r="AQ465" s="11"/>
      <c r="AR465" s="10"/>
      <c r="AS465" s="157"/>
      <c r="AT465" s="627"/>
      <c r="AU465" s="627"/>
      <c r="AV465" s="627"/>
      <c r="AW465" s="157"/>
      <c r="AX465" s="157"/>
      <c r="AY465" s="11"/>
      <c r="AZ465" s="502" t="s">
        <v>2020</v>
      </c>
      <c r="BA465" s="503" t="s">
        <v>607</v>
      </c>
      <c r="BB465" s="504" t="s">
        <v>2600</v>
      </c>
      <c r="BC465" s="559" t="s">
        <v>1721</v>
      </c>
      <c r="BD465" s="504" t="s">
        <v>238</v>
      </c>
      <c r="BE465" s="503">
        <v>4.4999999999999998E-2</v>
      </c>
      <c r="BF465" s="503">
        <v>9.0000000000000008E-4</v>
      </c>
      <c r="BG465" s="505">
        <v>2.58</v>
      </c>
      <c r="BH465" s="10"/>
      <c r="BI465" s="157"/>
      <c r="BJ465" s="627"/>
      <c r="BK465" s="627"/>
      <c r="BL465" s="627"/>
      <c r="BM465" s="157"/>
      <c r="BN465" s="157"/>
      <c r="BO465" s="11"/>
      <c r="BP465" s="10"/>
      <c r="BQ465" s="157"/>
      <c r="BR465" s="627"/>
      <c r="BS465" s="627"/>
      <c r="BT465" s="627"/>
      <c r="BU465" s="157"/>
      <c r="BV465" s="157"/>
      <c r="BW465" s="11"/>
    </row>
    <row r="466" spans="35:75">
      <c r="AI466" s="561"/>
      <c r="AJ466" s="166"/>
      <c r="AK466" s="157"/>
      <c r="AL466" s="627"/>
      <c r="AM466" s="627"/>
      <c r="AN466" s="627"/>
      <c r="AO466" s="157"/>
      <c r="AP466" s="157"/>
      <c r="AQ466" s="11"/>
      <c r="AR466" s="10"/>
      <c r="AS466" s="157"/>
      <c r="AT466" s="627"/>
      <c r="AU466" s="627"/>
      <c r="AV466" s="627"/>
      <c r="AW466" s="157"/>
      <c r="AX466" s="157"/>
      <c r="AY466" s="11"/>
      <c r="AZ466" s="502" t="s">
        <v>2020</v>
      </c>
      <c r="BA466" s="503" t="s">
        <v>2570</v>
      </c>
      <c r="BB466" s="504" t="s">
        <v>2601</v>
      </c>
      <c r="BC466" s="504" t="s">
        <v>1721</v>
      </c>
      <c r="BD466" s="504" t="s">
        <v>2450</v>
      </c>
      <c r="BE466" s="503">
        <v>0.03</v>
      </c>
      <c r="BF466" s="503">
        <v>1E-3</v>
      </c>
      <c r="BG466" s="505">
        <v>2.58</v>
      </c>
      <c r="BH466" s="10"/>
      <c r="BI466" s="157"/>
      <c r="BJ466" s="627"/>
      <c r="BK466" s="627"/>
      <c r="BL466" s="627"/>
      <c r="BM466" s="157"/>
      <c r="BN466" s="157"/>
      <c r="BO466" s="11"/>
      <c r="BP466" s="10"/>
      <c r="BQ466" s="157"/>
      <c r="BR466" s="627"/>
      <c r="BS466" s="627"/>
      <c r="BT466" s="627"/>
      <c r="BU466" s="157"/>
      <c r="BV466" s="157"/>
      <c r="BW466" s="11"/>
    </row>
    <row r="467" spans="35:75">
      <c r="AI467" s="561"/>
      <c r="AJ467" s="166"/>
      <c r="AK467" s="157"/>
      <c r="AL467" s="627"/>
      <c r="AM467" s="627"/>
      <c r="AN467" s="627"/>
      <c r="AO467" s="157"/>
      <c r="AP467" s="157"/>
      <c r="AQ467" s="11"/>
      <c r="AR467" s="10"/>
      <c r="AS467" s="157"/>
      <c r="AT467" s="627"/>
      <c r="AU467" s="627"/>
      <c r="AV467" s="627"/>
      <c r="AW467" s="157"/>
      <c r="AX467" s="157"/>
      <c r="AY467" s="11"/>
      <c r="AZ467" s="502" t="s">
        <v>2020</v>
      </c>
      <c r="BA467" s="503" t="s">
        <v>2570</v>
      </c>
      <c r="BB467" s="504" t="s">
        <v>2602</v>
      </c>
      <c r="BC467" s="504" t="s">
        <v>1721</v>
      </c>
      <c r="BD467" s="504" t="s">
        <v>2450</v>
      </c>
      <c r="BE467" s="503">
        <v>0.03</v>
      </c>
      <c r="BF467" s="503">
        <v>1E-3</v>
      </c>
      <c r="BG467" s="505">
        <v>2.58</v>
      </c>
      <c r="BH467" s="10"/>
      <c r="BI467" s="157"/>
      <c r="BJ467" s="627"/>
      <c r="BK467" s="627"/>
      <c r="BL467" s="627"/>
      <c r="BM467" s="157"/>
      <c r="BN467" s="157"/>
      <c r="BO467" s="11"/>
      <c r="BP467" s="10"/>
      <c r="BQ467" s="157"/>
      <c r="BR467" s="627"/>
      <c r="BS467" s="627"/>
      <c r="BT467" s="627"/>
      <c r="BU467" s="157"/>
      <c r="BV467" s="157"/>
      <c r="BW467" s="11"/>
    </row>
    <row r="468" spans="35:75">
      <c r="AI468" s="561"/>
      <c r="AJ468" s="166"/>
      <c r="AK468" s="157"/>
      <c r="AL468" s="627"/>
      <c r="AM468" s="627"/>
      <c r="AN468" s="627"/>
      <c r="AO468" s="157"/>
      <c r="AP468" s="157"/>
      <c r="AQ468" s="11"/>
      <c r="AR468" s="10"/>
      <c r="AS468" s="157"/>
      <c r="AT468" s="627"/>
      <c r="AU468" s="627"/>
      <c r="AV468" s="627"/>
      <c r="AW468" s="157"/>
      <c r="AX468" s="157"/>
      <c r="AY468" s="11"/>
      <c r="AZ468" s="502" t="s">
        <v>2020</v>
      </c>
      <c r="BA468" s="503" t="s">
        <v>2570</v>
      </c>
      <c r="BB468" s="504" t="s">
        <v>2603</v>
      </c>
      <c r="BC468" s="504" t="s">
        <v>1721</v>
      </c>
      <c r="BD468" s="504" t="s">
        <v>2450</v>
      </c>
      <c r="BE468" s="503">
        <v>0.03</v>
      </c>
      <c r="BF468" s="503">
        <v>1E-3</v>
      </c>
      <c r="BG468" s="505">
        <v>2.58</v>
      </c>
      <c r="BH468" s="10"/>
      <c r="BI468" s="157"/>
      <c r="BJ468" s="627"/>
      <c r="BK468" s="627"/>
      <c r="BL468" s="627"/>
      <c r="BM468" s="157"/>
      <c r="BN468" s="157"/>
      <c r="BO468" s="11"/>
      <c r="BP468" s="10"/>
      <c r="BQ468" s="157"/>
      <c r="BR468" s="627"/>
      <c r="BS468" s="627"/>
      <c r="BT468" s="627"/>
      <c r="BU468" s="157"/>
      <c r="BV468" s="157"/>
      <c r="BW468" s="11"/>
    </row>
    <row r="469" spans="35:75">
      <c r="AI469" s="561"/>
      <c r="AJ469" s="166"/>
      <c r="AK469" s="157"/>
      <c r="AL469" s="627"/>
      <c r="AM469" s="627"/>
      <c r="AN469" s="627"/>
      <c r="AO469" s="157"/>
      <c r="AP469" s="157"/>
      <c r="AQ469" s="11"/>
      <c r="AR469" s="10"/>
      <c r="AS469" s="157"/>
      <c r="AT469" s="627"/>
      <c r="AU469" s="627"/>
      <c r="AV469" s="627"/>
      <c r="AW469" s="157"/>
      <c r="AX469" s="157"/>
      <c r="AY469" s="11"/>
      <c r="AZ469" s="502" t="s">
        <v>2020</v>
      </c>
      <c r="BA469" s="503" t="s">
        <v>2570</v>
      </c>
      <c r="BB469" s="504" t="s">
        <v>2604</v>
      </c>
      <c r="BC469" s="504" t="s">
        <v>1721</v>
      </c>
      <c r="BD469" s="504" t="s">
        <v>2450</v>
      </c>
      <c r="BE469" s="503">
        <v>0.03</v>
      </c>
      <c r="BF469" s="503">
        <v>1E-3</v>
      </c>
      <c r="BG469" s="505">
        <v>2.58</v>
      </c>
      <c r="BH469" s="10"/>
      <c r="BI469" s="157"/>
      <c r="BJ469" s="627"/>
      <c r="BK469" s="627"/>
      <c r="BL469" s="627"/>
      <c r="BM469" s="157"/>
      <c r="BN469" s="157"/>
      <c r="BO469" s="11"/>
      <c r="BP469" s="10"/>
      <c r="BQ469" s="157"/>
      <c r="BR469" s="627"/>
      <c r="BS469" s="627"/>
      <c r="BT469" s="627"/>
      <c r="BU469" s="157"/>
      <c r="BV469" s="157"/>
      <c r="BW469" s="11"/>
    </row>
    <row r="470" spans="35:75">
      <c r="AI470" s="561"/>
      <c r="AJ470" s="166"/>
      <c r="AK470" s="157"/>
      <c r="AL470" s="627"/>
      <c r="AM470" s="627"/>
      <c r="AN470" s="627"/>
      <c r="AO470" s="157"/>
      <c r="AP470" s="157"/>
      <c r="AQ470" s="11"/>
      <c r="AR470" s="10"/>
      <c r="AS470" s="157"/>
      <c r="AT470" s="627"/>
      <c r="AU470" s="627"/>
      <c r="AV470" s="627"/>
      <c r="AW470" s="157"/>
      <c r="AX470" s="157"/>
      <c r="AY470" s="11"/>
      <c r="AZ470" s="502" t="s">
        <v>2020</v>
      </c>
      <c r="BA470" s="503" t="s">
        <v>2570</v>
      </c>
      <c r="BB470" s="504" t="s">
        <v>2605</v>
      </c>
      <c r="BC470" s="504" t="s">
        <v>1721</v>
      </c>
      <c r="BD470" s="504" t="s">
        <v>2450</v>
      </c>
      <c r="BE470" s="503">
        <v>0.03</v>
      </c>
      <c r="BF470" s="503">
        <v>1E-3</v>
      </c>
      <c r="BG470" s="505">
        <v>2.58</v>
      </c>
      <c r="BH470" s="10"/>
      <c r="BI470" s="157"/>
      <c r="BJ470" s="627"/>
      <c r="BK470" s="627"/>
      <c r="BL470" s="627"/>
      <c r="BM470" s="157"/>
      <c r="BN470" s="157"/>
      <c r="BO470" s="11"/>
      <c r="BP470" s="10"/>
      <c r="BQ470" s="157"/>
      <c r="BR470" s="627"/>
      <c r="BS470" s="627"/>
      <c r="BT470" s="627"/>
      <c r="BU470" s="157"/>
      <c r="BV470" s="157"/>
      <c r="BW470" s="11"/>
    </row>
    <row r="471" spans="35:75">
      <c r="AI471" s="561"/>
      <c r="AJ471" s="166"/>
      <c r="AK471" s="157"/>
      <c r="AL471" s="627"/>
      <c r="AM471" s="627"/>
      <c r="AN471" s="627"/>
      <c r="AO471" s="157"/>
      <c r="AP471" s="157"/>
      <c r="AQ471" s="11"/>
      <c r="AR471" s="10"/>
      <c r="AS471" s="157"/>
      <c r="AT471" s="627"/>
      <c r="AU471" s="627"/>
      <c r="AV471" s="627"/>
      <c r="AW471" s="157"/>
      <c r="AX471" s="157"/>
      <c r="AY471" s="11"/>
      <c r="AZ471" s="502" t="s">
        <v>2020</v>
      </c>
      <c r="BA471" s="503" t="s">
        <v>2570</v>
      </c>
      <c r="BB471" s="504" t="s">
        <v>2606</v>
      </c>
      <c r="BC471" s="504" t="s">
        <v>1721</v>
      </c>
      <c r="BD471" s="504" t="s">
        <v>2450</v>
      </c>
      <c r="BE471" s="503">
        <v>1.4999999999999999E-2</v>
      </c>
      <c r="BF471" s="503">
        <v>5.0000000000000001E-4</v>
      </c>
      <c r="BG471" s="505">
        <v>2.58</v>
      </c>
      <c r="BH471" s="10"/>
      <c r="BI471" s="157"/>
      <c r="BJ471" s="627"/>
      <c r="BK471" s="627"/>
      <c r="BL471" s="627"/>
      <c r="BM471" s="157"/>
      <c r="BN471" s="157"/>
      <c r="BO471" s="11"/>
      <c r="BP471" s="10"/>
      <c r="BQ471" s="157"/>
      <c r="BR471" s="627"/>
      <c r="BS471" s="627"/>
      <c r="BT471" s="627"/>
      <c r="BU471" s="157"/>
      <c r="BV471" s="157"/>
      <c r="BW471" s="11"/>
    </row>
    <row r="472" spans="35:75">
      <c r="AI472" s="561"/>
      <c r="AJ472" s="166"/>
      <c r="AK472" s="157"/>
      <c r="AL472" s="627"/>
      <c r="AM472" s="627"/>
      <c r="AN472" s="627"/>
      <c r="AO472" s="157"/>
      <c r="AP472" s="157"/>
      <c r="AQ472" s="11"/>
      <c r="AR472" s="10"/>
      <c r="AS472" s="157"/>
      <c r="AT472" s="627"/>
      <c r="AU472" s="627"/>
      <c r="AV472" s="627"/>
      <c r="AW472" s="157"/>
      <c r="AX472" s="157"/>
      <c r="AY472" s="11"/>
      <c r="AZ472" s="502" t="s">
        <v>2020</v>
      </c>
      <c r="BA472" s="503" t="s">
        <v>2570</v>
      </c>
      <c r="BB472" s="504" t="s">
        <v>2607</v>
      </c>
      <c r="BC472" s="504" t="s">
        <v>1721</v>
      </c>
      <c r="BD472" s="504" t="s">
        <v>2450</v>
      </c>
      <c r="BE472" s="503">
        <v>1.4999999999999999E-2</v>
      </c>
      <c r="BF472" s="503">
        <v>5.0000000000000001E-4</v>
      </c>
      <c r="BG472" s="505">
        <v>2.58</v>
      </c>
      <c r="BH472" s="10"/>
      <c r="BI472" s="157"/>
      <c r="BJ472" s="627"/>
      <c r="BK472" s="627"/>
      <c r="BL472" s="627"/>
      <c r="BM472" s="157"/>
      <c r="BN472" s="157"/>
      <c r="BO472" s="11"/>
      <c r="BP472" s="10"/>
      <c r="BQ472" s="157"/>
      <c r="BR472" s="627"/>
      <c r="BS472" s="627"/>
      <c r="BT472" s="627"/>
      <c r="BU472" s="157"/>
      <c r="BV472" s="157"/>
      <c r="BW472" s="11"/>
    </row>
    <row r="473" spans="35:75">
      <c r="AI473" s="561"/>
      <c r="AJ473" s="166"/>
      <c r="AK473" s="157"/>
      <c r="AL473" s="627"/>
      <c r="AM473" s="627"/>
      <c r="AN473" s="627"/>
      <c r="AO473" s="157"/>
      <c r="AP473" s="157"/>
      <c r="AQ473" s="11"/>
      <c r="AR473" s="10"/>
      <c r="AS473" s="157"/>
      <c r="AT473" s="627"/>
      <c r="AU473" s="627"/>
      <c r="AV473" s="627"/>
      <c r="AW473" s="157"/>
      <c r="AX473" s="157"/>
      <c r="AY473" s="11"/>
      <c r="AZ473" s="502" t="s">
        <v>2020</v>
      </c>
      <c r="BA473" s="503" t="s">
        <v>2570</v>
      </c>
      <c r="BB473" s="504" t="s">
        <v>2608</v>
      </c>
      <c r="BC473" s="504" t="s">
        <v>1721</v>
      </c>
      <c r="BD473" s="504" t="s">
        <v>2450</v>
      </c>
      <c r="BE473" s="503">
        <v>1.4999999999999999E-2</v>
      </c>
      <c r="BF473" s="503">
        <v>5.0000000000000001E-4</v>
      </c>
      <c r="BG473" s="505">
        <v>2.58</v>
      </c>
      <c r="BH473" s="10"/>
      <c r="BI473" s="157"/>
      <c r="BJ473" s="627"/>
      <c r="BK473" s="627"/>
      <c r="BL473" s="627"/>
      <c r="BM473" s="157"/>
      <c r="BN473" s="157"/>
      <c r="BO473" s="11"/>
      <c r="BP473" s="10"/>
      <c r="BQ473" s="157"/>
      <c r="BR473" s="627"/>
      <c r="BS473" s="627"/>
      <c r="BT473" s="627"/>
      <c r="BU473" s="157"/>
      <c r="BV473" s="157"/>
      <c r="BW473" s="11"/>
    </row>
    <row r="474" spans="35:75">
      <c r="AI474" s="561"/>
      <c r="AJ474" s="166"/>
      <c r="AK474" s="157"/>
      <c r="AL474" s="627"/>
      <c r="AM474" s="627"/>
      <c r="AN474" s="627"/>
      <c r="AO474" s="157"/>
      <c r="AP474" s="157"/>
      <c r="AQ474" s="11"/>
      <c r="AR474" s="10"/>
      <c r="AS474" s="157"/>
      <c r="AT474" s="627"/>
      <c r="AU474" s="627"/>
      <c r="AV474" s="627"/>
      <c r="AW474" s="157"/>
      <c r="AX474" s="157"/>
      <c r="AY474" s="11"/>
      <c r="AZ474" s="502" t="s">
        <v>2020</v>
      </c>
      <c r="BA474" s="503" t="s">
        <v>2570</v>
      </c>
      <c r="BB474" s="504" t="s">
        <v>2609</v>
      </c>
      <c r="BC474" s="504" t="s">
        <v>1721</v>
      </c>
      <c r="BD474" s="504" t="s">
        <v>2450</v>
      </c>
      <c r="BE474" s="503">
        <v>1.4999999999999999E-2</v>
      </c>
      <c r="BF474" s="503">
        <v>5.0000000000000001E-4</v>
      </c>
      <c r="BG474" s="505">
        <v>2.58</v>
      </c>
      <c r="BH474" s="10"/>
      <c r="BI474" s="157"/>
      <c r="BJ474" s="627"/>
      <c r="BK474" s="627"/>
      <c r="BL474" s="627"/>
      <c r="BM474" s="157"/>
      <c r="BN474" s="157"/>
      <c r="BO474" s="11"/>
      <c r="BP474" s="10"/>
      <c r="BQ474" s="157"/>
      <c r="BR474" s="627"/>
      <c r="BS474" s="627"/>
      <c r="BT474" s="627"/>
      <c r="BU474" s="157"/>
      <c r="BV474" s="157"/>
      <c r="BW474" s="11"/>
    </row>
    <row r="475" spans="35:75">
      <c r="AI475" s="561"/>
      <c r="AJ475" s="166"/>
      <c r="AK475" s="157"/>
      <c r="AL475" s="627"/>
      <c r="AM475" s="627"/>
      <c r="AN475" s="627"/>
      <c r="AO475" s="157"/>
      <c r="AP475" s="157"/>
      <c r="AQ475" s="11"/>
      <c r="AR475" s="10"/>
      <c r="AS475" s="157"/>
      <c r="AT475" s="627"/>
      <c r="AU475" s="627"/>
      <c r="AV475" s="627"/>
      <c r="AW475" s="157"/>
      <c r="AX475" s="157"/>
      <c r="AY475" s="11"/>
      <c r="AZ475" s="502" t="s">
        <v>2020</v>
      </c>
      <c r="BA475" s="503" t="s">
        <v>2570</v>
      </c>
      <c r="BB475" s="504" t="s">
        <v>2610</v>
      </c>
      <c r="BC475" s="504" t="s">
        <v>1721</v>
      </c>
      <c r="BD475" s="504" t="s">
        <v>2450</v>
      </c>
      <c r="BE475" s="503">
        <v>1.4999999999999999E-2</v>
      </c>
      <c r="BF475" s="503">
        <v>5.0000000000000001E-4</v>
      </c>
      <c r="BG475" s="505">
        <v>2.58</v>
      </c>
      <c r="BH475" s="10"/>
      <c r="BI475" s="157"/>
      <c r="BJ475" s="627"/>
      <c r="BK475" s="627"/>
      <c r="BL475" s="627"/>
      <c r="BM475" s="157"/>
      <c r="BN475" s="157"/>
      <c r="BO475" s="11"/>
      <c r="BP475" s="10"/>
      <c r="BQ475" s="157"/>
      <c r="BR475" s="627"/>
      <c r="BS475" s="627"/>
      <c r="BT475" s="627"/>
      <c r="BU475" s="157"/>
      <c r="BV475" s="157"/>
      <c r="BW475" s="11"/>
    </row>
    <row r="476" spans="35:75">
      <c r="AI476" s="561"/>
      <c r="AJ476" s="166"/>
      <c r="AK476" s="157"/>
      <c r="AL476" s="627"/>
      <c r="AM476" s="627"/>
      <c r="AN476" s="627"/>
      <c r="AO476" s="157"/>
      <c r="AP476" s="157"/>
      <c r="AQ476" s="11"/>
      <c r="AR476" s="10"/>
      <c r="AS476" s="157"/>
      <c r="AT476" s="627"/>
      <c r="AU476" s="627"/>
      <c r="AV476" s="627"/>
      <c r="AW476" s="157"/>
      <c r="AX476" s="157"/>
      <c r="AY476" s="11"/>
      <c r="AZ476" s="502" t="s">
        <v>2020</v>
      </c>
      <c r="BA476" s="503" t="s">
        <v>2570</v>
      </c>
      <c r="BB476" s="504" t="s">
        <v>2611</v>
      </c>
      <c r="BC476" s="504" t="s">
        <v>1721</v>
      </c>
      <c r="BD476" s="504" t="s">
        <v>2450</v>
      </c>
      <c r="BE476" s="503">
        <v>7.4999999999999997E-3</v>
      </c>
      <c r="BF476" s="503">
        <v>2.5000000000000001E-4</v>
      </c>
      <c r="BG476" s="505">
        <v>2.58</v>
      </c>
      <c r="BH476" s="10"/>
      <c r="BI476" s="157"/>
      <c r="BJ476" s="627"/>
      <c r="BK476" s="627"/>
      <c r="BL476" s="627"/>
      <c r="BM476" s="157"/>
      <c r="BN476" s="157"/>
      <c r="BO476" s="11"/>
      <c r="BP476" s="10"/>
      <c r="BQ476" s="157"/>
      <c r="BR476" s="627"/>
      <c r="BS476" s="627"/>
      <c r="BT476" s="627"/>
      <c r="BU476" s="157"/>
      <c r="BV476" s="157"/>
      <c r="BW476" s="11"/>
    </row>
    <row r="477" spans="35:75">
      <c r="AI477" s="561"/>
      <c r="AJ477" s="166"/>
      <c r="AK477" s="157"/>
      <c r="AL477" s="627"/>
      <c r="AM477" s="627"/>
      <c r="AN477" s="627"/>
      <c r="AO477" s="157"/>
      <c r="AP477" s="157"/>
      <c r="AQ477" s="11"/>
      <c r="AR477" s="10"/>
      <c r="AS477" s="157"/>
      <c r="AT477" s="627"/>
      <c r="AU477" s="627"/>
      <c r="AV477" s="627"/>
      <c r="AW477" s="157"/>
      <c r="AX477" s="157"/>
      <c r="AY477" s="11"/>
      <c r="AZ477" s="589" t="s">
        <v>2020</v>
      </c>
      <c r="BA477" s="590" t="s">
        <v>1703</v>
      </c>
      <c r="BB477" s="591" t="s">
        <v>633</v>
      </c>
      <c r="BC477" s="591" t="s">
        <v>1721</v>
      </c>
      <c r="BD477" s="591" t="s">
        <v>4368</v>
      </c>
      <c r="BE477" s="590">
        <v>3.7499999999999999E-2</v>
      </c>
      <c r="BF477" s="590">
        <v>7.5000000000000002E-4</v>
      </c>
      <c r="BG477" s="592">
        <v>2.58</v>
      </c>
      <c r="BH477" s="10"/>
      <c r="BI477" s="157"/>
      <c r="BJ477" s="627"/>
      <c r="BK477" s="627"/>
      <c r="BL477" s="627"/>
      <c r="BM477" s="157"/>
      <c r="BN477" s="157"/>
      <c r="BO477" s="11"/>
      <c r="BP477" s="10"/>
      <c r="BQ477" s="157"/>
      <c r="BR477" s="627"/>
      <c r="BS477" s="627"/>
      <c r="BT477" s="627"/>
      <c r="BU477" s="157"/>
      <c r="BV477" s="157"/>
      <c r="BW477" s="11"/>
    </row>
    <row r="478" spans="35:75">
      <c r="AI478" s="561"/>
      <c r="AJ478" s="166"/>
      <c r="AK478" s="157"/>
      <c r="AL478" s="627"/>
      <c r="AM478" s="627"/>
      <c r="AN478" s="627"/>
      <c r="AO478" s="157"/>
      <c r="AP478" s="157"/>
      <c r="AQ478" s="11"/>
      <c r="AR478" s="10"/>
      <c r="AS478" s="157"/>
      <c r="AT478" s="627"/>
      <c r="AU478" s="627"/>
      <c r="AV478" s="627"/>
      <c r="AW478" s="157"/>
      <c r="AX478" s="157"/>
      <c r="AY478" s="11"/>
      <c r="AZ478" s="10"/>
      <c r="BA478" s="157"/>
      <c r="BB478" s="627"/>
      <c r="BC478" s="627"/>
      <c r="BD478" s="627"/>
      <c r="BE478" s="157"/>
      <c r="BF478" s="157"/>
      <c r="BG478" s="11"/>
      <c r="BH478" s="10"/>
      <c r="BI478" s="157"/>
      <c r="BJ478" s="627"/>
      <c r="BK478" s="627"/>
      <c r="BL478" s="627"/>
      <c r="BM478" s="157"/>
      <c r="BN478" s="157"/>
      <c r="BO478" s="11"/>
      <c r="BP478" s="10"/>
      <c r="BQ478" s="157"/>
      <c r="BR478" s="627"/>
      <c r="BS478" s="627"/>
      <c r="BT478" s="627"/>
      <c r="BU478" s="157"/>
      <c r="BV478" s="157"/>
      <c r="BW478" s="11"/>
    </row>
    <row r="479" spans="35:75">
      <c r="AI479" s="561"/>
      <c r="AJ479" s="166"/>
      <c r="AK479" s="157"/>
      <c r="AL479" s="627"/>
      <c r="AM479" s="627"/>
      <c r="AN479" s="627"/>
      <c r="AO479" s="157"/>
      <c r="AP479" s="157"/>
      <c r="AQ479" s="11"/>
      <c r="AR479" s="10"/>
      <c r="AS479" s="157"/>
      <c r="AT479" s="627"/>
      <c r="AU479" s="627"/>
      <c r="AV479" s="627"/>
      <c r="AW479" s="157"/>
      <c r="AX479" s="157"/>
      <c r="AY479" s="11"/>
      <c r="AZ479" s="10"/>
      <c r="BA479" s="157"/>
      <c r="BB479" s="627"/>
      <c r="BC479" s="627"/>
      <c r="BD479" s="627"/>
      <c r="BE479" s="157"/>
      <c r="BF479" s="157"/>
      <c r="BG479" s="11"/>
      <c r="BH479" s="10"/>
      <c r="BI479" s="157"/>
      <c r="BJ479" s="627"/>
      <c r="BK479" s="627"/>
      <c r="BL479" s="627"/>
      <c r="BM479" s="157"/>
      <c r="BN479" s="157"/>
      <c r="BO479" s="11"/>
      <c r="BP479" s="10"/>
      <c r="BQ479" s="157"/>
      <c r="BR479" s="627"/>
      <c r="BS479" s="627"/>
      <c r="BT479" s="627"/>
      <c r="BU479" s="157"/>
      <c r="BV479" s="157"/>
      <c r="BW479" s="11"/>
    </row>
    <row r="480" spans="35:75">
      <c r="AI480" s="561"/>
      <c r="AJ480" s="166"/>
      <c r="AK480" s="157"/>
      <c r="AL480" s="627"/>
      <c r="AM480" s="627"/>
      <c r="AN480" s="627"/>
      <c r="AO480" s="157"/>
      <c r="AP480" s="157"/>
      <c r="AQ480" s="11"/>
      <c r="AR480" s="10"/>
      <c r="AS480" s="157"/>
      <c r="AT480" s="627"/>
      <c r="AU480" s="627"/>
      <c r="AV480" s="627"/>
      <c r="AW480" s="157"/>
      <c r="AX480" s="157"/>
      <c r="AY480" s="11"/>
      <c r="AZ480" s="10"/>
      <c r="BA480" s="157"/>
      <c r="BB480" s="627"/>
      <c r="BC480" s="627"/>
      <c r="BD480" s="627"/>
      <c r="BE480" s="157"/>
      <c r="BF480" s="157"/>
      <c r="BG480" s="11"/>
      <c r="BH480" s="10"/>
      <c r="BI480" s="157"/>
      <c r="BJ480" s="627"/>
      <c r="BK480" s="627"/>
      <c r="BL480" s="627"/>
      <c r="BM480" s="157"/>
      <c r="BN480" s="157"/>
      <c r="BO480" s="11"/>
      <c r="BP480" s="10"/>
      <c r="BQ480" s="157"/>
      <c r="BR480" s="627"/>
      <c r="BS480" s="627"/>
      <c r="BT480" s="627"/>
      <c r="BU480" s="157"/>
      <c r="BV480" s="157"/>
      <c r="BW480" s="11"/>
    </row>
    <row r="481" spans="1:75">
      <c r="AI481" s="561"/>
      <c r="AJ481" s="166"/>
      <c r="AK481" s="157"/>
      <c r="AL481" s="627"/>
      <c r="AM481" s="627"/>
      <c r="AN481" s="627"/>
      <c r="AO481" s="157"/>
      <c r="AP481" s="157"/>
      <c r="AQ481" s="11"/>
      <c r="AR481" s="10"/>
      <c r="AS481" s="157"/>
      <c r="AT481" s="627"/>
      <c r="AU481" s="627"/>
      <c r="AV481" s="627"/>
      <c r="AW481" s="157"/>
      <c r="AX481" s="157"/>
      <c r="AY481" s="11"/>
      <c r="AZ481" s="10"/>
      <c r="BA481" s="157"/>
      <c r="BB481" s="627"/>
      <c r="BC481" s="627"/>
      <c r="BD481" s="627"/>
      <c r="BE481" s="157"/>
      <c r="BF481" s="157"/>
      <c r="BG481" s="11"/>
      <c r="BH481" s="10"/>
      <c r="BI481" s="157"/>
      <c r="BJ481" s="627"/>
      <c r="BK481" s="627"/>
      <c r="BL481" s="627"/>
      <c r="BM481" s="157"/>
      <c r="BN481" s="157"/>
      <c r="BO481" s="11"/>
      <c r="BP481" s="10"/>
      <c r="BQ481" s="157"/>
      <c r="BR481" s="627"/>
      <c r="BS481" s="627"/>
      <c r="BT481" s="627"/>
      <c r="BU481" s="157"/>
      <c r="BV481" s="157"/>
      <c r="BW481" s="11"/>
    </row>
    <row r="482" spans="1:75">
      <c r="AI482" s="561"/>
      <c r="AJ482" s="166"/>
      <c r="AK482" s="157"/>
      <c r="AL482" s="627"/>
      <c r="AM482" s="627"/>
      <c r="AN482" s="627"/>
      <c r="AO482" s="157"/>
      <c r="AP482" s="157"/>
      <c r="AQ482" s="11"/>
      <c r="AR482" s="10"/>
      <c r="AS482" s="157"/>
      <c r="AT482" s="627"/>
      <c r="AU482" s="627"/>
      <c r="AV482" s="627"/>
      <c r="AW482" s="157"/>
      <c r="AX482" s="157"/>
      <c r="AY482" s="11"/>
      <c r="AZ482" s="10"/>
      <c r="BA482" s="157"/>
      <c r="BB482" s="627"/>
      <c r="BC482" s="627"/>
      <c r="BD482" s="627"/>
      <c r="BE482" s="157"/>
      <c r="BF482" s="157"/>
      <c r="BG482" s="11"/>
      <c r="BH482" s="10"/>
      <c r="BI482" s="157"/>
      <c r="BJ482" s="627"/>
      <c r="BK482" s="627"/>
      <c r="BL482" s="627"/>
      <c r="BM482" s="157"/>
      <c r="BN482" s="157"/>
      <c r="BO482" s="11"/>
      <c r="BP482" s="10"/>
      <c r="BQ482" s="157"/>
      <c r="BR482" s="627"/>
      <c r="BS482" s="627"/>
      <c r="BT482" s="627"/>
      <c r="BU482" s="157"/>
      <c r="BV482" s="157"/>
      <c r="BW482" s="11"/>
    </row>
    <row r="483" spans="1:75">
      <c r="A483" s="1" t="s">
        <v>1034</v>
      </c>
      <c r="B483" s="1" t="s">
        <v>974</v>
      </c>
      <c r="C483" s="1" t="s">
        <v>975</v>
      </c>
      <c r="D483" s="1" t="s">
        <v>539</v>
      </c>
      <c r="E483" s="1" t="s">
        <v>590</v>
      </c>
      <c r="F483" s="1">
        <v>0.02</v>
      </c>
      <c r="G483" s="1">
        <v>1.25E-3</v>
      </c>
      <c r="J483" s="1" t="s">
        <v>772</v>
      </c>
      <c r="AI483" s="561"/>
      <c r="AJ483" s="166"/>
      <c r="AK483" s="157"/>
      <c r="AL483" s="627"/>
      <c r="AM483" s="627"/>
      <c r="AN483" s="627"/>
      <c r="AO483" s="157"/>
      <c r="AP483" s="157"/>
      <c r="AQ483" s="11"/>
      <c r="AR483" s="10"/>
      <c r="AS483" s="157"/>
      <c r="AT483" s="627"/>
      <c r="AU483" s="627"/>
      <c r="AV483" s="627"/>
      <c r="AW483" s="157"/>
      <c r="AX483" s="157"/>
      <c r="AY483" s="11"/>
      <c r="AZ483" s="10"/>
      <c r="BA483" s="157"/>
      <c r="BB483" s="627"/>
      <c r="BC483" s="627"/>
      <c r="BD483" s="627"/>
      <c r="BE483" s="157"/>
      <c r="BF483" s="157"/>
      <c r="BG483" s="11"/>
      <c r="BH483" s="10"/>
      <c r="BI483" s="157"/>
      <c r="BJ483" s="627"/>
      <c r="BK483" s="627"/>
      <c r="BL483" s="627"/>
      <c r="BM483" s="157"/>
      <c r="BN483" s="157"/>
      <c r="BO483" s="11"/>
      <c r="BP483" s="10"/>
      <c r="BQ483" s="157"/>
      <c r="BR483" s="627"/>
      <c r="BS483" s="627"/>
      <c r="BT483" s="627"/>
      <c r="BU483" s="157"/>
      <c r="BV483" s="157"/>
      <c r="BW483" s="11"/>
    </row>
    <row r="484" spans="1:75">
      <c r="A484" s="1" t="s">
        <v>1035</v>
      </c>
      <c r="B484" s="1" t="s">
        <v>1036</v>
      </c>
      <c r="C484" s="1" t="s">
        <v>1037</v>
      </c>
      <c r="D484" s="1" t="s">
        <v>1850</v>
      </c>
      <c r="E484" s="1" t="s">
        <v>1805</v>
      </c>
      <c r="F484" s="1">
        <v>2.83</v>
      </c>
      <c r="G484" s="1">
        <v>0.25</v>
      </c>
      <c r="H484" s="1">
        <v>2.62</v>
      </c>
      <c r="I484" s="1" t="s">
        <v>976</v>
      </c>
      <c r="AI484" s="561"/>
      <c r="AJ484" s="166"/>
      <c r="AK484" s="157"/>
      <c r="AL484" s="627"/>
      <c r="AM484" s="627"/>
      <c r="AN484" s="627"/>
      <c r="AO484" s="157"/>
      <c r="AP484" s="157"/>
      <c r="AQ484" s="11"/>
      <c r="AR484" s="10"/>
      <c r="AS484" s="157"/>
      <c r="AT484" s="627"/>
      <c r="AU484" s="627"/>
      <c r="AV484" s="627"/>
      <c r="AW484" s="157"/>
      <c r="AX484" s="157"/>
      <c r="AY484" s="11"/>
      <c r="AZ484" s="10"/>
      <c r="BA484" s="157"/>
      <c r="BB484" s="627"/>
      <c r="BC484" s="627"/>
      <c r="BD484" s="627"/>
      <c r="BE484" s="157"/>
      <c r="BF484" s="157"/>
      <c r="BG484" s="11"/>
      <c r="BH484" s="10"/>
      <c r="BI484" s="157"/>
      <c r="BJ484" s="627"/>
      <c r="BK484" s="627"/>
      <c r="BL484" s="627"/>
      <c r="BM484" s="157"/>
      <c r="BN484" s="157"/>
      <c r="BO484" s="11"/>
      <c r="BP484" s="10"/>
      <c r="BQ484" s="157"/>
      <c r="BR484" s="627"/>
      <c r="BS484" s="627"/>
      <c r="BT484" s="627"/>
      <c r="BU484" s="157"/>
      <c r="BV484" s="157"/>
      <c r="BW484" s="11"/>
    </row>
    <row r="485" spans="1:75">
      <c r="A485" s="1" t="s">
        <v>1038</v>
      </c>
      <c r="B485" s="1" t="s">
        <v>1036</v>
      </c>
      <c r="C485" s="1" t="s">
        <v>1037</v>
      </c>
      <c r="D485" s="1" t="s">
        <v>1852</v>
      </c>
      <c r="E485" s="1" t="s">
        <v>1826</v>
      </c>
      <c r="F485" s="1">
        <v>2.5299999999999998</v>
      </c>
      <c r="G485" s="1">
        <v>0.25</v>
      </c>
      <c r="H485" s="1">
        <v>2.62</v>
      </c>
      <c r="I485" s="1" t="s">
        <v>976</v>
      </c>
      <c r="AI485" s="561"/>
      <c r="AJ485" s="166"/>
      <c r="AK485" s="157"/>
      <c r="AL485" s="627"/>
      <c r="AM485" s="627"/>
      <c r="AN485" s="627"/>
      <c r="AO485" s="157"/>
      <c r="AP485" s="157"/>
      <c r="AQ485" s="11"/>
      <c r="AR485" s="10"/>
      <c r="AS485" s="157"/>
      <c r="AT485" s="627"/>
      <c r="AU485" s="627"/>
      <c r="AV485" s="627"/>
      <c r="AW485" s="157"/>
      <c r="AX485" s="157"/>
      <c r="AY485" s="11"/>
      <c r="AZ485" s="10"/>
      <c r="BA485" s="157"/>
      <c r="BB485" s="627"/>
      <c r="BC485" s="627"/>
      <c r="BD485" s="627"/>
      <c r="BE485" s="157"/>
      <c r="BF485" s="157"/>
      <c r="BG485" s="11"/>
      <c r="BH485" s="10"/>
      <c r="BI485" s="157"/>
      <c r="BJ485" s="627"/>
      <c r="BK485" s="627"/>
      <c r="BL485" s="627"/>
      <c r="BM485" s="157"/>
      <c r="BN485" s="157"/>
      <c r="BO485" s="11"/>
      <c r="BP485" s="10"/>
      <c r="BQ485" s="157"/>
      <c r="BR485" s="627"/>
      <c r="BS485" s="627"/>
      <c r="BT485" s="627"/>
      <c r="BU485" s="157"/>
      <c r="BV485" s="157"/>
      <c r="BW485" s="11"/>
    </row>
    <row r="486" spans="1:75">
      <c r="A486" s="1" t="s">
        <v>1039</v>
      </c>
      <c r="B486" s="1" t="s">
        <v>1036</v>
      </c>
      <c r="C486" s="1" t="s">
        <v>1037</v>
      </c>
      <c r="D486" s="1" t="s">
        <v>1853</v>
      </c>
      <c r="E486" s="1" t="s">
        <v>1795</v>
      </c>
      <c r="F486" s="1">
        <v>2.16</v>
      </c>
      <c r="G486" s="1">
        <v>0.25</v>
      </c>
      <c r="H486" s="1">
        <v>2.62</v>
      </c>
      <c r="I486" s="1" t="s">
        <v>976</v>
      </c>
      <c r="AI486" s="561"/>
      <c r="AJ486" s="166"/>
      <c r="AK486" s="157"/>
      <c r="AL486" s="627"/>
      <c r="AM486" s="627"/>
      <c r="AN486" s="627"/>
      <c r="AO486" s="157"/>
      <c r="AP486" s="157"/>
      <c r="AQ486" s="11"/>
      <c r="AR486" s="10"/>
      <c r="AS486" s="157"/>
      <c r="AT486" s="627"/>
      <c r="AU486" s="627"/>
      <c r="AV486" s="627"/>
      <c r="AW486" s="157"/>
      <c r="AX486" s="157"/>
      <c r="AY486" s="11"/>
      <c r="AZ486" s="10"/>
      <c r="BA486" s="157"/>
      <c r="BB486" s="627"/>
      <c r="BC486" s="627"/>
      <c r="BD486" s="627"/>
      <c r="BE486" s="157"/>
      <c r="BF486" s="157"/>
      <c r="BG486" s="11"/>
      <c r="BH486" s="10"/>
      <c r="BI486" s="157"/>
      <c r="BJ486" s="627"/>
      <c r="BK486" s="627"/>
      <c r="BL486" s="627"/>
      <c r="BM486" s="157"/>
      <c r="BN486" s="157"/>
      <c r="BO486" s="11"/>
      <c r="BP486" s="10"/>
      <c r="BQ486" s="157"/>
      <c r="BR486" s="627"/>
      <c r="BS486" s="627"/>
      <c r="BT486" s="627"/>
      <c r="BU486" s="157"/>
      <c r="BV486" s="157"/>
      <c r="BW486" s="11"/>
    </row>
    <row r="487" spans="1:75">
      <c r="A487" s="1" t="s">
        <v>1040</v>
      </c>
      <c r="B487" s="1" t="s">
        <v>1036</v>
      </c>
      <c r="C487" s="1" t="s">
        <v>1037</v>
      </c>
      <c r="D487" s="1" t="s">
        <v>1853</v>
      </c>
      <c r="E487" s="1" t="s">
        <v>1796</v>
      </c>
      <c r="F487" s="1">
        <v>2.16</v>
      </c>
      <c r="G487" s="1">
        <v>0.25</v>
      </c>
      <c r="H487" s="1">
        <v>2.62</v>
      </c>
      <c r="I487" s="1" t="s">
        <v>976</v>
      </c>
      <c r="AI487" s="561"/>
      <c r="AJ487" s="166"/>
      <c r="AK487" s="157"/>
      <c r="AL487" s="627"/>
      <c r="AM487" s="627"/>
      <c r="AN487" s="627"/>
      <c r="AO487" s="157"/>
      <c r="AP487" s="157"/>
      <c r="AQ487" s="11"/>
      <c r="AR487" s="10"/>
      <c r="AS487" s="157"/>
      <c r="AT487" s="627"/>
      <c r="AU487" s="627"/>
      <c r="AV487" s="627"/>
      <c r="AW487" s="157"/>
      <c r="AX487" s="157"/>
      <c r="AY487" s="11"/>
      <c r="AZ487" s="10"/>
      <c r="BA487" s="157"/>
      <c r="BB487" s="627"/>
      <c r="BC487" s="627"/>
      <c r="BD487" s="627"/>
      <c r="BE487" s="157"/>
      <c r="BF487" s="157"/>
      <c r="BG487" s="11"/>
      <c r="BH487" s="10"/>
      <c r="BI487" s="157"/>
      <c r="BJ487" s="627"/>
      <c r="BK487" s="627"/>
      <c r="BL487" s="627"/>
      <c r="BM487" s="157"/>
      <c r="BN487" s="157"/>
      <c r="BO487" s="11"/>
      <c r="BP487" s="10"/>
      <c r="BQ487" s="157"/>
      <c r="BR487" s="627"/>
      <c r="BS487" s="627"/>
      <c r="BT487" s="627"/>
      <c r="BU487" s="157"/>
      <c r="BV487" s="157"/>
      <c r="BW487" s="11"/>
    </row>
    <row r="488" spans="1:75" ht="12.6" thickBot="1">
      <c r="A488" s="1" t="s">
        <v>1041</v>
      </c>
      <c r="B488" s="1" t="s">
        <v>1036</v>
      </c>
      <c r="C488" s="1" t="s">
        <v>1037</v>
      </c>
      <c r="D488" s="1" t="s">
        <v>1856</v>
      </c>
      <c r="E488" s="1" t="s">
        <v>1857</v>
      </c>
      <c r="F488" s="1">
        <v>1.93</v>
      </c>
      <c r="G488" s="1">
        <v>0.25</v>
      </c>
      <c r="H488" s="1">
        <v>2.62</v>
      </c>
      <c r="I488" s="1" t="s">
        <v>976</v>
      </c>
      <c r="AI488" s="561"/>
      <c r="AJ488" s="166"/>
      <c r="AK488" s="157"/>
      <c r="AL488" s="627"/>
      <c r="AM488" s="627"/>
      <c r="AN488" s="627"/>
      <c r="AO488" s="157"/>
      <c r="AP488" s="157"/>
      <c r="AQ488" s="11"/>
      <c r="AR488" s="10"/>
      <c r="AS488" s="157"/>
      <c r="AT488" s="627"/>
      <c r="AU488" s="627"/>
      <c r="AV488" s="627"/>
      <c r="AW488" s="157"/>
      <c r="AX488" s="157"/>
      <c r="AY488" s="11"/>
      <c r="AZ488" s="10"/>
      <c r="BA488" s="157"/>
      <c r="BB488" s="627"/>
      <c r="BC488" s="627"/>
      <c r="BD488" s="627"/>
      <c r="BE488" s="157"/>
      <c r="BF488" s="157"/>
      <c r="BG488" s="11"/>
      <c r="BH488" s="10"/>
      <c r="BI488" s="157"/>
      <c r="BJ488" s="627"/>
      <c r="BK488" s="627"/>
      <c r="BL488" s="627"/>
      <c r="BM488" s="157"/>
      <c r="BN488" s="157"/>
      <c r="BO488" s="11"/>
      <c r="BP488" s="10"/>
      <c r="BQ488" s="157"/>
      <c r="BR488" s="627"/>
      <c r="BS488" s="627"/>
      <c r="BT488" s="627"/>
      <c r="BU488" s="157"/>
      <c r="BV488" s="157"/>
      <c r="BW488" s="11"/>
    </row>
    <row r="489" spans="1:75">
      <c r="A489" s="1" t="s">
        <v>1042</v>
      </c>
      <c r="B489" s="1" t="s">
        <v>1036</v>
      </c>
      <c r="C489" s="1" t="s">
        <v>1037</v>
      </c>
      <c r="D489" s="1" t="s">
        <v>1959</v>
      </c>
      <c r="E489" s="1" t="s">
        <v>1876</v>
      </c>
      <c r="F489" s="1">
        <v>1.3</v>
      </c>
      <c r="G489" s="1">
        <v>0.25</v>
      </c>
      <c r="H489" s="1">
        <v>2.62</v>
      </c>
      <c r="I489" s="1" t="s">
        <v>976</v>
      </c>
      <c r="AI489" s="560">
        <v>5</v>
      </c>
      <c r="AJ489" s="155" t="s">
        <v>2675</v>
      </c>
      <c r="AK489" s="156" t="s">
        <v>1850</v>
      </c>
      <c r="AL489" s="17" t="s">
        <v>1805</v>
      </c>
      <c r="AM489" s="17" t="s">
        <v>1721</v>
      </c>
      <c r="AN489" s="17" t="s">
        <v>1721</v>
      </c>
      <c r="AO489" s="156">
        <v>1.17</v>
      </c>
      <c r="AP489" s="156">
        <v>0</v>
      </c>
      <c r="AQ489" s="9">
        <v>2.3199999999999998</v>
      </c>
      <c r="AR489" s="8" t="s">
        <v>2676</v>
      </c>
      <c r="AS489" s="156" t="s">
        <v>1850</v>
      </c>
      <c r="AT489" s="17" t="s">
        <v>1805</v>
      </c>
      <c r="AU489" s="17" t="s">
        <v>1721</v>
      </c>
      <c r="AV489" s="17" t="s">
        <v>1721</v>
      </c>
      <c r="AW489" s="156">
        <v>1.17</v>
      </c>
      <c r="AX489" s="156">
        <v>0</v>
      </c>
      <c r="AY489" s="9">
        <v>3</v>
      </c>
      <c r="AZ489" s="8" t="s">
        <v>2020</v>
      </c>
      <c r="BA489" s="156" t="s">
        <v>1850</v>
      </c>
      <c r="BB489" s="17" t="s">
        <v>1805</v>
      </c>
      <c r="BC489" s="17" t="s">
        <v>1721</v>
      </c>
      <c r="BD489" s="17" t="s">
        <v>1721</v>
      </c>
      <c r="BE489" s="156">
        <v>0.9</v>
      </c>
      <c r="BF489" s="156">
        <v>6.5000000000000002E-2</v>
      </c>
      <c r="BG489" s="9">
        <v>2.58</v>
      </c>
      <c r="BH489" s="8" t="s">
        <v>2054</v>
      </c>
      <c r="BI489" s="156" t="s">
        <v>1713</v>
      </c>
      <c r="BJ489" s="17" t="s">
        <v>2055</v>
      </c>
      <c r="BK489" s="17" t="s">
        <v>531</v>
      </c>
      <c r="BL489" s="17" t="s">
        <v>1721</v>
      </c>
      <c r="BM489" s="156">
        <v>9.7500000000000003E-2</v>
      </c>
      <c r="BN489" s="156">
        <v>0</v>
      </c>
      <c r="BO489" s="9">
        <v>2.23</v>
      </c>
      <c r="BP489" s="8" t="s">
        <v>2085</v>
      </c>
      <c r="BQ489" s="156" t="s">
        <v>1713</v>
      </c>
      <c r="BR489" s="17" t="s">
        <v>2055</v>
      </c>
      <c r="BS489" s="17" t="s">
        <v>531</v>
      </c>
      <c r="BT489" s="17" t="s">
        <v>1721</v>
      </c>
      <c r="BU489" s="156">
        <v>9.7500000000000003E-2</v>
      </c>
      <c r="BV489" s="156">
        <v>0</v>
      </c>
      <c r="BW489" s="9">
        <v>1.37</v>
      </c>
    </row>
    <row r="490" spans="1:75">
      <c r="A490" s="1" t="s">
        <v>1043</v>
      </c>
      <c r="B490" s="1" t="s">
        <v>1036</v>
      </c>
      <c r="C490" s="1" t="s">
        <v>1037</v>
      </c>
      <c r="D490" s="1" t="s">
        <v>1980</v>
      </c>
      <c r="E490" s="1" t="s">
        <v>1981</v>
      </c>
      <c r="F490" s="1">
        <v>0.7</v>
      </c>
      <c r="G490" s="1">
        <v>0.09</v>
      </c>
      <c r="H490" s="1">
        <v>2.62</v>
      </c>
      <c r="I490" s="1" t="s">
        <v>976</v>
      </c>
      <c r="AI490" s="561"/>
      <c r="AJ490" s="166" t="s">
        <v>2675</v>
      </c>
      <c r="AK490" s="157" t="s">
        <v>1852</v>
      </c>
      <c r="AL490" s="627" t="s">
        <v>1793</v>
      </c>
      <c r="AM490" s="627" t="s">
        <v>1721</v>
      </c>
      <c r="AN490" s="627" t="s">
        <v>1721</v>
      </c>
      <c r="AO490" s="157">
        <v>0.83</v>
      </c>
      <c r="AP490" s="157">
        <v>0</v>
      </c>
      <c r="AQ490" s="11">
        <v>2.3199999999999998</v>
      </c>
      <c r="AR490" s="10" t="s">
        <v>2676</v>
      </c>
      <c r="AS490" s="157" t="s">
        <v>1852</v>
      </c>
      <c r="AT490" s="627" t="s">
        <v>1793</v>
      </c>
      <c r="AU490" s="627" t="s">
        <v>1721</v>
      </c>
      <c r="AV490" s="627" t="s">
        <v>1721</v>
      </c>
      <c r="AW490" s="157">
        <v>0.83</v>
      </c>
      <c r="AX490" s="157">
        <v>0</v>
      </c>
      <c r="AY490" s="11">
        <v>3</v>
      </c>
      <c r="AZ490" s="10" t="s">
        <v>2020</v>
      </c>
      <c r="BA490" s="157" t="s">
        <v>1852</v>
      </c>
      <c r="BB490" s="627" t="s">
        <v>1826</v>
      </c>
      <c r="BC490" s="627" t="s">
        <v>1721</v>
      </c>
      <c r="BD490" s="627" t="s">
        <v>1721</v>
      </c>
      <c r="BE490" s="157">
        <v>0.75</v>
      </c>
      <c r="BF490" s="157">
        <v>6.5000000000000002E-2</v>
      </c>
      <c r="BG490" s="11">
        <v>2.58</v>
      </c>
      <c r="BH490" s="10" t="s">
        <v>2054</v>
      </c>
      <c r="BI490" s="157" t="s">
        <v>1713</v>
      </c>
      <c r="BJ490" s="627" t="s">
        <v>2056</v>
      </c>
      <c r="BK490" s="627" t="s">
        <v>532</v>
      </c>
      <c r="BL490" s="627" t="s">
        <v>1721</v>
      </c>
      <c r="BM490" s="157">
        <v>6.5000000000000002E-2</v>
      </c>
      <c r="BN490" s="157">
        <v>0</v>
      </c>
      <c r="BO490" s="11">
        <v>2.23</v>
      </c>
      <c r="BP490" s="10" t="s">
        <v>2085</v>
      </c>
      <c r="BQ490" s="157" t="s">
        <v>1713</v>
      </c>
      <c r="BR490" s="627" t="s">
        <v>2056</v>
      </c>
      <c r="BS490" s="627" t="s">
        <v>532</v>
      </c>
      <c r="BT490" s="627" t="s">
        <v>1721</v>
      </c>
      <c r="BU490" s="157">
        <v>6.5000000000000002E-2</v>
      </c>
      <c r="BV490" s="157">
        <v>0</v>
      </c>
      <c r="BW490" s="11">
        <v>1.37</v>
      </c>
    </row>
    <row r="491" spans="1:75">
      <c r="A491" s="1" t="s">
        <v>1044</v>
      </c>
      <c r="B491" s="1" t="s">
        <v>1036</v>
      </c>
      <c r="C491" s="1" t="s">
        <v>1037</v>
      </c>
      <c r="D491" s="1" t="s">
        <v>1980</v>
      </c>
      <c r="E491" s="1" t="s">
        <v>1982</v>
      </c>
      <c r="F491" s="1">
        <v>0.35</v>
      </c>
      <c r="G491" s="1">
        <v>4.4999999999999998E-2</v>
      </c>
      <c r="H491" s="1">
        <v>2.62</v>
      </c>
      <c r="I491" s="1" t="s">
        <v>704</v>
      </c>
      <c r="J491" s="1" t="s">
        <v>705</v>
      </c>
      <c r="AI491" s="561"/>
      <c r="AJ491" s="166" t="s">
        <v>2675</v>
      </c>
      <c r="AK491" s="157" t="s">
        <v>1887</v>
      </c>
      <c r="AL491" s="627" t="s">
        <v>1821</v>
      </c>
      <c r="AM491" s="627" t="s">
        <v>1721</v>
      </c>
      <c r="AN491" s="627" t="s">
        <v>1721</v>
      </c>
      <c r="AO491" s="157">
        <v>0.56999999999999995</v>
      </c>
      <c r="AP491" s="157">
        <v>0</v>
      </c>
      <c r="AQ491" s="11">
        <v>2.3199999999999998</v>
      </c>
      <c r="AR491" s="10" t="s">
        <v>2676</v>
      </c>
      <c r="AS491" s="157" t="s">
        <v>1887</v>
      </c>
      <c r="AT491" s="627" t="s">
        <v>1821</v>
      </c>
      <c r="AU491" s="627" t="s">
        <v>1721</v>
      </c>
      <c r="AV491" s="627" t="s">
        <v>1721</v>
      </c>
      <c r="AW491" s="157">
        <v>0.56999999999999995</v>
      </c>
      <c r="AX491" s="157">
        <v>0</v>
      </c>
      <c r="AY491" s="11">
        <v>3</v>
      </c>
      <c r="AZ491" s="10" t="s">
        <v>2020</v>
      </c>
      <c r="BA491" s="157" t="s">
        <v>1853</v>
      </c>
      <c r="BB491" s="627" t="s">
        <v>1795</v>
      </c>
      <c r="BC491" s="627" t="s">
        <v>1721</v>
      </c>
      <c r="BD491" s="627" t="s">
        <v>1721</v>
      </c>
      <c r="BE491" s="157">
        <v>0.65</v>
      </c>
      <c r="BF491" s="157">
        <v>6.5000000000000002E-2</v>
      </c>
      <c r="BG491" s="11">
        <v>2.58</v>
      </c>
      <c r="BH491" s="10" t="s">
        <v>2054</v>
      </c>
      <c r="BI491" s="157" t="s">
        <v>1713</v>
      </c>
      <c r="BJ491" s="627" t="s">
        <v>2057</v>
      </c>
      <c r="BK491" s="627" t="s">
        <v>533</v>
      </c>
      <c r="BL491" s="627" t="s">
        <v>1721</v>
      </c>
      <c r="BM491" s="157">
        <v>3.2500000000000001E-2</v>
      </c>
      <c r="BN491" s="157">
        <v>0</v>
      </c>
      <c r="BO491" s="11">
        <v>2.23</v>
      </c>
      <c r="BP491" s="10" t="s">
        <v>2085</v>
      </c>
      <c r="BQ491" s="157" t="s">
        <v>1713</v>
      </c>
      <c r="BR491" s="627" t="s">
        <v>2057</v>
      </c>
      <c r="BS491" s="627" t="s">
        <v>533</v>
      </c>
      <c r="BT491" s="627" t="s">
        <v>1721</v>
      </c>
      <c r="BU491" s="157">
        <v>3.2500000000000001E-2</v>
      </c>
      <c r="BV491" s="157">
        <v>0</v>
      </c>
      <c r="BW491" s="11">
        <v>1.37</v>
      </c>
    </row>
    <row r="492" spans="1:75">
      <c r="A492" s="1" t="s">
        <v>1045</v>
      </c>
      <c r="B492" s="1" t="s">
        <v>1036</v>
      </c>
      <c r="C492" s="1" t="s">
        <v>1037</v>
      </c>
      <c r="D492" s="1" t="s">
        <v>1980</v>
      </c>
      <c r="E492" s="1" t="s">
        <v>1983</v>
      </c>
      <c r="F492" s="1">
        <v>0.7</v>
      </c>
      <c r="G492" s="1">
        <v>0.09</v>
      </c>
      <c r="H492" s="1">
        <v>2.62</v>
      </c>
      <c r="I492" s="1" t="s">
        <v>976</v>
      </c>
      <c r="AI492" s="561"/>
      <c r="AJ492" s="166" t="s">
        <v>2675</v>
      </c>
      <c r="AK492" s="157" t="s">
        <v>1872</v>
      </c>
      <c r="AL492" s="627" t="s">
        <v>1812</v>
      </c>
      <c r="AM492" s="627" t="s">
        <v>1721</v>
      </c>
      <c r="AN492" s="627" t="s">
        <v>1721</v>
      </c>
      <c r="AO492" s="157">
        <v>0.49</v>
      </c>
      <c r="AP492" s="157">
        <v>0</v>
      </c>
      <c r="AQ492" s="11">
        <v>2.3199999999999998</v>
      </c>
      <c r="AR492" s="10" t="s">
        <v>2676</v>
      </c>
      <c r="AS492" s="157" t="s">
        <v>1872</v>
      </c>
      <c r="AT492" s="627" t="s">
        <v>1812</v>
      </c>
      <c r="AU492" s="627" t="s">
        <v>1721</v>
      </c>
      <c r="AV492" s="627" t="s">
        <v>1721</v>
      </c>
      <c r="AW492" s="157">
        <v>0.49</v>
      </c>
      <c r="AX492" s="157">
        <v>0</v>
      </c>
      <c r="AY492" s="11">
        <v>3</v>
      </c>
      <c r="AZ492" s="10" t="s">
        <v>2020</v>
      </c>
      <c r="BA492" s="157" t="s">
        <v>1853</v>
      </c>
      <c r="BB492" s="627" t="s">
        <v>1796</v>
      </c>
      <c r="BC492" s="627" t="s">
        <v>1721</v>
      </c>
      <c r="BD492" s="627" t="s">
        <v>1721</v>
      </c>
      <c r="BE492" s="157">
        <v>0.65</v>
      </c>
      <c r="BF492" s="157">
        <v>6.5000000000000002E-2</v>
      </c>
      <c r="BG492" s="11">
        <v>2.58</v>
      </c>
      <c r="BH492" s="10" t="s">
        <v>2054</v>
      </c>
      <c r="BI492" s="157" t="s">
        <v>1703</v>
      </c>
      <c r="BJ492" s="627" t="s">
        <v>2058</v>
      </c>
      <c r="BK492" s="627" t="s">
        <v>1721</v>
      </c>
      <c r="BL492" s="627" t="s">
        <v>1721</v>
      </c>
      <c r="BM492" s="157">
        <v>7.4999999999999997E-2</v>
      </c>
      <c r="BN492" s="157">
        <v>0</v>
      </c>
      <c r="BO492" s="11">
        <v>2.23</v>
      </c>
      <c r="BP492" s="10" t="s">
        <v>2085</v>
      </c>
      <c r="BQ492" s="157" t="s">
        <v>1703</v>
      </c>
      <c r="BR492" s="627" t="s">
        <v>2086</v>
      </c>
      <c r="BS492" s="627" t="s">
        <v>1721</v>
      </c>
      <c r="BT492" s="627" t="s">
        <v>1721</v>
      </c>
      <c r="BU492" s="157">
        <v>7.4999999999999997E-2</v>
      </c>
      <c r="BV492" s="157">
        <v>0</v>
      </c>
      <c r="BW492" s="11">
        <v>1.37</v>
      </c>
    </row>
    <row r="493" spans="1:75">
      <c r="A493" s="1" t="s">
        <v>1046</v>
      </c>
      <c r="B493" s="1" t="s">
        <v>1036</v>
      </c>
      <c r="C493" s="1" t="s">
        <v>1037</v>
      </c>
      <c r="D493" s="1" t="s">
        <v>1980</v>
      </c>
      <c r="E493" s="1" t="s">
        <v>1984</v>
      </c>
      <c r="F493" s="1">
        <v>0.35</v>
      </c>
      <c r="G493" s="1">
        <v>4.4999999999999998E-2</v>
      </c>
      <c r="H493" s="1">
        <v>2.62</v>
      </c>
      <c r="I493" s="1" t="s">
        <v>704</v>
      </c>
      <c r="J493" s="1" t="s">
        <v>705</v>
      </c>
      <c r="AI493" s="561"/>
      <c r="AJ493" s="166" t="s">
        <v>2675</v>
      </c>
      <c r="AK493" s="157" t="s">
        <v>1940</v>
      </c>
      <c r="AL493" s="627" t="s">
        <v>1822</v>
      </c>
      <c r="AM493" s="627" t="s">
        <v>1721</v>
      </c>
      <c r="AN493" s="627" t="s">
        <v>1721</v>
      </c>
      <c r="AO493" s="157">
        <v>0.4</v>
      </c>
      <c r="AP493" s="157">
        <v>0</v>
      </c>
      <c r="AQ493" s="11">
        <v>2.3199999999999998</v>
      </c>
      <c r="AR493" s="10" t="s">
        <v>2676</v>
      </c>
      <c r="AS493" s="157" t="s">
        <v>1940</v>
      </c>
      <c r="AT493" s="627" t="s">
        <v>1822</v>
      </c>
      <c r="AU493" s="627" t="s">
        <v>1721</v>
      </c>
      <c r="AV493" s="627" t="s">
        <v>1721</v>
      </c>
      <c r="AW493" s="157">
        <v>0.4</v>
      </c>
      <c r="AX493" s="157">
        <v>0</v>
      </c>
      <c r="AY493" s="11">
        <v>3</v>
      </c>
      <c r="AZ493" s="10" t="s">
        <v>2020</v>
      </c>
      <c r="BA493" s="157" t="s">
        <v>1903</v>
      </c>
      <c r="BB493" s="627" t="s">
        <v>1797</v>
      </c>
      <c r="BC493" s="627" t="s">
        <v>1721</v>
      </c>
      <c r="BD493" s="627" t="s">
        <v>1721</v>
      </c>
      <c r="BE493" s="157">
        <v>0.56000000000000005</v>
      </c>
      <c r="BF493" s="157">
        <v>6.5000000000000002E-2</v>
      </c>
      <c r="BG493" s="11">
        <v>2.58</v>
      </c>
      <c r="BH493" s="10" t="s">
        <v>2054</v>
      </c>
      <c r="BI493" s="157" t="s">
        <v>1703</v>
      </c>
      <c r="BJ493" s="627" t="s">
        <v>2059</v>
      </c>
      <c r="BK493" s="627" t="s">
        <v>1721</v>
      </c>
      <c r="BL493" s="627" t="s">
        <v>1721</v>
      </c>
      <c r="BM493" s="157">
        <v>3.7499999999999999E-2</v>
      </c>
      <c r="BN493" s="157">
        <v>0</v>
      </c>
      <c r="BO493" s="11">
        <v>2.23</v>
      </c>
      <c r="BP493" s="10" t="s">
        <v>2085</v>
      </c>
      <c r="BQ493" s="157" t="s">
        <v>1703</v>
      </c>
      <c r="BR493" s="627" t="s">
        <v>2087</v>
      </c>
      <c r="BS493" s="627" t="s">
        <v>1721</v>
      </c>
      <c r="BT493" s="627" t="s">
        <v>1721</v>
      </c>
      <c r="BU493" s="157">
        <v>3.7499999999999999E-2</v>
      </c>
      <c r="BV493" s="157">
        <v>0</v>
      </c>
      <c r="BW493" s="11">
        <v>1.37</v>
      </c>
    </row>
    <row r="494" spans="1:75">
      <c r="A494" s="1" t="s">
        <v>1047</v>
      </c>
      <c r="B494" s="1" t="s">
        <v>1036</v>
      </c>
      <c r="C494" s="1" t="s">
        <v>1037</v>
      </c>
      <c r="D494" s="1" t="s">
        <v>1980</v>
      </c>
      <c r="E494" s="1" t="s">
        <v>1985</v>
      </c>
      <c r="F494" s="1">
        <v>0.52500000000000002</v>
      </c>
      <c r="G494" s="1">
        <v>6.7500000000000004E-2</v>
      </c>
      <c r="H494" s="1">
        <v>2.62</v>
      </c>
      <c r="I494" s="1" t="s">
        <v>976</v>
      </c>
      <c r="J494" s="1" t="s">
        <v>531</v>
      </c>
      <c r="AI494" s="561"/>
      <c r="AJ494" s="166" t="s">
        <v>2675</v>
      </c>
      <c r="AK494" s="157" t="s">
        <v>1941</v>
      </c>
      <c r="AL494" s="627" t="s">
        <v>1823</v>
      </c>
      <c r="AM494" s="627" t="s">
        <v>1721</v>
      </c>
      <c r="AN494" s="627" t="s">
        <v>1721</v>
      </c>
      <c r="AO494" s="157">
        <v>0.33</v>
      </c>
      <c r="AP494" s="157">
        <v>0</v>
      </c>
      <c r="AQ494" s="11">
        <v>2.3199999999999998</v>
      </c>
      <c r="AR494" s="10" t="s">
        <v>2676</v>
      </c>
      <c r="AS494" s="157" t="s">
        <v>1941</v>
      </c>
      <c r="AT494" s="627" t="s">
        <v>1823</v>
      </c>
      <c r="AU494" s="627" t="s">
        <v>1721</v>
      </c>
      <c r="AV494" s="627" t="s">
        <v>1721</v>
      </c>
      <c r="AW494" s="157">
        <v>0.33</v>
      </c>
      <c r="AX494" s="157">
        <v>0</v>
      </c>
      <c r="AY494" s="11">
        <v>3</v>
      </c>
      <c r="AZ494" s="10" t="s">
        <v>2020</v>
      </c>
      <c r="BA494" s="157" t="s">
        <v>1903</v>
      </c>
      <c r="BB494" s="627" t="s">
        <v>1798</v>
      </c>
      <c r="BC494" s="627" t="s">
        <v>1721</v>
      </c>
      <c r="BD494" s="627" t="s">
        <v>1721</v>
      </c>
      <c r="BE494" s="157">
        <v>0.56000000000000005</v>
      </c>
      <c r="BF494" s="157">
        <v>6.5000000000000002E-2</v>
      </c>
      <c r="BG494" s="11">
        <v>2.58</v>
      </c>
      <c r="BH494" s="10" t="s">
        <v>2054</v>
      </c>
      <c r="BI494" s="157" t="s">
        <v>1703</v>
      </c>
      <c r="BJ494" s="627" t="s">
        <v>2060</v>
      </c>
      <c r="BK494" s="627" t="s">
        <v>534</v>
      </c>
      <c r="BL494" s="627" t="s">
        <v>1721</v>
      </c>
      <c r="BM494" s="157">
        <v>6.7500000000000004E-2</v>
      </c>
      <c r="BN494" s="157">
        <v>0</v>
      </c>
      <c r="BO494" s="11">
        <v>2.23</v>
      </c>
      <c r="BP494" s="10" t="s">
        <v>2085</v>
      </c>
      <c r="BQ494" s="157" t="s">
        <v>1703</v>
      </c>
      <c r="BR494" s="627" t="s">
        <v>2088</v>
      </c>
      <c r="BS494" s="627" t="s">
        <v>534</v>
      </c>
      <c r="BT494" s="627" t="s">
        <v>1721</v>
      </c>
      <c r="BU494" s="157">
        <v>6.7500000000000004E-2</v>
      </c>
      <c r="BV494" s="157">
        <v>0</v>
      </c>
      <c r="BW494" s="11">
        <v>1.37</v>
      </c>
    </row>
    <row r="495" spans="1:75">
      <c r="A495" s="1" t="s">
        <v>1048</v>
      </c>
      <c r="B495" s="1" t="s">
        <v>1036</v>
      </c>
      <c r="C495" s="1" t="s">
        <v>1037</v>
      </c>
      <c r="D495" s="1" t="s">
        <v>1980</v>
      </c>
      <c r="E495" s="1" t="s">
        <v>1986</v>
      </c>
      <c r="F495" s="1">
        <v>0.52500000000000002</v>
      </c>
      <c r="G495" s="1">
        <v>6.7500000000000004E-2</v>
      </c>
      <c r="H495" s="1">
        <v>2.62</v>
      </c>
      <c r="I495" s="1" t="s">
        <v>704</v>
      </c>
      <c r="J495" s="1" t="s">
        <v>710</v>
      </c>
      <c r="AI495" s="561"/>
      <c r="AJ495" s="166" t="s">
        <v>2675</v>
      </c>
      <c r="AK495" s="157" t="s">
        <v>1941</v>
      </c>
      <c r="AL495" s="627" t="s">
        <v>1824</v>
      </c>
      <c r="AM495" s="627" t="s">
        <v>1721</v>
      </c>
      <c r="AN495" s="627" t="s">
        <v>1721</v>
      </c>
      <c r="AO495" s="157">
        <v>0.33</v>
      </c>
      <c r="AP495" s="157">
        <v>0</v>
      </c>
      <c r="AQ495" s="11">
        <v>2.3199999999999998</v>
      </c>
      <c r="AR495" s="10" t="s">
        <v>2676</v>
      </c>
      <c r="AS495" s="157" t="s">
        <v>1941</v>
      </c>
      <c r="AT495" s="627" t="s">
        <v>1824</v>
      </c>
      <c r="AU495" s="627" t="s">
        <v>1721</v>
      </c>
      <c r="AV495" s="627" t="s">
        <v>1721</v>
      </c>
      <c r="AW495" s="157">
        <v>0.33</v>
      </c>
      <c r="AX495" s="157">
        <v>0</v>
      </c>
      <c r="AY495" s="11">
        <v>3</v>
      </c>
      <c r="AZ495" s="10" t="s">
        <v>2020</v>
      </c>
      <c r="BA495" s="157" t="s">
        <v>1925</v>
      </c>
      <c r="BB495" s="627" t="s">
        <v>1827</v>
      </c>
      <c r="BC495" s="627" t="s">
        <v>1721</v>
      </c>
      <c r="BD495" s="627" t="s">
        <v>1721</v>
      </c>
      <c r="BE495" s="157">
        <v>0.46</v>
      </c>
      <c r="BF495" s="157">
        <v>6.5000000000000002E-2</v>
      </c>
      <c r="BG495" s="11">
        <v>2.58</v>
      </c>
      <c r="BH495" s="10" t="s">
        <v>2054</v>
      </c>
      <c r="BI495" s="157" t="s">
        <v>1703</v>
      </c>
      <c r="BJ495" s="627" t="s">
        <v>2061</v>
      </c>
      <c r="BK495" s="627" t="s">
        <v>534</v>
      </c>
      <c r="BL495" s="627" t="s">
        <v>1721</v>
      </c>
      <c r="BM495" s="157">
        <v>6.7500000000000004E-2</v>
      </c>
      <c r="BN495" s="157">
        <v>0</v>
      </c>
      <c r="BO495" s="11">
        <v>2.23</v>
      </c>
      <c r="BP495" s="10" t="s">
        <v>2085</v>
      </c>
      <c r="BQ495" s="157" t="s">
        <v>1703</v>
      </c>
      <c r="BR495" s="627" t="s">
        <v>2089</v>
      </c>
      <c r="BS495" s="627" t="s">
        <v>534</v>
      </c>
      <c r="BT495" s="627" t="s">
        <v>1721</v>
      </c>
      <c r="BU495" s="157">
        <v>6.7500000000000004E-2</v>
      </c>
      <c r="BV495" s="157">
        <v>0</v>
      </c>
      <c r="BW495" s="11">
        <v>1.37</v>
      </c>
    </row>
    <row r="496" spans="1:75">
      <c r="A496" s="1" t="s">
        <v>1049</v>
      </c>
      <c r="B496" s="1" t="s">
        <v>1036</v>
      </c>
      <c r="C496" s="1" t="s">
        <v>1037</v>
      </c>
      <c r="D496" s="1" t="s">
        <v>1980</v>
      </c>
      <c r="E496" s="1" t="s">
        <v>1987</v>
      </c>
      <c r="F496" s="1">
        <v>0.35</v>
      </c>
      <c r="G496" s="1">
        <v>4.4999999999999998E-2</v>
      </c>
      <c r="H496" s="1">
        <v>2.62</v>
      </c>
      <c r="I496" s="1" t="s">
        <v>976</v>
      </c>
      <c r="J496" s="1" t="s">
        <v>532</v>
      </c>
      <c r="AI496" s="561"/>
      <c r="AJ496" s="166" t="s">
        <v>2675</v>
      </c>
      <c r="AK496" s="157" t="s">
        <v>1941</v>
      </c>
      <c r="AL496" s="627" t="s">
        <v>1825</v>
      </c>
      <c r="AM496" s="627" t="s">
        <v>1721</v>
      </c>
      <c r="AN496" s="627" t="s">
        <v>1721</v>
      </c>
      <c r="AO496" s="157">
        <v>0.16500000000000001</v>
      </c>
      <c r="AP496" s="157">
        <v>0</v>
      </c>
      <c r="AQ496" s="11">
        <v>2.3199999999999998</v>
      </c>
      <c r="AR496" s="10" t="s">
        <v>2676</v>
      </c>
      <c r="AS496" s="157" t="s">
        <v>1941</v>
      </c>
      <c r="AT496" s="627" t="s">
        <v>1825</v>
      </c>
      <c r="AU496" s="627" t="s">
        <v>1721</v>
      </c>
      <c r="AV496" s="627" t="s">
        <v>1721</v>
      </c>
      <c r="AW496" s="157">
        <v>0.16500000000000001</v>
      </c>
      <c r="AX496" s="157">
        <v>0</v>
      </c>
      <c r="AY496" s="11">
        <v>3</v>
      </c>
      <c r="AZ496" s="10" t="s">
        <v>2020</v>
      </c>
      <c r="BA496" s="157" t="s">
        <v>1701</v>
      </c>
      <c r="BB496" s="627" t="s">
        <v>1799</v>
      </c>
      <c r="BC496" s="627" t="s">
        <v>1721</v>
      </c>
      <c r="BD496" s="627" t="s">
        <v>1721</v>
      </c>
      <c r="BE496" s="157">
        <v>0.35</v>
      </c>
      <c r="BF496" s="157">
        <v>2.3E-2</v>
      </c>
      <c r="BG496" s="11">
        <v>2.58</v>
      </c>
      <c r="BH496" s="10" t="s">
        <v>2054</v>
      </c>
      <c r="BI496" s="157" t="s">
        <v>1703</v>
      </c>
      <c r="BJ496" s="627" t="s">
        <v>2062</v>
      </c>
      <c r="BK496" s="627" t="s">
        <v>535</v>
      </c>
      <c r="BL496" s="627" t="s">
        <v>1721</v>
      </c>
      <c r="BM496" s="157">
        <v>3.7499999999999999E-2</v>
      </c>
      <c r="BN496" s="157">
        <v>0</v>
      </c>
      <c r="BO496" s="11">
        <v>2.23</v>
      </c>
      <c r="BP496" s="10" t="s">
        <v>2085</v>
      </c>
      <c r="BQ496" s="157" t="s">
        <v>1703</v>
      </c>
      <c r="BR496" s="627" t="s">
        <v>2090</v>
      </c>
      <c r="BS496" s="627" t="s">
        <v>535</v>
      </c>
      <c r="BT496" s="627" t="s">
        <v>1721</v>
      </c>
      <c r="BU496" s="157">
        <v>3.7499999999999999E-2</v>
      </c>
      <c r="BV496" s="157">
        <v>0</v>
      </c>
      <c r="BW496" s="11">
        <v>1.37</v>
      </c>
    </row>
    <row r="497" spans="1:75">
      <c r="A497" s="1" t="s">
        <v>1050</v>
      </c>
      <c r="B497" s="1" t="s">
        <v>1036</v>
      </c>
      <c r="C497" s="1" t="s">
        <v>1037</v>
      </c>
      <c r="D497" s="1" t="s">
        <v>1980</v>
      </c>
      <c r="E497" s="1" t="s">
        <v>1988</v>
      </c>
      <c r="F497" s="1">
        <v>0.35</v>
      </c>
      <c r="G497" s="1">
        <v>4.4999999999999998E-2</v>
      </c>
      <c r="H497" s="1">
        <v>2.62</v>
      </c>
      <c r="I497" s="1" t="s">
        <v>704</v>
      </c>
      <c r="J497" s="1" t="s">
        <v>713</v>
      </c>
      <c r="AI497" s="561"/>
      <c r="AJ497" s="166" t="s">
        <v>2675</v>
      </c>
      <c r="AK497" s="157" t="s">
        <v>1791</v>
      </c>
      <c r="AL497" s="627" t="s">
        <v>1942</v>
      </c>
      <c r="AM497" s="627" t="s">
        <v>1721</v>
      </c>
      <c r="AN497" s="627" t="s">
        <v>1721</v>
      </c>
      <c r="AO497" s="157">
        <v>0.1</v>
      </c>
      <c r="AP497" s="157">
        <v>0</v>
      </c>
      <c r="AQ497" s="11">
        <v>2.3199999999999998</v>
      </c>
      <c r="AR497" s="10" t="s">
        <v>2676</v>
      </c>
      <c r="AS497" s="157" t="s">
        <v>1791</v>
      </c>
      <c r="AT497" s="627" t="s">
        <v>1942</v>
      </c>
      <c r="AU497" s="627" t="s">
        <v>1721</v>
      </c>
      <c r="AV497" s="627" t="s">
        <v>1721</v>
      </c>
      <c r="AW497" s="157">
        <v>0.1</v>
      </c>
      <c r="AX497" s="157">
        <v>0</v>
      </c>
      <c r="AY497" s="11">
        <v>3</v>
      </c>
      <c r="AZ497" s="10" t="s">
        <v>2020</v>
      </c>
      <c r="BA497" s="157" t="s">
        <v>1701</v>
      </c>
      <c r="BB497" s="627" t="s">
        <v>1801</v>
      </c>
      <c r="BC497" s="627" t="s">
        <v>1721</v>
      </c>
      <c r="BD497" s="627" t="s">
        <v>1721</v>
      </c>
      <c r="BE497" s="157">
        <v>0.17499999999999999</v>
      </c>
      <c r="BF497" s="157">
        <v>1.15E-2</v>
      </c>
      <c r="BG497" s="11">
        <v>2.58</v>
      </c>
      <c r="BH497" s="10" t="s">
        <v>2054</v>
      </c>
      <c r="BI497" s="157" t="s">
        <v>1703</v>
      </c>
      <c r="BJ497" s="627" t="s">
        <v>2063</v>
      </c>
      <c r="BK497" s="627" t="s">
        <v>535</v>
      </c>
      <c r="BL497" s="627" t="s">
        <v>1721</v>
      </c>
      <c r="BM497" s="157">
        <v>3.7499999999999999E-2</v>
      </c>
      <c r="BN497" s="157">
        <v>0</v>
      </c>
      <c r="BO497" s="11">
        <v>2.23</v>
      </c>
      <c r="BP497" s="10" t="s">
        <v>2085</v>
      </c>
      <c r="BQ497" s="157" t="s">
        <v>1703</v>
      </c>
      <c r="BR497" s="627" t="s">
        <v>2091</v>
      </c>
      <c r="BS497" s="627" t="s">
        <v>535</v>
      </c>
      <c r="BT497" s="627" t="s">
        <v>1721</v>
      </c>
      <c r="BU497" s="157">
        <v>3.7499999999999999E-2</v>
      </c>
      <c r="BV497" s="157">
        <v>0</v>
      </c>
      <c r="BW497" s="11">
        <v>1.37</v>
      </c>
    </row>
    <row r="498" spans="1:75">
      <c r="A498" s="1" t="s">
        <v>1051</v>
      </c>
      <c r="B498" s="1" t="s">
        <v>1036</v>
      </c>
      <c r="C498" s="1" t="s">
        <v>1037</v>
      </c>
      <c r="D498" s="1" t="s">
        <v>1980</v>
      </c>
      <c r="E498" s="1" t="s">
        <v>1989</v>
      </c>
      <c r="F498" s="1">
        <v>0.17499999999999999</v>
      </c>
      <c r="G498" s="1">
        <v>2.2499999999999999E-2</v>
      </c>
      <c r="H498" s="1">
        <v>2.62</v>
      </c>
      <c r="I498" s="1" t="s">
        <v>976</v>
      </c>
      <c r="J498" s="1" t="s">
        <v>533</v>
      </c>
      <c r="AI498" s="561"/>
      <c r="AJ498" s="166" t="s">
        <v>2675</v>
      </c>
      <c r="AK498" s="157" t="s">
        <v>1791</v>
      </c>
      <c r="AL498" s="627" t="s">
        <v>1943</v>
      </c>
      <c r="AM498" s="627" t="s">
        <v>1721</v>
      </c>
      <c r="AN498" s="627" t="s">
        <v>1721</v>
      </c>
      <c r="AO498" s="157">
        <v>0.05</v>
      </c>
      <c r="AP498" s="157">
        <v>0</v>
      </c>
      <c r="AQ498" s="11">
        <v>2.3199999999999998</v>
      </c>
      <c r="AR498" s="10" t="s">
        <v>2676</v>
      </c>
      <c r="AS498" s="157" t="s">
        <v>1791</v>
      </c>
      <c r="AT498" s="627" t="s">
        <v>1943</v>
      </c>
      <c r="AU498" s="627" t="s">
        <v>1721</v>
      </c>
      <c r="AV498" s="627" t="s">
        <v>1721</v>
      </c>
      <c r="AW498" s="157">
        <v>0.05</v>
      </c>
      <c r="AX498" s="157">
        <v>0</v>
      </c>
      <c r="AY498" s="11">
        <v>3</v>
      </c>
      <c r="AZ498" s="10" t="s">
        <v>2020</v>
      </c>
      <c r="BA498" s="157" t="s">
        <v>1701</v>
      </c>
      <c r="BB498" s="627" t="s">
        <v>1800</v>
      </c>
      <c r="BC498" s="627" t="s">
        <v>1721</v>
      </c>
      <c r="BD498" s="627" t="s">
        <v>1721</v>
      </c>
      <c r="BE498" s="157">
        <v>0.35</v>
      </c>
      <c r="BF498" s="157">
        <v>2.3E-2</v>
      </c>
      <c r="BG498" s="11">
        <v>2.58</v>
      </c>
      <c r="BH498" s="10" t="s">
        <v>2054</v>
      </c>
      <c r="BI498" s="157" t="s">
        <v>1703</v>
      </c>
      <c r="BJ498" s="627" t="s">
        <v>2064</v>
      </c>
      <c r="BK498" s="627" t="s">
        <v>536</v>
      </c>
      <c r="BL498" s="627" t="s">
        <v>1721</v>
      </c>
      <c r="BM498" s="157">
        <v>1.8749999999999999E-2</v>
      </c>
      <c r="BN498" s="157">
        <v>0</v>
      </c>
      <c r="BO498" s="11">
        <v>2.23</v>
      </c>
      <c r="BP498" s="10" t="s">
        <v>2085</v>
      </c>
      <c r="BQ498" s="157" t="s">
        <v>1703</v>
      </c>
      <c r="BR498" s="627" t="s">
        <v>2092</v>
      </c>
      <c r="BS498" s="627" t="s">
        <v>536</v>
      </c>
      <c r="BT498" s="627" t="s">
        <v>1721</v>
      </c>
      <c r="BU498" s="157">
        <v>1.8749999999999999E-2</v>
      </c>
      <c r="BV498" s="157">
        <v>0</v>
      </c>
      <c r="BW498" s="11">
        <v>1.37</v>
      </c>
    </row>
    <row r="499" spans="1:75">
      <c r="A499" s="1" t="s">
        <v>1052</v>
      </c>
      <c r="B499" s="1" t="s">
        <v>1036</v>
      </c>
      <c r="C499" s="1" t="s">
        <v>1037</v>
      </c>
      <c r="D499" s="1" t="s">
        <v>1980</v>
      </c>
      <c r="E499" s="1" t="s">
        <v>1990</v>
      </c>
      <c r="F499" s="1">
        <v>0.17499999999999999</v>
      </c>
      <c r="G499" s="1">
        <v>2.2499999999999999E-2</v>
      </c>
      <c r="H499" s="1">
        <v>2.62</v>
      </c>
      <c r="I499" s="1" t="s">
        <v>704</v>
      </c>
      <c r="J499" s="1" t="s">
        <v>716</v>
      </c>
      <c r="AI499" s="561"/>
      <c r="AJ499" s="166" t="s">
        <v>2675</v>
      </c>
      <c r="AK499" s="157" t="s">
        <v>1791</v>
      </c>
      <c r="AL499" s="627" t="s">
        <v>1944</v>
      </c>
      <c r="AM499" s="627" t="s">
        <v>531</v>
      </c>
      <c r="AN499" s="627" t="s">
        <v>1721</v>
      </c>
      <c r="AO499" s="157">
        <v>7.4999999999999997E-2</v>
      </c>
      <c r="AP499" s="157">
        <v>0</v>
      </c>
      <c r="AQ499" s="11">
        <v>2.3199999999999998</v>
      </c>
      <c r="AR499" s="10" t="s">
        <v>2676</v>
      </c>
      <c r="AS499" s="157" t="s">
        <v>1791</v>
      </c>
      <c r="AT499" s="627" t="s">
        <v>1944</v>
      </c>
      <c r="AU499" s="627" t="s">
        <v>531</v>
      </c>
      <c r="AV499" s="627" t="s">
        <v>1721</v>
      </c>
      <c r="AW499" s="157">
        <v>7.4999999999999997E-2</v>
      </c>
      <c r="AX499" s="157">
        <v>0</v>
      </c>
      <c r="AY499" s="11">
        <v>3</v>
      </c>
      <c r="AZ499" s="10" t="s">
        <v>2020</v>
      </c>
      <c r="BA499" s="157" t="s">
        <v>1701</v>
      </c>
      <c r="BB499" s="627" t="s">
        <v>1802</v>
      </c>
      <c r="BC499" s="627" t="s">
        <v>1721</v>
      </c>
      <c r="BD499" s="627" t="s">
        <v>1721</v>
      </c>
      <c r="BE499" s="157">
        <v>0.17499999999999999</v>
      </c>
      <c r="BF499" s="157">
        <v>1.15E-2</v>
      </c>
      <c r="BG499" s="11">
        <v>2.58</v>
      </c>
      <c r="BH499" s="10" t="s">
        <v>2054</v>
      </c>
      <c r="BI499" s="157" t="s">
        <v>1703</v>
      </c>
      <c r="BJ499" s="627" t="s">
        <v>2065</v>
      </c>
      <c r="BK499" s="627" t="s">
        <v>536</v>
      </c>
      <c r="BL499" s="627" t="s">
        <v>1721</v>
      </c>
      <c r="BM499" s="157">
        <v>1.8749999999999999E-2</v>
      </c>
      <c r="BN499" s="157">
        <v>0</v>
      </c>
      <c r="BO499" s="11">
        <v>2.23</v>
      </c>
      <c r="BP499" s="10" t="s">
        <v>2085</v>
      </c>
      <c r="BQ499" s="157" t="s">
        <v>1703</v>
      </c>
      <c r="BR499" s="627" t="s">
        <v>2093</v>
      </c>
      <c r="BS499" s="627" t="s">
        <v>536</v>
      </c>
      <c r="BT499" s="627" t="s">
        <v>1721</v>
      </c>
      <c r="BU499" s="157">
        <v>1.8749999999999999E-2</v>
      </c>
      <c r="BV499" s="157">
        <v>0</v>
      </c>
      <c r="BW499" s="11">
        <v>1.37</v>
      </c>
    </row>
    <row r="500" spans="1:75">
      <c r="A500" s="1" t="s">
        <v>1053</v>
      </c>
      <c r="B500" s="1" t="s">
        <v>1036</v>
      </c>
      <c r="C500" s="1" t="s">
        <v>1037</v>
      </c>
      <c r="D500" s="1" t="s">
        <v>1980</v>
      </c>
      <c r="E500" s="1" t="s">
        <v>1991</v>
      </c>
      <c r="F500" s="1">
        <v>0.52500000000000002</v>
      </c>
      <c r="G500" s="1">
        <v>6.7500000000000004E-2</v>
      </c>
      <c r="H500" s="1">
        <v>2.62</v>
      </c>
      <c r="I500" s="1" t="s">
        <v>976</v>
      </c>
      <c r="J500" s="1" t="s">
        <v>531</v>
      </c>
      <c r="AI500" s="561"/>
      <c r="AJ500" s="166" t="s">
        <v>2675</v>
      </c>
      <c r="AK500" s="157" t="s">
        <v>1791</v>
      </c>
      <c r="AL500" s="627" t="s">
        <v>1945</v>
      </c>
      <c r="AM500" s="627" t="s">
        <v>531</v>
      </c>
      <c r="AN500" s="627" t="s">
        <v>1721</v>
      </c>
      <c r="AO500" s="157">
        <v>7.4999999999999997E-2</v>
      </c>
      <c r="AP500" s="157">
        <v>0</v>
      </c>
      <c r="AQ500" s="11">
        <v>2.3199999999999998</v>
      </c>
      <c r="AR500" s="10" t="s">
        <v>2676</v>
      </c>
      <c r="AS500" s="157" t="s">
        <v>1791</v>
      </c>
      <c r="AT500" s="627" t="s">
        <v>1945</v>
      </c>
      <c r="AU500" s="627" t="s">
        <v>531</v>
      </c>
      <c r="AV500" s="627" t="s">
        <v>1721</v>
      </c>
      <c r="AW500" s="157">
        <v>7.4999999999999997E-2</v>
      </c>
      <c r="AX500" s="157">
        <v>0</v>
      </c>
      <c r="AY500" s="11">
        <v>3</v>
      </c>
      <c r="AZ500" s="10" t="s">
        <v>2020</v>
      </c>
      <c r="BA500" s="157" t="s">
        <v>2021</v>
      </c>
      <c r="BB500" s="627" t="s">
        <v>2022</v>
      </c>
      <c r="BC500" s="627" t="s">
        <v>531</v>
      </c>
      <c r="BD500" s="627" t="s">
        <v>1721</v>
      </c>
      <c r="BE500" s="157">
        <v>0.26250000000000001</v>
      </c>
      <c r="BF500" s="157">
        <v>1.7250000000000001E-2</v>
      </c>
      <c r="BG500" s="11">
        <v>2.58</v>
      </c>
      <c r="BH500" s="10" t="s">
        <v>2054</v>
      </c>
      <c r="BI500" s="157" t="s">
        <v>1703</v>
      </c>
      <c r="BJ500" s="627" t="s">
        <v>1513</v>
      </c>
      <c r="BK500" s="627" t="s">
        <v>244</v>
      </c>
      <c r="BL500" s="627" t="s">
        <v>1721</v>
      </c>
      <c r="BM500" s="157">
        <v>6.7500000000000004E-2</v>
      </c>
      <c r="BN500" s="157">
        <v>0</v>
      </c>
      <c r="BO500" s="11">
        <v>2.23</v>
      </c>
      <c r="BP500" s="10" t="s">
        <v>2085</v>
      </c>
      <c r="BQ500" s="157" t="s">
        <v>539</v>
      </c>
      <c r="BR500" s="627" t="s">
        <v>1537</v>
      </c>
      <c r="BS500" s="627" t="s">
        <v>1721</v>
      </c>
      <c r="BT500" s="627" t="s">
        <v>1721</v>
      </c>
      <c r="BU500" s="157">
        <v>2.5000000000000001E-2</v>
      </c>
      <c r="BV500" s="157">
        <v>0</v>
      </c>
      <c r="BW500" s="11">
        <v>1.37</v>
      </c>
    </row>
    <row r="501" spans="1:75">
      <c r="A501" s="1" t="s">
        <v>1054</v>
      </c>
      <c r="B501" s="1" t="s">
        <v>1036</v>
      </c>
      <c r="C501" s="1" t="s">
        <v>1037</v>
      </c>
      <c r="D501" s="1" t="s">
        <v>1980</v>
      </c>
      <c r="E501" s="1" t="s">
        <v>1992</v>
      </c>
      <c r="F501" s="1">
        <v>0.52500000000000002</v>
      </c>
      <c r="G501" s="1">
        <v>6.7500000000000004E-2</v>
      </c>
      <c r="H501" s="1">
        <v>2.62</v>
      </c>
      <c r="I501" s="1" t="s">
        <v>704</v>
      </c>
      <c r="J501" s="1" t="s">
        <v>710</v>
      </c>
      <c r="AI501" s="561"/>
      <c r="AJ501" s="166" t="s">
        <v>2675</v>
      </c>
      <c r="AK501" s="157" t="s">
        <v>1791</v>
      </c>
      <c r="AL501" s="627" t="s">
        <v>1946</v>
      </c>
      <c r="AM501" s="627" t="s">
        <v>532</v>
      </c>
      <c r="AN501" s="627" t="s">
        <v>1721</v>
      </c>
      <c r="AO501" s="157">
        <v>0.05</v>
      </c>
      <c r="AP501" s="157">
        <v>0</v>
      </c>
      <c r="AQ501" s="11">
        <v>2.3199999999999998</v>
      </c>
      <c r="AR501" s="10" t="s">
        <v>2676</v>
      </c>
      <c r="AS501" s="157" t="s">
        <v>1791</v>
      </c>
      <c r="AT501" s="627" t="s">
        <v>1946</v>
      </c>
      <c r="AU501" s="627" t="s">
        <v>532</v>
      </c>
      <c r="AV501" s="627" t="s">
        <v>1721</v>
      </c>
      <c r="AW501" s="157">
        <v>0.05</v>
      </c>
      <c r="AX501" s="157">
        <v>0</v>
      </c>
      <c r="AY501" s="11">
        <v>3</v>
      </c>
      <c r="AZ501" s="10" t="s">
        <v>2020</v>
      </c>
      <c r="BA501" s="157" t="s">
        <v>2021</v>
      </c>
      <c r="BB501" s="627" t="s">
        <v>2023</v>
      </c>
      <c r="BC501" s="627" t="s">
        <v>531</v>
      </c>
      <c r="BD501" s="627" t="s">
        <v>1721</v>
      </c>
      <c r="BE501" s="157">
        <v>0.26250000000000001</v>
      </c>
      <c r="BF501" s="157">
        <v>1.7250000000000001E-2</v>
      </c>
      <c r="BG501" s="11">
        <v>2.58</v>
      </c>
      <c r="BH501" s="10" t="s">
        <v>2054</v>
      </c>
      <c r="BI501" s="157" t="s">
        <v>1703</v>
      </c>
      <c r="BJ501" s="627" t="s">
        <v>1514</v>
      </c>
      <c r="BK501" s="627" t="s">
        <v>244</v>
      </c>
      <c r="BL501" s="627" t="s">
        <v>1721</v>
      </c>
      <c r="BM501" s="157">
        <v>6.7500000000000004E-2</v>
      </c>
      <c r="BN501" s="157">
        <v>0</v>
      </c>
      <c r="BO501" s="11">
        <v>2.23</v>
      </c>
      <c r="BP501" s="10" t="s">
        <v>2085</v>
      </c>
      <c r="BQ501" s="157" t="s">
        <v>539</v>
      </c>
      <c r="BR501" s="627" t="s">
        <v>1538</v>
      </c>
      <c r="BS501" s="627" t="s">
        <v>1721</v>
      </c>
      <c r="BT501" s="627" t="s">
        <v>1721</v>
      </c>
      <c r="BU501" s="157">
        <v>1.2500000000000001E-2</v>
      </c>
      <c r="BV501" s="157">
        <v>0</v>
      </c>
      <c r="BW501" s="11">
        <v>1.37</v>
      </c>
    </row>
    <row r="502" spans="1:75">
      <c r="A502" s="1" t="s">
        <v>1055</v>
      </c>
      <c r="B502" s="1" t="s">
        <v>1036</v>
      </c>
      <c r="C502" s="1" t="s">
        <v>1037</v>
      </c>
      <c r="D502" s="1" t="s">
        <v>1980</v>
      </c>
      <c r="E502" s="1" t="s">
        <v>1993</v>
      </c>
      <c r="F502" s="1">
        <v>0.35</v>
      </c>
      <c r="G502" s="1">
        <v>4.4999999999999998E-2</v>
      </c>
      <c r="H502" s="1">
        <v>2.62</v>
      </c>
      <c r="I502" s="1" t="s">
        <v>976</v>
      </c>
      <c r="J502" s="1" t="s">
        <v>532</v>
      </c>
      <c r="AI502" s="561"/>
      <c r="AJ502" s="166" t="s">
        <v>2675</v>
      </c>
      <c r="AK502" s="157" t="s">
        <v>1791</v>
      </c>
      <c r="AL502" s="627" t="s">
        <v>1947</v>
      </c>
      <c r="AM502" s="627" t="s">
        <v>532</v>
      </c>
      <c r="AN502" s="627" t="s">
        <v>1721</v>
      </c>
      <c r="AO502" s="157">
        <v>0.05</v>
      </c>
      <c r="AP502" s="157">
        <v>0</v>
      </c>
      <c r="AQ502" s="11">
        <v>2.3199999999999998</v>
      </c>
      <c r="AR502" s="10" t="s">
        <v>2676</v>
      </c>
      <c r="AS502" s="157" t="s">
        <v>1791</v>
      </c>
      <c r="AT502" s="627" t="s">
        <v>1947</v>
      </c>
      <c r="AU502" s="627" t="s">
        <v>532</v>
      </c>
      <c r="AV502" s="627" t="s">
        <v>1721</v>
      </c>
      <c r="AW502" s="157">
        <v>0.05</v>
      </c>
      <c r="AX502" s="157">
        <v>0</v>
      </c>
      <c r="AY502" s="11">
        <v>3</v>
      </c>
      <c r="AZ502" s="10" t="s">
        <v>2020</v>
      </c>
      <c r="BA502" s="157" t="s">
        <v>2021</v>
      </c>
      <c r="BB502" s="627" t="s">
        <v>2024</v>
      </c>
      <c r="BC502" s="627" t="s">
        <v>532</v>
      </c>
      <c r="BD502" s="627" t="s">
        <v>1721</v>
      </c>
      <c r="BE502" s="157">
        <v>0.17499999999999999</v>
      </c>
      <c r="BF502" s="157">
        <v>1.15E-2</v>
      </c>
      <c r="BG502" s="11">
        <v>2.58</v>
      </c>
      <c r="BH502" s="10" t="s">
        <v>2054</v>
      </c>
      <c r="BI502" s="157" t="s">
        <v>1703</v>
      </c>
      <c r="BJ502" s="627" t="s">
        <v>1515</v>
      </c>
      <c r="BK502" s="627" t="s">
        <v>575</v>
      </c>
      <c r="BL502" s="627" t="s">
        <v>1721</v>
      </c>
      <c r="BM502" s="157">
        <v>7.4999999999999997E-2</v>
      </c>
      <c r="BN502" s="157">
        <v>0</v>
      </c>
      <c r="BO502" s="11">
        <v>2.23</v>
      </c>
      <c r="BP502" s="10" t="s">
        <v>2085</v>
      </c>
      <c r="BQ502" s="157" t="s">
        <v>539</v>
      </c>
      <c r="BR502" s="627" t="s">
        <v>1539</v>
      </c>
      <c r="BS502" s="627" t="s">
        <v>535</v>
      </c>
      <c r="BT502" s="627" t="s">
        <v>1721</v>
      </c>
      <c r="BU502" s="157">
        <v>1.2500000000000001E-2</v>
      </c>
      <c r="BV502" s="157">
        <v>0</v>
      </c>
      <c r="BW502" s="11">
        <v>1.37</v>
      </c>
    </row>
    <row r="503" spans="1:75">
      <c r="A503" s="1" t="s">
        <v>1056</v>
      </c>
      <c r="B503" s="1" t="s">
        <v>1036</v>
      </c>
      <c r="C503" s="1" t="s">
        <v>1037</v>
      </c>
      <c r="D503" s="1" t="s">
        <v>1980</v>
      </c>
      <c r="E503" s="1" t="s">
        <v>1994</v>
      </c>
      <c r="F503" s="1">
        <v>0.35</v>
      </c>
      <c r="G503" s="1">
        <v>4.4999999999999998E-2</v>
      </c>
      <c r="H503" s="1">
        <v>2.62</v>
      </c>
      <c r="I503" s="1" t="s">
        <v>704</v>
      </c>
      <c r="J503" s="1" t="s">
        <v>713</v>
      </c>
      <c r="AI503" s="561"/>
      <c r="AJ503" s="166" t="s">
        <v>2675</v>
      </c>
      <c r="AK503" s="157" t="s">
        <v>1791</v>
      </c>
      <c r="AL503" s="627" t="s">
        <v>1948</v>
      </c>
      <c r="AM503" s="627" t="s">
        <v>533</v>
      </c>
      <c r="AN503" s="627" t="s">
        <v>1721</v>
      </c>
      <c r="AO503" s="157">
        <v>2.5000000000000001E-2</v>
      </c>
      <c r="AP503" s="157">
        <v>0</v>
      </c>
      <c r="AQ503" s="11">
        <v>2.3199999999999998</v>
      </c>
      <c r="AR503" s="10" t="s">
        <v>2676</v>
      </c>
      <c r="AS503" s="157" t="s">
        <v>1791</v>
      </c>
      <c r="AT503" s="627" t="s">
        <v>1948</v>
      </c>
      <c r="AU503" s="627" t="s">
        <v>533</v>
      </c>
      <c r="AV503" s="627" t="s">
        <v>1721</v>
      </c>
      <c r="AW503" s="157">
        <v>2.5000000000000001E-2</v>
      </c>
      <c r="AX503" s="157">
        <v>0</v>
      </c>
      <c r="AY503" s="11">
        <v>3</v>
      </c>
      <c r="AZ503" s="10" t="s">
        <v>2020</v>
      </c>
      <c r="BA503" s="157" t="s">
        <v>2021</v>
      </c>
      <c r="BB503" s="627" t="s">
        <v>2025</v>
      </c>
      <c r="BC503" s="627" t="s">
        <v>532</v>
      </c>
      <c r="BD503" s="627" t="s">
        <v>1721</v>
      </c>
      <c r="BE503" s="157">
        <v>0.17499999999999999</v>
      </c>
      <c r="BF503" s="157">
        <v>1.15E-2</v>
      </c>
      <c r="BG503" s="11">
        <v>2.58</v>
      </c>
      <c r="BH503" s="10" t="s">
        <v>2054</v>
      </c>
      <c r="BI503" s="157" t="s">
        <v>1703</v>
      </c>
      <c r="BJ503" s="627" t="s">
        <v>1516</v>
      </c>
      <c r="BK503" s="627" t="s">
        <v>575</v>
      </c>
      <c r="BL503" s="627" t="s">
        <v>1721</v>
      </c>
      <c r="BM503" s="157">
        <v>7.4999999999999997E-2</v>
      </c>
      <c r="BN503" s="157">
        <v>0</v>
      </c>
      <c r="BO503" s="11">
        <v>2.23</v>
      </c>
      <c r="BP503" s="10" t="s">
        <v>2085</v>
      </c>
      <c r="BQ503" s="157" t="s">
        <v>539</v>
      </c>
      <c r="BR503" s="627" t="s">
        <v>1540</v>
      </c>
      <c r="BS503" s="627" t="s">
        <v>535</v>
      </c>
      <c r="BT503" s="627" t="s">
        <v>1721</v>
      </c>
      <c r="BU503" s="157">
        <v>1.2500000000000001E-2</v>
      </c>
      <c r="BV503" s="157">
        <v>0</v>
      </c>
      <c r="BW503" s="11">
        <v>1.37</v>
      </c>
    </row>
    <row r="504" spans="1:75">
      <c r="A504" s="1" t="s">
        <v>1057</v>
      </c>
      <c r="B504" s="1" t="s">
        <v>1036</v>
      </c>
      <c r="C504" s="1" t="s">
        <v>1037</v>
      </c>
      <c r="D504" s="1" t="s">
        <v>1980</v>
      </c>
      <c r="E504" s="1" t="s">
        <v>1995</v>
      </c>
      <c r="F504" s="1">
        <v>0.17499999999999999</v>
      </c>
      <c r="G504" s="1">
        <v>2.2499999999999999E-2</v>
      </c>
      <c r="H504" s="1">
        <v>2.62</v>
      </c>
      <c r="I504" s="1" t="s">
        <v>976</v>
      </c>
      <c r="J504" s="1" t="s">
        <v>533</v>
      </c>
      <c r="AI504" s="561"/>
      <c r="AJ504" s="166" t="s">
        <v>2675</v>
      </c>
      <c r="AK504" s="157" t="s">
        <v>1791</v>
      </c>
      <c r="AL504" s="627" t="s">
        <v>1949</v>
      </c>
      <c r="AM504" s="627" t="s">
        <v>533</v>
      </c>
      <c r="AN504" s="627" t="s">
        <v>1721</v>
      </c>
      <c r="AO504" s="157">
        <v>2.5000000000000001E-2</v>
      </c>
      <c r="AP504" s="157">
        <v>0</v>
      </c>
      <c r="AQ504" s="11">
        <v>2.3199999999999998</v>
      </c>
      <c r="AR504" s="10" t="s">
        <v>2676</v>
      </c>
      <c r="AS504" s="157" t="s">
        <v>1791</v>
      </c>
      <c r="AT504" s="627" t="s">
        <v>1949</v>
      </c>
      <c r="AU504" s="627" t="s">
        <v>533</v>
      </c>
      <c r="AV504" s="627" t="s">
        <v>1721</v>
      </c>
      <c r="AW504" s="157">
        <v>2.5000000000000001E-2</v>
      </c>
      <c r="AX504" s="157">
        <v>0</v>
      </c>
      <c r="AY504" s="11">
        <v>3</v>
      </c>
      <c r="AZ504" s="10" t="s">
        <v>2020</v>
      </c>
      <c r="BA504" s="157" t="s">
        <v>2021</v>
      </c>
      <c r="BB504" s="627" t="s">
        <v>2026</v>
      </c>
      <c r="BC504" s="627" t="s">
        <v>533</v>
      </c>
      <c r="BD504" s="627" t="s">
        <v>1721</v>
      </c>
      <c r="BE504" s="157">
        <v>8.7499999999999994E-2</v>
      </c>
      <c r="BF504" s="157">
        <v>5.7499999999999999E-3</v>
      </c>
      <c r="BG504" s="11">
        <v>2.58</v>
      </c>
      <c r="BH504" s="10" t="s">
        <v>2054</v>
      </c>
      <c r="BI504" s="157" t="s">
        <v>539</v>
      </c>
      <c r="BJ504" s="627" t="s">
        <v>1517</v>
      </c>
      <c r="BK504" s="627" t="s">
        <v>1721</v>
      </c>
      <c r="BL504" s="627" t="s">
        <v>1721</v>
      </c>
      <c r="BM504" s="157">
        <v>2.5000000000000001E-2</v>
      </c>
      <c r="BN504" s="157">
        <v>0</v>
      </c>
      <c r="BO504" s="11">
        <v>2.23</v>
      </c>
      <c r="BP504" s="10" t="s">
        <v>2085</v>
      </c>
      <c r="BQ504" s="157" t="s">
        <v>539</v>
      </c>
      <c r="BR504" s="627" t="s">
        <v>1541</v>
      </c>
      <c r="BS504" s="627" t="s">
        <v>536</v>
      </c>
      <c r="BT504" s="627" t="s">
        <v>1721</v>
      </c>
      <c r="BU504" s="157">
        <v>6.2500000000000003E-3</v>
      </c>
      <c r="BV504" s="157">
        <v>0</v>
      </c>
      <c r="BW504" s="11">
        <v>1.37</v>
      </c>
    </row>
    <row r="505" spans="1:75">
      <c r="A505" s="1" t="s">
        <v>1058</v>
      </c>
      <c r="B505" s="1" t="s">
        <v>1036</v>
      </c>
      <c r="C505" s="1" t="s">
        <v>1037</v>
      </c>
      <c r="D505" s="1" t="s">
        <v>1980</v>
      </c>
      <c r="E505" s="1" t="s">
        <v>1996</v>
      </c>
      <c r="F505" s="1">
        <v>0.17499999999999999</v>
      </c>
      <c r="G505" s="1">
        <v>2.2499999999999999E-2</v>
      </c>
      <c r="H505" s="1">
        <v>2.62</v>
      </c>
      <c r="I505" s="1" t="s">
        <v>704</v>
      </c>
      <c r="J505" s="1" t="s">
        <v>716</v>
      </c>
      <c r="AI505" s="561"/>
      <c r="AJ505" s="166" t="s">
        <v>2675</v>
      </c>
      <c r="AK505" s="157" t="s">
        <v>1703</v>
      </c>
      <c r="AL505" s="627" t="s">
        <v>1950</v>
      </c>
      <c r="AM505" s="627" t="s">
        <v>1721</v>
      </c>
      <c r="AN505" s="627" t="s">
        <v>1721</v>
      </c>
      <c r="AO505" s="157">
        <v>0.05</v>
      </c>
      <c r="AP505" s="157">
        <v>0</v>
      </c>
      <c r="AQ505" s="11">
        <v>2.3199999999999998</v>
      </c>
      <c r="AR505" s="10" t="s">
        <v>2676</v>
      </c>
      <c r="AS505" s="157" t="s">
        <v>1703</v>
      </c>
      <c r="AT505" s="627" t="s">
        <v>1950</v>
      </c>
      <c r="AU505" s="627" t="s">
        <v>1721</v>
      </c>
      <c r="AV505" s="627" t="s">
        <v>1721</v>
      </c>
      <c r="AW505" s="157">
        <v>0.05</v>
      </c>
      <c r="AX505" s="157">
        <v>0</v>
      </c>
      <c r="AY505" s="11">
        <v>3</v>
      </c>
      <c r="AZ505" s="10" t="s">
        <v>2020</v>
      </c>
      <c r="BA505" s="157" t="s">
        <v>2021</v>
      </c>
      <c r="BB505" s="627" t="s">
        <v>2027</v>
      </c>
      <c r="BC505" s="627" t="s">
        <v>533</v>
      </c>
      <c r="BD505" s="627" t="s">
        <v>1721</v>
      </c>
      <c r="BE505" s="157">
        <v>8.7499999999999994E-2</v>
      </c>
      <c r="BF505" s="157">
        <v>5.7499999999999999E-3</v>
      </c>
      <c r="BG505" s="11">
        <v>2.58</v>
      </c>
      <c r="BH505" s="10" t="s">
        <v>2054</v>
      </c>
      <c r="BI505" s="157" t="s">
        <v>539</v>
      </c>
      <c r="BJ505" s="627" t="s">
        <v>1518</v>
      </c>
      <c r="BK505" s="627" t="s">
        <v>1721</v>
      </c>
      <c r="BL505" s="627" t="s">
        <v>1721</v>
      </c>
      <c r="BM505" s="157">
        <v>1.2500000000000001E-2</v>
      </c>
      <c r="BN505" s="157">
        <v>0</v>
      </c>
      <c r="BO505" s="11">
        <v>2.23</v>
      </c>
      <c r="BP505" s="10" t="s">
        <v>2085</v>
      </c>
      <c r="BQ505" s="157" t="s">
        <v>539</v>
      </c>
      <c r="BR505" s="627" t="s">
        <v>1542</v>
      </c>
      <c r="BS505" s="627" t="s">
        <v>536</v>
      </c>
      <c r="BT505" s="627" t="s">
        <v>1721</v>
      </c>
      <c r="BU505" s="157">
        <v>6.2500000000000003E-3</v>
      </c>
      <c r="BV505" s="157">
        <v>0</v>
      </c>
      <c r="BW505" s="11">
        <v>1.37</v>
      </c>
    </row>
    <row r="506" spans="1:75">
      <c r="A506" s="1" t="s">
        <v>1059</v>
      </c>
      <c r="B506" s="1" t="s">
        <v>1036</v>
      </c>
      <c r="C506" s="1" t="s">
        <v>1037</v>
      </c>
      <c r="D506" s="1" t="s">
        <v>1706</v>
      </c>
      <c r="E506" s="1" t="s">
        <v>1997</v>
      </c>
      <c r="F506" s="1">
        <v>0.49</v>
      </c>
      <c r="G506" s="1">
        <v>0.06</v>
      </c>
      <c r="H506" s="1">
        <v>2.62</v>
      </c>
      <c r="I506" s="1" t="s">
        <v>976</v>
      </c>
      <c r="AI506" s="561"/>
      <c r="AJ506" s="166" t="s">
        <v>2675</v>
      </c>
      <c r="AK506" s="157" t="s">
        <v>1703</v>
      </c>
      <c r="AL506" s="627" t="s">
        <v>1951</v>
      </c>
      <c r="AM506" s="627" t="s">
        <v>1721</v>
      </c>
      <c r="AN506" s="627" t="s">
        <v>1721</v>
      </c>
      <c r="AO506" s="157">
        <v>2.5000000000000001E-2</v>
      </c>
      <c r="AP506" s="157">
        <v>0</v>
      </c>
      <c r="AQ506" s="11">
        <v>2.3199999999999998</v>
      </c>
      <c r="AR506" s="10" t="s">
        <v>2676</v>
      </c>
      <c r="AS506" s="157" t="s">
        <v>1703</v>
      </c>
      <c r="AT506" s="627" t="s">
        <v>1951</v>
      </c>
      <c r="AU506" s="627" t="s">
        <v>1721</v>
      </c>
      <c r="AV506" s="627" t="s">
        <v>1721</v>
      </c>
      <c r="AW506" s="157">
        <v>2.5000000000000001E-2</v>
      </c>
      <c r="AX506" s="157">
        <v>0</v>
      </c>
      <c r="AY506" s="11">
        <v>3</v>
      </c>
      <c r="AZ506" s="10" t="s">
        <v>2020</v>
      </c>
      <c r="BA506" s="157" t="s">
        <v>2028</v>
      </c>
      <c r="BB506" s="627" t="s">
        <v>2029</v>
      </c>
      <c r="BC506" s="627" t="s">
        <v>531</v>
      </c>
      <c r="BD506" s="627" t="s">
        <v>1721</v>
      </c>
      <c r="BE506" s="157">
        <v>0.26250000000000001</v>
      </c>
      <c r="BF506" s="157">
        <v>1.7250000000000001E-2</v>
      </c>
      <c r="BG506" s="11">
        <v>2.58</v>
      </c>
      <c r="BH506" s="10" t="s">
        <v>2054</v>
      </c>
      <c r="BI506" s="157" t="s">
        <v>539</v>
      </c>
      <c r="BJ506" s="627" t="s">
        <v>1519</v>
      </c>
      <c r="BK506" s="627" t="s">
        <v>535</v>
      </c>
      <c r="BL506" s="627" t="s">
        <v>1721</v>
      </c>
      <c r="BM506" s="157">
        <v>1.2500000000000001E-2</v>
      </c>
      <c r="BN506" s="157">
        <v>0</v>
      </c>
      <c r="BO506" s="11">
        <v>2.23</v>
      </c>
      <c r="BP506" s="10" t="s">
        <v>2085</v>
      </c>
      <c r="BQ506" s="157" t="s">
        <v>607</v>
      </c>
      <c r="BR506" s="627" t="s">
        <v>1543</v>
      </c>
      <c r="BS506" s="627" t="s">
        <v>1721</v>
      </c>
      <c r="BT506" s="627" t="s">
        <v>1721</v>
      </c>
      <c r="BU506" s="157">
        <v>2.5000000000000001E-2</v>
      </c>
      <c r="BV506" s="157">
        <v>0</v>
      </c>
      <c r="BW506" s="11">
        <v>1.37</v>
      </c>
    </row>
    <row r="507" spans="1:75">
      <c r="A507" s="1" t="s">
        <v>1060</v>
      </c>
      <c r="B507" s="1" t="s">
        <v>1036</v>
      </c>
      <c r="C507" s="1" t="s">
        <v>1037</v>
      </c>
      <c r="D507" s="1" t="s">
        <v>1706</v>
      </c>
      <c r="E507" s="1" t="s">
        <v>1998</v>
      </c>
      <c r="F507" s="1">
        <v>0.245</v>
      </c>
      <c r="G507" s="1">
        <v>0.03</v>
      </c>
      <c r="H507" s="1">
        <v>2.62</v>
      </c>
      <c r="I507" s="1" t="s">
        <v>704</v>
      </c>
      <c r="J507" s="1" t="s">
        <v>705</v>
      </c>
      <c r="AI507" s="561"/>
      <c r="AJ507" s="166" t="s">
        <v>2675</v>
      </c>
      <c r="AK507" s="157" t="s">
        <v>1703</v>
      </c>
      <c r="AL507" s="627" t="s">
        <v>1952</v>
      </c>
      <c r="AM507" s="627" t="s">
        <v>534</v>
      </c>
      <c r="AN507" s="627" t="s">
        <v>1721</v>
      </c>
      <c r="AO507" s="157">
        <v>4.4999999999999998E-2</v>
      </c>
      <c r="AP507" s="157">
        <v>0</v>
      </c>
      <c r="AQ507" s="11">
        <v>2.3199999999999998</v>
      </c>
      <c r="AR507" s="10" t="s">
        <v>2676</v>
      </c>
      <c r="AS507" s="157" t="s">
        <v>1703</v>
      </c>
      <c r="AT507" s="627" t="s">
        <v>1952</v>
      </c>
      <c r="AU507" s="627" t="s">
        <v>534</v>
      </c>
      <c r="AV507" s="627" t="s">
        <v>1721</v>
      </c>
      <c r="AW507" s="157">
        <v>4.4999999999999998E-2</v>
      </c>
      <c r="AX507" s="157">
        <v>0</v>
      </c>
      <c r="AY507" s="11">
        <v>3</v>
      </c>
      <c r="AZ507" s="10" t="s">
        <v>2020</v>
      </c>
      <c r="BA507" s="157" t="s">
        <v>2028</v>
      </c>
      <c r="BB507" s="627" t="s">
        <v>2030</v>
      </c>
      <c r="BC507" s="627" t="s">
        <v>531</v>
      </c>
      <c r="BD507" s="627" t="s">
        <v>1721</v>
      </c>
      <c r="BE507" s="157">
        <v>0.26250000000000001</v>
      </c>
      <c r="BF507" s="157">
        <v>1.7250000000000001E-2</v>
      </c>
      <c r="BG507" s="11">
        <v>2.58</v>
      </c>
      <c r="BH507" s="10" t="s">
        <v>2054</v>
      </c>
      <c r="BI507" s="157" t="s">
        <v>539</v>
      </c>
      <c r="BJ507" s="627" t="s">
        <v>1520</v>
      </c>
      <c r="BK507" s="627" t="s">
        <v>535</v>
      </c>
      <c r="BL507" s="627" t="s">
        <v>1721</v>
      </c>
      <c r="BM507" s="157">
        <v>1.2500000000000001E-2</v>
      </c>
      <c r="BN507" s="157">
        <v>0</v>
      </c>
      <c r="BO507" s="11">
        <v>2.23</v>
      </c>
      <c r="BP507" s="10" t="s">
        <v>2085</v>
      </c>
      <c r="BQ507" s="157" t="s">
        <v>607</v>
      </c>
      <c r="BR507" s="627" t="s">
        <v>1544</v>
      </c>
      <c r="BS507" s="627" t="s">
        <v>1721</v>
      </c>
      <c r="BT507" s="627" t="s">
        <v>1721</v>
      </c>
      <c r="BU507" s="157">
        <v>1.2500000000000001E-2</v>
      </c>
      <c r="BV507" s="157">
        <v>0</v>
      </c>
      <c r="BW507" s="11">
        <v>1.37</v>
      </c>
    </row>
    <row r="508" spans="1:75">
      <c r="A508" s="1" t="s">
        <v>1061</v>
      </c>
      <c r="B508" s="1" t="s">
        <v>1036</v>
      </c>
      <c r="C508" s="1" t="s">
        <v>1037</v>
      </c>
      <c r="D508" s="1" t="s">
        <v>1706</v>
      </c>
      <c r="E508" s="1" t="s">
        <v>1999</v>
      </c>
      <c r="F508" s="1">
        <v>0.36749999999999999</v>
      </c>
      <c r="G508" s="1">
        <v>4.4999999999999998E-2</v>
      </c>
      <c r="H508" s="1">
        <v>2.62</v>
      </c>
      <c r="I508" s="1" t="s">
        <v>976</v>
      </c>
      <c r="J508" s="1" t="s">
        <v>531</v>
      </c>
      <c r="AI508" s="561"/>
      <c r="AJ508" s="166" t="s">
        <v>2675</v>
      </c>
      <c r="AK508" s="157" t="s">
        <v>1703</v>
      </c>
      <c r="AL508" s="627" t="s">
        <v>1953</v>
      </c>
      <c r="AM508" s="627" t="s">
        <v>534</v>
      </c>
      <c r="AN508" s="627" t="s">
        <v>1721</v>
      </c>
      <c r="AO508" s="157">
        <v>4.4999999999999998E-2</v>
      </c>
      <c r="AP508" s="157">
        <v>0</v>
      </c>
      <c r="AQ508" s="11">
        <v>2.3199999999999998</v>
      </c>
      <c r="AR508" s="10" t="s">
        <v>2676</v>
      </c>
      <c r="AS508" s="157" t="s">
        <v>1703</v>
      </c>
      <c r="AT508" s="627" t="s">
        <v>1953</v>
      </c>
      <c r="AU508" s="627" t="s">
        <v>534</v>
      </c>
      <c r="AV508" s="627" t="s">
        <v>1721</v>
      </c>
      <c r="AW508" s="157">
        <v>4.4999999999999998E-2</v>
      </c>
      <c r="AX508" s="157">
        <v>0</v>
      </c>
      <c r="AY508" s="11">
        <v>3</v>
      </c>
      <c r="AZ508" s="10" t="s">
        <v>2020</v>
      </c>
      <c r="BA508" s="157" t="s">
        <v>2028</v>
      </c>
      <c r="BB508" s="627" t="s">
        <v>2031</v>
      </c>
      <c r="BC508" s="627" t="s">
        <v>532</v>
      </c>
      <c r="BD508" s="627" t="s">
        <v>1721</v>
      </c>
      <c r="BE508" s="157">
        <v>0.17499999999999999</v>
      </c>
      <c r="BF508" s="157">
        <v>1.15E-2</v>
      </c>
      <c r="BG508" s="11">
        <v>2.58</v>
      </c>
      <c r="BH508" s="10" t="s">
        <v>2054</v>
      </c>
      <c r="BI508" s="157" t="s">
        <v>539</v>
      </c>
      <c r="BJ508" s="627" t="s">
        <v>1521</v>
      </c>
      <c r="BK508" s="627" t="s">
        <v>536</v>
      </c>
      <c r="BL508" s="627" t="s">
        <v>1721</v>
      </c>
      <c r="BM508" s="157">
        <v>6.2500000000000003E-3</v>
      </c>
      <c r="BN508" s="157">
        <v>0</v>
      </c>
      <c r="BO508" s="11">
        <v>2.23</v>
      </c>
      <c r="BP508" s="10" t="s">
        <v>2085</v>
      </c>
      <c r="BQ508" s="157" t="s">
        <v>539</v>
      </c>
      <c r="BR508" s="627" t="s">
        <v>1245</v>
      </c>
      <c r="BS508" s="627" t="s">
        <v>1184</v>
      </c>
      <c r="BT508" s="627" t="s">
        <v>1721</v>
      </c>
      <c r="BU508" s="157">
        <v>2.2499999999999999E-2</v>
      </c>
      <c r="BV508" s="157">
        <v>0</v>
      </c>
      <c r="BW508" s="11">
        <v>1.37</v>
      </c>
    </row>
    <row r="509" spans="1:75">
      <c r="A509" s="1" t="s">
        <v>1062</v>
      </c>
      <c r="B509" s="1" t="s">
        <v>1036</v>
      </c>
      <c r="C509" s="1" t="s">
        <v>1037</v>
      </c>
      <c r="D509" s="1" t="s">
        <v>1706</v>
      </c>
      <c r="E509" s="1" t="s">
        <v>2000</v>
      </c>
      <c r="F509" s="1">
        <v>0.36749999999999999</v>
      </c>
      <c r="G509" s="1">
        <v>4.4999999999999998E-2</v>
      </c>
      <c r="H509" s="1">
        <v>2.62</v>
      </c>
      <c r="I509" s="1" t="s">
        <v>704</v>
      </c>
      <c r="J509" s="1" t="s">
        <v>710</v>
      </c>
      <c r="AI509" s="561"/>
      <c r="AJ509" s="166" t="s">
        <v>2675</v>
      </c>
      <c r="AK509" s="157" t="s">
        <v>1703</v>
      </c>
      <c r="AL509" s="627" t="s">
        <v>1954</v>
      </c>
      <c r="AM509" s="627" t="s">
        <v>535</v>
      </c>
      <c r="AN509" s="627" t="s">
        <v>1721</v>
      </c>
      <c r="AO509" s="157">
        <v>2.5000000000000001E-2</v>
      </c>
      <c r="AP509" s="157">
        <v>0</v>
      </c>
      <c r="AQ509" s="11">
        <v>2.3199999999999998</v>
      </c>
      <c r="AR509" s="10" t="s">
        <v>2676</v>
      </c>
      <c r="AS509" s="157" t="s">
        <v>1703</v>
      </c>
      <c r="AT509" s="627" t="s">
        <v>1954</v>
      </c>
      <c r="AU509" s="627" t="s">
        <v>535</v>
      </c>
      <c r="AV509" s="627" t="s">
        <v>1721</v>
      </c>
      <c r="AW509" s="157">
        <v>2.5000000000000001E-2</v>
      </c>
      <c r="AX509" s="157">
        <v>0</v>
      </c>
      <c r="AY509" s="11">
        <v>3</v>
      </c>
      <c r="AZ509" s="10" t="s">
        <v>2020</v>
      </c>
      <c r="BA509" s="157" t="s">
        <v>2028</v>
      </c>
      <c r="BB509" s="627" t="s">
        <v>2032</v>
      </c>
      <c r="BC509" s="627" t="s">
        <v>532</v>
      </c>
      <c r="BD509" s="627" t="s">
        <v>1721</v>
      </c>
      <c r="BE509" s="157">
        <v>0.17499999999999999</v>
      </c>
      <c r="BF509" s="157">
        <v>1.15E-2</v>
      </c>
      <c r="BG509" s="11">
        <v>2.58</v>
      </c>
      <c r="BH509" s="10" t="s">
        <v>2054</v>
      </c>
      <c r="BI509" s="157" t="s">
        <v>539</v>
      </c>
      <c r="BJ509" s="627" t="s">
        <v>1522</v>
      </c>
      <c r="BK509" s="627" t="s">
        <v>536</v>
      </c>
      <c r="BL509" s="627" t="s">
        <v>1721</v>
      </c>
      <c r="BM509" s="157">
        <v>6.2500000000000003E-3</v>
      </c>
      <c r="BN509" s="157">
        <v>0</v>
      </c>
      <c r="BO509" s="11">
        <v>2.23</v>
      </c>
      <c r="BP509" s="10" t="s">
        <v>2085</v>
      </c>
      <c r="BQ509" s="157" t="s">
        <v>539</v>
      </c>
      <c r="BR509" s="627" t="s">
        <v>1246</v>
      </c>
      <c r="BS509" s="627" t="s">
        <v>1184</v>
      </c>
      <c r="BT509" s="627" t="s">
        <v>1721</v>
      </c>
      <c r="BU509" s="157">
        <v>2.2499999999999999E-2</v>
      </c>
      <c r="BV509" s="157">
        <v>0</v>
      </c>
      <c r="BW509" s="11">
        <v>1.37</v>
      </c>
    </row>
    <row r="510" spans="1:75">
      <c r="A510" s="1" t="s">
        <v>1063</v>
      </c>
      <c r="B510" s="1" t="s">
        <v>1036</v>
      </c>
      <c r="C510" s="1" t="s">
        <v>1037</v>
      </c>
      <c r="D510" s="1" t="s">
        <v>1706</v>
      </c>
      <c r="E510" s="1" t="s">
        <v>2001</v>
      </c>
      <c r="F510" s="1">
        <v>0.245</v>
      </c>
      <c r="G510" s="1">
        <v>0.03</v>
      </c>
      <c r="H510" s="1">
        <v>2.62</v>
      </c>
      <c r="I510" s="1" t="s">
        <v>976</v>
      </c>
      <c r="J510" s="1" t="s">
        <v>532</v>
      </c>
      <c r="AI510" s="561"/>
      <c r="AJ510" s="166" t="s">
        <v>2675</v>
      </c>
      <c r="AK510" s="157" t="s">
        <v>1703</v>
      </c>
      <c r="AL510" s="627" t="s">
        <v>1955</v>
      </c>
      <c r="AM510" s="627" t="s">
        <v>535</v>
      </c>
      <c r="AN510" s="627" t="s">
        <v>1721</v>
      </c>
      <c r="AO510" s="157">
        <v>2.5000000000000001E-2</v>
      </c>
      <c r="AP510" s="157">
        <v>0</v>
      </c>
      <c r="AQ510" s="11">
        <v>2.3199999999999998</v>
      </c>
      <c r="AR510" s="10" t="s">
        <v>2676</v>
      </c>
      <c r="AS510" s="157" t="s">
        <v>1703</v>
      </c>
      <c r="AT510" s="627" t="s">
        <v>1955</v>
      </c>
      <c r="AU510" s="627" t="s">
        <v>535</v>
      </c>
      <c r="AV510" s="627" t="s">
        <v>1721</v>
      </c>
      <c r="AW510" s="157">
        <v>2.5000000000000001E-2</v>
      </c>
      <c r="AX510" s="157">
        <v>0</v>
      </c>
      <c r="AY510" s="11">
        <v>3</v>
      </c>
      <c r="AZ510" s="10" t="s">
        <v>2020</v>
      </c>
      <c r="BA510" s="157" t="s">
        <v>2028</v>
      </c>
      <c r="BB510" s="627" t="s">
        <v>2033</v>
      </c>
      <c r="BC510" s="627" t="s">
        <v>533</v>
      </c>
      <c r="BD510" s="627" t="s">
        <v>1721</v>
      </c>
      <c r="BE510" s="157">
        <v>8.7499999999999994E-2</v>
      </c>
      <c r="BF510" s="157">
        <v>5.7499999999999999E-3</v>
      </c>
      <c r="BG510" s="11">
        <v>2.58</v>
      </c>
      <c r="BH510" s="10" t="s">
        <v>2054</v>
      </c>
      <c r="BI510" s="157" t="s">
        <v>607</v>
      </c>
      <c r="BJ510" s="627" t="s">
        <v>1523</v>
      </c>
      <c r="BK510" s="627" t="s">
        <v>1721</v>
      </c>
      <c r="BL510" s="627" t="s">
        <v>1721</v>
      </c>
      <c r="BM510" s="157">
        <v>2.5000000000000001E-2</v>
      </c>
      <c r="BN510" s="157">
        <v>0</v>
      </c>
      <c r="BO510" s="11">
        <v>2.23</v>
      </c>
      <c r="BP510" s="10" t="s">
        <v>2085</v>
      </c>
      <c r="BQ510" s="157" t="s">
        <v>607</v>
      </c>
      <c r="BR510" s="627" t="s">
        <v>1247</v>
      </c>
      <c r="BS510" s="627" t="s">
        <v>1184</v>
      </c>
      <c r="BT510" s="627" t="s">
        <v>1721</v>
      </c>
      <c r="BU510" s="157">
        <v>2.2499999999999999E-2</v>
      </c>
      <c r="BV510" s="157">
        <v>0</v>
      </c>
      <c r="BW510" s="11">
        <v>1.37</v>
      </c>
    </row>
    <row r="511" spans="1:75">
      <c r="A511" s="1" t="s">
        <v>1064</v>
      </c>
      <c r="B511" s="1" t="s">
        <v>1036</v>
      </c>
      <c r="C511" s="1" t="s">
        <v>1037</v>
      </c>
      <c r="D511" s="1" t="s">
        <v>1706</v>
      </c>
      <c r="E511" s="1" t="s">
        <v>2002</v>
      </c>
      <c r="F511" s="1">
        <v>0.245</v>
      </c>
      <c r="G511" s="1">
        <v>0.03</v>
      </c>
      <c r="H511" s="1">
        <v>2.62</v>
      </c>
      <c r="I511" s="1" t="s">
        <v>704</v>
      </c>
      <c r="J511" s="1" t="s">
        <v>713</v>
      </c>
      <c r="AI511" s="561"/>
      <c r="AJ511" s="166" t="s">
        <v>2675</v>
      </c>
      <c r="AK511" s="157" t="s">
        <v>1703</v>
      </c>
      <c r="AL511" s="627" t="s">
        <v>554</v>
      </c>
      <c r="AM511" s="627" t="s">
        <v>244</v>
      </c>
      <c r="AN511" s="627" t="s">
        <v>1721</v>
      </c>
      <c r="AO511" s="157">
        <v>4.4999999999999998E-2</v>
      </c>
      <c r="AP511" s="157">
        <v>0</v>
      </c>
      <c r="AQ511" s="11">
        <v>2.3199999999999998</v>
      </c>
      <c r="AR511" s="10" t="s">
        <v>2676</v>
      </c>
      <c r="AS511" s="157" t="s">
        <v>1703</v>
      </c>
      <c r="AT511" s="627" t="s">
        <v>554</v>
      </c>
      <c r="AU511" s="627" t="s">
        <v>244</v>
      </c>
      <c r="AV511" s="627" t="s">
        <v>1721</v>
      </c>
      <c r="AW511" s="157">
        <v>4.4999999999999998E-2</v>
      </c>
      <c r="AX511" s="157">
        <v>0</v>
      </c>
      <c r="AY511" s="11">
        <v>3</v>
      </c>
      <c r="AZ511" s="10" t="s">
        <v>2020</v>
      </c>
      <c r="BA511" s="157" t="s">
        <v>2028</v>
      </c>
      <c r="BB511" s="627" t="s">
        <v>2034</v>
      </c>
      <c r="BC511" s="627" t="s">
        <v>533</v>
      </c>
      <c r="BD511" s="627" t="s">
        <v>1721</v>
      </c>
      <c r="BE511" s="157">
        <v>8.7499999999999994E-2</v>
      </c>
      <c r="BF511" s="157">
        <v>5.7499999999999999E-3</v>
      </c>
      <c r="BG511" s="11">
        <v>2.58</v>
      </c>
      <c r="BH511" s="10" t="s">
        <v>2054</v>
      </c>
      <c r="BI511" s="157" t="s">
        <v>607</v>
      </c>
      <c r="BJ511" s="627" t="s">
        <v>1524</v>
      </c>
      <c r="BK511" s="627" t="s">
        <v>1721</v>
      </c>
      <c r="BL511" s="627" t="s">
        <v>1721</v>
      </c>
      <c r="BM511" s="157">
        <v>1.2500000000000001E-2</v>
      </c>
      <c r="BN511" s="157">
        <v>0</v>
      </c>
      <c r="BO511" s="11">
        <v>2.23</v>
      </c>
      <c r="BP511" s="10" t="s">
        <v>2085</v>
      </c>
      <c r="BQ511" s="157" t="s">
        <v>607</v>
      </c>
      <c r="BR511" s="627" t="s">
        <v>1248</v>
      </c>
      <c r="BS511" s="627" t="s">
        <v>1184</v>
      </c>
      <c r="BT511" s="627" t="s">
        <v>1721</v>
      </c>
      <c r="BU511" s="157">
        <v>2.2499999999999999E-2</v>
      </c>
      <c r="BV511" s="157">
        <v>0</v>
      </c>
      <c r="BW511" s="11">
        <v>1.37</v>
      </c>
    </row>
    <row r="512" spans="1:75">
      <c r="A512" s="1" t="s">
        <v>1065</v>
      </c>
      <c r="B512" s="1" t="s">
        <v>1036</v>
      </c>
      <c r="C512" s="1" t="s">
        <v>1037</v>
      </c>
      <c r="D512" s="1" t="s">
        <v>1706</v>
      </c>
      <c r="E512" s="1" t="s">
        <v>2003</v>
      </c>
      <c r="F512" s="1">
        <v>0.1225</v>
      </c>
      <c r="G512" s="1">
        <v>1.4999999999999999E-2</v>
      </c>
      <c r="H512" s="1">
        <v>2.62</v>
      </c>
      <c r="I512" s="1" t="s">
        <v>976</v>
      </c>
      <c r="J512" s="1" t="s">
        <v>533</v>
      </c>
      <c r="AI512" s="561"/>
      <c r="AJ512" s="166" t="s">
        <v>2675</v>
      </c>
      <c r="AK512" s="157" t="s">
        <v>1703</v>
      </c>
      <c r="AL512" s="627" t="s">
        <v>555</v>
      </c>
      <c r="AM512" s="627" t="s">
        <v>244</v>
      </c>
      <c r="AN512" s="627" t="s">
        <v>1721</v>
      </c>
      <c r="AO512" s="157">
        <v>4.4999999999999998E-2</v>
      </c>
      <c r="AP512" s="157">
        <v>0</v>
      </c>
      <c r="AQ512" s="11">
        <v>2.3199999999999998</v>
      </c>
      <c r="AR512" s="10" t="s">
        <v>2676</v>
      </c>
      <c r="AS512" s="157" t="s">
        <v>1703</v>
      </c>
      <c r="AT512" s="627" t="s">
        <v>555</v>
      </c>
      <c r="AU512" s="627" t="s">
        <v>244</v>
      </c>
      <c r="AV512" s="627" t="s">
        <v>1721</v>
      </c>
      <c r="AW512" s="157">
        <v>4.4999999999999998E-2</v>
      </c>
      <c r="AX512" s="157">
        <v>0</v>
      </c>
      <c r="AY512" s="11">
        <v>3</v>
      </c>
      <c r="AZ512" s="10" t="s">
        <v>2020</v>
      </c>
      <c r="BA512" s="157" t="s">
        <v>1713</v>
      </c>
      <c r="BB512" s="627" t="s">
        <v>1803</v>
      </c>
      <c r="BC512" s="627" t="s">
        <v>1721</v>
      </c>
      <c r="BD512" s="627" t="s">
        <v>1721</v>
      </c>
      <c r="BE512" s="157">
        <v>0.26</v>
      </c>
      <c r="BF512" s="157">
        <v>1.7000000000000001E-2</v>
      </c>
      <c r="BG512" s="11">
        <v>2.58</v>
      </c>
      <c r="BH512" s="10" t="s">
        <v>2054</v>
      </c>
      <c r="BI512" s="157" t="s">
        <v>607</v>
      </c>
      <c r="BJ512" s="627" t="s">
        <v>1237</v>
      </c>
      <c r="BK512" s="627" t="s">
        <v>1184</v>
      </c>
      <c r="BL512" s="627" t="s">
        <v>1721</v>
      </c>
      <c r="BM512" s="157">
        <v>2.2499999999999999E-2</v>
      </c>
      <c r="BN512" s="157">
        <v>0</v>
      </c>
      <c r="BO512" s="11">
        <v>2.23</v>
      </c>
      <c r="BP512" s="502" t="s">
        <v>2085</v>
      </c>
      <c r="BQ512" s="503" t="s">
        <v>2570</v>
      </c>
      <c r="BR512" s="504" t="s">
        <v>2571</v>
      </c>
      <c r="BS512" s="504" t="s">
        <v>1721</v>
      </c>
      <c r="BT512" s="504" t="s">
        <v>1721</v>
      </c>
      <c r="BU512" s="503">
        <v>1.4999999999999999E-2</v>
      </c>
      <c r="BV512" s="503">
        <v>0</v>
      </c>
      <c r="BW512" s="505">
        <v>1.37</v>
      </c>
    </row>
    <row r="513" spans="1:75">
      <c r="A513" s="1" t="s">
        <v>1066</v>
      </c>
      <c r="B513" s="1" t="s">
        <v>1036</v>
      </c>
      <c r="C513" s="1" t="s">
        <v>1037</v>
      </c>
      <c r="D513" s="1" t="s">
        <v>1706</v>
      </c>
      <c r="E513" s="1" t="s">
        <v>2004</v>
      </c>
      <c r="F513" s="1">
        <v>0.1225</v>
      </c>
      <c r="G513" s="1">
        <v>1.4999999999999999E-2</v>
      </c>
      <c r="H513" s="1">
        <v>2.62</v>
      </c>
      <c r="I513" s="1" t="s">
        <v>704</v>
      </c>
      <c r="J513" s="1" t="s">
        <v>716</v>
      </c>
      <c r="AI513" s="561"/>
      <c r="AJ513" s="166" t="s">
        <v>2675</v>
      </c>
      <c r="AK513" s="157" t="s">
        <v>539</v>
      </c>
      <c r="AL513" s="627" t="s">
        <v>556</v>
      </c>
      <c r="AM513" s="627" t="s">
        <v>1721</v>
      </c>
      <c r="AN513" s="627" t="s">
        <v>1721</v>
      </c>
      <c r="AO513" s="157">
        <v>0.05</v>
      </c>
      <c r="AP513" s="157">
        <v>0</v>
      </c>
      <c r="AQ513" s="11">
        <v>2.3199999999999998</v>
      </c>
      <c r="AR513" s="10" t="s">
        <v>2676</v>
      </c>
      <c r="AS513" s="157" t="s">
        <v>539</v>
      </c>
      <c r="AT513" s="627" t="s">
        <v>556</v>
      </c>
      <c r="AU513" s="627" t="s">
        <v>1721</v>
      </c>
      <c r="AV513" s="627" t="s">
        <v>1721</v>
      </c>
      <c r="AW513" s="157">
        <v>0.05</v>
      </c>
      <c r="AX513" s="157">
        <v>0</v>
      </c>
      <c r="AY513" s="11">
        <v>3</v>
      </c>
      <c r="AZ513" s="10" t="s">
        <v>2020</v>
      </c>
      <c r="BA513" s="157" t="s">
        <v>1713</v>
      </c>
      <c r="BB513" s="627" t="s">
        <v>1804</v>
      </c>
      <c r="BC513" s="627" t="s">
        <v>1721</v>
      </c>
      <c r="BD513" s="627" t="s">
        <v>1721</v>
      </c>
      <c r="BE513" s="157">
        <v>0.13</v>
      </c>
      <c r="BF513" s="157">
        <v>8.5000000000000006E-3</v>
      </c>
      <c r="BG513" s="11">
        <v>2.58</v>
      </c>
      <c r="BH513" s="10" t="s">
        <v>2054</v>
      </c>
      <c r="BI513" s="157" t="s">
        <v>607</v>
      </c>
      <c r="BJ513" s="627" t="s">
        <v>1238</v>
      </c>
      <c r="BK513" s="627" t="s">
        <v>1184</v>
      </c>
      <c r="BL513" s="627" t="s">
        <v>1721</v>
      </c>
      <c r="BM513" s="157">
        <v>2.2499999999999999E-2</v>
      </c>
      <c r="BN513" s="157">
        <v>0</v>
      </c>
      <c r="BO513" s="11">
        <v>2.23</v>
      </c>
      <c r="BP513" s="502" t="s">
        <v>2085</v>
      </c>
      <c r="BQ513" s="503" t="s">
        <v>2570</v>
      </c>
      <c r="BR513" s="504" t="s">
        <v>2572</v>
      </c>
      <c r="BS513" s="504" t="s">
        <v>1721</v>
      </c>
      <c r="BT513" s="504" t="s">
        <v>1721</v>
      </c>
      <c r="BU513" s="503">
        <v>7.4999999999999997E-3</v>
      </c>
      <c r="BV513" s="503">
        <v>0</v>
      </c>
      <c r="BW513" s="505">
        <v>1.37</v>
      </c>
    </row>
    <row r="514" spans="1:75">
      <c r="A514" s="1" t="s">
        <v>1067</v>
      </c>
      <c r="B514" s="1" t="s">
        <v>1036</v>
      </c>
      <c r="C514" s="1" t="s">
        <v>1037</v>
      </c>
      <c r="D514" s="1" t="s">
        <v>1703</v>
      </c>
      <c r="E514" s="1" t="s">
        <v>1705</v>
      </c>
      <c r="F514" s="1">
        <v>0.25</v>
      </c>
      <c r="G514" s="1">
        <v>1.4999999999999999E-2</v>
      </c>
      <c r="H514" s="1">
        <v>2.62</v>
      </c>
      <c r="I514" s="1" t="s">
        <v>993</v>
      </c>
      <c r="AI514" s="561"/>
      <c r="AJ514" s="166" t="s">
        <v>2675</v>
      </c>
      <c r="AK514" s="157" t="s">
        <v>539</v>
      </c>
      <c r="AL514" s="627" t="s">
        <v>557</v>
      </c>
      <c r="AM514" s="627" t="s">
        <v>1721</v>
      </c>
      <c r="AN514" s="627" t="s">
        <v>1721</v>
      </c>
      <c r="AO514" s="157">
        <v>2.5000000000000001E-2</v>
      </c>
      <c r="AP514" s="157">
        <v>0</v>
      </c>
      <c r="AQ514" s="11">
        <v>2.3199999999999998</v>
      </c>
      <c r="AR514" s="10" t="s">
        <v>2676</v>
      </c>
      <c r="AS514" s="157" t="s">
        <v>539</v>
      </c>
      <c r="AT514" s="627" t="s">
        <v>557</v>
      </c>
      <c r="AU514" s="627" t="s">
        <v>1721</v>
      </c>
      <c r="AV514" s="627" t="s">
        <v>1721</v>
      </c>
      <c r="AW514" s="157">
        <v>2.5000000000000001E-2</v>
      </c>
      <c r="AX514" s="157">
        <v>0</v>
      </c>
      <c r="AY514" s="11">
        <v>3</v>
      </c>
      <c r="AZ514" s="10" t="s">
        <v>2020</v>
      </c>
      <c r="BA514" s="157" t="s">
        <v>1713</v>
      </c>
      <c r="BB514" s="627" t="s">
        <v>315</v>
      </c>
      <c r="BC514" s="627" t="s">
        <v>1721</v>
      </c>
      <c r="BD514" s="627" t="s">
        <v>1721</v>
      </c>
      <c r="BE514" s="157">
        <v>0.26</v>
      </c>
      <c r="BF514" s="157">
        <v>1.7000000000000001E-2</v>
      </c>
      <c r="BG514" s="11">
        <v>2.58</v>
      </c>
      <c r="BH514" s="10" t="s">
        <v>2054</v>
      </c>
      <c r="BI514" s="157" t="s">
        <v>539</v>
      </c>
      <c r="BJ514" s="627" t="s">
        <v>1239</v>
      </c>
      <c r="BK514" s="627" t="s">
        <v>1184</v>
      </c>
      <c r="BL514" s="627" t="s">
        <v>1721</v>
      </c>
      <c r="BM514" s="157">
        <v>2.2499999999999999E-2</v>
      </c>
      <c r="BN514" s="157">
        <v>0</v>
      </c>
      <c r="BO514" s="11">
        <v>2.23</v>
      </c>
      <c r="BP514" s="10"/>
      <c r="BQ514" s="157"/>
      <c r="BR514" s="627"/>
      <c r="BS514" s="627"/>
      <c r="BT514" s="627"/>
      <c r="BU514" s="157"/>
      <c r="BV514" s="157"/>
      <c r="BW514" s="11"/>
    </row>
    <row r="515" spans="1:75">
      <c r="A515" s="1" t="s">
        <v>1068</v>
      </c>
      <c r="B515" s="1" t="s">
        <v>1036</v>
      </c>
      <c r="C515" s="1" t="s">
        <v>1037</v>
      </c>
      <c r="D515" s="1" t="s">
        <v>1703</v>
      </c>
      <c r="E515" s="1" t="s">
        <v>591</v>
      </c>
      <c r="F515" s="1">
        <v>0.25</v>
      </c>
      <c r="G515" s="1">
        <v>1.4999999999999999E-2</v>
      </c>
      <c r="AI515" s="561"/>
      <c r="AJ515" s="166" t="s">
        <v>2675</v>
      </c>
      <c r="AK515" s="157" t="s">
        <v>539</v>
      </c>
      <c r="AL515" s="627" t="s">
        <v>558</v>
      </c>
      <c r="AM515" s="627" t="s">
        <v>535</v>
      </c>
      <c r="AN515" s="627" t="s">
        <v>1721</v>
      </c>
      <c r="AO515" s="157">
        <v>2.5000000000000001E-2</v>
      </c>
      <c r="AP515" s="157">
        <v>0</v>
      </c>
      <c r="AQ515" s="11">
        <v>2.3199999999999998</v>
      </c>
      <c r="AR515" s="10" t="s">
        <v>2676</v>
      </c>
      <c r="AS515" s="157" t="s">
        <v>539</v>
      </c>
      <c r="AT515" s="627" t="s">
        <v>558</v>
      </c>
      <c r="AU515" s="627" t="s">
        <v>535</v>
      </c>
      <c r="AV515" s="627" t="s">
        <v>1721</v>
      </c>
      <c r="AW515" s="157">
        <v>2.5000000000000001E-2</v>
      </c>
      <c r="AX515" s="157">
        <v>0</v>
      </c>
      <c r="AY515" s="11">
        <v>3</v>
      </c>
      <c r="AZ515" s="10" t="s">
        <v>2020</v>
      </c>
      <c r="BA515" s="157" t="s">
        <v>1713</v>
      </c>
      <c r="BB515" s="627" t="s">
        <v>316</v>
      </c>
      <c r="BC515" s="627" t="s">
        <v>1721</v>
      </c>
      <c r="BD515" s="627" t="s">
        <v>1721</v>
      </c>
      <c r="BE515" s="157">
        <v>0.13</v>
      </c>
      <c r="BF515" s="157">
        <v>8.5000000000000006E-3</v>
      </c>
      <c r="BG515" s="11">
        <v>2.58</v>
      </c>
      <c r="BH515" s="10" t="s">
        <v>2054</v>
      </c>
      <c r="BI515" s="157" t="s">
        <v>539</v>
      </c>
      <c r="BJ515" s="627" t="s">
        <v>1240</v>
      </c>
      <c r="BK515" s="627" t="s">
        <v>1184</v>
      </c>
      <c r="BL515" s="627" t="s">
        <v>1721</v>
      </c>
      <c r="BM515" s="157">
        <v>2.2499999999999999E-2</v>
      </c>
      <c r="BN515" s="157">
        <v>0</v>
      </c>
      <c r="BO515" s="11">
        <v>2.23</v>
      </c>
      <c r="BP515" s="10"/>
      <c r="BQ515" s="157"/>
      <c r="BR515" s="627"/>
      <c r="BS515" s="627"/>
      <c r="BT515" s="627"/>
      <c r="BU515" s="157"/>
      <c r="BV515" s="157"/>
      <c r="BW515" s="11"/>
    </row>
    <row r="516" spans="1:75">
      <c r="A516" s="1" t="s">
        <v>1069</v>
      </c>
      <c r="B516" s="1" t="s">
        <v>1036</v>
      </c>
      <c r="C516" s="1" t="s">
        <v>1037</v>
      </c>
      <c r="D516" s="1" t="s">
        <v>1703</v>
      </c>
      <c r="E516" s="1" t="s">
        <v>1704</v>
      </c>
      <c r="F516" s="1">
        <v>0.125</v>
      </c>
      <c r="G516" s="1">
        <v>7.4999999999999997E-3</v>
      </c>
      <c r="H516" s="1">
        <v>2.62</v>
      </c>
      <c r="I516" s="1" t="s">
        <v>704</v>
      </c>
      <c r="J516" s="1" t="s">
        <v>705</v>
      </c>
      <c r="AI516" s="561"/>
      <c r="AJ516" s="166" t="s">
        <v>2675</v>
      </c>
      <c r="AK516" s="157" t="s">
        <v>539</v>
      </c>
      <c r="AL516" s="627" t="s">
        <v>559</v>
      </c>
      <c r="AM516" s="627" t="s">
        <v>535</v>
      </c>
      <c r="AN516" s="627" t="s">
        <v>1721</v>
      </c>
      <c r="AO516" s="157">
        <v>2.5000000000000001E-2</v>
      </c>
      <c r="AP516" s="157">
        <v>0</v>
      </c>
      <c r="AQ516" s="11">
        <v>2.3199999999999998</v>
      </c>
      <c r="AR516" s="10" t="s">
        <v>2676</v>
      </c>
      <c r="AS516" s="157" t="s">
        <v>539</v>
      </c>
      <c r="AT516" s="627" t="s">
        <v>559</v>
      </c>
      <c r="AU516" s="627" t="s">
        <v>535</v>
      </c>
      <c r="AV516" s="627" t="s">
        <v>1721</v>
      </c>
      <c r="AW516" s="157">
        <v>2.5000000000000001E-2</v>
      </c>
      <c r="AX516" s="157">
        <v>0</v>
      </c>
      <c r="AY516" s="11">
        <v>3</v>
      </c>
      <c r="AZ516" s="10" t="s">
        <v>2020</v>
      </c>
      <c r="BA516" s="157" t="s">
        <v>1713</v>
      </c>
      <c r="BB516" s="627" t="s">
        <v>317</v>
      </c>
      <c r="BC516" s="627" t="s">
        <v>531</v>
      </c>
      <c r="BD516" s="627" t="s">
        <v>1721</v>
      </c>
      <c r="BE516" s="157">
        <v>0.19500000000000001</v>
      </c>
      <c r="BF516" s="157">
        <v>1.2750000000000001E-2</v>
      </c>
      <c r="BG516" s="11">
        <v>2.58</v>
      </c>
      <c r="BH516" s="558" t="s">
        <v>2020</v>
      </c>
      <c r="BI516" s="555" t="s">
        <v>1701</v>
      </c>
      <c r="BJ516" s="556" t="s">
        <v>1799</v>
      </c>
      <c r="BK516" s="556" t="s">
        <v>1721</v>
      </c>
      <c r="BL516" s="556" t="s">
        <v>1721</v>
      </c>
      <c r="BM516" s="555">
        <v>0.17499999999999999</v>
      </c>
      <c r="BN516" s="555">
        <v>0</v>
      </c>
      <c r="BO516" s="557">
        <v>2.23</v>
      </c>
      <c r="BP516" s="10"/>
      <c r="BQ516" s="157"/>
      <c r="BR516" s="627"/>
      <c r="BS516" s="627"/>
      <c r="BT516" s="627"/>
      <c r="BU516" s="157"/>
      <c r="BV516" s="157"/>
      <c r="BW516" s="11"/>
    </row>
    <row r="517" spans="1:75">
      <c r="A517" s="1" t="s">
        <v>1070</v>
      </c>
      <c r="B517" s="1" t="s">
        <v>1036</v>
      </c>
      <c r="C517" s="1" t="s">
        <v>1037</v>
      </c>
      <c r="D517" s="1" t="s">
        <v>1703</v>
      </c>
      <c r="E517" s="1" t="s">
        <v>592</v>
      </c>
      <c r="F517" s="1">
        <v>0.125</v>
      </c>
      <c r="G517" s="1">
        <v>7.4999999999999997E-3</v>
      </c>
      <c r="J517" s="1" t="s">
        <v>705</v>
      </c>
      <c r="AI517" s="561"/>
      <c r="AJ517" s="166" t="s">
        <v>2675</v>
      </c>
      <c r="AK517" s="157" t="s">
        <v>539</v>
      </c>
      <c r="AL517" s="627" t="s">
        <v>560</v>
      </c>
      <c r="AM517" s="627" t="s">
        <v>536</v>
      </c>
      <c r="AN517" s="627" t="s">
        <v>1721</v>
      </c>
      <c r="AO517" s="157">
        <v>1.2500000000000001E-2</v>
      </c>
      <c r="AP517" s="157">
        <v>0</v>
      </c>
      <c r="AQ517" s="11">
        <v>2.3199999999999998</v>
      </c>
      <c r="AR517" s="10" t="s">
        <v>2676</v>
      </c>
      <c r="AS517" s="157" t="s">
        <v>539</v>
      </c>
      <c r="AT517" s="627" t="s">
        <v>560</v>
      </c>
      <c r="AU517" s="627" t="s">
        <v>536</v>
      </c>
      <c r="AV517" s="627" t="s">
        <v>1721</v>
      </c>
      <c r="AW517" s="157">
        <v>1.2500000000000001E-2</v>
      </c>
      <c r="AX517" s="157">
        <v>0</v>
      </c>
      <c r="AY517" s="11">
        <v>3</v>
      </c>
      <c r="AZ517" s="10" t="s">
        <v>2020</v>
      </c>
      <c r="BA517" s="157" t="s">
        <v>1713</v>
      </c>
      <c r="BB517" s="627" t="s">
        <v>318</v>
      </c>
      <c r="BC517" s="627" t="s">
        <v>531</v>
      </c>
      <c r="BD517" s="627" t="s">
        <v>1721</v>
      </c>
      <c r="BE517" s="157">
        <v>0.19500000000000001</v>
      </c>
      <c r="BF517" s="157">
        <v>1.2750000000000001E-2</v>
      </c>
      <c r="BG517" s="11">
        <v>2.58</v>
      </c>
      <c r="BH517" s="558" t="s">
        <v>2020</v>
      </c>
      <c r="BI517" s="555" t="s">
        <v>1713</v>
      </c>
      <c r="BJ517" s="556" t="s">
        <v>1803</v>
      </c>
      <c r="BK517" s="556" t="s">
        <v>1721</v>
      </c>
      <c r="BL517" s="556" t="s">
        <v>1721</v>
      </c>
      <c r="BM517" s="555">
        <v>0.13</v>
      </c>
      <c r="BN517" s="555">
        <v>0</v>
      </c>
      <c r="BO517" s="557">
        <v>2.23</v>
      </c>
      <c r="BP517" s="10"/>
      <c r="BQ517" s="157"/>
      <c r="BR517" s="627"/>
      <c r="BS517" s="627"/>
      <c r="BT517" s="627"/>
      <c r="BU517" s="157"/>
      <c r="BV517" s="157"/>
      <c r="BW517" s="11"/>
    </row>
    <row r="518" spans="1:75">
      <c r="A518" s="1" t="s">
        <v>1071</v>
      </c>
      <c r="B518" s="1" t="s">
        <v>1036</v>
      </c>
      <c r="C518" s="1" t="s">
        <v>1037</v>
      </c>
      <c r="D518" s="1" t="s">
        <v>1703</v>
      </c>
      <c r="E518" s="1" t="s">
        <v>1707</v>
      </c>
      <c r="F518" s="1">
        <v>0.22500000000000001</v>
      </c>
      <c r="G518" s="1">
        <v>1.35E-2</v>
      </c>
      <c r="H518" s="1">
        <v>2.62</v>
      </c>
      <c r="I518" s="1" t="s">
        <v>704</v>
      </c>
      <c r="J518" s="1" t="s">
        <v>710</v>
      </c>
      <c r="AI518" s="561"/>
      <c r="AJ518" s="166" t="s">
        <v>2675</v>
      </c>
      <c r="AK518" s="157" t="s">
        <v>539</v>
      </c>
      <c r="AL518" s="627" t="s">
        <v>561</v>
      </c>
      <c r="AM518" s="627" t="s">
        <v>536</v>
      </c>
      <c r="AN518" s="627" t="s">
        <v>1721</v>
      </c>
      <c r="AO518" s="157">
        <v>1.2500000000000001E-2</v>
      </c>
      <c r="AP518" s="157">
        <v>0</v>
      </c>
      <c r="AQ518" s="11">
        <v>2.3199999999999998</v>
      </c>
      <c r="AR518" s="10" t="s">
        <v>2676</v>
      </c>
      <c r="AS518" s="157" t="s">
        <v>539</v>
      </c>
      <c r="AT518" s="627" t="s">
        <v>561</v>
      </c>
      <c r="AU518" s="627" t="s">
        <v>536</v>
      </c>
      <c r="AV518" s="627" t="s">
        <v>1721</v>
      </c>
      <c r="AW518" s="157">
        <v>1.2500000000000001E-2</v>
      </c>
      <c r="AX518" s="157">
        <v>0</v>
      </c>
      <c r="AY518" s="11">
        <v>3</v>
      </c>
      <c r="AZ518" s="10" t="s">
        <v>2020</v>
      </c>
      <c r="BA518" s="157" t="s">
        <v>1713</v>
      </c>
      <c r="BB518" s="627" t="s">
        <v>319</v>
      </c>
      <c r="BC518" s="627" t="s">
        <v>532</v>
      </c>
      <c r="BD518" s="627" t="s">
        <v>1721</v>
      </c>
      <c r="BE518" s="157">
        <v>0.13</v>
      </c>
      <c r="BF518" s="157">
        <v>8.5000000000000006E-3</v>
      </c>
      <c r="BG518" s="11">
        <v>2.58</v>
      </c>
      <c r="BH518" s="558" t="s">
        <v>2020</v>
      </c>
      <c r="BI518" s="555" t="s">
        <v>1713</v>
      </c>
      <c r="BJ518" s="556" t="s">
        <v>324</v>
      </c>
      <c r="BK518" s="556" t="s">
        <v>625</v>
      </c>
      <c r="BL518" s="556" t="s">
        <v>1721</v>
      </c>
      <c r="BM518" s="555">
        <v>0.13</v>
      </c>
      <c r="BN518" s="555">
        <v>0</v>
      </c>
      <c r="BO518" s="557">
        <v>2.23</v>
      </c>
      <c r="BP518" s="10"/>
      <c r="BQ518" s="157"/>
      <c r="BR518" s="627"/>
      <c r="BS518" s="627"/>
      <c r="BT518" s="627"/>
      <c r="BU518" s="157"/>
      <c r="BV518" s="157"/>
      <c r="BW518" s="11"/>
    </row>
    <row r="519" spans="1:75">
      <c r="A519" s="1" t="s">
        <v>1072</v>
      </c>
      <c r="B519" s="1" t="s">
        <v>1036</v>
      </c>
      <c r="C519" s="1" t="s">
        <v>1037</v>
      </c>
      <c r="D519" s="1" t="s">
        <v>1703</v>
      </c>
      <c r="E519" s="1" t="s">
        <v>593</v>
      </c>
      <c r="F519" s="1">
        <v>0.22500000000000001</v>
      </c>
      <c r="G519" s="1">
        <v>1.35E-2</v>
      </c>
      <c r="J519" s="1" t="s">
        <v>965</v>
      </c>
      <c r="AI519" s="561"/>
      <c r="AJ519" s="166" t="s">
        <v>2675</v>
      </c>
      <c r="AK519" s="157" t="s">
        <v>539</v>
      </c>
      <c r="AL519" s="627" t="s">
        <v>1187</v>
      </c>
      <c r="AM519" s="627" t="s">
        <v>1184</v>
      </c>
      <c r="AN519" s="627" t="s">
        <v>1721</v>
      </c>
      <c r="AO519" s="157">
        <v>4.4999999999999998E-2</v>
      </c>
      <c r="AP519" s="157">
        <v>0</v>
      </c>
      <c r="AQ519" s="11">
        <v>2.3199999999999998</v>
      </c>
      <c r="AR519" s="10" t="s">
        <v>1192</v>
      </c>
      <c r="AS519" s="157" t="s">
        <v>539</v>
      </c>
      <c r="AT519" s="627" t="s">
        <v>1187</v>
      </c>
      <c r="AU519" s="627" t="s">
        <v>1184</v>
      </c>
      <c r="AV519" s="627" t="s">
        <v>1721</v>
      </c>
      <c r="AW519" s="157">
        <v>4.4999999999999998E-2</v>
      </c>
      <c r="AX519" s="157">
        <v>0</v>
      </c>
      <c r="AY519" s="11">
        <v>3</v>
      </c>
      <c r="AZ519" s="10" t="s">
        <v>2020</v>
      </c>
      <c r="BA519" s="157" t="s">
        <v>1713</v>
      </c>
      <c r="BB519" s="627" t="s">
        <v>320</v>
      </c>
      <c r="BC519" s="627" t="s">
        <v>532</v>
      </c>
      <c r="BD519" s="627" t="s">
        <v>1721</v>
      </c>
      <c r="BE519" s="157">
        <v>0.13</v>
      </c>
      <c r="BF519" s="157">
        <v>8.5000000000000006E-3</v>
      </c>
      <c r="BG519" s="11">
        <v>2.58</v>
      </c>
      <c r="BH519" s="558" t="s">
        <v>2020</v>
      </c>
      <c r="BI519" s="555" t="s">
        <v>1903</v>
      </c>
      <c r="BJ519" s="556" t="s">
        <v>1797</v>
      </c>
      <c r="BK519" s="556" t="s">
        <v>1721</v>
      </c>
      <c r="BL519" s="556" t="s">
        <v>1721</v>
      </c>
      <c r="BM519" s="555">
        <v>0.28000000000000003</v>
      </c>
      <c r="BN519" s="555">
        <v>0</v>
      </c>
      <c r="BO519" s="557">
        <v>2.23</v>
      </c>
      <c r="BP519" s="10"/>
      <c r="BQ519" s="157"/>
      <c r="BR519" s="627"/>
      <c r="BS519" s="627"/>
      <c r="BT519" s="627"/>
      <c r="BU519" s="157"/>
      <c r="BV519" s="157"/>
      <c r="BW519" s="11"/>
    </row>
    <row r="520" spans="1:75">
      <c r="A520" s="1" t="s">
        <v>1073</v>
      </c>
      <c r="B520" s="1" t="s">
        <v>1036</v>
      </c>
      <c r="C520" s="1" t="s">
        <v>1037</v>
      </c>
      <c r="D520" s="1" t="s">
        <v>1703</v>
      </c>
      <c r="E520" s="1" t="s">
        <v>1708</v>
      </c>
      <c r="F520" s="1">
        <v>0.22500000000000001</v>
      </c>
      <c r="G520" s="1">
        <v>1.35E-2</v>
      </c>
      <c r="H520" s="1">
        <v>2.62</v>
      </c>
      <c r="I520" s="1" t="s">
        <v>993</v>
      </c>
      <c r="J520" s="1" t="s">
        <v>531</v>
      </c>
      <c r="AI520" s="561"/>
      <c r="AJ520" s="166" t="s">
        <v>2675</v>
      </c>
      <c r="AK520" s="157" t="s">
        <v>539</v>
      </c>
      <c r="AL520" s="627" t="s">
        <v>1188</v>
      </c>
      <c r="AM520" s="627" t="s">
        <v>1184</v>
      </c>
      <c r="AN520" s="627" t="s">
        <v>1721</v>
      </c>
      <c r="AO520" s="157">
        <v>4.4999999999999998E-2</v>
      </c>
      <c r="AP520" s="157">
        <v>0</v>
      </c>
      <c r="AQ520" s="11">
        <v>2.3199999999999998</v>
      </c>
      <c r="AR520" s="10" t="s">
        <v>1192</v>
      </c>
      <c r="AS520" s="157" t="s">
        <v>539</v>
      </c>
      <c r="AT520" s="627" t="s">
        <v>1188</v>
      </c>
      <c r="AU520" s="627" t="s">
        <v>1184</v>
      </c>
      <c r="AV520" s="627" t="s">
        <v>1721</v>
      </c>
      <c r="AW520" s="157">
        <v>4.4999999999999998E-2</v>
      </c>
      <c r="AX520" s="157">
        <v>0</v>
      </c>
      <c r="AY520" s="11">
        <v>3</v>
      </c>
      <c r="AZ520" s="10" t="s">
        <v>2020</v>
      </c>
      <c r="BA520" s="157" t="s">
        <v>1713</v>
      </c>
      <c r="BB520" s="627" t="s">
        <v>321</v>
      </c>
      <c r="BC520" s="627" t="s">
        <v>533</v>
      </c>
      <c r="BD520" s="627" t="s">
        <v>1721</v>
      </c>
      <c r="BE520" s="157">
        <v>6.5000000000000002E-2</v>
      </c>
      <c r="BF520" s="157">
        <v>4.2500000000000003E-3</v>
      </c>
      <c r="BG520" s="11">
        <v>2.58</v>
      </c>
      <c r="BH520" s="558" t="s">
        <v>2020</v>
      </c>
      <c r="BI520" s="555" t="s">
        <v>1925</v>
      </c>
      <c r="BJ520" s="556" t="s">
        <v>1827</v>
      </c>
      <c r="BK520" s="556" t="s">
        <v>1721</v>
      </c>
      <c r="BL520" s="556" t="s">
        <v>1721</v>
      </c>
      <c r="BM520" s="555">
        <v>0.23</v>
      </c>
      <c r="BN520" s="555">
        <v>0</v>
      </c>
      <c r="BO520" s="557">
        <v>2.23</v>
      </c>
      <c r="BP520" s="10"/>
      <c r="BQ520" s="157"/>
      <c r="BR520" s="627"/>
      <c r="BS520" s="627"/>
      <c r="BT520" s="627"/>
      <c r="BU520" s="157"/>
      <c r="BV520" s="157"/>
      <c r="BW520" s="11"/>
    </row>
    <row r="521" spans="1:75">
      <c r="A521" s="1" t="s">
        <v>1074</v>
      </c>
      <c r="B521" s="1" t="s">
        <v>1036</v>
      </c>
      <c r="C521" s="1" t="s">
        <v>1037</v>
      </c>
      <c r="D521" s="1" t="s">
        <v>1703</v>
      </c>
      <c r="E521" s="1" t="s">
        <v>594</v>
      </c>
      <c r="F521" s="1">
        <v>0.22500000000000001</v>
      </c>
      <c r="G521" s="1">
        <v>1.35E-2</v>
      </c>
      <c r="J521" s="1" t="s">
        <v>531</v>
      </c>
      <c r="AI521" s="561"/>
      <c r="AJ521" s="506" t="s">
        <v>2675</v>
      </c>
      <c r="AK521" s="503" t="s">
        <v>1703</v>
      </c>
      <c r="AL521" s="504" t="s">
        <v>2573</v>
      </c>
      <c r="AM521" s="504" t="s">
        <v>1721</v>
      </c>
      <c r="AN521" s="559" t="s">
        <v>1721</v>
      </c>
      <c r="AO521" s="503">
        <v>1.2500000000000001E-2</v>
      </c>
      <c r="AP521" s="503">
        <v>0</v>
      </c>
      <c r="AQ521" s="505">
        <v>2.3199999999999998</v>
      </c>
      <c r="AR521" s="558" t="s">
        <v>2020</v>
      </c>
      <c r="AS521" s="555" t="s">
        <v>1701</v>
      </c>
      <c r="AT521" s="556" t="s">
        <v>1799</v>
      </c>
      <c r="AU521" s="556" t="s">
        <v>1721</v>
      </c>
      <c r="AV521" s="556" t="s">
        <v>1721</v>
      </c>
      <c r="AW521" s="555">
        <v>0.17499999999999999</v>
      </c>
      <c r="AX521" s="555">
        <v>0</v>
      </c>
      <c r="AY521" s="557">
        <v>3</v>
      </c>
      <c r="AZ521" s="10" t="s">
        <v>2020</v>
      </c>
      <c r="BA521" s="157" t="s">
        <v>1713</v>
      </c>
      <c r="BB521" s="627" t="s">
        <v>322</v>
      </c>
      <c r="BC521" s="627" t="s">
        <v>533</v>
      </c>
      <c r="BD521" s="627" t="s">
        <v>1721</v>
      </c>
      <c r="BE521" s="157">
        <v>6.5000000000000002E-2</v>
      </c>
      <c r="BF521" s="157">
        <v>4.2500000000000003E-3</v>
      </c>
      <c r="BG521" s="11">
        <v>2.58</v>
      </c>
      <c r="BH521" s="558" t="s">
        <v>2020</v>
      </c>
      <c r="BI521" s="555" t="s">
        <v>1713</v>
      </c>
      <c r="BJ521" s="556" t="s">
        <v>646</v>
      </c>
      <c r="BK521" s="556" t="s">
        <v>624</v>
      </c>
      <c r="BL521" s="556" t="s">
        <v>1721</v>
      </c>
      <c r="BM521" s="555">
        <v>0.13</v>
      </c>
      <c r="BN521" s="555">
        <v>0</v>
      </c>
      <c r="BO521" s="557">
        <v>2.23</v>
      </c>
      <c r="BP521" s="10"/>
      <c r="BQ521" s="157"/>
      <c r="BR521" s="627"/>
      <c r="BS521" s="627"/>
      <c r="BT521" s="627"/>
      <c r="BU521" s="157"/>
      <c r="BV521" s="157"/>
      <c r="BW521" s="11"/>
    </row>
    <row r="522" spans="1:75">
      <c r="A522" s="1" t="s">
        <v>1075</v>
      </c>
      <c r="B522" s="1" t="s">
        <v>1036</v>
      </c>
      <c r="C522" s="1" t="s">
        <v>1037</v>
      </c>
      <c r="D522" s="1" t="s">
        <v>1703</v>
      </c>
      <c r="E522" s="1" t="s">
        <v>1709</v>
      </c>
      <c r="F522" s="1">
        <v>0.125</v>
      </c>
      <c r="G522" s="1">
        <v>7.4999999999999997E-3</v>
      </c>
      <c r="H522" s="1">
        <v>2.62</v>
      </c>
      <c r="I522" s="1" t="s">
        <v>704</v>
      </c>
      <c r="J522" s="1" t="s">
        <v>716</v>
      </c>
      <c r="AI522" s="561"/>
      <c r="AJ522" s="506" t="s">
        <v>2675</v>
      </c>
      <c r="AK522" s="503" t="s">
        <v>1703</v>
      </c>
      <c r="AL522" s="504" t="s">
        <v>2574</v>
      </c>
      <c r="AM522" s="504" t="s">
        <v>2455</v>
      </c>
      <c r="AN522" s="559" t="s">
        <v>1721</v>
      </c>
      <c r="AO522" s="503">
        <v>4.4999999999999998E-2</v>
      </c>
      <c r="AP522" s="503">
        <v>0</v>
      </c>
      <c r="AQ522" s="505">
        <v>2.3199999999999998</v>
      </c>
      <c r="AR522" s="558" t="s">
        <v>2020</v>
      </c>
      <c r="AS522" s="555" t="s">
        <v>1713</v>
      </c>
      <c r="AT522" s="556" t="s">
        <v>1803</v>
      </c>
      <c r="AU522" s="556" t="s">
        <v>1721</v>
      </c>
      <c r="AV522" s="556" t="s">
        <v>1721</v>
      </c>
      <c r="AW522" s="555">
        <v>0.13</v>
      </c>
      <c r="AX522" s="555">
        <v>0</v>
      </c>
      <c r="AY522" s="557">
        <v>3</v>
      </c>
      <c r="AZ522" s="10" t="s">
        <v>2020</v>
      </c>
      <c r="BA522" s="157" t="s">
        <v>1713</v>
      </c>
      <c r="BB522" s="627" t="s">
        <v>646</v>
      </c>
      <c r="BC522" s="627" t="s">
        <v>624</v>
      </c>
      <c r="BD522" s="627" t="s">
        <v>1721</v>
      </c>
      <c r="BE522" s="157">
        <v>0.26</v>
      </c>
      <c r="BF522" s="157">
        <v>4.2500000000000003E-3</v>
      </c>
      <c r="BG522" s="11">
        <v>2.58</v>
      </c>
      <c r="BH522" s="554" t="s">
        <v>2675</v>
      </c>
      <c r="BI522" s="555" t="s">
        <v>1791</v>
      </c>
      <c r="BJ522" s="556" t="s">
        <v>1946</v>
      </c>
      <c r="BK522" s="556" t="s">
        <v>532</v>
      </c>
      <c r="BL522" s="556" t="s">
        <v>1721</v>
      </c>
      <c r="BM522" s="555">
        <v>2.5000000000000001E-2</v>
      </c>
      <c r="BN522" s="555">
        <v>0</v>
      </c>
      <c r="BO522" s="557">
        <v>2.23</v>
      </c>
      <c r="BP522" s="10"/>
      <c r="BQ522" s="157"/>
      <c r="BR522" s="627"/>
      <c r="BS522" s="627"/>
      <c r="BT522" s="627"/>
      <c r="BU522" s="157"/>
      <c r="BV522" s="157"/>
      <c r="BW522" s="11"/>
    </row>
    <row r="523" spans="1:75">
      <c r="A523" s="1" t="s">
        <v>1076</v>
      </c>
      <c r="B523" s="1" t="s">
        <v>1036</v>
      </c>
      <c r="C523" s="1" t="s">
        <v>1037</v>
      </c>
      <c r="D523" s="1" t="s">
        <v>1703</v>
      </c>
      <c r="E523" s="1" t="s">
        <v>595</v>
      </c>
      <c r="F523" s="1">
        <v>0.125</v>
      </c>
      <c r="G523" s="1">
        <v>7.4999999999999997E-3</v>
      </c>
      <c r="J523" s="1" t="s">
        <v>1003</v>
      </c>
      <c r="AI523" s="561"/>
      <c r="AJ523" s="506" t="s">
        <v>2675</v>
      </c>
      <c r="AK523" s="503" t="s">
        <v>1703</v>
      </c>
      <c r="AL523" s="504" t="s">
        <v>2575</v>
      </c>
      <c r="AM523" s="504" t="s">
        <v>2455</v>
      </c>
      <c r="AN523" s="559" t="s">
        <v>1721</v>
      </c>
      <c r="AO523" s="503">
        <v>4.4999999999999998E-2</v>
      </c>
      <c r="AP523" s="503">
        <v>0</v>
      </c>
      <c r="AQ523" s="505">
        <v>2.3199999999999998</v>
      </c>
      <c r="AR523" s="558" t="s">
        <v>2020</v>
      </c>
      <c r="AS523" s="555" t="s">
        <v>1713</v>
      </c>
      <c r="AT523" s="556" t="s">
        <v>324</v>
      </c>
      <c r="AU523" s="556" t="s">
        <v>625</v>
      </c>
      <c r="AV523" s="556" t="s">
        <v>1721</v>
      </c>
      <c r="AW523" s="555">
        <v>0.13</v>
      </c>
      <c r="AX523" s="555">
        <v>0</v>
      </c>
      <c r="AY523" s="557">
        <v>3</v>
      </c>
      <c r="AZ523" s="10" t="s">
        <v>2020</v>
      </c>
      <c r="BA523" s="157" t="s">
        <v>1713</v>
      </c>
      <c r="BB523" s="627" t="s">
        <v>323</v>
      </c>
      <c r="BC523" s="627" t="s">
        <v>624</v>
      </c>
      <c r="BD523" s="627" t="s">
        <v>1721</v>
      </c>
      <c r="BE523" s="157">
        <v>0.13</v>
      </c>
      <c r="BF523" s="157">
        <v>4.2500000000000003E-3</v>
      </c>
      <c r="BG523" s="11">
        <v>2.58</v>
      </c>
      <c r="BH523" s="558" t="s">
        <v>2020</v>
      </c>
      <c r="BI523" s="555" t="s">
        <v>1703</v>
      </c>
      <c r="BJ523" s="556" t="s">
        <v>629</v>
      </c>
      <c r="BK523" s="556" t="s">
        <v>534</v>
      </c>
      <c r="BL523" s="556" t="s">
        <v>1721</v>
      </c>
      <c r="BM523" s="555">
        <v>6.7500000000000004E-2</v>
      </c>
      <c r="BN523" s="555">
        <v>0</v>
      </c>
      <c r="BO523" s="557">
        <v>2.23</v>
      </c>
      <c r="BP523" s="10"/>
      <c r="BQ523" s="157"/>
      <c r="BR523" s="627"/>
      <c r="BS523" s="627"/>
      <c r="BT523" s="627"/>
      <c r="BU523" s="157"/>
      <c r="BV523" s="157"/>
      <c r="BW523" s="11"/>
    </row>
    <row r="524" spans="1:75">
      <c r="A524" s="1" t="s">
        <v>1077</v>
      </c>
      <c r="B524" s="1" t="s">
        <v>1036</v>
      </c>
      <c r="C524" s="1" t="s">
        <v>1037</v>
      </c>
      <c r="D524" s="1" t="s">
        <v>1703</v>
      </c>
      <c r="E524" s="1" t="s">
        <v>1710</v>
      </c>
      <c r="F524" s="1">
        <v>0.125</v>
      </c>
      <c r="G524" s="1">
        <v>7.4999999999999997E-3</v>
      </c>
      <c r="H524" s="1">
        <v>2.62</v>
      </c>
      <c r="I524" s="1" t="s">
        <v>993</v>
      </c>
      <c r="J524" s="1" t="s">
        <v>533</v>
      </c>
      <c r="AI524" s="561"/>
      <c r="AJ524" s="506" t="s">
        <v>2675</v>
      </c>
      <c r="AK524" s="503" t="s">
        <v>1703</v>
      </c>
      <c r="AL524" s="504" t="s">
        <v>2576</v>
      </c>
      <c r="AM524" s="504" t="s">
        <v>2478</v>
      </c>
      <c r="AN524" s="559" t="s">
        <v>1721</v>
      </c>
      <c r="AO524" s="503">
        <v>0.05</v>
      </c>
      <c r="AP524" s="503">
        <v>0</v>
      </c>
      <c r="AQ524" s="505">
        <v>2.3199999999999998</v>
      </c>
      <c r="AR524" s="502" t="s">
        <v>2676</v>
      </c>
      <c r="AS524" s="503" t="s">
        <v>1703</v>
      </c>
      <c r="AT524" s="504" t="s">
        <v>2573</v>
      </c>
      <c r="AU524" s="504" t="s">
        <v>1721</v>
      </c>
      <c r="AV524" s="559" t="s">
        <v>1721</v>
      </c>
      <c r="AW524" s="503">
        <v>1.2500000000000001E-2</v>
      </c>
      <c r="AX524" s="503">
        <v>0</v>
      </c>
      <c r="AY524" s="505">
        <v>3</v>
      </c>
      <c r="AZ524" s="10" t="s">
        <v>2020</v>
      </c>
      <c r="BA524" s="157" t="s">
        <v>1713</v>
      </c>
      <c r="BB524" s="627" t="s">
        <v>324</v>
      </c>
      <c r="BC524" s="627" t="s">
        <v>625</v>
      </c>
      <c r="BD524" s="627" t="s">
        <v>1721</v>
      </c>
      <c r="BE524" s="157">
        <v>0.26</v>
      </c>
      <c r="BF524" s="157">
        <v>2.5500000000000002E-3</v>
      </c>
      <c r="BG524" s="11">
        <v>2.58</v>
      </c>
      <c r="BH524" s="558" t="s">
        <v>2020</v>
      </c>
      <c r="BI524" s="555" t="s">
        <v>1703</v>
      </c>
      <c r="BJ524" s="556" t="s">
        <v>647</v>
      </c>
      <c r="BK524" s="556" t="s">
        <v>575</v>
      </c>
      <c r="BL524" s="556" t="s">
        <v>1721</v>
      </c>
      <c r="BM524" s="555">
        <v>7.4999999999999997E-2</v>
      </c>
      <c r="BN524" s="555">
        <v>0</v>
      </c>
      <c r="BO524" s="557">
        <v>2.23</v>
      </c>
      <c r="BP524" s="10"/>
      <c r="BQ524" s="157"/>
      <c r="BR524" s="627"/>
      <c r="BS524" s="627"/>
      <c r="BT524" s="627"/>
      <c r="BU524" s="157"/>
      <c r="BV524" s="157"/>
      <c r="BW524" s="11"/>
    </row>
    <row r="525" spans="1:75">
      <c r="A525" s="1" t="s">
        <v>1078</v>
      </c>
      <c r="B525" s="1" t="s">
        <v>1036</v>
      </c>
      <c r="C525" s="1" t="s">
        <v>1037</v>
      </c>
      <c r="D525" s="1" t="s">
        <v>1703</v>
      </c>
      <c r="E525" s="1" t="s">
        <v>596</v>
      </c>
      <c r="F525" s="1">
        <v>0.125</v>
      </c>
      <c r="G525" s="1">
        <v>7.4999999999999997E-3</v>
      </c>
      <c r="J525" s="1" t="s">
        <v>533</v>
      </c>
      <c r="AI525" s="561"/>
      <c r="AJ525" s="506" t="s">
        <v>2675</v>
      </c>
      <c r="AK525" s="503" t="s">
        <v>539</v>
      </c>
      <c r="AL525" s="504" t="s">
        <v>2577</v>
      </c>
      <c r="AM525" s="504" t="s">
        <v>1721</v>
      </c>
      <c r="AN525" s="559" t="s">
        <v>1721</v>
      </c>
      <c r="AO525" s="503">
        <v>1.2500000000000001E-2</v>
      </c>
      <c r="AP525" s="503">
        <v>0</v>
      </c>
      <c r="AQ525" s="505">
        <v>2.3199999999999998</v>
      </c>
      <c r="AR525" s="502" t="s">
        <v>2676</v>
      </c>
      <c r="AS525" s="503" t="s">
        <v>1703</v>
      </c>
      <c r="AT525" s="504" t="s">
        <v>2574</v>
      </c>
      <c r="AU525" s="504" t="s">
        <v>2455</v>
      </c>
      <c r="AV525" s="559" t="s">
        <v>1721</v>
      </c>
      <c r="AW525" s="503">
        <v>4.4999999999999998E-2</v>
      </c>
      <c r="AX525" s="503">
        <v>0</v>
      </c>
      <c r="AY525" s="505">
        <v>3</v>
      </c>
      <c r="AZ525" s="10" t="s">
        <v>2020</v>
      </c>
      <c r="BA525" s="157" t="s">
        <v>1713</v>
      </c>
      <c r="BB525" s="627" t="s">
        <v>325</v>
      </c>
      <c r="BC525" s="627" t="s">
        <v>625</v>
      </c>
      <c r="BD525" s="627" t="s">
        <v>1721</v>
      </c>
      <c r="BE525" s="157">
        <v>0.13</v>
      </c>
      <c r="BF525" s="157">
        <v>2.5500000000000002E-3</v>
      </c>
      <c r="BG525" s="11">
        <v>2.58</v>
      </c>
      <c r="BH525" s="558" t="s">
        <v>2020</v>
      </c>
      <c r="BI525" s="555" t="s">
        <v>1701</v>
      </c>
      <c r="BJ525" s="556" t="s">
        <v>1800</v>
      </c>
      <c r="BK525" s="556" t="s">
        <v>1721</v>
      </c>
      <c r="BL525" s="556" t="s">
        <v>1721</v>
      </c>
      <c r="BM525" s="555">
        <v>0.17499999999999999</v>
      </c>
      <c r="BN525" s="555">
        <v>0</v>
      </c>
      <c r="BO525" s="557">
        <v>2.23</v>
      </c>
      <c r="BP525" s="10"/>
      <c r="BQ525" s="157"/>
      <c r="BR525" s="627"/>
      <c r="BS525" s="627"/>
      <c r="BT525" s="627"/>
      <c r="BU525" s="157"/>
      <c r="BV525" s="157"/>
      <c r="BW525" s="11"/>
    </row>
    <row r="526" spans="1:75">
      <c r="A526" s="1" t="s">
        <v>1079</v>
      </c>
      <c r="B526" s="1" t="s">
        <v>1036</v>
      </c>
      <c r="C526" s="1" t="s">
        <v>1037</v>
      </c>
      <c r="D526" s="1" t="s">
        <v>1703</v>
      </c>
      <c r="E526" s="1" t="s">
        <v>1711</v>
      </c>
      <c r="F526" s="1">
        <v>6.25E-2</v>
      </c>
      <c r="G526" s="1">
        <v>3.7499999999999999E-3</v>
      </c>
      <c r="H526" s="1">
        <v>2.62</v>
      </c>
      <c r="I526" s="1" t="s">
        <v>704</v>
      </c>
      <c r="J526" s="1" t="s">
        <v>1007</v>
      </c>
      <c r="AI526" s="561"/>
      <c r="AJ526" s="506" t="s">
        <v>2675</v>
      </c>
      <c r="AK526" s="503" t="s">
        <v>539</v>
      </c>
      <c r="AL526" s="504" t="s">
        <v>2578</v>
      </c>
      <c r="AM526" s="504" t="s">
        <v>535</v>
      </c>
      <c r="AN526" s="559" t="s">
        <v>1721</v>
      </c>
      <c r="AO526" s="503">
        <v>2.5000000000000001E-2</v>
      </c>
      <c r="AP526" s="503">
        <v>0</v>
      </c>
      <c r="AQ526" s="505">
        <v>2.3199999999999998</v>
      </c>
      <c r="AR526" s="502" t="s">
        <v>2676</v>
      </c>
      <c r="AS526" s="503" t="s">
        <v>1703</v>
      </c>
      <c r="AT526" s="504" t="s">
        <v>2575</v>
      </c>
      <c r="AU526" s="504" t="s">
        <v>2455</v>
      </c>
      <c r="AV526" s="559" t="s">
        <v>1721</v>
      </c>
      <c r="AW526" s="503">
        <v>4.4999999999999998E-2</v>
      </c>
      <c r="AX526" s="503">
        <v>0</v>
      </c>
      <c r="AY526" s="505">
        <v>3</v>
      </c>
      <c r="AZ526" s="10" t="s">
        <v>2020</v>
      </c>
      <c r="BA526" s="157" t="s">
        <v>1713</v>
      </c>
      <c r="BB526" s="627" t="s">
        <v>326</v>
      </c>
      <c r="BC526" s="627" t="s">
        <v>245</v>
      </c>
      <c r="BD526" s="627" t="s">
        <v>1721</v>
      </c>
      <c r="BE526" s="157">
        <v>0.19500000000000001</v>
      </c>
      <c r="BF526" s="157">
        <v>4.2500000000000003E-3</v>
      </c>
      <c r="BG526" s="11">
        <v>2.58</v>
      </c>
      <c r="BH526" s="502" t="s">
        <v>2054</v>
      </c>
      <c r="BI526" s="503" t="s">
        <v>2570</v>
      </c>
      <c r="BJ526" s="504" t="s">
        <v>2579</v>
      </c>
      <c r="BK526" s="504" t="s">
        <v>1721</v>
      </c>
      <c r="BL526" s="504" t="s">
        <v>1721</v>
      </c>
      <c r="BM526" s="503">
        <v>1.4999999999999999E-2</v>
      </c>
      <c r="BN526" s="503">
        <v>0</v>
      </c>
      <c r="BO526" s="505">
        <v>2.23</v>
      </c>
      <c r="BP526" s="10"/>
      <c r="BQ526" s="157"/>
      <c r="BR526" s="627"/>
      <c r="BS526" s="627"/>
      <c r="BT526" s="627"/>
      <c r="BU526" s="157"/>
      <c r="BV526" s="157"/>
      <c r="BW526" s="11"/>
    </row>
    <row r="527" spans="1:75">
      <c r="A527" s="1" t="s">
        <v>1080</v>
      </c>
      <c r="B527" s="1" t="s">
        <v>1036</v>
      </c>
      <c r="C527" s="1" t="s">
        <v>1037</v>
      </c>
      <c r="D527" s="1" t="s">
        <v>1703</v>
      </c>
      <c r="E527" s="1" t="s">
        <v>597</v>
      </c>
      <c r="F527" s="1">
        <v>6.3E-2</v>
      </c>
      <c r="G527" s="1">
        <v>3.7499999999999999E-3</v>
      </c>
      <c r="J527" s="1" t="s">
        <v>1007</v>
      </c>
      <c r="AI527" s="561"/>
      <c r="AJ527" s="506" t="s">
        <v>2675</v>
      </c>
      <c r="AK527" s="503" t="s">
        <v>539</v>
      </c>
      <c r="AL527" s="504" t="s">
        <v>2580</v>
      </c>
      <c r="AM527" s="504" t="s">
        <v>299</v>
      </c>
      <c r="AN527" s="559" t="s">
        <v>1721</v>
      </c>
      <c r="AO527" s="503">
        <v>1.2500000000000001E-2</v>
      </c>
      <c r="AP527" s="503">
        <v>0</v>
      </c>
      <c r="AQ527" s="505">
        <v>2.3199999999999998</v>
      </c>
      <c r="AR527" s="502" t="s">
        <v>2676</v>
      </c>
      <c r="AS527" s="503" t="s">
        <v>1703</v>
      </c>
      <c r="AT527" s="504" t="s">
        <v>2576</v>
      </c>
      <c r="AU527" s="504" t="s">
        <v>2478</v>
      </c>
      <c r="AV527" s="559" t="s">
        <v>1721</v>
      </c>
      <c r="AW527" s="503">
        <v>0.05</v>
      </c>
      <c r="AX527" s="503">
        <v>0</v>
      </c>
      <c r="AY527" s="505">
        <v>3</v>
      </c>
      <c r="AZ527" s="10" t="s">
        <v>2020</v>
      </c>
      <c r="BA527" s="157" t="s">
        <v>1713</v>
      </c>
      <c r="BB527" s="627" t="s">
        <v>327</v>
      </c>
      <c r="BC527" s="627" t="s">
        <v>245</v>
      </c>
      <c r="BD527" s="627" t="s">
        <v>1721</v>
      </c>
      <c r="BE527" s="157">
        <v>0.19500000000000001</v>
      </c>
      <c r="BF527" s="157">
        <v>4.2500000000000003E-3</v>
      </c>
      <c r="BG527" s="11">
        <v>2.58</v>
      </c>
      <c r="BH527" s="502" t="s">
        <v>2054</v>
      </c>
      <c r="BI527" s="503" t="s">
        <v>2570</v>
      </c>
      <c r="BJ527" s="504" t="s">
        <v>2581</v>
      </c>
      <c r="BK527" s="504" t="s">
        <v>1721</v>
      </c>
      <c r="BL527" s="504" t="s">
        <v>1721</v>
      </c>
      <c r="BM527" s="503">
        <v>7.4999999999999997E-3</v>
      </c>
      <c r="BN527" s="503">
        <v>0</v>
      </c>
      <c r="BO527" s="505">
        <v>2.23</v>
      </c>
      <c r="BP527" s="10"/>
      <c r="BQ527" s="157"/>
      <c r="BR527" s="627"/>
      <c r="BS527" s="627"/>
      <c r="BT527" s="627"/>
      <c r="BU527" s="157"/>
      <c r="BV527" s="157"/>
      <c r="BW527" s="11"/>
    </row>
    <row r="528" spans="1:75">
      <c r="A528" s="1" t="s">
        <v>1081</v>
      </c>
      <c r="B528" s="1" t="s">
        <v>1036</v>
      </c>
      <c r="C528" s="1" t="s">
        <v>1037</v>
      </c>
      <c r="D528" s="1" t="s">
        <v>1703</v>
      </c>
      <c r="E528" s="1" t="s">
        <v>1712</v>
      </c>
      <c r="F528" s="1">
        <v>6.25E-2</v>
      </c>
      <c r="G528" s="1">
        <v>3.7499999999999999E-3</v>
      </c>
      <c r="H528" s="1">
        <v>2.62</v>
      </c>
      <c r="I528" s="1" t="s">
        <v>993</v>
      </c>
      <c r="J528" s="1" t="s">
        <v>1010</v>
      </c>
      <c r="AI528" s="561"/>
      <c r="AJ528" s="506" t="s">
        <v>2675</v>
      </c>
      <c r="AK528" s="503" t="s">
        <v>539</v>
      </c>
      <c r="AL528" s="504" t="s">
        <v>2582</v>
      </c>
      <c r="AM528" s="504" t="s">
        <v>1184</v>
      </c>
      <c r="AN528" s="559" t="s">
        <v>1721</v>
      </c>
      <c r="AO528" s="503">
        <v>4.4999999999999998E-2</v>
      </c>
      <c r="AP528" s="503">
        <v>0</v>
      </c>
      <c r="AQ528" s="505">
        <v>2.3199999999999998</v>
      </c>
      <c r="AR528" s="502" t="s">
        <v>2676</v>
      </c>
      <c r="AS528" s="503" t="s">
        <v>539</v>
      </c>
      <c r="AT528" s="504" t="s">
        <v>2577</v>
      </c>
      <c r="AU528" s="504" t="s">
        <v>1721</v>
      </c>
      <c r="AV528" s="559" t="s">
        <v>1721</v>
      </c>
      <c r="AW528" s="503">
        <v>1.2500000000000001E-2</v>
      </c>
      <c r="AX528" s="503">
        <v>0</v>
      </c>
      <c r="AY528" s="505">
        <v>3</v>
      </c>
      <c r="AZ528" s="10" t="s">
        <v>2020</v>
      </c>
      <c r="BA528" s="157" t="s">
        <v>1713</v>
      </c>
      <c r="BB528" s="627" t="s">
        <v>328</v>
      </c>
      <c r="BC528" s="627" t="s">
        <v>246</v>
      </c>
      <c r="BD528" s="627" t="s">
        <v>1721</v>
      </c>
      <c r="BE528" s="157">
        <v>0.19500000000000001</v>
      </c>
      <c r="BF528" s="157">
        <v>2.5500000000000002E-3</v>
      </c>
      <c r="BG528" s="11">
        <v>2.58</v>
      </c>
      <c r="BH528" s="10"/>
      <c r="BI528" s="157"/>
      <c r="BJ528" s="627"/>
      <c r="BK528" s="627"/>
      <c r="BL528" s="627"/>
      <c r="BM528" s="157"/>
      <c r="BN528" s="157"/>
      <c r="BO528" s="11"/>
      <c r="BP528" s="10"/>
      <c r="BQ528" s="157"/>
      <c r="BR528" s="627"/>
      <c r="BS528" s="627"/>
      <c r="BT528" s="627"/>
      <c r="BU528" s="157"/>
      <c r="BV528" s="157"/>
      <c r="BW528" s="11"/>
    </row>
    <row r="529" spans="1:75">
      <c r="A529" s="1" t="s">
        <v>1082</v>
      </c>
      <c r="B529" s="1" t="s">
        <v>1036</v>
      </c>
      <c r="C529" s="1" t="s">
        <v>1037</v>
      </c>
      <c r="D529" s="1" t="s">
        <v>1703</v>
      </c>
      <c r="E529" s="1" t="s">
        <v>598</v>
      </c>
      <c r="F529" s="1">
        <v>6.3E-2</v>
      </c>
      <c r="G529" s="1">
        <v>3.7499999999999999E-3</v>
      </c>
      <c r="J529" s="1" t="s">
        <v>1010</v>
      </c>
      <c r="AI529" s="561"/>
      <c r="AJ529" s="166"/>
      <c r="AK529" s="157"/>
      <c r="AL529" s="627"/>
      <c r="AM529" s="627"/>
      <c r="AN529" s="627"/>
      <c r="AO529" s="157"/>
      <c r="AP529" s="157"/>
      <c r="AQ529" s="11"/>
      <c r="AR529" s="502" t="s">
        <v>2676</v>
      </c>
      <c r="AS529" s="503" t="s">
        <v>539</v>
      </c>
      <c r="AT529" s="504" t="s">
        <v>2578</v>
      </c>
      <c r="AU529" s="504" t="s">
        <v>535</v>
      </c>
      <c r="AV529" s="559" t="s">
        <v>1721</v>
      </c>
      <c r="AW529" s="503">
        <v>2.5000000000000001E-2</v>
      </c>
      <c r="AX529" s="503">
        <v>0</v>
      </c>
      <c r="AY529" s="505">
        <v>3</v>
      </c>
      <c r="AZ529" s="10" t="s">
        <v>2020</v>
      </c>
      <c r="BA529" s="157" t="s">
        <v>1713</v>
      </c>
      <c r="BB529" s="627" t="s">
        <v>329</v>
      </c>
      <c r="BC529" s="627" t="s">
        <v>246</v>
      </c>
      <c r="BD529" s="627" t="s">
        <v>1721</v>
      </c>
      <c r="BE529" s="157">
        <v>0.19500000000000001</v>
      </c>
      <c r="BF529" s="157">
        <v>2.5500000000000002E-3</v>
      </c>
      <c r="BG529" s="11">
        <v>2.58</v>
      </c>
      <c r="BH529" s="10"/>
      <c r="BI529" s="157"/>
      <c r="BJ529" s="627"/>
      <c r="BK529" s="627"/>
      <c r="BL529" s="627"/>
      <c r="BM529" s="157"/>
      <c r="BN529" s="157"/>
      <c r="BO529" s="11"/>
      <c r="BP529" s="10"/>
      <c r="BQ529" s="157"/>
      <c r="BR529" s="627"/>
      <c r="BS529" s="627"/>
      <c r="BT529" s="627"/>
      <c r="BU529" s="157"/>
      <c r="BV529" s="157"/>
      <c r="BW529" s="11"/>
    </row>
    <row r="530" spans="1:75">
      <c r="A530" s="1" t="s">
        <v>1083</v>
      </c>
      <c r="B530" s="1" t="s">
        <v>1036</v>
      </c>
      <c r="C530" s="1" t="s">
        <v>1037</v>
      </c>
      <c r="D530" s="1" t="s">
        <v>1703</v>
      </c>
      <c r="E530" s="1" t="s">
        <v>599</v>
      </c>
      <c r="F530" s="1">
        <v>0.22500000000000001</v>
      </c>
      <c r="G530" s="1">
        <v>1.4999999999999999E-2</v>
      </c>
      <c r="J530" s="1" t="s">
        <v>1013</v>
      </c>
      <c r="AI530" s="561"/>
      <c r="AJ530" s="166"/>
      <c r="AK530" s="157"/>
      <c r="AL530" s="627"/>
      <c r="AM530" s="627"/>
      <c r="AN530" s="627"/>
      <c r="AO530" s="157"/>
      <c r="AP530" s="157"/>
      <c r="AQ530" s="11"/>
      <c r="AR530" s="502" t="s">
        <v>2676</v>
      </c>
      <c r="AS530" s="503" t="s">
        <v>539</v>
      </c>
      <c r="AT530" s="504" t="s">
        <v>2580</v>
      </c>
      <c r="AU530" s="504" t="s">
        <v>299</v>
      </c>
      <c r="AV530" s="559" t="s">
        <v>1721</v>
      </c>
      <c r="AW530" s="503">
        <v>1.2500000000000001E-2</v>
      </c>
      <c r="AX530" s="503">
        <v>0</v>
      </c>
      <c r="AY530" s="505">
        <v>3</v>
      </c>
      <c r="AZ530" s="10" t="s">
        <v>2020</v>
      </c>
      <c r="BA530" s="157" t="s">
        <v>1713</v>
      </c>
      <c r="BB530" s="627" t="s">
        <v>330</v>
      </c>
      <c r="BC530" s="627" t="s">
        <v>247</v>
      </c>
      <c r="BD530" s="627" t="s">
        <v>1721</v>
      </c>
      <c r="BE530" s="157">
        <v>0.13</v>
      </c>
      <c r="BF530" s="157">
        <v>4.2500000000000003E-3</v>
      </c>
      <c r="BG530" s="11">
        <v>2.58</v>
      </c>
      <c r="BH530" s="10"/>
      <c r="BI530" s="157"/>
      <c r="BJ530" s="627"/>
      <c r="BK530" s="627"/>
      <c r="BL530" s="627"/>
      <c r="BM530" s="157"/>
      <c r="BN530" s="157"/>
      <c r="BO530" s="11"/>
      <c r="BP530" s="10"/>
      <c r="BQ530" s="157"/>
      <c r="BR530" s="627"/>
      <c r="BS530" s="627"/>
      <c r="BT530" s="627"/>
      <c r="BU530" s="157"/>
      <c r="BV530" s="157"/>
      <c r="BW530" s="11"/>
    </row>
    <row r="531" spans="1:75">
      <c r="A531" s="1" t="s">
        <v>1084</v>
      </c>
      <c r="B531" s="1" t="s">
        <v>1036</v>
      </c>
      <c r="C531" s="1" t="s">
        <v>1037</v>
      </c>
      <c r="D531" s="1" t="s">
        <v>1703</v>
      </c>
      <c r="E531" s="1" t="s">
        <v>600</v>
      </c>
      <c r="F531" s="1">
        <v>0.22500000000000001</v>
      </c>
      <c r="G531" s="1">
        <v>1.4999999999999999E-2</v>
      </c>
      <c r="J531" s="1" t="s">
        <v>1013</v>
      </c>
      <c r="AI531" s="561"/>
      <c r="AJ531" s="166"/>
      <c r="AK531" s="157"/>
      <c r="AL531" s="627"/>
      <c r="AM531" s="627"/>
      <c r="AN531" s="627"/>
      <c r="AO531" s="157"/>
      <c r="AP531" s="157"/>
      <c r="AQ531" s="11"/>
      <c r="AR531" s="502" t="s">
        <v>2676</v>
      </c>
      <c r="AS531" s="503" t="s">
        <v>539</v>
      </c>
      <c r="AT531" s="504" t="s">
        <v>2582</v>
      </c>
      <c r="AU531" s="504" t="s">
        <v>1184</v>
      </c>
      <c r="AV531" s="559" t="s">
        <v>1721</v>
      </c>
      <c r="AW531" s="503">
        <v>4.4999999999999998E-2</v>
      </c>
      <c r="AX531" s="503">
        <v>0</v>
      </c>
      <c r="AY531" s="505">
        <v>3</v>
      </c>
      <c r="AZ531" s="10" t="s">
        <v>2020</v>
      </c>
      <c r="BA531" s="157" t="s">
        <v>1713</v>
      </c>
      <c r="BB531" s="627" t="s">
        <v>331</v>
      </c>
      <c r="BC531" s="627" t="s">
        <v>247</v>
      </c>
      <c r="BD531" s="627" t="s">
        <v>1721</v>
      </c>
      <c r="BE531" s="157">
        <v>0.13</v>
      </c>
      <c r="BF531" s="157">
        <v>4.2500000000000003E-3</v>
      </c>
      <c r="BG531" s="11">
        <v>2.58</v>
      </c>
      <c r="BH531" s="10"/>
      <c r="BI531" s="157"/>
      <c r="BJ531" s="627"/>
      <c r="BK531" s="627"/>
      <c r="BL531" s="627"/>
      <c r="BM531" s="157"/>
      <c r="BN531" s="157"/>
      <c r="BO531" s="11"/>
      <c r="BP531" s="10"/>
      <c r="BQ531" s="157"/>
      <c r="BR531" s="627"/>
      <c r="BS531" s="627"/>
      <c r="BT531" s="627"/>
      <c r="BU531" s="157"/>
      <c r="BV531" s="157"/>
      <c r="BW531" s="11"/>
    </row>
    <row r="532" spans="1:75">
      <c r="A532" s="1" t="s">
        <v>1085</v>
      </c>
      <c r="B532" s="1" t="s">
        <v>1036</v>
      </c>
      <c r="C532" s="1" t="s">
        <v>1037</v>
      </c>
      <c r="D532" s="1" t="s">
        <v>1703</v>
      </c>
      <c r="E532" s="1" t="s">
        <v>601</v>
      </c>
      <c r="F532" s="1">
        <v>0.22500000000000001</v>
      </c>
      <c r="G532" s="1">
        <v>1.4999999999999999E-2</v>
      </c>
      <c r="J532" s="1" t="s">
        <v>534</v>
      </c>
      <c r="AI532" s="561"/>
      <c r="AJ532" s="166"/>
      <c r="AK532" s="157"/>
      <c r="AL532" s="627"/>
      <c r="AM532" s="627"/>
      <c r="AN532" s="627"/>
      <c r="AO532" s="157"/>
      <c r="AP532" s="157"/>
      <c r="AQ532" s="11"/>
      <c r="AR532" s="10"/>
      <c r="AS532" s="157"/>
      <c r="AT532" s="627"/>
      <c r="AU532" s="627"/>
      <c r="AV532" s="627"/>
      <c r="AW532" s="157"/>
      <c r="AX532" s="157"/>
      <c r="AY532" s="11"/>
      <c r="AZ532" s="10" t="s">
        <v>2020</v>
      </c>
      <c r="BA532" s="157" t="s">
        <v>1713</v>
      </c>
      <c r="BB532" s="627" t="s">
        <v>332</v>
      </c>
      <c r="BC532" s="627" t="s">
        <v>248</v>
      </c>
      <c r="BD532" s="627" t="s">
        <v>1721</v>
      </c>
      <c r="BE532" s="157">
        <v>0.13</v>
      </c>
      <c r="BF532" s="157">
        <v>2.5500000000000002E-3</v>
      </c>
      <c r="BG532" s="11">
        <v>2.58</v>
      </c>
      <c r="BH532" s="10"/>
      <c r="BI532" s="157"/>
      <c r="BJ532" s="627"/>
      <c r="BK532" s="627"/>
      <c r="BL532" s="627"/>
      <c r="BM532" s="157"/>
      <c r="BN532" s="157"/>
      <c r="BO532" s="11"/>
      <c r="BP532" s="10"/>
      <c r="BQ532" s="157"/>
      <c r="BR532" s="627"/>
      <c r="BS532" s="627"/>
      <c r="BT532" s="627"/>
      <c r="BU532" s="157"/>
      <c r="BV532" s="157"/>
      <c r="BW532" s="11"/>
    </row>
    <row r="533" spans="1:75">
      <c r="A533" s="1" t="s">
        <v>1086</v>
      </c>
      <c r="B533" s="1" t="s">
        <v>1036</v>
      </c>
      <c r="C533" s="1" t="s">
        <v>1037</v>
      </c>
      <c r="D533" s="1" t="s">
        <v>1703</v>
      </c>
      <c r="E533" s="1" t="s">
        <v>602</v>
      </c>
      <c r="F533" s="1">
        <v>0.22500000000000001</v>
      </c>
      <c r="G533" s="1">
        <v>1.4999999999999999E-2</v>
      </c>
      <c r="J533" s="1" t="s">
        <v>534</v>
      </c>
      <c r="AI533" s="561"/>
      <c r="AJ533" s="166"/>
      <c r="AK533" s="157"/>
      <c r="AL533" s="627"/>
      <c r="AM533" s="627"/>
      <c r="AN533" s="627"/>
      <c r="AO533" s="157"/>
      <c r="AP533" s="157"/>
      <c r="AQ533" s="11"/>
      <c r="AR533" s="10"/>
      <c r="AS533" s="157"/>
      <c r="AT533" s="627"/>
      <c r="AU533" s="627"/>
      <c r="AV533" s="627"/>
      <c r="AW533" s="157"/>
      <c r="AX533" s="157"/>
      <c r="AY533" s="11"/>
      <c r="AZ533" s="10" t="s">
        <v>2020</v>
      </c>
      <c r="BA533" s="157" t="s">
        <v>1713</v>
      </c>
      <c r="BB533" s="627" t="s">
        <v>333</v>
      </c>
      <c r="BC533" s="627" t="s">
        <v>248</v>
      </c>
      <c r="BD533" s="627" t="s">
        <v>1721</v>
      </c>
      <c r="BE533" s="157">
        <v>0.13</v>
      </c>
      <c r="BF533" s="157">
        <v>2.5500000000000002E-3</v>
      </c>
      <c r="BG533" s="11">
        <v>2.58</v>
      </c>
      <c r="BH533" s="10"/>
      <c r="BI533" s="157"/>
      <c r="BJ533" s="627"/>
      <c r="BK533" s="627"/>
      <c r="BL533" s="627"/>
      <c r="BM533" s="157"/>
      <c r="BN533" s="157"/>
      <c r="BO533" s="11"/>
      <c r="BP533" s="10"/>
      <c r="BQ533" s="157"/>
      <c r="BR533" s="627"/>
      <c r="BS533" s="627"/>
      <c r="BT533" s="627"/>
      <c r="BU533" s="157"/>
      <c r="BV533" s="157"/>
      <c r="BW533" s="11"/>
    </row>
    <row r="534" spans="1:75">
      <c r="A534" s="1" t="s">
        <v>1087</v>
      </c>
      <c r="B534" s="1" t="s">
        <v>1036</v>
      </c>
      <c r="C534" s="1" t="s">
        <v>1037</v>
      </c>
      <c r="D534" s="1" t="s">
        <v>1703</v>
      </c>
      <c r="E534" s="1" t="s">
        <v>603</v>
      </c>
      <c r="F534" s="1">
        <v>0.25</v>
      </c>
      <c r="G534" s="1">
        <v>1.35E-2</v>
      </c>
      <c r="J534" s="1" t="s">
        <v>1018</v>
      </c>
      <c r="AI534" s="561"/>
      <c r="AJ534" s="166"/>
      <c r="AK534" s="157"/>
      <c r="AL534" s="627"/>
      <c r="AM534" s="627"/>
      <c r="AN534" s="627"/>
      <c r="AO534" s="157"/>
      <c r="AP534" s="157"/>
      <c r="AQ534" s="11"/>
      <c r="AR534" s="10"/>
      <c r="AS534" s="157"/>
      <c r="AT534" s="627"/>
      <c r="AU534" s="627"/>
      <c r="AV534" s="627"/>
      <c r="AW534" s="157"/>
      <c r="AX534" s="157"/>
      <c r="AY534" s="11"/>
      <c r="AZ534" s="10" t="s">
        <v>2020</v>
      </c>
      <c r="BA534" s="157" t="s">
        <v>1713</v>
      </c>
      <c r="BB534" s="627" t="s">
        <v>334</v>
      </c>
      <c r="BC534" s="627" t="s">
        <v>249</v>
      </c>
      <c r="BD534" s="627" t="s">
        <v>1721</v>
      </c>
      <c r="BE534" s="157">
        <v>6.5000000000000002E-2</v>
      </c>
      <c r="BF534" s="157">
        <v>4.2500000000000003E-3</v>
      </c>
      <c r="BG534" s="11">
        <v>2.58</v>
      </c>
      <c r="BH534" s="10"/>
      <c r="BI534" s="157"/>
      <c r="BJ534" s="627"/>
      <c r="BK534" s="627"/>
      <c r="BL534" s="627"/>
      <c r="BM534" s="157"/>
      <c r="BN534" s="157"/>
      <c r="BO534" s="11"/>
      <c r="BP534" s="10"/>
      <c r="BQ534" s="157"/>
      <c r="BR534" s="627"/>
      <c r="BS534" s="627"/>
      <c r="BT534" s="627"/>
      <c r="BU534" s="157"/>
      <c r="BV534" s="157"/>
      <c r="BW534" s="11"/>
    </row>
    <row r="535" spans="1:75">
      <c r="A535" s="1" t="s">
        <v>1088</v>
      </c>
      <c r="B535" s="1" t="s">
        <v>1036</v>
      </c>
      <c r="C535" s="1" t="s">
        <v>1037</v>
      </c>
      <c r="D535" s="1" t="s">
        <v>1703</v>
      </c>
      <c r="E535" s="1" t="s">
        <v>604</v>
      </c>
      <c r="F535" s="1">
        <v>0.25</v>
      </c>
      <c r="G535" s="1">
        <v>1.35E-2</v>
      </c>
      <c r="J535" s="1" t="s">
        <v>1018</v>
      </c>
      <c r="AI535" s="561"/>
      <c r="AJ535" s="166"/>
      <c r="AK535" s="157"/>
      <c r="AL535" s="627"/>
      <c r="AM535" s="627"/>
      <c r="AN535" s="627"/>
      <c r="AO535" s="157"/>
      <c r="AP535" s="157"/>
      <c r="AQ535" s="11"/>
      <c r="AR535" s="10"/>
      <c r="AS535" s="157"/>
      <c r="AT535" s="627"/>
      <c r="AU535" s="627"/>
      <c r="AV535" s="627"/>
      <c r="AW535" s="157"/>
      <c r="AX535" s="157"/>
      <c r="AY535" s="11"/>
      <c r="AZ535" s="10" t="s">
        <v>2020</v>
      </c>
      <c r="BA535" s="157" t="s">
        <v>1713</v>
      </c>
      <c r="BB535" s="627" t="s">
        <v>335</v>
      </c>
      <c r="BC535" s="627" t="s">
        <v>249</v>
      </c>
      <c r="BD535" s="627" t="s">
        <v>1721</v>
      </c>
      <c r="BE535" s="157">
        <v>6.5000000000000002E-2</v>
      </c>
      <c r="BF535" s="157">
        <v>4.2500000000000003E-3</v>
      </c>
      <c r="BG535" s="11">
        <v>2.58</v>
      </c>
      <c r="BH535" s="10"/>
      <c r="BI535" s="157"/>
      <c r="BJ535" s="627"/>
      <c r="BK535" s="627"/>
      <c r="BL535" s="627"/>
      <c r="BM535" s="157"/>
      <c r="BN535" s="157"/>
      <c r="BO535" s="11"/>
      <c r="BP535" s="10"/>
      <c r="BQ535" s="157"/>
      <c r="BR535" s="627"/>
      <c r="BS535" s="627"/>
      <c r="BT535" s="627"/>
      <c r="BU535" s="157"/>
      <c r="BV535" s="157"/>
      <c r="BW535" s="11"/>
    </row>
    <row r="536" spans="1:75">
      <c r="A536" s="1" t="s">
        <v>1089</v>
      </c>
      <c r="B536" s="1" t="s">
        <v>1036</v>
      </c>
      <c r="C536" s="1" t="s">
        <v>1037</v>
      </c>
      <c r="D536" s="1" t="s">
        <v>1703</v>
      </c>
      <c r="E536" s="1" t="s">
        <v>605</v>
      </c>
      <c r="F536" s="1">
        <v>0.25</v>
      </c>
      <c r="G536" s="1">
        <v>1.35E-2</v>
      </c>
      <c r="J536" s="1" t="s">
        <v>575</v>
      </c>
      <c r="AI536" s="561"/>
      <c r="AJ536" s="166"/>
      <c r="AK536" s="157"/>
      <c r="AL536" s="627"/>
      <c r="AM536" s="627"/>
      <c r="AN536" s="627"/>
      <c r="AO536" s="157"/>
      <c r="AP536" s="157"/>
      <c r="AQ536" s="11"/>
      <c r="AR536" s="10"/>
      <c r="AS536" s="157"/>
      <c r="AT536" s="627"/>
      <c r="AU536" s="627"/>
      <c r="AV536" s="627"/>
      <c r="AW536" s="157"/>
      <c r="AX536" s="157"/>
      <c r="AY536" s="11"/>
      <c r="AZ536" s="10" t="s">
        <v>2020</v>
      </c>
      <c r="BA536" s="157" t="s">
        <v>1713</v>
      </c>
      <c r="BB536" s="627" t="s">
        <v>336</v>
      </c>
      <c r="BC536" s="627" t="s">
        <v>250</v>
      </c>
      <c r="BD536" s="627" t="s">
        <v>1721</v>
      </c>
      <c r="BE536" s="157">
        <v>6.5000000000000002E-2</v>
      </c>
      <c r="BF536" s="157">
        <v>2.5500000000000002E-3</v>
      </c>
      <c r="BG536" s="11">
        <v>2.58</v>
      </c>
      <c r="BH536" s="10"/>
      <c r="BI536" s="157"/>
      <c r="BJ536" s="627"/>
      <c r="BK536" s="627"/>
      <c r="BL536" s="627"/>
      <c r="BM536" s="157"/>
      <c r="BN536" s="157"/>
      <c r="BO536" s="11"/>
      <c r="BP536" s="10"/>
      <c r="BQ536" s="157"/>
      <c r="BR536" s="627"/>
      <c r="BS536" s="627"/>
      <c r="BT536" s="627"/>
      <c r="BU536" s="157"/>
      <c r="BV536" s="157"/>
      <c r="BW536" s="11"/>
    </row>
    <row r="537" spans="1:75">
      <c r="A537" s="1" t="s">
        <v>1090</v>
      </c>
      <c r="B537" s="1" t="s">
        <v>1036</v>
      </c>
      <c r="C537" s="1" t="s">
        <v>1037</v>
      </c>
      <c r="D537" s="1" t="s">
        <v>1703</v>
      </c>
      <c r="E537" s="1" t="s">
        <v>606</v>
      </c>
      <c r="F537" s="1">
        <v>0.25</v>
      </c>
      <c r="G537" s="1">
        <v>1.35E-2</v>
      </c>
      <c r="J537" s="1" t="s">
        <v>575</v>
      </c>
      <c r="AI537" s="561"/>
      <c r="AJ537" s="166"/>
      <c r="AK537" s="157"/>
      <c r="AL537" s="627"/>
      <c r="AM537" s="627"/>
      <c r="AN537" s="627"/>
      <c r="AO537" s="157"/>
      <c r="AP537" s="157"/>
      <c r="AQ537" s="11"/>
      <c r="AR537" s="10"/>
      <c r="AS537" s="157"/>
      <c r="AT537" s="627"/>
      <c r="AU537" s="627"/>
      <c r="AV537" s="627"/>
      <c r="AW537" s="157"/>
      <c r="AX537" s="157"/>
      <c r="AY537" s="11"/>
      <c r="AZ537" s="10" t="s">
        <v>2020</v>
      </c>
      <c r="BA537" s="157" t="s">
        <v>1713</v>
      </c>
      <c r="BB537" s="627" t="s">
        <v>337</v>
      </c>
      <c r="BC537" s="627" t="s">
        <v>250</v>
      </c>
      <c r="BD537" s="627" t="s">
        <v>1721</v>
      </c>
      <c r="BE537" s="157">
        <v>6.5000000000000002E-2</v>
      </c>
      <c r="BF537" s="157">
        <v>2.5500000000000002E-3</v>
      </c>
      <c r="BG537" s="11">
        <v>2.58</v>
      </c>
      <c r="BH537" s="10"/>
      <c r="BI537" s="157"/>
      <c r="BJ537" s="627"/>
      <c r="BK537" s="627"/>
      <c r="BL537" s="627"/>
      <c r="BM537" s="157"/>
      <c r="BN537" s="157"/>
      <c r="BO537" s="11"/>
      <c r="BP537" s="10"/>
      <c r="BQ537" s="157"/>
      <c r="BR537" s="627"/>
      <c r="BS537" s="627"/>
      <c r="BT537" s="627"/>
      <c r="BU537" s="157"/>
      <c r="BV537" s="157"/>
      <c r="BW537" s="11"/>
    </row>
    <row r="538" spans="1:75">
      <c r="A538" s="1" t="s">
        <v>1091</v>
      </c>
      <c r="B538" s="1" t="s">
        <v>1036</v>
      </c>
      <c r="C538" s="1" t="s">
        <v>1037</v>
      </c>
      <c r="D538" s="1" t="s">
        <v>607</v>
      </c>
      <c r="E538" s="1" t="s">
        <v>608</v>
      </c>
      <c r="F538" s="1">
        <v>0.15</v>
      </c>
      <c r="G538" s="1">
        <v>7.0000000000000001E-3</v>
      </c>
      <c r="AI538" s="561"/>
      <c r="AJ538" s="166"/>
      <c r="AK538" s="157"/>
      <c r="AL538" s="627"/>
      <c r="AM538" s="627"/>
      <c r="AN538" s="627"/>
      <c r="AO538" s="157"/>
      <c r="AP538" s="157"/>
      <c r="AQ538" s="11"/>
      <c r="AR538" s="10"/>
      <c r="AS538" s="157"/>
      <c r="AT538" s="627"/>
      <c r="AU538" s="627"/>
      <c r="AV538" s="627"/>
      <c r="AW538" s="157"/>
      <c r="AX538" s="157"/>
      <c r="AY538" s="11"/>
      <c r="AZ538" s="10" t="s">
        <v>2020</v>
      </c>
      <c r="BA538" s="157" t="s">
        <v>1713</v>
      </c>
      <c r="BB538" s="627" t="s">
        <v>338</v>
      </c>
      <c r="BC538" s="627" t="s">
        <v>2678</v>
      </c>
      <c r="BD538" s="627" t="s">
        <v>1721</v>
      </c>
      <c r="BE538" s="157">
        <v>0.19500000000000001</v>
      </c>
      <c r="BF538" s="157">
        <v>1.2750000000000001E-2</v>
      </c>
      <c r="BG538" s="11">
        <v>2.58</v>
      </c>
      <c r="BH538" s="10"/>
      <c r="BI538" s="157"/>
      <c r="BJ538" s="627"/>
      <c r="BK538" s="627"/>
      <c r="BL538" s="627"/>
      <c r="BM538" s="157"/>
      <c r="BN538" s="157"/>
      <c r="BO538" s="11"/>
      <c r="BP538" s="10"/>
      <c r="BQ538" s="157"/>
      <c r="BR538" s="627"/>
      <c r="BS538" s="627"/>
      <c r="BT538" s="627"/>
      <c r="BU538" s="157"/>
      <c r="BV538" s="157"/>
      <c r="BW538" s="11"/>
    </row>
    <row r="539" spans="1:75">
      <c r="A539" s="1" t="s">
        <v>1092</v>
      </c>
      <c r="B539" s="1" t="s">
        <v>1036</v>
      </c>
      <c r="C539" s="1" t="s">
        <v>1037</v>
      </c>
      <c r="D539" s="1" t="s">
        <v>607</v>
      </c>
      <c r="E539" s="1" t="s">
        <v>609</v>
      </c>
      <c r="F539" s="1">
        <v>0.15</v>
      </c>
      <c r="G539" s="1">
        <v>7.0000000000000001E-3</v>
      </c>
      <c r="AI539" s="561"/>
      <c r="AJ539" s="166"/>
      <c r="AK539" s="157"/>
      <c r="AL539" s="627"/>
      <c r="AM539" s="627"/>
      <c r="AN539" s="627"/>
      <c r="AO539" s="157"/>
      <c r="AP539" s="157"/>
      <c r="AQ539" s="11"/>
      <c r="AR539" s="10"/>
      <c r="AS539" s="157"/>
      <c r="AT539" s="627"/>
      <c r="AU539" s="627"/>
      <c r="AV539" s="627"/>
      <c r="AW539" s="157"/>
      <c r="AX539" s="157"/>
      <c r="AY539" s="11"/>
      <c r="AZ539" s="10" t="s">
        <v>2020</v>
      </c>
      <c r="BA539" s="157" t="s">
        <v>1713</v>
      </c>
      <c r="BB539" s="627" t="s">
        <v>339</v>
      </c>
      <c r="BC539" s="627" t="s">
        <v>531</v>
      </c>
      <c r="BD539" s="627" t="s">
        <v>1721</v>
      </c>
      <c r="BE539" s="157">
        <v>0.19500000000000001</v>
      </c>
      <c r="BF539" s="157">
        <v>1.2750000000000001E-2</v>
      </c>
      <c r="BG539" s="11">
        <v>2.58</v>
      </c>
      <c r="BH539" s="10"/>
      <c r="BI539" s="157"/>
      <c r="BJ539" s="627"/>
      <c r="BK539" s="627"/>
      <c r="BL539" s="627"/>
      <c r="BM539" s="157"/>
      <c r="BN539" s="157"/>
      <c r="BO539" s="11"/>
      <c r="BP539" s="10"/>
      <c r="BQ539" s="157"/>
      <c r="BR539" s="627"/>
      <c r="BS539" s="627"/>
      <c r="BT539" s="627"/>
      <c r="BU539" s="157"/>
      <c r="BV539" s="157"/>
      <c r="BW539" s="11"/>
    </row>
    <row r="540" spans="1:75">
      <c r="A540" s="1" t="s">
        <v>1093</v>
      </c>
      <c r="B540" s="1" t="s">
        <v>1036</v>
      </c>
      <c r="C540" s="1" t="s">
        <v>1037</v>
      </c>
      <c r="D540" s="1" t="s">
        <v>607</v>
      </c>
      <c r="E540" s="1" t="s">
        <v>610</v>
      </c>
      <c r="F540" s="1">
        <v>7.4999999999999997E-2</v>
      </c>
      <c r="G540" s="1">
        <v>3.5000000000000001E-3</v>
      </c>
      <c r="J540" s="1" t="s">
        <v>705</v>
      </c>
      <c r="AI540" s="561"/>
      <c r="AJ540" s="166"/>
      <c r="AK540" s="157"/>
      <c r="AL540" s="627"/>
      <c r="AM540" s="627"/>
      <c r="AN540" s="627"/>
      <c r="AO540" s="157"/>
      <c r="AP540" s="157"/>
      <c r="AQ540" s="11"/>
      <c r="AR540" s="10"/>
      <c r="AS540" s="157"/>
      <c r="AT540" s="627"/>
      <c r="AU540" s="627"/>
      <c r="AV540" s="627"/>
      <c r="AW540" s="157"/>
      <c r="AX540" s="157"/>
      <c r="AY540" s="11"/>
      <c r="AZ540" s="10" t="s">
        <v>2020</v>
      </c>
      <c r="BA540" s="157" t="s">
        <v>1713</v>
      </c>
      <c r="BB540" s="627" t="s">
        <v>340</v>
      </c>
      <c r="BC540" s="627" t="s">
        <v>532</v>
      </c>
      <c r="BD540" s="627" t="s">
        <v>1721</v>
      </c>
      <c r="BE540" s="157">
        <v>0.13</v>
      </c>
      <c r="BF540" s="157">
        <v>8.5000000000000006E-3</v>
      </c>
      <c r="BG540" s="11">
        <v>2.58</v>
      </c>
      <c r="BH540" s="10"/>
      <c r="BI540" s="157"/>
      <c r="BJ540" s="627"/>
      <c r="BK540" s="627"/>
      <c r="BL540" s="627"/>
      <c r="BM540" s="157"/>
      <c r="BN540" s="157"/>
      <c r="BO540" s="11"/>
      <c r="BP540" s="10"/>
      <c r="BQ540" s="157"/>
      <c r="BR540" s="627"/>
      <c r="BS540" s="627"/>
      <c r="BT540" s="627"/>
      <c r="BU540" s="157"/>
      <c r="BV540" s="157"/>
      <c r="BW540" s="11"/>
    </row>
    <row r="541" spans="1:75">
      <c r="A541" s="1" t="s">
        <v>1094</v>
      </c>
      <c r="B541" s="1" t="s">
        <v>1036</v>
      </c>
      <c r="C541" s="1" t="s">
        <v>1037</v>
      </c>
      <c r="D541" s="1" t="s">
        <v>607</v>
      </c>
      <c r="E541" s="1" t="s">
        <v>611</v>
      </c>
      <c r="F541" s="1">
        <v>7.4999999999999997E-2</v>
      </c>
      <c r="G541" s="1">
        <v>3.5000000000000001E-3</v>
      </c>
      <c r="J541" s="1" t="s">
        <v>705</v>
      </c>
      <c r="AI541" s="561"/>
      <c r="AJ541" s="166"/>
      <c r="AK541" s="157"/>
      <c r="AL541" s="627"/>
      <c r="AM541" s="627"/>
      <c r="AN541" s="627"/>
      <c r="AO541" s="157"/>
      <c r="AP541" s="157"/>
      <c r="AQ541" s="11"/>
      <c r="AR541" s="10"/>
      <c r="AS541" s="157"/>
      <c r="AT541" s="627"/>
      <c r="AU541" s="627"/>
      <c r="AV541" s="627"/>
      <c r="AW541" s="157"/>
      <c r="AX541" s="157"/>
      <c r="AY541" s="11"/>
      <c r="AZ541" s="10" t="s">
        <v>2020</v>
      </c>
      <c r="BA541" s="157" t="s">
        <v>1713</v>
      </c>
      <c r="BB541" s="627" t="s">
        <v>341</v>
      </c>
      <c r="BC541" s="627" t="s">
        <v>532</v>
      </c>
      <c r="BD541" s="627" t="s">
        <v>1721</v>
      </c>
      <c r="BE541" s="157">
        <v>0.13</v>
      </c>
      <c r="BF541" s="157">
        <v>8.5000000000000006E-3</v>
      </c>
      <c r="BG541" s="11">
        <v>2.58</v>
      </c>
      <c r="BH541" s="10"/>
      <c r="BI541" s="157"/>
      <c r="BJ541" s="627"/>
      <c r="BK541" s="627"/>
      <c r="BL541" s="627"/>
      <c r="BM541" s="157"/>
      <c r="BN541" s="157"/>
      <c r="BO541" s="11"/>
      <c r="BP541" s="10"/>
      <c r="BQ541" s="157"/>
      <c r="BR541" s="627"/>
      <c r="BS541" s="627"/>
      <c r="BT541" s="627"/>
      <c r="BU541" s="157"/>
      <c r="BV541" s="157"/>
      <c r="BW541" s="11"/>
    </row>
    <row r="542" spans="1:75">
      <c r="A542" s="1" t="s">
        <v>1095</v>
      </c>
      <c r="B542" s="1" t="s">
        <v>1096</v>
      </c>
      <c r="C542" s="1" t="s">
        <v>1097</v>
      </c>
      <c r="D542" s="1" t="s">
        <v>1850</v>
      </c>
      <c r="E542" s="1" t="s">
        <v>1805</v>
      </c>
      <c r="F542" s="1">
        <v>2.83</v>
      </c>
      <c r="G542" s="1">
        <v>0.25</v>
      </c>
      <c r="H542" s="1">
        <v>2.62</v>
      </c>
      <c r="I542" s="1" t="s">
        <v>976</v>
      </c>
      <c r="AI542" s="561"/>
      <c r="AJ542" s="166"/>
      <c r="AK542" s="157"/>
      <c r="AL542" s="627"/>
      <c r="AM542" s="627"/>
      <c r="AN542" s="627"/>
      <c r="AO542" s="157"/>
      <c r="AP542" s="157"/>
      <c r="AQ542" s="11"/>
      <c r="AR542" s="10"/>
      <c r="AS542" s="157"/>
      <c r="AT542" s="627"/>
      <c r="AU542" s="627"/>
      <c r="AV542" s="627"/>
      <c r="AW542" s="157"/>
      <c r="AX542" s="157"/>
      <c r="AY542" s="11"/>
      <c r="AZ542" s="10" t="s">
        <v>2020</v>
      </c>
      <c r="BA542" s="157" t="s">
        <v>1713</v>
      </c>
      <c r="BB542" s="627" t="s">
        <v>342</v>
      </c>
      <c r="BC542" s="627" t="s">
        <v>533</v>
      </c>
      <c r="BD542" s="627" t="s">
        <v>1721</v>
      </c>
      <c r="BE542" s="157">
        <v>6.5000000000000002E-2</v>
      </c>
      <c r="BF542" s="157">
        <v>4.2500000000000003E-3</v>
      </c>
      <c r="BG542" s="11">
        <v>2.58</v>
      </c>
      <c r="BH542" s="10"/>
      <c r="BI542" s="157"/>
      <c r="BJ542" s="627"/>
      <c r="BK542" s="627"/>
      <c r="BL542" s="627"/>
      <c r="BM542" s="157"/>
      <c r="BN542" s="157"/>
      <c r="BO542" s="11"/>
      <c r="BP542" s="10"/>
      <c r="BQ542" s="157"/>
      <c r="BR542" s="627"/>
      <c r="BS542" s="627"/>
      <c r="BT542" s="627"/>
      <c r="BU542" s="157"/>
      <c r="BV542" s="157"/>
      <c r="BW542" s="11"/>
    </row>
    <row r="543" spans="1:75">
      <c r="A543" s="1" t="s">
        <v>1098</v>
      </c>
      <c r="B543" s="1" t="s">
        <v>1096</v>
      </c>
      <c r="C543" s="1" t="s">
        <v>1097</v>
      </c>
      <c r="D543" s="1" t="s">
        <v>1852</v>
      </c>
      <c r="E543" s="1" t="s">
        <v>1826</v>
      </c>
      <c r="F543" s="1">
        <v>2.5299999999999998</v>
      </c>
      <c r="G543" s="1">
        <v>0.25</v>
      </c>
      <c r="H543" s="1">
        <v>2.62</v>
      </c>
      <c r="I543" s="1" t="s">
        <v>976</v>
      </c>
      <c r="AI543" s="561"/>
      <c r="AJ543" s="166"/>
      <c r="AK543" s="157"/>
      <c r="AL543" s="627"/>
      <c r="AM543" s="627"/>
      <c r="AN543" s="627"/>
      <c r="AO543" s="157"/>
      <c r="AP543" s="157"/>
      <c r="AQ543" s="11"/>
      <c r="AR543" s="10"/>
      <c r="AS543" s="157"/>
      <c r="AT543" s="627"/>
      <c r="AU543" s="627"/>
      <c r="AV543" s="627"/>
      <c r="AW543" s="157"/>
      <c r="AX543" s="157"/>
      <c r="AY543" s="11"/>
      <c r="AZ543" s="10" t="s">
        <v>2020</v>
      </c>
      <c r="BA543" s="157" t="s">
        <v>1713</v>
      </c>
      <c r="BB543" s="627" t="s">
        <v>343</v>
      </c>
      <c r="BC543" s="627" t="s">
        <v>533</v>
      </c>
      <c r="BD543" s="627" t="s">
        <v>1721</v>
      </c>
      <c r="BE543" s="157">
        <v>6.5000000000000002E-2</v>
      </c>
      <c r="BF543" s="157">
        <v>4.2500000000000003E-3</v>
      </c>
      <c r="BG543" s="11">
        <v>2.58</v>
      </c>
      <c r="BH543" s="10"/>
      <c r="BI543" s="157"/>
      <c r="BJ543" s="627"/>
      <c r="BK543" s="627"/>
      <c r="BL543" s="627"/>
      <c r="BM543" s="157"/>
      <c r="BN543" s="157"/>
      <c r="BO543" s="11"/>
      <c r="BP543" s="10"/>
      <c r="BQ543" s="157"/>
      <c r="BR543" s="627"/>
      <c r="BS543" s="627"/>
      <c r="BT543" s="627"/>
      <c r="BU543" s="157"/>
      <c r="BV543" s="157"/>
      <c r="BW543" s="11"/>
    </row>
    <row r="544" spans="1:75">
      <c r="A544" s="1" t="s">
        <v>1099</v>
      </c>
      <c r="B544" s="1" t="s">
        <v>1096</v>
      </c>
      <c r="C544" s="1" t="s">
        <v>1097</v>
      </c>
      <c r="D544" s="1" t="s">
        <v>1853</v>
      </c>
      <c r="E544" s="1" t="s">
        <v>1795</v>
      </c>
      <c r="F544" s="1">
        <v>2.16</v>
      </c>
      <c r="G544" s="1">
        <v>0.25</v>
      </c>
      <c r="H544" s="1">
        <v>2.62</v>
      </c>
      <c r="I544" s="1" t="s">
        <v>976</v>
      </c>
      <c r="AI544" s="561"/>
      <c r="AJ544" s="166"/>
      <c r="AK544" s="157"/>
      <c r="AL544" s="627"/>
      <c r="AM544" s="627"/>
      <c r="AN544" s="627"/>
      <c r="AO544" s="157"/>
      <c r="AP544" s="157"/>
      <c r="AQ544" s="11"/>
      <c r="AR544" s="10"/>
      <c r="AS544" s="157"/>
      <c r="AT544" s="627"/>
      <c r="AU544" s="627"/>
      <c r="AV544" s="627"/>
      <c r="AW544" s="157"/>
      <c r="AX544" s="157"/>
      <c r="AY544" s="11"/>
      <c r="AZ544" s="10" t="s">
        <v>2020</v>
      </c>
      <c r="BA544" s="157" t="s">
        <v>1713</v>
      </c>
      <c r="BB544" s="627" t="s">
        <v>344</v>
      </c>
      <c r="BC544" s="627" t="s">
        <v>624</v>
      </c>
      <c r="BD544" s="627" t="s">
        <v>1721</v>
      </c>
      <c r="BE544" s="157">
        <v>0.26</v>
      </c>
      <c r="BF544" s="157">
        <v>4.2500000000000003E-3</v>
      </c>
      <c r="BG544" s="11">
        <v>2.58</v>
      </c>
      <c r="BH544" s="10"/>
      <c r="BI544" s="157"/>
      <c r="BJ544" s="627"/>
      <c r="BK544" s="627"/>
      <c r="BL544" s="627"/>
      <c r="BM544" s="157"/>
      <c r="BN544" s="157"/>
      <c r="BO544" s="11"/>
      <c r="BP544" s="10"/>
      <c r="BQ544" s="157"/>
      <c r="BR544" s="627"/>
      <c r="BS544" s="627"/>
      <c r="BT544" s="627"/>
      <c r="BU544" s="157"/>
      <c r="BV544" s="157"/>
      <c r="BW544" s="11"/>
    </row>
    <row r="545" spans="1:75">
      <c r="A545" s="1" t="s">
        <v>1100</v>
      </c>
      <c r="B545" s="1" t="s">
        <v>1096</v>
      </c>
      <c r="C545" s="1" t="s">
        <v>1097</v>
      </c>
      <c r="D545" s="1" t="s">
        <v>1853</v>
      </c>
      <c r="E545" s="1" t="s">
        <v>1796</v>
      </c>
      <c r="F545" s="1">
        <v>2.16</v>
      </c>
      <c r="G545" s="1">
        <v>0.25</v>
      </c>
      <c r="H545" s="1">
        <v>2.62</v>
      </c>
      <c r="I545" s="1" t="s">
        <v>976</v>
      </c>
      <c r="AI545" s="561"/>
      <c r="AJ545" s="166"/>
      <c r="AK545" s="157"/>
      <c r="AL545" s="627"/>
      <c r="AM545" s="627"/>
      <c r="AN545" s="627"/>
      <c r="AO545" s="157"/>
      <c r="AP545" s="157"/>
      <c r="AQ545" s="11"/>
      <c r="AR545" s="10"/>
      <c r="AS545" s="157"/>
      <c r="AT545" s="627"/>
      <c r="AU545" s="627"/>
      <c r="AV545" s="627"/>
      <c r="AW545" s="157"/>
      <c r="AX545" s="157"/>
      <c r="AY545" s="11"/>
      <c r="AZ545" s="10" t="s">
        <v>2020</v>
      </c>
      <c r="BA545" s="157" t="s">
        <v>1713</v>
      </c>
      <c r="BB545" s="627" t="s">
        <v>345</v>
      </c>
      <c r="BC545" s="627" t="s">
        <v>624</v>
      </c>
      <c r="BD545" s="627" t="s">
        <v>1721</v>
      </c>
      <c r="BE545" s="157">
        <v>0.13</v>
      </c>
      <c r="BF545" s="157">
        <v>4.2500000000000003E-3</v>
      </c>
      <c r="BG545" s="11">
        <v>2.58</v>
      </c>
      <c r="BH545" s="10"/>
      <c r="BI545" s="157"/>
      <c r="BJ545" s="627"/>
      <c r="BK545" s="627"/>
      <c r="BL545" s="627"/>
      <c r="BM545" s="157"/>
      <c r="BN545" s="157"/>
      <c r="BO545" s="11"/>
      <c r="BP545" s="10"/>
      <c r="BQ545" s="157"/>
      <c r="BR545" s="627"/>
      <c r="BS545" s="627"/>
      <c r="BT545" s="627"/>
      <c r="BU545" s="157"/>
      <c r="BV545" s="157"/>
      <c r="BW545" s="11"/>
    </row>
    <row r="546" spans="1:75">
      <c r="A546" s="1" t="s">
        <v>1101</v>
      </c>
      <c r="B546" s="1" t="s">
        <v>1096</v>
      </c>
      <c r="C546" s="1" t="s">
        <v>1097</v>
      </c>
      <c r="D546" s="1" t="s">
        <v>1891</v>
      </c>
      <c r="E546" s="1" t="s">
        <v>1857</v>
      </c>
      <c r="F546" s="1">
        <v>1.93</v>
      </c>
      <c r="G546" s="1">
        <v>0.25</v>
      </c>
      <c r="H546" s="1">
        <v>2.62</v>
      </c>
      <c r="I546" s="1" t="s">
        <v>976</v>
      </c>
      <c r="AI546" s="561"/>
      <c r="AJ546" s="166"/>
      <c r="AK546" s="157"/>
      <c r="AL546" s="627"/>
      <c r="AM546" s="627"/>
      <c r="AN546" s="627"/>
      <c r="AO546" s="157"/>
      <c r="AP546" s="157"/>
      <c r="AQ546" s="11"/>
      <c r="AR546" s="10"/>
      <c r="AS546" s="157"/>
      <c r="AT546" s="627"/>
      <c r="AU546" s="627"/>
      <c r="AV546" s="627"/>
      <c r="AW546" s="157"/>
      <c r="AX546" s="157"/>
      <c r="AY546" s="11"/>
      <c r="AZ546" s="10" t="s">
        <v>2020</v>
      </c>
      <c r="BA546" s="157" t="s">
        <v>1713</v>
      </c>
      <c r="BB546" s="627" t="s">
        <v>346</v>
      </c>
      <c r="BC546" s="627" t="s">
        <v>625</v>
      </c>
      <c r="BD546" s="627" t="s">
        <v>1721</v>
      </c>
      <c r="BE546" s="157">
        <v>0.26</v>
      </c>
      <c r="BF546" s="157">
        <v>2.5500000000000002E-3</v>
      </c>
      <c r="BG546" s="11">
        <v>2.58</v>
      </c>
      <c r="BH546" s="10"/>
      <c r="BI546" s="157"/>
      <c r="BJ546" s="627"/>
      <c r="BK546" s="627"/>
      <c r="BL546" s="627"/>
      <c r="BM546" s="157"/>
      <c r="BN546" s="157"/>
      <c r="BO546" s="11"/>
      <c r="BP546" s="10"/>
      <c r="BQ546" s="157"/>
      <c r="BR546" s="627"/>
      <c r="BS546" s="627"/>
      <c r="BT546" s="627"/>
      <c r="BU546" s="157"/>
      <c r="BV546" s="157"/>
      <c r="BW546" s="11"/>
    </row>
    <row r="547" spans="1:75">
      <c r="A547" s="1" t="s">
        <v>1102</v>
      </c>
      <c r="B547" s="1" t="s">
        <v>1096</v>
      </c>
      <c r="C547" s="1" t="s">
        <v>1097</v>
      </c>
      <c r="D547" s="1" t="s">
        <v>1891</v>
      </c>
      <c r="E547" s="1" t="s">
        <v>1797</v>
      </c>
      <c r="F547" s="1">
        <v>1.93</v>
      </c>
      <c r="G547" s="1">
        <v>0.25</v>
      </c>
      <c r="H547" s="1">
        <v>2.62</v>
      </c>
      <c r="I547" s="1" t="s">
        <v>976</v>
      </c>
      <c r="AI547" s="561"/>
      <c r="AJ547" s="166"/>
      <c r="AK547" s="157"/>
      <c r="AL547" s="627"/>
      <c r="AM547" s="627"/>
      <c r="AN547" s="627"/>
      <c r="AO547" s="157"/>
      <c r="AP547" s="157"/>
      <c r="AQ547" s="11"/>
      <c r="AR547" s="10"/>
      <c r="AS547" s="157"/>
      <c r="AT547" s="627"/>
      <c r="AU547" s="627"/>
      <c r="AV547" s="627"/>
      <c r="AW547" s="157"/>
      <c r="AX547" s="157"/>
      <c r="AY547" s="11"/>
      <c r="AZ547" s="10" t="s">
        <v>2020</v>
      </c>
      <c r="BA547" s="157" t="s">
        <v>1713</v>
      </c>
      <c r="BB547" s="627" t="s">
        <v>347</v>
      </c>
      <c r="BC547" s="627" t="s">
        <v>625</v>
      </c>
      <c r="BD547" s="627" t="s">
        <v>1721</v>
      </c>
      <c r="BE547" s="157">
        <v>0.13</v>
      </c>
      <c r="BF547" s="157">
        <v>2.5500000000000002E-3</v>
      </c>
      <c r="BG547" s="11">
        <v>2.58</v>
      </c>
      <c r="BH547" s="10"/>
      <c r="BI547" s="157"/>
      <c r="BJ547" s="627"/>
      <c r="BK547" s="627"/>
      <c r="BL547" s="627"/>
      <c r="BM547" s="157"/>
      <c r="BN547" s="157"/>
      <c r="BO547" s="11"/>
      <c r="BP547" s="10"/>
      <c r="BQ547" s="157"/>
      <c r="BR547" s="627"/>
      <c r="BS547" s="627"/>
      <c r="BT547" s="627"/>
      <c r="BU547" s="157"/>
      <c r="BV547" s="157"/>
      <c r="BW547" s="11"/>
    </row>
    <row r="548" spans="1:75">
      <c r="A548" s="1" t="s">
        <v>1103</v>
      </c>
      <c r="B548" s="1" t="s">
        <v>1096</v>
      </c>
      <c r="C548" s="1" t="s">
        <v>1097</v>
      </c>
      <c r="D548" s="1" t="s">
        <v>1925</v>
      </c>
      <c r="E548" s="1" t="s">
        <v>1827</v>
      </c>
      <c r="F548" s="1">
        <v>1.3</v>
      </c>
      <c r="G548" s="1">
        <v>0.25</v>
      </c>
      <c r="H548" s="1">
        <v>2.62</v>
      </c>
      <c r="I548" s="1" t="s">
        <v>976</v>
      </c>
      <c r="AI548" s="561"/>
      <c r="AJ548" s="166"/>
      <c r="AK548" s="157"/>
      <c r="AL548" s="627"/>
      <c r="AM548" s="627"/>
      <c r="AN548" s="627"/>
      <c r="AO548" s="157"/>
      <c r="AP548" s="157"/>
      <c r="AQ548" s="11"/>
      <c r="AR548" s="10"/>
      <c r="AS548" s="157"/>
      <c r="AT548" s="627"/>
      <c r="AU548" s="627"/>
      <c r="AV548" s="627"/>
      <c r="AW548" s="157"/>
      <c r="AX548" s="157"/>
      <c r="AY548" s="11"/>
      <c r="AZ548" s="10" t="s">
        <v>2020</v>
      </c>
      <c r="BA548" s="157" t="s">
        <v>1713</v>
      </c>
      <c r="BB548" s="627" t="s">
        <v>348</v>
      </c>
      <c r="BC548" s="627" t="s">
        <v>245</v>
      </c>
      <c r="BD548" s="627" t="s">
        <v>1721</v>
      </c>
      <c r="BE548" s="157">
        <v>0.19500000000000001</v>
      </c>
      <c r="BF548" s="157">
        <v>4.2500000000000003E-3</v>
      </c>
      <c r="BG548" s="11">
        <v>2.58</v>
      </c>
      <c r="BH548" s="10"/>
      <c r="BI548" s="157"/>
      <c r="BJ548" s="627"/>
      <c r="BK548" s="627"/>
      <c r="BL548" s="627"/>
      <c r="BM548" s="157"/>
      <c r="BN548" s="157"/>
      <c r="BO548" s="11"/>
      <c r="BP548" s="10"/>
      <c r="BQ548" s="157"/>
      <c r="BR548" s="627"/>
      <c r="BS548" s="627"/>
      <c r="BT548" s="627"/>
      <c r="BU548" s="157"/>
      <c r="BV548" s="157"/>
      <c r="BW548" s="11"/>
    </row>
    <row r="549" spans="1:75">
      <c r="A549" s="1" t="s">
        <v>1104</v>
      </c>
      <c r="B549" s="1" t="s">
        <v>1096</v>
      </c>
      <c r="C549" s="1" t="s">
        <v>1097</v>
      </c>
      <c r="D549" s="1" t="s">
        <v>1960</v>
      </c>
      <c r="E549" s="1" t="s">
        <v>2006</v>
      </c>
      <c r="F549" s="1">
        <v>0.7</v>
      </c>
      <c r="G549" s="1">
        <v>0.09</v>
      </c>
      <c r="H549" s="1">
        <v>2.62</v>
      </c>
      <c r="I549" s="1" t="s">
        <v>976</v>
      </c>
      <c r="AI549" s="561"/>
      <c r="AJ549" s="166"/>
      <c r="AK549" s="157"/>
      <c r="AL549" s="627"/>
      <c r="AM549" s="627"/>
      <c r="AN549" s="627"/>
      <c r="AO549" s="157"/>
      <c r="AP549" s="157"/>
      <c r="AQ549" s="11"/>
      <c r="AR549" s="10"/>
      <c r="AS549" s="157"/>
      <c r="AT549" s="627"/>
      <c r="AU549" s="627"/>
      <c r="AV549" s="627"/>
      <c r="AW549" s="157"/>
      <c r="AX549" s="157"/>
      <c r="AY549" s="11"/>
      <c r="AZ549" s="10" t="s">
        <v>2020</v>
      </c>
      <c r="BA549" s="157" t="s">
        <v>1713</v>
      </c>
      <c r="BB549" s="627" t="s">
        <v>349</v>
      </c>
      <c r="BC549" s="627" t="s">
        <v>245</v>
      </c>
      <c r="BD549" s="627" t="s">
        <v>1721</v>
      </c>
      <c r="BE549" s="157">
        <v>0.19500000000000001</v>
      </c>
      <c r="BF549" s="157">
        <v>4.2500000000000003E-3</v>
      </c>
      <c r="BG549" s="11">
        <v>2.58</v>
      </c>
      <c r="BH549" s="10"/>
      <c r="BI549" s="157"/>
      <c r="BJ549" s="627"/>
      <c r="BK549" s="627"/>
      <c r="BL549" s="627"/>
      <c r="BM549" s="157"/>
      <c r="BN549" s="157"/>
      <c r="BO549" s="11"/>
      <c r="BP549" s="10"/>
      <c r="BQ549" s="157"/>
      <c r="BR549" s="627"/>
      <c r="BS549" s="627"/>
      <c r="BT549" s="627"/>
      <c r="BU549" s="157"/>
      <c r="BV549" s="157"/>
      <c r="BW549" s="11"/>
    </row>
    <row r="550" spans="1:75">
      <c r="A550" s="1" t="s">
        <v>1105</v>
      </c>
      <c r="B550" s="1" t="s">
        <v>1096</v>
      </c>
      <c r="C550" s="1" t="s">
        <v>1097</v>
      </c>
      <c r="D550" s="1" t="s">
        <v>1960</v>
      </c>
      <c r="E550" s="1" t="s">
        <v>2007</v>
      </c>
      <c r="F550" s="1">
        <v>0.35</v>
      </c>
      <c r="G550" s="1">
        <v>4.4999999999999998E-2</v>
      </c>
      <c r="H550" s="1">
        <v>2.62</v>
      </c>
      <c r="I550" s="1" t="s">
        <v>704</v>
      </c>
      <c r="J550" s="1" t="s">
        <v>705</v>
      </c>
      <c r="AI550" s="561"/>
      <c r="AJ550" s="166"/>
      <c r="AK550" s="157"/>
      <c r="AL550" s="627"/>
      <c r="AM550" s="627"/>
      <c r="AN550" s="627"/>
      <c r="AO550" s="157"/>
      <c r="AP550" s="157"/>
      <c r="AQ550" s="11"/>
      <c r="AR550" s="10"/>
      <c r="AS550" s="157"/>
      <c r="AT550" s="627"/>
      <c r="AU550" s="627"/>
      <c r="AV550" s="627"/>
      <c r="AW550" s="157"/>
      <c r="AX550" s="157"/>
      <c r="AY550" s="11"/>
      <c r="AZ550" s="10" t="s">
        <v>2020</v>
      </c>
      <c r="BA550" s="157" t="s">
        <v>1713</v>
      </c>
      <c r="BB550" s="627" t="s">
        <v>350</v>
      </c>
      <c r="BC550" s="627" t="s">
        <v>246</v>
      </c>
      <c r="BD550" s="627" t="s">
        <v>1721</v>
      </c>
      <c r="BE550" s="157">
        <v>0.19500000000000001</v>
      </c>
      <c r="BF550" s="157">
        <v>2.5500000000000002E-3</v>
      </c>
      <c r="BG550" s="11">
        <v>2.58</v>
      </c>
      <c r="BH550" s="10"/>
      <c r="BI550" s="157"/>
      <c r="BJ550" s="627"/>
      <c r="BK550" s="627"/>
      <c r="BL550" s="627"/>
      <c r="BM550" s="157"/>
      <c r="BN550" s="157"/>
      <c r="BO550" s="11"/>
      <c r="BP550" s="10"/>
      <c r="BQ550" s="157"/>
      <c r="BR550" s="627"/>
      <c r="BS550" s="627"/>
      <c r="BT550" s="627"/>
      <c r="BU550" s="157"/>
      <c r="BV550" s="157"/>
      <c r="BW550" s="11"/>
    </row>
    <row r="551" spans="1:75">
      <c r="A551" s="1" t="s">
        <v>1106</v>
      </c>
      <c r="B551" s="1" t="s">
        <v>1036</v>
      </c>
      <c r="C551" s="1" t="s">
        <v>1097</v>
      </c>
      <c r="D551" s="1" t="s">
        <v>1960</v>
      </c>
      <c r="E551" s="1" t="s">
        <v>2008</v>
      </c>
      <c r="F551" s="1">
        <v>0.52500000000000002</v>
      </c>
      <c r="G551" s="1">
        <v>6.7500000000000004E-2</v>
      </c>
      <c r="H551" s="1">
        <v>2.62</v>
      </c>
      <c r="I551" s="1" t="s">
        <v>976</v>
      </c>
      <c r="J551" s="1" t="s">
        <v>531</v>
      </c>
      <c r="AI551" s="561"/>
      <c r="AJ551" s="166"/>
      <c r="AK551" s="157"/>
      <c r="AL551" s="627"/>
      <c r="AM551" s="627"/>
      <c r="AN551" s="627"/>
      <c r="AO551" s="157"/>
      <c r="AP551" s="157"/>
      <c r="AQ551" s="11"/>
      <c r="AR551" s="10"/>
      <c r="AS551" s="157"/>
      <c r="AT551" s="627"/>
      <c r="AU551" s="627"/>
      <c r="AV551" s="627"/>
      <c r="AW551" s="157"/>
      <c r="AX551" s="157"/>
      <c r="AY551" s="11"/>
      <c r="AZ551" s="10" t="s">
        <v>2020</v>
      </c>
      <c r="BA551" s="157" t="s">
        <v>1713</v>
      </c>
      <c r="BB551" s="627" t="s">
        <v>351</v>
      </c>
      <c r="BC551" s="627" t="s">
        <v>246</v>
      </c>
      <c r="BD551" s="627" t="s">
        <v>1721</v>
      </c>
      <c r="BE551" s="157">
        <v>0.19500000000000001</v>
      </c>
      <c r="BF551" s="157">
        <v>2.5500000000000002E-3</v>
      </c>
      <c r="BG551" s="11">
        <v>2.58</v>
      </c>
      <c r="BH551" s="10"/>
      <c r="BI551" s="157"/>
      <c r="BJ551" s="627"/>
      <c r="BK551" s="627"/>
      <c r="BL551" s="627"/>
      <c r="BM551" s="157"/>
      <c r="BN551" s="157"/>
      <c r="BO551" s="11"/>
      <c r="BP551" s="10"/>
      <c r="BQ551" s="157"/>
      <c r="BR551" s="627"/>
      <c r="BS551" s="627"/>
      <c r="BT551" s="627"/>
      <c r="BU551" s="157"/>
      <c r="BV551" s="157"/>
      <c r="BW551" s="11"/>
    </row>
    <row r="552" spans="1:75">
      <c r="A552" s="1" t="s">
        <v>1107</v>
      </c>
      <c r="B552" s="1" t="s">
        <v>1036</v>
      </c>
      <c r="C552" s="1" t="s">
        <v>1097</v>
      </c>
      <c r="D552" s="1" t="s">
        <v>1960</v>
      </c>
      <c r="E552" s="1" t="s">
        <v>2009</v>
      </c>
      <c r="F552" s="1">
        <v>0.52500000000000002</v>
      </c>
      <c r="G552" s="1">
        <v>6.7500000000000004E-2</v>
      </c>
      <c r="H552" s="1">
        <v>2.62</v>
      </c>
      <c r="I552" s="1" t="s">
        <v>704</v>
      </c>
      <c r="J552" s="1" t="s">
        <v>710</v>
      </c>
      <c r="AI552" s="561"/>
      <c r="AJ552" s="166"/>
      <c r="AK552" s="157"/>
      <c r="AL552" s="627"/>
      <c r="AM552" s="627"/>
      <c r="AN552" s="627"/>
      <c r="AO552" s="157"/>
      <c r="AP552" s="157"/>
      <c r="AQ552" s="11"/>
      <c r="AR552" s="10"/>
      <c r="AS552" s="157"/>
      <c r="AT552" s="627"/>
      <c r="AU552" s="627"/>
      <c r="AV552" s="627"/>
      <c r="AW552" s="157"/>
      <c r="AX552" s="157"/>
      <c r="AY552" s="11"/>
      <c r="AZ552" s="10" t="s">
        <v>2020</v>
      </c>
      <c r="BA552" s="157" t="s">
        <v>1713</v>
      </c>
      <c r="BB552" s="627" t="s">
        <v>352</v>
      </c>
      <c r="BC552" s="627" t="s">
        <v>247</v>
      </c>
      <c r="BD552" s="627" t="s">
        <v>1721</v>
      </c>
      <c r="BE552" s="157">
        <v>0.13</v>
      </c>
      <c r="BF552" s="157">
        <v>4.2500000000000003E-3</v>
      </c>
      <c r="BG552" s="11">
        <v>2.58</v>
      </c>
      <c r="BH552" s="10"/>
      <c r="BI552" s="157"/>
      <c r="BJ552" s="627"/>
      <c r="BK552" s="627"/>
      <c r="BL552" s="627"/>
      <c r="BM552" s="157"/>
      <c r="BN552" s="157"/>
      <c r="BO552" s="11"/>
      <c r="BP552" s="10"/>
      <c r="BQ552" s="157"/>
      <c r="BR552" s="627"/>
      <c r="BS552" s="627"/>
      <c r="BT552" s="627"/>
      <c r="BU552" s="157"/>
      <c r="BV552" s="157"/>
      <c r="BW552" s="11"/>
    </row>
    <row r="553" spans="1:75">
      <c r="A553" s="1" t="s">
        <v>1108</v>
      </c>
      <c r="B553" s="1" t="s">
        <v>1036</v>
      </c>
      <c r="C553" s="1" t="s">
        <v>1097</v>
      </c>
      <c r="D553" s="1" t="s">
        <v>1960</v>
      </c>
      <c r="E553" s="1" t="s">
        <v>2010</v>
      </c>
      <c r="F553" s="1">
        <v>0.35</v>
      </c>
      <c r="G553" s="1">
        <v>4.4999999999999998E-2</v>
      </c>
      <c r="H553" s="1">
        <v>2.62</v>
      </c>
      <c r="I553" s="1" t="s">
        <v>976</v>
      </c>
      <c r="J553" s="1" t="s">
        <v>532</v>
      </c>
      <c r="AI553" s="561"/>
      <c r="AJ553" s="166"/>
      <c r="AK553" s="157"/>
      <c r="AL553" s="627"/>
      <c r="AM553" s="627"/>
      <c r="AN553" s="627"/>
      <c r="AO553" s="157"/>
      <c r="AP553" s="157"/>
      <c r="AQ553" s="11"/>
      <c r="AR553" s="10"/>
      <c r="AS553" s="157"/>
      <c r="AT553" s="627"/>
      <c r="AU553" s="627"/>
      <c r="AV553" s="627"/>
      <c r="AW553" s="157"/>
      <c r="AX553" s="157"/>
      <c r="AY553" s="11"/>
      <c r="AZ553" s="10" t="s">
        <v>2020</v>
      </c>
      <c r="BA553" s="157" t="s">
        <v>1713</v>
      </c>
      <c r="BB553" s="627" t="s">
        <v>353</v>
      </c>
      <c r="BC553" s="627" t="s">
        <v>247</v>
      </c>
      <c r="BD553" s="627" t="s">
        <v>1721</v>
      </c>
      <c r="BE553" s="157">
        <v>0.13</v>
      </c>
      <c r="BF553" s="157">
        <v>4.2500000000000003E-3</v>
      </c>
      <c r="BG553" s="11">
        <v>2.58</v>
      </c>
      <c r="BH553" s="10"/>
      <c r="BI553" s="157"/>
      <c r="BJ553" s="627"/>
      <c r="BK553" s="627"/>
      <c r="BL553" s="627"/>
      <c r="BM553" s="157"/>
      <c r="BN553" s="157"/>
      <c r="BO553" s="11"/>
      <c r="BP553" s="10"/>
      <c r="BQ553" s="157"/>
      <c r="BR553" s="627"/>
      <c r="BS553" s="627"/>
      <c r="BT553" s="627"/>
      <c r="BU553" s="157"/>
      <c r="BV553" s="157"/>
      <c r="BW553" s="11"/>
    </row>
    <row r="554" spans="1:75">
      <c r="A554" s="1" t="s">
        <v>1109</v>
      </c>
      <c r="B554" s="1" t="s">
        <v>1036</v>
      </c>
      <c r="C554" s="1" t="s">
        <v>1097</v>
      </c>
      <c r="D554" s="1" t="s">
        <v>1960</v>
      </c>
      <c r="E554" s="1" t="s">
        <v>2011</v>
      </c>
      <c r="F554" s="1">
        <v>0.35</v>
      </c>
      <c r="G554" s="1">
        <v>4.4999999999999998E-2</v>
      </c>
      <c r="H554" s="1">
        <v>2.62</v>
      </c>
      <c r="I554" s="1" t="s">
        <v>704</v>
      </c>
      <c r="J554" s="1" t="s">
        <v>713</v>
      </c>
      <c r="AI554" s="561"/>
      <c r="AJ554" s="166"/>
      <c r="AK554" s="157"/>
      <c r="AL554" s="627"/>
      <c r="AM554" s="627"/>
      <c r="AN554" s="627"/>
      <c r="AO554" s="157"/>
      <c r="AP554" s="157"/>
      <c r="AQ554" s="11"/>
      <c r="AR554" s="10"/>
      <c r="AS554" s="157"/>
      <c r="AT554" s="627"/>
      <c r="AU554" s="627"/>
      <c r="AV554" s="627"/>
      <c r="AW554" s="157"/>
      <c r="AX554" s="157"/>
      <c r="AY554" s="11"/>
      <c r="AZ554" s="10" t="s">
        <v>2020</v>
      </c>
      <c r="BA554" s="157" t="s">
        <v>1713</v>
      </c>
      <c r="BB554" s="627" t="s">
        <v>354</v>
      </c>
      <c r="BC554" s="627" t="s">
        <v>248</v>
      </c>
      <c r="BD554" s="627" t="s">
        <v>1721</v>
      </c>
      <c r="BE554" s="157">
        <v>0.13</v>
      </c>
      <c r="BF554" s="157">
        <v>2.5500000000000002E-3</v>
      </c>
      <c r="BG554" s="11">
        <v>2.58</v>
      </c>
      <c r="BH554" s="10"/>
      <c r="BI554" s="157"/>
      <c r="BJ554" s="627"/>
      <c r="BK554" s="627"/>
      <c r="BL554" s="627"/>
      <c r="BM554" s="157"/>
      <c r="BN554" s="157"/>
      <c r="BO554" s="11"/>
      <c r="BP554" s="10"/>
      <c r="BQ554" s="157"/>
      <c r="BR554" s="627"/>
      <c r="BS554" s="627"/>
      <c r="BT554" s="627"/>
      <c r="BU554" s="157"/>
      <c r="BV554" s="157"/>
      <c r="BW554" s="11"/>
    </row>
    <row r="555" spans="1:75">
      <c r="A555" s="1" t="s">
        <v>1110</v>
      </c>
      <c r="B555" s="1" t="s">
        <v>1036</v>
      </c>
      <c r="C555" s="1" t="s">
        <v>1097</v>
      </c>
      <c r="D555" s="1" t="s">
        <v>1960</v>
      </c>
      <c r="E555" s="1" t="s">
        <v>2012</v>
      </c>
      <c r="F555" s="1">
        <v>0.17499999999999999</v>
      </c>
      <c r="G555" s="1">
        <v>2.2499999999999999E-2</v>
      </c>
      <c r="H555" s="1">
        <v>2.62</v>
      </c>
      <c r="I555" s="1" t="s">
        <v>976</v>
      </c>
      <c r="J555" s="1" t="s">
        <v>533</v>
      </c>
      <c r="AI555" s="561"/>
      <c r="AJ555" s="166"/>
      <c r="AK555" s="157"/>
      <c r="AL555" s="627"/>
      <c r="AM555" s="627"/>
      <c r="AN555" s="627"/>
      <c r="AO555" s="157"/>
      <c r="AP555" s="157"/>
      <c r="AQ555" s="11"/>
      <c r="AR555" s="10"/>
      <c r="AS555" s="157"/>
      <c r="AT555" s="627"/>
      <c r="AU555" s="627"/>
      <c r="AV555" s="627"/>
      <c r="AW555" s="157"/>
      <c r="AX555" s="157"/>
      <c r="AY555" s="11"/>
      <c r="AZ555" s="10" t="s">
        <v>2020</v>
      </c>
      <c r="BA555" s="157" t="s">
        <v>1713</v>
      </c>
      <c r="BB555" s="627" t="s">
        <v>355</v>
      </c>
      <c r="BC555" s="627" t="s">
        <v>248</v>
      </c>
      <c r="BD555" s="627" t="s">
        <v>1721</v>
      </c>
      <c r="BE555" s="157">
        <v>0.13</v>
      </c>
      <c r="BF555" s="157">
        <v>2.5500000000000002E-3</v>
      </c>
      <c r="BG555" s="11">
        <v>2.58</v>
      </c>
      <c r="BH555" s="10"/>
      <c r="BI555" s="157"/>
      <c r="BJ555" s="627"/>
      <c r="BK555" s="627"/>
      <c r="BL555" s="627"/>
      <c r="BM555" s="157"/>
      <c r="BN555" s="157"/>
      <c r="BO555" s="11"/>
      <c r="BP555" s="10"/>
      <c r="BQ555" s="157"/>
      <c r="BR555" s="627"/>
      <c r="BS555" s="627"/>
      <c r="BT555" s="627"/>
      <c r="BU555" s="157"/>
      <c r="BV555" s="157"/>
      <c r="BW555" s="11"/>
    </row>
    <row r="556" spans="1:75">
      <c r="A556" s="1" t="s">
        <v>1111</v>
      </c>
      <c r="B556" s="1" t="s">
        <v>1036</v>
      </c>
      <c r="C556" s="1" t="s">
        <v>1097</v>
      </c>
      <c r="D556" s="1" t="s">
        <v>1960</v>
      </c>
      <c r="E556" s="1" t="s">
        <v>2013</v>
      </c>
      <c r="F556" s="1">
        <v>0.17499999999999999</v>
      </c>
      <c r="G556" s="1">
        <v>2.2499999999999999E-2</v>
      </c>
      <c r="H556" s="1">
        <v>2.62</v>
      </c>
      <c r="I556" s="1" t="s">
        <v>704</v>
      </c>
      <c r="J556" s="1" t="s">
        <v>716</v>
      </c>
      <c r="AI556" s="561"/>
      <c r="AJ556" s="166"/>
      <c r="AK556" s="157"/>
      <c r="AL556" s="627"/>
      <c r="AM556" s="627"/>
      <c r="AN556" s="627"/>
      <c r="AO556" s="157"/>
      <c r="AP556" s="157"/>
      <c r="AQ556" s="11"/>
      <c r="AR556" s="10"/>
      <c r="AS556" s="157"/>
      <c r="AT556" s="627"/>
      <c r="AU556" s="627"/>
      <c r="AV556" s="627"/>
      <c r="AW556" s="157"/>
      <c r="AX556" s="157"/>
      <c r="AY556" s="11"/>
      <c r="AZ556" s="10" t="s">
        <v>2020</v>
      </c>
      <c r="BA556" s="157" t="s">
        <v>1713</v>
      </c>
      <c r="BB556" s="627" t="s">
        <v>356</v>
      </c>
      <c r="BC556" s="627" t="s">
        <v>249</v>
      </c>
      <c r="BD556" s="627" t="s">
        <v>1721</v>
      </c>
      <c r="BE556" s="157">
        <v>6.5000000000000002E-2</v>
      </c>
      <c r="BF556" s="157">
        <v>4.2500000000000003E-3</v>
      </c>
      <c r="BG556" s="11">
        <v>2.58</v>
      </c>
      <c r="BH556" s="10"/>
      <c r="BI556" s="157"/>
      <c r="BJ556" s="627"/>
      <c r="BK556" s="627"/>
      <c r="BL556" s="627"/>
      <c r="BM556" s="157"/>
      <c r="BN556" s="157"/>
      <c r="BO556" s="11"/>
      <c r="BP556" s="10"/>
      <c r="BQ556" s="157"/>
      <c r="BR556" s="627"/>
      <c r="BS556" s="627"/>
      <c r="BT556" s="627"/>
      <c r="BU556" s="157"/>
      <c r="BV556" s="157"/>
      <c r="BW556" s="11"/>
    </row>
    <row r="557" spans="1:75">
      <c r="A557" s="1" t="s">
        <v>1112</v>
      </c>
      <c r="B557" s="1" t="s">
        <v>1096</v>
      </c>
      <c r="C557" s="1" t="s">
        <v>1097</v>
      </c>
      <c r="D557" s="1" t="s">
        <v>1706</v>
      </c>
      <c r="E557" s="1" t="s">
        <v>1803</v>
      </c>
      <c r="F557" s="1">
        <v>0.49</v>
      </c>
      <c r="G557" s="1">
        <v>0.06</v>
      </c>
      <c r="H557" s="1">
        <v>2.62</v>
      </c>
      <c r="I557" s="1" t="s">
        <v>976</v>
      </c>
      <c r="AI557" s="561"/>
      <c r="AJ557" s="166"/>
      <c r="AK557" s="157"/>
      <c r="AL557" s="627"/>
      <c r="AM557" s="627"/>
      <c r="AN557" s="627"/>
      <c r="AO557" s="157"/>
      <c r="AP557" s="157"/>
      <c r="AQ557" s="11"/>
      <c r="AR557" s="10"/>
      <c r="AS557" s="157"/>
      <c r="AT557" s="627"/>
      <c r="AU557" s="627"/>
      <c r="AV557" s="627"/>
      <c r="AW557" s="157"/>
      <c r="AX557" s="157"/>
      <c r="AY557" s="11"/>
      <c r="AZ557" s="10" t="s">
        <v>2020</v>
      </c>
      <c r="BA557" s="157" t="s">
        <v>1713</v>
      </c>
      <c r="BB557" s="627" t="s">
        <v>357</v>
      </c>
      <c r="BC557" s="627" t="s">
        <v>249</v>
      </c>
      <c r="BD557" s="627" t="s">
        <v>1721</v>
      </c>
      <c r="BE557" s="157">
        <v>6.5000000000000002E-2</v>
      </c>
      <c r="BF557" s="157">
        <v>4.2500000000000003E-3</v>
      </c>
      <c r="BG557" s="11">
        <v>2.58</v>
      </c>
      <c r="BH557" s="10"/>
      <c r="BI557" s="157"/>
      <c r="BJ557" s="627"/>
      <c r="BK557" s="627"/>
      <c r="BL557" s="627"/>
      <c r="BM557" s="157"/>
      <c r="BN557" s="157"/>
      <c r="BO557" s="11"/>
      <c r="BP557" s="10"/>
      <c r="BQ557" s="157"/>
      <c r="BR557" s="627"/>
      <c r="BS557" s="627"/>
      <c r="BT557" s="627"/>
      <c r="BU557" s="157"/>
      <c r="BV557" s="157"/>
      <c r="BW557" s="11"/>
    </row>
    <row r="558" spans="1:75">
      <c r="A558" s="1" t="s">
        <v>1113</v>
      </c>
      <c r="B558" s="1" t="s">
        <v>1096</v>
      </c>
      <c r="C558" s="1" t="s">
        <v>1097</v>
      </c>
      <c r="D558" s="1" t="s">
        <v>1706</v>
      </c>
      <c r="E558" s="1" t="s">
        <v>1804</v>
      </c>
      <c r="F558" s="1">
        <v>0.245</v>
      </c>
      <c r="G558" s="1">
        <v>0.03</v>
      </c>
      <c r="H558" s="1">
        <v>2.62</v>
      </c>
      <c r="I558" s="1" t="s">
        <v>704</v>
      </c>
      <c r="J558" s="1" t="s">
        <v>705</v>
      </c>
      <c r="AI558" s="561"/>
      <c r="AJ558" s="166"/>
      <c r="AK558" s="157"/>
      <c r="AL558" s="627"/>
      <c r="AM558" s="627"/>
      <c r="AN558" s="627"/>
      <c r="AO558" s="157"/>
      <c r="AP558" s="157"/>
      <c r="AQ558" s="11"/>
      <c r="AR558" s="10"/>
      <c r="AS558" s="157"/>
      <c r="AT558" s="627"/>
      <c r="AU558" s="627"/>
      <c r="AV558" s="627"/>
      <c r="AW558" s="157"/>
      <c r="AX558" s="157"/>
      <c r="AY558" s="11"/>
      <c r="AZ558" s="10" t="s">
        <v>2020</v>
      </c>
      <c r="BA558" s="157" t="s">
        <v>1713</v>
      </c>
      <c r="BB558" s="627" t="s">
        <v>358</v>
      </c>
      <c r="BC558" s="627" t="s">
        <v>250</v>
      </c>
      <c r="BD558" s="627" t="s">
        <v>1721</v>
      </c>
      <c r="BE558" s="157">
        <v>6.5000000000000002E-2</v>
      </c>
      <c r="BF558" s="157">
        <v>2.5500000000000002E-3</v>
      </c>
      <c r="BG558" s="11">
        <v>2.58</v>
      </c>
      <c r="BH558" s="10"/>
      <c r="BI558" s="157"/>
      <c r="BJ558" s="627"/>
      <c r="BK558" s="627"/>
      <c r="BL558" s="627"/>
      <c r="BM558" s="157"/>
      <c r="BN558" s="157"/>
      <c r="BO558" s="11"/>
      <c r="BP558" s="10"/>
      <c r="BQ558" s="157"/>
      <c r="BR558" s="627"/>
      <c r="BS558" s="627"/>
      <c r="BT558" s="627"/>
      <c r="BU558" s="157"/>
      <c r="BV558" s="157"/>
      <c r="BW558" s="11"/>
    </row>
    <row r="559" spans="1:75">
      <c r="A559" s="1" t="s">
        <v>1114</v>
      </c>
      <c r="B559" s="1" t="s">
        <v>1096</v>
      </c>
      <c r="C559" s="1" t="s">
        <v>1097</v>
      </c>
      <c r="D559" s="1" t="s">
        <v>1706</v>
      </c>
      <c r="E559" s="1" t="s">
        <v>2014</v>
      </c>
      <c r="F559" s="1">
        <v>0.36749999999999999</v>
      </c>
      <c r="G559" s="1">
        <v>4.4999999999999998E-2</v>
      </c>
      <c r="H559" s="1">
        <v>2.62</v>
      </c>
      <c r="I559" s="1" t="s">
        <v>976</v>
      </c>
      <c r="J559" s="1" t="s">
        <v>531</v>
      </c>
      <c r="AI559" s="561"/>
      <c r="AJ559" s="166"/>
      <c r="AK559" s="157"/>
      <c r="AL559" s="627"/>
      <c r="AM559" s="627"/>
      <c r="AN559" s="627"/>
      <c r="AO559" s="157"/>
      <c r="AP559" s="157"/>
      <c r="AQ559" s="11"/>
      <c r="AR559" s="10"/>
      <c r="AS559" s="157"/>
      <c r="AT559" s="627"/>
      <c r="AU559" s="627"/>
      <c r="AV559" s="627"/>
      <c r="AW559" s="157"/>
      <c r="AX559" s="157"/>
      <c r="AY559" s="11"/>
      <c r="AZ559" s="10" t="s">
        <v>2020</v>
      </c>
      <c r="BA559" s="157" t="s">
        <v>1713</v>
      </c>
      <c r="BB559" s="627" t="s">
        <v>359</v>
      </c>
      <c r="BC559" s="627" t="s">
        <v>250</v>
      </c>
      <c r="BD559" s="627" t="s">
        <v>1721</v>
      </c>
      <c r="BE559" s="157">
        <v>6.5000000000000002E-2</v>
      </c>
      <c r="BF559" s="157">
        <v>2.5500000000000002E-3</v>
      </c>
      <c r="BG559" s="11">
        <v>2.58</v>
      </c>
      <c r="BH559" s="10"/>
      <c r="BI559" s="157"/>
      <c r="BJ559" s="627"/>
      <c r="BK559" s="627"/>
      <c r="BL559" s="627"/>
      <c r="BM559" s="157"/>
      <c r="BN559" s="157"/>
      <c r="BO559" s="11"/>
      <c r="BP559" s="10"/>
      <c r="BQ559" s="157"/>
      <c r="BR559" s="627"/>
      <c r="BS559" s="627"/>
      <c r="BT559" s="627"/>
      <c r="BU559" s="157"/>
      <c r="BV559" s="157"/>
      <c r="BW559" s="11"/>
    </row>
    <row r="560" spans="1:75">
      <c r="A560" s="1" t="s">
        <v>1115</v>
      </c>
      <c r="B560" s="1" t="s">
        <v>1096</v>
      </c>
      <c r="C560" s="1" t="s">
        <v>1097</v>
      </c>
      <c r="D560" s="1" t="s">
        <v>1706</v>
      </c>
      <c r="E560" s="1" t="s">
        <v>2015</v>
      </c>
      <c r="F560" s="1">
        <v>0.36749999999999999</v>
      </c>
      <c r="G560" s="1">
        <v>4.4999999999999998E-2</v>
      </c>
      <c r="H560" s="1">
        <v>2.62</v>
      </c>
      <c r="I560" s="1" t="s">
        <v>704</v>
      </c>
      <c r="J560" s="1" t="s">
        <v>710</v>
      </c>
      <c r="AI560" s="561"/>
      <c r="AJ560" s="166"/>
      <c r="AK560" s="157"/>
      <c r="AL560" s="627"/>
      <c r="AM560" s="627"/>
      <c r="AN560" s="627"/>
      <c r="AO560" s="157"/>
      <c r="AP560" s="157"/>
      <c r="AQ560" s="11"/>
      <c r="AR560" s="10"/>
      <c r="AS560" s="157"/>
      <c r="AT560" s="627"/>
      <c r="AU560" s="627"/>
      <c r="AV560" s="627"/>
      <c r="AW560" s="157"/>
      <c r="AX560" s="157"/>
      <c r="AY560" s="11"/>
      <c r="AZ560" s="10" t="s">
        <v>2020</v>
      </c>
      <c r="BA560" s="157" t="s">
        <v>1703</v>
      </c>
      <c r="BB560" s="627" t="s">
        <v>1290</v>
      </c>
      <c r="BC560" s="627" t="s">
        <v>1721</v>
      </c>
      <c r="BD560" s="627" t="s">
        <v>237</v>
      </c>
      <c r="BE560" s="157">
        <v>0.15</v>
      </c>
      <c r="BF560" s="157">
        <v>3.0000000000000001E-3</v>
      </c>
      <c r="BG560" s="11">
        <v>2.58</v>
      </c>
      <c r="BH560" s="10"/>
      <c r="BI560" s="157"/>
      <c r="BJ560" s="627"/>
      <c r="BK560" s="627"/>
      <c r="BL560" s="627"/>
      <c r="BM560" s="157"/>
      <c r="BN560" s="157"/>
      <c r="BO560" s="11"/>
      <c r="BP560" s="10"/>
      <c r="BQ560" s="157"/>
      <c r="BR560" s="627"/>
      <c r="BS560" s="627"/>
      <c r="BT560" s="627"/>
      <c r="BU560" s="157"/>
      <c r="BV560" s="157"/>
      <c r="BW560" s="11"/>
    </row>
    <row r="561" spans="1:75">
      <c r="A561" s="1" t="s">
        <v>1116</v>
      </c>
      <c r="B561" s="1" t="s">
        <v>1096</v>
      </c>
      <c r="C561" s="1" t="s">
        <v>1097</v>
      </c>
      <c r="D561" s="1" t="s">
        <v>1706</v>
      </c>
      <c r="E561" s="1" t="s">
        <v>2016</v>
      </c>
      <c r="F561" s="1">
        <v>0.245</v>
      </c>
      <c r="G561" s="1">
        <v>0.03</v>
      </c>
      <c r="H561" s="1">
        <v>2.62</v>
      </c>
      <c r="I561" s="1" t="s">
        <v>976</v>
      </c>
      <c r="J561" s="1" t="s">
        <v>532</v>
      </c>
      <c r="AI561" s="561"/>
      <c r="AJ561" s="166"/>
      <c r="AK561" s="157"/>
      <c r="AL561" s="627"/>
      <c r="AM561" s="627"/>
      <c r="AN561" s="627"/>
      <c r="AO561" s="157"/>
      <c r="AP561" s="157"/>
      <c r="AQ561" s="11"/>
      <c r="AR561" s="10"/>
      <c r="AS561" s="157"/>
      <c r="AT561" s="627"/>
      <c r="AU561" s="627"/>
      <c r="AV561" s="627"/>
      <c r="AW561" s="157"/>
      <c r="AX561" s="157"/>
      <c r="AY561" s="11"/>
      <c r="AZ561" s="10" t="s">
        <v>2020</v>
      </c>
      <c r="BA561" s="157" t="s">
        <v>1703</v>
      </c>
      <c r="BB561" s="627" t="s">
        <v>626</v>
      </c>
      <c r="BC561" s="627" t="s">
        <v>1721</v>
      </c>
      <c r="BD561" s="627" t="s">
        <v>237</v>
      </c>
      <c r="BE561" s="157">
        <v>0.15</v>
      </c>
      <c r="BF561" s="157">
        <v>3.0000000000000001E-3</v>
      </c>
      <c r="BG561" s="11">
        <v>2.58</v>
      </c>
      <c r="BH561" s="10"/>
      <c r="BI561" s="157"/>
      <c r="BJ561" s="627"/>
      <c r="BK561" s="627"/>
      <c r="BL561" s="627"/>
      <c r="BM561" s="157"/>
      <c r="BN561" s="157"/>
      <c r="BO561" s="11"/>
      <c r="BP561" s="10"/>
      <c r="BQ561" s="157"/>
      <c r="BR561" s="627"/>
      <c r="BS561" s="627"/>
      <c r="BT561" s="627"/>
      <c r="BU561" s="157"/>
      <c r="BV561" s="157"/>
      <c r="BW561" s="11"/>
    </row>
    <row r="562" spans="1:75">
      <c r="A562" s="1" t="s">
        <v>1117</v>
      </c>
      <c r="B562" s="1" t="s">
        <v>1096</v>
      </c>
      <c r="C562" s="1" t="s">
        <v>1097</v>
      </c>
      <c r="D562" s="1" t="s">
        <v>1706</v>
      </c>
      <c r="E562" s="1" t="s">
        <v>2017</v>
      </c>
      <c r="F562" s="1">
        <v>0.245</v>
      </c>
      <c r="G562" s="1">
        <v>0.03</v>
      </c>
      <c r="H562" s="1">
        <v>2.62</v>
      </c>
      <c r="I562" s="1" t="s">
        <v>704</v>
      </c>
      <c r="J562" s="1" t="s">
        <v>713</v>
      </c>
      <c r="AI562" s="561"/>
      <c r="AJ562" s="166"/>
      <c r="AK562" s="157"/>
      <c r="AL562" s="627"/>
      <c r="AM562" s="627"/>
      <c r="AN562" s="627"/>
      <c r="AO562" s="157"/>
      <c r="AP562" s="157"/>
      <c r="AQ562" s="11"/>
      <c r="AR562" s="10"/>
      <c r="AS562" s="157"/>
      <c r="AT562" s="627"/>
      <c r="AU562" s="627"/>
      <c r="AV562" s="627"/>
      <c r="AW562" s="157"/>
      <c r="AX562" s="157"/>
      <c r="AY562" s="11"/>
      <c r="AZ562" s="10" t="s">
        <v>2020</v>
      </c>
      <c r="BA562" s="157" t="s">
        <v>1703</v>
      </c>
      <c r="BB562" s="627" t="s">
        <v>1291</v>
      </c>
      <c r="BC562" s="627" t="s">
        <v>1721</v>
      </c>
      <c r="BD562" s="627" t="s">
        <v>237</v>
      </c>
      <c r="BE562" s="157">
        <v>7.4999999999999997E-2</v>
      </c>
      <c r="BF562" s="157">
        <v>1.5E-3</v>
      </c>
      <c r="BG562" s="11">
        <v>2.58</v>
      </c>
      <c r="BH562" s="10"/>
      <c r="BI562" s="157"/>
      <c r="BJ562" s="627"/>
      <c r="BK562" s="627"/>
      <c r="BL562" s="627"/>
      <c r="BM562" s="157"/>
      <c r="BN562" s="157"/>
      <c r="BO562" s="11"/>
      <c r="BP562" s="10"/>
      <c r="BQ562" s="157"/>
      <c r="BR562" s="627"/>
      <c r="BS562" s="627"/>
      <c r="BT562" s="627"/>
      <c r="BU562" s="157"/>
      <c r="BV562" s="157"/>
      <c r="BW562" s="11"/>
    </row>
    <row r="563" spans="1:75">
      <c r="A563" s="1" t="s">
        <v>1118</v>
      </c>
      <c r="B563" s="1" t="s">
        <v>1096</v>
      </c>
      <c r="C563" s="1" t="s">
        <v>1097</v>
      </c>
      <c r="D563" s="1" t="s">
        <v>1706</v>
      </c>
      <c r="E563" s="1" t="s">
        <v>2018</v>
      </c>
      <c r="F563" s="1">
        <v>0.1225</v>
      </c>
      <c r="G563" s="1">
        <v>1.4999999999999999E-2</v>
      </c>
      <c r="H563" s="1">
        <v>2.62</v>
      </c>
      <c r="I563" s="1" t="s">
        <v>976</v>
      </c>
      <c r="J563" s="1" t="s">
        <v>533</v>
      </c>
      <c r="AI563" s="561"/>
      <c r="AJ563" s="166"/>
      <c r="AK563" s="157"/>
      <c r="AL563" s="627"/>
      <c r="AM563" s="627"/>
      <c r="AN563" s="627"/>
      <c r="AO563" s="157"/>
      <c r="AP563" s="157"/>
      <c r="AQ563" s="11"/>
      <c r="AR563" s="10"/>
      <c r="AS563" s="157"/>
      <c r="AT563" s="627"/>
      <c r="AU563" s="627"/>
      <c r="AV563" s="627"/>
      <c r="AW563" s="157"/>
      <c r="AX563" s="157"/>
      <c r="AY563" s="11"/>
      <c r="AZ563" s="10" t="s">
        <v>2020</v>
      </c>
      <c r="BA563" s="157" t="s">
        <v>1703</v>
      </c>
      <c r="BB563" s="627" t="s">
        <v>627</v>
      </c>
      <c r="BC563" s="627" t="s">
        <v>1721</v>
      </c>
      <c r="BD563" s="627" t="s">
        <v>237</v>
      </c>
      <c r="BE563" s="157">
        <v>7.4999999999999997E-2</v>
      </c>
      <c r="BF563" s="157">
        <v>1.5E-3</v>
      </c>
      <c r="BG563" s="11">
        <v>2.58</v>
      </c>
      <c r="BH563" s="10"/>
      <c r="BI563" s="157"/>
      <c r="BJ563" s="627"/>
      <c r="BK563" s="627"/>
      <c r="BL563" s="627"/>
      <c r="BM563" s="157"/>
      <c r="BN563" s="157"/>
      <c r="BO563" s="11"/>
      <c r="BP563" s="10"/>
      <c r="BQ563" s="157"/>
      <c r="BR563" s="627"/>
      <c r="BS563" s="627"/>
      <c r="BT563" s="627"/>
      <c r="BU563" s="157"/>
      <c r="BV563" s="157"/>
      <c r="BW563" s="11"/>
    </row>
    <row r="564" spans="1:75">
      <c r="A564" s="1" t="s">
        <v>1119</v>
      </c>
      <c r="B564" s="1" t="s">
        <v>1096</v>
      </c>
      <c r="C564" s="1" t="s">
        <v>1097</v>
      </c>
      <c r="D564" s="1" t="s">
        <v>1706</v>
      </c>
      <c r="E564" s="1" t="s">
        <v>2019</v>
      </c>
      <c r="F564" s="1">
        <v>0.1225</v>
      </c>
      <c r="G564" s="1">
        <v>1.4999999999999999E-2</v>
      </c>
      <c r="H564" s="1">
        <v>2.62</v>
      </c>
      <c r="I564" s="1" t="s">
        <v>704</v>
      </c>
      <c r="J564" s="1" t="s">
        <v>716</v>
      </c>
      <c r="AI564" s="561"/>
      <c r="AJ564" s="166"/>
      <c r="AK564" s="157"/>
      <c r="AL564" s="627"/>
      <c r="AM564" s="627"/>
      <c r="AN564" s="627"/>
      <c r="AO564" s="157"/>
      <c r="AP564" s="157"/>
      <c r="AQ564" s="11"/>
      <c r="AR564" s="10"/>
      <c r="AS564" s="157"/>
      <c r="AT564" s="627"/>
      <c r="AU564" s="627"/>
      <c r="AV564" s="627"/>
      <c r="AW564" s="157"/>
      <c r="AX564" s="157"/>
      <c r="AY564" s="11"/>
      <c r="AZ564" s="10" t="s">
        <v>2020</v>
      </c>
      <c r="BA564" s="157" t="s">
        <v>1703</v>
      </c>
      <c r="BB564" s="627" t="s">
        <v>1292</v>
      </c>
      <c r="BC564" s="627" t="s">
        <v>534</v>
      </c>
      <c r="BD564" s="627" t="s">
        <v>2652</v>
      </c>
      <c r="BE564" s="157">
        <v>0.13500000000000001</v>
      </c>
      <c r="BF564" s="157">
        <v>2.7000000000000001E-3</v>
      </c>
      <c r="BG564" s="11">
        <v>2.58</v>
      </c>
      <c r="BH564" s="10"/>
      <c r="BI564" s="157"/>
      <c r="BJ564" s="627"/>
      <c r="BK564" s="627"/>
      <c r="BL564" s="627"/>
      <c r="BM564" s="157"/>
      <c r="BN564" s="157"/>
      <c r="BO564" s="11"/>
      <c r="BP564" s="10"/>
      <c r="BQ564" s="157"/>
      <c r="BR564" s="627"/>
      <c r="BS564" s="627"/>
      <c r="BT564" s="627"/>
      <c r="BU564" s="157"/>
      <c r="BV564" s="157"/>
      <c r="BW564" s="11"/>
    </row>
    <row r="565" spans="1:75">
      <c r="A565" s="1" t="s">
        <v>1120</v>
      </c>
      <c r="B565" s="1" t="s">
        <v>1096</v>
      </c>
      <c r="C565" s="1" t="s">
        <v>1097</v>
      </c>
      <c r="D565" s="1" t="s">
        <v>1703</v>
      </c>
      <c r="E565" s="1" t="s">
        <v>1705</v>
      </c>
      <c r="F565" s="1">
        <v>0.25</v>
      </c>
      <c r="G565" s="1">
        <v>1.4999999999999999E-2</v>
      </c>
      <c r="H565" s="1">
        <v>2.62</v>
      </c>
      <c r="I565" s="1" t="s">
        <v>993</v>
      </c>
      <c r="AI565" s="561"/>
      <c r="AJ565" s="166"/>
      <c r="AK565" s="157"/>
      <c r="AL565" s="627"/>
      <c r="AM565" s="627"/>
      <c r="AN565" s="627"/>
      <c r="AO565" s="157"/>
      <c r="AP565" s="157"/>
      <c r="AQ565" s="11"/>
      <c r="AR565" s="10"/>
      <c r="AS565" s="157"/>
      <c r="AT565" s="627"/>
      <c r="AU565" s="627"/>
      <c r="AV565" s="627"/>
      <c r="AW565" s="157"/>
      <c r="AX565" s="157"/>
      <c r="AY565" s="11"/>
      <c r="AZ565" s="10" t="s">
        <v>2020</v>
      </c>
      <c r="BA565" s="157" t="s">
        <v>1703</v>
      </c>
      <c r="BB565" s="627" t="s">
        <v>628</v>
      </c>
      <c r="BC565" s="627" t="s">
        <v>534</v>
      </c>
      <c r="BD565" s="627" t="s">
        <v>2652</v>
      </c>
      <c r="BE565" s="157">
        <v>0.13500000000000001</v>
      </c>
      <c r="BF565" s="157">
        <v>2.7000000000000001E-3</v>
      </c>
      <c r="BG565" s="11">
        <v>2.58</v>
      </c>
      <c r="BH565" s="10"/>
      <c r="BI565" s="157"/>
      <c r="BJ565" s="627"/>
      <c r="BK565" s="627"/>
      <c r="BL565" s="627"/>
      <c r="BM565" s="157"/>
      <c r="BN565" s="157"/>
      <c r="BO565" s="11"/>
      <c r="BP565" s="10"/>
      <c r="BQ565" s="157"/>
      <c r="BR565" s="627"/>
      <c r="BS565" s="627"/>
      <c r="BT565" s="627"/>
      <c r="BU565" s="157"/>
      <c r="BV565" s="157"/>
      <c r="BW565" s="11"/>
    </row>
    <row r="566" spans="1:75">
      <c r="A566" s="1" t="s">
        <v>1121</v>
      </c>
      <c r="B566" s="1" t="s">
        <v>1096</v>
      </c>
      <c r="C566" s="1" t="s">
        <v>1097</v>
      </c>
      <c r="D566" s="1" t="s">
        <v>1703</v>
      </c>
      <c r="E566" s="1" t="s">
        <v>591</v>
      </c>
      <c r="F566" s="1">
        <v>0.25</v>
      </c>
      <c r="G566" s="1">
        <v>1.4999999999999999E-2</v>
      </c>
      <c r="AI566" s="561"/>
      <c r="AJ566" s="166"/>
      <c r="AK566" s="157"/>
      <c r="AL566" s="627"/>
      <c r="AM566" s="627"/>
      <c r="AN566" s="627"/>
      <c r="AO566" s="157"/>
      <c r="AP566" s="157"/>
      <c r="AQ566" s="11"/>
      <c r="AR566" s="10"/>
      <c r="AS566" s="157"/>
      <c r="AT566" s="627"/>
      <c r="AU566" s="627"/>
      <c r="AV566" s="627"/>
      <c r="AW566" s="157"/>
      <c r="AX566" s="157"/>
      <c r="AY566" s="11"/>
      <c r="AZ566" s="10" t="s">
        <v>2020</v>
      </c>
      <c r="BA566" s="157" t="s">
        <v>1703</v>
      </c>
      <c r="BB566" s="627" t="s">
        <v>1293</v>
      </c>
      <c r="BC566" s="627" t="s">
        <v>534</v>
      </c>
      <c r="BD566" s="627" t="s">
        <v>2652</v>
      </c>
      <c r="BE566" s="157">
        <v>0.13500000000000001</v>
      </c>
      <c r="BF566" s="157">
        <v>2.7000000000000001E-3</v>
      </c>
      <c r="BG566" s="11">
        <v>2.58</v>
      </c>
      <c r="BH566" s="10"/>
      <c r="BI566" s="157"/>
      <c r="BJ566" s="627"/>
      <c r="BK566" s="627"/>
      <c r="BL566" s="627"/>
      <c r="BM566" s="157"/>
      <c r="BN566" s="157"/>
      <c r="BO566" s="11"/>
      <c r="BP566" s="10"/>
      <c r="BQ566" s="157"/>
      <c r="BR566" s="627"/>
      <c r="BS566" s="627"/>
      <c r="BT566" s="627"/>
      <c r="BU566" s="157"/>
      <c r="BV566" s="157"/>
      <c r="BW566" s="11"/>
    </row>
    <row r="567" spans="1:75">
      <c r="A567" s="1" t="s">
        <v>1122</v>
      </c>
      <c r="B567" s="1" t="s">
        <v>1096</v>
      </c>
      <c r="C567" s="1" t="s">
        <v>1097</v>
      </c>
      <c r="D567" s="1" t="s">
        <v>1703</v>
      </c>
      <c r="E567" s="1" t="s">
        <v>1704</v>
      </c>
      <c r="F567" s="1">
        <v>0.125</v>
      </c>
      <c r="G567" s="1">
        <v>7.4999999999999997E-3</v>
      </c>
      <c r="H567" s="1">
        <v>2.62</v>
      </c>
      <c r="I567" s="1" t="s">
        <v>704</v>
      </c>
      <c r="J567" s="1" t="s">
        <v>705</v>
      </c>
      <c r="AI567" s="561"/>
      <c r="AJ567" s="166"/>
      <c r="AK567" s="157"/>
      <c r="AL567" s="627"/>
      <c r="AM567" s="627"/>
      <c r="AN567" s="627"/>
      <c r="AO567" s="157"/>
      <c r="AP567" s="157"/>
      <c r="AQ567" s="11"/>
      <c r="AR567" s="10"/>
      <c r="AS567" s="157"/>
      <c r="AT567" s="627"/>
      <c r="AU567" s="627"/>
      <c r="AV567" s="627"/>
      <c r="AW567" s="157"/>
      <c r="AX567" s="157"/>
      <c r="AY567" s="11"/>
      <c r="AZ567" s="10" t="s">
        <v>2020</v>
      </c>
      <c r="BA567" s="157" t="s">
        <v>1703</v>
      </c>
      <c r="BB567" s="627" t="s">
        <v>629</v>
      </c>
      <c r="BC567" s="627" t="s">
        <v>534</v>
      </c>
      <c r="BD567" s="627" t="s">
        <v>2652</v>
      </c>
      <c r="BE567" s="157">
        <v>0.13500000000000001</v>
      </c>
      <c r="BF567" s="157">
        <v>2.7000000000000001E-3</v>
      </c>
      <c r="BG567" s="11">
        <v>2.58</v>
      </c>
      <c r="BH567" s="10"/>
      <c r="BI567" s="157"/>
      <c r="BJ567" s="627"/>
      <c r="BK567" s="627"/>
      <c r="BL567" s="627"/>
      <c r="BM567" s="157"/>
      <c r="BN567" s="157"/>
      <c r="BO567" s="11"/>
      <c r="BP567" s="10"/>
      <c r="BQ567" s="157"/>
      <c r="BR567" s="627"/>
      <c r="BS567" s="627"/>
      <c r="BT567" s="627"/>
      <c r="BU567" s="157"/>
      <c r="BV567" s="157"/>
      <c r="BW567" s="11"/>
    </row>
    <row r="568" spans="1:75">
      <c r="A568" s="1" t="s">
        <v>1123</v>
      </c>
      <c r="B568" s="1" t="s">
        <v>1096</v>
      </c>
      <c r="C568" s="1" t="s">
        <v>1097</v>
      </c>
      <c r="D568" s="1" t="s">
        <v>1703</v>
      </c>
      <c r="E568" s="1" t="s">
        <v>592</v>
      </c>
      <c r="F568" s="1">
        <v>0.125</v>
      </c>
      <c r="G568" s="1">
        <v>7.4999999999999997E-3</v>
      </c>
      <c r="J568" s="1" t="s">
        <v>705</v>
      </c>
      <c r="AI568" s="561"/>
      <c r="AJ568" s="166"/>
      <c r="AK568" s="157"/>
      <c r="AL568" s="627"/>
      <c r="AM568" s="627"/>
      <c r="AN568" s="627"/>
      <c r="AO568" s="157"/>
      <c r="AP568" s="157"/>
      <c r="AQ568" s="11"/>
      <c r="AR568" s="10"/>
      <c r="AS568" s="157"/>
      <c r="AT568" s="627"/>
      <c r="AU568" s="627"/>
      <c r="AV568" s="627"/>
      <c r="AW568" s="157"/>
      <c r="AX568" s="157"/>
      <c r="AY568" s="11"/>
      <c r="AZ568" s="10" t="s">
        <v>2020</v>
      </c>
      <c r="BA568" s="157" t="s">
        <v>1703</v>
      </c>
      <c r="BB568" s="627" t="s">
        <v>1294</v>
      </c>
      <c r="BC568" s="627" t="s">
        <v>535</v>
      </c>
      <c r="BD568" s="627" t="s">
        <v>237</v>
      </c>
      <c r="BE568" s="157">
        <v>7.4999999999999997E-2</v>
      </c>
      <c r="BF568" s="157">
        <v>1.5E-3</v>
      </c>
      <c r="BG568" s="11">
        <v>2.58</v>
      </c>
      <c r="BH568" s="10"/>
      <c r="BI568" s="157"/>
      <c r="BJ568" s="627"/>
      <c r="BK568" s="627"/>
      <c r="BL568" s="627"/>
      <c r="BM568" s="157"/>
      <c r="BN568" s="157"/>
      <c r="BO568" s="11"/>
      <c r="BP568" s="10"/>
      <c r="BQ568" s="157"/>
      <c r="BR568" s="627"/>
      <c r="BS568" s="627"/>
      <c r="BT568" s="627"/>
      <c r="BU568" s="157"/>
      <c r="BV568" s="157"/>
      <c r="BW568" s="11"/>
    </row>
    <row r="569" spans="1:75">
      <c r="A569" s="1" t="s">
        <v>1124</v>
      </c>
      <c r="B569" s="1" t="s">
        <v>1096</v>
      </c>
      <c r="C569" s="1" t="s">
        <v>1097</v>
      </c>
      <c r="D569" s="1" t="s">
        <v>1703</v>
      </c>
      <c r="E569" s="1" t="s">
        <v>1707</v>
      </c>
      <c r="F569" s="1">
        <v>0.22500000000000001</v>
      </c>
      <c r="G569" s="1">
        <v>1.35E-2</v>
      </c>
      <c r="H569" s="1">
        <v>2.62</v>
      </c>
      <c r="I569" s="1" t="s">
        <v>704</v>
      </c>
      <c r="J569" s="1" t="s">
        <v>710</v>
      </c>
      <c r="AI569" s="561"/>
      <c r="AJ569" s="166"/>
      <c r="AK569" s="157"/>
      <c r="AL569" s="627"/>
      <c r="AM569" s="627"/>
      <c r="AN569" s="627"/>
      <c r="AO569" s="157"/>
      <c r="AP569" s="157"/>
      <c r="AQ569" s="11"/>
      <c r="AR569" s="10"/>
      <c r="AS569" s="157"/>
      <c r="AT569" s="627"/>
      <c r="AU569" s="627"/>
      <c r="AV569" s="627"/>
      <c r="AW569" s="157"/>
      <c r="AX569" s="157"/>
      <c r="AY569" s="11"/>
      <c r="AZ569" s="10" t="s">
        <v>2020</v>
      </c>
      <c r="BA569" s="157" t="s">
        <v>1703</v>
      </c>
      <c r="BB569" s="627" t="s">
        <v>630</v>
      </c>
      <c r="BC569" s="627" t="s">
        <v>535</v>
      </c>
      <c r="BD569" s="627" t="s">
        <v>237</v>
      </c>
      <c r="BE569" s="157">
        <v>7.4999999999999997E-2</v>
      </c>
      <c r="BF569" s="157">
        <v>1.5E-3</v>
      </c>
      <c r="BG569" s="11">
        <v>2.58</v>
      </c>
      <c r="BH569" s="10"/>
      <c r="BI569" s="157"/>
      <c r="BJ569" s="627"/>
      <c r="BK569" s="627"/>
      <c r="BL569" s="627"/>
      <c r="BM569" s="157"/>
      <c r="BN569" s="157"/>
      <c r="BO569" s="11"/>
      <c r="BP569" s="10"/>
      <c r="BQ569" s="157"/>
      <c r="BR569" s="627"/>
      <c r="BS569" s="627"/>
      <c r="BT569" s="627"/>
      <c r="BU569" s="157"/>
      <c r="BV569" s="157"/>
      <c r="BW569" s="11"/>
    </row>
    <row r="570" spans="1:75">
      <c r="A570" s="1" t="s">
        <v>1125</v>
      </c>
      <c r="B570" s="1" t="s">
        <v>1096</v>
      </c>
      <c r="C570" s="1" t="s">
        <v>1097</v>
      </c>
      <c r="D570" s="1" t="s">
        <v>1703</v>
      </c>
      <c r="E570" s="1" t="s">
        <v>593</v>
      </c>
      <c r="F570" s="1">
        <v>0.22500000000000001</v>
      </c>
      <c r="G570" s="1">
        <v>1.35E-2</v>
      </c>
      <c r="J570" s="1" t="s">
        <v>965</v>
      </c>
      <c r="AI570" s="561"/>
      <c r="AJ570" s="166"/>
      <c r="AK570" s="157"/>
      <c r="AL570" s="627"/>
      <c r="AM570" s="627"/>
      <c r="AN570" s="627"/>
      <c r="AO570" s="157"/>
      <c r="AP570" s="157"/>
      <c r="AQ570" s="11"/>
      <c r="AR570" s="10"/>
      <c r="AS570" s="157"/>
      <c r="AT570" s="627"/>
      <c r="AU570" s="627"/>
      <c r="AV570" s="627"/>
      <c r="AW570" s="157"/>
      <c r="AX570" s="157"/>
      <c r="AY570" s="11"/>
      <c r="AZ570" s="10" t="s">
        <v>2020</v>
      </c>
      <c r="BA570" s="157" t="s">
        <v>1703</v>
      </c>
      <c r="BB570" s="627" t="s">
        <v>1295</v>
      </c>
      <c r="BC570" s="627" t="s">
        <v>535</v>
      </c>
      <c r="BD570" s="627" t="s">
        <v>237</v>
      </c>
      <c r="BE570" s="157">
        <v>7.4999999999999997E-2</v>
      </c>
      <c r="BF570" s="157">
        <v>1.5E-3</v>
      </c>
      <c r="BG570" s="11">
        <v>2.58</v>
      </c>
      <c r="BH570" s="10"/>
      <c r="BI570" s="157"/>
      <c r="BJ570" s="627"/>
      <c r="BK570" s="627"/>
      <c r="BL570" s="627"/>
      <c r="BM570" s="157"/>
      <c r="BN570" s="157"/>
      <c r="BO570" s="11"/>
      <c r="BP570" s="10"/>
      <c r="BQ570" s="157"/>
      <c r="BR570" s="627"/>
      <c r="BS570" s="627"/>
      <c r="BT570" s="627"/>
      <c r="BU570" s="157"/>
      <c r="BV570" s="157"/>
      <c r="BW570" s="11"/>
    </row>
    <row r="571" spans="1:75">
      <c r="A571" s="1" t="s">
        <v>1126</v>
      </c>
      <c r="B571" s="1" t="s">
        <v>1096</v>
      </c>
      <c r="C571" s="1" t="s">
        <v>1097</v>
      </c>
      <c r="D571" s="1" t="s">
        <v>1703</v>
      </c>
      <c r="E571" s="1" t="s">
        <v>1708</v>
      </c>
      <c r="F571" s="1">
        <v>0.22500000000000001</v>
      </c>
      <c r="G571" s="1">
        <v>1.35E-2</v>
      </c>
      <c r="H571" s="1">
        <v>2.62</v>
      </c>
      <c r="I571" s="1" t="s">
        <v>993</v>
      </c>
      <c r="J571" s="1" t="s">
        <v>531</v>
      </c>
      <c r="AI571" s="561"/>
      <c r="AJ571" s="166"/>
      <c r="AK571" s="157"/>
      <c r="AL571" s="627"/>
      <c r="AM571" s="627"/>
      <c r="AN571" s="627"/>
      <c r="AO571" s="157"/>
      <c r="AP571" s="157"/>
      <c r="AQ571" s="11"/>
      <c r="AR571" s="10"/>
      <c r="AS571" s="157"/>
      <c r="AT571" s="627"/>
      <c r="AU571" s="627"/>
      <c r="AV571" s="627"/>
      <c r="AW571" s="157"/>
      <c r="AX571" s="157"/>
      <c r="AY571" s="11"/>
      <c r="AZ571" s="10" t="s">
        <v>2020</v>
      </c>
      <c r="BA571" s="157" t="s">
        <v>1703</v>
      </c>
      <c r="BB571" s="627" t="s">
        <v>631</v>
      </c>
      <c r="BC571" s="627" t="s">
        <v>535</v>
      </c>
      <c r="BD571" s="627" t="s">
        <v>237</v>
      </c>
      <c r="BE571" s="157">
        <v>7.4999999999999997E-2</v>
      </c>
      <c r="BF571" s="157">
        <v>1.5E-3</v>
      </c>
      <c r="BG571" s="11">
        <v>2.58</v>
      </c>
      <c r="BH571" s="10"/>
      <c r="BI571" s="157"/>
      <c r="BJ571" s="627"/>
      <c r="BK571" s="627"/>
      <c r="BL571" s="627"/>
      <c r="BM571" s="157"/>
      <c r="BN571" s="157"/>
      <c r="BO571" s="11"/>
      <c r="BP571" s="10"/>
      <c r="BQ571" s="157"/>
      <c r="BR571" s="627"/>
      <c r="BS571" s="627"/>
      <c r="BT571" s="627"/>
      <c r="BU571" s="157"/>
      <c r="BV571" s="157"/>
      <c r="BW571" s="11"/>
    </row>
    <row r="572" spans="1:75">
      <c r="A572" s="1" t="s">
        <v>1127</v>
      </c>
      <c r="B572" s="1" t="s">
        <v>1096</v>
      </c>
      <c r="C572" s="1" t="s">
        <v>1097</v>
      </c>
      <c r="D572" s="1" t="s">
        <v>1703</v>
      </c>
      <c r="E572" s="1" t="s">
        <v>594</v>
      </c>
      <c r="F572" s="1">
        <v>0.22500000000000001</v>
      </c>
      <c r="G572" s="1">
        <v>1.35E-2</v>
      </c>
      <c r="J572" s="1" t="s">
        <v>531</v>
      </c>
      <c r="AI572" s="561"/>
      <c r="AJ572" s="166"/>
      <c r="AK572" s="157"/>
      <c r="AL572" s="627"/>
      <c r="AM572" s="627"/>
      <c r="AN572" s="627"/>
      <c r="AO572" s="157"/>
      <c r="AP572" s="157"/>
      <c r="AQ572" s="11"/>
      <c r="AR572" s="10"/>
      <c r="AS572" s="157"/>
      <c r="AT572" s="627"/>
      <c r="AU572" s="627"/>
      <c r="AV572" s="627"/>
      <c r="AW572" s="157"/>
      <c r="AX572" s="157"/>
      <c r="AY572" s="11"/>
      <c r="AZ572" s="10" t="s">
        <v>2020</v>
      </c>
      <c r="BA572" s="157" t="s">
        <v>1703</v>
      </c>
      <c r="BB572" s="627" t="s">
        <v>634</v>
      </c>
      <c r="BC572" s="627" t="s">
        <v>244</v>
      </c>
      <c r="BD572" s="627" t="s">
        <v>2652</v>
      </c>
      <c r="BE572" s="157">
        <v>0.13500000000000001</v>
      </c>
      <c r="BF572" s="157">
        <v>3.0000000000000001E-3</v>
      </c>
      <c r="BG572" s="11">
        <v>2.58</v>
      </c>
      <c r="BH572" s="10"/>
      <c r="BI572" s="157"/>
      <c r="BJ572" s="627"/>
      <c r="BK572" s="627"/>
      <c r="BL572" s="627"/>
      <c r="BM572" s="157"/>
      <c r="BN572" s="157"/>
      <c r="BO572" s="11"/>
      <c r="BP572" s="10"/>
      <c r="BQ572" s="157"/>
      <c r="BR572" s="627"/>
      <c r="BS572" s="627"/>
      <c r="BT572" s="627"/>
      <c r="BU572" s="157"/>
      <c r="BV572" s="157"/>
      <c r="BW572" s="11"/>
    </row>
    <row r="573" spans="1:75">
      <c r="A573" s="1" t="s">
        <v>1128</v>
      </c>
      <c r="B573" s="1" t="s">
        <v>1096</v>
      </c>
      <c r="C573" s="1" t="s">
        <v>1097</v>
      </c>
      <c r="D573" s="1" t="s">
        <v>1703</v>
      </c>
      <c r="E573" s="1" t="s">
        <v>1709</v>
      </c>
      <c r="F573" s="1">
        <v>0.125</v>
      </c>
      <c r="G573" s="1">
        <v>7.4999999999999997E-3</v>
      </c>
      <c r="H573" s="1">
        <v>2.62</v>
      </c>
      <c r="I573" s="1" t="s">
        <v>704</v>
      </c>
      <c r="J573" s="1" t="s">
        <v>716</v>
      </c>
      <c r="AI573" s="561"/>
      <c r="AJ573" s="166"/>
      <c r="AK573" s="157"/>
      <c r="AL573" s="627"/>
      <c r="AM573" s="627"/>
      <c r="AN573" s="627"/>
      <c r="AO573" s="157"/>
      <c r="AP573" s="157"/>
      <c r="AQ573" s="11"/>
      <c r="AR573" s="10"/>
      <c r="AS573" s="157"/>
      <c r="AT573" s="627"/>
      <c r="AU573" s="627"/>
      <c r="AV573" s="627"/>
      <c r="AW573" s="157"/>
      <c r="AX573" s="157"/>
      <c r="AY573" s="11"/>
      <c r="AZ573" s="10" t="s">
        <v>2020</v>
      </c>
      <c r="BA573" s="157" t="s">
        <v>1703</v>
      </c>
      <c r="BB573" s="627" t="s">
        <v>635</v>
      </c>
      <c r="BC573" s="627" t="s">
        <v>244</v>
      </c>
      <c r="BD573" s="627" t="s">
        <v>2652</v>
      </c>
      <c r="BE573" s="157">
        <v>0.13500000000000001</v>
      </c>
      <c r="BF573" s="157">
        <v>3.0000000000000001E-3</v>
      </c>
      <c r="BG573" s="11">
        <v>2.58</v>
      </c>
      <c r="BH573" s="10"/>
      <c r="BI573" s="157"/>
      <c r="BJ573" s="627"/>
      <c r="BK573" s="627"/>
      <c r="BL573" s="627"/>
      <c r="BM573" s="157"/>
      <c r="BN573" s="157"/>
      <c r="BO573" s="11"/>
      <c r="BP573" s="10"/>
      <c r="BQ573" s="157"/>
      <c r="BR573" s="627"/>
      <c r="BS573" s="627"/>
      <c r="BT573" s="627"/>
      <c r="BU573" s="157"/>
      <c r="BV573" s="157"/>
      <c r="BW573" s="11"/>
    </row>
    <row r="574" spans="1:75">
      <c r="A574" s="1" t="s">
        <v>1129</v>
      </c>
      <c r="B574" s="1" t="s">
        <v>1096</v>
      </c>
      <c r="C574" s="1" t="s">
        <v>1097</v>
      </c>
      <c r="D574" s="1" t="s">
        <v>1703</v>
      </c>
      <c r="E574" s="1" t="s">
        <v>595</v>
      </c>
      <c r="F574" s="1">
        <v>0.125</v>
      </c>
      <c r="G574" s="1">
        <v>7.4999999999999997E-3</v>
      </c>
      <c r="J574" s="1" t="s">
        <v>1003</v>
      </c>
      <c r="AI574" s="561"/>
      <c r="AJ574" s="166"/>
      <c r="AK574" s="157"/>
      <c r="AL574" s="627"/>
      <c r="AM574" s="627"/>
      <c r="AN574" s="627"/>
      <c r="AO574" s="157"/>
      <c r="AP574" s="157"/>
      <c r="AQ574" s="11"/>
      <c r="AR574" s="10"/>
      <c r="AS574" s="157"/>
      <c r="AT574" s="627"/>
      <c r="AU574" s="627"/>
      <c r="AV574" s="627"/>
      <c r="AW574" s="157"/>
      <c r="AX574" s="157"/>
      <c r="AY574" s="11"/>
      <c r="AZ574" s="10" t="s">
        <v>2020</v>
      </c>
      <c r="BA574" s="157" t="s">
        <v>1703</v>
      </c>
      <c r="BB574" s="627" t="s">
        <v>636</v>
      </c>
      <c r="BC574" s="627" t="s">
        <v>244</v>
      </c>
      <c r="BD574" s="627" t="s">
        <v>2652</v>
      </c>
      <c r="BE574" s="157">
        <v>0.13500000000000001</v>
      </c>
      <c r="BF574" s="157">
        <v>3.0000000000000001E-3</v>
      </c>
      <c r="BG574" s="11">
        <v>2.58</v>
      </c>
      <c r="BH574" s="10"/>
      <c r="BI574" s="157"/>
      <c r="BJ574" s="627"/>
      <c r="BK574" s="627"/>
      <c r="BL574" s="627"/>
      <c r="BM574" s="157"/>
      <c r="BN574" s="157"/>
      <c r="BO574" s="11"/>
      <c r="BP574" s="10"/>
      <c r="BQ574" s="157"/>
      <c r="BR574" s="627"/>
      <c r="BS574" s="627"/>
      <c r="BT574" s="627"/>
      <c r="BU574" s="157"/>
      <c r="BV574" s="157"/>
      <c r="BW574" s="11"/>
    </row>
    <row r="575" spans="1:75">
      <c r="A575" s="1" t="s">
        <v>1130</v>
      </c>
      <c r="B575" s="1" t="s">
        <v>1096</v>
      </c>
      <c r="C575" s="1" t="s">
        <v>1097</v>
      </c>
      <c r="D575" s="1" t="s">
        <v>1703</v>
      </c>
      <c r="E575" s="1" t="s">
        <v>1710</v>
      </c>
      <c r="F575" s="1">
        <v>0.125</v>
      </c>
      <c r="G575" s="1">
        <v>7.4999999999999997E-3</v>
      </c>
      <c r="H575" s="1">
        <v>2.62</v>
      </c>
      <c r="I575" s="1" t="s">
        <v>993</v>
      </c>
      <c r="J575" s="1" t="s">
        <v>533</v>
      </c>
      <c r="AI575" s="561"/>
      <c r="AJ575" s="166"/>
      <c r="AK575" s="157"/>
      <c r="AL575" s="627"/>
      <c r="AM575" s="627"/>
      <c r="AN575" s="627"/>
      <c r="AO575" s="157"/>
      <c r="AP575" s="157"/>
      <c r="AQ575" s="11"/>
      <c r="AR575" s="10"/>
      <c r="AS575" s="157"/>
      <c r="AT575" s="627"/>
      <c r="AU575" s="627"/>
      <c r="AV575" s="627"/>
      <c r="AW575" s="157"/>
      <c r="AX575" s="157"/>
      <c r="AY575" s="11"/>
      <c r="AZ575" s="10" t="s">
        <v>2020</v>
      </c>
      <c r="BA575" s="157" t="s">
        <v>1703</v>
      </c>
      <c r="BB575" s="627" t="s">
        <v>637</v>
      </c>
      <c r="BC575" s="627" t="s">
        <v>244</v>
      </c>
      <c r="BD575" s="627" t="s">
        <v>2652</v>
      </c>
      <c r="BE575" s="157">
        <v>0.13500000000000001</v>
      </c>
      <c r="BF575" s="157">
        <v>3.0000000000000001E-3</v>
      </c>
      <c r="BG575" s="11">
        <v>2.58</v>
      </c>
      <c r="BH575" s="10"/>
      <c r="BI575" s="157"/>
      <c r="BJ575" s="627"/>
      <c r="BK575" s="627"/>
      <c r="BL575" s="627"/>
      <c r="BM575" s="157"/>
      <c r="BN575" s="157"/>
      <c r="BO575" s="11"/>
      <c r="BP575" s="10"/>
      <c r="BQ575" s="157"/>
      <c r="BR575" s="627"/>
      <c r="BS575" s="627"/>
      <c r="BT575" s="627"/>
      <c r="BU575" s="157"/>
      <c r="BV575" s="157"/>
      <c r="BW575" s="11"/>
    </row>
    <row r="576" spans="1:75">
      <c r="A576" s="1" t="s">
        <v>1131</v>
      </c>
      <c r="B576" s="1" t="s">
        <v>1096</v>
      </c>
      <c r="C576" s="1" t="s">
        <v>1097</v>
      </c>
      <c r="D576" s="1" t="s">
        <v>1703</v>
      </c>
      <c r="E576" s="1" t="s">
        <v>596</v>
      </c>
      <c r="F576" s="1">
        <v>0.125</v>
      </c>
      <c r="G576" s="1">
        <v>7.4999999999999997E-3</v>
      </c>
      <c r="J576" s="1" t="s">
        <v>533</v>
      </c>
      <c r="AI576" s="561"/>
      <c r="AJ576" s="166"/>
      <c r="AK576" s="157"/>
      <c r="AL576" s="627"/>
      <c r="AM576" s="627"/>
      <c r="AN576" s="627"/>
      <c r="AO576" s="157"/>
      <c r="AP576" s="157"/>
      <c r="AQ576" s="11"/>
      <c r="AR576" s="10"/>
      <c r="AS576" s="157"/>
      <c r="AT576" s="627"/>
      <c r="AU576" s="627"/>
      <c r="AV576" s="627"/>
      <c r="AW576" s="157"/>
      <c r="AX576" s="157"/>
      <c r="AY576" s="11"/>
      <c r="AZ576" s="10" t="s">
        <v>2020</v>
      </c>
      <c r="BA576" s="157" t="s">
        <v>1703</v>
      </c>
      <c r="BB576" s="627" t="s">
        <v>638</v>
      </c>
      <c r="BC576" s="627" t="s">
        <v>575</v>
      </c>
      <c r="BD576" s="627" t="s">
        <v>2652</v>
      </c>
      <c r="BE576" s="157">
        <v>0.15</v>
      </c>
      <c r="BF576" s="157">
        <v>2.7000000000000001E-3</v>
      </c>
      <c r="BG576" s="11">
        <v>2.58</v>
      </c>
      <c r="BH576" s="10"/>
      <c r="BI576" s="157"/>
      <c r="BJ576" s="627"/>
      <c r="BK576" s="627"/>
      <c r="BL576" s="627"/>
      <c r="BM576" s="157"/>
      <c r="BN576" s="157"/>
      <c r="BO576" s="11"/>
      <c r="BP576" s="10"/>
      <c r="BQ576" s="157"/>
      <c r="BR576" s="627"/>
      <c r="BS576" s="627"/>
      <c r="BT576" s="627"/>
      <c r="BU576" s="157"/>
      <c r="BV576" s="157"/>
      <c r="BW576" s="11"/>
    </row>
    <row r="577" spans="1:75">
      <c r="A577" s="1" t="s">
        <v>1132</v>
      </c>
      <c r="B577" s="1" t="s">
        <v>1096</v>
      </c>
      <c r="C577" s="1" t="s">
        <v>1097</v>
      </c>
      <c r="D577" s="1" t="s">
        <v>1703</v>
      </c>
      <c r="E577" s="1" t="s">
        <v>1711</v>
      </c>
      <c r="F577" s="1">
        <v>6.25E-2</v>
      </c>
      <c r="G577" s="1">
        <v>3.7499999999999999E-3</v>
      </c>
      <c r="H577" s="1">
        <v>2.62</v>
      </c>
      <c r="I577" s="1" t="s">
        <v>704</v>
      </c>
      <c r="J577" s="1" t="s">
        <v>1007</v>
      </c>
      <c r="AI577" s="561"/>
      <c r="AJ577" s="166"/>
      <c r="AK577" s="157"/>
      <c r="AL577" s="627"/>
      <c r="AM577" s="627"/>
      <c r="AN577" s="627"/>
      <c r="AO577" s="157"/>
      <c r="AP577" s="157"/>
      <c r="AQ577" s="11"/>
      <c r="AR577" s="10"/>
      <c r="AS577" s="157"/>
      <c r="AT577" s="627"/>
      <c r="AU577" s="627"/>
      <c r="AV577" s="627"/>
      <c r="AW577" s="157"/>
      <c r="AX577" s="157"/>
      <c r="AY577" s="11"/>
      <c r="AZ577" s="10" t="s">
        <v>2020</v>
      </c>
      <c r="BA577" s="157" t="s">
        <v>1703</v>
      </c>
      <c r="BB577" s="627" t="s">
        <v>639</v>
      </c>
      <c r="BC577" s="627" t="s">
        <v>575</v>
      </c>
      <c r="BD577" s="627" t="s">
        <v>2652</v>
      </c>
      <c r="BE577" s="157">
        <v>0.15</v>
      </c>
      <c r="BF577" s="157">
        <v>2.7000000000000001E-3</v>
      </c>
      <c r="BG577" s="11">
        <v>2.58</v>
      </c>
      <c r="BH577" s="10"/>
      <c r="BI577" s="157"/>
      <c r="BJ577" s="627"/>
      <c r="BK577" s="627"/>
      <c r="BL577" s="627"/>
      <c r="BM577" s="157"/>
      <c r="BN577" s="157"/>
      <c r="BO577" s="11"/>
      <c r="BP577" s="10"/>
      <c r="BQ577" s="157"/>
      <c r="BR577" s="627"/>
      <c r="BS577" s="627"/>
      <c r="BT577" s="627"/>
      <c r="BU577" s="157"/>
      <c r="BV577" s="157"/>
      <c r="BW577" s="11"/>
    </row>
    <row r="578" spans="1:75">
      <c r="A578" s="1" t="s">
        <v>1133</v>
      </c>
      <c r="B578" s="1" t="s">
        <v>1096</v>
      </c>
      <c r="C578" s="1" t="s">
        <v>1097</v>
      </c>
      <c r="D578" s="1" t="s">
        <v>1703</v>
      </c>
      <c r="E578" s="1" t="s">
        <v>597</v>
      </c>
      <c r="F578" s="1">
        <v>6.3E-2</v>
      </c>
      <c r="G578" s="1">
        <v>3.7499999999999999E-3</v>
      </c>
      <c r="J578" s="1" t="s">
        <v>1134</v>
      </c>
      <c r="AI578" s="561"/>
      <c r="AJ578" s="166"/>
      <c r="AK578" s="157"/>
      <c r="AL578" s="627"/>
      <c r="AM578" s="627"/>
      <c r="AN578" s="627"/>
      <c r="AO578" s="157"/>
      <c r="AP578" s="157"/>
      <c r="AQ578" s="11"/>
      <c r="AR578" s="10"/>
      <c r="AS578" s="157"/>
      <c r="AT578" s="627"/>
      <c r="AU578" s="627"/>
      <c r="AV578" s="627"/>
      <c r="AW578" s="157"/>
      <c r="AX578" s="157"/>
      <c r="AY578" s="11"/>
      <c r="AZ578" s="10" t="s">
        <v>2020</v>
      </c>
      <c r="BA578" s="157" t="s">
        <v>1703</v>
      </c>
      <c r="BB578" s="627" t="s">
        <v>647</v>
      </c>
      <c r="BC578" s="627" t="s">
        <v>575</v>
      </c>
      <c r="BD578" s="627" t="s">
        <v>2652</v>
      </c>
      <c r="BE578" s="157">
        <v>0.15</v>
      </c>
      <c r="BF578" s="157">
        <v>2.7000000000000001E-3</v>
      </c>
      <c r="BG578" s="11">
        <v>2.58</v>
      </c>
      <c r="BH578" s="10"/>
      <c r="BI578" s="157"/>
      <c r="BJ578" s="627"/>
      <c r="BK578" s="627"/>
      <c r="BL578" s="627"/>
      <c r="BM578" s="157"/>
      <c r="BN578" s="157"/>
      <c r="BO578" s="11"/>
      <c r="BP578" s="10"/>
      <c r="BQ578" s="157"/>
      <c r="BR578" s="627"/>
      <c r="BS578" s="627"/>
      <c r="BT578" s="627"/>
      <c r="BU578" s="157"/>
      <c r="BV578" s="157"/>
      <c r="BW578" s="11"/>
    </row>
    <row r="579" spans="1:75">
      <c r="A579" s="1" t="s">
        <v>1135</v>
      </c>
      <c r="B579" s="1" t="s">
        <v>1096</v>
      </c>
      <c r="C579" s="1" t="s">
        <v>1097</v>
      </c>
      <c r="D579" s="1" t="s">
        <v>1703</v>
      </c>
      <c r="E579" s="1" t="s">
        <v>1712</v>
      </c>
      <c r="F579" s="1">
        <v>6.25E-2</v>
      </c>
      <c r="G579" s="1">
        <v>3.7499999999999999E-3</v>
      </c>
      <c r="H579" s="1">
        <v>2.62</v>
      </c>
      <c r="I579" s="1" t="s">
        <v>993</v>
      </c>
      <c r="J579" s="1" t="s">
        <v>1010</v>
      </c>
      <c r="AI579" s="561"/>
      <c r="AJ579" s="166"/>
      <c r="AK579" s="157"/>
      <c r="AL579" s="627"/>
      <c r="AM579" s="627"/>
      <c r="AN579" s="627"/>
      <c r="AO579" s="157"/>
      <c r="AP579" s="157"/>
      <c r="AQ579" s="11"/>
      <c r="AR579" s="10"/>
      <c r="AS579" s="157"/>
      <c r="AT579" s="627"/>
      <c r="AU579" s="627"/>
      <c r="AV579" s="627"/>
      <c r="AW579" s="157"/>
      <c r="AX579" s="157"/>
      <c r="AY579" s="11"/>
      <c r="AZ579" s="10" t="s">
        <v>2020</v>
      </c>
      <c r="BA579" s="157" t="s">
        <v>1703</v>
      </c>
      <c r="BB579" s="627" t="s">
        <v>640</v>
      </c>
      <c r="BC579" s="627" t="s">
        <v>575</v>
      </c>
      <c r="BD579" s="627" t="s">
        <v>2652</v>
      </c>
      <c r="BE579" s="157">
        <v>0.15</v>
      </c>
      <c r="BF579" s="157">
        <v>2.7000000000000001E-3</v>
      </c>
      <c r="BG579" s="11">
        <v>2.58</v>
      </c>
      <c r="BH579" s="10"/>
      <c r="BI579" s="157"/>
      <c r="BJ579" s="627"/>
      <c r="BK579" s="627"/>
      <c r="BL579" s="627"/>
      <c r="BM579" s="157"/>
      <c r="BN579" s="157"/>
      <c r="BO579" s="11"/>
      <c r="BP579" s="10"/>
      <c r="BQ579" s="157"/>
      <c r="BR579" s="627"/>
      <c r="BS579" s="627"/>
      <c r="BT579" s="627"/>
      <c r="BU579" s="157"/>
      <c r="BV579" s="157"/>
      <c r="BW579" s="11"/>
    </row>
    <row r="580" spans="1:75">
      <c r="A580" s="1" t="s">
        <v>1136</v>
      </c>
      <c r="B580" s="1" t="s">
        <v>1096</v>
      </c>
      <c r="C580" s="1" t="s">
        <v>1097</v>
      </c>
      <c r="D580" s="1" t="s">
        <v>1703</v>
      </c>
      <c r="E580" s="1" t="s">
        <v>598</v>
      </c>
      <c r="F580" s="1">
        <v>6.3E-2</v>
      </c>
      <c r="G580" s="1">
        <v>3.7499999999999999E-3</v>
      </c>
      <c r="J580" s="1" t="s">
        <v>1010</v>
      </c>
      <c r="AI580" s="561"/>
      <c r="AJ580" s="166"/>
      <c r="AK580" s="157"/>
      <c r="AL580" s="627"/>
      <c r="AM580" s="627"/>
      <c r="AN580" s="627"/>
      <c r="AO580" s="157"/>
      <c r="AP580" s="157"/>
      <c r="AQ580" s="11"/>
      <c r="AR580" s="10"/>
      <c r="AS580" s="157"/>
      <c r="AT580" s="627"/>
      <c r="AU580" s="627"/>
      <c r="AV580" s="627"/>
      <c r="AW580" s="157"/>
      <c r="AX580" s="157"/>
      <c r="AY580" s="11"/>
      <c r="AZ580" s="10" t="s">
        <v>2020</v>
      </c>
      <c r="BA580" s="157" t="s">
        <v>539</v>
      </c>
      <c r="BB580" s="627" t="s">
        <v>641</v>
      </c>
      <c r="BC580" s="627" t="s">
        <v>1721</v>
      </c>
      <c r="BD580" s="627" t="s">
        <v>238</v>
      </c>
      <c r="BE580" s="157">
        <v>0.05</v>
      </c>
      <c r="BF580" s="157">
        <v>1E-3</v>
      </c>
      <c r="BG580" s="11">
        <v>2.58</v>
      </c>
      <c r="BH580" s="10"/>
      <c r="BI580" s="157"/>
      <c r="BJ580" s="627"/>
      <c r="BK580" s="627"/>
      <c r="BL580" s="627"/>
      <c r="BM580" s="157"/>
      <c r="BN580" s="157"/>
      <c r="BO580" s="11"/>
      <c r="BP580" s="10"/>
      <c r="BQ580" s="157"/>
      <c r="BR580" s="627"/>
      <c r="BS580" s="627"/>
      <c r="BT580" s="627"/>
      <c r="BU580" s="157"/>
      <c r="BV580" s="157"/>
      <c r="BW580" s="11"/>
    </row>
    <row r="581" spans="1:75">
      <c r="A581" s="1" t="s">
        <v>1137</v>
      </c>
      <c r="B581" s="1" t="s">
        <v>1096</v>
      </c>
      <c r="C581" s="1" t="s">
        <v>1097</v>
      </c>
      <c r="D581" s="1" t="s">
        <v>1703</v>
      </c>
      <c r="E581" s="1" t="s">
        <v>599</v>
      </c>
      <c r="F581" s="1">
        <v>0.22500000000000001</v>
      </c>
      <c r="G581" s="1">
        <v>1.4999999999999999E-2</v>
      </c>
      <c r="J581" s="1" t="s">
        <v>1013</v>
      </c>
      <c r="AI581" s="561"/>
      <c r="AJ581" s="166"/>
      <c r="AK581" s="157"/>
      <c r="AL581" s="627"/>
      <c r="AM581" s="627"/>
      <c r="AN581" s="627"/>
      <c r="AO581" s="157"/>
      <c r="AP581" s="157"/>
      <c r="AQ581" s="11"/>
      <c r="AR581" s="10"/>
      <c r="AS581" s="157"/>
      <c r="AT581" s="627"/>
      <c r="AU581" s="627"/>
      <c r="AV581" s="627"/>
      <c r="AW581" s="157"/>
      <c r="AX581" s="157"/>
      <c r="AY581" s="11"/>
      <c r="AZ581" s="10" t="s">
        <v>2020</v>
      </c>
      <c r="BA581" s="157" t="s">
        <v>539</v>
      </c>
      <c r="BB581" s="627" t="s">
        <v>642</v>
      </c>
      <c r="BC581" s="627" t="s">
        <v>1721</v>
      </c>
      <c r="BD581" s="627" t="s">
        <v>238</v>
      </c>
      <c r="BE581" s="157">
        <v>0.05</v>
      </c>
      <c r="BF581" s="157">
        <v>1E-3</v>
      </c>
      <c r="BG581" s="11">
        <v>2.58</v>
      </c>
      <c r="BH581" s="10"/>
      <c r="BI581" s="157"/>
      <c r="BJ581" s="627"/>
      <c r="BK581" s="627"/>
      <c r="BL581" s="627"/>
      <c r="BM581" s="157"/>
      <c r="BN581" s="157"/>
      <c r="BO581" s="11"/>
      <c r="BP581" s="10"/>
      <c r="BQ581" s="157"/>
      <c r="BR581" s="627"/>
      <c r="BS581" s="627"/>
      <c r="BT581" s="627"/>
      <c r="BU581" s="157"/>
      <c r="BV581" s="157"/>
      <c r="BW581" s="11"/>
    </row>
    <row r="582" spans="1:75">
      <c r="A582" s="1" t="s">
        <v>1138</v>
      </c>
      <c r="B582" s="1" t="s">
        <v>1096</v>
      </c>
      <c r="C582" s="1" t="s">
        <v>1097</v>
      </c>
      <c r="D582" s="1" t="s">
        <v>1703</v>
      </c>
      <c r="E582" s="1" t="s">
        <v>600</v>
      </c>
      <c r="F582" s="1">
        <v>0.22500000000000001</v>
      </c>
      <c r="G582" s="1">
        <v>1.4999999999999999E-2</v>
      </c>
      <c r="J582" s="1" t="s">
        <v>1013</v>
      </c>
      <c r="AI582" s="561"/>
      <c r="AJ582" s="166"/>
      <c r="AK582" s="157"/>
      <c r="AL582" s="627"/>
      <c r="AM582" s="627"/>
      <c r="AN582" s="627"/>
      <c r="AO582" s="157"/>
      <c r="AP582" s="157"/>
      <c r="AQ582" s="11"/>
      <c r="AR582" s="10"/>
      <c r="AS582" s="157"/>
      <c r="AT582" s="627"/>
      <c r="AU582" s="627"/>
      <c r="AV582" s="627"/>
      <c r="AW582" s="157"/>
      <c r="AX582" s="157"/>
      <c r="AY582" s="11"/>
      <c r="AZ582" s="10" t="s">
        <v>2020</v>
      </c>
      <c r="BA582" s="157" t="s">
        <v>539</v>
      </c>
      <c r="BB582" s="627" t="s">
        <v>643</v>
      </c>
      <c r="BC582" s="627" t="s">
        <v>1721</v>
      </c>
      <c r="BD582" s="627" t="s">
        <v>238</v>
      </c>
      <c r="BE582" s="157">
        <v>2.5000000000000001E-2</v>
      </c>
      <c r="BF582" s="157">
        <v>5.0000000000000001E-4</v>
      </c>
      <c r="BG582" s="11">
        <v>2.58</v>
      </c>
      <c r="BH582" s="10"/>
      <c r="BI582" s="157"/>
      <c r="BJ582" s="627"/>
      <c r="BK582" s="627"/>
      <c r="BL582" s="627"/>
      <c r="BM582" s="157"/>
      <c r="BN582" s="157"/>
      <c r="BO582" s="11"/>
      <c r="BP582" s="10"/>
      <c r="BQ582" s="157"/>
      <c r="BR582" s="627"/>
      <c r="BS582" s="627"/>
      <c r="BT582" s="627"/>
      <c r="BU582" s="157"/>
      <c r="BV582" s="157"/>
      <c r="BW582" s="11"/>
    </row>
    <row r="583" spans="1:75">
      <c r="A583" s="1" t="s">
        <v>1139</v>
      </c>
      <c r="B583" s="1" t="s">
        <v>1096</v>
      </c>
      <c r="C583" s="1" t="s">
        <v>1097</v>
      </c>
      <c r="D583" s="1" t="s">
        <v>1703</v>
      </c>
      <c r="E583" s="1" t="s">
        <v>601</v>
      </c>
      <c r="F583" s="1">
        <v>0.22500000000000001</v>
      </c>
      <c r="G583" s="1">
        <v>1.4999999999999999E-2</v>
      </c>
      <c r="J583" s="1" t="s">
        <v>534</v>
      </c>
      <c r="AI583" s="561"/>
      <c r="AJ583" s="166"/>
      <c r="AK583" s="157"/>
      <c r="AL583" s="627"/>
      <c r="AM583" s="627"/>
      <c r="AN583" s="627"/>
      <c r="AO583" s="157"/>
      <c r="AP583" s="157"/>
      <c r="AQ583" s="11"/>
      <c r="AR583" s="10"/>
      <c r="AS583" s="157"/>
      <c r="AT583" s="627"/>
      <c r="AU583" s="627"/>
      <c r="AV583" s="627"/>
      <c r="AW583" s="157"/>
      <c r="AX583" s="157"/>
      <c r="AY583" s="11"/>
      <c r="AZ583" s="10" t="s">
        <v>2020</v>
      </c>
      <c r="BA583" s="157" t="s">
        <v>539</v>
      </c>
      <c r="BB583" s="627" t="s">
        <v>644</v>
      </c>
      <c r="BC583" s="627" t="s">
        <v>1721</v>
      </c>
      <c r="BD583" s="627" t="s">
        <v>238</v>
      </c>
      <c r="BE583" s="157">
        <v>2.5000000000000001E-2</v>
      </c>
      <c r="BF583" s="157">
        <v>5.0000000000000001E-4</v>
      </c>
      <c r="BG583" s="11">
        <v>2.58</v>
      </c>
      <c r="BH583" s="10"/>
      <c r="BI583" s="157"/>
      <c r="BJ583" s="627"/>
      <c r="BK583" s="627"/>
      <c r="BL583" s="627"/>
      <c r="BM583" s="157"/>
      <c r="BN583" s="157"/>
      <c r="BO583" s="11"/>
      <c r="BP583" s="10"/>
      <c r="BQ583" s="157"/>
      <c r="BR583" s="627"/>
      <c r="BS583" s="627"/>
      <c r="BT583" s="627"/>
      <c r="BU583" s="157"/>
      <c r="BV583" s="157"/>
      <c r="BW583" s="11"/>
    </row>
    <row r="584" spans="1:75">
      <c r="A584" s="1" t="s">
        <v>1140</v>
      </c>
      <c r="B584" s="1" t="s">
        <v>1096</v>
      </c>
      <c r="C584" s="1" t="s">
        <v>1097</v>
      </c>
      <c r="D584" s="1" t="s">
        <v>1703</v>
      </c>
      <c r="E584" s="1" t="s">
        <v>602</v>
      </c>
      <c r="F584" s="1">
        <v>0.22500000000000001</v>
      </c>
      <c r="G584" s="1">
        <v>1.4999999999999999E-2</v>
      </c>
      <c r="J584" s="1" t="s">
        <v>534</v>
      </c>
      <c r="AI584" s="561"/>
      <c r="AJ584" s="166"/>
      <c r="AK584" s="157"/>
      <c r="AL584" s="627"/>
      <c r="AM584" s="627"/>
      <c r="AN584" s="627"/>
      <c r="AO584" s="157"/>
      <c r="AP584" s="157"/>
      <c r="AQ584" s="11"/>
      <c r="AR584" s="10"/>
      <c r="AS584" s="157"/>
      <c r="AT584" s="627"/>
      <c r="AU584" s="627"/>
      <c r="AV584" s="627"/>
      <c r="AW584" s="157"/>
      <c r="AX584" s="157"/>
      <c r="AY584" s="11"/>
      <c r="AZ584" s="10" t="s">
        <v>2020</v>
      </c>
      <c r="BA584" s="157" t="s">
        <v>539</v>
      </c>
      <c r="BB584" s="627" t="s">
        <v>645</v>
      </c>
      <c r="BC584" s="627" t="s">
        <v>535</v>
      </c>
      <c r="BD584" s="627" t="s">
        <v>238</v>
      </c>
      <c r="BE584" s="157">
        <v>2.5000000000000001E-2</v>
      </c>
      <c r="BF584" s="157">
        <v>5.0000000000000001E-4</v>
      </c>
      <c r="BG584" s="11">
        <v>2.58</v>
      </c>
      <c r="BH584" s="10"/>
      <c r="BI584" s="157"/>
      <c r="BJ584" s="627"/>
      <c r="BK584" s="627"/>
      <c r="BL584" s="627"/>
      <c r="BM584" s="157"/>
      <c r="BN584" s="157"/>
      <c r="BO584" s="11"/>
      <c r="BP584" s="10"/>
      <c r="BQ584" s="157"/>
      <c r="BR584" s="627"/>
      <c r="BS584" s="627"/>
      <c r="BT584" s="627"/>
      <c r="BU584" s="157"/>
      <c r="BV584" s="157"/>
      <c r="BW584" s="11"/>
    </row>
    <row r="585" spans="1:75">
      <c r="A585" s="1" t="s">
        <v>1141</v>
      </c>
      <c r="B585" s="1" t="s">
        <v>1096</v>
      </c>
      <c r="C585" s="1" t="s">
        <v>1097</v>
      </c>
      <c r="D585" s="1" t="s">
        <v>1703</v>
      </c>
      <c r="E585" s="1" t="s">
        <v>603</v>
      </c>
      <c r="F585" s="1">
        <v>0.25</v>
      </c>
      <c r="G585" s="1">
        <v>1.35E-2</v>
      </c>
      <c r="J585" s="1" t="s">
        <v>1018</v>
      </c>
      <c r="AI585" s="561"/>
      <c r="AJ585" s="166"/>
      <c r="AK585" s="157"/>
      <c r="AL585" s="627"/>
      <c r="AM585" s="627"/>
      <c r="AN585" s="627"/>
      <c r="AO585" s="157"/>
      <c r="AP585" s="157"/>
      <c r="AQ585" s="11"/>
      <c r="AR585" s="10"/>
      <c r="AS585" s="157"/>
      <c r="AT585" s="627"/>
      <c r="AU585" s="627"/>
      <c r="AV585" s="627"/>
      <c r="AW585" s="157"/>
      <c r="AX585" s="157"/>
      <c r="AY585" s="11"/>
      <c r="AZ585" s="10" t="s">
        <v>2020</v>
      </c>
      <c r="BA585" s="157" t="s">
        <v>539</v>
      </c>
      <c r="BB585" s="627" t="s">
        <v>1488</v>
      </c>
      <c r="BC585" s="627" t="s">
        <v>535</v>
      </c>
      <c r="BD585" s="627" t="s">
        <v>238</v>
      </c>
      <c r="BE585" s="157">
        <v>2.5000000000000001E-2</v>
      </c>
      <c r="BF585" s="157">
        <v>5.0000000000000001E-4</v>
      </c>
      <c r="BG585" s="11">
        <v>2.58</v>
      </c>
      <c r="BH585" s="10"/>
      <c r="BI585" s="157"/>
      <c r="BJ585" s="627"/>
      <c r="BK585" s="627"/>
      <c r="BL585" s="627"/>
      <c r="BM585" s="157"/>
      <c r="BN585" s="157"/>
      <c r="BO585" s="11"/>
      <c r="BP585" s="10"/>
      <c r="BQ585" s="157"/>
      <c r="BR585" s="627"/>
      <c r="BS585" s="627"/>
      <c r="BT585" s="627"/>
      <c r="BU585" s="157"/>
      <c r="BV585" s="157"/>
      <c r="BW585" s="11"/>
    </row>
    <row r="586" spans="1:75">
      <c r="A586" s="1" t="s">
        <v>1142</v>
      </c>
      <c r="B586" s="1" t="s">
        <v>1096</v>
      </c>
      <c r="C586" s="1" t="s">
        <v>1097</v>
      </c>
      <c r="D586" s="1" t="s">
        <v>1703</v>
      </c>
      <c r="E586" s="1" t="s">
        <v>604</v>
      </c>
      <c r="F586" s="1">
        <v>0.25</v>
      </c>
      <c r="G586" s="1">
        <v>1.35E-2</v>
      </c>
      <c r="J586" s="1" t="s">
        <v>1018</v>
      </c>
      <c r="AI586" s="561"/>
      <c r="AJ586" s="166"/>
      <c r="AK586" s="157"/>
      <c r="AL586" s="627"/>
      <c r="AM586" s="627"/>
      <c r="AN586" s="627"/>
      <c r="AO586" s="157"/>
      <c r="AP586" s="157"/>
      <c r="AQ586" s="11"/>
      <c r="AR586" s="10"/>
      <c r="AS586" s="157"/>
      <c r="AT586" s="627"/>
      <c r="AU586" s="627"/>
      <c r="AV586" s="627"/>
      <c r="AW586" s="157"/>
      <c r="AX586" s="157"/>
      <c r="AY586" s="11"/>
      <c r="AZ586" s="10" t="s">
        <v>2020</v>
      </c>
      <c r="BA586" s="157" t="s">
        <v>539</v>
      </c>
      <c r="BB586" s="627" t="s">
        <v>1489</v>
      </c>
      <c r="BC586" s="627" t="s">
        <v>535</v>
      </c>
      <c r="BD586" s="627" t="s">
        <v>238</v>
      </c>
      <c r="BE586" s="157">
        <v>2.5000000000000001E-2</v>
      </c>
      <c r="BF586" s="157">
        <v>5.0000000000000001E-4</v>
      </c>
      <c r="BG586" s="11">
        <v>2.58</v>
      </c>
      <c r="BH586" s="10"/>
      <c r="BI586" s="157"/>
      <c r="BJ586" s="627"/>
      <c r="BK586" s="627"/>
      <c r="BL586" s="627"/>
      <c r="BM586" s="157"/>
      <c r="BN586" s="157"/>
      <c r="BO586" s="11"/>
      <c r="BP586" s="10"/>
      <c r="BQ586" s="157"/>
      <c r="BR586" s="627"/>
      <c r="BS586" s="627"/>
      <c r="BT586" s="627"/>
      <c r="BU586" s="157"/>
      <c r="BV586" s="157"/>
      <c r="BW586" s="11"/>
    </row>
    <row r="587" spans="1:75">
      <c r="A587" s="1" t="s">
        <v>1143</v>
      </c>
      <c r="B587" s="1" t="s">
        <v>1096</v>
      </c>
      <c r="C587" s="1" t="s">
        <v>1097</v>
      </c>
      <c r="D587" s="1" t="s">
        <v>1703</v>
      </c>
      <c r="E587" s="1" t="s">
        <v>605</v>
      </c>
      <c r="F587" s="1">
        <v>0.25</v>
      </c>
      <c r="G587" s="1">
        <v>1.35E-2</v>
      </c>
      <c r="J587" s="1" t="s">
        <v>575</v>
      </c>
      <c r="AI587" s="561"/>
      <c r="AJ587" s="166"/>
      <c r="AK587" s="157"/>
      <c r="AL587" s="627"/>
      <c r="AM587" s="627"/>
      <c r="AN587" s="627"/>
      <c r="AO587" s="157"/>
      <c r="AP587" s="157"/>
      <c r="AQ587" s="11"/>
      <c r="AR587" s="10"/>
      <c r="AS587" s="157"/>
      <c r="AT587" s="627"/>
      <c r="AU587" s="627"/>
      <c r="AV587" s="627"/>
      <c r="AW587" s="157"/>
      <c r="AX587" s="157"/>
      <c r="AY587" s="11"/>
      <c r="AZ587" s="10" t="s">
        <v>2020</v>
      </c>
      <c r="BA587" s="157" t="s">
        <v>539</v>
      </c>
      <c r="BB587" s="627" t="s">
        <v>1490</v>
      </c>
      <c r="BC587" s="627" t="s">
        <v>535</v>
      </c>
      <c r="BD587" s="627" t="s">
        <v>238</v>
      </c>
      <c r="BE587" s="157">
        <v>2.5000000000000001E-2</v>
      </c>
      <c r="BF587" s="157">
        <v>5.0000000000000001E-4</v>
      </c>
      <c r="BG587" s="11">
        <v>2.58</v>
      </c>
      <c r="BH587" s="10"/>
      <c r="BI587" s="157"/>
      <c r="BJ587" s="627"/>
      <c r="BK587" s="627"/>
      <c r="BL587" s="627"/>
      <c r="BM587" s="157"/>
      <c r="BN587" s="157"/>
      <c r="BO587" s="11"/>
      <c r="BP587" s="10"/>
      <c r="BQ587" s="157"/>
      <c r="BR587" s="627"/>
      <c r="BS587" s="627"/>
      <c r="BT587" s="627"/>
      <c r="BU587" s="157"/>
      <c r="BV587" s="157"/>
      <c r="BW587" s="11"/>
    </row>
    <row r="588" spans="1:75">
      <c r="A588" s="1" t="s">
        <v>1144</v>
      </c>
      <c r="B588" s="1" t="s">
        <v>1096</v>
      </c>
      <c r="C588" s="1" t="s">
        <v>1097</v>
      </c>
      <c r="D588" s="1" t="s">
        <v>1703</v>
      </c>
      <c r="E588" s="1" t="s">
        <v>606</v>
      </c>
      <c r="F588" s="1">
        <v>0.25</v>
      </c>
      <c r="G588" s="1">
        <v>1.35E-2</v>
      </c>
      <c r="J588" s="1" t="s">
        <v>575</v>
      </c>
      <c r="AI588" s="561"/>
      <c r="AJ588" s="166"/>
      <c r="AK588" s="157"/>
      <c r="AL588" s="627"/>
      <c r="AM588" s="627"/>
      <c r="AN588" s="627"/>
      <c r="AO588" s="157"/>
      <c r="AP588" s="157"/>
      <c r="AQ588" s="11"/>
      <c r="AR588" s="10"/>
      <c r="AS588" s="157"/>
      <c r="AT588" s="627"/>
      <c r="AU588" s="627"/>
      <c r="AV588" s="627"/>
      <c r="AW588" s="157"/>
      <c r="AX588" s="157"/>
      <c r="AY588" s="11"/>
      <c r="AZ588" s="10" t="s">
        <v>2020</v>
      </c>
      <c r="BA588" s="157" t="s">
        <v>539</v>
      </c>
      <c r="BB588" s="627" t="s">
        <v>1491</v>
      </c>
      <c r="BC588" s="627" t="s">
        <v>536</v>
      </c>
      <c r="BD588" s="627" t="s">
        <v>238</v>
      </c>
      <c r="BE588" s="157">
        <v>1.2500000000000001E-2</v>
      </c>
      <c r="BF588" s="157">
        <v>2.5000000000000001E-4</v>
      </c>
      <c r="BG588" s="11">
        <v>2.58</v>
      </c>
      <c r="BH588" s="10"/>
      <c r="BI588" s="157"/>
      <c r="BJ588" s="627"/>
      <c r="BK588" s="627"/>
      <c r="BL588" s="627"/>
      <c r="BM588" s="157"/>
      <c r="BN588" s="157"/>
      <c r="BO588" s="11"/>
      <c r="BP588" s="10"/>
      <c r="BQ588" s="157"/>
      <c r="BR588" s="627"/>
      <c r="BS588" s="627"/>
      <c r="BT588" s="627"/>
      <c r="BU588" s="157"/>
      <c r="BV588" s="157"/>
      <c r="BW588" s="11"/>
    </row>
    <row r="589" spans="1:75">
      <c r="A589" s="1" t="s">
        <v>1145</v>
      </c>
      <c r="B589" s="1" t="s">
        <v>1096</v>
      </c>
      <c r="C589" s="1" t="s">
        <v>1097</v>
      </c>
      <c r="D589" s="1" t="s">
        <v>539</v>
      </c>
      <c r="E589" s="1" t="s">
        <v>612</v>
      </c>
      <c r="F589" s="1">
        <v>0.15</v>
      </c>
      <c r="G589" s="1">
        <v>7.0000000000000001E-3</v>
      </c>
      <c r="AI589" s="561"/>
      <c r="AJ589" s="166"/>
      <c r="AK589" s="157"/>
      <c r="AL589" s="627"/>
      <c r="AM589" s="627"/>
      <c r="AN589" s="627"/>
      <c r="AO589" s="157"/>
      <c r="AP589" s="157"/>
      <c r="AQ589" s="11"/>
      <c r="AR589" s="10"/>
      <c r="AS589" s="157"/>
      <c r="AT589" s="627"/>
      <c r="AU589" s="627"/>
      <c r="AV589" s="627"/>
      <c r="AW589" s="157"/>
      <c r="AX589" s="157"/>
      <c r="AY589" s="11"/>
      <c r="AZ589" s="10" t="s">
        <v>2020</v>
      </c>
      <c r="BA589" s="157" t="s">
        <v>539</v>
      </c>
      <c r="BB589" s="627" t="s">
        <v>1492</v>
      </c>
      <c r="BC589" s="627" t="s">
        <v>536</v>
      </c>
      <c r="BD589" s="627" t="s">
        <v>238</v>
      </c>
      <c r="BE589" s="157">
        <v>1.2500000000000001E-2</v>
      </c>
      <c r="BF589" s="157">
        <v>2.5000000000000001E-4</v>
      </c>
      <c r="BG589" s="11">
        <v>2.58</v>
      </c>
      <c r="BH589" s="10"/>
      <c r="BI589" s="157"/>
      <c r="BJ589" s="627"/>
      <c r="BK589" s="627"/>
      <c r="BL589" s="627"/>
      <c r="BM589" s="157"/>
      <c r="BN589" s="157"/>
      <c r="BO589" s="11"/>
      <c r="BP589" s="10"/>
      <c r="BQ589" s="157"/>
      <c r="BR589" s="627"/>
      <c r="BS589" s="627"/>
      <c r="BT589" s="627"/>
      <c r="BU589" s="157"/>
      <c r="BV589" s="157"/>
      <c r="BW589" s="11"/>
    </row>
    <row r="590" spans="1:75">
      <c r="A590" s="1" t="s">
        <v>1146</v>
      </c>
      <c r="B590" s="1" t="s">
        <v>1096</v>
      </c>
      <c r="C590" s="1" t="s">
        <v>1097</v>
      </c>
      <c r="D590" s="1" t="s">
        <v>539</v>
      </c>
      <c r="E590" s="1" t="s">
        <v>613</v>
      </c>
      <c r="F590" s="1">
        <v>0.15</v>
      </c>
      <c r="G590" s="1">
        <v>7.0000000000000001E-3</v>
      </c>
      <c r="AI590" s="561"/>
      <c r="AJ590" s="166"/>
      <c r="AK590" s="157"/>
      <c r="AL590" s="627"/>
      <c r="AM590" s="627"/>
      <c r="AN590" s="627"/>
      <c r="AO590" s="157"/>
      <c r="AP590" s="157"/>
      <c r="AQ590" s="11"/>
      <c r="AR590" s="10"/>
      <c r="AS590" s="157"/>
      <c r="AT590" s="627"/>
      <c r="AU590" s="627"/>
      <c r="AV590" s="627"/>
      <c r="AW590" s="157"/>
      <c r="AX590" s="157"/>
      <c r="AY590" s="11"/>
      <c r="AZ590" s="10" t="s">
        <v>2020</v>
      </c>
      <c r="BA590" s="157" t="s">
        <v>539</v>
      </c>
      <c r="BB590" s="627" t="s">
        <v>1493</v>
      </c>
      <c r="BC590" s="627" t="s">
        <v>536</v>
      </c>
      <c r="BD590" s="627" t="s">
        <v>238</v>
      </c>
      <c r="BE590" s="157">
        <v>1.2500000000000001E-2</v>
      </c>
      <c r="BF590" s="157">
        <v>2.5000000000000001E-4</v>
      </c>
      <c r="BG590" s="11">
        <v>2.58</v>
      </c>
      <c r="BH590" s="10"/>
      <c r="BI590" s="157"/>
      <c r="BJ590" s="627"/>
      <c r="BK590" s="627"/>
      <c r="BL590" s="627"/>
      <c r="BM590" s="157"/>
      <c r="BN590" s="157"/>
      <c r="BO590" s="11"/>
      <c r="BP590" s="10"/>
      <c r="BQ590" s="157"/>
      <c r="BR590" s="627"/>
      <c r="BS590" s="627"/>
      <c r="BT590" s="627"/>
      <c r="BU590" s="157"/>
      <c r="BV590" s="157"/>
      <c r="BW590" s="11"/>
    </row>
    <row r="591" spans="1:75">
      <c r="A591" s="1" t="s">
        <v>1147</v>
      </c>
      <c r="B591" s="1" t="s">
        <v>1096</v>
      </c>
      <c r="C591" s="1" t="s">
        <v>1097</v>
      </c>
      <c r="D591" s="1" t="s">
        <v>539</v>
      </c>
      <c r="E591" s="1" t="s">
        <v>614</v>
      </c>
      <c r="F591" s="1">
        <v>7.4999999999999997E-2</v>
      </c>
      <c r="G591" s="1">
        <v>3.5000000000000001E-3</v>
      </c>
      <c r="J591" s="1" t="s">
        <v>705</v>
      </c>
      <c r="AI591" s="561"/>
      <c r="AJ591" s="166"/>
      <c r="AK591" s="157"/>
      <c r="AL591" s="627"/>
      <c r="AM591" s="627"/>
      <c r="AN591" s="627"/>
      <c r="AO591" s="157"/>
      <c r="AP591" s="157"/>
      <c r="AQ591" s="11"/>
      <c r="AR591" s="10"/>
      <c r="AS591" s="157"/>
      <c r="AT591" s="627"/>
      <c r="AU591" s="627"/>
      <c r="AV591" s="627"/>
      <c r="AW591" s="157"/>
      <c r="AX591" s="157"/>
      <c r="AY591" s="11"/>
      <c r="AZ591" s="10" t="s">
        <v>2020</v>
      </c>
      <c r="BA591" s="157" t="s">
        <v>539</v>
      </c>
      <c r="BB591" s="627" t="s">
        <v>1494</v>
      </c>
      <c r="BC591" s="627" t="s">
        <v>536</v>
      </c>
      <c r="BD591" s="627" t="s">
        <v>238</v>
      </c>
      <c r="BE591" s="157">
        <v>1.2500000000000001E-2</v>
      </c>
      <c r="BF591" s="157">
        <v>2.5000000000000001E-4</v>
      </c>
      <c r="BG591" s="11">
        <v>2.58</v>
      </c>
      <c r="BH591" s="10"/>
      <c r="BI591" s="157"/>
      <c r="BJ591" s="627"/>
      <c r="BK591" s="627"/>
      <c r="BL591" s="627"/>
      <c r="BM591" s="157"/>
      <c r="BN591" s="157"/>
      <c r="BO591" s="11"/>
      <c r="BP591" s="10"/>
      <c r="BQ591" s="157"/>
      <c r="BR591" s="627"/>
      <c r="BS591" s="627"/>
      <c r="BT591" s="627"/>
      <c r="BU591" s="157"/>
      <c r="BV591" s="157"/>
      <c r="BW591" s="11"/>
    </row>
    <row r="592" spans="1:75">
      <c r="A592" s="1" t="s">
        <v>1148</v>
      </c>
      <c r="B592" s="1" t="s">
        <v>1096</v>
      </c>
      <c r="C592" s="1" t="s">
        <v>1097</v>
      </c>
      <c r="D592" s="1" t="s">
        <v>539</v>
      </c>
      <c r="E592" s="1" t="s">
        <v>615</v>
      </c>
      <c r="F592" s="1">
        <v>7.4999999999999997E-2</v>
      </c>
      <c r="G592" s="1">
        <v>3.5000000000000001E-3</v>
      </c>
      <c r="J592" s="1" t="s">
        <v>705</v>
      </c>
      <c r="AI592" s="561"/>
      <c r="AJ592" s="166"/>
      <c r="AK592" s="157"/>
      <c r="AL592" s="627"/>
      <c r="AM592" s="627"/>
      <c r="AN592" s="627"/>
      <c r="AO592" s="157"/>
      <c r="AP592" s="157"/>
      <c r="AQ592" s="11"/>
      <c r="AR592" s="10"/>
      <c r="AS592" s="157"/>
      <c r="AT592" s="627"/>
      <c r="AU592" s="627"/>
      <c r="AV592" s="627"/>
      <c r="AW592" s="157"/>
      <c r="AX592" s="157"/>
      <c r="AY592" s="11"/>
      <c r="AZ592" s="10" t="s">
        <v>2020</v>
      </c>
      <c r="BA592" s="157" t="s">
        <v>607</v>
      </c>
      <c r="BB592" s="627" t="s">
        <v>1495</v>
      </c>
      <c r="BC592" s="627" t="s">
        <v>1721</v>
      </c>
      <c r="BD592" s="627" t="s">
        <v>238</v>
      </c>
      <c r="BE592" s="157">
        <v>0.05</v>
      </c>
      <c r="BF592" s="157">
        <v>1E-3</v>
      </c>
      <c r="BG592" s="11">
        <v>2.58</v>
      </c>
      <c r="BH592" s="10"/>
      <c r="BI592" s="157"/>
      <c r="BJ592" s="627"/>
      <c r="BK592" s="627"/>
      <c r="BL592" s="627"/>
      <c r="BM592" s="157"/>
      <c r="BN592" s="157"/>
      <c r="BO592" s="11"/>
      <c r="BP592" s="10"/>
      <c r="BQ592" s="157"/>
      <c r="BR592" s="627"/>
      <c r="BS592" s="627"/>
      <c r="BT592" s="627"/>
      <c r="BU592" s="157"/>
      <c r="BV592" s="157"/>
      <c r="BW592" s="11"/>
    </row>
    <row r="593" spans="1:75">
      <c r="A593" s="1" t="s">
        <v>1149</v>
      </c>
      <c r="B593" s="1" t="s">
        <v>1096</v>
      </c>
      <c r="C593" s="1" t="s">
        <v>1097</v>
      </c>
      <c r="D593" s="1" t="s">
        <v>539</v>
      </c>
      <c r="E593" s="1" t="s">
        <v>616</v>
      </c>
      <c r="F593" s="1">
        <v>7.4999999999999997E-2</v>
      </c>
      <c r="G593" s="1">
        <v>3.5000000000000001E-3</v>
      </c>
      <c r="J593" s="1" t="s">
        <v>535</v>
      </c>
      <c r="AI593" s="561"/>
      <c r="AJ593" s="166"/>
      <c r="AK593" s="157"/>
      <c r="AL593" s="627"/>
      <c r="AM593" s="627"/>
      <c r="AN593" s="627"/>
      <c r="AO593" s="157"/>
      <c r="AP593" s="157"/>
      <c r="AQ593" s="11"/>
      <c r="AR593" s="10"/>
      <c r="AS593" s="157"/>
      <c r="AT593" s="627"/>
      <c r="AU593" s="627"/>
      <c r="AV593" s="627"/>
      <c r="AW593" s="157"/>
      <c r="AX593" s="157"/>
      <c r="AY593" s="11"/>
      <c r="AZ593" s="10" t="s">
        <v>2020</v>
      </c>
      <c r="BA593" s="157" t="s">
        <v>607</v>
      </c>
      <c r="BB593" s="627" t="s">
        <v>1496</v>
      </c>
      <c r="BC593" s="627" t="s">
        <v>1721</v>
      </c>
      <c r="BD593" s="627" t="s">
        <v>238</v>
      </c>
      <c r="BE593" s="157">
        <v>0.05</v>
      </c>
      <c r="BF593" s="157">
        <v>1E-3</v>
      </c>
      <c r="BG593" s="11">
        <v>2.58</v>
      </c>
      <c r="BH593" s="10"/>
      <c r="BI593" s="157"/>
      <c r="BJ593" s="627"/>
      <c r="BK593" s="627"/>
      <c r="BL593" s="627"/>
      <c r="BM593" s="157"/>
      <c r="BN593" s="157"/>
      <c r="BO593" s="11"/>
      <c r="BP593" s="10"/>
      <c r="BQ593" s="157"/>
      <c r="BR593" s="627"/>
      <c r="BS593" s="627"/>
      <c r="BT593" s="627"/>
      <c r="BU593" s="157"/>
      <c r="BV593" s="157"/>
      <c r="BW593" s="11"/>
    </row>
    <row r="594" spans="1:75">
      <c r="A594" s="1" t="s">
        <v>1150</v>
      </c>
      <c r="B594" s="1" t="s">
        <v>1096</v>
      </c>
      <c r="C594" s="1" t="s">
        <v>1097</v>
      </c>
      <c r="D594" s="1" t="s">
        <v>539</v>
      </c>
      <c r="E594" s="1" t="s">
        <v>617</v>
      </c>
      <c r="F594" s="1">
        <v>7.4999999999999997E-2</v>
      </c>
      <c r="G594" s="1">
        <v>3.5000000000000001E-3</v>
      </c>
      <c r="J594" s="1" t="s">
        <v>535</v>
      </c>
      <c r="AI594" s="561"/>
      <c r="AJ594" s="166"/>
      <c r="AK594" s="157"/>
      <c r="AL594" s="627"/>
      <c r="AM594" s="627"/>
      <c r="AN594" s="627"/>
      <c r="AO594" s="157"/>
      <c r="AP594" s="157"/>
      <c r="AQ594" s="11"/>
      <c r="AR594" s="10"/>
      <c r="AS594" s="157"/>
      <c r="AT594" s="627"/>
      <c r="AU594" s="627"/>
      <c r="AV594" s="627"/>
      <c r="AW594" s="157"/>
      <c r="AX594" s="157"/>
      <c r="AY594" s="11"/>
      <c r="AZ594" s="10" t="s">
        <v>2020</v>
      </c>
      <c r="BA594" s="157" t="s">
        <v>607</v>
      </c>
      <c r="BB594" s="627" t="s">
        <v>1497</v>
      </c>
      <c r="BC594" s="627" t="s">
        <v>1721</v>
      </c>
      <c r="BD594" s="627" t="s">
        <v>238</v>
      </c>
      <c r="BE594" s="157">
        <v>2.5000000000000001E-2</v>
      </c>
      <c r="BF594" s="157">
        <v>5.0000000000000001E-4</v>
      </c>
      <c r="BG594" s="11">
        <v>2.58</v>
      </c>
      <c r="BH594" s="10"/>
      <c r="BI594" s="157"/>
      <c r="BJ594" s="627"/>
      <c r="BK594" s="627"/>
      <c r="BL594" s="627"/>
      <c r="BM594" s="157"/>
      <c r="BN594" s="157"/>
      <c r="BO594" s="11"/>
      <c r="BP594" s="10"/>
      <c r="BQ594" s="157"/>
      <c r="BR594" s="627"/>
      <c r="BS594" s="627"/>
      <c r="BT594" s="627"/>
      <c r="BU594" s="157"/>
      <c r="BV594" s="157"/>
      <c r="BW594" s="11"/>
    </row>
    <row r="595" spans="1:75">
      <c r="A595" s="1" t="s">
        <v>1151</v>
      </c>
      <c r="B595" s="1" t="s">
        <v>1096</v>
      </c>
      <c r="C595" s="1" t="s">
        <v>1097</v>
      </c>
      <c r="D595" s="1" t="s">
        <v>539</v>
      </c>
      <c r="E595" s="1" t="s">
        <v>618</v>
      </c>
      <c r="F595" s="1">
        <v>7.4999999999999997E-2</v>
      </c>
      <c r="G595" s="1">
        <v>3.5000000000000001E-3</v>
      </c>
      <c r="J595" s="1" t="s">
        <v>1152</v>
      </c>
      <c r="AI595" s="561"/>
      <c r="AJ595" s="166"/>
      <c r="AK595" s="157"/>
      <c r="AL595" s="627"/>
      <c r="AM595" s="627"/>
      <c r="AN595" s="627"/>
      <c r="AO595" s="157"/>
      <c r="AP595" s="157"/>
      <c r="AQ595" s="11"/>
      <c r="AR595" s="10"/>
      <c r="AS595" s="157"/>
      <c r="AT595" s="627"/>
      <c r="AU595" s="627"/>
      <c r="AV595" s="627"/>
      <c r="AW595" s="157"/>
      <c r="AX595" s="157"/>
      <c r="AY595" s="11"/>
      <c r="AZ595" s="10" t="s">
        <v>2020</v>
      </c>
      <c r="BA595" s="157" t="s">
        <v>607</v>
      </c>
      <c r="BB595" s="627" t="s">
        <v>1498</v>
      </c>
      <c r="BC595" s="627" t="s">
        <v>1721</v>
      </c>
      <c r="BD595" s="627" t="s">
        <v>238</v>
      </c>
      <c r="BE595" s="157">
        <v>2.5000000000000001E-2</v>
      </c>
      <c r="BF595" s="157">
        <v>5.0000000000000001E-4</v>
      </c>
      <c r="BG595" s="11">
        <v>2.58</v>
      </c>
      <c r="BH595" s="10"/>
      <c r="BI595" s="157"/>
      <c r="BJ595" s="627"/>
      <c r="BK595" s="627"/>
      <c r="BL595" s="627"/>
      <c r="BM595" s="157"/>
      <c r="BN595" s="157"/>
      <c r="BO595" s="11"/>
      <c r="BP595" s="10"/>
      <c r="BQ595" s="157"/>
      <c r="BR595" s="627"/>
      <c r="BS595" s="627"/>
      <c r="BT595" s="627"/>
      <c r="BU595" s="157"/>
      <c r="BV595" s="157"/>
      <c r="BW595" s="11"/>
    </row>
    <row r="596" spans="1:75">
      <c r="A596" s="1" t="s">
        <v>1153</v>
      </c>
      <c r="B596" s="1" t="s">
        <v>1096</v>
      </c>
      <c r="C596" s="1" t="s">
        <v>1097</v>
      </c>
      <c r="D596" s="1" t="s">
        <v>539</v>
      </c>
      <c r="E596" s="1" t="s">
        <v>619</v>
      </c>
      <c r="F596" s="1">
        <v>7.4999999999999997E-2</v>
      </c>
      <c r="G596" s="1">
        <v>3.5000000000000001E-3</v>
      </c>
      <c r="J596" s="1" t="s">
        <v>1152</v>
      </c>
      <c r="AI596" s="561"/>
      <c r="AJ596" s="166"/>
      <c r="AK596" s="157"/>
      <c r="AL596" s="627"/>
      <c r="AM596" s="627"/>
      <c r="AN596" s="627"/>
      <c r="AO596" s="157"/>
      <c r="AP596" s="157"/>
      <c r="AQ596" s="11"/>
      <c r="AR596" s="10"/>
      <c r="AS596" s="157"/>
      <c r="AT596" s="627"/>
      <c r="AU596" s="627"/>
      <c r="AV596" s="627"/>
      <c r="AW596" s="157"/>
      <c r="AX596" s="157"/>
      <c r="AY596" s="11"/>
      <c r="AZ596" s="10" t="s">
        <v>2020</v>
      </c>
      <c r="BA596" s="157" t="s">
        <v>539</v>
      </c>
      <c r="BB596" s="627" t="s">
        <v>1201</v>
      </c>
      <c r="BC596" s="627" t="s">
        <v>1721</v>
      </c>
      <c r="BD596" s="627" t="s">
        <v>238</v>
      </c>
      <c r="BE596" s="157">
        <v>0.05</v>
      </c>
      <c r="BF596" s="157">
        <v>1E-3</v>
      </c>
      <c r="BG596" s="11">
        <v>2.58</v>
      </c>
      <c r="BH596" s="10"/>
      <c r="BI596" s="157"/>
      <c r="BJ596" s="627"/>
      <c r="BK596" s="627"/>
      <c r="BL596" s="627"/>
      <c r="BM596" s="157"/>
      <c r="BN596" s="157"/>
      <c r="BO596" s="11"/>
      <c r="BP596" s="10"/>
      <c r="BQ596" s="157"/>
      <c r="BR596" s="627"/>
      <c r="BS596" s="627"/>
      <c r="BT596" s="627"/>
      <c r="BU596" s="157"/>
      <c r="BV596" s="157"/>
      <c r="BW596" s="11"/>
    </row>
    <row r="597" spans="1:75">
      <c r="A597" s="1" t="s">
        <v>1154</v>
      </c>
      <c r="B597" s="1" t="s">
        <v>1096</v>
      </c>
      <c r="C597" s="1" t="s">
        <v>1097</v>
      </c>
      <c r="D597" s="1" t="s">
        <v>539</v>
      </c>
      <c r="E597" s="1" t="s">
        <v>620</v>
      </c>
      <c r="F597" s="1">
        <v>3.7499999999999999E-2</v>
      </c>
      <c r="G597" s="1">
        <v>1.75E-3</v>
      </c>
      <c r="J597" s="1" t="s">
        <v>536</v>
      </c>
      <c r="AI597" s="561"/>
      <c r="AJ597" s="166"/>
      <c r="AK597" s="157"/>
      <c r="AL597" s="627"/>
      <c r="AM597" s="627"/>
      <c r="AN597" s="627"/>
      <c r="AO597" s="157"/>
      <c r="AP597" s="157"/>
      <c r="AQ597" s="11"/>
      <c r="AR597" s="10"/>
      <c r="AS597" s="157"/>
      <c r="AT597" s="627"/>
      <c r="AU597" s="627"/>
      <c r="AV597" s="627"/>
      <c r="AW597" s="157"/>
      <c r="AX597" s="157"/>
      <c r="AY597" s="11"/>
      <c r="AZ597" s="10" t="s">
        <v>2020</v>
      </c>
      <c r="BA597" s="157" t="s">
        <v>539</v>
      </c>
      <c r="BB597" s="627" t="s">
        <v>1202</v>
      </c>
      <c r="BC597" s="627" t="s">
        <v>1721</v>
      </c>
      <c r="BD597" s="627" t="s">
        <v>238</v>
      </c>
      <c r="BE597" s="157">
        <v>0.05</v>
      </c>
      <c r="BF597" s="157">
        <v>1E-3</v>
      </c>
      <c r="BG597" s="11">
        <v>2.58</v>
      </c>
      <c r="BH597" s="10"/>
      <c r="BI597" s="157"/>
      <c r="BJ597" s="627"/>
      <c r="BK597" s="627"/>
      <c r="BL597" s="627"/>
      <c r="BM597" s="157"/>
      <c r="BN597" s="157"/>
      <c r="BO597" s="11"/>
      <c r="BP597" s="10"/>
      <c r="BQ597" s="157"/>
      <c r="BR597" s="627"/>
      <c r="BS597" s="627"/>
      <c r="BT597" s="627"/>
      <c r="BU597" s="157"/>
      <c r="BV597" s="157"/>
      <c r="BW597" s="11"/>
    </row>
    <row r="598" spans="1:75">
      <c r="A598" s="1" t="s">
        <v>1155</v>
      </c>
      <c r="B598" s="1" t="s">
        <v>1096</v>
      </c>
      <c r="C598" s="1" t="s">
        <v>1097</v>
      </c>
      <c r="D598" s="1" t="s">
        <v>539</v>
      </c>
      <c r="E598" s="1" t="s">
        <v>621</v>
      </c>
      <c r="F598" s="1">
        <v>3.7499999999999999E-2</v>
      </c>
      <c r="G598" s="1">
        <v>1.75E-3</v>
      </c>
      <c r="J598" s="1" t="s">
        <v>536</v>
      </c>
      <c r="AI598" s="561"/>
      <c r="AJ598" s="166"/>
      <c r="AK598" s="157"/>
      <c r="AL598" s="627"/>
      <c r="AM598" s="627"/>
      <c r="AN598" s="627"/>
      <c r="AO598" s="157"/>
      <c r="AP598" s="157"/>
      <c r="AQ598" s="11"/>
      <c r="AR598" s="10"/>
      <c r="AS598" s="157"/>
      <c r="AT598" s="627"/>
      <c r="AU598" s="627"/>
      <c r="AV598" s="627"/>
      <c r="AW598" s="157"/>
      <c r="AX598" s="157"/>
      <c r="AY598" s="11"/>
      <c r="AZ598" s="10" t="s">
        <v>2020</v>
      </c>
      <c r="BA598" s="157" t="s">
        <v>539</v>
      </c>
      <c r="BB598" s="627" t="s">
        <v>1203</v>
      </c>
      <c r="BC598" s="627" t="s">
        <v>1721</v>
      </c>
      <c r="BD598" s="627" t="s">
        <v>238</v>
      </c>
      <c r="BE598" s="157">
        <v>2.5000000000000001E-2</v>
      </c>
      <c r="BF598" s="157">
        <v>5.0000000000000001E-4</v>
      </c>
      <c r="BG598" s="11">
        <v>2.58</v>
      </c>
      <c r="BH598" s="10"/>
      <c r="BI598" s="157"/>
      <c r="BJ598" s="627"/>
      <c r="BK598" s="627"/>
      <c r="BL598" s="627"/>
      <c r="BM598" s="157"/>
      <c r="BN598" s="157"/>
      <c r="BO598" s="11"/>
      <c r="BP598" s="10"/>
      <c r="BQ598" s="157"/>
      <c r="BR598" s="627"/>
      <c r="BS598" s="627"/>
      <c r="BT598" s="627"/>
      <c r="BU598" s="157"/>
      <c r="BV598" s="157"/>
      <c r="BW598" s="11"/>
    </row>
    <row r="599" spans="1:75">
      <c r="A599" s="1" t="s">
        <v>1156</v>
      </c>
      <c r="B599" s="1" t="s">
        <v>1096</v>
      </c>
      <c r="C599" s="1" t="s">
        <v>1097</v>
      </c>
      <c r="D599" s="1" t="s">
        <v>539</v>
      </c>
      <c r="E599" s="1" t="s">
        <v>622</v>
      </c>
      <c r="F599" s="1">
        <v>3.7499999999999999E-2</v>
      </c>
      <c r="G599" s="1">
        <v>1.75E-3</v>
      </c>
      <c r="J599" s="1" t="s">
        <v>1033</v>
      </c>
      <c r="AI599" s="561"/>
      <c r="AJ599" s="166"/>
      <c r="AK599" s="157"/>
      <c r="AL599" s="627"/>
      <c r="AM599" s="627"/>
      <c r="AN599" s="627"/>
      <c r="AO599" s="157"/>
      <c r="AP599" s="157"/>
      <c r="AQ599" s="11"/>
      <c r="AR599" s="10"/>
      <c r="AS599" s="157"/>
      <c r="AT599" s="627"/>
      <c r="AU599" s="627"/>
      <c r="AV599" s="627"/>
      <c r="AW599" s="157"/>
      <c r="AX599" s="157"/>
      <c r="AY599" s="11"/>
      <c r="AZ599" s="10" t="s">
        <v>2020</v>
      </c>
      <c r="BA599" s="157" t="s">
        <v>539</v>
      </c>
      <c r="BB599" s="627" t="s">
        <v>1204</v>
      </c>
      <c r="BC599" s="627" t="s">
        <v>1721</v>
      </c>
      <c r="BD599" s="627" t="s">
        <v>238</v>
      </c>
      <c r="BE599" s="157">
        <v>2.5000000000000001E-2</v>
      </c>
      <c r="BF599" s="157">
        <v>5.0000000000000001E-4</v>
      </c>
      <c r="BG599" s="11">
        <v>2.58</v>
      </c>
      <c r="BH599" s="10"/>
      <c r="BI599" s="157"/>
      <c r="BJ599" s="627"/>
      <c r="BK599" s="627"/>
      <c r="BL599" s="627"/>
      <c r="BM599" s="157"/>
      <c r="BN599" s="157"/>
      <c r="BO599" s="11"/>
      <c r="BP599" s="10"/>
      <c r="BQ599" s="157"/>
      <c r="BR599" s="627"/>
      <c r="BS599" s="627"/>
      <c r="BT599" s="627"/>
      <c r="BU599" s="157"/>
      <c r="BV599" s="157"/>
      <c r="BW599" s="11"/>
    </row>
    <row r="600" spans="1:75">
      <c r="AI600" s="561"/>
      <c r="AJ600" s="166"/>
      <c r="AK600" s="157"/>
      <c r="AL600" s="627"/>
      <c r="AM600" s="627"/>
      <c r="AN600" s="627"/>
      <c r="AO600" s="157"/>
      <c r="AP600" s="157"/>
      <c r="AQ600" s="11"/>
      <c r="AR600" s="10"/>
      <c r="AS600" s="157"/>
      <c r="AT600" s="627"/>
      <c r="AU600" s="627"/>
      <c r="AV600" s="627"/>
      <c r="AW600" s="157"/>
      <c r="AX600" s="157"/>
      <c r="AY600" s="11"/>
      <c r="AZ600" s="10" t="s">
        <v>2020</v>
      </c>
      <c r="BA600" s="157" t="s">
        <v>539</v>
      </c>
      <c r="BB600" s="627" t="s">
        <v>1205</v>
      </c>
      <c r="BC600" s="627" t="s">
        <v>1193</v>
      </c>
      <c r="BD600" s="627" t="s">
        <v>238</v>
      </c>
      <c r="BE600" s="157">
        <v>2.5000000000000001E-2</v>
      </c>
      <c r="BF600" s="157">
        <v>5.0000000000000001E-4</v>
      </c>
      <c r="BG600" s="11">
        <v>2.58</v>
      </c>
      <c r="BH600" s="10"/>
      <c r="BI600" s="157"/>
      <c r="BJ600" s="627"/>
      <c r="BK600" s="627"/>
      <c r="BL600" s="627"/>
      <c r="BM600" s="157"/>
      <c r="BN600" s="157"/>
      <c r="BO600" s="11"/>
      <c r="BP600" s="10"/>
      <c r="BQ600" s="157"/>
      <c r="BR600" s="627"/>
      <c r="BS600" s="627"/>
      <c r="BT600" s="627"/>
      <c r="BU600" s="157"/>
      <c r="BV600" s="157"/>
      <c r="BW600" s="11"/>
    </row>
    <row r="601" spans="1:75">
      <c r="AI601" s="561"/>
      <c r="AJ601" s="166"/>
      <c r="AK601" s="157"/>
      <c r="AL601" s="627"/>
      <c r="AM601" s="627"/>
      <c r="AN601" s="627"/>
      <c r="AO601" s="157"/>
      <c r="AP601" s="157"/>
      <c r="AQ601" s="11"/>
      <c r="AR601" s="10"/>
      <c r="AS601" s="157"/>
      <c r="AT601" s="627"/>
      <c r="AU601" s="627"/>
      <c r="AV601" s="627"/>
      <c r="AW601" s="157"/>
      <c r="AX601" s="157"/>
      <c r="AY601" s="11"/>
      <c r="AZ601" s="10" t="s">
        <v>2020</v>
      </c>
      <c r="BA601" s="157" t="s">
        <v>539</v>
      </c>
      <c r="BB601" s="627" t="s">
        <v>1206</v>
      </c>
      <c r="BC601" s="627" t="s">
        <v>1193</v>
      </c>
      <c r="BD601" s="627" t="s">
        <v>238</v>
      </c>
      <c r="BE601" s="157">
        <v>2.5000000000000001E-2</v>
      </c>
      <c r="BF601" s="157">
        <v>5.0000000000000001E-4</v>
      </c>
      <c r="BG601" s="11">
        <v>2.58</v>
      </c>
      <c r="BH601" s="10"/>
      <c r="BI601" s="157"/>
      <c r="BJ601" s="627"/>
      <c r="BK601" s="627"/>
      <c r="BL601" s="627"/>
      <c r="BM601" s="157"/>
      <c r="BN601" s="157"/>
      <c r="BO601" s="11"/>
      <c r="BP601" s="10"/>
      <c r="BQ601" s="157"/>
      <c r="BR601" s="627"/>
      <c r="BS601" s="627"/>
      <c r="BT601" s="627"/>
      <c r="BU601" s="157"/>
      <c r="BV601" s="157"/>
      <c r="BW601" s="11"/>
    </row>
    <row r="602" spans="1:75">
      <c r="AI602" s="561"/>
      <c r="AJ602" s="166"/>
      <c r="AK602" s="157"/>
      <c r="AL602" s="627"/>
      <c r="AM602" s="627"/>
      <c r="AN602" s="627"/>
      <c r="AO602" s="157"/>
      <c r="AP602" s="157"/>
      <c r="AQ602" s="11"/>
      <c r="AR602" s="10"/>
      <c r="AS602" s="157"/>
      <c r="AT602" s="627"/>
      <c r="AU602" s="627"/>
      <c r="AV602" s="627"/>
      <c r="AW602" s="157"/>
      <c r="AX602" s="157"/>
      <c r="AY602" s="11"/>
      <c r="AZ602" s="10" t="s">
        <v>2020</v>
      </c>
      <c r="BA602" s="157" t="s">
        <v>539</v>
      </c>
      <c r="BB602" s="627" t="s">
        <v>1207</v>
      </c>
      <c r="BC602" s="627" t="s">
        <v>1193</v>
      </c>
      <c r="BD602" s="627" t="s">
        <v>238</v>
      </c>
      <c r="BE602" s="157">
        <v>2.5000000000000001E-2</v>
      </c>
      <c r="BF602" s="157">
        <v>5.0000000000000001E-4</v>
      </c>
      <c r="BG602" s="11">
        <v>2.58</v>
      </c>
      <c r="BH602" s="10"/>
      <c r="BI602" s="157"/>
      <c r="BJ602" s="627"/>
      <c r="BK602" s="627"/>
      <c r="BL602" s="627"/>
      <c r="BM602" s="157"/>
      <c r="BN602" s="157"/>
      <c r="BO602" s="11"/>
      <c r="BP602" s="10"/>
      <c r="BQ602" s="157"/>
      <c r="BR602" s="627"/>
      <c r="BS602" s="627"/>
      <c r="BT602" s="627"/>
      <c r="BU602" s="157"/>
      <c r="BV602" s="157"/>
      <c r="BW602" s="11"/>
    </row>
    <row r="603" spans="1:75">
      <c r="AI603" s="561"/>
      <c r="AJ603" s="166"/>
      <c r="AK603" s="157"/>
      <c r="AL603" s="627"/>
      <c r="AM603" s="627"/>
      <c r="AN603" s="627"/>
      <c r="AO603" s="157"/>
      <c r="AP603" s="157"/>
      <c r="AQ603" s="11"/>
      <c r="AR603" s="10"/>
      <c r="AS603" s="157"/>
      <c r="AT603" s="627"/>
      <c r="AU603" s="627"/>
      <c r="AV603" s="627"/>
      <c r="AW603" s="157"/>
      <c r="AX603" s="157"/>
      <c r="AY603" s="11"/>
      <c r="AZ603" s="10" t="s">
        <v>2020</v>
      </c>
      <c r="BA603" s="157" t="s">
        <v>539</v>
      </c>
      <c r="BB603" s="627" t="s">
        <v>1208</v>
      </c>
      <c r="BC603" s="627" t="s">
        <v>1193</v>
      </c>
      <c r="BD603" s="627" t="s">
        <v>238</v>
      </c>
      <c r="BE603" s="157">
        <v>2.5000000000000001E-2</v>
      </c>
      <c r="BF603" s="157">
        <v>5.0000000000000001E-4</v>
      </c>
      <c r="BG603" s="11">
        <v>2.58</v>
      </c>
      <c r="BH603" s="10"/>
      <c r="BI603" s="157"/>
      <c r="BJ603" s="627"/>
      <c r="BK603" s="627"/>
      <c r="BL603" s="627"/>
      <c r="BM603" s="157"/>
      <c r="BN603" s="157"/>
      <c r="BO603" s="11"/>
      <c r="BP603" s="10"/>
      <c r="BQ603" s="157"/>
      <c r="BR603" s="627"/>
      <c r="BS603" s="627"/>
      <c r="BT603" s="627"/>
      <c r="BU603" s="157"/>
      <c r="BV603" s="157"/>
      <c r="BW603" s="11"/>
    </row>
    <row r="604" spans="1:75">
      <c r="AI604" s="561"/>
      <c r="AJ604" s="166"/>
      <c r="AK604" s="157"/>
      <c r="AL604" s="627"/>
      <c r="AM604" s="627"/>
      <c r="AN604" s="627"/>
      <c r="AO604" s="157"/>
      <c r="AP604" s="157"/>
      <c r="AQ604" s="11"/>
      <c r="AR604" s="10"/>
      <c r="AS604" s="157"/>
      <c r="AT604" s="627"/>
      <c r="AU604" s="627"/>
      <c r="AV604" s="627"/>
      <c r="AW604" s="157"/>
      <c r="AX604" s="157"/>
      <c r="AY604" s="11"/>
      <c r="AZ604" s="10" t="s">
        <v>2020</v>
      </c>
      <c r="BA604" s="157" t="s">
        <v>539</v>
      </c>
      <c r="BB604" s="627" t="s">
        <v>1209</v>
      </c>
      <c r="BC604" s="627" t="s">
        <v>1194</v>
      </c>
      <c r="BD604" s="627" t="s">
        <v>238</v>
      </c>
      <c r="BE604" s="157">
        <v>1.2500000000000001E-2</v>
      </c>
      <c r="BF604" s="157">
        <v>2.5000000000000001E-4</v>
      </c>
      <c r="BG604" s="11">
        <v>2.58</v>
      </c>
      <c r="BH604" s="10"/>
      <c r="BI604" s="157"/>
      <c r="BJ604" s="627"/>
      <c r="BK604" s="627"/>
      <c r="BL604" s="627"/>
      <c r="BM604" s="157"/>
      <c r="BN604" s="157"/>
      <c r="BO604" s="11"/>
      <c r="BP604" s="10"/>
      <c r="BQ604" s="157"/>
      <c r="BR604" s="627"/>
      <c r="BS604" s="627"/>
      <c r="BT604" s="627"/>
      <c r="BU604" s="157"/>
      <c r="BV604" s="157"/>
      <c r="BW604" s="11"/>
    </row>
    <row r="605" spans="1:75">
      <c r="AI605" s="561"/>
      <c r="AJ605" s="166"/>
      <c r="AK605" s="157"/>
      <c r="AL605" s="627"/>
      <c r="AM605" s="627"/>
      <c r="AN605" s="627"/>
      <c r="AO605" s="157"/>
      <c r="AP605" s="157"/>
      <c r="AQ605" s="11"/>
      <c r="AR605" s="10"/>
      <c r="AS605" s="157"/>
      <c r="AT605" s="627"/>
      <c r="AU605" s="627"/>
      <c r="AV605" s="627"/>
      <c r="AW605" s="157"/>
      <c r="AX605" s="157"/>
      <c r="AY605" s="11"/>
      <c r="AZ605" s="10" t="s">
        <v>2020</v>
      </c>
      <c r="BA605" s="157" t="s">
        <v>539</v>
      </c>
      <c r="BB605" s="627" t="s">
        <v>1210</v>
      </c>
      <c r="BC605" s="627" t="s">
        <v>1194</v>
      </c>
      <c r="BD605" s="627" t="s">
        <v>238</v>
      </c>
      <c r="BE605" s="157">
        <v>1.2500000000000001E-2</v>
      </c>
      <c r="BF605" s="157">
        <v>2.5000000000000001E-4</v>
      </c>
      <c r="BG605" s="11">
        <v>2.58</v>
      </c>
      <c r="BH605" s="10"/>
      <c r="BI605" s="157"/>
      <c r="BJ605" s="627"/>
      <c r="BK605" s="627"/>
      <c r="BL605" s="627"/>
      <c r="BM605" s="157"/>
      <c r="BN605" s="157"/>
      <c r="BO605" s="11"/>
      <c r="BP605" s="10"/>
      <c r="BQ605" s="157"/>
      <c r="BR605" s="627"/>
      <c r="BS605" s="627"/>
      <c r="BT605" s="627"/>
      <c r="BU605" s="157"/>
      <c r="BV605" s="157"/>
      <c r="BW605" s="11"/>
    </row>
    <row r="606" spans="1:75">
      <c r="AI606" s="561"/>
      <c r="AJ606" s="166"/>
      <c r="AK606" s="157"/>
      <c r="AL606" s="627"/>
      <c r="AM606" s="627"/>
      <c r="AN606" s="627"/>
      <c r="AO606" s="157"/>
      <c r="AP606" s="157"/>
      <c r="AQ606" s="11"/>
      <c r="AR606" s="10"/>
      <c r="AS606" s="157"/>
      <c r="AT606" s="627"/>
      <c r="AU606" s="627"/>
      <c r="AV606" s="627"/>
      <c r="AW606" s="157"/>
      <c r="AX606" s="157"/>
      <c r="AY606" s="11"/>
      <c r="AZ606" s="10" t="s">
        <v>2020</v>
      </c>
      <c r="BA606" s="157" t="s">
        <v>539</v>
      </c>
      <c r="BB606" s="627" t="s">
        <v>1211</v>
      </c>
      <c r="BC606" s="627" t="s">
        <v>1194</v>
      </c>
      <c r="BD606" s="627" t="s">
        <v>238</v>
      </c>
      <c r="BE606" s="157">
        <v>1.2500000000000001E-2</v>
      </c>
      <c r="BF606" s="157">
        <v>2.5000000000000001E-4</v>
      </c>
      <c r="BG606" s="11">
        <v>2.58</v>
      </c>
      <c r="BH606" s="10"/>
      <c r="BI606" s="157"/>
      <c r="BJ606" s="627"/>
      <c r="BK606" s="627"/>
      <c r="BL606" s="627"/>
      <c r="BM606" s="157"/>
      <c r="BN606" s="157"/>
      <c r="BO606" s="11"/>
      <c r="BP606" s="10"/>
      <c r="BQ606" s="157"/>
      <c r="BR606" s="627"/>
      <c r="BS606" s="627"/>
      <c r="BT606" s="627"/>
      <c r="BU606" s="157"/>
      <c r="BV606" s="157"/>
      <c r="BW606" s="11"/>
    </row>
    <row r="607" spans="1:75">
      <c r="AI607" s="561"/>
      <c r="AJ607" s="166"/>
      <c r="AK607" s="157"/>
      <c r="AL607" s="627"/>
      <c r="AM607" s="627"/>
      <c r="AN607" s="627"/>
      <c r="AO607" s="157"/>
      <c r="AP607" s="157"/>
      <c r="AQ607" s="11"/>
      <c r="AR607" s="10"/>
      <c r="AS607" s="157"/>
      <c r="AT607" s="627"/>
      <c r="AU607" s="627"/>
      <c r="AV607" s="627"/>
      <c r="AW607" s="157"/>
      <c r="AX607" s="157"/>
      <c r="AY607" s="11"/>
      <c r="AZ607" s="10" t="s">
        <v>2020</v>
      </c>
      <c r="BA607" s="157" t="s">
        <v>539</v>
      </c>
      <c r="BB607" s="627" t="s">
        <v>1212</v>
      </c>
      <c r="BC607" s="627" t="s">
        <v>1194</v>
      </c>
      <c r="BD607" s="627" t="s">
        <v>238</v>
      </c>
      <c r="BE607" s="157">
        <v>1.2500000000000001E-2</v>
      </c>
      <c r="BF607" s="157">
        <v>2.5000000000000001E-4</v>
      </c>
      <c r="BG607" s="11">
        <v>2.58</v>
      </c>
      <c r="BH607" s="10"/>
      <c r="BI607" s="157"/>
      <c r="BJ607" s="627"/>
      <c r="BK607" s="627"/>
      <c r="BL607" s="627"/>
      <c r="BM607" s="157"/>
      <c r="BN607" s="157"/>
      <c r="BO607" s="11"/>
      <c r="BP607" s="10"/>
      <c r="BQ607" s="157"/>
      <c r="BR607" s="627"/>
      <c r="BS607" s="627"/>
      <c r="BT607" s="627"/>
      <c r="BU607" s="157"/>
      <c r="BV607" s="157"/>
      <c r="BW607" s="11"/>
    </row>
    <row r="608" spans="1:75">
      <c r="AI608" s="561"/>
      <c r="AJ608" s="166"/>
      <c r="AK608" s="157"/>
      <c r="AL608" s="627"/>
      <c r="AM608" s="627"/>
      <c r="AN608" s="627"/>
      <c r="AO608" s="157"/>
      <c r="AP608" s="157"/>
      <c r="AQ608" s="11"/>
      <c r="AR608" s="10"/>
      <c r="AS608" s="157"/>
      <c r="AT608" s="627"/>
      <c r="AU608" s="627"/>
      <c r="AV608" s="627"/>
      <c r="AW608" s="157"/>
      <c r="AX608" s="157"/>
      <c r="AY608" s="11"/>
      <c r="AZ608" s="10" t="s">
        <v>2020</v>
      </c>
      <c r="BA608" s="157" t="s">
        <v>607</v>
      </c>
      <c r="BB608" s="627" t="s">
        <v>1213</v>
      </c>
      <c r="BC608" s="627" t="s">
        <v>1721</v>
      </c>
      <c r="BD608" s="627" t="s">
        <v>238</v>
      </c>
      <c r="BE608" s="157">
        <v>0.05</v>
      </c>
      <c r="BF608" s="157">
        <v>1E-3</v>
      </c>
      <c r="BG608" s="11">
        <v>2.58</v>
      </c>
      <c r="BH608" s="10"/>
      <c r="BI608" s="157"/>
      <c r="BJ608" s="627"/>
      <c r="BK608" s="627"/>
      <c r="BL608" s="627"/>
      <c r="BM608" s="157"/>
      <c r="BN608" s="157"/>
      <c r="BO608" s="11"/>
      <c r="BP608" s="10"/>
      <c r="BQ608" s="157"/>
      <c r="BR608" s="627"/>
      <c r="BS608" s="627"/>
      <c r="BT608" s="627"/>
      <c r="BU608" s="157"/>
      <c r="BV608" s="157"/>
      <c r="BW608" s="11"/>
    </row>
    <row r="609" spans="35:75">
      <c r="AI609" s="561"/>
      <c r="AJ609" s="166"/>
      <c r="AK609" s="157"/>
      <c r="AL609" s="627"/>
      <c r="AM609" s="627"/>
      <c r="AN609" s="627"/>
      <c r="AO609" s="157"/>
      <c r="AP609" s="157"/>
      <c r="AQ609" s="11"/>
      <c r="AR609" s="10"/>
      <c r="AS609" s="157"/>
      <c r="AT609" s="627"/>
      <c r="AU609" s="627"/>
      <c r="AV609" s="627"/>
      <c r="AW609" s="157"/>
      <c r="AX609" s="157"/>
      <c r="AY609" s="11"/>
      <c r="AZ609" s="10" t="s">
        <v>2020</v>
      </c>
      <c r="BA609" s="157" t="s">
        <v>607</v>
      </c>
      <c r="BB609" s="627" t="s">
        <v>1214</v>
      </c>
      <c r="BC609" s="627" t="s">
        <v>1721</v>
      </c>
      <c r="BD609" s="627" t="s">
        <v>238</v>
      </c>
      <c r="BE609" s="157">
        <v>0.05</v>
      </c>
      <c r="BF609" s="157">
        <v>1E-3</v>
      </c>
      <c r="BG609" s="11">
        <v>2.58</v>
      </c>
      <c r="BH609" s="10"/>
      <c r="BI609" s="157"/>
      <c r="BJ609" s="627"/>
      <c r="BK609" s="627"/>
      <c r="BL609" s="627"/>
      <c r="BM609" s="157"/>
      <c r="BN609" s="157"/>
      <c r="BO609" s="11"/>
      <c r="BP609" s="10"/>
      <c r="BQ609" s="157"/>
      <c r="BR609" s="627"/>
      <c r="BS609" s="627"/>
      <c r="BT609" s="627"/>
      <c r="BU609" s="157"/>
      <c r="BV609" s="157"/>
      <c r="BW609" s="11"/>
    </row>
    <row r="610" spans="35:75">
      <c r="AI610" s="561"/>
      <c r="AJ610" s="166"/>
      <c r="AK610" s="157"/>
      <c r="AL610" s="627"/>
      <c r="AM610" s="627"/>
      <c r="AN610" s="627"/>
      <c r="AO610" s="157"/>
      <c r="AP610" s="157"/>
      <c r="AQ610" s="11"/>
      <c r="AR610" s="10"/>
      <c r="AS610" s="157"/>
      <c r="AT610" s="627"/>
      <c r="AU610" s="627"/>
      <c r="AV610" s="627"/>
      <c r="AW610" s="157"/>
      <c r="AX610" s="157"/>
      <c r="AY610" s="11"/>
      <c r="AZ610" s="10" t="s">
        <v>2020</v>
      </c>
      <c r="BA610" s="157" t="s">
        <v>607</v>
      </c>
      <c r="BB610" s="627" t="s">
        <v>1215</v>
      </c>
      <c r="BC610" s="627" t="s">
        <v>1721</v>
      </c>
      <c r="BD610" s="627" t="s">
        <v>238</v>
      </c>
      <c r="BE610" s="157">
        <v>2.5000000000000001E-2</v>
      </c>
      <c r="BF610" s="157">
        <v>5.0000000000000001E-4</v>
      </c>
      <c r="BG610" s="11">
        <v>2.58</v>
      </c>
      <c r="BH610" s="10"/>
      <c r="BI610" s="157"/>
      <c r="BJ610" s="627"/>
      <c r="BK610" s="627"/>
      <c r="BL610" s="627"/>
      <c r="BM610" s="157"/>
      <c r="BN610" s="157"/>
      <c r="BO610" s="11"/>
      <c r="BP610" s="10"/>
      <c r="BQ610" s="157"/>
      <c r="BR610" s="627"/>
      <c r="BS610" s="627"/>
      <c r="BT610" s="627"/>
      <c r="BU610" s="157"/>
      <c r="BV610" s="157"/>
      <c r="BW610" s="11"/>
    </row>
    <row r="611" spans="35:75">
      <c r="AI611" s="561"/>
      <c r="AJ611" s="166"/>
      <c r="AK611" s="157"/>
      <c r="AL611" s="627"/>
      <c r="AM611" s="627"/>
      <c r="AN611" s="627"/>
      <c r="AO611" s="157"/>
      <c r="AP611" s="157"/>
      <c r="AQ611" s="11"/>
      <c r="AR611" s="10"/>
      <c r="AS611" s="157"/>
      <c r="AT611" s="627"/>
      <c r="AU611" s="627"/>
      <c r="AV611" s="627"/>
      <c r="AW611" s="157"/>
      <c r="AX611" s="157"/>
      <c r="AY611" s="11"/>
      <c r="AZ611" s="10" t="s">
        <v>2020</v>
      </c>
      <c r="BA611" s="157" t="s">
        <v>607</v>
      </c>
      <c r="BB611" s="627" t="s">
        <v>1216</v>
      </c>
      <c r="BC611" s="627" t="s">
        <v>1721</v>
      </c>
      <c r="BD611" s="627" t="s">
        <v>238</v>
      </c>
      <c r="BE611" s="157">
        <v>2.5000000000000001E-2</v>
      </c>
      <c r="BF611" s="157">
        <v>5.0000000000000001E-4</v>
      </c>
      <c r="BG611" s="11">
        <v>2.58</v>
      </c>
      <c r="BH611" s="10"/>
      <c r="BI611" s="157"/>
      <c r="BJ611" s="627"/>
      <c r="BK611" s="627"/>
      <c r="BL611" s="627"/>
      <c r="BM611" s="157"/>
      <c r="BN611" s="157"/>
      <c r="BO611" s="11"/>
      <c r="BP611" s="10"/>
      <c r="BQ611" s="157"/>
      <c r="BR611" s="627"/>
      <c r="BS611" s="627"/>
      <c r="BT611" s="627"/>
      <c r="BU611" s="157"/>
      <c r="BV611" s="157"/>
      <c r="BW611" s="11"/>
    </row>
    <row r="612" spans="35:75">
      <c r="AI612" s="561"/>
      <c r="AJ612" s="166"/>
      <c r="AK612" s="157"/>
      <c r="AL612" s="627"/>
      <c r="AM612" s="627"/>
      <c r="AN612" s="627"/>
      <c r="AO612" s="157"/>
      <c r="AP612" s="157"/>
      <c r="AQ612" s="11"/>
      <c r="AR612" s="10"/>
      <c r="AS612" s="157"/>
      <c r="AT612" s="627"/>
      <c r="AU612" s="627"/>
      <c r="AV612" s="627"/>
      <c r="AW612" s="157"/>
      <c r="AX612" s="157"/>
      <c r="AY612" s="11"/>
      <c r="AZ612" s="10" t="s">
        <v>2020</v>
      </c>
      <c r="BA612" s="157" t="s">
        <v>539</v>
      </c>
      <c r="BB612" s="627" t="s">
        <v>1217</v>
      </c>
      <c r="BC612" s="627" t="s">
        <v>1721</v>
      </c>
      <c r="BD612" s="627" t="s">
        <v>238</v>
      </c>
      <c r="BE612" s="157">
        <v>4.4999999999999998E-2</v>
      </c>
      <c r="BF612" s="157">
        <v>9.0000000000000008E-4</v>
      </c>
      <c r="BG612" s="11">
        <v>2.58</v>
      </c>
      <c r="BH612" s="10"/>
      <c r="BI612" s="157"/>
      <c r="BJ612" s="627"/>
      <c r="BK612" s="627"/>
      <c r="BL612" s="627"/>
      <c r="BM612" s="157"/>
      <c r="BN612" s="157"/>
      <c r="BO612" s="11"/>
      <c r="BP612" s="10"/>
      <c r="BQ612" s="157"/>
      <c r="BR612" s="627"/>
      <c r="BS612" s="627"/>
      <c r="BT612" s="627"/>
      <c r="BU612" s="157"/>
      <c r="BV612" s="157"/>
      <c r="BW612" s="11"/>
    </row>
    <row r="613" spans="35:75">
      <c r="AI613" s="561"/>
      <c r="AJ613" s="166"/>
      <c r="AK613" s="157"/>
      <c r="AL613" s="627"/>
      <c r="AM613" s="627"/>
      <c r="AN613" s="627"/>
      <c r="AO613" s="157"/>
      <c r="AP613" s="157"/>
      <c r="AQ613" s="11"/>
      <c r="AR613" s="10"/>
      <c r="AS613" s="157"/>
      <c r="AT613" s="627"/>
      <c r="AU613" s="627"/>
      <c r="AV613" s="627"/>
      <c r="AW613" s="157"/>
      <c r="AX613" s="157"/>
      <c r="AY613" s="11"/>
      <c r="AZ613" s="10" t="s">
        <v>2020</v>
      </c>
      <c r="BA613" s="157" t="s">
        <v>539</v>
      </c>
      <c r="BB613" s="627" t="s">
        <v>1218</v>
      </c>
      <c r="BC613" s="627" t="s">
        <v>1721</v>
      </c>
      <c r="BD613" s="627" t="s">
        <v>238</v>
      </c>
      <c r="BE613" s="157">
        <v>4.4999999999999998E-2</v>
      </c>
      <c r="BF613" s="157">
        <v>9.0000000000000008E-4</v>
      </c>
      <c r="BG613" s="11">
        <v>2.58</v>
      </c>
      <c r="BH613" s="10"/>
      <c r="BI613" s="157"/>
      <c r="BJ613" s="627"/>
      <c r="BK613" s="627"/>
      <c r="BL613" s="627"/>
      <c r="BM613" s="157"/>
      <c r="BN613" s="157"/>
      <c r="BO613" s="11"/>
      <c r="BP613" s="10"/>
      <c r="BQ613" s="157"/>
      <c r="BR613" s="627"/>
      <c r="BS613" s="627"/>
      <c r="BT613" s="627"/>
      <c r="BU613" s="157"/>
      <c r="BV613" s="157"/>
      <c r="BW613" s="11"/>
    </row>
    <row r="614" spans="35:75">
      <c r="AI614" s="561"/>
      <c r="AJ614" s="166"/>
      <c r="AK614" s="157"/>
      <c r="AL614" s="627"/>
      <c r="AM614" s="627"/>
      <c r="AN614" s="627"/>
      <c r="AO614" s="157"/>
      <c r="AP614" s="157"/>
      <c r="AQ614" s="11"/>
      <c r="AR614" s="10"/>
      <c r="AS614" s="157"/>
      <c r="AT614" s="627"/>
      <c r="AU614" s="627"/>
      <c r="AV614" s="627"/>
      <c r="AW614" s="157"/>
      <c r="AX614" s="157"/>
      <c r="AY614" s="11"/>
      <c r="AZ614" s="10" t="s">
        <v>2020</v>
      </c>
      <c r="BA614" s="157" t="s">
        <v>539</v>
      </c>
      <c r="BB614" s="627" t="s">
        <v>1219</v>
      </c>
      <c r="BC614" s="627" t="s">
        <v>1721</v>
      </c>
      <c r="BD614" s="627" t="s">
        <v>238</v>
      </c>
      <c r="BE614" s="157">
        <v>4.4999999999999998E-2</v>
      </c>
      <c r="BF614" s="157">
        <v>9.0000000000000008E-4</v>
      </c>
      <c r="BG614" s="11">
        <v>2.58</v>
      </c>
      <c r="BH614" s="10"/>
      <c r="BI614" s="157"/>
      <c r="BJ614" s="627"/>
      <c r="BK614" s="627"/>
      <c r="BL614" s="627"/>
      <c r="BM614" s="157"/>
      <c r="BN614" s="157"/>
      <c r="BO614" s="11"/>
      <c r="BP614" s="10"/>
      <c r="BQ614" s="157"/>
      <c r="BR614" s="627"/>
      <c r="BS614" s="627"/>
      <c r="BT614" s="627"/>
      <c r="BU614" s="157"/>
      <c r="BV614" s="157"/>
      <c r="BW614" s="11"/>
    </row>
    <row r="615" spans="35:75">
      <c r="AI615" s="561"/>
      <c r="AJ615" s="166"/>
      <c r="AK615" s="157"/>
      <c r="AL615" s="627"/>
      <c r="AM615" s="627"/>
      <c r="AN615" s="627"/>
      <c r="AO615" s="157"/>
      <c r="AP615" s="157"/>
      <c r="AQ615" s="11"/>
      <c r="AR615" s="10"/>
      <c r="AS615" s="157"/>
      <c r="AT615" s="627"/>
      <c r="AU615" s="627"/>
      <c r="AV615" s="627"/>
      <c r="AW615" s="157"/>
      <c r="AX615" s="157"/>
      <c r="AY615" s="11"/>
      <c r="AZ615" s="10" t="s">
        <v>2020</v>
      </c>
      <c r="BA615" s="157" t="s">
        <v>539</v>
      </c>
      <c r="BB615" s="627" t="s">
        <v>1220</v>
      </c>
      <c r="BC615" s="627" t="s">
        <v>1721</v>
      </c>
      <c r="BD615" s="627" t="s">
        <v>238</v>
      </c>
      <c r="BE615" s="157">
        <v>4.4999999999999998E-2</v>
      </c>
      <c r="BF615" s="157">
        <v>9.0000000000000008E-4</v>
      </c>
      <c r="BG615" s="11">
        <v>2.58</v>
      </c>
      <c r="BH615" s="10"/>
      <c r="BI615" s="157"/>
      <c r="BJ615" s="627"/>
      <c r="BK615" s="627"/>
      <c r="BL615" s="627"/>
      <c r="BM615" s="157"/>
      <c r="BN615" s="157"/>
      <c r="BO615" s="11"/>
      <c r="BP615" s="10"/>
      <c r="BQ615" s="157"/>
      <c r="BR615" s="627"/>
      <c r="BS615" s="627"/>
      <c r="BT615" s="627"/>
      <c r="BU615" s="157"/>
      <c r="BV615" s="157"/>
      <c r="BW615" s="11"/>
    </row>
    <row r="616" spans="35:75">
      <c r="AI616" s="561"/>
      <c r="AJ616" s="166"/>
      <c r="AK616" s="157"/>
      <c r="AL616" s="627"/>
      <c r="AM616" s="627"/>
      <c r="AN616" s="627"/>
      <c r="AO616" s="157"/>
      <c r="AP616" s="157"/>
      <c r="AQ616" s="11"/>
      <c r="AR616" s="10"/>
      <c r="AS616" s="157"/>
      <c r="AT616" s="627"/>
      <c r="AU616" s="627"/>
      <c r="AV616" s="627"/>
      <c r="AW616" s="157"/>
      <c r="AX616" s="157"/>
      <c r="AY616" s="11"/>
      <c r="AZ616" s="10" t="s">
        <v>2020</v>
      </c>
      <c r="BA616" s="157" t="s">
        <v>539</v>
      </c>
      <c r="BB616" s="627" t="s">
        <v>1221</v>
      </c>
      <c r="BC616" s="627" t="s">
        <v>1721</v>
      </c>
      <c r="BD616" s="627" t="s">
        <v>238</v>
      </c>
      <c r="BE616" s="157">
        <v>4.4999999999999998E-2</v>
      </c>
      <c r="BF616" s="157">
        <v>9.0000000000000008E-4</v>
      </c>
      <c r="BG616" s="11">
        <v>2.58</v>
      </c>
      <c r="BH616" s="10"/>
      <c r="BI616" s="157"/>
      <c r="BJ616" s="627"/>
      <c r="BK616" s="627"/>
      <c r="BL616" s="627"/>
      <c r="BM616" s="157"/>
      <c r="BN616" s="157"/>
      <c r="BO616" s="11"/>
      <c r="BP616" s="10"/>
      <c r="BQ616" s="157"/>
      <c r="BR616" s="627"/>
      <c r="BS616" s="627"/>
      <c r="BT616" s="627"/>
      <c r="BU616" s="157"/>
      <c r="BV616" s="157"/>
      <c r="BW616" s="11"/>
    </row>
    <row r="617" spans="35:75">
      <c r="AI617" s="561"/>
      <c r="AJ617" s="166"/>
      <c r="AK617" s="157"/>
      <c r="AL617" s="627"/>
      <c r="AM617" s="627"/>
      <c r="AN617" s="627"/>
      <c r="AO617" s="157"/>
      <c r="AP617" s="157"/>
      <c r="AQ617" s="11"/>
      <c r="AR617" s="10"/>
      <c r="AS617" s="157"/>
      <c r="AT617" s="627"/>
      <c r="AU617" s="627"/>
      <c r="AV617" s="627"/>
      <c r="AW617" s="157"/>
      <c r="AX617" s="157"/>
      <c r="AY617" s="11"/>
      <c r="AZ617" s="10" t="s">
        <v>2020</v>
      </c>
      <c r="BA617" s="157" t="s">
        <v>539</v>
      </c>
      <c r="BB617" s="627" t="s">
        <v>1222</v>
      </c>
      <c r="BC617" s="627" t="s">
        <v>1721</v>
      </c>
      <c r="BD617" s="627" t="s">
        <v>238</v>
      </c>
      <c r="BE617" s="157">
        <v>4.4999999999999998E-2</v>
      </c>
      <c r="BF617" s="157">
        <v>9.0000000000000008E-4</v>
      </c>
      <c r="BG617" s="11">
        <v>2.58</v>
      </c>
      <c r="BH617" s="10"/>
      <c r="BI617" s="157"/>
      <c r="BJ617" s="627"/>
      <c r="BK617" s="627"/>
      <c r="BL617" s="627"/>
      <c r="BM617" s="157"/>
      <c r="BN617" s="157"/>
      <c r="BO617" s="11"/>
      <c r="BP617" s="10"/>
      <c r="BQ617" s="157"/>
      <c r="BR617" s="627"/>
      <c r="BS617" s="627"/>
      <c r="BT617" s="627"/>
      <c r="BU617" s="157"/>
      <c r="BV617" s="157"/>
      <c r="BW617" s="11"/>
    </row>
    <row r="618" spans="35:75">
      <c r="AI618" s="561"/>
      <c r="AJ618" s="166"/>
      <c r="AK618" s="157"/>
      <c r="AL618" s="627"/>
      <c r="AM618" s="627"/>
      <c r="AN618" s="627"/>
      <c r="AO618" s="157"/>
      <c r="AP618" s="157"/>
      <c r="AQ618" s="11"/>
      <c r="AR618" s="10"/>
      <c r="AS618" s="157"/>
      <c r="AT618" s="627"/>
      <c r="AU618" s="627"/>
      <c r="AV618" s="627"/>
      <c r="AW618" s="157"/>
      <c r="AX618" s="157"/>
      <c r="AY618" s="11"/>
      <c r="AZ618" s="10" t="s">
        <v>2020</v>
      </c>
      <c r="BA618" s="157" t="s">
        <v>539</v>
      </c>
      <c r="BB618" s="627" t="s">
        <v>1223</v>
      </c>
      <c r="BC618" s="627" t="s">
        <v>1721</v>
      </c>
      <c r="BD618" s="627" t="s">
        <v>238</v>
      </c>
      <c r="BE618" s="157">
        <v>4.4999999999999998E-2</v>
      </c>
      <c r="BF618" s="157">
        <v>9.0000000000000008E-4</v>
      </c>
      <c r="BG618" s="11">
        <v>2.58</v>
      </c>
      <c r="BH618" s="10"/>
      <c r="BI618" s="157"/>
      <c r="BJ618" s="627"/>
      <c r="BK618" s="627"/>
      <c r="BL618" s="627"/>
      <c r="BM618" s="157"/>
      <c r="BN618" s="157"/>
      <c r="BO618" s="11"/>
      <c r="BP618" s="10"/>
      <c r="BQ618" s="157"/>
      <c r="BR618" s="627"/>
      <c r="BS618" s="627"/>
      <c r="BT618" s="627"/>
      <c r="BU618" s="157"/>
      <c r="BV618" s="157"/>
      <c r="BW618" s="11"/>
    </row>
    <row r="619" spans="35:75">
      <c r="AI619" s="561"/>
      <c r="AJ619" s="166"/>
      <c r="AK619" s="157"/>
      <c r="AL619" s="627"/>
      <c r="AM619" s="627"/>
      <c r="AN619" s="627"/>
      <c r="AO619" s="157"/>
      <c r="AP619" s="157"/>
      <c r="AQ619" s="11"/>
      <c r="AR619" s="10"/>
      <c r="AS619" s="157"/>
      <c r="AT619" s="627"/>
      <c r="AU619" s="627"/>
      <c r="AV619" s="627"/>
      <c r="AW619" s="157"/>
      <c r="AX619" s="157"/>
      <c r="AY619" s="11"/>
      <c r="AZ619" s="10" t="s">
        <v>2020</v>
      </c>
      <c r="BA619" s="157" t="s">
        <v>539</v>
      </c>
      <c r="BB619" s="627" t="s">
        <v>1224</v>
      </c>
      <c r="BC619" s="627" t="s">
        <v>1721</v>
      </c>
      <c r="BD619" s="627" t="s">
        <v>238</v>
      </c>
      <c r="BE619" s="157">
        <v>4.4999999999999998E-2</v>
      </c>
      <c r="BF619" s="157">
        <v>9.0000000000000008E-4</v>
      </c>
      <c r="BG619" s="11">
        <v>2.58</v>
      </c>
      <c r="BH619" s="10"/>
      <c r="BI619" s="157"/>
      <c r="BJ619" s="627"/>
      <c r="BK619" s="627"/>
      <c r="BL619" s="627"/>
      <c r="BM619" s="157"/>
      <c r="BN619" s="157"/>
      <c r="BO619" s="11"/>
      <c r="BP619" s="10"/>
      <c r="BQ619" s="157"/>
      <c r="BR619" s="627"/>
      <c r="BS619" s="627"/>
      <c r="BT619" s="627"/>
      <c r="BU619" s="157"/>
      <c r="BV619" s="157"/>
      <c r="BW619" s="11"/>
    </row>
    <row r="620" spans="35:75">
      <c r="AI620" s="561"/>
      <c r="AJ620" s="166"/>
      <c r="AK620" s="157"/>
      <c r="AL620" s="627"/>
      <c r="AM620" s="627"/>
      <c r="AN620" s="627"/>
      <c r="AO620" s="157"/>
      <c r="AP620" s="157"/>
      <c r="AQ620" s="11"/>
      <c r="AR620" s="10"/>
      <c r="AS620" s="157"/>
      <c r="AT620" s="627"/>
      <c r="AU620" s="627"/>
      <c r="AV620" s="627"/>
      <c r="AW620" s="157"/>
      <c r="AX620" s="157"/>
      <c r="AY620" s="11"/>
      <c r="AZ620" s="10" t="s">
        <v>2020</v>
      </c>
      <c r="BA620" s="157" t="s">
        <v>607</v>
      </c>
      <c r="BB620" s="627" t="s">
        <v>1225</v>
      </c>
      <c r="BC620" s="627" t="s">
        <v>1721</v>
      </c>
      <c r="BD620" s="627" t="s">
        <v>238</v>
      </c>
      <c r="BE620" s="157">
        <v>4.4999999999999998E-2</v>
      </c>
      <c r="BF620" s="157">
        <v>9.0000000000000008E-4</v>
      </c>
      <c r="BG620" s="11">
        <v>2.58</v>
      </c>
      <c r="BH620" s="10"/>
      <c r="BI620" s="157"/>
      <c r="BJ620" s="627"/>
      <c r="BK620" s="627"/>
      <c r="BL620" s="627"/>
      <c r="BM620" s="157"/>
      <c r="BN620" s="157"/>
      <c r="BO620" s="11"/>
      <c r="BP620" s="10"/>
      <c r="BQ620" s="157"/>
      <c r="BR620" s="627"/>
      <c r="BS620" s="627"/>
      <c r="BT620" s="627"/>
      <c r="BU620" s="157"/>
      <c r="BV620" s="157"/>
      <c r="BW620" s="11"/>
    </row>
    <row r="621" spans="35:75">
      <c r="AI621" s="561"/>
      <c r="AJ621" s="166"/>
      <c r="AK621" s="157"/>
      <c r="AL621" s="627"/>
      <c r="AM621" s="627"/>
      <c r="AN621" s="627"/>
      <c r="AO621" s="157"/>
      <c r="AP621" s="157"/>
      <c r="AQ621" s="11"/>
      <c r="AR621" s="10"/>
      <c r="AS621" s="157"/>
      <c r="AT621" s="627"/>
      <c r="AU621" s="627"/>
      <c r="AV621" s="627"/>
      <c r="AW621" s="157"/>
      <c r="AX621" s="157"/>
      <c r="AY621" s="11"/>
      <c r="AZ621" s="10" t="s">
        <v>2020</v>
      </c>
      <c r="BA621" s="157" t="s">
        <v>607</v>
      </c>
      <c r="BB621" s="627" t="s">
        <v>1226</v>
      </c>
      <c r="BC621" s="627" t="s">
        <v>1721</v>
      </c>
      <c r="BD621" s="627" t="s">
        <v>238</v>
      </c>
      <c r="BE621" s="157">
        <v>4.4999999999999998E-2</v>
      </c>
      <c r="BF621" s="157">
        <v>9.0000000000000008E-4</v>
      </c>
      <c r="BG621" s="11">
        <v>2.58</v>
      </c>
      <c r="BH621" s="10"/>
      <c r="BI621" s="157"/>
      <c r="BJ621" s="627"/>
      <c r="BK621" s="627"/>
      <c r="BL621" s="627"/>
      <c r="BM621" s="157"/>
      <c r="BN621" s="157"/>
      <c r="BO621" s="11"/>
      <c r="BP621" s="10"/>
      <c r="BQ621" s="157"/>
      <c r="BR621" s="627"/>
      <c r="BS621" s="627"/>
      <c r="BT621" s="627"/>
      <c r="BU621" s="157"/>
      <c r="BV621" s="157"/>
      <c r="BW621" s="11"/>
    </row>
    <row r="622" spans="35:75">
      <c r="AI622" s="561"/>
      <c r="AJ622" s="166"/>
      <c r="AK622" s="157"/>
      <c r="AL622" s="627"/>
      <c r="AM622" s="627"/>
      <c r="AN622" s="627"/>
      <c r="AO622" s="157"/>
      <c r="AP622" s="157"/>
      <c r="AQ622" s="11"/>
      <c r="AR622" s="10"/>
      <c r="AS622" s="157"/>
      <c r="AT622" s="627"/>
      <c r="AU622" s="627"/>
      <c r="AV622" s="627"/>
      <c r="AW622" s="157"/>
      <c r="AX622" s="157"/>
      <c r="AY622" s="11"/>
      <c r="AZ622" s="10" t="s">
        <v>2020</v>
      </c>
      <c r="BA622" s="157" t="s">
        <v>607</v>
      </c>
      <c r="BB622" s="627" t="s">
        <v>1227</v>
      </c>
      <c r="BC622" s="627" t="s">
        <v>1721</v>
      </c>
      <c r="BD622" s="627" t="s">
        <v>238</v>
      </c>
      <c r="BE622" s="157">
        <v>4.4999999999999998E-2</v>
      </c>
      <c r="BF622" s="157">
        <v>9.0000000000000008E-4</v>
      </c>
      <c r="BG622" s="11">
        <v>2.58</v>
      </c>
      <c r="BH622" s="10"/>
      <c r="BI622" s="157"/>
      <c r="BJ622" s="627"/>
      <c r="BK622" s="627"/>
      <c r="BL622" s="627"/>
      <c r="BM622" s="157"/>
      <c r="BN622" s="157"/>
      <c r="BO622" s="11"/>
      <c r="BP622" s="10"/>
      <c r="BQ622" s="157"/>
      <c r="BR622" s="627"/>
      <c r="BS622" s="627"/>
      <c r="BT622" s="627"/>
      <c r="BU622" s="157"/>
      <c r="BV622" s="157"/>
      <c r="BW622" s="11"/>
    </row>
    <row r="623" spans="35:75">
      <c r="AI623" s="561"/>
      <c r="AJ623" s="166"/>
      <c r="AK623" s="157"/>
      <c r="AL623" s="627"/>
      <c r="AM623" s="627"/>
      <c r="AN623" s="627"/>
      <c r="AO623" s="157"/>
      <c r="AP623" s="157"/>
      <c r="AQ623" s="11"/>
      <c r="AR623" s="10"/>
      <c r="AS623" s="157"/>
      <c r="AT623" s="627"/>
      <c r="AU623" s="627"/>
      <c r="AV623" s="627"/>
      <c r="AW623" s="157"/>
      <c r="AX623" s="157"/>
      <c r="AY623" s="11"/>
      <c r="AZ623" s="10" t="s">
        <v>2020</v>
      </c>
      <c r="BA623" s="157" t="s">
        <v>607</v>
      </c>
      <c r="BB623" s="627" t="s">
        <v>1228</v>
      </c>
      <c r="BC623" s="627" t="s">
        <v>1721</v>
      </c>
      <c r="BD623" s="627" t="s">
        <v>238</v>
      </c>
      <c r="BE623" s="157">
        <v>4.4999999999999998E-2</v>
      </c>
      <c r="BF623" s="157">
        <v>9.0000000000000008E-4</v>
      </c>
      <c r="BG623" s="11">
        <v>2.58</v>
      </c>
      <c r="BH623" s="10"/>
      <c r="BI623" s="157"/>
      <c r="BJ623" s="627"/>
      <c r="BK623" s="627"/>
      <c r="BL623" s="627"/>
      <c r="BM623" s="157"/>
      <c r="BN623" s="157"/>
      <c r="BO623" s="11"/>
      <c r="BP623" s="10"/>
      <c r="BQ623" s="157"/>
      <c r="BR623" s="627"/>
      <c r="BS623" s="627"/>
      <c r="BT623" s="627"/>
      <c r="BU623" s="157"/>
      <c r="BV623" s="157"/>
      <c r="BW623" s="11"/>
    </row>
    <row r="624" spans="35:75">
      <c r="AI624" s="561"/>
      <c r="AJ624" s="166"/>
      <c r="AK624" s="157"/>
      <c r="AL624" s="627"/>
      <c r="AM624" s="627"/>
      <c r="AN624" s="627"/>
      <c r="AO624" s="157"/>
      <c r="AP624" s="157"/>
      <c r="AQ624" s="11"/>
      <c r="AR624" s="10"/>
      <c r="AS624" s="157"/>
      <c r="AT624" s="627"/>
      <c r="AU624" s="627"/>
      <c r="AV624" s="627"/>
      <c r="AW624" s="157"/>
      <c r="AX624" s="157"/>
      <c r="AY624" s="11"/>
      <c r="AZ624" s="10" t="s">
        <v>2020</v>
      </c>
      <c r="BA624" s="157" t="s">
        <v>607</v>
      </c>
      <c r="BB624" s="627" t="s">
        <v>1229</v>
      </c>
      <c r="BC624" s="627" t="s">
        <v>1721</v>
      </c>
      <c r="BD624" s="627" t="s">
        <v>238</v>
      </c>
      <c r="BE624" s="157">
        <v>4.4999999999999998E-2</v>
      </c>
      <c r="BF624" s="157">
        <v>9.0000000000000008E-4</v>
      </c>
      <c r="BG624" s="11">
        <v>2.58</v>
      </c>
      <c r="BH624" s="10"/>
      <c r="BI624" s="157"/>
      <c r="BJ624" s="627"/>
      <c r="BK624" s="627"/>
      <c r="BL624" s="627"/>
      <c r="BM624" s="157"/>
      <c r="BN624" s="157"/>
      <c r="BO624" s="11"/>
      <c r="BP624" s="10"/>
      <c r="BQ624" s="157"/>
      <c r="BR624" s="627"/>
      <c r="BS624" s="627"/>
      <c r="BT624" s="627"/>
      <c r="BU624" s="157"/>
      <c r="BV624" s="157"/>
      <c r="BW624" s="11"/>
    </row>
    <row r="625" spans="1:75">
      <c r="AI625" s="561"/>
      <c r="AJ625" s="166"/>
      <c r="AK625" s="157"/>
      <c r="AL625" s="627"/>
      <c r="AM625" s="627"/>
      <c r="AN625" s="627"/>
      <c r="AO625" s="157"/>
      <c r="AP625" s="157"/>
      <c r="AQ625" s="11"/>
      <c r="AR625" s="10"/>
      <c r="AS625" s="157"/>
      <c r="AT625" s="627"/>
      <c r="AU625" s="627"/>
      <c r="AV625" s="627"/>
      <c r="AW625" s="157"/>
      <c r="AX625" s="157"/>
      <c r="AY625" s="11"/>
      <c r="AZ625" s="10" t="s">
        <v>2020</v>
      </c>
      <c r="BA625" s="157" t="s">
        <v>607</v>
      </c>
      <c r="BB625" s="627" t="s">
        <v>1230</v>
      </c>
      <c r="BC625" s="627" t="s">
        <v>1721</v>
      </c>
      <c r="BD625" s="627" t="s">
        <v>238</v>
      </c>
      <c r="BE625" s="157">
        <v>4.4999999999999998E-2</v>
      </c>
      <c r="BF625" s="157">
        <v>9.0000000000000008E-4</v>
      </c>
      <c r="BG625" s="11">
        <v>2.58</v>
      </c>
      <c r="BH625" s="10"/>
      <c r="BI625" s="157"/>
      <c r="BJ625" s="627"/>
      <c r="BK625" s="627"/>
      <c r="BL625" s="627"/>
      <c r="BM625" s="157"/>
      <c r="BN625" s="157"/>
      <c r="BO625" s="11"/>
      <c r="BP625" s="10"/>
      <c r="BQ625" s="157"/>
      <c r="BR625" s="627"/>
      <c r="BS625" s="627"/>
      <c r="BT625" s="627"/>
      <c r="BU625" s="157"/>
      <c r="BV625" s="157"/>
      <c r="BW625" s="11"/>
    </row>
    <row r="626" spans="1:75">
      <c r="AI626" s="561"/>
      <c r="AJ626" s="166"/>
      <c r="AK626" s="157"/>
      <c r="AL626" s="627"/>
      <c r="AM626" s="627"/>
      <c r="AN626" s="627"/>
      <c r="AO626" s="157"/>
      <c r="AP626" s="157"/>
      <c r="AQ626" s="11"/>
      <c r="AR626" s="10"/>
      <c r="AS626" s="157"/>
      <c r="AT626" s="627"/>
      <c r="AU626" s="627"/>
      <c r="AV626" s="627"/>
      <c r="AW626" s="157"/>
      <c r="AX626" s="157"/>
      <c r="AY626" s="11"/>
      <c r="AZ626" s="10" t="s">
        <v>2020</v>
      </c>
      <c r="BA626" s="157" t="s">
        <v>607</v>
      </c>
      <c r="BB626" s="627" t="s">
        <v>1231</v>
      </c>
      <c r="BC626" s="627" t="s">
        <v>1721</v>
      </c>
      <c r="BD626" s="627" t="s">
        <v>238</v>
      </c>
      <c r="BE626" s="157">
        <v>4.4999999999999998E-2</v>
      </c>
      <c r="BF626" s="157">
        <v>9.0000000000000008E-4</v>
      </c>
      <c r="BG626" s="11">
        <v>2.58</v>
      </c>
      <c r="BH626" s="10"/>
      <c r="BI626" s="157"/>
      <c r="BJ626" s="627"/>
      <c r="BK626" s="627"/>
      <c r="BL626" s="627"/>
      <c r="BM626" s="157"/>
      <c r="BN626" s="157"/>
      <c r="BO626" s="11"/>
      <c r="BP626" s="10"/>
      <c r="BQ626" s="157"/>
      <c r="BR626" s="627"/>
      <c r="BS626" s="627"/>
      <c r="BT626" s="627"/>
      <c r="BU626" s="157"/>
      <c r="BV626" s="157"/>
      <c r="BW626" s="11"/>
    </row>
    <row r="627" spans="1:75">
      <c r="AI627" s="561"/>
      <c r="AJ627" s="166"/>
      <c r="AK627" s="157"/>
      <c r="AL627" s="627"/>
      <c r="AM627" s="627"/>
      <c r="AN627" s="627"/>
      <c r="AO627" s="157"/>
      <c r="AP627" s="157"/>
      <c r="AQ627" s="11"/>
      <c r="AR627" s="10"/>
      <c r="AS627" s="157"/>
      <c r="AT627" s="627"/>
      <c r="AU627" s="627"/>
      <c r="AV627" s="627"/>
      <c r="AW627" s="157"/>
      <c r="AX627" s="157"/>
      <c r="AY627" s="11"/>
      <c r="AZ627" s="10" t="s">
        <v>2020</v>
      </c>
      <c r="BA627" s="157" t="s">
        <v>607</v>
      </c>
      <c r="BB627" s="627" t="s">
        <v>1232</v>
      </c>
      <c r="BC627" s="627" t="s">
        <v>1721</v>
      </c>
      <c r="BD627" s="627" t="s">
        <v>238</v>
      </c>
      <c r="BE627" s="157">
        <v>4.4999999999999998E-2</v>
      </c>
      <c r="BF627" s="157">
        <v>9.0000000000000008E-4</v>
      </c>
      <c r="BG627" s="11">
        <v>2.58</v>
      </c>
      <c r="BH627" s="10"/>
      <c r="BI627" s="157"/>
      <c r="BJ627" s="627"/>
      <c r="BK627" s="627"/>
      <c r="BL627" s="627"/>
      <c r="BM627" s="157"/>
      <c r="BN627" s="157"/>
      <c r="BO627" s="11"/>
      <c r="BP627" s="10"/>
      <c r="BQ627" s="157"/>
      <c r="BR627" s="627"/>
      <c r="BS627" s="627"/>
      <c r="BT627" s="627"/>
      <c r="BU627" s="157"/>
      <c r="BV627" s="157"/>
      <c r="BW627" s="11"/>
    </row>
    <row r="628" spans="1:75">
      <c r="AI628" s="561"/>
      <c r="AJ628" s="166"/>
      <c r="AK628" s="157"/>
      <c r="AL628" s="627"/>
      <c r="AM628" s="627"/>
      <c r="AN628" s="627"/>
      <c r="AO628" s="157"/>
      <c r="AP628" s="157"/>
      <c r="AQ628" s="11"/>
      <c r="AR628" s="10"/>
      <c r="AS628" s="157"/>
      <c r="AT628" s="627"/>
      <c r="AU628" s="627"/>
      <c r="AV628" s="627"/>
      <c r="AW628" s="157"/>
      <c r="AX628" s="157"/>
      <c r="AY628" s="11"/>
      <c r="AZ628" s="502" t="s">
        <v>2020</v>
      </c>
      <c r="BA628" s="503" t="s">
        <v>1703</v>
      </c>
      <c r="BB628" s="504" t="s">
        <v>2583</v>
      </c>
      <c r="BC628" s="504" t="s">
        <v>1721</v>
      </c>
      <c r="BD628" s="504" t="s">
        <v>237</v>
      </c>
      <c r="BE628" s="503">
        <v>3.7499999999999999E-2</v>
      </c>
      <c r="BF628" s="503">
        <v>7.5000000000000002E-4</v>
      </c>
      <c r="BG628" s="505">
        <v>2.58</v>
      </c>
      <c r="BH628" s="10"/>
      <c r="BI628" s="157"/>
      <c r="BJ628" s="627"/>
      <c r="BK628" s="627"/>
      <c r="BL628" s="627"/>
      <c r="BM628" s="157"/>
      <c r="BN628" s="157"/>
      <c r="BO628" s="11"/>
      <c r="BP628" s="10"/>
      <c r="BQ628" s="157"/>
      <c r="BR628" s="627"/>
      <c r="BS628" s="627"/>
      <c r="BT628" s="627"/>
      <c r="BU628" s="157"/>
      <c r="BV628" s="157"/>
      <c r="BW628" s="11"/>
    </row>
    <row r="629" spans="1:75">
      <c r="AI629" s="561"/>
      <c r="AJ629" s="166"/>
      <c r="AK629" s="157"/>
      <c r="AL629" s="627"/>
      <c r="AM629" s="627"/>
      <c r="AN629" s="627"/>
      <c r="AO629" s="157"/>
      <c r="AP629" s="157"/>
      <c r="AQ629" s="11"/>
      <c r="AR629" s="10"/>
      <c r="AS629" s="157"/>
      <c r="AT629" s="627"/>
      <c r="AU629" s="627"/>
      <c r="AV629" s="627"/>
      <c r="AW629" s="157"/>
      <c r="AX629" s="157"/>
      <c r="AY629" s="11"/>
      <c r="AZ629" s="502" t="s">
        <v>2020</v>
      </c>
      <c r="BA629" s="503" t="s">
        <v>1703</v>
      </c>
      <c r="BB629" s="504" t="s">
        <v>2584</v>
      </c>
      <c r="BC629" s="504" t="s">
        <v>2455</v>
      </c>
      <c r="BD629" s="559" t="s">
        <v>2652</v>
      </c>
      <c r="BE629" s="503">
        <v>0.13500000000000001</v>
      </c>
      <c r="BF629" s="503">
        <v>2.7000000000000001E-3</v>
      </c>
      <c r="BG629" s="505">
        <v>2.58</v>
      </c>
      <c r="BH629" s="10"/>
      <c r="BI629" s="157"/>
      <c r="BJ629" s="627"/>
      <c r="BK629" s="627"/>
      <c r="BL629" s="627"/>
      <c r="BM629" s="157"/>
      <c r="BN629" s="157"/>
      <c r="BO629" s="11"/>
      <c r="BP629" s="10"/>
      <c r="BQ629" s="157"/>
      <c r="BR629" s="627"/>
      <c r="BS629" s="627"/>
      <c r="BT629" s="627"/>
      <c r="BU629" s="157"/>
      <c r="BV629" s="157"/>
      <c r="BW629" s="11"/>
    </row>
    <row r="630" spans="1:75">
      <c r="A630" s="1" t="s">
        <v>1157</v>
      </c>
      <c r="B630" s="1" t="s">
        <v>1096</v>
      </c>
      <c r="C630" s="1" t="s">
        <v>1097</v>
      </c>
      <c r="D630" s="1" t="s">
        <v>539</v>
      </c>
      <c r="E630" s="1" t="s">
        <v>623</v>
      </c>
      <c r="F630" s="1">
        <v>3.7499999999999999E-2</v>
      </c>
      <c r="G630" s="1">
        <v>1.75E-3</v>
      </c>
      <c r="J630" s="1" t="s">
        <v>772</v>
      </c>
      <c r="AI630" s="561"/>
      <c r="AJ630" s="166"/>
      <c r="AK630" s="157"/>
      <c r="AL630" s="627"/>
      <c r="AM630" s="627"/>
      <c r="AN630" s="627"/>
      <c r="AO630" s="157"/>
      <c r="AP630" s="157"/>
      <c r="AQ630" s="11"/>
      <c r="AR630" s="10"/>
      <c r="AS630" s="157"/>
      <c r="AT630" s="627"/>
      <c r="AU630" s="627"/>
      <c r="AV630" s="627"/>
      <c r="AW630" s="157"/>
      <c r="AX630" s="157"/>
      <c r="AY630" s="11"/>
      <c r="AZ630" s="502" t="s">
        <v>2020</v>
      </c>
      <c r="BA630" s="503" t="s">
        <v>1703</v>
      </c>
      <c r="BB630" s="504" t="s">
        <v>2585</v>
      </c>
      <c r="BC630" s="504" t="s">
        <v>2455</v>
      </c>
      <c r="BD630" s="559" t="s">
        <v>2652</v>
      </c>
      <c r="BE630" s="503">
        <v>0.13500000000000001</v>
      </c>
      <c r="BF630" s="503">
        <v>3.0000000000000001E-3</v>
      </c>
      <c r="BG630" s="505">
        <v>2.58</v>
      </c>
      <c r="BH630" s="10"/>
      <c r="BI630" s="157"/>
      <c r="BJ630" s="627"/>
      <c r="BK630" s="627"/>
      <c r="BL630" s="627"/>
      <c r="BM630" s="157"/>
      <c r="BN630" s="157"/>
      <c r="BO630" s="11"/>
      <c r="BP630" s="10"/>
      <c r="BQ630" s="157"/>
      <c r="BR630" s="627"/>
      <c r="BS630" s="627"/>
      <c r="BT630" s="627"/>
      <c r="BU630" s="157"/>
      <c r="BV630" s="157"/>
      <c r="BW630" s="11"/>
    </row>
    <row r="631" spans="1:75">
      <c r="A631" s="1" t="s">
        <v>1158</v>
      </c>
      <c r="B631" s="1" t="s">
        <v>1159</v>
      </c>
      <c r="C631" s="1" t="s">
        <v>1160</v>
      </c>
      <c r="D631" s="1" t="s">
        <v>1850</v>
      </c>
      <c r="E631" s="1" t="s">
        <v>1805</v>
      </c>
      <c r="F631" s="1">
        <v>0.9</v>
      </c>
      <c r="G631" s="1">
        <v>6.5000000000000002E-2</v>
      </c>
      <c r="H631" s="1">
        <v>2.62</v>
      </c>
      <c r="I631" s="1" t="s">
        <v>976</v>
      </c>
      <c r="AI631" s="561"/>
      <c r="AJ631" s="166"/>
      <c r="AK631" s="157"/>
      <c r="AL631" s="627"/>
      <c r="AM631" s="627"/>
      <c r="AN631" s="627"/>
      <c r="AO631" s="157"/>
      <c r="AP631" s="157"/>
      <c r="AQ631" s="11"/>
      <c r="AR631" s="10"/>
      <c r="AS631" s="157"/>
      <c r="AT631" s="627"/>
      <c r="AU631" s="627"/>
      <c r="AV631" s="627"/>
      <c r="AW631" s="157"/>
      <c r="AX631" s="157"/>
      <c r="AY631" s="11"/>
      <c r="AZ631" s="502" t="s">
        <v>2020</v>
      </c>
      <c r="BA631" s="503" t="s">
        <v>1703</v>
      </c>
      <c r="BB631" s="504" t="s">
        <v>2586</v>
      </c>
      <c r="BC631" s="504" t="s">
        <v>2478</v>
      </c>
      <c r="BD631" s="559" t="s">
        <v>2652</v>
      </c>
      <c r="BE631" s="503">
        <v>0.15</v>
      </c>
      <c r="BF631" s="503">
        <v>2.7000000000000001E-3</v>
      </c>
      <c r="BG631" s="505">
        <v>2.58</v>
      </c>
      <c r="BH631" s="10"/>
      <c r="BI631" s="157"/>
      <c r="BJ631" s="627"/>
      <c r="BK631" s="627"/>
      <c r="BL631" s="627"/>
      <c r="BM631" s="157"/>
      <c r="BN631" s="157"/>
      <c r="BO631" s="11"/>
      <c r="BP631" s="10"/>
      <c r="BQ631" s="157"/>
      <c r="BR631" s="627"/>
      <c r="BS631" s="627"/>
      <c r="BT631" s="627"/>
      <c r="BU631" s="157"/>
      <c r="BV631" s="157"/>
      <c r="BW631" s="11"/>
    </row>
    <row r="632" spans="1:75">
      <c r="A632" s="1" t="s">
        <v>1161</v>
      </c>
      <c r="B632" s="1" t="s">
        <v>1159</v>
      </c>
      <c r="C632" s="1" t="s">
        <v>1160</v>
      </c>
      <c r="D632" s="1" t="s">
        <v>1852</v>
      </c>
      <c r="E632" s="1" t="s">
        <v>1826</v>
      </c>
      <c r="F632" s="1">
        <v>0.75</v>
      </c>
      <c r="G632" s="1">
        <v>6.5000000000000002E-2</v>
      </c>
      <c r="H632" s="1">
        <v>2.62</v>
      </c>
      <c r="I632" s="1" t="s">
        <v>976</v>
      </c>
      <c r="AI632" s="561"/>
      <c r="AJ632" s="166"/>
      <c r="AK632" s="157"/>
      <c r="AL632" s="627"/>
      <c r="AM632" s="627"/>
      <c r="AN632" s="627"/>
      <c r="AO632" s="157"/>
      <c r="AP632" s="157"/>
      <c r="AQ632" s="11"/>
      <c r="AR632" s="10"/>
      <c r="AS632" s="157"/>
      <c r="AT632" s="627"/>
      <c r="AU632" s="627"/>
      <c r="AV632" s="627"/>
      <c r="AW632" s="157"/>
      <c r="AX632" s="157"/>
      <c r="AY632" s="11"/>
      <c r="AZ632" s="502" t="s">
        <v>2020</v>
      </c>
      <c r="BA632" s="503" t="s">
        <v>539</v>
      </c>
      <c r="BB632" s="504" t="s">
        <v>2587</v>
      </c>
      <c r="BC632" s="504" t="s">
        <v>1721</v>
      </c>
      <c r="BD632" s="504" t="s">
        <v>238</v>
      </c>
      <c r="BE632" s="503">
        <v>0.05</v>
      </c>
      <c r="BF632" s="503">
        <v>1E-3</v>
      </c>
      <c r="BG632" s="505">
        <v>2.58</v>
      </c>
      <c r="BH632" s="10"/>
      <c r="BI632" s="157"/>
      <c r="BJ632" s="627"/>
      <c r="BK632" s="627"/>
      <c r="BL632" s="627"/>
      <c r="BM632" s="157"/>
      <c r="BN632" s="157"/>
      <c r="BO632" s="11"/>
      <c r="BP632" s="10"/>
      <c r="BQ632" s="157"/>
      <c r="BR632" s="627"/>
      <c r="BS632" s="627"/>
      <c r="BT632" s="627"/>
      <c r="BU632" s="157"/>
      <c r="BV632" s="157"/>
      <c r="BW632" s="11"/>
    </row>
    <row r="633" spans="1:75">
      <c r="A633" s="1" t="s">
        <v>1162</v>
      </c>
      <c r="B633" s="1" t="s">
        <v>1159</v>
      </c>
      <c r="C633" s="1" t="s">
        <v>1160</v>
      </c>
      <c r="D633" s="1" t="s">
        <v>1853</v>
      </c>
      <c r="E633" s="1" t="s">
        <v>1795</v>
      </c>
      <c r="F633" s="1">
        <v>0.65</v>
      </c>
      <c r="G633" s="1">
        <v>6.5000000000000002E-2</v>
      </c>
      <c r="H633" s="1">
        <v>2.62</v>
      </c>
      <c r="I633" s="1" t="s">
        <v>976</v>
      </c>
      <c r="AI633" s="561"/>
      <c r="AJ633" s="166"/>
      <c r="AK633" s="157"/>
      <c r="AL633" s="627"/>
      <c r="AM633" s="627"/>
      <c r="AN633" s="627"/>
      <c r="AO633" s="157"/>
      <c r="AP633" s="157"/>
      <c r="AQ633" s="11"/>
      <c r="AR633" s="10"/>
      <c r="AS633" s="157"/>
      <c r="AT633" s="627"/>
      <c r="AU633" s="627"/>
      <c r="AV633" s="627"/>
      <c r="AW633" s="157"/>
      <c r="AX633" s="157"/>
      <c r="AY633" s="11"/>
      <c r="AZ633" s="502" t="s">
        <v>2020</v>
      </c>
      <c r="BA633" s="503" t="s">
        <v>539</v>
      </c>
      <c r="BB633" s="504" t="s">
        <v>2588</v>
      </c>
      <c r="BC633" s="504" t="s">
        <v>1721</v>
      </c>
      <c r="BD633" s="504" t="s">
        <v>238</v>
      </c>
      <c r="BE633" s="503">
        <v>2.5000000000000001E-2</v>
      </c>
      <c r="BF633" s="503">
        <v>5.0000000000000001E-4</v>
      </c>
      <c r="BG633" s="505">
        <v>2.58</v>
      </c>
      <c r="BH633" s="10"/>
      <c r="BI633" s="157"/>
      <c r="BJ633" s="627"/>
      <c r="BK633" s="627"/>
      <c r="BL633" s="627"/>
      <c r="BM633" s="157"/>
      <c r="BN633" s="157"/>
      <c r="BO633" s="11"/>
      <c r="BP633" s="10"/>
      <c r="BQ633" s="157"/>
      <c r="BR633" s="627"/>
      <c r="BS633" s="627"/>
      <c r="BT633" s="627"/>
      <c r="BU633" s="157"/>
      <c r="BV633" s="157"/>
      <c r="BW633" s="11"/>
    </row>
    <row r="634" spans="1:75">
      <c r="A634" s="1" t="s">
        <v>1163</v>
      </c>
      <c r="B634" s="1" t="s">
        <v>1159</v>
      </c>
      <c r="C634" s="1" t="s">
        <v>1160</v>
      </c>
      <c r="D634" s="1" t="s">
        <v>1853</v>
      </c>
      <c r="E634" s="1" t="s">
        <v>1796</v>
      </c>
      <c r="F634" s="1">
        <v>0.65</v>
      </c>
      <c r="G634" s="1">
        <v>6.5000000000000002E-2</v>
      </c>
      <c r="H634" s="1">
        <v>2.62</v>
      </c>
      <c r="I634" s="1" t="s">
        <v>976</v>
      </c>
      <c r="AI634" s="561"/>
      <c r="AJ634" s="166"/>
      <c r="AK634" s="157"/>
      <c r="AL634" s="627"/>
      <c r="AM634" s="627"/>
      <c r="AN634" s="627"/>
      <c r="AO634" s="157"/>
      <c r="AP634" s="157"/>
      <c r="AQ634" s="11"/>
      <c r="AR634" s="10"/>
      <c r="AS634" s="157"/>
      <c r="AT634" s="627"/>
      <c r="AU634" s="627"/>
      <c r="AV634" s="627"/>
      <c r="AW634" s="157"/>
      <c r="AX634" s="157"/>
      <c r="AY634" s="11"/>
      <c r="AZ634" s="502" t="s">
        <v>2020</v>
      </c>
      <c r="BA634" s="503" t="s">
        <v>539</v>
      </c>
      <c r="BB634" s="504" t="s">
        <v>2589</v>
      </c>
      <c r="BC634" s="504" t="s">
        <v>1721</v>
      </c>
      <c r="BD634" s="504" t="s">
        <v>238</v>
      </c>
      <c r="BE634" s="503">
        <v>1.2500000000000001E-2</v>
      </c>
      <c r="BF634" s="503">
        <v>2.5000000000000001E-4</v>
      </c>
      <c r="BG634" s="505">
        <v>2.58</v>
      </c>
      <c r="BH634" s="10"/>
      <c r="BI634" s="157"/>
      <c r="BJ634" s="627"/>
      <c r="BK634" s="627"/>
      <c r="BL634" s="627"/>
      <c r="BM634" s="157"/>
      <c r="BN634" s="157"/>
      <c r="BO634" s="11"/>
      <c r="BP634" s="10"/>
      <c r="BQ634" s="157"/>
      <c r="BR634" s="627"/>
      <c r="BS634" s="627"/>
      <c r="BT634" s="627"/>
      <c r="BU634" s="157"/>
      <c r="BV634" s="157"/>
      <c r="BW634" s="11"/>
    </row>
    <row r="635" spans="1:75">
      <c r="AI635" s="561"/>
      <c r="AJ635" s="166"/>
      <c r="AK635" s="157"/>
      <c r="AL635" s="627"/>
      <c r="AM635" s="627"/>
      <c r="AN635" s="627"/>
      <c r="AO635" s="157"/>
      <c r="AP635" s="157"/>
      <c r="AQ635" s="11"/>
      <c r="AR635" s="10"/>
      <c r="AS635" s="157"/>
      <c r="AT635" s="627"/>
      <c r="AU635" s="627"/>
      <c r="AV635" s="627"/>
      <c r="AW635" s="157"/>
      <c r="AX635" s="157"/>
      <c r="AY635" s="11"/>
      <c r="AZ635" s="502" t="s">
        <v>2020</v>
      </c>
      <c r="BA635" s="503" t="s">
        <v>539</v>
      </c>
      <c r="BB635" s="504" t="s">
        <v>2590</v>
      </c>
      <c r="BC635" s="504" t="s">
        <v>1193</v>
      </c>
      <c r="BD635" s="504" t="s">
        <v>238</v>
      </c>
      <c r="BE635" s="503">
        <v>2.5000000000000001E-2</v>
      </c>
      <c r="BF635" s="503">
        <v>5.0000000000000001E-4</v>
      </c>
      <c r="BG635" s="505">
        <v>2.58</v>
      </c>
      <c r="BH635" s="10"/>
      <c r="BI635" s="157"/>
      <c r="BJ635" s="627"/>
      <c r="BK635" s="627"/>
      <c r="BL635" s="627"/>
      <c r="BM635" s="157"/>
      <c r="BN635" s="157"/>
      <c r="BO635" s="11"/>
      <c r="BP635" s="10"/>
      <c r="BQ635" s="157"/>
      <c r="BR635" s="627"/>
      <c r="BS635" s="627"/>
      <c r="BT635" s="627"/>
      <c r="BU635" s="157"/>
      <c r="BV635" s="157"/>
      <c r="BW635" s="11"/>
    </row>
    <row r="636" spans="1:75">
      <c r="AI636" s="561"/>
      <c r="AJ636" s="166"/>
      <c r="AK636" s="157"/>
      <c r="AL636" s="627"/>
      <c r="AM636" s="627"/>
      <c r="AN636" s="627"/>
      <c r="AO636" s="157"/>
      <c r="AP636" s="157"/>
      <c r="AQ636" s="11"/>
      <c r="AR636" s="10"/>
      <c r="AS636" s="157"/>
      <c r="AT636" s="627"/>
      <c r="AU636" s="627"/>
      <c r="AV636" s="627"/>
      <c r="AW636" s="157"/>
      <c r="AX636" s="157"/>
      <c r="AY636" s="11"/>
      <c r="AZ636" s="502" t="s">
        <v>2020</v>
      </c>
      <c r="BA636" s="503" t="s">
        <v>539</v>
      </c>
      <c r="BB636" s="504" t="s">
        <v>2591</v>
      </c>
      <c r="BC636" s="504" t="s">
        <v>1194</v>
      </c>
      <c r="BD636" s="504" t="s">
        <v>238</v>
      </c>
      <c r="BE636" s="503">
        <v>1.2500000000000001E-2</v>
      </c>
      <c r="BF636" s="503">
        <v>2.5000000000000001E-4</v>
      </c>
      <c r="BG636" s="505">
        <v>2.58</v>
      </c>
      <c r="BH636" s="10"/>
      <c r="BI636" s="157"/>
      <c r="BJ636" s="627"/>
      <c r="BK636" s="627"/>
      <c r="BL636" s="627"/>
      <c r="BM636" s="157"/>
      <c r="BN636" s="157"/>
      <c r="BO636" s="11"/>
      <c r="BP636" s="10"/>
      <c r="BQ636" s="157"/>
      <c r="BR636" s="627"/>
      <c r="BS636" s="627"/>
      <c r="BT636" s="627"/>
      <c r="BU636" s="157"/>
      <c r="BV636" s="157"/>
      <c r="BW636" s="11"/>
    </row>
    <row r="637" spans="1:75">
      <c r="AI637" s="561"/>
      <c r="AJ637" s="166"/>
      <c r="AK637" s="157"/>
      <c r="AL637" s="627"/>
      <c r="AM637" s="627"/>
      <c r="AN637" s="627"/>
      <c r="AO637" s="157"/>
      <c r="AP637" s="157"/>
      <c r="AQ637" s="11"/>
      <c r="AR637" s="10"/>
      <c r="AS637" s="157"/>
      <c r="AT637" s="627"/>
      <c r="AU637" s="627"/>
      <c r="AV637" s="627"/>
      <c r="AW637" s="157"/>
      <c r="AX637" s="157"/>
      <c r="AY637" s="11"/>
      <c r="AZ637" s="502" t="s">
        <v>2020</v>
      </c>
      <c r="BA637" s="503" t="s">
        <v>539</v>
      </c>
      <c r="BB637" s="504" t="s">
        <v>2592</v>
      </c>
      <c r="BC637" s="559" t="s">
        <v>1721</v>
      </c>
      <c r="BD637" s="504" t="s">
        <v>238</v>
      </c>
      <c r="BE637" s="503">
        <v>4.5000000000000005E-2</v>
      </c>
      <c r="BF637" s="503">
        <v>9.0000000000000008E-4</v>
      </c>
      <c r="BG637" s="505">
        <v>2.58</v>
      </c>
      <c r="BH637" s="10"/>
      <c r="BI637" s="157"/>
      <c r="BJ637" s="627"/>
      <c r="BK637" s="627"/>
      <c r="BL637" s="627"/>
      <c r="BM637" s="157"/>
      <c r="BN637" s="157"/>
      <c r="BO637" s="11"/>
      <c r="BP637" s="10"/>
      <c r="BQ637" s="157"/>
      <c r="BR637" s="627"/>
      <c r="BS637" s="627"/>
      <c r="BT637" s="627"/>
      <c r="BU637" s="157"/>
      <c r="BV637" s="157"/>
      <c r="BW637" s="11"/>
    </row>
    <row r="638" spans="1:75">
      <c r="AI638" s="561"/>
      <c r="AJ638" s="166"/>
      <c r="AK638" s="157"/>
      <c r="AL638" s="627"/>
      <c r="AM638" s="627"/>
      <c r="AN638" s="627"/>
      <c r="AO638" s="157"/>
      <c r="AP638" s="157"/>
      <c r="AQ638" s="11"/>
      <c r="AR638" s="10"/>
      <c r="AS638" s="157"/>
      <c r="AT638" s="627"/>
      <c r="AU638" s="627"/>
      <c r="AV638" s="627"/>
      <c r="AW638" s="157"/>
      <c r="AX638" s="157"/>
      <c r="AY638" s="11"/>
      <c r="AZ638" s="502" t="s">
        <v>2020</v>
      </c>
      <c r="BA638" s="503" t="s">
        <v>539</v>
      </c>
      <c r="BB638" s="504" t="s">
        <v>2593</v>
      </c>
      <c r="BC638" s="559" t="s">
        <v>1721</v>
      </c>
      <c r="BD638" s="504" t="s">
        <v>238</v>
      </c>
      <c r="BE638" s="503">
        <v>4.5000000000000005E-2</v>
      </c>
      <c r="BF638" s="503">
        <v>9.0000000000000008E-4</v>
      </c>
      <c r="BG638" s="505">
        <v>2.58</v>
      </c>
      <c r="BH638" s="10"/>
      <c r="BI638" s="157"/>
      <c r="BJ638" s="627"/>
      <c r="BK638" s="627"/>
      <c r="BL638" s="627"/>
      <c r="BM638" s="157"/>
      <c r="BN638" s="157"/>
      <c r="BO638" s="11"/>
      <c r="BP638" s="10"/>
      <c r="BQ638" s="157"/>
      <c r="BR638" s="627"/>
      <c r="BS638" s="627"/>
      <c r="BT638" s="627"/>
      <c r="BU638" s="157"/>
      <c r="BV638" s="157"/>
      <c r="BW638" s="11"/>
    </row>
    <row r="639" spans="1:75">
      <c r="AI639" s="561"/>
      <c r="AJ639" s="166"/>
      <c r="AK639" s="157"/>
      <c r="AL639" s="627"/>
      <c r="AM639" s="627"/>
      <c r="AN639" s="627"/>
      <c r="AO639" s="157"/>
      <c r="AP639" s="157"/>
      <c r="AQ639" s="11"/>
      <c r="AR639" s="10"/>
      <c r="AS639" s="157"/>
      <c r="AT639" s="627"/>
      <c r="AU639" s="627"/>
      <c r="AV639" s="627"/>
      <c r="AW639" s="157"/>
      <c r="AX639" s="157"/>
      <c r="AY639" s="11"/>
      <c r="AZ639" s="502" t="s">
        <v>2020</v>
      </c>
      <c r="BA639" s="503" t="s">
        <v>539</v>
      </c>
      <c r="BB639" s="504" t="s">
        <v>2594</v>
      </c>
      <c r="BC639" s="559" t="s">
        <v>1721</v>
      </c>
      <c r="BD639" s="504" t="s">
        <v>238</v>
      </c>
      <c r="BE639" s="503">
        <v>4.4999999999999998E-2</v>
      </c>
      <c r="BF639" s="503">
        <v>8.9999999999999998E-4</v>
      </c>
      <c r="BG639" s="505">
        <v>2.58</v>
      </c>
      <c r="BH639" s="10"/>
      <c r="BI639" s="157"/>
      <c r="BJ639" s="627"/>
      <c r="BK639" s="627"/>
      <c r="BL639" s="627"/>
      <c r="BM639" s="157"/>
      <c r="BN639" s="157"/>
      <c r="BO639" s="11"/>
      <c r="BP639" s="10"/>
      <c r="BQ639" s="157"/>
      <c r="BR639" s="627"/>
      <c r="BS639" s="627"/>
      <c r="BT639" s="627"/>
      <c r="BU639" s="157"/>
      <c r="BV639" s="157"/>
      <c r="BW639" s="11"/>
    </row>
    <row r="640" spans="1:75">
      <c r="AI640" s="561"/>
      <c r="AJ640" s="166"/>
      <c r="AK640" s="157"/>
      <c r="AL640" s="627"/>
      <c r="AM640" s="627"/>
      <c r="AN640" s="627"/>
      <c r="AO640" s="157"/>
      <c r="AP640" s="157"/>
      <c r="AQ640" s="11"/>
      <c r="AR640" s="10"/>
      <c r="AS640" s="157"/>
      <c r="AT640" s="627"/>
      <c r="AU640" s="627"/>
      <c r="AV640" s="627"/>
      <c r="AW640" s="157"/>
      <c r="AX640" s="157"/>
      <c r="AY640" s="11"/>
      <c r="AZ640" s="502" t="s">
        <v>2020</v>
      </c>
      <c r="BA640" s="503" t="s">
        <v>607</v>
      </c>
      <c r="BB640" s="504" t="s">
        <v>2595</v>
      </c>
      <c r="BC640" s="559" t="s">
        <v>1721</v>
      </c>
      <c r="BD640" s="504" t="s">
        <v>238</v>
      </c>
      <c r="BE640" s="503">
        <v>0.05</v>
      </c>
      <c r="BF640" s="503">
        <v>1E-3</v>
      </c>
      <c r="BG640" s="505">
        <v>2.58</v>
      </c>
      <c r="BH640" s="10"/>
      <c r="BI640" s="157"/>
      <c r="BJ640" s="627"/>
      <c r="BK640" s="627"/>
      <c r="BL640" s="627"/>
      <c r="BM640" s="157"/>
      <c r="BN640" s="157"/>
      <c r="BO640" s="11"/>
      <c r="BP640" s="10"/>
      <c r="BQ640" s="157"/>
      <c r="BR640" s="627"/>
      <c r="BS640" s="627"/>
      <c r="BT640" s="627"/>
      <c r="BU640" s="157"/>
      <c r="BV640" s="157"/>
      <c r="BW640" s="11"/>
    </row>
    <row r="641" spans="35:75">
      <c r="AI641" s="561"/>
      <c r="AJ641" s="166"/>
      <c r="AK641" s="157"/>
      <c r="AL641" s="627"/>
      <c r="AM641" s="627"/>
      <c r="AN641" s="627"/>
      <c r="AO641" s="157"/>
      <c r="AP641" s="157"/>
      <c r="AQ641" s="11"/>
      <c r="AR641" s="10"/>
      <c r="AS641" s="157"/>
      <c r="AT641" s="627"/>
      <c r="AU641" s="627"/>
      <c r="AV641" s="627"/>
      <c r="AW641" s="157"/>
      <c r="AX641" s="157"/>
      <c r="AY641" s="11"/>
      <c r="AZ641" s="502" t="s">
        <v>2020</v>
      </c>
      <c r="BA641" s="503" t="s">
        <v>607</v>
      </c>
      <c r="BB641" s="504" t="s">
        <v>2596</v>
      </c>
      <c r="BC641" s="559" t="s">
        <v>1721</v>
      </c>
      <c r="BD641" s="504" t="s">
        <v>238</v>
      </c>
      <c r="BE641" s="503">
        <v>2.5000000000000001E-2</v>
      </c>
      <c r="BF641" s="503">
        <v>5.0000000000000001E-4</v>
      </c>
      <c r="BG641" s="505">
        <v>2.58</v>
      </c>
      <c r="BH641" s="10"/>
      <c r="BI641" s="157"/>
      <c r="BJ641" s="627"/>
      <c r="BK641" s="627"/>
      <c r="BL641" s="627"/>
      <c r="BM641" s="157"/>
      <c r="BN641" s="157"/>
      <c r="BO641" s="11"/>
      <c r="BP641" s="10"/>
      <c r="BQ641" s="157"/>
      <c r="BR641" s="627"/>
      <c r="BS641" s="627"/>
      <c r="BT641" s="627"/>
      <c r="BU641" s="157"/>
      <c r="BV641" s="157"/>
      <c r="BW641" s="11"/>
    </row>
    <row r="642" spans="35:75">
      <c r="AI642" s="561"/>
      <c r="AJ642" s="166"/>
      <c r="AK642" s="157"/>
      <c r="AL642" s="627"/>
      <c r="AM642" s="627"/>
      <c r="AN642" s="627"/>
      <c r="AO642" s="157"/>
      <c r="AP642" s="157"/>
      <c r="AQ642" s="11"/>
      <c r="AR642" s="10"/>
      <c r="AS642" s="157"/>
      <c r="AT642" s="627"/>
      <c r="AU642" s="627"/>
      <c r="AV642" s="627"/>
      <c r="AW642" s="157"/>
      <c r="AX642" s="157"/>
      <c r="AY642" s="11"/>
      <c r="AZ642" s="502" t="s">
        <v>2020</v>
      </c>
      <c r="BA642" s="503" t="s">
        <v>607</v>
      </c>
      <c r="BB642" s="504" t="s">
        <v>2597</v>
      </c>
      <c r="BC642" s="559" t="s">
        <v>1721</v>
      </c>
      <c r="BD642" s="504" t="s">
        <v>238</v>
      </c>
      <c r="BE642" s="503">
        <v>1.2500000000000001E-2</v>
      </c>
      <c r="BF642" s="503">
        <v>2.5000000000000001E-4</v>
      </c>
      <c r="BG642" s="505">
        <v>2.58</v>
      </c>
      <c r="BH642" s="10"/>
      <c r="BI642" s="157"/>
      <c r="BJ642" s="627"/>
      <c r="BK642" s="627"/>
      <c r="BL642" s="627"/>
      <c r="BM642" s="157"/>
      <c r="BN642" s="157"/>
      <c r="BO642" s="11"/>
      <c r="BP642" s="10"/>
      <c r="BQ642" s="157"/>
      <c r="BR642" s="627"/>
      <c r="BS642" s="627"/>
      <c r="BT642" s="627"/>
      <c r="BU642" s="157"/>
      <c r="BV642" s="157"/>
      <c r="BW642" s="11"/>
    </row>
    <row r="643" spans="35:75">
      <c r="AI643" s="561"/>
      <c r="AJ643" s="166"/>
      <c r="AK643" s="157"/>
      <c r="AL643" s="627"/>
      <c r="AM643" s="627"/>
      <c r="AN643" s="627"/>
      <c r="AO643" s="157"/>
      <c r="AP643" s="157"/>
      <c r="AQ643" s="11"/>
      <c r="AR643" s="10"/>
      <c r="AS643" s="157"/>
      <c r="AT643" s="627"/>
      <c r="AU643" s="627"/>
      <c r="AV643" s="627"/>
      <c r="AW643" s="157"/>
      <c r="AX643" s="157"/>
      <c r="AY643" s="11"/>
      <c r="AZ643" s="502" t="s">
        <v>2020</v>
      </c>
      <c r="BA643" s="503" t="s">
        <v>607</v>
      </c>
      <c r="BB643" s="504" t="s">
        <v>2598</v>
      </c>
      <c r="BC643" s="559" t="s">
        <v>1721</v>
      </c>
      <c r="BD643" s="504" t="s">
        <v>238</v>
      </c>
      <c r="BE643" s="503">
        <v>4.4999999999999998E-2</v>
      </c>
      <c r="BF643" s="503">
        <v>9.0000000000000008E-4</v>
      </c>
      <c r="BG643" s="505">
        <v>2.58</v>
      </c>
      <c r="BH643" s="10"/>
      <c r="BI643" s="157"/>
      <c r="BJ643" s="627"/>
      <c r="BK643" s="627"/>
      <c r="BL643" s="627"/>
      <c r="BM643" s="157"/>
      <c r="BN643" s="157"/>
      <c r="BO643" s="11"/>
      <c r="BP643" s="10"/>
      <c r="BQ643" s="157"/>
      <c r="BR643" s="627"/>
      <c r="BS643" s="627"/>
      <c r="BT643" s="627"/>
      <c r="BU643" s="157"/>
      <c r="BV643" s="157"/>
      <c r="BW643" s="11"/>
    </row>
    <row r="644" spans="35:75">
      <c r="AI644" s="561"/>
      <c r="AJ644" s="166"/>
      <c r="AK644" s="157"/>
      <c r="AL644" s="627"/>
      <c r="AM644" s="627"/>
      <c r="AN644" s="627"/>
      <c r="AO644" s="157"/>
      <c r="AP644" s="157"/>
      <c r="AQ644" s="11"/>
      <c r="AR644" s="10"/>
      <c r="AS644" s="157"/>
      <c r="AT644" s="627"/>
      <c r="AU644" s="627"/>
      <c r="AV644" s="627"/>
      <c r="AW644" s="157"/>
      <c r="AX644" s="157"/>
      <c r="AY644" s="11"/>
      <c r="AZ644" s="502" t="s">
        <v>2020</v>
      </c>
      <c r="BA644" s="503" t="s">
        <v>607</v>
      </c>
      <c r="BB644" s="504" t="s">
        <v>2599</v>
      </c>
      <c r="BC644" s="559" t="s">
        <v>1721</v>
      </c>
      <c r="BD644" s="504" t="s">
        <v>238</v>
      </c>
      <c r="BE644" s="503">
        <v>4.4999999999999998E-2</v>
      </c>
      <c r="BF644" s="503">
        <v>9.0000000000000008E-4</v>
      </c>
      <c r="BG644" s="505">
        <v>2.58</v>
      </c>
      <c r="BH644" s="10"/>
      <c r="BI644" s="157"/>
      <c r="BJ644" s="627"/>
      <c r="BK644" s="627"/>
      <c r="BL644" s="627"/>
      <c r="BM644" s="157"/>
      <c r="BN644" s="157"/>
      <c r="BO644" s="11"/>
      <c r="BP644" s="10"/>
      <c r="BQ644" s="157"/>
      <c r="BR644" s="627"/>
      <c r="BS644" s="627"/>
      <c r="BT644" s="627"/>
      <c r="BU644" s="157"/>
      <c r="BV644" s="157"/>
      <c r="BW644" s="11"/>
    </row>
    <row r="645" spans="35:75">
      <c r="AI645" s="561"/>
      <c r="AJ645" s="166"/>
      <c r="AK645" s="157"/>
      <c r="AL645" s="627"/>
      <c r="AM645" s="627"/>
      <c r="AN645" s="627"/>
      <c r="AO645" s="157"/>
      <c r="AP645" s="157"/>
      <c r="AQ645" s="11"/>
      <c r="AR645" s="10"/>
      <c r="AS645" s="157"/>
      <c r="AT645" s="627"/>
      <c r="AU645" s="627"/>
      <c r="AV645" s="627"/>
      <c r="AW645" s="157"/>
      <c r="AX645" s="157"/>
      <c r="AY645" s="11"/>
      <c r="AZ645" s="502" t="s">
        <v>2020</v>
      </c>
      <c r="BA645" s="503" t="s">
        <v>607</v>
      </c>
      <c r="BB645" s="504" t="s">
        <v>2600</v>
      </c>
      <c r="BC645" s="559" t="s">
        <v>1721</v>
      </c>
      <c r="BD645" s="504" t="s">
        <v>238</v>
      </c>
      <c r="BE645" s="503">
        <v>4.4999999999999998E-2</v>
      </c>
      <c r="BF645" s="503">
        <v>9.0000000000000008E-4</v>
      </c>
      <c r="BG645" s="505">
        <v>2.58</v>
      </c>
      <c r="BH645" s="10"/>
      <c r="BI645" s="157"/>
      <c r="BJ645" s="627"/>
      <c r="BK645" s="627"/>
      <c r="BL645" s="627"/>
      <c r="BM645" s="157"/>
      <c r="BN645" s="157"/>
      <c r="BO645" s="11"/>
      <c r="BP645" s="10"/>
      <c r="BQ645" s="157"/>
      <c r="BR645" s="627"/>
      <c r="BS645" s="627"/>
      <c r="BT645" s="627"/>
      <c r="BU645" s="157"/>
      <c r="BV645" s="157"/>
      <c r="BW645" s="11"/>
    </row>
    <row r="646" spans="35:75">
      <c r="AI646" s="561"/>
      <c r="AJ646" s="166"/>
      <c r="AK646" s="157"/>
      <c r="AL646" s="627"/>
      <c r="AM646" s="627"/>
      <c r="AN646" s="627"/>
      <c r="AO646" s="157"/>
      <c r="AP646" s="157"/>
      <c r="AQ646" s="11"/>
      <c r="AR646" s="10"/>
      <c r="AS646" s="157"/>
      <c r="AT646" s="627"/>
      <c r="AU646" s="627"/>
      <c r="AV646" s="627"/>
      <c r="AW646" s="157"/>
      <c r="AX646" s="157"/>
      <c r="AY646" s="11"/>
      <c r="AZ646" s="502" t="s">
        <v>2020</v>
      </c>
      <c r="BA646" s="503" t="s">
        <v>2570</v>
      </c>
      <c r="BB646" s="504" t="s">
        <v>2601</v>
      </c>
      <c r="BC646" s="504" t="s">
        <v>1721</v>
      </c>
      <c r="BD646" s="504" t="s">
        <v>2450</v>
      </c>
      <c r="BE646" s="503">
        <v>0.03</v>
      </c>
      <c r="BF646" s="503">
        <v>1E-3</v>
      </c>
      <c r="BG646" s="505">
        <v>2.58</v>
      </c>
      <c r="BH646" s="10"/>
      <c r="BI646" s="157"/>
      <c r="BJ646" s="627"/>
      <c r="BK646" s="627"/>
      <c r="BL646" s="627"/>
      <c r="BM646" s="157"/>
      <c r="BN646" s="157"/>
      <c r="BO646" s="11"/>
      <c r="BP646" s="10"/>
      <c r="BQ646" s="157"/>
      <c r="BR646" s="627"/>
      <c r="BS646" s="627"/>
      <c r="BT646" s="627"/>
      <c r="BU646" s="157"/>
      <c r="BV646" s="157"/>
      <c r="BW646" s="11"/>
    </row>
    <row r="647" spans="35:75">
      <c r="AI647" s="561"/>
      <c r="AJ647" s="166"/>
      <c r="AK647" s="157"/>
      <c r="AL647" s="627"/>
      <c r="AM647" s="627"/>
      <c r="AN647" s="627"/>
      <c r="AO647" s="157"/>
      <c r="AP647" s="157"/>
      <c r="AQ647" s="11"/>
      <c r="AR647" s="10"/>
      <c r="AS647" s="157"/>
      <c r="AT647" s="627"/>
      <c r="AU647" s="627"/>
      <c r="AV647" s="627"/>
      <c r="AW647" s="157"/>
      <c r="AX647" s="157"/>
      <c r="AY647" s="11"/>
      <c r="AZ647" s="502" t="s">
        <v>2020</v>
      </c>
      <c r="BA647" s="503" t="s">
        <v>2570</v>
      </c>
      <c r="BB647" s="504" t="s">
        <v>2602</v>
      </c>
      <c r="BC647" s="504" t="s">
        <v>1721</v>
      </c>
      <c r="BD647" s="504" t="s">
        <v>2450</v>
      </c>
      <c r="BE647" s="503">
        <v>0.03</v>
      </c>
      <c r="BF647" s="503">
        <v>1E-3</v>
      </c>
      <c r="BG647" s="505">
        <v>2.58</v>
      </c>
      <c r="BH647" s="10"/>
      <c r="BI647" s="157"/>
      <c r="BJ647" s="627"/>
      <c r="BK647" s="627"/>
      <c r="BL647" s="627"/>
      <c r="BM647" s="157"/>
      <c r="BN647" s="157"/>
      <c r="BO647" s="11"/>
      <c r="BP647" s="10"/>
      <c r="BQ647" s="157"/>
      <c r="BR647" s="627"/>
      <c r="BS647" s="627"/>
      <c r="BT647" s="627"/>
      <c r="BU647" s="157"/>
      <c r="BV647" s="157"/>
      <c r="BW647" s="11"/>
    </row>
    <row r="648" spans="35:75">
      <c r="AI648" s="561"/>
      <c r="AJ648" s="166"/>
      <c r="AK648" s="157"/>
      <c r="AL648" s="627"/>
      <c r="AM648" s="627"/>
      <c r="AN648" s="627"/>
      <c r="AO648" s="157"/>
      <c r="AP648" s="157"/>
      <c r="AQ648" s="11"/>
      <c r="AR648" s="10"/>
      <c r="AS648" s="157"/>
      <c r="AT648" s="627"/>
      <c r="AU648" s="627"/>
      <c r="AV648" s="627"/>
      <c r="AW648" s="157"/>
      <c r="AX648" s="157"/>
      <c r="AY648" s="11"/>
      <c r="AZ648" s="502" t="s">
        <v>2020</v>
      </c>
      <c r="BA648" s="503" t="s">
        <v>2570</v>
      </c>
      <c r="BB648" s="504" t="s">
        <v>2603</v>
      </c>
      <c r="BC648" s="504" t="s">
        <v>1721</v>
      </c>
      <c r="BD648" s="504" t="s">
        <v>2450</v>
      </c>
      <c r="BE648" s="503">
        <v>0.03</v>
      </c>
      <c r="BF648" s="503">
        <v>1E-3</v>
      </c>
      <c r="BG648" s="505">
        <v>2.58</v>
      </c>
      <c r="BH648" s="10"/>
      <c r="BI648" s="157"/>
      <c r="BJ648" s="627"/>
      <c r="BK648" s="627"/>
      <c r="BL648" s="627"/>
      <c r="BM648" s="157"/>
      <c r="BN648" s="157"/>
      <c r="BO648" s="11"/>
      <c r="BP648" s="10"/>
      <c r="BQ648" s="157"/>
      <c r="BR648" s="627"/>
      <c r="BS648" s="627"/>
      <c r="BT648" s="627"/>
      <c r="BU648" s="157"/>
      <c r="BV648" s="157"/>
      <c r="BW648" s="11"/>
    </row>
    <row r="649" spans="35:75">
      <c r="AI649" s="561"/>
      <c r="AJ649" s="166"/>
      <c r="AK649" s="157"/>
      <c r="AL649" s="627"/>
      <c r="AM649" s="627"/>
      <c r="AN649" s="627"/>
      <c r="AO649" s="157"/>
      <c r="AP649" s="157"/>
      <c r="AQ649" s="11"/>
      <c r="AR649" s="10"/>
      <c r="AS649" s="157"/>
      <c r="AT649" s="627"/>
      <c r="AU649" s="627"/>
      <c r="AV649" s="627"/>
      <c r="AW649" s="157"/>
      <c r="AX649" s="157"/>
      <c r="AY649" s="11"/>
      <c r="AZ649" s="502" t="s">
        <v>2020</v>
      </c>
      <c r="BA649" s="503" t="s">
        <v>2570</v>
      </c>
      <c r="BB649" s="504" t="s">
        <v>2604</v>
      </c>
      <c r="BC649" s="504" t="s">
        <v>1721</v>
      </c>
      <c r="BD649" s="504" t="s">
        <v>2450</v>
      </c>
      <c r="BE649" s="503">
        <v>0.03</v>
      </c>
      <c r="BF649" s="503">
        <v>1E-3</v>
      </c>
      <c r="BG649" s="505">
        <v>2.58</v>
      </c>
      <c r="BH649" s="10"/>
      <c r="BI649" s="157"/>
      <c r="BJ649" s="627"/>
      <c r="BK649" s="627"/>
      <c r="BL649" s="627"/>
      <c r="BM649" s="157"/>
      <c r="BN649" s="157"/>
      <c r="BO649" s="11"/>
      <c r="BP649" s="10"/>
      <c r="BQ649" s="157"/>
      <c r="BR649" s="627"/>
      <c r="BS649" s="627"/>
      <c r="BT649" s="627"/>
      <c r="BU649" s="157"/>
      <c r="BV649" s="157"/>
      <c r="BW649" s="11"/>
    </row>
    <row r="650" spans="35:75">
      <c r="AI650" s="561"/>
      <c r="AJ650" s="166"/>
      <c r="AK650" s="157"/>
      <c r="AL650" s="627"/>
      <c r="AM650" s="627"/>
      <c r="AN650" s="627"/>
      <c r="AO650" s="157"/>
      <c r="AP650" s="157"/>
      <c r="AQ650" s="11"/>
      <c r="AR650" s="10"/>
      <c r="AS650" s="157"/>
      <c r="AT650" s="627"/>
      <c r="AU650" s="627"/>
      <c r="AV650" s="627"/>
      <c r="AW650" s="157"/>
      <c r="AX650" s="157"/>
      <c r="AY650" s="11"/>
      <c r="AZ650" s="502" t="s">
        <v>2020</v>
      </c>
      <c r="BA650" s="503" t="s">
        <v>2570</v>
      </c>
      <c r="BB650" s="504" t="s">
        <v>2605</v>
      </c>
      <c r="BC650" s="504" t="s">
        <v>1721</v>
      </c>
      <c r="BD650" s="504" t="s">
        <v>2450</v>
      </c>
      <c r="BE650" s="503">
        <v>0.03</v>
      </c>
      <c r="BF650" s="503">
        <v>1E-3</v>
      </c>
      <c r="BG650" s="505">
        <v>2.58</v>
      </c>
      <c r="BH650" s="10"/>
      <c r="BI650" s="157"/>
      <c r="BJ650" s="627"/>
      <c r="BK650" s="627"/>
      <c r="BL650" s="627"/>
      <c r="BM650" s="157"/>
      <c r="BN650" s="157"/>
      <c r="BO650" s="11"/>
      <c r="BP650" s="10"/>
      <c r="BQ650" s="157"/>
      <c r="BR650" s="627"/>
      <c r="BS650" s="627"/>
      <c r="BT650" s="627"/>
      <c r="BU650" s="157"/>
      <c r="BV650" s="157"/>
      <c r="BW650" s="11"/>
    </row>
    <row r="651" spans="35:75">
      <c r="AI651" s="561"/>
      <c r="AJ651" s="166"/>
      <c r="AK651" s="157"/>
      <c r="AL651" s="627"/>
      <c r="AM651" s="627"/>
      <c r="AN651" s="627"/>
      <c r="AO651" s="157"/>
      <c r="AP651" s="157"/>
      <c r="AQ651" s="11"/>
      <c r="AR651" s="10"/>
      <c r="AS651" s="157"/>
      <c r="AT651" s="627"/>
      <c r="AU651" s="627"/>
      <c r="AV651" s="627"/>
      <c r="AW651" s="157"/>
      <c r="AX651" s="157"/>
      <c r="AY651" s="11"/>
      <c r="AZ651" s="502" t="s">
        <v>2020</v>
      </c>
      <c r="BA651" s="503" t="s">
        <v>2570</v>
      </c>
      <c r="BB651" s="504" t="s">
        <v>2606</v>
      </c>
      <c r="BC651" s="504" t="s">
        <v>1721</v>
      </c>
      <c r="BD651" s="504" t="s">
        <v>2450</v>
      </c>
      <c r="BE651" s="503">
        <v>1.4999999999999999E-2</v>
      </c>
      <c r="BF651" s="503">
        <v>5.0000000000000001E-4</v>
      </c>
      <c r="BG651" s="505">
        <v>2.58</v>
      </c>
      <c r="BH651" s="10"/>
      <c r="BI651" s="157"/>
      <c r="BJ651" s="627"/>
      <c r="BK651" s="627"/>
      <c r="BL651" s="627"/>
      <c r="BM651" s="157"/>
      <c r="BN651" s="157"/>
      <c r="BO651" s="11"/>
      <c r="BP651" s="10"/>
      <c r="BQ651" s="157"/>
      <c r="BR651" s="627"/>
      <c r="BS651" s="627"/>
      <c r="BT651" s="627"/>
      <c r="BU651" s="157"/>
      <c r="BV651" s="157"/>
      <c r="BW651" s="11"/>
    </row>
    <row r="652" spans="35:75">
      <c r="AI652" s="561"/>
      <c r="AJ652" s="166"/>
      <c r="AK652" s="157"/>
      <c r="AL652" s="627"/>
      <c r="AM652" s="627"/>
      <c r="AN652" s="627"/>
      <c r="AO652" s="157"/>
      <c r="AP652" s="157"/>
      <c r="AQ652" s="11"/>
      <c r="AR652" s="10"/>
      <c r="AS652" s="157"/>
      <c r="AT652" s="627"/>
      <c r="AU652" s="627"/>
      <c r="AV652" s="627"/>
      <c r="AW652" s="157"/>
      <c r="AX652" s="157"/>
      <c r="AY652" s="11"/>
      <c r="AZ652" s="502" t="s">
        <v>2020</v>
      </c>
      <c r="BA652" s="503" t="s">
        <v>2570</v>
      </c>
      <c r="BB652" s="504" t="s">
        <v>2607</v>
      </c>
      <c r="BC652" s="504" t="s">
        <v>1721</v>
      </c>
      <c r="BD652" s="504" t="s">
        <v>2450</v>
      </c>
      <c r="BE652" s="503">
        <v>1.4999999999999999E-2</v>
      </c>
      <c r="BF652" s="503">
        <v>5.0000000000000001E-4</v>
      </c>
      <c r="BG652" s="505">
        <v>2.58</v>
      </c>
      <c r="BH652" s="10"/>
      <c r="BI652" s="157"/>
      <c r="BJ652" s="627"/>
      <c r="BK652" s="627"/>
      <c r="BL652" s="627"/>
      <c r="BM652" s="157"/>
      <c r="BN652" s="157"/>
      <c r="BO652" s="11"/>
      <c r="BP652" s="10"/>
      <c r="BQ652" s="157"/>
      <c r="BR652" s="627"/>
      <c r="BS652" s="627"/>
      <c r="BT652" s="627"/>
      <c r="BU652" s="157"/>
      <c r="BV652" s="157"/>
      <c r="BW652" s="11"/>
    </row>
    <row r="653" spans="35:75">
      <c r="AI653" s="561"/>
      <c r="AJ653" s="166"/>
      <c r="AK653" s="157"/>
      <c r="AL653" s="627"/>
      <c r="AM653" s="627"/>
      <c r="AN653" s="627"/>
      <c r="AO653" s="157"/>
      <c r="AP653" s="157"/>
      <c r="AQ653" s="11"/>
      <c r="AR653" s="10"/>
      <c r="AS653" s="157"/>
      <c r="AT653" s="627"/>
      <c r="AU653" s="627"/>
      <c r="AV653" s="627"/>
      <c r="AW653" s="157"/>
      <c r="AX653" s="157"/>
      <c r="AY653" s="11"/>
      <c r="AZ653" s="502" t="s">
        <v>2020</v>
      </c>
      <c r="BA653" s="503" t="s">
        <v>2570</v>
      </c>
      <c r="BB653" s="504" t="s">
        <v>2608</v>
      </c>
      <c r="BC653" s="504" t="s">
        <v>1721</v>
      </c>
      <c r="BD653" s="504" t="s">
        <v>2450</v>
      </c>
      <c r="BE653" s="503">
        <v>1.4999999999999999E-2</v>
      </c>
      <c r="BF653" s="503">
        <v>5.0000000000000001E-4</v>
      </c>
      <c r="BG653" s="505">
        <v>2.58</v>
      </c>
      <c r="BH653" s="10"/>
      <c r="BI653" s="157"/>
      <c r="BJ653" s="627"/>
      <c r="BK653" s="627"/>
      <c r="BL653" s="627"/>
      <c r="BM653" s="157"/>
      <c r="BN653" s="157"/>
      <c r="BO653" s="11"/>
      <c r="BP653" s="10"/>
      <c r="BQ653" s="157"/>
      <c r="BR653" s="627"/>
      <c r="BS653" s="627"/>
      <c r="BT653" s="627"/>
      <c r="BU653" s="157"/>
      <c r="BV653" s="157"/>
      <c r="BW653" s="11"/>
    </row>
    <row r="654" spans="35:75">
      <c r="AI654" s="561"/>
      <c r="AJ654" s="166"/>
      <c r="AK654" s="157"/>
      <c r="AL654" s="627"/>
      <c r="AM654" s="627"/>
      <c r="AN654" s="627"/>
      <c r="AO654" s="157"/>
      <c r="AP654" s="157"/>
      <c r="AQ654" s="11"/>
      <c r="AR654" s="10"/>
      <c r="AS654" s="157"/>
      <c r="AT654" s="627"/>
      <c r="AU654" s="627"/>
      <c r="AV654" s="627"/>
      <c r="AW654" s="157"/>
      <c r="AX654" s="157"/>
      <c r="AY654" s="11"/>
      <c r="AZ654" s="502" t="s">
        <v>2020</v>
      </c>
      <c r="BA654" s="503" t="s">
        <v>2570</v>
      </c>
      <c r="BB654" s="504" t="s">
        <v>2609</v>
      </c>
      <c r="BC654" s="504" t="s">
        <v>1721</v>
      </c>
      <c r="BD654" s="504" t="s">
        <v>2450</v>
      </c>
      <c r="BE654" s="503">
        <v>1.4999999999999999E-2</v>
      </c>
      <c r="BF654" s="503">
        <v>5.0000000000000001E-4</v>
      </c>
      <c r="BG654" s="505">
        <v>2.58</v>
      </c>
      <c r="BH654" s="10"/>
      <c r="BI654" s="157"/>
      <c r="BJ654" s="627"/>
      <c r="BK654" s="627"/>
      <c r="BL654" s="627"/>
      <c r="BM654" s="157"/>
      <c r="BN654" s="157"/>
      <c r="BO654" s="11"/>
      <c r="BP654" s="10"/>
      <c r="BQ654" s="157"/>
      <c r="BR654" s="627"/>
      <c r="BS654" s="627"/>
      <c r="BT654" s="627"/>
      <c r="BU654" s="157"/>
      <c r="BV654" s="157"/>
      <c r="BW654" s="11"/>
    </row>
    <row r="655" spans="35:75">
      <c r="AI655" s="561"/>
      <c r="AJ655" s="166"/>
      <c r="AK655" s="157"/>
      <c r="AL655" s="627"/>
      <c r="AM655" s="627"/>
      <c r="AN655" s="627"/>
      <c r="AO655" s="157"/>
      <c r="AP655" s="157"/>
      <c r="AQ655" s="11"/>
      <c r="AR655" s="10"/>
      <c r="AS655" s="157"/>
      <c r="AT655" s="627"/>
      <c r="AU655" s="627"/>
      <c r="AV655" s="627"/>
      <c r="AW655" s="157"/>
      <c r="AX655" s="157"/>
      <c r="AY655" s="11"/>
      <c r="AZ655" s="502" t="s">
        <v>2020</v>
      </c>
      <c r="BA655" s="503" t="s">
        <v>2570</v>
      </c>
      <c r="BB655" s="504" t="s">
        <v>2610</v>
      </c>
      <c r="BC655" s="504" t="s">
        <v>1721</v>
      </c>
      <c r="BD655" s="504" t="s">
        <v>2450</v>
      </c>
      <c r="BE655" s="503">
        <v>1.4999999999999999E-2</v>
      </c>
      <c r="BF655" s="503">
        <v>5.0000000000000001E-4</v>
      </c>
      <c r="BG655" s="505">
        <v>2.58</v>
      </c>
      <c r="BH655" s="10"/>
      <c r="BI655" s="157"/>
      <c r="BJ655" s="627"/>
      <c r="BK655" s="627"/>
      <c r="BL655" s="627"/>
      <c r="BM655" s="157"/>
      <c r="BN655" s="157"/>
      <c r="BO655" s="11"/>
      <c r="BP655" s="10"/>
      <c r="BQ655" s="157"/>
      <c r="BR655" s="627"/>
      <c r="BS655" s="627"/>
      <c r="BT655" s="627"/>
      <c r="BU655" s="157"/>
      <c r="BV655" s="157"/>
      <c r="BW655" s="11"/>
    </row>
    <row r="656" spans="35:75">
      <c r="AI656" s="561"/>
      <c r="AJ656" s="166"/>
      <c r="AK656" s="157"/>
      <c r="AL656" s="627"/>
      <c r="AM656" s="627"/>
      <c r="AN656" s="627"/>
      <c r="AO656" s="157"/>
      <c r="AP656" s="157"/>
      <c r="AQ656" s="11"/>
      <c r="AR656" s="10"/>
      <c r="AS656" s="157"/>
      <c r="AT656" s="627"/>
      <c r="AU656" s="627"/>
      <c r="AV656" s="627"/>
      <c r="AW656" s="157"/>
      <c r="AX656" s="157"/>
      <c r="AY656" s="11"/>
      <c r="AZ656" s="502" t="s">
        <v>2020</v>
      </c>
      <c r="BA656" s="503" t="s">
        <v>2570</v>
      </c>
      <c r="BB656" s="504" t="s">
        <v>2611</v>
      </c>
      <c r="BC656" s="504" t="s">
        <v>1721</v>
      </c>
      <c r="BD656" s="504" t="s">
        <v>2450</v>
      </c>
      <c r="BE656" s="503">
        <v>7.4999999999999997E-3</v>
      </c>
      <c r="BF656" s="503">
        <v>2.5000000000000001E-4</v>
      </c>
      <c r="BG656" s="505">
        <v>2.58</v>
      </c>
      <c r="BH656" s="10"/>
      <c r="BI656" s="157"/>
      <c r="BJ656" s="627"/>
      <c r="BK656" s="627"/>
      <c r="BL656" s="627"/>
      <c r="BM656" s="157"/>
      <c r="BN656" s="157"/>
      <c r="BO656" s="11"/>
      <c r="BP656" s="10"/>
      <c r="BQ656" s="157"/>
      <c r="BR656" s="627"/>
      <c r="BS656" s="627"/>
      <c r="BT656" s="627"/>
      <c r="BU656" s="157"/>
      <c r="BV656" s="157"/>
      <c r="BW656" s="11"/>
    </row>
    <row r="657" spans="1:75">
      <c r="AI657" s="561"/>
      <c r="AJ657" s="166"/>
      <c r="AK657" s="157"/>
      <c r="AL657" s="627"/>
      <c r="AM657" s="627"/>
      <c r="AN657" s="627"/>
      <c r="AO657" s="157"/>
      <c r="AP657" s="157"/>
      <c r="AQ657" s="11"/>
      <c r="AR657" s="10"/>
      <c r="AS657" s="157"/>
      <c r="AT657" s="627"/>
      <c r="AU657" s="627"/>
      <c r="AV657" s="627"/>
      <c r="AW657" s="157"/>
      <c r="AX657" s="157"/>
      <c r="AY657" s="11"/>
      <c r="AZ657" s="10"/>
      <c r="BA657" s="157"/>
      <c r="BB657" s="627"/>
      <c r="BC657" s="627"/>
      <c r="BD657" s="627"/>
      <c r="BE657" s="157"/>
      <c r="BF657" s="157"/>
      <c r="BG657" s="11"/>
      <c r="BH657" s="10"/>
      <c r="BI657" s="157"/>
      <c r="BJ657" s="627"/>
      <c r="BK657" s="627"/>
      <c r="BL657" s="627"/>
      <c r="BM657" s="157"/>
      <c r="BN657" s="157"/>
      <c r="BO657" s="11"/>
      <c r="BP657" s="10"/>
      <c r="BQ657" s="157"/>
      <c r="BR657" s="627"/>
      <c r="BS657" s="627"/>
      <c r="BT657" s="627"/>
      <c r="BU657" s="157"/>
      <c r="BV657" s="157"/>
      <c r="BW657" s="11"/>
    </row>
    <row r="658" spans="1:75">
      <c r="AI658" s="561"/>
      <c r="AJ658" s="166"/>
      <c r="AK658" s="157"/>
      <c r="AL658" s="627"/>
      <c r="AM658" s="627"/>
      <c r="AN658" s="627"/>
      <c r="AO658" s="157"/>
      <c r="AP658" s="157"/>
      <c r="AQ658" s="11"/>
      <c r="AR658" s="10"/>
      <c r="AS658" s="157"/>
      <c r="AT658" s="627"/>
      <c r="AU658" s="627"/>
      <c r="AV658" s="627"/>
      <c r="AW658" s="157"/>
      <c r="AX658" s="157"/>
      <c r="AY658" s="11"/>
      <c r="AZ658" s="10"/>
      <c r="BA658" s="157"/>
      <c r="BB658" s="627"/>
      <c r="BC658" s="627"/>
      <c r="BD658" s="627"/>
      <c r="BE658" s="157"/>
      <c r="BF658" s="157"/>
      <c r="BG658" s="11"/>
      <c r="BH658" s="10"/>
      <c r="BI658" s="157"/>
      <c r="BJ658" s="627"/>
      <c r="BK658" s="627"/>
      <c r="BL658" s="627"/>
      <c r="BM658" s="157"/>
      <c r="BN658" s="157"/>
      <c r="BO658" s="11"/>
      <c r="BP658" s="10"/>
      <c r="BQ658" s="157"/>
      <c r="BR658" s="627"/>
      <c r="BS658" s="627"/>
      <c r="BT658" s="627"/>
      <c r="BU658" s="157"/>
      <c r="BV658" s="157"/>
      <c r="BW658" s="11"/>
    </row>
    <row r="659" spans="1:75">
      <c r="AI659" s="561"/>
      <c r="AJ659" s="166"/>
      <c r="AK659" s="157"/>
      <c r="AL659" s="627"/>
      <c r="AM659" s="627"/>
      <c r="AN659" s="627"/>
      <c r="AO659" s="157"/>
      <c r="AP659" s="157"/>
      <c r="AQ659" s="11"/>
      <c r="AR659" s="10"/>
      <c r="AS659" s="157"/>
      <c r="AT659" s="627"/>
      <c r="AU659" s="627"/>
      <c r="AV659" s="627"/>
      <c r="AW659" s="157"/>
      <c r="AX659" s="157"/>
      <c r="AY659" s="11"/>
      <c r="AZ659" s="10"/>
      <c r="BA659" s="157"/>
      <c r="BB659" s="627"/>
      <c r="BC659" s="627"/>
      <c r="BD659" s="627"/>
      <c r="BE659" s="157"/>
      <c r="BF659" s="157"/>
      <c r="BG659" s="11"/>
      <c r="BH659" s="10"/>
      <c r="BI659" s="157"/>
      <c r="BJ659" s="627"/>
      <c r="BK659" s="627"/>
      <c r="BL659" s="627"/>
      <c r="BM659" s="157"/>
      <c r="BN659" s="157"/>
      <c r="BO659" s="11"/>
      <c r="BP659" s="10"/>
      <c r="BQ659" s="157"/>
      <c r="BR659" s="627"/>
      <c r="BS659" s="627"/>
      <c r="BT659" s="627"/>
      <c r="BU659" s="157"/>
      <c r="BV659" s="157"/>
      <c r="BW659" s="11"/>
    </row>
    <row r="660" spans="1:75">
      <c r="AI660" s="561"/>
      <c r="AJ660" s="166"/>
      <c r="AK660" s="157"/>
      <c r="AL660" s="627"/>
      <c r="AM660" s="627"/>
      <c r="AN660" s="627"/>
      <c r="AO660" s="157"/>
      <c r="AP660" s="157"/>
      <c r="AQ660" s="11"/>
      <c r="AR660" s="10"/>
      <c r="AS660" s="157"/>
      <c r="AT660" s="627"/>
      <c r="AU660" s="627"/>
      <c r="AV660" s="627"/>
      <c r="AW660" s="157"/>
      <c r="AX660" s="157"/>
      <c r="AY660" s="11"/>
      <c r="AZ660" s="10"/>
      <c r="BA660" s="157"/>
      <c r="BB660" s="627"/>
      <c r="BC660" s="627"/>
      <c r="BD660" s="627"/>
      <c r="BE660" s="157"/>
      <c r="BF660" s="157"/>
      <c r="BG660" s="11"/>
      <c r="BH660" s="10"/>
      <c r="BI660" s="157"/>
      <c r="BJ660" s="627"/>
      <c r="BK660" s="627"/>
      <c r="BL660" s="627"/>
      <c r="BM660" s="157"/>
      <c r="BN660" s="157"/>
      <c r="BO660" s="11"/>
      <c r="BP660" s="10"/>
      <c r="BQ660" s="157"/>
      <c r="BR660" s="627"/>
      <c r="BS660" s="627"/>
      <c r="BT660" s="627"/>
      <c r="BU660" s="157"/>
      <c r="BV660" s="157"/>
      <c r="BW660" s="11"/>
    </row>
    <row r="661" spans="1:75">
      <c r="AI661" s="561"/>
      <c r="AJ661" s="166"/>
      <c r="AK661" s="157"/>
      <c r="AL661" s="627"/>
      <c r="AM661" s="627"/>
      <c r="AN661" s="627"/>
      <c r="AO661" s="157"/>
      <c r="AP661" s="157"/>
      <c r="AQ661" s="11"/>
      <c r="AR661" s="10"/>
      <c r="AS661" s="157"/>
      <c r="AT661" s="627"/>
      <c r="AU661" s="627"/>
      <c r="AV661" s="627"/>
      <c r="AW661" s="157"/>
      <c r="AX661" s="157"/>
      <c r="AY661" s="11"/>
      <c r="AZ661" s="10"/>
      <c r="BA661" s="157"/>
      <c r="BB661" s="627"/>
      <c r="BC661" s="627"/>
      <c r="BD661" s="627"/>
      <c r="BE661" s="157"/>
      <c r="BF661" s="157"/>
      <c r="BG661" s="11"/>
      <c r="BH661" s="10"/>
      <c r="BI661" s="157"/>
      <c r="BJ661" s="627"/>
      <c r="BK661" s="627"/>
      <c r="BL661" s="627"/>
      <c r="BM661" s="157"/>
      <c r="BN661" s="157"/>
      <c r="BO661" s="11"/>
      <c r="BP661" s="10"/>
      <c r="BQ661" s="157"/>
      <c r="BR661" s="627"/>
      <c r="BS661" s="627"/>
      <c r="BT661" s="627"/>
      <c r="BU661" s="157"/>
      <c r="BV661" s="157"/>
      <c r="BW661" s="11"/>
    </row>
    <row r="662" spans="1:75">
      <c r="AI662" s="561"/>
      <c r="AJ662" s="166"/>
      <c r="AK662" s="157"/>
      <c r="AL662" s="627"/>
      <c r="AM662" s="627"/>
      <c r="AN662" s="627"/>
      <c r="AO662" s="157"/>
      <c r="AP662" s="157"/>
      <c r="AQ662" s="11"/>
      <c r="AR662" s="10"/>
      <c r="AS662" s="157"/>
      <c r="AT662" s="627"/>
      <c r="AU662" s="627"/>
      <c r="AV662" s="627"/>
      <c r="AW662" s="157"/>
      <c r="AX662" s="157"/>
      <c r="AY662" s="11"/>
      <c r="AZ662" s="10"/>
      <c r="BA662" s="157"/>
      <c r="BB662" s="627"/>
      <c r="BC662" s="627"/>
      <c r="BD662" s="627"/>
      <c r="BE662" s="157"/>
      <c r="BF662" s="157"/>
      <c r="BG662" s="11"/>
      <c r="BH662" s="10"/>
      <c r="BI662" s="157"/>
      <c r="BJ662" s="627"/>
      <c r="BK662" s="627"/>
      <c r="BL662" s="627"/>
      <c r="BM662" s="157"/>
      <c r="BN662" s="157"/>
      <c r="BO662" s="11"/>
      <c r="BP662" s="10"/>
      <c r="BQ662" s="157"/>
      <c r="BR662" s="627"/>
      <c r="BS662" s="627"/>
      <c r="BT662" s="627"/>
      <c r="BU662" s="157"/>
      <c r="BV662" s="157"/>
      <c r="BW662" s="11"/>
    </row>
    <row r="663" spans="1:75">
      <c r="AI663" s="561"/>
      <c r="AJ663" s="166"/>
      <c r="AK663" s="157"/>
      <c r="AL663" s="627"/>
      <c r="AM663" s="627"/>
      <c r="AN663" s="627"/>
      <c r="AO663" s="157"/>
      <c r="AP663" s="157"/>
      <c r="AQ663" s="11"/>
      <c r="AR663" s="10"/>
      <c r="AS663" s="157"/>
      <c r="AT663" s="627"/>
      <c r="AU663" s="627"/>
      <c r="AV663" s="627"/>
      <c r="AW663" s="157"/>
      <c r="AX663" s="157"/>
      <c r="AY663" s="11"/>
      <c r="AZ663" s="10"/>
      <c r="BA663" s="157"/>
      <c r="BB663" s="627"/>
      <c r="BC663" s="627"/>
      <c r="BD663" s="627"/>
      <c r="BE663" s="157"/>
      <c r="BF663" s="157"/>
      <c r="BG663" s="11"/>
      <c r="BH663" s="10"/>
      <c r="BI663" s="157"/>
      <c r="BJ663" s="627"/>
      <c r="BK663" s="627"/>
      <c r="BL663" s="627"/>
      <c r="BM663" s="157"/>
      <c r="BN663" s="157"/>
      <c r="BO663" s="11"/>
      <c r="BP663" s="10"/>
      <c r="BQ663" s="157"/>
      <c r="BR663" s="627"/>
      <c r="BS663" s="627"/>
      <c r="BT663" s="627"/>
      <c r="BU663" s="157"/>
      <c r="BV663" s="157"/>
      <c r="BW663" s="11"/>
    </row>
    <row r="664" spans="1:75">
      <c r="A664" s="1" t="s">
        <v>1164</v>
      </c>
      <c r="B664" s="1" t="s">
        <v>1159</v>
      </c>
      <c r="C664" s="1" t="s">
        <v>1160</v>
      </c>
      <c r="D664" s="1" t="s">
        <v>1903</v>
      </c>
      <c r="E664" s="1" t="s">
        <v>1797</v>
      </c>
      <c r="F664" s="1">
        <v>0.56000000000000005</v>
      </c>
      <c r="G664" s="1">
        <v>6.5000000000000002E-2</v>
      </c>
      <c r="H664" s="1">
        <v>2.62</v>
      </c>
      <c r="I664" s="1" t="s">
        <v>976</v>
      </c>
      <c r="AI664" s="561"/>
      <c r="AJ664" s="166"/>
      <c r="AK664" s="157"/>
      <c r="AL664" s="627"/>
      <c r="AM664" s="627"/>
      <c r="AN664" s="627"/>
      <c r="AO664" s="157"/>
      <c r="AP664" s="157"/>
      <c r="AQ664" s="11"/>
      <c r="AR664" s="10"/>
      <c r="AS664" s="157"/>
      <c r="AT664" s="627"/>
      <c r="AU664" s="627"/>
      <c r="AV664" s="627"/>
      <c r="AW664" s="157"/>
      <c r="AX664" s="157"/>
      <c r="AY664" s="11"/>
      <c r="AZ664" s="10"/>
      <c r="BA664" s="157"/>
      <c r="BB664" s="627"/>
      <c r="BC664" s="627"/>
      <c r="BD664" s="627"/>
      <c r="BE664" s="157"/>
      <c r="BF664" s="157"/>
      <c r="BG664" s="11"/>
      <c r="BH664" s="10"/>
      <c r="BI664" s="157"/>
      <c r="BJ664" s="627"/>
      <c r="BK664" s="627"/>
      <c r="BL664" s="627"/>
      <c r="BM664" s="157"/>
      <c r="BN664" s="157"/>
      <c r="BO664" s="11"/>
      <c r="BP664" s="10"/>
      <c r="BQ664" s="157"/>
      <c r="BR664" s="627"/>
      <c r="BS664" s="627"/>
      <c r="BT664" s="627"/>
      <c r="BU664" s="157"/>
      <c r="BV664" s="157"/>
      <c r="BW664" s="11"/>
    </row>
    <row r="665" spans="1:75">
      <c r="A665" s="1" t="s">
        <v>1165</v>
      </c>
      <c r="B665" s="1" t="s">
        <v>1159</v>
      </c>
      <c r="C665" s="1" t="s">
        <v>1160</v>
      </c>
      <c r="D665" s="1" t="s">
        <v>1903</v>
      </c>
      <c r="E665" s="1" t="s">
        <v>1798</v>
      </c>
      <c r="F665" s="1">
        <v>0.56000000000000005</v>
      </c>
      <c r="G665" s="1">
        <v>6.5000000000000002E-2</v>
      </c>
      <c r="H665" s="1">
        <v>2.62</v>
      </c>
      <c r="I665" s="1" t="s">
        <v>976</v>
      </c>
      <c r="AI665" s="561"/>
      <c r="AJ665" s="166"/>
      <c r="AK665" s="157"/>
      <c r="AL665" s="627"/>
      <c r="AM665" s="627"/>
      <c r="AN665" s="627"/>
      <c r="AO665" s="157"/>
      <c r="AP665" s="157"/>
      <c r="AQ665" s="11"/>
      <c r="AR665" s="10"/>
      <c r="AS665" s="157"/>
      <c r="AT665" s="627"/>
      <c r="AU665" s="627"/>
      <c r="AV665" s="627"/>
      <c r="AW665" s="157"/>
      <c r="AX665" s="157"/>
      <c r="AY665" s="11"/>
      <c r="AZ665" s="10"/>
      <c r="BA665" s="157"/>
      <c r="BB665" s="627"/>
      <c r="BC665" s="627"/>
      <c r="BD665" s="627"/>
      <c r="BE665" s="157"/>
      <c r="BF665" s="157"/>
      <c r="BG665" s="11"/>
      <c r="BH665" s="10"/>
      <c r="BI665" s="157"/>
      <c r="BJ665" s="627"/>
      <c r="BK665" s="627"/>
      <c r="BL665" s="627"/>
      <c r="BM665" s="157"/>
      <c r="BN665" s="157"/>
      <c r="BO665" s="11"/>
      <c r="BP665" s="10"/>
      <c r="BQ665" s="157"/>
      <c r="BR665" s="627"/>
      <c r="BS665" s="627"/>
      <c r="BT665" s="627"/>
      <c r="BU665" s="157"/>
      <c r="BV665" s="157"/>
      <c r="BW665" s="11"/>
    </row>
    <row r="666" spans="1:75">
      <c r="A666" s="1" t="s">
        <v>1166</v>
      </c>
      <c r="B666" s="1" t="s">
        <v>1159</v>
      </c>
      <c r="C666" s="1" t="s">
        <v>1160</v>
      </c>
      <c r="D666" s="1" t="s">
        <v>1925</v>
      </c>
      <c r="E666" s="1" t="s">
        <v>1827</v>
      </c>
      <c r="F666" s="1">
        <v>0.46</v>
      </c>
      <c r="G666" s="1">
        <v>6.5000000000000002E-2</v>
      </c>
      <c r="H666" s="1">
        <v>2.62</v>
      </c>
      <c r="I666" s="1" t="s">
        <v>976</v>
      </c>
      <c r="AI666" s="561"/>
      <c r="AJ666" s="166"/>
      <c r="AK666" s="157"/>
      <c r="AL666" s="627"/>
      <c r="AM666" s="627"/>
      <c r="AN666" s="627"/>
      <c r="AO666" s="157"/>
      <c r="AP666" s="157"/>
      <c r="AQ666" s="11"/>
      <c r="AR666" s="10"/>
      <c r="AS666" s="157"/>
      <c r="AT666" s="627"/>
      <c r="AU666" s="627"/>
      <c r="AV666" s="627"/>
      <c r="AW666" s="157"/>
      <c r="AX666" s="157"/>
      <c r="AY666" s="11"/>
      <c r="AZ666" s="10"/>
      <c r="BA666" s="157"/>
      <c r="BB666" s="627"/>
      <c r="BC666" s="627"/>
      <c r="BD666" s="627"/>
      <c r="BE666" s="157"/>
      <c r="BF666" s="157"/>
      <c r="BG666" s="11"/>
      <c r="BH666" s="10"/>
      <c r="BI666" s="157"/>
      <c r="BJ666" s="627"/>
      <c r="BK666" s="627"/>
      <c r="BL666" s="627"/>
      <c r="BM666" s="157"/>
      <c r="BN666" s="157"/>
      <c r="BO666" s="11"/>
      <c r="BP666" s="10"/>
      <c r="BQ666" s="157"/>
      <c r="BR666" s="627"/>
      <c r="BS666" s="627"/>
      <c r="BT666" s="627"/>
      <c r="BU666" s="157"/>
      <c r="BV666" s="157"/>
      <c r="BW666" s="11"/>
    </row>
    <row r="667" spans="1:75">
      <c r="A667" s="1" t="s">
        <v>1167</v>
      </c>
      <c r="B667" s="1" t="s">
        <v>1159</v>
      </c>
      <c r="C667" s="1" t="s">
        <v>1160</v>
      </c>
      <c r="D667" s="1" t="s">
        <v>1701</v>
      </c>
      <c r="E667" s="1" t="s">
        <v>1799</v>
      </c>
      <c r="F667" s="1">
        <v>0.35</v>
      </c>
      <c r="G667" s="1">
        <v>2.3E-2</v>
      </c>
      <c r="H667" s="1">
        <v>2.62</v>
      </c>
      <c r="I667" s="1" t="s">
        <v>976</v>
      </c>
      <c r="AI667" s="561"/>
      <c r="AJ667" s="166"/>
      <c r="AK667" s="157"/>
      <c r="AL667" s="627"/>
      <c r="AM667" s="627"/>
      <c r="AN667" s="627"/>
      <c r="AO667" s="157"/>
      <c r="AP667" s="157"/>
      <c r="AQ667" s="11"/>
      <c r="AR667" s="10"/>
      <c r="AS667" s="157"/>
      <c r="AT667" s="627"/>
      <c r="AU667" s="627"/>
      <c r="AV667" s="627"/>
      <c r="AW667" s="157"/>
      <c r="AX667" s="157"/>
      <c r="AY667" s="11"/>
      <c r="AZ667" s="10"/>
      <c r="BA667" s="157"/>
      <c r="BB667" s="627"/>
      <c r="BC667" s="627"/>
      <c r="BD667" s="627"/>
      <c r="BE667" s="157"/>
      <c r="BF667" s="157"/>
      <c r="BG667" s="11"/>
      <c r="BH667" s="10"/>
      <c r="BI667" s="157"/>
      <c r="BJ667" s="627"/>
      <c r="BK667" s="627"/>
      <c r="BL667" s="627"/>
      <c r="BM667" s="157"/>
      <c r="BN667" s="157"/>
      <c r="BO667" s="11"/>
      <c r="BP667" s="10"/>
      <c r="BQ667" s="157"/>
      <c r="BR667" s="627"/>
      <c r="BS667" s="627"/>
      <c r="BT667" s="627"/>
      <c r="BU667" s="157"/>
      <c r="BV667" s="157"/>
      <c r="BW667" s="11"/>
    </row>
    <row r="668" spans="1:75" ht="12.6" thickBot="1">
      <c r="A668" s="1" t="s">
        <v>1168</v>
      </c>
      <c r="B668" s="1" t="s">
        <v>1159</v>
      </c>
      <c r="C668" s="1" t="s">
        <v>1160</v>
      </c>
      <c r="D668" s="1" t="s">
        <v>1701</v>
      </c>
      <c r="E668" s="1" t="s">
        <v>1801</v>
      </c>
      <c r="F668" s="1">
        <v>0.17499999999999999</v>
      </c>
      <c r="G668" s="1">
        <v>1.15E-2</v>
      </c>
      <c r="H668" s="1">
        <v>2.62</v>
      </c>
      <c r="I668" s="1" t="s">
        <v>704</v>
      </c>
      <c r="J668" s="1" t="s">
        <v>705</v>
      </c>
      <c r="AI668" s="561"/>
      <c r="AJ668" s="166"/>
      <c r="AK668" s="157"/>
      <c r="AL668" s="627"/>
      <c r="AM668" s="627"/>
      <c r="AN668" s="627"/>
      <c r="AO668" s="157"/>
      <c r="AP668" s="157"/>
      <c r="AQ668" s="11"/>
      <c r="AR668" s="10"/>
      <c r="AS668" s="157"/>
      <c r="AT668" s="627"/>
      <c r="AU668" s="627"/>
      <c r="AV668" s="627"/>
      <c r="AW668" s="157"/>
      <c r="AX668" s="157"/>
      <c r="AY668" s="11"/>
      <c r="AZ668" s="10"/>
      <c r="BA668" s="157"/>
      <c r="BB668" s="627"/>
      <c r="BC668" s="627"/>
      <c r="BD668" s="627"/>
      <c r="BE668" s="157"/>
      <c r="BF668" s="157"/>
      <c r="BG668" s="11"/>
      <c r="BH668" s="10"/>
      <c r="BI668" s="157"/>
      <c r="BJ668" s="627"/>
      <c r="BK668" s="627"/>
      <c r="BL668" s="627"/>
      <c r="BM668" s="157"/>
      <c r="BN668" s="157"/>
      <c r="BO668" s="11"/>
      <c r="BP668" s="10"/>
      <c r="BQ668" s="157"/>
      <c r="BR668" s="627"/>
      <c r="BS668" s="627"/>
      <c r="BT668" s="627"/>
      <c r="BU668" s="157"/>
      <c r="BV668" s="157"/>
      <c r="BW668" s="11"/>
    </row>
    <row r="669" spans="1:75">
      <c r="A669" s="1" t="s">
        <v>1169</v>
      </c>
      <c r="B669" s="1" t="s">
        <v>1159</v>
      </c>
      <c r="C669" s="1" t="s">
        <v>1160</v>
      </c>
      <c r="D669" s="1" t="s">
        <v>1701</v>
      </c>
      <c r="E669" s="1" t="s">
        <v>1800</v>
      </c>
      <c r="F669" s="1">
        <v>0.35</v>
      </c>
      <c r="G669" s="1">
        <v>2.3E-2</v>
      </c>
      <c r="H669" s="1">
        <v>2.62</v>
      </c>
      <c r="I669" s="1" t="s">
        <v>976</v>
      </c>
      <c r="AI669" s="563"/>
      <c r="AJ669" s="221"/>
      <c r="AK669" s="221"/>
      <c r="AL669" s="221"/>
      <c r="AM669" s="221"/>
      <c r="AN669" s="221"/>
      <c r="AO669" s="221"/>
      <c r="AP669" s="221"/>
      <c r="AQ669" s="221"/>
      <c r="AR669" s="221"/>
      <c r="AS669" s="221"/>
      <c r="AT669" s="221"/>
      <c r="AU669" s="221"/>
      <c r="AV669" s="221"/>
      <c r="AW669" s="221"/>
      <c r="AX669" s="221"/>
      <c r="AY669" s="567"/>
      <c r="AZ669" s="566"/>
      <c r="BA669" s="221"/>
      <c r="BB669" s="221"/>
      <c r="BC669" s="221"/>
      <c r="BD669" s="221"/>
      <c r="BE669" s="221"/>
      <c r="BF669" s="221"/>
      <c r="BG669" s="221"/>
      <c r="BH669" s="221"/>
      <c r="BI669" s="221"/>
      <c r="BJ669" s="221"/>
      <c r="BK669" s="221"/>
      <c r="BL669" s="221"/>
      <c r="BM669" s="221"/>
      <c r="BN669" s="221"/>
      <c r="BO669" s="221"/>
      <c r="BP669" s="221"/>
      <c r="BQ669" s="221"/>
      <c r="BR669" s="221"/>
      <c r="BS669" s="221"/>
      <c r="BT669" s="221"/>
      <c r="BU669" s="221"/>
      <c r="BV669" s="221"/>
      <c r="BW669" s="221"/>
    </row>
    <row r="670" spans="1:75" ht="12.6" thickBot="1">
      <c r="A670" s="1" t="s">
        <v>1170</v>
      </c>
      <c r="B670" s="1" t="s">
        <v>1159</v>
      </c>
      <c r="C670" s="1" t="s">
        <v>1160</v>
      </c>
      <c r="D670" s="1" t="s">
        <v>1701</v>
      </c>
      <c r="E670" s="1" t="s">
        <v>1802</v>
      </c>
      <c r="F670" s="1">
        <v>0.17499999999999999</v>
      </c>
      <c r="G670" s="1">
        <v>1.15E-2</v>
      </c>
      <c r="H670" s="1">
        <v>2.62</v>
      </c>
      <c r="I670" s="1" t="s">
        <v>704</v>
      </c>
      <c r="J670" s="1" t="s">
        <v>705</v>
      </c>
      <c r="AI670" s="564"/>
      <c r="AY670" s="222"/>
      <c r="AZ670" s="563"/>
    </row>
    <row r="671" spans="1:75">
      <c r="A671" s="1" t="s">
        <v>1171</v>
      </c>
      <c r="B671" s="1" t="s">
        <v>1159</v>
      </c>
      <c r="C671" s="1" t="s">
        <v>1160</v>
      </c>
      <c r="D671" s="1" t="s">
        <v>2021</v>
      </c>
      <c r="E671" s="1" t="s">
        <v>2022</v>
      </c>
      <c r="F671" s="1">
        <v>0.26250000000000001</v>
      </c>
      <c r="G671" s="1">
        <v>1.7250000000000001E-2</v>
      </c>
      <c r="H671" s="1">
        <v>2.62</v>
      </c>
      <c r="I671" s="1" t="s">
        <v>976</v>
      </c>
      <c r="J671" s="1" t="s">
        <v>531</v>
      </c>
      <c r="AI671" s="560">
        <v>6</v>
      </c>
      <c r="AJ671" s="166" t="s">
        <v>2679</v>
      </c>
      <c r="AK671" s="157" t="s">
        <v>1847</v>
      </c>
      <c r="AL671" s="627" t="s">
        <v>1805</v>
      </c>
      <c r="AM671" s="627" t="s">
        <v>1721</v>
      </c>
      <c r="AN671" s="627" t="s">
        <v>1721</v>
      </c>
      <c r="AO671" s="157">
        <v>2.1800000000000002</v>
      </c>
      <c r="AP671" s="157">
        <v>0</v>
      </c>
      <c r="AQ671" s="11">
        <v>2.3199999999999998</v>
      </c>
      <c r="AR671" s="10" t="s">
        <v>2680</v>
      </c>
      <c r="AS671" s="157" t="s">
        <v>1847</v>
      </c>
      <c r="AT671" s="627" t="s">
        <v>1805</v>
      </c>
      <c r="AU671" s="627" t="s">
        <v>1721</v>
      </c>
      <c r="AV671" s="627" t="s">
        <v>1721</v>
      </c>
      <c r="AW671" s="157">
        <v>2.1800000000000002</v>
      </c>
      <c r="AX671" s="157">
        <v>0</v>
      </c>
      <c r="AY671" s="11">
        <v>3</v>
      </c>
      <c r="AZ671" s="10" t="s">
        <v>2103</v>
      </c>
      <c r="BA671" s="157" t="s">
        <v>1850</v>
      </c>
      <c r="BB671" s="627" t="s">
        <v>1805</v>
      </c>
      <c r="BC671" s="627" t="s">
        <v>1721</v>
      </c>
      <c r="BD671" s="627" t="s">
        <v>1721</v>
      </c>
      <c r="BE671" s="157">
        <v>1.34</v>
      </c>
      <c r="BF671" s="157">
        <v>0.2</v>
      </c>
      <c r="BG671" s="11">
        <v>2.58</v>
      </c>
      <c r="BH671" s="10" t="s">
        <v>2149</v>
      </c>
      <c r="BI671" s="157" t="s">
        <v>35</v>
      </c>
      <c r="BJ671" s="627" t="s">
        <v>2148</v>
      </c>
      <c r="BK671" s="627" t="s">
        <v>531</v>
      </c>
      <c r="BL671" s="627" t="s">
        <v>1721</v>
      </c>
      <c r="BM671" s="157">
        <v>0.03</v>
      </c>
      <c r="BN671" s="157">
        <v>0</v>
      </c>
      <c r="BO671" s="11">
        <v>2.23</v>
      </c>
      <c r="BP671" s="10" t="s">
        <v>2158</v>
      </c>
      <c r="BQ671" s="157" t="s">
        <v>1702</v>
      </c>
      <c r="BR671" s="627" t="s">
        <v>2148</v>
      </c>
      <c r="BS671" s="627" t="s">
        <v>1721</v>
      </c>
      <c r="BT671" s="627" t="s">
        <v>1721</v>
      </c>
      <c r="BU671" s="157">
        <v>0.105</v>
      </c>
      <c r="BV671" s="157">
        <v>0</v>
      </c>
      <c r="BW671" s="11">
        <v>1.37</v>
      </c>
    </row>
    <row r="672" spans="1:75">
      <c r="A672" s="1" t="s">
        <v>1172</v>
      </c>
      <c r="B672" s="1" t="s">
        <v>1159</v>
      </c>
      <c r="C672" s="1" t="s">
        <v>1160</v>
      </c>
      <c r="D672" s="1" t="s">
        <v>2021</v>
      </c>
      <c r="E672" s="1" t="s">
        <v>2023</v>
      </c>
      <c r="F672" s="1">
        <v>0.26250000000000001</v>
      </c>
      <c r="G672" s="1">
        <v>1.7250000000000001E-2</v>
      </c>
      <c r="H672" s="1">
        <v>2.62</v>
      </c>
      <c r="I672" s="1" t="s">
        <v>704</v>
      </c>
      <c r="J672" s="1" t="s">
        <v>710</v>
      </c>
      <c r="AI672" s="561"/>
      <c r="AJ672" s="166" t="s">
        <v>2679</v>
      </c>
      <c r="AK672" s="157" t="s">
        <v>1851</v>
      </c>
      <c r="AL672" s="627" t="s">
        <v>1828</v>
      </c>
      <c r="AM672" s="627" t="s">
        <v>1721</v>
      </c>
      <c r="AN672" s="627" t="s">
        <v>1721</v>
      </c>
      <c r="AO672" s="157">
        <v>1.2</v>
      </c>
      <c r="AP672" s="157">
        <v>0</v>
      </c>
      <c r="AQ672" s="11">
        <v>2.3199999999999998</v>
      </c>
      <c r="AR672" s="10" t="s">
        <v>2680</v>
      </c>
      <c r="AS672" s="157" t="s">
        <v>1851</v>
      </c>
      <c r="AT672" s="627" t="s">
        <v>1828</v>
      </c>
      <c r="AU672" s="627" t="s">
        <v>1721</v>
      </c>
      <c r="AV672" s="627" t="s">
        <v>1721</v>
      </c>
      <c r="AW672" s="157">
        <v>1.2</v>
      </c>
      <c r="AX672" s="157">
        <v>0</v>
      </c>
      <c r="AY672" s="11">
        <v>3</v>
      </c>
      <c r="AZ672" s="10" t="s">
        <v>2103</v>
      </c>
      <c r="BA672" s="157" t="s">
        <v>1852</v>
      </c>
      <c r="BB672" s="627" t="s">
        <v>1826</v>
      </c>
      <c r="BC672" s="627" t="s">
        <v>1721</v>
      </c>
      <c r="BD672" s="627" t="s">
        <v>1721</v>
      </c>
      <c r="BE672" s="157">
        <v>1.2</v>
      </c>
      <c r="BF672" s="157">
        <v>0.2</v>
      </c>
      <c r="BG672" s="11">
        <v>2.58</v>
      </c>
      <c r="BH672" s="10" t="s">
        <v>2149</v>
      </c>
      <c r="BI672" s="157" t="s">
        <v>35</v>
      </c>
      <c r="BJ672" s="627" t="s">
        <v>2150</v>
      </c>
      <c r="BK672" s="627" t="s">
        <v>532</v>
      </c>
      <c r="BL672" s="627" t="s">
        <v>1721</v>
      </c>
      <c r="BM672" s="157">
        <v>0.02</v>
      </c>
      <c r="BN672" s="157">
        <v>0</v>
      </c>
      <c r="BO672" s="11">
        <v>2.23</v>
      </c>
      <c r="BP672" s="10" t="s">
        <v>2158</v>
      </c>
      <c r="BQ672" s="157" t="s">
        <v>1702</v>
      </c>
      <c r="BR672" s="627" t="s">
        <v>2150</v>
      </c>
      <c r="BS672" s="627" t="s">
        <v>1721</v>
      </c>
      <c r="BT672" s="627" t="s">
        <v>1721</v>
      </c>
      <c r="BU672" s="157">
        <v>7.0000000000000007E-2</v>
      </c>
      <c r="BV672" s="157">
        <v>0</v>
      </c>
      <c r="BW672" s="11">
        <v>1.37</v>
      </c>
    </row>
    <row r="673" spans="1:75">
      <c r="A673" s="1" t="s">
        <v>1173</v>
      </c>
      <c r="B673" s="1" t="s">
        <v>1159</v>
      </c>
      <c r="C673" s="1" t="s">
        <v>1160</v>
      </c>
      <c r="D673" s="1" t="s">
        <v>2021</v>
      </c>
      <c r="E673" s="1" t="s">
        <v>2024</v>
      </c>
      <c r="F673" s="1">
        <v>0.17499999999999999</v>
      </c>
      <c r="G673" s="1">
        <v>1.15E-2</v>
      </c>
      <c r="H673" s="1">
        <v>2.62</v>
      </c>
      <c r="I673" s="1" t="s">
        <v>976</v>
      </c>
      <c r="J673" s="1" t="s">
        <v>532</v>
      </c>
      <c r="AI673" s="561"/>
      <c r="AJ673" s="166" t="s">
        <v>2679</v>
      </c>
      <c r="AK673" s="157" t="s">
        <v>1910</v>
      </c>
      <c r="AL673" s="627" t="s">
        <v>1829</v>
      </c>
      <c r="AM673" s="627" t="s">
        <v>1721</v>
      </c>
      <c r="AN673" s="627" t="s">
        <v>1721</v>
      </c>
      <c r="AO673" s="157">
        <v>0.6</v>
      </c>
      <c r="AP673" s="157">
        <v>0</v>
      </c>
      <c r="AQ673" s="11">
        <v>2.3199999999999998</v>
      </c>
      <c r="AR673" s="10" t="s">
        <v>2680</v>
      </c>
      <c r="AS673" s="157" t="s">
        <v>1910</v>
      </c>
      <c r="AT673" s="627" t="s">
        <v>1829</v>
      </c>
      <c r="AU673" s="627" t="s">
        <v>1721</v>
      </c>
      <c r="AV673" s="627" t="s">
        <v>1721</v>
      </c>
      <c r="AW673" s="157">
        <v>0.6</v>
      </c>
      <c r="AX673" s="157">
        <v>0</v>
      </c>
      <c r="AY673" s="11">
        <v>3</v>
      </c>
      <c r="AZ673" s="10" t="s">
        <v>2103</v>
      </c>
      <c r="BA673" s="157" t="s">
        <v>1853</v>
      </c>
      <c r="BB673" s="627" t="s">
        <v>1795</v>
      </c>
      <c r="BC673" s="627" t="s">
        <v>1721</v>
      </c>
      <c r="BD673" s="627" t="s">
        <v>1721</v>
      </c>
      <c r="BE673" s="157">
        <v>1.02</v>
      </c>
      <c r="BF673" s="157">
        <v>0.2</v>
      </c>
      <c r="BG673" s="11">
        <v>2.58</v>
      </c>
      <c r="BH673" s="10" t="s">
        <v>2149</v>
      </c>
      <c r="BI673" s="157" t="s">
        <v>35</v>
      </c>
      <c r="BJ673" s="627" t="s">
        <v>2151</v>
      </c>
      <c r="BK673" s="627" t="s">
        <v>533</v>
      </c>
      <c r="BL673" s="627" t="s">
        <v>1721</v>
      </c>
      <c r="BM673" s="157">
        <v>0.01</v>
      </c>
      <c r="BN673" s="157">
        <v>0</v>
      </c>
      <c r="BO673" s="11">
        <v>2.23</v>
      </c>
      <c r="BP673" s="10" t="s">
        <v>2158</v>
      </c>
      <c r="BQ673" s="157" t="s">
        <v>1702</v>
      </c>
      <c r="BR673" s="627" t="s">
        <v>2151</v>
      </c>
      <c r="BS673" s="627" t="s">
        <v>1721</v>
      </c>
      <c r="BT673" s="627" t="s">
        <v>1721</v>
      </c>
      <c r="BU673" s="157">
        <v>3.5000000000000003E-2</v>
      </c>
      <c r="BV673" s="157">
        <v>0</v>
      </c>
      <c r="BW673" s="11">
        <v>1.37</v>
      </c>
    </row>
    <row r="674" spans="1:75">
      <c r="A674" s="1" t="s">
        <v>1174</v>
      </c>
      <c r="B674" s="1" t="s">
        <v>1159</v>
      </c>
      <c r="C674" s="1" t="s">
        <v>1160</v>
      </c>
      <c r="D674" s="1" t="s">
        <v>2021</v>
      </c>
      <c r="E674" s="1" t="s">
        <v>2025</v>
      </c>
      <c r="F674" s="1">
        <v>0.17499999999999999</v>
      </c>
      <c r="G674" s="1">
        <v>1.15E-2</v>
      </c>
      <c r="H674" s="1">
        <v>2.62</v>
      </c>
      <c r="I674" s="1" t="s">
        <v>704</v>
      </c>
      <c r="J674" s="1" t="s">
        <v>713</v>
      </c>
      <c r="AI674" s="561"/>
      <c r="AJ674" s="166" t="s">
        <v>2679</v>
      </c>
      <c r="AK674" s="157" t="s">
        <v>1910</v>
      </c>
      <c r="AL674" s="627" t="s">
        <v>1830</v>
      </c>
      <c r="AM674" s="627" t="s">
        <v>1721</v>
      </c>
      <c r="AN674" s="627" t="s">
        <v>1721</v>
      </c>
      <c r="AO674" s="157">
        <v>0.6</v>
      </c>
      <c r="AP674" s="157">
        <v>0</v>
      </c>
      <c r="AQ674" s="11">
        <v>2.3199999999999998</v>
      </c>
      <c r="AR674" s="10" t="s">
        <v>2680</v>
      </c>
      <c r="AS674" s="157" t="s">
        <v>1910</v>
      </c>
      <c r="AT674" s="627" t="s">
        <v>1830</v>
      </c>
      <c r="AU674" s="627" t="s">
        <v>1721</v>
      </c>
      <c r="AV674" s="627" t="s">
        <v>1721</v>
      </c>
      <c r="AW674" s="157">
        <v>0.6</v>
      </c>
      <c r="AX674" s="157">
        <v>0</v>
      </c>
      <c r="AY674" s="11">
        <v>3</v>
      </c>
      <c r="AZ674" s="10" t="s">
        <v>2103</v>
      </c>
      <c r="BA674" s="157" t="s">
        <v>1853</v>
      </c>
      <c r="BB674" s="627" t="s">
        <v>1796</v>
      </c>
      <c r="BC674" s="627" t="s">
        <v>1721</v>
      </c>
      <c r="BD674" s="627" t="s">
        <v>1721</v>
      </c>
      <c r="BE674" s="157">
        <v>1.02</v>
      </c>
      <c r="BF674" s="157">
        <v>0.2</v>
      </c>
      <c r="BG674" s="11">
        <v>2.58</v>
      </c>
      <c r="BH674" s="10" t="s">
        <v>2149</v>
      </c>
      <c r="BI674" s="157" t="s">
        <v>1703</v>
      </c>
      <c r="BJ674" s="627" t="s">
        <v>2152</v>
      </c>
      <c r="BK674" s="627" t="s">
        <v>1721</v>
      </c>
      <c r="BL674" s="627" t="s">
        <v>1721</v>
      </c>
      <c r="BM674" s="157">
        <v>2.5000000000000001E-2</v>
      </c>
      <c r="BN674" s="157">
        <v>0</v>
      </c>
      <c r="BO674" s="11">
        <v>2.23</v>
      </c>
      <c r="BP674" s="10" t="s">
        <v>2158</v>
      </c>
      <c r="BQ674" s="157" t="s">
        <v>1703</v>
      </c>
      <c r="BR674" s="627" t="s">
        <v>2159</v>
      </c>
      <c r="BS674" s="627" t="s">
        <v>1721</v>
      </c>
      <c r="BT674" s="627" t="s">
        <v>1721</v>
      </c>
      <c r="BU674" s="157">
        <v>7.0000000000000007E-2</v>
      </c>
      <c r="BV674" s="157">
        <v>0</v>
      </c>
      <c r="BW674" s="11">
        <v>1.37</v>
      </c>
    </row>
    <row r="675" spans="1:75">
      <c r="A675" s="1" t="s">
        <v>1175</v>
      </c>
      <c r="B675" s="1" t="s">
        <v>1159</v>
      </c>
      <c r="C675" s="1" t="s">
        <v>1160</v>
      </c>
      <c r="D675" s="1" t="s">
        <v>2021</v>
      </c>
      <c r="E675" s="1" t="s">
        <v>2026</v>
      </c>
      <c r="F675" s="1">
        <v>8.7499999999999994E-2</v>
      </c>
      <c r="G675" s="1">
        <v>5.7499999999999999E-3</v>
      </c>
      <c r="H675" s="1">
        <v>2.62</v>
      </c>
      <c r="I675" s="1" t="s">
        <v>1176</v>
      </c>
      <c r="J675" s="1" t="s">
        <v>533</v>
      </c>
      <c r="AI675" s="561"/>
      <c r="AJ675" s="166" t="s">
        <v>2679</v>
      </c>
      <c r="AK675" s="157" t="s">
        <v>1913</v>
      </c>
      <c r="AL675" s="627" t="s">
        <v>1831</v>
      </c>
      <c r="AM675" s="627" t="s">
        <v>1721</v>
      </c>
      <c r="AN675" s="627" t="s">
        <v>1721</v>
      </c>
      <c r="AO675" s="157">
        <v>0.25</v>
      </c>
      <c r="AP675" s="157">
        <v>0</v>
      </c>
      <c r="AQ675" s="11">
        <v>2.3199999999999998</v>
      </c>
      <c r="AR675" s="10" t="s">
        <v>2680</v>
      </c>
      <c r="AS675" s="157" t="s">
        <v>1913</v>
      </c>
      <c r="AT675" s="627" t="s">
        <v>1831</v>
      </c>
      <c r="AU675" s="627" t="s">
        <v>1721</v>
      </c>
      <c r="AV675" s="627" t="s">
        <v>1721</v>
      </c>
      <c r="AW675" s="157">
        <v>0.25</v>
      </c>
      <c r="AX675" s="157">
        <v>0</v>
      </c>
      <c r="AY675" s="11">
        <v>3</v>
      </c>
      <c r="AZ675" s="10" t="s">
        <v>2103</v>
      </c>
      <c r="BA675" s="157" t="s">
        <v>1917</v>
      </c>
      <c r="BB675" s="627" t="s">
        <v>1918</v>
      </c>
      <c r="BC675" s="627" t="s">
        <v>1721</v>
      </c>
      <c r="BD675" s="627" t="s">
        <v>1721</v>
      </c>
      <c r="BE675" s="157">
        <v>0.7</v>
      </c>
      <c r="BF675" s="157">
        <v>0.2</v>
      </c>
      <c r="BG675" s="11">
        <v>2.58</v>
      </c>
      <c r="BH675" s="10" t="s">
        <v>2149</v>
      </c>
      <c r="BI675" s="157" t="s">
        <v>1703</v>
      </c>
      <c r="BJ675" s="627" t="s">
        <v>1581</v>
      </c>
      <c r="BK675" s="627" t="s">
        <v>1721</v>
      </c>
      <c r="BL675" s="627" t="s">
        <v>1721</v>
      </c>
      <c r="BM675" s="157">
        <v>2.5000000000000001E-2</v>
      </c>
      <c r="BN675" s="157">
        <v>0</v>
      </c>
      <c r="BO675" s="11">
        <v>2.23</v>
      </c>
      <c r="BP675" s="10" t="s">
        <v>2158</v>
      </c>
      <c r="BQ675" s="157" t="s">
        <v>1703</v>
      </c>
      <c r="BR675" s="627" t="s">
        <v>2160</v>
      </c>
      <c r="BS675" s="627" t="s">
        <v>1721</v>
      </c>
      <c r="BT675" s="627" t="s">
        <v>1721</v>
      </c>
      <c r="BU675" s="157">
        <v>3.5000000000000003E-2</v>
      </c>
      <c r="BV675" s="157">
        <v>0</v>
      </c>
      <c r="BW675" s="11">
        <v>1.37</v>
      </c>
    </row>
    <row r="676" spans="1:75">
      <c r="A676" s="1" t="s">
        <v>1177</v>
      </c>
      <c r="B676" s="1" t="s">
        <v>1159</v>
      </c>
      <c r="C676" s="1" t="s">
        <v>1160</v>
      </c>
      <c r="D676" s="1" t="s">
        <v>2021</v>
      </c>
      <c r="E676" s="1" t="s">
        <v>2027</v>
      </c>
      <c r="F676" s="1">
        <v>8.7499999999999994E-2</v>
      </c>
      <c r="G676" s="1">
        <v>5.7499999999999999E-3</v>
      </c>
      <c r="H676" s="1">
        <v>2.62</v>
      </c>
      <c r="I676" s="1" t="s">
        <v>704</v>
      </c>
      <c r="J676" s="1" t="s">
        <v>716</v>
      </c>
      <c r="AI676" s="561"/>
      <c r="AJ676" s="166" t="s">
        <v>2679</v>
      </c>
      <c r="AK676" s="157" t="s">
        <v>1913</v>
      </c>
      <c r="AL676" s="627" t="s">
        <v>1832</v>
      </c>
      <c r="AM676" s="627" t="s">
        <v>1721</v>
      </c>
      <c r="AN676" s="627" t="s">
        <v>1721</v>
      </c>
      <c r="AO676" s="157">
        <v>0.25</v>
      </c>
      <c r="AP676" s="157">
        <v>0</v>
      </c>
      <c r="AQ676" s="11">
        <v>2.3199999999999998</v>
      </c>
      <c r="AR676" s="10" t="s">
        <v>2680</v>
      </c>
      <c r="AS676" s="157" t="s">
        <v>1913</v>
      </c>
      <c r="AT676" s="627" t="s">
        <v>1832</v>
      </c>
      <c r="AU676" s="627" t="s">
        <v>1721</v>
      </c>
      <c r="AV676" s="627" t="s">
        <v>1721</v>
      </c>
      <c r="AW676" s="157">
        <v>0.25</v>
      </c>
      <c r="AX676" s="157">
        <v>0</v>
      </c>
      <c r="AY676" s="11">
        <v>3</v>
      </c>
      <c r="AZ676" s="10" t="s">
        <v>2103</v>
      </c>
      <c r="BA676" s="157" t="s">
        <v>1921</v>
      </c>
      <c r="BB676" s="627" t="s">
        <v>2104</v>
      </c>
      <c r="BC676" s="627" t="s">
        <v>1721</v>
      </c>
      <c r="BD676" s="627" t="s">
        <v>1721</v>
      </c>
      <c r="BE676" s="157">
        <v>0.5</v>
      </c>
      <c r="BF676" s="157">
        <v>0.2</v>
      </c>
      <c r="BG676" s="11">
        <v>2.58</v>
      </c>
      <c r="BH676" s="10" t="s">
        <v>2149</v>
      </c>
      <c r="BI676" s="157" t="s">
        <v>1703</v>
      </c>
      <c r="BJ676" s="627" t="s">
        <v>2153</v>
      </c>
      <c r="BK676" s="627" t="s">
        <v>1721</v>
      </c>
      <c r="BL676" s="627" t="s">
        <v>1721</v>
      </c>
      <c r="BM676" s="157">
        <v>1.2500000000000001E-2</v>
      </c>
      <c r="BN676" s="157">
        <v>0</v>
      </c>
      <c r="BO676" s="11">
        <v>2.23</v>
      </c>
      <c r="BP676" s="10" t="s">
        <v>2158</v>
      </c>
      <c r="BQ676" s="157" t="s">
        <v>1703</v>
      </c>
      <c r="BR676" s="627" t="s">
        <v>2161</v>
      </c>
      <c r="BS676" s="627" t="s">
        <v>535</v>
      </c>
      <c r="BT676" s="627" t="s">
        <v>1721</v>
      </c>
      <c r="BU676" s="157">
        <v>3.5000000000000003E-2</v>
      </c>
      <c r="BV676" s="157">
        <v>0</v>
      </c>
      <c r="BW676" s="11">
        <v>1.37</v>
      </c>
    </row>
    <row r="677" spans="1:75">
      <c r="A677" s="1" t="s">
        <v>1178</v>
      </c>
      <c r="B677" s="1" t="s">
        <v>1159</v>
      </c>
      <c r="C677" s="1" t="s">
        <v>1160</v>
      </c>
      <c r="D677" s="1" t="s">
        <v>2028</v>
      </c>
      <c r="E677" s="1" t="s">
        <v>2029</v>
      </c>
      <c r="F677" s="1">
        <v>0.26250000000000001</v>
      </c>
      <c r="G677" s="1">
        <v>1.7250000000000001E-2</v>
      </c>
      <c r="H677" s="1">
        <v>2.62</v>
      </c>
      <c r="I677" s="1" t="s">
        <v>976</v>
      </c>
      <c r="J677" s="1" t="s">
        <v>531</v>
      </c>
      <c r="AI677" s="561"/>
      <c r="AJ677" s="166" t="s">
        <v>2679</v>
      </c>
      <c r="AK677" s="157" t="s">
        <v>1913</v>
      </c>
      <c r="AL677" s="627" t="s">
        <v>1833</v>
      </c>
      <c r="AM677" s="627" t="s">
        <v>1721</v>
      </c>
      <c r="AN677" s="627" t="s">
        <v>1721</v>
      </c>
      <c r="AO677" s="157">
        <v>0.125</v>
      </c>
      <c r="AP677" s="157">
        <v>0</v>
      </c>
      <c r="AQ677" s="11">
        <v>2.3199999999999998</v>
      </c>
      <c r="AR677" s="10" t="s">
        <v>2680</v>
      </c>
      <c r="AS677" s="157" t="s">
        <v>1913</v>
      </c>
      <c r="AT677" s="627" t="s">
        <v>1833</v>
      </c>
      <c r="AU677" s="627" t="s">
        <v>1721</v>
      </c>
      <c r="AV677" s="627" t="s">
        <v>1721</v>
      </c>
      <c r="AW677" s="157">
        <v>0.125</v>
      </c>
      <c r="AX677" s="157">
        <v>0</v>
      </c>
      <c r="AY677" s="11">
        <v>3</v>
      </c>
      <c r="AZ677" s="10" t="s">
        <v>2103</v>
      </c>
      <c r="BA677" s="157" t="s">
        <v>1921</v>
      </c>
      <c r="BB677" s="627" t="s">
        <v>2105</v>
      </c>
      <c r="BC677" s="627" t="s">
        <v>1721</v>
      </c>
      <c r="BD677" s="627" t="s">
        <v>1721</v>
      </c>
      <c r="BE677" s="157">
        <v>0.5</v>
      </c>
      <c r="BF677" s="157">
        <v>0.2</v>
      </c>
      <c r="BG677" s="11">
        <v>2.58</v>
      </c>
      <c r="BH677" s="10" t="s">
        <v>2149</v>
      </c>
      <c r="BI677" s="157" t="s">
        <v>1703</v>
      </c>
      <c r="BJ677" s="627" t="s">
        <v>1582</v>
      </c>
      <c r="BK677" s="627" t="s">
        <v>1721</v>
      </c>
      <c r="BL677" s="627" t="s">
        <v>1721</v>
      </c>
      <c r="BM677" s="157">
        <v>1.2500000000000001E-2</v>
      </c>
      <c r="BN677" s="157">
        <v>0</v>
      </c>
      <c r="BO677" s="11">
        <v>2.23</v>
      </c>
      <c r="BP677" s="10" t="s">
        <v>2158</v>
      </c>
      <c r="BQ677" s="157" t="s">
        <v>1703</v>
      </c>
      <c r="BR677" s="627" t="s">
        <v>2162</v>
      </c>
      <c r="BS677" s="627" t="s">
        <v>535</v>
      </c>
      <c r="BT677" s="627" t="s">
        <v>1721</v>
      </c>
      <c r="BU677" s="157">
        <v>3.5000000000000003E-2</v>
      </c>
      <c r="BV677" s="157">
        <v>0</v>
      </c>
      <c r="BW677" s="11">
        <v>1.37</v>
      </c>
    </row>
    <row r="678" spans="1:75">
      <c r="A678" s="1" t="s">
        <v>1179</v>
      </c>
      <c r="B678" s="1" t="s">
        <v>1159</v>
      </c>
      <c r="C678" s="1" t="s">
        <v>1160</v>
      </c>
      <c r="D678" s="1" t="s">
        <v>2028</v>
      </c>
      <c r="E678" s="1" t="s">
        <v>2030</v>
      </c>
      <c r="F678" s="1">
        <v>0.26250000000000001</v>
      </c>
      <c r="G678" s="1">
        <v>1.7250000000000001E-2</v>
      </c>
      <c r="H678" s="1">
        <v>2.62</v>
      </c>
      <c r="I678" s="1" t="s">
        <v>704</v>
      </c>
      <c r="J678" s="1" t="s">
        <v>710</v>
      </c>
      <c r="AI678" s="561"/>
      <c r="AJ678" s="166" t="s">
        <v>2679</v>
      </c>
      <c r="AK678" s="157" t="s">
        <v>35</v>
      </c>
      <c r="AL678" s="627" t="s">
        <v>1834</v>
      </c>
      <c r="AM678" s="627" t="s">
        <v>1721</v>
      </c>
      <c r="AN678" s="627" t="s">
        <v>1721</v>
      </c>
      <c r="AO678" s="157">
        <v>0.08</v>
      </c>
      <c r="AP678" s="157">
        <v>0</v>
      </c>
      <c r="AQ678" s="11">
        <v>2.3199999999999998</v>
      </c>
      <c r="AR678" s="10" t="s">
        <v>2680</v>
      </c>
      <c r="AS678" s="157" t="s">
        <v>35</v>
      </c>
      <c r="AT678" s="627" t="s">
        <v>1834</v>
      </c>
      <c r="AU678" s="627" t="s">
        <v>1721</v>
      </c>
      <c r="AV678" s="627" t="s">
        <v>1721</v>
      </c>
      <c r="AW678" s="157">
        <v>0.08</v>
      </c>
      <c r="AX678" s="157">
        <v>0</v>
      </c>
      <c r="AY678" s="11">
        <v>3</v>
      </c>
      <c r="AZ678" s="10" t="s">
        <v>2103</v>
      </c>
      <c r="BA678" s="157" t="s">
        <v>1925</v>
      </c>
      <c r="BB678" s="627" t="s">
        <v>1926</v>
      </c>
      <c r="BC678" s="627" t="s">
        <v>1721</v>
      </c>
      <c r="BD678" s="627" t="s">
        <v>1721</v>
      </c>
      <c r="BE678" s="157">
        <v>0.5</v>
      </c>
      <c r="BF678" s="157">
        <v>0.2</v>
      </c>
      <c r="BG678" s="11">
        <v>2.58</v>
      </c>
      <c r="BH678" s="10" t="s">
        <v>2149</v>
      </c>
      <c r="BI678" s="157" t="s">
        <v>1703</v>
      </c>
      <c r="BJ678" s="627" t="s">
        <v>2154</v>
      </c>
      <c r="BK678" s="627" t="s">
        <v>535</v>
      </c>
      <c r="BL678" s="627" t="s">
        <v>1721</v>
      </c>
      <c r="BM678" s="157">
        <v>1.2500000000000001E-2</v>
      </c>
      <c r="BN678" s="157">
        <v>0</v>
      </c>
      <c r="BO678" s="11">
        <v>2.23</v>
      </c>
      <c r="BP678" s="10" t="s">
        <v>2158</v>
      </c>
      <c r="BQ678" s="157" t="s">
        <v>1703</v>
      </c>
      <c r="BR678" s="627" t="s">
        <v>2163</v>
      </c>
      <c r="BS678" s="627" t="s">
        <v>536</v>
      </c>
      <c r="BT678" s="627" t="s">
        <v>1721</v>
      </c>
      <c r="BU678" s="157">
        <v>1.7500000000000002E-2</v>
      </c>
      <c r="BV678" s="157">
        <v>0</v>
      </c>
      <c r="BW678" s="11">
        <v>1.37</v>
      </c>
    </row>
    <row r="679" spans="1:75">
      <c r="A679" s="1" t="s">
        <v>1180</v>
      </c>
      <c r="B679" s="1" t="s">
        <v>1159</v>
      </c>
      <c r="C679" s="1" t="s">
        <v>1160</v>
      </c>
      <c r="D679" s="1" t="s">
        <v>2028</v>
      </c>
      <c r="E679" s="1" t="s">
        <v>2031</v>
      </c>
      <c r="F679" s="1">
        <v>0.17499999999999999</v>
      </c>
      <c r="G679" s="1">
        <v>1.15E-2</v>
      </c>
      <c r="H679" s="1">
        <v>2.62</v>
      </c>
      <c r="I679" s="1" t="s">
        <v>976</v>
      </c>
      <c r="J679" s="1" t="s">
        <v>532</v>
      </c>
      <c r="AI679" s="561"/>
      <c r="AJ679" s="166" t="s">
        <v>2679</v>
      </c>
      <c r="AK679" s="157" t="s">
        <v>35</v>
      </c>
      <c r="AL679" s="627" t="s">
        <v>1835</v>
      </c>
      <c r="AM679" s="627" t="s">
        <v>1721</v>
      </c>
      <c r="AN679" s="627" t="s">
        <v>1721</v>
      </c>
      <c r="AO679" s="157">
        <v>0.04</v>
      </c>
      <c r="AP679" s="157">
        <v>0</v>
      </c>
      <c r="AQ679" s="11">
        <v>2.3199999999999998</v>
      </c>
      <c r="AR679" s="10" t="s">
        <v>2680</v>
      </c>
      <c r="AS679" s="157" t="s">
        <v>35</v>
      </c>
      <c r="AT679" s="627" t="s">
        <v>1835</v>
      </c>
      <c r="AU679" s="627" t="s">
        <v>1721</v>
      </c>
      <c r="AV679" s="627" t="s">
        <v>1721</v>
      </c>
      <c r="AW679" s="157">
        <v>0.04</v>
      </c>
      <c r="AX679" s="157">
        <v>0</v>
      </c>
      <c r="AY679" s="11">
        <v>3</v>
      </c>
      <c r="AZ679" s="10" t="s">
        <v>2103</v>
      </c>
      <c r="BA679" s="157" t="s">
        <v>1929</v>
      </c>
      <c r="BB679" s="627" t="s">
        <v>1961</v>
      </c>
      <c r="BC679" s="627" t="s">
        <v>1721</v>
      </c>
      <c r="BD679" s="627" t="s">
        <v>1721</v>
      </c>
      <c r="BE679" s="157">
        <v>0.4</v>
      </c>
      <c r="BF679" s="157">
        <v>0.08</v>
      </c>
      <c r="BG679" s="11">
        <v>2.58</v>
      </c>
      <c r="BH679" s="10" t="s">
        <v>2149</v>
      </c>
      <c r="BI679" s="157" t="s">
        <v>1703</v>
      </c>
      <c r="BJ679" s="627" t="s">
        <v>2155</v>
      </c>
      <c r="BK679" s="627" t="s">
        <v>535</v>
      </c>
      <c r="BL679" s="627" t="s">
        <v>1721</v>
      </c>
      <c r="BM679" s="157">
        <v>1.2500000000000001E-2</v>
      </c>
      <c r="BN679" s="157">
        <v>0</v>
      </c>
      <c r="BO679" s="11">
        <v>2.23</v>
      </c>
      <c r="BP679" s="10" t="s">
        <v>2158</v>
      </c>
      <c r="BQ679" s="157" t="s">
        <v>1703</v>
      </c>
      <c r="BR679" s="627" t="s">
        <v>2164</v>
      </c>
      <c r="BS679" s="627" t="s">
        <v>536</v>
      </c>
      <c r="BT679" s="627" t="s">
        <v>1721</v>
      </c>
      <c r="BU679" s="157">
        <v>1.7500000000000002E-2</v>
      </c>
      <c r="BV679" s="157">
        <v>0</v>
      </c>
      <c r="BW679" s="11">
        <v>1.37</v>
      </c>
    </row>
    <row r="680" spans="1:75">
      <c r="A680" s="1" t="s">
        <v>1181</v>
      </c>
      <c r="B680" s="1" t="s">
        <v>1159</v>
      </c>
      <c r="C680" s="1" t="s">
        <v>1160</v>
      </c>
      <c r="D680" s="1" t="s">
        <v>2028</v>
      </c>
      <c r="E680" s="1" t="s">
        <v>2032</v>
      </c>
      <c r="F680" s="1">
        <v>0.17499999999999999</v>
      </c>
      <c r="G680" s="1">
        <v>1.15E-2</v>
      </c>
      <c r="H680" s="1">
        <v>2.62</v>
      </c>
      <c r="I680" s="1" t="s">
        <v>704</v>
      </c>
      <c r="J680" s="1" t="s">
        <v>713</v>
      </c>
      <c r="AI680" s="561"/>
      <c r="AJ680" s="166" t="s">
        <v>2679</v>
      </c>
      <c r="AK680" s="157" t="s">
        <v>35</v>
      </c>
      <c r="AL680" s="627" t="s">
        <v>1836</v>
      </c>
      <c r="AM680" s="627" t="s">
        <v>531</v>
      </c>
      <c r="AN680" s="627" t="s">
        <v>1721</v>
      </c>
      <c r="AO680" s="157">
        <v>0.06</v>
      </c>
      <c r="AP680" s="157">
        <v>0</v>
      </c>
      <c r="AQ680" s="11">
        <v>2.3199999999999998</v>
      </c>
      <c r="AR680" s="10" t="s">
        <v>2680</v>
      </c>
      <c r="AS680" s="157" t="s">
        <v>35</v>
      </c>
      <c r="AT680" s="627" t="s">
        <v>1836</v>
      </c>
      <c r="AU680" s="627" t="s">
        <v>531</v>
      </c>
      <c r="AV680" s="627" t="s">
        <v>1721</v>
      </c>
      <c r="AW680" s="157">
        <v>0.06</v>
      </c>
      <c r="AX680" s="157">
        <v>0</v>
      </c>
      <c r="AY680" s="11">
        <v>3</v>
      </c>
      <c r="AZ680" s="10" t="s">
        <v>2103</v>
      </c>
      <c r="BA680" s="157" t="s">
        <v>1929</v>
      </c>
      <c r="BB680" s="627" t="s">
        <v>1962</v>
      </c>
      <c r="BC680" s="627" t="s">
        <v>1721</v>
      </c>
      <c r="BD680" s="627" t="s">
        <v>1721</v>
      </c>
      <c r="BE680" s="157">
        <v>0.2</v>
      </c>
      <c r="BF680" s="157">
        <v>0.04</v>
      </c>
      <c r="BG680" s="11">
        <v>2.58</v>
      </c>
      <c r="BH680" s="10" t="s">
        <v>2149</v>
      </c>
      <c r="BI680" s="157" t="s">
        <v>1703</v>
      </c>
      <c r="BJ680" s="627" t="s">
        <v>2156</v>
      </c>
      <c r="BK680" s="627" t="s">
        <v>536</v>
      </c>
      <c r="BL680" s="627" t="s">
        <v>1721</v>
      </c>
      <c r="BM680" s="157">
        <v>6.2500000000000003E-3</v>
      </c>
      <c r="BN680" s="157">
        <v>0</v>
      </c>
      <c r="BO680" s="11">
        <v>2.23</v>
      </c>
      <c r="BP680" s="10" t="s">
        <v>2158</v>
      </c>
      <c r="BQ680" s="157" t="s">
        <v>539</v>
      </c>
      <c r="BR680" s="627" t="s">
        <v>1589</v>
      </c>
      <c r="BS680" s="627" t="s">
        <v>1721</v>
      </c>
      <c r="BT680" s="627" t="s">
        <v>1721</v>
      </c>
      <c r="BU680" s="157">
        <v>0.04</v>
      </c>
      <c r="BV680" s="157">
        <v>0</v>
      </c>
      <c r="BW680" s="11">
        <v>1.37</v>
      </c>
    </row>
    <row r="681" spans="1:75">
      <c r="A681" s="1" t="s">
        <v>1282</v>
      </c>
      <c r="B681" s="1" t="s">
        <v>1159</v>
      </c>
      <c r="C681" s="1" t="s">
        <v>1160</v>
      </c>
      <c r="D681" s="1" t="s">
        <v>2028</v>
      </c>
      <c r="E681" s="1" t="s">
        <v>2033</v>
      </c>
      <c r="F681" s="1">
        <v>8.7499999999999994E-2</v>
      </c>
      <c r="G681" s="1">
        <v>5.7499999999999999E-3</v>
      </c>
      <c r="H681" s="1">
        <v>2.62</v>
      </c>
      <c r="I681" s="1" t="s">
        <v>1176</v>
      </c>
      <c r="J681" s="1" t="s">
        <v>533</v>
      </c>
      <c r="AI681" s="561"/>
      <c r="AJ681" s="166" t="s">
        <v>2679</v>
      </c>
      <c r="AK681" s="157" t="s">
        <v>35</v>
      </c>
      <c r="AL681" s="627" t="s">
        <v>2094</v>
      </c>
      <c r="AM681" s="627" t="s">
        <v>531</v>
      </c>
      <c r="AN681" s="627" t="s">
        <v>1721</v>
      </c>
      <c r="AO681" s="157">
        <v>0.06</v>
      </c>
      <c r="AP681" s="157">
        <v>0</v>
      </c>
      <c r="AQ681" s="11">
        <v>2.3199999999999998</v>
      </c>
      <c r="AR681" s="10" t="s">
        <v>2680</v>
      </c>
      <c r="AS681" s="157" t="s">
        <v>35</v>
      </c>
      <c r="AT681" s="627" t="s">
        <v>2094</v>
      </c>
      <c r="AU681" s="627" t="s">
        <v>531</v>
      </c>
      <c r="AV681" s="627" t="s">
        <v>1721</v>
      </c>
      <c r="AW681" s="157">
        <v>0.06</v>
      </c>
      <c r="AX681" s="157">
        <v>0</v>
      </c>
      <c r="AY681" s="11">
        <v>3</v>
      </c>
      <c r="AZ681" s="10" t="s">
        <v>2103</v>
      </c>
      <c r="BA681" s="157" t="s">
        <v>1929</v>
      </c>
      <c r="BB681" s="627" t="s">
        <v>2106</v>
      </c>
      <c r="BC681" s="627" t="s">
        <v>1721</v>
      </c>
      <c r="BD681" s="627" t="s">
        <v>1721</v>
      </c>
      <c r="BE681" s="157">
        <v>0.4</v>
      </c>
      <c r="BF681" s="157">
        <v>0.08</v>
      </c>
      <c r="BG681" s="11">
        <v>2.58</v>
      </c>
      <c r="BH681" s="10" t="s">
        <v>2149</v>
      </c>
      <c r="BI681" s="157" t="s">
        <v>1703</v>
      </c>
      <c r="BJ681" s="627" t="s">
        <v>2157</v>
      </c>
      <c r="BK681" s="627" t="s">
        <v>536</v>
      </c>
      <c r="BL681" s="627" t="s">
        <v>1721</v>
      </c>
      <c r="BM681" s="157">
        <v>6.2500000000000003E-3</v>
      </c>
      <c r="BN681" s="157">
        <v>0</v>
      </c>
      <c r="BO681" s="11">
        <v>2.23</v>
      </c>
      <c r="BP681" s="10" t="s">
        <v>2158</v>
      </c>
      <c r="BQ681" s="157" t="s">
        <v>539</v>
      </c>
      <c r="BR681" s="627" t="s">
        <v>1590</v>
      </c>
      <c r="BS681" s="627" t="s">
        <v>1721</v>
      </c>
      <c r="BT681" s="627" t="s">
        <v>1721</v>
      </c>
      <c r="BU681" s="157">
        <v>0.02</v>
      </c>
      <c r="BV681" s="157">
        <v>0</v>
      </c>
      <c r="BW681" s="11">
        <v>1.37</v>
      </c>
    </row>
    <row r="682" spans="1:75">
      <c r="A682" s="1" t="s">
        <v>1283</v>
      </c>
      <c r="B682" s="1" t="s">
        <v>1159</v>
      </c>
      <c r="C682" s="1" t="s">
        <v>1160</v>
      </c>
      <c r="D682" s="1" t="s">
        <v>2028</v>
      </c>
      <c r="E682" s="1" t="s">
        <v>2034</v>
      </c>
      <c r="F682" s="1">
        <v>8.7499999999999994E-2</v>
      </c>
      <c r="G682" s="1">
        <v>5.7499999999999999E-3</v>
      </c>
      <c r="H682" s="1">
        <v>2.62</v>
      </c>
      <c r="I682" s="1" t="s">
        <v>704</v>
      </c>
      <c r="J682" s="1" t="s">
        <v>716</v>
      </c>
      <c r="AI682" s="561"/>
      <c r="AJ682" s="166" t="s">
        <v>2679</v>
      </c>
      <c r="AK682" s="157" t="s">
        <v>35</v>
      </c>
      <c r="AL682" s="627" t="s">
        <v>1837</v>
      </c>
      <c r="AM682" s="627" t="s">
        <v>532</v>
      </c>
      <c r="AN682" s="627" t="s">
        <v>1721</v>
      </c>
      <c r="AO682" s="157">
        <v>0.04</v>
      </c>
      <c r="AP682" s="157">
        <v>0</v>
      </c>
      <c r="AQ682" s="11">
        <v>2.3199999999999998</v>
      </c>
      <c r="AR682" s="10" t="s">
        <v>2680</v>
      </c>
      <c r="AS682" s="157" t="s">
        <v>35</v>
      </c>
      <c r="AT682" s="627" t="s">
        <v>1837</v>
      </c>
      <c r="AU682" s="627" t="s">
        <v>532</v>
      </c>
      <c r="AV682" s="627" t="s">
        <v>1721</v>
      </c>
      <c r="AW682" s="157">
        <v>0.04</v>
      </c>
      <c r="AX682" s="157">
        <v>0</v>
      </c>
      <c r="AY682" s="11">
        <v>3</v>
      </c>
      <c r="AZ682" s="10" t="s">
        <v>2103</v>
      </c>
      <c r="BA682" s="157" t="s">
        <v>1929</v>
      </c>
      <c r="BB682" s="627" t="s">
        <v>2107</v>
      </c>
      <c r="BC682" s="627" t="s">
        <v>1721</v>
      </c>
      <c r="BD682" s="627" t="s">
        <v>1721</v>
      </c>
      <c r="BE682" s="157">
        <v>0.2</v>
      </c>
      <c r="BF682" s="157">
        <v>0.04</v>
      </c>
      <c r="BG682" s="11">
        <v>2.58</v>
      </c>
      <c r="BH682" s="10" t="s">
        <v>2149</v>
      </c>
      <c r="BI682" s="157" t="s">
        <v>539</v>
      </c>
      <c r="BJ682" s="627" t="s">
        <v>1583</v>
      </c>
      <c r="BK682" s="627" t="s">
        <v>1721</v>
      </c>
      <c r="BL682" s="627" t="s">
        <v>1721</v>
      </c>
      <c r="BM682" s="157">
        <v>2.5000000000000001E-2</v>
      </c>
      <c r="BN682" s="157">
        <v>0</v>
      </c>
      <c r="BO682" s="11">
        <v>2.23</v>
      </c>
      <c r="BP682" s="10" t="s">
        <v>2158</v>
      </c>
      <c r="BQ682" s="157" t="s">
        <v>539</v>
      </c>
      <c r="BR682" s="627" t="s">
        <v>1591</v>
      </c>
      <c r="BS682" s="627" t="s">
        <v>535</v>
      </c>
      <c r="BT682" s="627" t="s">
        <v>1721</v>
      </c>
      <c r="BU682" s="157">
        <v>0.02</v>
      </c>
      <c r="BV682" s="157">
        <v>0</v>
      </c>
      <c r="BW682" s="11">
        <v>1.37</v>
      </c>
    </row>
    <row r="683" spans="1:75">
      <c r="A683" s="1" t="s">
        <v>1284</v>
      </c>
      <c r="B683" s="1" t="s">
        <v>1159</v>
      </c>
      <c r="C683" s="1" t="s">
        <v>1160</v>
      </c>
      <c r="D683" s="1" t="s">
        <v>1713</v>
      </c>
      <c r="E683" s="1" t="s">
        <v>1803</v>
      </c>
      <c r="F683" s="1">
        <v>0.26</v>
      </c>
      <c r="G683" s="1">
        <v>1.7000000000000001E-2</v>
      </c>
      <c r="H683" s="1">
        <v>2.62</v>
      </c>
      <c r="I683" s="1" t="s">
        <v>976</v>
      </c>
      <c r="AI683" s="561"/>
      <c r="AJ683" s="166" t="s">
        <v>2679</v>
      </c>
      <c r="AK683" s="157" t="s">
        <v>35</v>
      </c>
      <c r="AL683" s="627" t="s">
        <v>2095</v>
      </c>
      <c r="AM683" s="627" t="s">
        <v>532</v>
      </c>
      <c r="AN683" s="627" t="s">
        <v>1721</v>
      </c>
      <c r="AO683" s="157">
        <v>0.04</v>
      </c>
      <c r="AP683" s="157">
        <v>0</v>
      </c>
      <c r="AQ683" s="11">
        <v>2.3199999999999998</v>
      </c>
      <c r="AR683" s="10" t="s">
        <v>2680</v>
      </c>
      <c r="AS683" s="157" t="s">
        <v>35</v>
      </c>
      <c r="AT683" s="627" t="s">
        <v>2095</v>
      </c>
      <c r="AU683" s="627" t="s">
        <v>532</v>
      </c>
      <c r="AV683" s="627" t="s">
        <v>1721</v>
      </c>
      <c r="AW683" s="157">
        <v>0.04</v>
      </c>
      <c r="AX683" s="157">
        <v>0</v>
      </c>
      <c r="AY683" s="11">
        <v>3</v>
      </c>
      <c r="AZ683" s="10" t="s">
        <v>2103</v>
      </c>
      <c r="BA683" s="157" t="s">
        <v>1929</v>
      </c>
      <c r="BB683" s="627" t="s">
        <v>2108</v>
      </c>
      <c r="BC683" s="627" t="s">
        <v>531</v>
      </c>
      <c r="BD683" s="627" t="s">
        <v>1721</v>
      </c>
      <c r="BE683" s="157">
        <v>0.3</v>
      </c>
      <c r="BF683" s="157">
        <v>0.06</v>
      </c>
      <c r="BG683" s="11">
        <v>2.58</v>
      </c>
      <c r="BH683" s="10" t="s">
        <v>2149</v>
      </c>
      <c r="BI683" s="157" t="s">
        <v>539</v>
      </c>
      <c r="BJ683" s="627" t="s">
        <v>1584</v>
      </c>
      <c r="BK683" s="627" t="s">
        <v>1721</v>
      </c>
      <c r="BL683" s="627" t="s">
        <v>1721</v>
      </c>
      <c r="BM683" s="157">
        <v>1.2500000000000001E-2</v>
      </c>
      <c r="BN683" s="157">
        <v>0</v>
      </c>
      <c r="BO683" s="11">
        <v>2.23</v>
      </c>
      <c r="BP683" s="10" t="s">
        <v>2158</v>
      </c>
      <c r="BQ683" s="157" t="s">
        <v>539</v>
      </c>
      <c r="BR683" s="627" t="s">
        <v>1592</v>
      </c>
      <c r="BS683" s="627" t="s">
        <v>535</v>
      </c>
      <c r="BT683" s="627" t="s">
        <v>1721</v>
      </c>
      <c r="BU683" s="157">
        <v>0.02</v>
      </c>
      <c r="BV683" s="157">
        <v>0</v>
      </c>
      <c r="BW683" s="11">
        <v>1.37</v>
      </c>
    </row>
    <row r="684" spans="1:75">
      <c r="A684" s="1" t="s">
        <v>1285</v>
      </c>
      <c r="B684" s="1" t="s">
        <v>1159</v>
      </c>
      <c r="C684" s="1" t="s">
        <v>1160</v>
      </c>
      <c r="D684" s="1" t="s">
        <v>1713</v>
      </c>
      <c r="E684" s="1" t="s">
        <v>1804</v>
      </c>
      <c r="F684" s="1">
        <v>0.13</v>
      </c>
      <c r="G684" s="1">
        <v>8.5000000000000006E-3</v>
      </c>
      <c r="H684" s="1">
        <v>2.62</v>
      </c>
      <c r="I684" s="1" t="s">
        <v>704</v>
      </c>
      <c r="J684" s="1" t="s">
        <v>705</v>
      </c>
      <c r="AI684" s="561"/>
      <c r="AJ684" s="166" t="s">
        <v>2679</v>
      </c>
      <c r="AK684" s="157" t="s">
        <v>35</v>
      </c>
      <c r="AL684" s="627" t="s">
        <v>1838</v>
      </c>
      <c r="AM684" s="627" t="s">
        <v>533</v>
      </c>
      <c r="AN684" s="627" t="s">
        <v>1721</v>
      </c>
      <c r="AO684" s="157">
        <v>0.02</v>
      </c>
      <c r="AP684" s="157">
        <v>0</v>
      </c>
      <c r="AQ684" s="11">
        <v>2.3199999999999998</v>
      </c>
      <c r="AR684" s="10" t="s">
        <v>2680</v>
      </c>
      <c r="AS684" s="157" t="s">
        <v>35</v>
      </c>
      <c r="AT684" s="627" t="s">
        <v>1838</v>
      </c>
      <c r="AU684" s="627" t="s">
        <v>533</v>
      </c>
      <c r="AV684" s="627" t="s">
        <v>1721</v>
      </c>
      <c r="AW684" s="157">
        <v>0.02</v>
      </c>
      <c r="AX684" s="157">
        <v>0</v>
      </c>
      <c r="AY684" s="11">
        <v>3</v>
      </c>
      <c r="AZ684" s="10" t="s">
        <v>2103</v>
      </c>
      <c r="BA684" s="157" t="s">
        <v>1929</v>
      </c>
      <c r="BB684" s="627" t="s">
        <v>2109</v>
      </c>
      <c r="BC684" s="627" t="s">
        <v>531</v>
      </c>
      <c r="BD684" s="627" t="s">
        <v>1721</v>
      </c>
      <c r="BE684" s="157">
        <v>0.3</v>
      </c>
      <c r="BF684" s="157">
        <v>0.06</v>
      </c>
      <c r="BG684" s="11">
        <v>2.58</v>
      </c>
      <c r="BH684" s="10" t="s">
        <v>2149</v>
      </c>
      <c r="BI684" s="157" t="s">
        <v>539</v>
      </c>
      <c r="BJ684" s="627" t="s">
        <v>1585</v>
      </c>
      <c r="BK684" s="627" t="s">
        <v>535</v>
      </c>
      <c r="BL684" s="627" t="s">
        <v>1721</v>
      </c>
      <c r="BM684" s="157">
        <v>1.2500000000000001E-2</v>
      </c>
      <c r="BN684" s="157">
        <v>0</v>
      </c>
      <c r="BO684" s="11">
        <v>2.23</v>
      </c>
      <c r="BP684" s="10" t="s">
        <v>2158</v>
      </c>
      <c r="BQ684" s="157" t="s">
        <v>539</v>
      </c>
      <c r="BR684" s="627" t="s">
        <v>1593</v>
      </c>
      <c r="BS684" s="627" t="s">
        <v>536</v>
      </c>
      <c r="BT684" s="627" t="s">
        <v>1721</v>
      </c>
      <c r="BU684" s="157">
        <v>0.01</v>
      </c>
      <c r="BV684" s="157">
        <v>0</v>
      </c>
      <c r="BW684" s="11">
        <v>1.37</v>
      </c>
    </row>
    <row r="685" spans="1:75">
      <c r="A685" s="1" t="s">
        <v>1286</v>
      </c>
      <c r="B685" s="1" t="s">
        <v>1159</v>
      </c>
      <c r="C685" s="1" t="s">
        <v>1160</v>
      </c>
      <c r="D685" s="1" t="s">
        <v>1713</v>
      </c>
      <c r="E685" s="1" t="s">
        <v>315</v>
      </c>
      <c r="F685" s="1">
        <v>0.26</v>
      </c>
      <c r="G685" s="1">
        <v>1.7000000000000001E-2</v>
      </c>
      <c r="H685" s="1">
        <v>2.62</v>
      </c>
      <c r="I685" s="1" t="s">
        <v>976</v>
      </c>
      <c r="AI685" s="561"/>
      <c r="AJ685" s="166" t="s">
        <v>2679</v>
      </c>
      <c r="AK685" s="157" t="s">
        <v>35</v>
      </c>
      <c r="AL685" s="627" t="s">
        <v>2096</v>
      </c>
      <c r="AM685" s="627" t="s">
        <v>533</v>
      </c>
      <c r="AN685" s="627" t="s">
        <v>1721</v>
      </c>
      <c r="AO685" s="157">
        <v>0.02</v>
      </c>
      <c r="AP685" s="157">
        <v>0</v>
      </c>
      <c r="AQ685" s="11">
        <v>2.3199999999999998</v>
      </c>
      <c r="AR685" s="10" t="s">
        <v>2680</v>
      </c>
      <c r="AS685" s="157" t="s">
        <v>35</v>
      </c>
      <c r="AT685" s="627" t="s">
        <v>2096</v>
      </c>
      <c r="AU685" s="627" t="s">
        <v>533</v>
      </c>
      <c r="AV685" s="627" t="s">
        <v>1721</v>
      </c>
      <c r="AW685" s="157">
        <v>0.02</v>
      </c>
      <c r="AX685" s="157">
        <v>0</v>
      </c>
      <c r="AY685" s="11">
        <v>3</v>
      </c>
      <c r="AZ685" s="10" t="s">
        <v>2103</v>
      </c>
      <c r="BA685" s="157" t="s">
        <v>1929</v>
      </c>
      <c r="BB685" s="627" t="s">
        <v>2110</v>
      </c>
      <c r="BC685" s="627" t="s">
        <v>532</v>
      </c>
      <c r="BD685" s="627" t="s">
        <v>1721</v>
      </c>
      <c r="BE685" s="157">
        <v>0.2</v>
      </c>
      <c r="BF685" s="157">
        <v>0.04</v>
      </c>
      <c r="BG685" s="11">
        <v>2.58</v>
      </c>
      <c r="BH685" s="10" t="s">
        <v>2149</v>
      </c>
      <c r="BI685" s="157" t="s">
        <v>539</v>
      </c>
      <c r="BJ685" s="627" t="s">
        <v>1586</v>
      </c>
      <c r="BK685" s="627" t="s">
        <v>535</v>
      </c>
      <c r="BL685" s="627" t="s">
        <v>1721</v>
      </c>
      <c r="BM685" s="157">
        <v>1.2500000000000001E-2</v>
      </c>
      <c r="BN685" s="157">
        <v>0</v>
      </c>
      <c r="BO685" s="11">
        <v>2.23</v>
      </c>
      <c r="BP685" s="10" t="s">
        <v>2158</v>
      </c>
      <c r="BQ685" s="157" t="s">
        <v>539</v>
      </c>
      <c r="BR685" s="627" t="s">
        <v>1594</v>
      </c>
      <c r="BS685" s="627" t="s">
        <v>536</v>
      </c>
      <c r="BT685" s="627" t="s">
        <v>1721</v>
      </c>
      <c r="BU685" s="157">
        <v>0.01</v>
      </c>
      <c r="BV685" s="157">
        <v>0</v>
      </c>
      <c r="BW685" s="11">
        <v>1.37</v>
      </c>
    </row>
    <row r="686" spans="1:75">
      <c r="A686" s="1" t="s">
        <v>1287</v>
      </c>
      <c r="B686" s="1" t="s">
        <v>1159</v>
      </c>
      <c r="C686" s="1" t="s">
        <v>1160</v>
      </c>
      <c r="D686" s="1" t="s">
        <v>1713</v>
      </c>
      <c r="E686" s="1" t="s">
        <v>316</v>
      </c>
      <c r="F686" s="1">
        <v>0.13</v>
      </c>
      <c r="G686" s="1">
        <v>8.5000000000000006E-3</v>
      </c>
      <c r="H686" s="1">
        <v>2.62</v>
      </c>
      <c r="I686" s="1" t="s">
        <v>704</v>
      </c>
      <c r="J686" s="1" t="s">
        <v>705</v>
      </c>
      <c r="AI686" s="561"/>
      <c r="AJ686" s="166" t="s">
        <v>2679</v>
      </c>
      <c r="AK686" s="157" t="s">
        <v>1703</v>
      </c>
      <c r="AL686" s="627" t="s">
        <v>2097</v>
      </c>
      <c r="AM686" s="627" t="s">
        <v>1721</v>
      </c>
      <c r="AN686" s="627" t="s">
        <v>1721</v>
      </c>
      <c r="AO686" s="157">
        <v>0.05</v>
      </c>
      <c r="AP686" s="157">
        <v>0</v>
      </c>
      <c r="AQ686" s="11">
        <v>2.3199999999999998</v>
      </c>
      <c r="AR686" s="10" t="s">
        <v>2680</v>
      </c>
      <c r="AS686" s="157" t="s">
        <v>1703</v>
      </c>
      <c r="AT686" s="627" t="s">
        <v>2097</v>
      </c>
      <c r="AU686" s="627" t="s">
        <v>1721</v>
      </c>
      <c r="AV686" s="627" t="s">
        <v>1721</v>
      </c>
      <c r="AW686" s="157">
        <v>0.05</v>
      </c>
      <c r="AX686" s="157">
        <v>0</v>
      </c>
      <c r="AY686" s="11">
        <v>3</v>
      </c>
      <c r="AZ686" s="10" t="s">
        <v>2103</v>
      </c>
      <c r="BA686" s="157" t="s">
        <v>1929</v>
      </c>
      <c r="BB686" s="627" t="s">
        <v>2111</v>
      </c>
      <c r="BC686" s="627" t="s">
        <v>532</v>
      </c>
      <c r="BD686" s="627" t="s">
        <v>1721</v>
      </c>
      <c r="BE686" s="157">
        <v>0.2</v>
      </c>
      <c r="BF686" s="157">
        <v>0.04</v>
      </c>
      <c r="BG686" s="11">
        <v>2.58</v>
      </c>
      <c r="BH686" s="10" t="s">
        <v>2149</v>
      </c>
      <c r="BI686" s="157" t="s">
        <v>539</v>
      </c>
      <c r="BJ686" s="627" t="s">
        <v>1587</v>
      </c>
      <c r="BK686" s="627" t="s">
        <v>536</v>
      </c>
      <c r="BL686" s="627" t="s">
        <v>1721</v>
      </c>
      <c r="BM686" s="157">
        <v>6.2500000000000003E-3</v>
      </c>
      <c r="BN686" s="157">
        <v>0</v>
      </c>
      <c r="BO686" s="11">
        <v>2.23</v>
      </c>
      <c r="BP686" s="10" t="s">
        <v>2158</v>
      </c>
      <c r="BQ686" s="157" t="s">
        <v>539</v>
      </c>
      <c r="BR686" s="627" t="s">
        <v>1280</v>
      </c>
      <c r="BS686" s="627" t="s">
        <v>1184</v>
      </c>
      <c r="BT686" s="627" t="s">
        <v>1721</v>
      </c>
      <c r="BU686" s="157">
        <v>3.5999999999999997E-2</v>
      </c>
      <c r="BV686" s="157">
        <v>0</v>
      </c>
      <c r="BW686" s="11">
        <v>1.37</v>
      </c>
    </row>
    <row r="687" spans="1:75">
      <c r="A687" s="1" t="s">
        <v>1288</v>
      </c>
      <c r="B687" s="1" t="s">
        <v>1159</v>
      </c>
      <c r="C687" s="1" t="s">
        <v>1160</v>
      </c>
      <c r="D687" s="1" t="s">
        <v>1713</v>
      </c>
      <c r="E687" s="1" t="s">
        <v>317</v>
      </c>
      <c r="F687" s="1">
        <v>0.19500000000000001</v>
      </c>
      <c r="G687" s="1">
        <v>1.2750000000000001E-2</v>
      </c>
      <c r="H687" s="1">
        <v>2.62</v>
      </c>
      <c r="I687" s="1" t="s">
        <v>976</v>
      </c>
      <c r="J687" s="1" t="s">
        <v>531</v>
      </c>
      <c r="AI687" s="561"/>
      <c r="AJ687" s="166" t="s">
        <v>2679</v>
      </c>
      <c r="AK687" s="157" t="s">
        <v>1703</v>
      </c>
      <c r="AL687" s="627" t="s">
        <v>2098</v>
      </c>
      <c r="AM687" s="627" t="s">
        <v>1721</v>
      </c>
      <c r="AN687" s="627" t="s">
        <v>1721</v>
      </c>
      <c r="AO687" s="157">
        <v>2.5000000000000001E-2</v>
      </c>
      <c r="AP687" s="157">
        <v>0</v>
      </c>
      <c r="AQ687" s="11">
        <v>2.3199999999999998</v>
      </c>
      <c r="AR687" s="10" t="s">
        <v>2680</v>
      </c>
      <c r="AS687" s="157" t="s">
        <v>1703</v>
      </c>
      <c r="AT687" s="627" t="s">
        <v>2098</v>
      </c>
      <c r="AU687" s="627" t="s">
        <v>1721</v>
      </c>
      <c r="AV687" s="627" t="s">
        <v>1721</v>
      </c>
      <c r="AW687" s="157">
        <v>2.5000000000000001E-2</v>
      </c>
      <c r="AX687" s="157">
        <v>0</v>
      </c>
      <c r="AY687" s="11">
        <v>3</v>
      </c>
      <c r="AZ687" s="10" t="s">
        <v>2103</v>
      </c>
      <c r="BA687" s="157" t="s">
        <v>1929</v>
      </c>
      <c r="BB687" s="627" t="s">
        <v>2112</v>
      </c>
      <c r="BC687" s="627" t="s">
        <v>533</v>
      </c>
      <c r="BD687" s="627" t="s">
        <v>1721</v>
      </c>
      <c r="BE687" s="157">
        <v>0.1</v>
      </c>
      <c r="BF687" s="157">
        <v>0.02</v>
      </c>
      <c r="BG687" s="11">
        <v>2.58</v>
      </c>
      <c r="BH687" s="10" t="s">
        <v>2149</v>
      </c>
      <c r="BI687" s="157" t="s">
        <v>539</v>
      </c>
      <c r="BJ687" s="627" t="s">
        <v>1588</v>
      </c>
      <c r="BK687" s="627" t="s">
        <v>536</v>
      </c>
      <c r="BL687" s="627" t="s">
        <v>1721</v>
      </c>
      <c r="BM687" s="157">
        <v>6.2500000000000003E-3</v>
      </c>
      <c r="BN687" s="157">
        <v>0</v>
      </c>
      <c r="BO687" s="11">
        <v>2.23</v>
      </c>
      <c r="BP687" s="10" t="s">
        <v>2158</v>
      </c>
      <c r="BQ687" s="157" t="s">
        <v>539</v>
      </c>
      <c r="BR687" s="627" t="s">
        <v>1281</v>
      </c>
      <c r="BS687" s="627" t="s">
        <v>1184</v>
      </c>
      <c r="BT687" s="627" t="s">
        <v>1721</v>
      </c>
      <c r="BU687" s="157">
        <v>3.5999999999999997E-2</v>
      </c>
      <c r="BV687" s="157">
        <v>0</v>
      </c>
      <c r="BW687" s="11">
        <v>1.37</v>
      </c>
    </row>
    <row r="688" spans="1:75">
      <c r="A688" s="1" t="s">
        <v>1289</v>
      </c>
      <c r="B688" s="1" t="s">
        <v>1159</v>
      </c>
      <c r="C688" s="1" t="s">
        <v>1160</v>
      </c>
      <c r="D688" s="1" t="s">
        <v>1713</v>
      </c>
      <c r="E688" s="1" t="s">
        <v>318</v>
      </c>
      <c r="F688" s="1">
        <v>0.19500000000000001</v>
      </c>
      <c r="G688" s="1">
        <v>1.2750000000000001E-2</v>
      </c>
      <c r="H688" s="1">
        <v>2.62</v>
      </c>
      <c r="I688" s="1" t="s">
        <v>704</v>
      </c>
      <c r="J688" s="1" t="s">
        <v>710</v>
      </c>
      <c r="AI688" s="561"/>
      <c r="AJ688" s="166" t="s">
        <v>2679</v>
      </c>
      <c r="AK688" s="157" t="s">
        <v>1703</v>
      </c>
      <c r="AL688" s="627" t="s">
        <v>1545</v>
      </c>
      <c r="AM688" s="627" t="s">
        <v>1721</v>
      </c>
      <c r="AN688" s="627" t="s">
        <v>1721</v>
      </c>
      <c r="AO688" s="157">
        <v>1.2500000000000001E-2</v>
      </c>
      <c r="AP688" s="157">
        <v>0</v>
      </c>
      <c r="AQ688" s="11">
        <v>2.3199999999999998</v>
      </c>
      <c r="AR688" s="10" t="s">
        <v>2680</v>
      </c>
      <c r="AS688" s="157" t="s">
        <v>1703</v>
      </c>
      <c r="AT688" s="627" t="s">
        <v>1545</v>
      </c>
      <c r="AU688" s="627" t="s">
        <v>1721</v>
      </c>
      <c r="AV688" s="627" t="s">
        <v>1721</v>
      </c>
      <c r="AW688" s="157">
        <v>1.2500000000000001E-2</v>
      </c>
      <c r="AX688" s="157">
        <v>0</v>
      </c>
      <c r="AY688" s="11">
        <v>3</v>
      </c>
      <c r="AZ688" s="10" t="s">
        <v>2103</v>
      </c>
      <c r="BA688" s="157" t="s">
        <v>1929</v>
      </c>
      <c r="BB688" s="627" t="s">
        <v>2113</v>
      </c>
      <c r="BC688" s="627" t="s">
        <v>533</v>
      </c>
      <c r="BD688" s="627" t="s">
        <v>1721</v>
      </c>
      <c r="BE688" s="157">
        <v>0.1</v>
      </c>
      <c r="BF688" s="157">
        <v>0.02</v>
      </c>
      <c r="BG688" s="11">
        <v>2.58</v>
      </c>
      <c r="BH688" s="10" t="s">
        <v>2149</v>
      </c>
      <c r="BI688" s="157" t="s">
        <v>539</v>
      </c>
      <c r="BJ688" s="627" t="s">
        <v>1278</v>
      </c>
      <c r="BK688" s="627" t="s">
        <v>1184</v>
      </c>
      <c r="BL688" s="627" t="s">
        <v>1721</v>
      </c>
      <c r="BM688" s="157">
        <v>2.2499999999999999E-2</v>
      </c>
      <c r="BN688" s="157">
        <v>0</v>
      </c>
      <c r="BO688" s="11">
        <v>2.23</v>
      </c>
      <c r="BP688" s="502" t="s">
        <v>2158</v>
      </c>
      <c r="BQ688" s="503" t="s">
        <v>2456</v>
      </c>
      <c r="BR688" s="504" t="s">
        <v>2612</v>
      </c>
      <c r="BS688" s="504" t="s">
        <v>1721</v>
      </c>
      <c r="BT688" s="504" t="s">
        <v>1721</v>
      </c>
      <c r="BU688" s="503">
        <v>7.4999999999999997E-2</v>
      </c>
      <c r="BV688" s="503">
        <v>0</v>
      </c>
      <c r="BW688" s="505">
        <v>1.37</v>
      </c>
    </row>
    <row r="689" spans="1:75">
      <c r="A689" s="1" t="s">
        <v>59</v>
      </c>
      <c r="B689" s="1" t="s">
        <v>1159</v>
      </c>
      <c r="C689" s="1" t="s">
        <v>1160</v>
      </c>
      <c r="D689" s="1" t="s">
        <v>1713</v>
      </c>
      <c r="E689" s="1" t="s">
        <v>319</v>
      </c>
      <c r="F689" s="1">
        <v>0.13</v>
      </c>
      <c r="G689" s="1">
        <v>8.5000000000000006E-3</v>
      </c>
      <c r="H689" s="1">
        <v>2.62</v>
      </c>
      <c r="I689" s="1" t="s">
        <v>976</v>
      </c>
      <c r="J689" s="1" t="s">
        <v>532</v>
      </c>
      <c r="AI689" s="561"/>
      <c r="AJ689" s="166" t="s">
        <v>2679</v>
      </c>
      <c r="AK689" s="157" t="s">
        <v>1703</v>
      </c>
      <c r="AL689" s="627" t="s">
        <v>2099</v>
      </c>
      <c r="AM689" s="627" t="s">
        <v>535</v>
      </c>
      <c r="AN689" s="627" t="s">
        <v>1721</v>
      </c>
      <c r="AO689" s="157">
        <v>2.5000000000000001E-2</v>
      </c>
      <c r="AP689" s="157">
        <v>0</v>
      </c>
      <c r="AQ689" s="11">
        <v>2.3199999999999998</v>
      </c>
      <c r="AR689" s="10" t="s">
        <v>2680</v>
      </c>
      <c r="AS689" s="157" t="s">
        <v>1703</v>
      </c>
      <c r="AT689" s="627" t="s">
        <v>2099</v>
      </c>
      <c r="AU689" s="627" t="s">
        <v>535</v>
      </c>
      <c r="AV689" s="627" t="s">
        <v>1721</v>
      </c>
      <c r="AW689" s="157">
        <v>2.5000000000000001E-2</v>
      </c>
      <c r="AX689" s="157">
        <v>0</v>
      </c>
      <c r="AY689" s="11">
        <v>3</v>
      </c>
      <c r="AZ689" s="10" t="s">
        <v>2103</v>
      </c>
      <c r="BA689" s="157" t="s">
        <v>1929</v>
      </c>
      <c r="BB689" s="627" t="s">
        <v>2114</v>
      </c>
      <c r="BC689" s="627" t="s">
        <v>531</v>
      </c>
      <c r="BD689" s="627" t="s">
        <v>1721</v>
      </c>
      <c r="BE689" s="157">
        <v>0.3</v>
      </c>
      <c r="BF689" s="157">
        <v>0.06</v>
      </c>
      <c r="BG689" s="11">
        <v>2.58</v>
      </c>
      <c r="BH689" s="10" t="s">
        <v>2149</v>
      </c>
      <c r="BI689" s="157" t="s">
        <v>539</v>
      </c>
      <c r="BJ689" s="627" t="s">
        <v>1279</v>
      </c>
      <c r="BK689" s="627" t="s">
        <v>1184</v>
      </c>
      <c r="BL689" s="627" t="s">
        <v>1721</v>
      </c>
      <c r="BM689" s="157">
        <v>2.2499999999999999E-2</v>
      </c>
      <c r="BN689" s="157">
        <v>0</v>
      </c>
      <c r="BO689" s="11">
        <v>2.23</v>
      </c>
      <c r="BP689" s="502" t="s">
        <v>2158</v>
      </c>
      <c r="BQ689" s="503" t="s">
        <v>2456</v>
      </c>
      <c r="BR689" s="504" t="s">
        <v>2613</v>
      </c>
      <c r="BS689" s="504" t="s">
        <v>1721</v>
      </c>
      <c r="BT689" s="504" t="s">
        <v>1721</v>
      </c>
      <c r="BU689" s="503">
        <v>3.7499999999999999E-2</v>
      </c>
      <c r="BV689" s="503">
        <v>0</v>
      </c>
      <c r="BW689" s="505">
        <v>1.37</v>
      </c>
    </row>
    <row r="690" spans="1:75">
      <c r="A690" s="1" t="s">
        <v>60</v>
      </c>
      <c r="B690" s="1" t="s">
        <v>1159</v>
      </c>
      <c r="C690" s="1" t="s">
        <v>1160</v>
      </c>
      <c r="D690" s="1" t="s">
        <v>1713</v>
      </c>
      <c r="E690" s="1" t="s">
        <v>320</v>
      </c>
      <c r="F690" s="1">
        <v>0.13</v>
      </c>
      <c r="G690" s="1">
        <v>8.5000000000000006E-3</v>
      </c>
      <c r="H690" s="1">
        <v>2.62</v>
      </c>
      <c r="I690" s="1" t="s">
        <v>704</v>
      </c>
      <c r="J690" s="1" t="s">
        <v>713</v>
      </c>
      <c r="AI690" s="561"/>
      <c r="AJ690" s="166" t="s">
        <v>2679</v>
      </c>
      <c r="AK690" s="157" t="s">
        <v>1703</v>
      </c>
      <c r="AL690" s="627" t="s">
        <v>2100</v>
      </c>
      <c r="AM690" s="627" t="s">
        <v>535</v>
      </c>
      <c r="AN690" s="627" t="s">
        <v>1721</v>
      </c>
      <c r="AO690" s="157">
        <v>2.5000000000000001E-2</v>
      </c>
      <c r="AP690" s="157">
        <v>0</v>
      </c>
      <c r="AQ690" s="11">
        <v>2.3199999999999998</v>
      </c>
      <c r="AR690" s="10" t="s">
        <v>2680</v>
      </c>
      <c r="AS690" s="157" t="s">
        <v>1703</v>
      </c>
      <c r="AT690" s="627" t="s">
        <v>2100</v>
      </c>
      <c r="AU690" s="627" t="s">
        <v>535</v>
      </c>
      <c r="AV690" s="627" t="s">
        <v>1721</v>
      </c>
      <c r="AW690" s="157">
        <v>2.5000000000000001E-2</v>
      </c>
      <c r="AX690" s="157">
        <v>0</v>
      </c>
      <c r="AY690" s="11">
        <v>3</v>
      </c>
      <c r="AZ690" s="10" t="s">
        <v>2103</v>
      </c>
      <c r="BA690" s="157" t="s">
        <v>1929</v>
      </c>
      <c r="BB690" s="627" t="s">
        <v>2115</v>
      </c>
      <c r="BC690" s="627" t="s">
        <v>531</v>
      </c>
      <c r="BD690" s="627" t="s">
        <v>1721</v>
      </c>
      <c r="BE690" s="157">
        <v>0.3</v>
      </c>
      <c r="BF690" s="157">
        <v>0.06</v>
      </c>
      <c r="BG690" s="11">
        <v>2.58</v>
      </c>
      <c r="BH690" s="558" t="s">
        <v>2679</v>
      </c>
      <c r="BI690" s="555" t="s">
        <v>35</v>
      </c>
      <c r="BJ690" s="556" t="s">
        <v>1836</v>
      </c>
      <c r="BK690" s="556" t="s">
        <v>531</v>
      </c>
      <c r="BL690" s="556" t="s">
        <v>1721</v>
      </c>
      <c r="BM690" s="555">
        <v>0.03</v>
      </c>
      <c r="BN690" s="555">
        <v>0</v>
      </c>
      <c r="BO690" s="557">
        <v>2.23</v>
      </c>
      <c r="BP690" s="502" t="s">
        <v>2158</v>
      </c>
      <c r="BQ690" s="503" t="s">
        <v>2456</v>
      </c>
      <c r="BR690" s="504" t="s">
        <v>2614</v>
      </c>
      <c r="BS690" s="504" t="s">
        <v>1193</v>
      </c>
      <c r="BT690" s="504" t="s">
        <v>1721</v>
      </c>
      <c r="BU690" s="503">
        <v>5.6249999999999994E-2</v>
      </c>
      <c r="BV690" s="503">
        <v>0</v>
      </c>
      <c r="BW690" s="505">
        <v>1.37</v>
      </c>
    </row>
    <row r="691" spans="1:75">
      <c r="A691" s="1" t="s">
        <v>61</v>
      </c>
      <c r="B691" s="1" t="s">
        <v>1159</v>
      </c>
      <c r="C691" s="1" t="s">
        <v>1160</v>
      </c>
      <c r="D691" s="1" t="s">
        <v>1713</v>
      </c>
      <c r="E691" s="1" t="s">
        <v>321</v>
      </c>
      <c r="F691" s="1">
        <v>6.5000000000000002E-2</v>
      </c>
      <c r="G691" s="1">
        <v>4.2500000000000003E-3</v>
      </c>
      <c r="H691" s="1">
        <v>2.62</v>
      </c>
      <c r="I691" s="1" t="s">
        <v>1176</v>
      </c>
      <c r="J691" s="1" t="s">
        <v>533</v>
      </c>
      <c r="AI691" s="561"/>
      <c r="AJ691" s="166" t="s">
        <v>2679</v>
      </c>
      <c r="AK691" s="157" t="s">
        <v>1703</v>
      </c>
      <c r="AL691" s="627" t="s">
        <v>1546</v>
      </c>
      <c r="AM691" s="627" t="s">
        <v>535</v>
      </c>
      <c r="AN691" s="627" t="s">
        <v>1721</v>
      </c>
      <c r="AO691" s="157">
        <v>2.5000000000000001E-2</v>
      </c>
      <c r="AP691" s="157">
        <v>0</v>
      </c>
      <c r="AQ691" s="11">
        <v>2.3199999999999998</v>
      </c>
      <c r="AR691" s="10" t="s">
        <v>2680</v>
      </c>
      <c r="AS691" s="157" t="s">
        <v>1703</v>
      </c>
      <c r="AT691" s="627" t="s">
        <v>1546</v>
      </c>
      <c r="AU691" s="627" t="s">
        <v>535</v>
      </c>
      <c r="AV691" s="627" t="s">
        <v>1721</v>
      </c>
      <c r="AW691" s="157">
        <v>2.5000000000000001E-2</v>
      </c>
      <c r="AX691" s="157">
        <v>0</v>
      </c>
      <c r="AY691" s="11">
        <v>3</v>
      </c>
      <c r="AZ691" s="10" t="s">
        <v>2103</v>
      </c>
      <c r="BA691" s="157" t="s">
        <v>1929</v>
      </c>
      <c r="BB691" s="627" t="s">
        <v>2116</v>
      </c>
      <c r="BC691" s="627" t="s">
        <v>532</v>
      </c>
      <c r="BD691" s="627" t="s">
        <v>1721</v>
      </c>
      <c r="BE691" s="157">
        <v>0.2</v>
      </c>
      <c r="BF691" s="157">
        <v>0.04</v>
      </c>
      <c r="BG691" s="11">
        <v>2.58</v>
      </c>
      <c r="BH691" s="558" t="s">
        <v>2679</v>
      </c>
      <c r="BI691" s="555" t="s">
        <v>1703</v>
      </c>
      <c r="BJ691" s="556" t="s">
        <v>2100</v>
      </c>
      <c r="BK691" s="556" t="s">
        <v>535</v>
      </c>
      <c r="BL691" s="556" t="s">
        <v>1721</v>
      </c>
      <c r="BM691" s="555">
        <v>1.2500000000000001E-2</v>
      </c>
      <c r="BN691" s="555">
        <v>0</v>
      </c>
      <c r="BO691" s="557">
        <v>2.23</v>
      </c>
      <c r="BP691" s="502" t="s">
        <v>2158</v>
      </c>
      <c r="BQ691" s="503" t="s">
        <v>2456</v>
      </c>
      <c r="BR691" s="504" t="s">
        <v>2615</v>
      </c>
      <c r="BS691" s="504" t="s">
        <v>1193</v>
      </c>
      <c r="BT691" s="504" t="s">
        <v>1721</v>
      </c>
      <c r="BU691" s="503">
        <v>5.6249999999999994E-2</v>
      </c>
      <c r="BV691" s="503">
        <v>0</v>
      </c>
      <c r="BW691" s="505">
        <v>1.37</v>
      </c>
    </row>
    <row r="692" spans="1:75">
      <c r="A692" s="1" t="s">
        <v>62</v>
      </c>
      <c r="B692" s="1" t="s">
        <v>1159</v>
      </c>
      <c r="C692" s="1" t="s">
        <v>1160</v>
      </c>
      <c r="D692" s="1" t="s">
        <v>1713</v>
      </c>
      <c r="E692" s="1" t="s">
        <v>322</v>
      </c>
      <c r="F692" s="1">
        <v>6.5000000000000002E-2</v>
      </c>
      <c r="G692" s="1">
        <v>4.2500000000000003E-3</v>
      </c>
      <c r="H692" s="1">
        <v>2.62</v>
      </c>
      <c r="I692" s="1" t="s">
        <v>704</v>
      </c>
      <c r="J692" s="1" t="s">
        <v>716</v>
      </c>
      <c r="AI692" s="561"/>
      <c r="AJ692" s="166" t="s">
        <v>2679</v>
      </c>
      <c r="AK692" s="157" t="s">
        <v>1703</v>
      </c>
      <c r="AL692" s="627" t="s">
        <v>2101</v>
      </c>
      <c r="AM692" s="627" t="s">
        <v>536</v>
      </c>
      <c r="AN692" s="627" t="s">
        <v>1721</v>
      </c>
      <c r="AO692" s="157">
        <v>1.2500000000000001E-2</v>
      </c>
      <c r="AP692" s="157">
        <v>0</v>
      </c>
      <c r="AQ692" s="11">
        <v>2.3199999999999998</v>
      </c>
      <c r="AR692" s="10" t="s">
        <v>2680</v>
      </c>
      <c r="AS692" s="157" t="s">
        <v>1703</v>
      </c>
      <c r="AT692" s="627" t="s">
        <v>2101</v>
      </c>
      <c r="AU692" s="627" t="s">
        <v>536</v>
      </c>
      <c r="AV692" s="627" t="s">
        <v>1721</v>
      </c>
      <c r="AW692" s="157">
        <v>1.2500000000000001E-2</v>
      </c>
      <c r="AX692" s="157">
        <v>0</v>
      </c>
      <c r="AY692" s="11">
        <v>3</v>
      </c>
      <c r="AZ692" s="10" t="s">
        <v>2103</v>
      </c>
      <c r="BA692" s="157" t="s">
        <v>1929</v>
      </c>
      <c r="BB692" s="627" t="s">
        <v>2117</v>
      </c>
      <c r="BC692" s="627" t="s">
        <v>532</v>
      </c>
      <c r="BD692" s="627" t="s">
        <v>1721</v>
      </c>
      <c r="BE692" s="157">
        <v>0.2</v>
      </c>
      <c r="BF692" s="157">
        <v>0.04</v>
      </c>
      <c r="BG692" s="11">
        <v>2.58</v>
      </c>
      <c r="BH692" s="502" t="s">
        <v>2149</v>
      </c>
      <c r="BI692" s="503" t="s">
        <v>2456</v>
      </c>
      <c r="BJ692" s="504" t="s">
        <v>2616</v>
      </c>
      <c r="BK692" s="504" t="s">
        <v>1721</v>
      </c>
      <c r="BL692" s="504" t="s">
        <v>1721</v>
      </c>
      <c r="BM692" s="503">
        <v>2.5000000000000001E-2</v>
      </c>
      <c r="BN692" s="503">
        <v>0</v>
      </c>
      <c r="BO692" s="505">
        <v>2.23</v>
      </c>
      <c r="BP692" s="502" t="s">
        <v>2158</v>
      </c>
      <c r="BQ692" s="503" t="s">
        <v>2456</v>
      </c>
      <c r="BR692" s="504" t="s">
        <v>2617</v>
      </c>
      <c r="BS692" s="504" t="s">
        <v>299</v>
      </c>
      <c r="BT692" s="504" t="s">
        <v>1721</v>
      </c>
      <c r="BU692" s="503">
        <v>3.7499999999999999E-2</v>
      </c>
      <c r="BV692" s="503">
        <v>0</v>
      </c>
      <c r="BW692" s="505">
        <v>1.37</v>
      </c>
    </row>
    <row r="693" spans="1:75">
      <c r="A693" s="1" t="s">
        <v>63</v>
      </c>
      <c r="B693" s="1" t="s">
        <v>1159</v>
      </c>
      <c r="C693" s="1" t="s">
        <v>1160</v>
      </c>
      <c r="D693" s="1" t="s">
        <v>1713</v>
      </c>
      <c r="E693" s="1" t="s">
        <v>646</v>
      </c>
      <c r="F693" s="1">
        <v>0.26</v>
      </c>
      <c r="G693" s="1">
        <v>4.2500000000000003E-3</v>
      </c>
      <c r="H693" s="1">
        <v>2.62</v>
      </c>
      <c r="I693" s="1" t="s">
        <v>1176</v>
      </c>
      <c r="J693" s="1" t="s">
        <v>64</v>
      </c>
      <c r="AI693" s="561"/>
      <c r="AJ693" s="166" t="s">
        <v>2679</v>
      </c>
      <c r="AK693" s="157" t="s">
        <v>1703</v>
      </c>
      <c r="AL693" s="627" t="s">
        <v>2102</v>
      </c>
      <c r="AM693" s="627" t="s">
        <v>536</v>
      </c>
      <c r="AN693" s="627" t="s">
        <v>1721</v>
      </c>
      <c r="AO693" s="157">
        <v>1.2500000000000001E-2</v>
      </c>
      <c r="AP693" s="157">
        <v>0</v>
      </c>
      <c r="AQ693" s="11">
        <v>2.3199999999999998</v>
      </c>
      <c r="AR693" s="10" t="s">
        <v>2680</v>
      </c>
      <c r="AS693" s="157" t="s">
        <v>1703</v>
      </c>
      <c r="AT693" s="627" t="s">
        <v>2102</v>
      </c>
      <c r="AU693" s="627" t="s">
        <v>536</v>
      </c>
      <c r="AV693" s="627" t="s">
        <v>1721</v>
      </c>
      <c r="AW693" s="157">
        <v>1.2500000000000001E-2</v>
      </c>
      <c r="AX693" s="157">
        <v>0</v>
      </c>
      <c r="AY693" s="11">
        <v>3</v>
      </c>
      <c r="AZ693" s="10" t="s">
        <v>2103</v>
      </c>
      <c r="BA693" s="157" t="s">
        <v>1929</v>
      </c>
      <c r="BB693" s="627" t="s">
        <v>2118</v>
      </c>
      <c r="BC693" s="627" t="s">
        <v>533</v>
      </c>
      <c r="BD693" s="627" t="s">
        <v>1721</v>
      </c>
      <c r="BE693" s="157">
        <v>0.1</v>
      </c>
      <c r="BF693" s="157">
        <v>0.02</v>
      </c>
      <c r="BG693" s="11">
        <v>2.58</v>
      </c>
      <c r="BH693" s="502" t="s">
        <v>2149</v>
      </c>
      <c r="BI693" s="503" t="s">
        <v>2456</v>
      </c>
      <c r="BJ693" s="504" t="s">
        <v>2618</v>
      </c>
      <c r="BK693" s="504" t="s">
        <v>1721</v>
      </c>
      <c r="BL693" s="504" t="s">
        <v>1721</v>
      </c>
      <c r="BM693" s="503">
        <v>1.2500000000000001E-2</v>
      </c>
      <c r="BN693" s="503">
        <v>0</v>
      </c>
      <c r="BO693" s="505">
        <v>2.23</v>
      </c>
      <c r="BP693" s="502" t="s">
        <v>2158</v>
      </c>
      <c r="BQ693" s="503" t="s">
        <v>2456</v>
      </c>
      <c r="BR693" s="504" t="s">
        <v>2619</v>
      </c>
      <c r="BS693" s="504" t="s">
        <v>299</v>
      </c>
      <c r="BT693" s="504" t="s">
        <v>1721</v>
      </c>
      <c r="BU693" s="503">
        <v>3.7499999999999999E-2</v>
      </c>
      <c r="BV693" s="503">
        <v>0</v>
      </c>
      <c r="BW693" s="505">
        <v>1.37</v>
      </c>
    </row>
    <row r="694" spans="1:75">
      <c r="A694" s="1" t="s">
        <v>65</v>
      </c>
      <c r="B694" s="1" t="s">
        <v>1159</v>
      </c>
      <c r="C694" s="1" t="s">
        <v>1160</v>
      </c>
      <c r="D694" s="1" t="s">
        <v>1713</v>
      </c>
      <c r="E694" s="1" t="s">
        <v>323</v>
      </c>
      <c r="F694" s="1">
        <v>0.13</v>
      </c>
      <c r="G694" s="1">
        <v>4.2500000000000003E-3</v>
      </c>
      <c r="H694" s="1">
        <v>2.62</v>
      </c>
      <c r="I694" s="1" t="s">
        <v>704</v>
      </c>
      <c r="J694" s="1" t="s">
        <v>66</v>
      </c>
      <c r="AI694" s="561"/>
      <c r="AJ694" s="166" t="s">
        <v>2679</v>
      </c>
      <c r="AK694" s="157" t="s">
        <v>1703</v>
      </c>
      <c r="AL694" s="627" t="s">
        <v>1547</v>
      </c>
      <c r="AM694" s="627" t="s">
        <v>536</v>
      </c>
      <c r="AN694" s="627" t="s">
        <v>1721</v>
      </c>
      <c r="AO694" s="157">
        <v>1.2500000000000001E-2</v>
      </c>
      <c r="AP694" s="157">
        <v>0</v>
      </c>
      <c r="AQ694" s="11">
        <v>2.3199999999999998</v>
      </c>
      <c r="AR694" s="10" t="s">
        <v>2680</v>
      </c>
      <c r="AS694" s="157" t="s">
        <v>1703</v>
      </c>
      <c r="AT694" s="627" t="s">
        <v>1547</v>
      </c>
      <c r="AU694" s="627" t="s">
        <v>536</v>
      </c>
      <c r="AV694" s="627" t="s">
        <v>1721</v>
      </c>
      <c r="AW694" s="157">
        <v>1.2500000000000001E-2</v>
      </c>
      <c r="AX694" s="157">
        <v>0</v>
      </c>
      <c r="AY694" s="11">
        <v>3</v>
      </c>
      <c r="AZ694" s="10" t="s">
        <v>2103</v>
      </c>
      <c r="BA694" s="157" t="s">
        <v>1929</v>
      </c>
      <c r="BB694" s="627" t="s">
        <v>2119</v>
      </c>
      <c r="BC694" s="627" t="s">
        <v>533</v>
      </c>
      <c r="BD694" s="627" t="s">
        <v>1721</v>
      </c>
      <c r="BE694" s="157">
        <v>0.1</v>
      </c>
      <c r="BF694" s="157">
        <v>0.02</v>
      </c>
      <c r="BG694" s="11">
        <v>2.58</v>
      </c>
      <c r="BH694" s="502" t="s">
        <v>2149</v>
      </c>
      <c r="BI694" s="503" t="s">
        <v>2456</v>
      </c>
      <c r="BJ694" s="504" t="s">
        <v>2620</v>
      </c>
      <c r="BK694" s="504" t="s">
        <v>1193</v>
      </c>
      <c r="BL694" s="504" t="s">
        <v>1721</v>
      </c>
      <c r="BM694" s="503">
        <v>1.8750000000000003E-2</v>
      </c>
      <c r="BN694" s="503">
        <v>0</v>
      </c>
      <c r="BO694" s="505">
        <v>2.23</v>
      </c>
      <c r="BP694" s="502" t="s">
        <v>2158</v>
      </c>
      <c r="BQ694" s="503" t="s">
        <v>2456</v>
      </c>
      <c r="BR694" s="504" t="s">
        <v>2621</v>
      </c>
      <c r="BS694" s="504" t="s">
        <v>2442</v>
      </c>
      <c r="BT694" s="504" t="s">
        <v>1721</v>
      </c>
      <c r="BU694" s="503">
        <v>1.8749999999999999E-2</v>
      </c>
      <c r="BV694" s="503">
        <v>0</v>
      </c>
      <c r="BW694" s="505">
        <v>1.37</v>
      </c>
    </row>
    <row r="695" spans="1:75">
      <c r="A695" s="1" t="s">
        <v>67</v>
      </c>
      <c r="B695" s="1" t="s">
        <v>1159</v>
      </c>
      <c r="C695" s="1" t="s">
        <v>1160</v>
      </c>
      <c r="D695" s="1" t="s">
        <v>1713</v>
      </c>
      <c r="E695" s="1" t="s">
        <v>324</v>
      </c>
      <c r="F695" s="1">
        <v>0.26</v>
      </c>
      <c r="G695" s="1">
        <v>2.5500000000000002E-3</v>
      </c>
      <c r="H695" s="1">
        <v>2.62</v>
      </c>
      <c r="I695" s="1" t="s">
        <v>68</v>
      </c>
      <c r="J695" s="1" t="s">
        <v>69</v>
      </c>
      <c r="AI695" s="561"/>
      <c r="AJ695" s="166" t="s">
        <v>2679</v>
      </c>
      <c r="AK695" s="157" t="s">
        <v>539</v>
      </c>
      <c r="AL695" s="627" t="s">
        <v>1548</v>
      </c>
      <c r="AM695" s="627" t="s">
        <v>1721</v>
      </c>
      <c r="AN695" s="627" t="s">
        <v>1721</v>
      </c>
      <c r="AO695" s="157">
        <v>0.05</v>
      </c>
      <c r="AP695" s="157">
        <v>0</v>
      </c>
      <c r="AQ695" s="11">
        <v>2.3199999999999998</v>
      </c>
      <c r="AR695" s="10" t="s">
        <v>2680</v>
      </c>
      <c r="AS695" s="157" t="s">
        <v>539</v>
      </c>
      <c r="AT695" s="627" t="s">
        <v>1548</v>
      </c>
      <c r="AU695" s="627" t="s">
        <v>1721</v>
      </c>
      <c r="AV695" s="627" t="s">
        <v>1721</v>
      </c>
      <c r="AW695" s="157">
        <v>0.05</v>
      </c>
      <c r="AX695" s="157">
        <v>0</v>
      </c>
      <c r="AY695" s="11">
        <v>3</v>
      </c>
      <c r="AZ695" s="10" t="s">
        <v>2103</v>
      </c>
      <c r="BA695" s="157" t="s">
        <v>1702</v>
      </c>
      <c r="BB695" s="627" t="s">
        <v>2120</v>
      </c>
      <c r="BC695" s="627" t="s">
        <v>1721</v>
      </c>
      <c r="BD695" s="627" t="s">
        <v>1721</v>
      </c>
      <c r="BE695" s="157">
        <v>0.28000000000000003</v>
      </c>
      <c r="BF695" s="157">
        <v>5.1999999999999998E-2</v>
      </c>
      <c r="BG695" s="11">
        <v>2.58</v>
      </c>
      <c r="BH695" s="502" t="s">
        <v>2149</v>
      </c>
      <c r="BI695" s="503" t="s">
        <v>2456</v>
      </c>
      <c r="BJ695" s="504" t="s">
        <v>2622</v>
      </c>
      <c r="BK695" s="504" t="s">
        <v>1193</v>
      </c>
      <c r="BL695" s="504" t="s">
        <v>1721</v>
      </c>
      <c r="BM695" s="503">
        <v>1.8750000000000003E-2</v>
      </c>
      <c r="BN695" s="503">
        <v>0</v>
      </c>
      <c r="BO695" s="505">
        <v>2.23</v>
      </c>
      <c r="BP695" s="502" t="s">
        <v>2158</v>
      </c>
      <c r="BQ695" s="503" t="s">
        <v>2456</v>
      </c>
      <c r="BR695" s="504" t="s">
        <v>2623</v>
      </c>
      <c r="BS695" s="504" t="s">
        <v>2442</v>
      </c>
      <c r="BT695" s="504" t="s">
        <v>1721</v>
      </c>
      <c r="BU695" s="503">
        <v>1.8749999999999999E-2</v>
      </c>
      <c r="BV695" s="503">
        <v>0</v>
      </c>
      <c r="BW695" s="505">
        <v>1.37</v>
      </c>
    </row>
    <row r="696" spans="1:75">
      <c r="A696" s="1" t="s">
        <v>70</v>
      </c>
      <c r="B696" s="1" t="s">
        <v>1159</v>
      </c>
      <c r="C696" s="1" t="s">
        <v>1160</v>
      </c>
      <c r="D696" s="1" t="s">
        <v>1713</v>
      </c>
      <c r="E696" s="1" t="s">
        <v>325</v>
      </c>
      <c r="F696" s="1">
        <v>0.13</v>
      </c>
      <c r="G696" s="1">
        <v>2.5500000000000002E-3</v>
      </c>
      <c r="H696" s="1">
        <v>2.62</v>
      </c>
      <c r="I696" s="1" t="s">
        <v>704</v>
      </c>
      <c r="J696" s="1" t="s">
        <v>71</v>
      </c>
      <c r="AI696" s="561"/>
      <c r="AJ696" s="166" t="s">
        <v>2679</v>
      </c>
      <c r="AK696" s="157" t="s">
        <v>539</v>
      </c>
      <c r="AL696" s="627" t="s">
        <v>1549</v>
      </c>
      <c r="AM696" s="627" t="s">
        <v>1721</v>
      </c>
      <c r="AN696" s="627" t="s">
        <v>1721</v>
      </c>
      <c r="AO696" s="157">
        <v>2.5000000000000001E-2</v>
      </c>
      <c r="AP696" s="157">
        <v>0</v>
      </c>
      <c r="AQ696" s="11">
        <v>2.3199999999999998</v>
      </c>
      <c r="AR696" s="10" t="s">
        <v>2680</v>
      </c>
      <c r="AS696" s="157" t="s">
        <v>539</v>
      </c>
      <c r="AT696" s="627" t="s">
        <v>1549</v>
      </c>
      <c r="AU696" s="627" t="s">
        <v>1721</v>
      </c>
      <c r="AV696" s="627" t="s">
        <v>1721</v>
      </c>
      <c r="AW696" s="157">
        <v>2.5000000000000001E-2</v>
      </c>
      <c r="AX696" s="157">
        <v>0</v>
      </c>
      <c r="AY696" s="11">
        <v>3</v>
      </c>
      <c r="AZ696" s="10" t="s">
        <v>2103</v>
      </c>
      <c r="BA696" s="157" t="s">
        <v>1702</v>
      </c>
      <c r="BB696" s="627" t="s">
        <v>2121</v>
      </c>
      <c r="BC696" s="627" t="s">
        <v>1721</v>
      </c>
      <c r="BD696" s="627" t="s">
        <v>1721</v>
      </c>
      <c r="BE696" s="157">
        <v>0.14000000000000001</v>
      </c>
      <c r="BF696" s="157">
        <v>2.5999999999999999E-2</v>
      </c>
      <c r="BG696" s="11">
        <v>2.58</v>
      </c>
      <c r="BH696" s="502" t="s">
        <v>2149</v>
      </c>
      <c r="BI696" s="503" t="s">
        <v>2456</v>
      </c>
      <c r="BJ696" s="504" t="s">
        <v>2624</v>
      </c>
      <c r="BK696" s="504" t="s">
        <v>299</v>
      </c>
      <c r="BL696" s="504" t="s">
        <v>1721</v>
      </c>
      <c r="BM696" s="503">
        <v>1.2500000000000001E-2</v>
      </c>
      <c r="BN696" s="503">
        <v>0</v>
      </c>
      <c r="BO696" s="505">
        <v>2.23</v>
      </c>
      <c r="BP696" s="593" t="s">
        <v>2158</v>
      </c>
      <c r="BQ696" s="594" t="s">
        <v>2456</v>
      </c>
      <c r="BR696" s="595" t="s">
        <v>4393</v>
      </c>
      <c r="BS696" s="595" t="s">
        <v>1721</v>
      </c>
      <c r="BT696" s="595" t="s">
        <v>1721</v>
      </c>
      <c r="BU696" s="594"/>
      <c r="BV696" s="594"/>
      <c r="BW696" s="596"/>
    </row>
    <row r="697" spans="1:75">
      <c r="A697" s="1" t="s">
        <v>72</v>
      </c>
      <c r="B697" s="1" t="s">
        <v>1159</v>
      </c>
      <c r="C697" s="1" t="s">
        <v>1160</v>
      </c>
      <c r="D697" s="1" t="s">
        <v>1713</v>
      </c>
      <c r="E697" s="1" t="s">
        <v>326</v>
      </c>
      <c r="F697" s="1">
        <v>0.19500000000000001</v>
      </c>
      <c r="G697" s="1">
        <v>4.2500000000000003E-3</v>
      </c>
      <c r="H697" s="1">
        <v>2.62</v>
      </c>
      <c r="I697" s="1" t="s">
        <v>1176</v>
      </c>
      <c r="J697" s="1" t="s">
        <v>73</v>
      </c>
      <c r="AI697" s="561"/>
      <c r="AJ697" s="166" t="s">
        <v>2679</v>
      </c>
      <c r="AK697" s="157" t="s">
        <v>539</v>
      </c>
      <c r="AL697" s="627" t="s">
        <v>1550</v>
      </c>
      <c r="AM697" s="627" t="s">
        <v>1721</v>
      </c>
      <c r="AN697" s="627" t="s">
        <v>1721</v>
      </c>
      <c r="AO697" s="157">
        <v>1.2500000000000001E-2</v>
      </c>
      <c r="AP697" s="157">
        <v>0</v>
      </c>
      <c r="AQ697" s="11">
        <v>2.3199999999999998</v>
      </c>
      <c r="AR697" s="10" t="s">
        <v>2680</v>
      </c>
      <c r="AS697" s="157" t="s">
        <v>539</v>
      </c>
      <c r="AT697" s="627" t="s">
        <v>1550</v>
      </c>
      <c r="AU697" s="627" t="s">
        <v>1721</v>
      </c>
      <c r="AV697" s="627" t="s">
        <v>1721</v>
      </c>
      <c r="AW697" s="157">
        <v>1.2500000000000001E-2</v>
      </c>
      <c r="AX697" s="157">
        <v>0</v>
      </c>
      <c r="AY697" s="11">
        <v>3</v>
      </c>
      <c r="AZ697" s="10" t="s">
        <v>2103</v>
      </c>
      <c r="BA697" s="157" t="s">
        <v>1702</v>
      </c>
      <c r="BB697" s="627" t="s">
        <v>2122</v>
      </c>
      <c r="BC697" s="627" t="s">
        <v>1721</v>
      </c>
      <c r="BD697" s="627" t="s">
        <v>1721</v>
      </c>
      <c r="BE697" s="157">
        <v>0.28000000000000003</v>
      </c>
      <c r="BF697" s="157">
        <v>5.1999999999999998E-2</v>
      </c>
      <c r="BG697" s="11">
        <v>2.58</v>
      </c>
      <c r="BH697" s="502" t="s">
        <v>2149</v>
      </c>
      <c r="BI697" s="503" t="s">
        <v>2456</v>
      </c>
      <c r="BJ697" s="504" t="s">
        <v>2625</v>
      </c>
      <c r="BK697" s="504" t="s">
        <v>299</v>
      </c>
      <c r="BL697" s="504" t="s">
        <v>1721</v>
      </c>
      <c r="BM697" s="503">
        <v>1.2500000000000001E-2</v>
      </c>
      <c r="BN697" s="503">
        <v>0</v>
      </c>
      <c r="BO697" s="505">
        <v>2.23</v>
      </c>
      <c r="BP697" s="593" t="s">
        <v>2158</v>
      </c>
      <c r="BQ697" s="594" t="s">
        <v>2456</v>
      </c>
      <c r="BR697" s="595" t="s">
        <v>4394</v>
      </c>
      <c r="BS697" s="595" t="s">
        <v>1721</v>
      </c>
      <c r="BT697" s="595" t="s">
        <v>1721</v>
      </c>
      <c r="BU697" s="594"/>
      <c r="BV697" s="594"/>
      <c r="BW697" s="596"/>
    </row>
    <row r="698" spans="1:75">
      <c r="A698" s="1" t="s">
        <v>74</v>
      </c>
      <c r="B698" s="1" t="s">
        <v>1159</v>
      </c>
      <c r="C698" s="1" t="s">
        <v>1160</v>
      </c>
      <c r="D698" s="1" t="s">
        <v>1713</v>
      </c>
      <c r="E698" s="1" t="s">
        <v>327</v>
      </c>
      <c r="F698" s="1">
        <v>0.19500000000000001</v>
      </c>
      <c r="G698" s="1">
        <v>4.2500000000000003E-3</v>
      </c>
      <c r="H698" s="1">
        <v>2.62</v>
      </c>
      <c r="I698" s="1" t="s">
        <v>704</v>
      </c>
      <c r="J698" s="1" t="s">
        <v>75</v>
      </c>
      <c r="AI698" s="561"/>
      <c r="AJ698" s="166" t="s">
        <v>2679</v>
      </c>
      <c r="AK698" s="157" t="s">
        <v>539</v>
      </c>
      <c r="AL698" s="627" t="s">
        <v>1551</v>
      </c>
      <c r="AM698" s="627" t="s">
        <v>535</v>
      </c>
      <c r="AN698" s="627" t="s">
        <v>1721</v>
      </c>
      <c r="AO698" s="157">
        <v>2.5000000000000001E-2</v>
      </c>
      <c r="AP698" s="157">
        <v>0</v>
      </c>
      <c r="AQ698" s="11">
        <v>2.3199999999999998</v>
      </c>
      <c r="AR698" s="10" t="s">
        <v>2680</v>
      </c>
      <c r="AS698" s="157" t="s">
        <v>539</v>
      </c>
      <c r="AT698" s="627" t="s">
        <v>1551</v>
      </c>
      <c r="AU698" s="627" t="s">
        <v>535</v>
      </c>
      <c r="AV698" s="627" t="s">
        <v>1721</v>
      </c>
      <c r="AW698" s="157">
        <v>2.5000000000000001E-2</v>
      </c>
      <c r="AX698" s="157">
        <v>0</v>
      </c>
      <c r="AY698" s="11">
        <v>3</v>
      </c>
      <c r="AZ698" s="10" t="s">
        <v>2103</v>
      </c>
      <c r="BA698" s="157" t="s">
        <v>1702</v>
      </c>
      <c r="BB698" s="627" t="s">
        <v>2123</v>
      </c>
      <c r="BC698" s="627" t="s">
        <v>1721</v>
      </c>
      <c r="BD698" s="627" t="s">
        <v>1721</v>
      </c>
      <c r="BE698" s="157">
        <v>0.14000000000000001</v>
      </c>
      <c r="BF698" s="157">
        <v>2.5999999999999999E-2</v>
      </c>
      <c r="BG698" s="11">
        <v>2.58</v>
      </c>
      <c r="BH698" s="502" t="s">
        <v>2149</v>
      </c>
      <c r="BI698" s="503" t="s">
        <v>2456</v>
      </c>
      <c r="BJ698" s="504" t="s">
        <v>2626</v>
      </c>
      <c r="BK698" s="504" t="s">
        <v>2442</v>
      </c>
      <c r="BL698" s="504" t="s">
        <v>1721</v>
      </c>
      <c r="BM698" s="503">
        <v>6.2500000000000003E-3</v>
      </c>
      <c r="BN698" s="503">
        <v>0</v>
      </c>
      <c r="BO698" s="505">
        <v>2.23</v>
      </c>
      <c r="BP698" s="10"/>
      <c r="BQ698" s="157"/>
      <c r="BR698" s="627"/>
      <c r="BS698" s="627"/>
      <c r="BT698" s="627"/>
      <c r="BU698" s="157"/>
      <c r="BV698" s="157"/>
      <c r="BW698" s="11"/>
    </row>
    <row r="699" spans="1:75">
      <c r="A699" s="1" t="s">
        <v>76</v>
      </c>
      <c r="B699" s="1" t="s">
        <v>1159</v>
      </c>
      <c r="C699" s="1" t="s">
        <v>1160</v>
      </c>
      <c r="D699" s="1" t="s">
        <v>1713</v>
      </c>
      <c r="E699" s="1" t="s">
        <v>328</v>
      </c>
      <c r="F699" s="1">
        <v>0.19500000000000001</v>
      </c>
      <c r="G699" s="1">
        <v>2.5500000000000002E-3</v>
      </c>
      <c r="H699" s="1">
        <v>2.62</v>
      </c>
      <c r="I699" s="1" t="s">
        <v>68</v>
      </c>
      <c r="J699" s="1" t="s">
        <v>77</v>
      </c>
      <c r="AI699" s="561"/>
      <c r="AJ699" s="166" t="s">
        <v>2679</v>
      </c>
      <c r="AK699" s="157" t="s">
        <v>539</v>
      </c>
      <c r="AL699" s="627" t="s">
        <v>1552</v>
      </c>
      <c r="AM699" s="627" t="s">
        <v>535</v>
      </c>
      <c r="AN699" s="627" t="s">
        <v>1721</v>
      </c>
      <c r="AO699" s="157">
        <v>2.5000000000000001E-2</v>
      </c>
      <c r="AP699" s="157">
        <v>0</v>
      </c>
      <c r="AQ699" s="11">
        <v>2.3199999999999998</v>
      </c>
      <c r="AR699" s="10" t="s">
        <v>2680</v>
      </c>
      <c r="AS699" s="157" t="s">
        <v>539</v>
      </c>
      <c r="AT699" s="627" t="s">
        <v>1552</v>
      </c>
      <c r="AU699" s="627" t="s">
        <v>535</v>
      </c>
      <c r="AV699" s="627" t="s">
        <v>1721</v>
      </c>
      <c r="AW699" s="157">
        <v>2.5000000000000001E-2</v>
      </c>
      <c r="AX699" s="157">
        <v>0</v>
      </c>
      <c r="AY699" s="11">
        <v>3</v>
      </c>
      <c r="AZ699" s="10" t="s">
        <v>2103</v>
      </c>
      <c r="BA699" s="157" t="s">
        <v>1702</v>
      </c>
      <c r="BB699" s="627" t="s">
        <v>2124</v>
      </c>
      <c r="BC699" s="627" t="s">
        <v>531</v>
      </c>
      <c r="BD699" s="627" t="s">
        <v>1721</v>
      </c>
      <c r="BE699" s="157">
        <v>0.21</v>
      </c>
      <c r="BF699" s="157">
        <v>3.9E-2</v>
      </c>
      <c r="BG699" s="11">
        <v>2.58</v>
      </c>
      <c r="BH699" s="502" t="s">
        <v>2149</v>
      </c>
      <c r="BI699" s="503" t="s">
        <v>2456</v>
      </c>
      <c r="BJ699" s="504" t="s">
        <v>2627</v>
      </c>
      <c r="BK699" s="504" t="s">
        <v>2442</v>
      </c>
      <c r="BL699" s="504" t="s">
        <v>1721</v>
      </c>
      <c r="BM699" s="503">
        <v>6.2500000000000003E-3</v>
      </c>
      <c r="BN699" s="503">
        <v>0</v>
      </c>
      <c r="BO699" s="505">
        <v>2.23</v>
      </c>
      <c r="BP699" s="10"/>
      <c r="BQ699" s="157"/>
      <c r="BR699" s="627"/>
      <c r="BS699" s="627"/>
      <c r="BT699" s="627"/>
      <c r="BU699" s="157"/>
      <c r="BV699" s="157"/>
      <c r="BW699" s="11"/>
    </row>
    <row r="700" spans="1:75">
      <c r="A700" s="1" t="s">
        <v>78</v>
      </c>
      <c r="B700" s="1" t="s">
        <v>1159</v>
      </c>
      <c r="C700" s="1" t="s">
        <v>1160</v>
      </c>
      <c r="D700" s="1" t="s">
        <v>1713</v>
      </c>
      <c r="E700" s="1" t="s">
        <v>329</v>
      </c>
      <c r="F700" s="1">
        <v>0.19500000000000001</v>
      </c>
      <c r="G700" s="1">
        <v>2.5500000000000002E-3</v>
      </c>
      <c r="H700" s="1">
        <v>2.62</v>
      </c>
      <c r="I700" s="1" t="s">
        <v>704</v>
      </c>
      <c r="J700" s="1" t="s">
        <v>79</v>
      </c>
      <c r="AI700" s="561"/>
      <c r="AJ700" s="166" t="s">
        <v>2679</v>
      </c>
      <c r="AK700" s="157" t="s">
        <v>539</v>
      </c>
      <c r="AL700" s="627" t="s">
        <v>1553</v>
      </c>
      <c r="AM700" s="627" t="s">
        <v>535</v>
      </c>
      <c r="AN700" s="627" t="s">
        <v>1721</v>
      </c>
      <c r="AO700" s="157">
        <v>2.5000000000000001E-2</v>
      </c>
      <c r="AP700" s="157">
        <v>0</v>
      </c>
      <c r="AQ700" s="11">
        <v>2.3199999999999998</v>
      </c>
      <c r="AR700" s="10" t="s">
        <v>2680</v>
      </c>
      <c r="AS700" s="157" t="s">
        <v>539</v>
      </c>
      <c r="AT700" s="627" t="s">
        <v>1553</v>
      </c>
      <c r="AU700" s="627" t="s">
        <v>535</v>
      </c>
      <c r="AV700" s="627" t="s">
        <v>1721</v>
      </c>
      <c r="AW700" s="157">
        <v>2.5000000000000001E-2</v>
      </c>
      <c r="AX700" s="157">
        <v>0</v>
      </c>
      <c r="AY700" s="11">
        <v>3</v>
      </c>
      <c r="AZ700" s="10" t="s">
        <v>2103</v>
      </c>
      <c r="BA700" s="157" t="s">
        <v>1702</v>
      </c>
      <c r="BB700" s="627" t="s">
        <v>2125</v>
      </c>
      <c r="BC700" s="627" t="s">
        <v>531</v>
      </c>
      <c r="BD700" s="627" t="s">
        <v>1721</v>
      </c>
      <c r="BE700" s="157">
        <v>0.21</v>
      </c>
      <c r="BF700" s="157">
        <v>3.9E-2</v>
      </c>
      <c r="BG700" s="11">
        <v>2.58</v>
      </c>
      <c r="BH700" s="593" t="s">
        <v>2149</v>
      </c>
      <c r="BI700" s="594" t="s">
        <v>2456</v>
      </c>
      <c r="BJ700" s="595" t="s">
        <v>4395</v>
      </c>
      <c r="BK700" s="595" t="s">
        <v>1721</v>
      </c>
      <c r="BL700" s="595" t="s">
        <v>1721</v>
      </c>
      <c r="BM700" s="594"/>
      <c r="BN700" s="594"/>
      <c r="BO700" s="596"/>
      <c r="BP700" s="10"/>
      <c r="BQ700" s="157"/>
      <c r="BR700" s="627"/>
      <c r="BS700" s="627"/>
      <c r="BT700" s="627"/>
      <c r="BU700" s="157"/>
      <c r="BV700" s="157"/>
      <c r="BW700" s="11"/>
    </row>
    <row r="701" spans="1:75">
      <c r="A701" s="1" t="s">
        <v>80</v>
      </c>
      <c r="B701" s="1" t="s">
        <v>1159</v>
      </c>
      <c r="C701" s="1" t="s">
        <v>1160</v>
      </c>
      <c r="D701" s="1" t="s">
        <v>1713</v>
      </c>
      <c r="E701" s="1" t="s">
        <v>330</v>
      </c>
      <c r="F701" s="1">
        <v>0.13</v>
      </c>
      <c r="G701" s="1">
        <v>4.2500000000000003E-3</v>
      </c>
      <c r="H701" s="1">
        <v>2.62</v>
      </c>
      <c r="I701" s="1" t="s">
        <v>1176</v>
      </c>
      <c r="J701" s="1" t="s">
        <v>81</v>
      </c>
      <c r="AI701" s="561"/>
      <c r="AJ701" s="166" t="s">
        <v>2679</v>
      </c>
      <c r="AK701" s="157" t="s">
        <v>539</v>
      </c>
      <c r="AL701" s="627" t="s">
        <v>1554</v>
      </c>
      <c r="AM701" s="627" t="s">
        <v>536</v>
      </c>
      <c r="AN701" s="627" t="s">
        <v>1721</v>
      </c>
      <c r="AO701" s="157">
        <v>1.2500000000000001E-2</v>
      </c>
      <c r="AP701" s="157">
        <v>0</v>
      </c>
      <c r="AQ701" s="11">
        <v>2.3199999999999998</v>
      </c>
      <c r="AR701" s="10" t="s">
        <v>2680</v>
      </c>
      <c r="AS701" s="157" t="s">
        <v>539</v>
      </c>
      <c r="AT701" s="627" t="s">
        <v>1554</v>
      </c>
      <c r="AU701" s="627" t="s">
        <v>536</v>
      </c>
      <c r="AV701" s="627" t="s">
        <v>1721</v>
      </c>
      <c r="AW701" s="157">
        <v>1.2500000000000001E-2</v>
      </c>
      <c r="AX701" s="157">
        <v>0</v>
      </c>
      <c r="AY701" s="11">
        <v>3</v>
      </c>
      <c r="AZ701" s="10" t="s">
        <v>2103</v>
      </c>
      <c r="BA701" s="157" t="s">
        <v>1702</v>
      </c>
      <c r="BB701" s="627" t="s">
        <v>2126</v>
      </c>
      <c r="BC701" s="627" t="s">
        <v>531</v>
      </c>
      <c r="BD701" s="627" t="s">
        <v>1721</v>
      </c>
      <c r="BE701" s="157">
        <v>0.21</v>
      </c>
      <c r="BF701" s="157">
        <v>3.9E-2</v>
      </c>
      <c r="BG701" s="11">
        <v>2.58</v>
      </c>
      <c r="BH701" s="593" t="s">
        <v>2149</v>
      </c>
      <c r="BI701" s="594" t="s">
        <v>2456</v>
      </c>
      <c r="BJ701" s="595" t="s">
        <v>4396</v>
      </c>
      <c r="BK701" s="595" t="s">
        <v>1721</v>
      </c>
      <c r="BL701" s="595" t="s">
        <v>1721</v>
      </c>
      <c r="BM701" s="594"/>
      <c r="BN701" s="594"/>
      <c r="BO701" s="596"/>
      <c r="BP701" s="10"/>
      <c r="BQ701" s="157"/>
      <c r="BR701" s="627"/>
      <c r="BS701" s="627"/>
      <c r="BT701" s="627"/>
      <c r="BU701" s="157"/>
      <c r="BV701" s="157"/>
      <c r="BW701" s="11"/>
    </row>
    <row r="702" spans="1:75">
      <c r="A702" s="1" t="s">
        <v>82</v>
      </c>
      <c r="B702" s="1" t="s">
        <v>1159</v>
      </c>
      <c r="C702" s="1" t="s">
        <v>1160</v>
      </c>
      <c r="D702" s="1" t="s">
        <v>1713</v>
      </c>
      <c r="E702" s="1" t="s">
        <v>331</v>
      </c>
      <c r="F702" s="1">
        <v>0.13</v>
      </c>
      <c r="G702" s="1">
        <v>4.2500000000000003E-3</v>
      </c>
      <c r="H702" s="1">
        <v>2.62</v>
      </c>
      <c r="I702" s="1" t="s">
        <v>704</v>
      </c>
      <c r="J702" s="1" t="s">
        <v>83</v>
      </c>
      <c r="AI702" s="561"/>
      <c r="AJ702" s="166" t="s">
        <v>2679</v>
      </c>
      <c r="AK702" s="157" t="s">
        <v>539</v>
      </c>
      <c r="AL702" s="627" t="s">
        <v>1555</v>
      </c>
      <c r="AM702" s="627" t="s">
        <v>536</v>
      </c>
      <c r="AN702" s="627" t="s">
        <v>1721</v>
      </c>
      <c r="AO702" s="157">
        <v>1.2500000000000001E-2</v>
      </c>
      <c r="AP702" s="157">
        <v>0</v>
      </c>
      <c r="AQ702" s="11">
        <v>2.3199999999999998</v>
      </c>
      <c r="AR702" s="10" t="s">
        <v>2680</v>
      </c>
      <c r="AS702" s="157" t="s">
        <v>539</v>
      </c>
      <c r="AT702" s="627" t="s">
        <v>1555</v>
      </c>
      <c r="AU702" s="627" t="s">
        <v>536</v>
      </c>
      <c r="AV702" s="627" t="s">
        <v>1721</v>
      </c>
      <c r="AW702" s="157">
        <v>1.2500000000000001E-2</v>
      </c>
      <c r="AX702" s="157">
        <v>0</v>
      </c>
      <c r="AY702" s="11">
        <v>3</v>
      </c>
      <c r="AZ702" s="10" t="s">
        <v>2103</v>
      </c>
      <c r="BA702" s="157" t="s">
        <v>1702</v>
      </c>
      <c r="BB702" s="627" t="s">
        <v>2127</v>
      </c>
      <c r="BC702" s="627" t="s">
        <v>531</v>
      </c>
      <c r="BD702" s="627" t="s">
        <v>1721</v>
      </c>
      <c r="BE702" s="157">
        <v>0.21</v>
      </c>
      <c r="BF702" s="157">
        <v>3.9E-2</v>
      </c>
      <c r="BG702" s="11">
        <v>2.58</v>
      </c>
      <c r="BH702" s="10"/>
      <c r="BI702" s="157"/>
      <c r="BJ702" s="627"/>
      <c r="BK702" s="627"/>
      <c r="BL702" s="627"/>
      <c r="BM702" s="157"/>
      <c r="BN702" s="157"/>
      <c r="BO702" s="11"/>
      <c r="BP702" s="10"/>
      <c r="BQ702" s="157"/>
      <c r="BR702" s="627"/>
      <c r="BS702" s="627"/>
      <c r="BT702" s="627"/>
      <c r="BU702" s="157"/>
      <c r="BV702" s="157"/>
      <c r="BW702" s="11"/>
    </row>
    <row r="703" spans="1:75">
      <c r="A703" s="1" t="s">
        <v>84</v>
      </c>
      <c r="B703" s="1" t="s">
        <v>1159</v>
      </c>
      <c r="C703" s="1" t="s">
        <v>1160</v>
      </c>
      <c r="D703" s="1" t="s">
        <v>1713</v>
      </c>
      <c r="E703" s="1" t="s">
        <v>332</v>
      </c>
      <c r="F703" s="1">
        <v>0.13</v>
      </c>
      <c r="G703" s="1">
        <v>2.5500000000000002E-3</v>
      </c>
      <c r="H703" s="1">
        <v>2.62</v>
      </c>
      <c r="I703" s="1" t="s">
        <v>68</v>
      </c>
      <c r="J703" s="1" t="s">
        <v>85</v>
      </c>
      <c r="AI703" s="561"/>
      <c r="AJ703" s="166" t="s">
        <v>2679</v>
      </c>
      <c r="AK703" s="157" t="s">
        <v>539</v>
      </c>
      <c r="AL703" s="627" t="s">
        <v>1556</v>
      </c>
      <c r="AM703" s="627" t="s">
        <v>536</v>
      </c>
      <c r="AN703" s="627" t="s">
        <v>1721</v>
      </c>
      <c r="AO703" s="157">
        <v>1.2500000000000001E-2</v>
      </c>
      <c r="AP703" s="157">
        <v>0</v>
      </c>
      <c r="AQ703" s="11">
        <v>2.3199999999999998</v>
      </c>
      <c r="AR703" s="10" t="s">
        <v>2680</v>
      </c>
      <c r="AS703" s="157" t="s">
        <v>539</v>
      </c>
      <c r="AT703" s="627" t="s">
        <v>1556</v>
      </c>
      <c r="AU703" s="627" t="s">
        <v>536</v>
      </c>
      <c r="AV703" s="627" t="s">
        <v>1721</v>
      </c>
      <c r="AW703" s="157">
        <v>1.2500000000000001E-2</v>
      </c>
      <c r="AX703" s="157">
        <v>0</v>
      </c>
      <c r="AY703" s="11">
        <v>3</v>
      </c>
      <c r="AZ703" s="10" t="s">
        <v>2103</v>
      </c>
      <c r="BA703" s="157" t="s">
        <v>1702</v>
      </c>
      <c r="BB703" s="627" t="s">
        <v>2128</v>
      </c>
      <c r="BC703" s="627" t="s">
        <v>532</v>
      </c>
      <c r="BD703" s="627" t="s">
        <v>1721</v>
      </c>
      <c r="BE703" s="157">
        <v>0.14000000000000001</v>
      </c>
      <c r="BF703" s="157">
        <v>2.5999999999999999E-2</v>
      </c>
      <c r="BG703" s="11">
        <v>2.58</v>
      </c>
      <c r="BH703" s="10"/>
      <c r="BI703" s="157"/>
      <c r="BJ703" s="627"/>
      <c r="BK703" s="627"/>
      <c r="BL703" s="627"/>
      <c r="BM703" s="157"/>
      <c r="BN703" s="157"/>
      <c r="BO703" s="11"/>
      <c r="BP703" s="10"/>
      <c r="BQ703" s="157"/>
      <c r="BR703" s="627"/>
      <c r="BS703" s="627"/>
      <c r="BT703" s="627"/>
      <c r="BU703" s="157"/>
      <c r="BV703" s="157"/>
      <c r="BW703" s="11"/>
    </row>
    <row r="704" spans="1:75">
      <c r="A704" s="1" t="s">
        <v>86</v>
      </c>
      <c r="B704" s="1" t="s">
        <v>1159</v>
      </c>
      <c r="C704" s="1" t="s">
        <v>1160</v>
      </c>
      <c r="D704" s="1" t="s">
        <v>1713</v>
      </c>
      <c r="E704" s="1" t="s">
        <v>333</v>
      </c>
      <c r="F704" s="1">
        <v>0.13</v>
      </c>
      <c r="G704" s="1">
        <v>2.5500000000000002E-3</v>
      </c>
      <c r="H704" s="1">
        <v>2.62</v>
      </c>
      <c r="I704" s="1" t="s">
        <v>704</v>
      </c>
      <c r="J704" s="1" t="s">
        <v>87</v>
      </c>
      <c r="AI704" s="561"/>
      <c r="AJ704" s="166" t="s">
        <v>1252</v>
      </c>
      <c r="AK704" s="157" t="s">
        <v>539</v>
      </c>
      <c r="AL704" s="627" t="s">
        <v>1249</v>
      </c>
      <c r="AM704" s="627" t="s">
        <v>1184</v>
      </c>
      <c r="AN704" s="627" t="s">
        <v>1721</v>
      </c>
      <c r="AO704" s="157">
        <v>4.4999999999999998E-2</v>
      </c>
      <c r="AP704" s="157">
        <v>0</v>
      </c>
      <c r="AQ704" s="11">
        <v>2.3199999999999998</v>
      </c>
      <c r="AR704" s="10" t="s">
        <v>1253</v>
      </c>
      <c r="AS704" s="157" t="s">
        <v>539</v>
      </c>
      <c r="AT704" s="627" t="s">
        <v>1249</v>
      </c>
      <c r="AU704" s="627" t="s">
        <v>1184</v>
      </c>
      <c r="AV704" s="627" t="s">
        <v>1721</v>
      </c>
      <c r="AW704" s="157">
        <v>4.4999999999999998E-2</v>
      </c>
      <c r="AX704" s="157">
        <v>0</v>
      </c>
      <c r="AY704" s="11">
        <v>3</v>
      </c>
      <c r="AZ704" s="10" t="s">
        <v>2103</v>
      </c>
      <c r="BA704" s="157" t="s">
        <v>1702</v>
      </c>
      <c r="BB704" s="627" t="s">
        <v>2129</v>
      </c>
      <c r="BC704" s="627" t="s">
        <v>532</v>
      </c>
      <c r="BD704" s="627" t="s">
        <v>1721</v>
      </c>
      <c r="BE704" s="157">
        <v>0.14000000000000001</v>
      </c>
      <c r="BF704" s="157">
        <v>2.5999999999999999E-2</v>
      </c>
      <c r="BG704" s="11">
        <v>2.58</v>
      </c>
      <c r="BH704" s="10"/>
      <c r="BI704" s="157"/>
      <c r="BJ704" s="627"/>
      <c r="BK704" s="627"/>
      <c r="BL704" s="627"/>
      <c r="BM704" s="157"/>
      <c r="BN704" s="157"/>
      <c r="BO704" s="11"/>
      <c r="BP704" s="10"/>
      <c r="BQ704" s="157"/>
      <c r="BR704" s="627"/>
      <c r="BS704" s="627"/>
      <c r="BT704" s="627"/>
      <c r="BU704" s="157"/>
      <c r="BV704" s="157"/>
      <c r="BW704" s="11"/>
    </row>
    <row r="705" spans="1:75">
      <c r="A705" s="1" t="s">
        <v>88</v>
      </c>
      <c r="B705" s="1" t="s">
        <v>1159</v>
      </c>
      <c r="C705" s="1" t="s">
        <v>1160</v>
      </c>
      <c r="D705" s="1" t="s">
        <v>1713</v>
      </c>
      <c r="E705" s="1" t="s">
        <v>334</v>
      </c>
      <c r="F705" s="1">
        <v>6.5000000000000002E-2</v>
      </c>
      <c r="G705" s="1">
        <v>4.2500000000000003E-3</v>
      </c>
      <c r="H705" s="1">
        <v>2.62</v>
      </c>
      <c r="I705" s="1" t="s">
        <v>1176</v>
      </c>
      <c r="J705" s="1" t="s">
        <v>89</v>
      </c>
      <c r="AI705" s="561"/>
      <c r="AJ705" s="166" t="s">
        <v>1252</v>
      </c>
      <c r="AK705" s="157" t="s">
        <v>539</v>
      </c>
      <c r="AL705" s="627" t="s">
        <v>1250</v>
      </c>
      <c r="AM705" s="627" t="s">
        <v>1184</v>
      </c>
      <c r="AN705" s="627" t="s">
        <v>1721</v>
      </c>
      <c r="AO705" s="157">
        <v>4.4999999999999998E-2</v>
      </c>
      <c r="AP705" s="157">
        <v>0</v>
      </c>
      <c r="AQ705" s="11">
        <v>2.3199999999999998</v>
      </c>
      <c r="AR705" s="10" t="s">
        <v>1253</v>
      </c>
      <c r="AS705" s="157" t="s">
        <v>539</v>
      </c>
      <c r="AT705" s="627" t="s">
        <v>1250</v>
      </c>
      <c r="AU705" s="627" t="s">
        <v>1184</v>
      </c>
      <c r="AV705" s="627" t="s">
        <v>1721</v>
      </c>
      <c r="AW705" s="157">
        <v>4.4999999999999998E-2</v>
      </c>
      <c r="AX705" s="157">
        <v>0</v>
      </c>
      <c r="AY705" s="11">
        <v>3</v>
      </c>
      <c r="AZ705" s="10" t="s">
        <v>2103</v>
      </c>
      <c r="BA705" s="157" t="s">
        <v>1702</v>
      </c>
      <c r="BB705" s="627" t="s">
        <v>2130</v>
      </c>
      <c r="BC705" s="627" t="s">
        <v>532</v>
      </c>
      <c r="BD705" s="627" t="s">
        <v>1721</v>
      </c>
      <c r="BE705" s="157">
        <v>0.14000000000000001</v>
      </c>
      <c r="BF705" s="157">
        <v>2.5999999999999999E-2</v>
      </c>
      <c r="BG705" s="11">
        <v>2.58</v>
      </c>
      <c r="BH705" s="10"/>
      <c r="BI705" s="157"/>
      <c r="BJ705" s="627"/>
      <c r="BK705" s="627"/>
      <c r="BL705" s="627"/>
      <c r="BM705" s="157"/>
      <c r="BN705" s="157"/>
      <c r="BO705" s="11"/>
      <c r="BP705" s="10"/>
      <c r="BQ705" s="157"/>
      <c r="BR705" s="627"/>
      <c r="BS705" s="627"/>
      <c r="BT705" s="627"/>
      <c r="BU705" s="157"/>
      <c r="BV705" s="157"/>
      <c r="BW705" s="11"/>
    </row>
    <row r="706" spans="1:75">
      <c r="A706" s="1" t="s">
        <v>90</v>
      </c>
      <c r="B706" s="1" t="s">
        <v>1159</v>
      </c>
      <c r="C706" s="1" t="s">
        <v>1160</v>
      </c>
      <c r="D706" s="1" t="s">
        <v>1713</v>
      </c>
      <c r="E706" s="1" t="s">
        <v>335</v>
      </c>
      <c r="F706" s="1">
        <v>6.5000000000000002E-2</v>
      </c>
      <c r="G706" s="1">
        <v>4.2500000000000003E-3</v>
      </c>
      <c r="H706" s="1">
        <v>2.62</v>
      </c>
      <c r="I706" s="1" t="s">
        <v>704</v>
      </c>
      <c r="J706" s="1" t="s">
        <v>91</v>
      </c>
      <c r="AI706" s="561"/>
      <c r="AJ706" s="166" t="s">
        <v>1252</v>
      </c>
      <c r="AK706" s="157" t="s">
        <v>539</v>
      </c>
      <c r="AL706" s="627" t="s">
        <v>1251</v>
      </c>
      <c r="AM706" s="627" t="s">
        <v>1184</v>
      </c>
      <c r="AN706" s="627" t="s">
        <v>1721</v>
      </c>
      <c r="AO706" s="157">
        <v>4.4999999999999998E-2</v>
      </c>
      <c r="AP706" s="157">
        <v>0</v>
      </c>
      <c r="AQ706" s="11">
        <v>2.3199999999999998</v>
      </c>
      <c r="AR706" s="10" t="s">
        <v>1253</v>
      </c>
      <c r="AS706" s="157" t="s">
        <v>539</v>
      </c>
      <c r="AT706" s="627" t="s">
        <v>1251</v>
      </c>
      <c r="AU706" s="627" t="s">
        <v>1184</v>
      </c>
      <c r="AV706" s="627" t="s">
        <v>1721</v>
      </c>
      <c r="AW706" s="157">
        <v>4.4999999999999998E-2</v>
      </c>
      <c r="AX706" s="157">
        <v>0</v>
      </c>
      <c r="AY706" s="11">
        <v>3</v>
      </c>
      <c r="AZ706" s="10" t="s">
        <v>2103</v>
      </c>
      <c r="BA706" s="157" t="s">
        <v>1702</v>
      </c>
      <c r="BB706" s="627" t="s">
        <v>2131</v>
      </c>
      <c r="BC706" s="627" t="s">
        <v>532</v>
      </c>
      <c r="BD706" s="627" t="s">
        <v>1721</v>
      </c>
      <c r="BE706" s="157">
        <v>0.14000000000000001</v>
      </c>
      <c r="BF706" s="157">
        <v>2.5999999999999999E-2</v>
      </c>
      <c r="BG706" s="11">
        <v>2.58</v>
      </c>
      <c r="BH706" s="10"/>
      <c r="BI706" s="157"/>
      <c r="BJ706" s="627"/>
      <c r="BK706" s="627"/>
      <c r="BL706" s="627"/>
      <c r="BM706" s="157"/>
      <c r="BN706" s="157"/>
      <c r="BO706" s="11"/>
      <c r="BP706" s="10"/>
      <c r="BQ706" s="157"/>
      <c r="BR706" s="627"/>
      <c r="BS706" s="627"/>
      <c r="BT706" s="627"/>
      <c r="BU706" s="157"/>
      <c r="BV706" s="157"/>
      <c r="BW706" s="11"/>
    </row>
    <row r="707" spans="1:75">
      <c r="A707" s="1" t="s">
        <v>92</v>
      </c>
      <c r="B707" s="1" t="s">
        <v>1159</v>
      </c>
      <c r="C707" s="1" t="s">
        <v>1160</v>
      </c>
      <c r="D707" s="1" t="s">
        <v>1713</v>
      </c>
      <c r="E707" s="1" t="s">
        <v>336</v>
      </c>
      <c r="F707" s="1">
        <v>6.5000000000000002E-2</v>
      </c>
      <c r="G707" s="1">
        <v>2.5500000000000002E-3</v>
      </c>
      <c r="H707" s="1">
        <v>2.62</v>
      </c>
      <c r="I707" s="1" t="s">
        <v>68</v>
      </c>
      <c r="J707" s="1" t="s">
        <v>93</v>
      </c>
      <c r="AI707" s="561"/>
      <c r="AJ707" s="506" t="s">
        <v>2679</v>
      </c>
      <c r="AK707" s="503" t="s">
        <v>2456</v>
      </c>
      <c r="AL707" s="504" t="s">
        <v>2628</v>
      </c>
      <c r="AM707" s="504" t="s">
        <v>1721</v>
      </c>
      <c r="AN707" s="559" t="s">
        <v>1721</v>
      </c>
      <c r="AO707" s="503">
        <v>0.05</v>
      </c>
      <c r="AP707" s="503">
        <v>0</v>
      </c>
      <c r="AQ707" s="505">
        <v>2.3199999999999998</v>
      </c>
      <c r="AR707" s="502" t="s">
        <v>2680</v>
      </c>
      <c r="AS707" s="503" t="s">
        <v>2456</v>
      </c>
      <c r="AT707" s="504" t="s">
        <v>2628</v>
      </c>
      <c r="AU707" s="504" t="s">
        <v>1721</v>
      </c>
      <c r="AV707" s="559" t="s">
        <v>1721</v>
      </c>
      <c r="AW707" s="503">
        <v>0.05</v>
      </c>
      <c r="AX707" s="503">
        <v>0</v>
      </c>
      <c r="AY707" s="505">
        <v>3</v>
      </c>
      <c r="AZ707" s="10" t="s">
        <v>2103</v>
      </c>
      <c r="BA707" s="157" t="s">
        <v>1702</v>
      </c>
      <c r="BB707" s="627" t="s">
        <v>2132</v>
      </c>
      <c r="BC707" s="627" t="s">
        <v>533</v>
      </c>
      <c r="BD707" s="627" t="s">
        <v>1721</v>
      </c>
      <c r="BE707" s="157">
        <v>7.0000000000000007E-2</v>
      </c>
      <c r="BF707" s="157">
        <v>1.2999999999999999E-2</v>
      </c>
      <c r="BG707" s="11">
        <v>2.58</v>
      </c>
      <c r="BH707" s="10"/>
      <c r="BI707" s="157"/>
      <c r="BJ707" s="627"/>
      <c r="BK707" s="627"/>
      <c r="BL707" s="627"/>
      <c r="BM707" s="157"/>
      <c r="BN707" s="157"/>
      <c r="BO707" s="11"/>
      <c r="BP707" s="10"/>
      <c r="BQ707" s="157"/>
      <c r="BR707" s="627"/>
      <c r="BS707" s="627"/>
      <c r="BT707" s="627"/>
      <c r="BU707" s="157"/>
      <c r="BV707" s="157"/>
      <c r="BW707" s="11"/>
    </row>
    <row r="708" spans="1:75">
      <c r="A708" s="1" t="s">
        <v>94</v>
      </c>
      <c r="B708" s="1" t="s">
        <v>1159</v>
      </c>
      <c r="C708" s="1" t="s">
        <v>1160</v>
      </c>
      <c r="D708" s="1" t="s">
        <v>1713</v>
      </c>
      <c r="E708" s="1" t="s">
        <v>337</v>
      </c>
      <c r="F708" s="1">
        <v>6.5000000000000002E-2</v>
      </c>
      <c r="G708" s="1">
        <v>2.5500000000000002E-3</v>
      </c>
      <c r="H708" s="1">
        <v>2.62</v>
      </c>
      <c r="I708" s="1" t="s">
        <v>704</v>
      </c>
      <c r="J708" s="1" t="s">
        <v>95</v>
      </c>
      <c r="AI708" s="561"/>
      <c r="AJ708" s="506" t="s">
        <v>2679</v>
      </c>
      <c r="AK708" s="503" t="s">
        <v>2456</v>
      </c>
      <c r="AL708" s="504" t="s">
        <v>2629</v>
      </c>
      <c r="AM708" s="504" t="s">
        <v>1721</v>
      </c>
      <c r="AN708" s="559" t="s">
        <v>1721</v>
      </c>
      <c r="AO708" s="503">
        <v>2.5000000000000001E-2</v>
      </c>
      <c r="AP708" s="503">
        <v>0</v>
      </c>
      <c r="AQ708" s="505">
        <v>2.3199999999999998</v>
      </c>
      <c r="AR708" s="502" t="s">
        <v>2680</v>
      </c>
      <c r="AS708" s="503" t="s">
        <v>2456</v>
      </c>
      <c r="AT708" s="504" t="s">
        <v>2629</v>
      </c>
      <c r="AU708" s="504" t="s">
        <v>1721</v>
      </c>
      <c r="AV708" s="559" t="s">
        <v>1721</v>
      </c>
      <c r="AW708" s="503">
        <v>2.5000000000000001E-2</v>
      </c>
      <c r="AX708" s="503">
        <v>0</v>
      </c>
      <c r="AY708" s="505">
        <v>3</v>
      </c>
      <c r="AZ708" s="10" t="s">
        <v>2103</v>
      </c>
      <c r="BA708" s="157" t="s">
        <v>1702</v>
      </c>
      <c r="BB708" s="627" t="s">
        <v>2133</v>
      </c>
      <c r="BC708" s="627" t="s">
        <v>533</v>
      </c>
      <c r="BD708" s="627" t="s">
        <v>1721</v>
      </c>
      <c r="BE708" s="157">
        <v>7.0000000000000007E-2</v>
      </c>
      <c r="BF708" s="157">
        <v>1.2999999999999999E-2</v>
      </c>
      <c r="BG708" s="11">
        <v>2.58</v>
      </c>
      <c r="BH708" s="10"/>
      <c r="BI708" s="157"/>
      <c r="BJ708" s="627"/>
      <c r="BK708" s="627"/>
      <c r="BL708" s="627"/>
      <c r="BM708" s="157"/>
      <c r="BN708" s="157"/>
      <c r="BO708" s="11"/>
      <c r="BP708" s="10"/>
      <c r="BQ708" s="157"/>
      <c r="BR708" s="627"/>
      <c r="BS708" s="627"/>
      <c r="BT708" s="627"/>
      <c r="BU708" s="157"/>
      <c r="BV708" s="157"/>
      <c r="BW708" s="11"/>
    </row>
    <row r="709" spans="1:75">
      <c r="A709" s="1" t="s">
        <v>96</v>
      </c>
      <c r="B709" s="1" t="s">
        <v>1159</v>
      </c>
      <c r="C709" s="1" t="s">
        <v>1160</v>
      </c>
      <c r="D709" s="1" t="s">
        <v>1713</v>
      </c>
      <c r="E709" s="1" t="s">
        <v>338</v>
      </c>
      <c r="F709" s="1">
        <v>0.19500000000000001</v>
      </c>
      <c r="G709" s="1">
        <v>1.2750000000000001E-2</v>
      </c>
      <c r="H709" s="1">
        <v>2.62</v>
      </c>
      <c r="I709" s="1" t="s">
        <v>976</v>
      </c>
      <c r="J709" s="1" t="s">
        <v>531</v>
      </c>
      <c r="AI709" s="561"/>
      <c r="AJ709" s="506" t="s">
        <v>2679</v>
      </c>
      <c r="AK709" s="503" t="s">
        <v>2456</v>
      </c>
      <c r="AL709" s="504" t="s">
        <v>2630</v>
      </c>
      <c r="AM709" s="504" t="s">
        <v>1721</v>
      </c>
      <c r="AN709" s="559" t="s">
        <v>1721</v>
      </c>
      <c r="AO709" s="503">
        <v>1.2500000000000001E-2</v>
      </c>
      <c r="AP709" s="503">
        <v>0</v>
      </c>
      <c r="AQ709" s="505">
        <v>2.3199999999999998</v>
      </c>
      <c r="AR709" s="502" t="s">
        <v>2680</v>
      </c>
      <c r="AS709" s="503" t="s">
        <v>2456</v>
      </c>
      <c r="AT709" s="504" t="s">
        <v>2630</v>
      </c>
      <c r="AU709" s="504" t="s">
        <v>1721</v>
      </c>
      <c r="AV709" s="559" t="s">
        <v>1721</v>
      </c>
      <c r="AW709" s="503">
        <v>1.2500000000000001E-2</v>
      </c>
      <c r="AX709" s="503">
        <v>0</v>
      </c>
      <c r="AY709" s="505">
        <v>3</v>
      </c>
      <c r="AZ709" s="10" t="s">
        <v>2103</v>
      </c>
      <c r="BA709" s="157" t="s">
        <v>1702</v>
      </c>
      <c r="BB709" s="627" t="s">
        <v>2134</v>
      </c>
      <c r="BC709" s="627" t="s">
        <v>533</v>
      </c>
      <c r="BD709" s="627" t="s">
        <v>1721</v>
      </c>
      <c r="BE709" s="157">
        <v>7.0000000000000007E-2</v>
      </c>
      <c r="BF709" s="157">
        <v>1.2999999999999999E-2</v>
      </c>
      <c r="BG709" s="11">
        <v>2.58</v>
      </c>
      <c r="BH709" s="10"/>
      <c r="BI709" s="157"/>
      <c r="BJ709" s="627"/>
      <c r="BK709" s="627"/>
      <c r="BL709" s="627"/>
      <c r="BM709" s="157"/>
      <c r="BN709" s="157"/>
      <c r="BO709" s="11"/>
      <c r="BP709" s="10"/>
      <c r="BQ709" s="157"/>
      <c r="BR709" s="627"/>
      <c r="BS709" s="627"/>
      <c r="BT709" s="627"/>
      <c r="BU709" s="157"/>
      <c r="BV709" s="157"/>
      <c r="BW709" s="11"/>
    </row>
    <row r="710" spans="1:75">
      <c r="A710" s="1" t="s">
        <v>97</v>
      </c>
      <c r="B710" s="1" t="s">
        <v>1159</v>
      </c>
      <c r="C710" s="1" t="s">
        <v>1160</v>
      </c>
      <c r="D710" s="1" t="s">
        <v>1713</v>
      </c>
      <c r="E710" s="1" t="s">
        <v>339</v>
      </c>
      <c r="F710" s="1">
        <v>0.19500000000000001</v>
      </c>
      <c r="G710" s="1">
        <v>1.2750000000000001E-2</v>
      </c>
      <c r="H710" s="1">
        <v>2.62</v>
      </c>
      <c r="I710" s="1" t="s">
        <v>704</v>
      </c>
      <c r="J710" s="1" t="s">
        <v>710</v>
      </c>
      <c r="AI710" s="561"/>
      <c r="AJ710" s="506" t="s">
        <v>2679</v>
      </c>
      <c r="AK710" s="503" t="s">
        <v>2456</v>
      </c>
      <c r="AL710" s="504" t="s">
        <v>2631</v>
      </c>
      <c r="AM710" s="504" t="s">
        <v>1193</v>
      </c>
      <c r="AN710" s="559" t="s">
        <v>1721</v>
      </c>
      <c r="AO710" s="503">
        <v>3.7499999999999999E-2</v>
      </c>
      <c r="AP710" s="503">
        <v>0</v>
      </c>
      <c r="AQ710" s="505">
        <v>2.3199999999999998</v>
      </c>
      <c r="AR710" s="502" t="s">
        <v>2680</v>
      </c>
      <c r="AS710" s="503" t="s">
        <v>2456</v>
      </c>
      <c r="AT710" s="504" t="s">
        <v>2631</v>
      </c>
      <c r="AU710" s="504" t="s">
        <v>1193</v>
      </c>
      <c r="AV710" s="559" t="s">
        <v>1721</v>
      </c>
      <c r="AW710" s="503">
        <v>3.7499999999999999E-2</v>
      </c>
      <c r="AX710" s="503">
        <v>0</v>
      </c>
      <c r="AY710" s="505">
        <v>3</v>
      </c>
      <c r="AZ710" s="10" t="s">
        <v>2103</v>
      </c>
      <c r="BA710" s="157" t="s">
        <v>1702</v>
      </c>
      <c r="BB710" s="627" t="s">
        <v>2135</v>
      </c>
      <c r="BC710" s="627" t="s">
        <v>533</v>
      </c>
      <c r="BD710" s="627" t="s">
        <v>1721</v>
      </c>
      <c r="BE710" s="157">
        <v>7.0000000000000007E-2</v>
      </c>
      <c r="BF710" s="157">
        <v>1.2999999999999999E-2</v>
      </c>
      <c r="BG710" s="11">
        <v>2.58</v>
      </c>
      <c r="BH710" s="10"/>
      <c r="BI710" s="157"/>
      <c r="BJ710" s="627"/>
      <c r="BK710" s="627"/>
      <c r="BL710" s="627"/>
      <c r="BM710" s="157"/>
      <c r="BN710" s="157"/>
      <c r="BO710" s="11"/>
      <c r="BP710" s="10"/>
      <c r="BQ710" s="157"/>
      <c r="BR710" s="627"/>
      <c r="BS710" s="627"/>
      <c r="BT710" s="627"/>
      <c r="BU710" s="157"/>
      <c r="BV710" s="157"/>
      <c r="BW710" s="11"/>
    </row>
    <row r="711" spans="1:75">
      <c r="A711" s="1" t="s">
        <v>98</v>
      </c>
      <c r="B711" s="1" t="s">
        <v>1159</v>
      </c>
      <c r="C711" s="1" t="s">
        <v>1160</v>
      </c>
      <c r="D711" s="1" t="s">
        <v>1713</v>
      </c>
      <c r="E711" s="1" t="s">
        <v>340</v>
      </c>
      <c r="F711" s="1">
        <v>0.13</v>
      </c>
      <c r="G711" s="1">
        <v>8.5000000000000006E-3</v>
      </c>
      <c r="H711" s="1">
        <v>2.62</v>
      </c>
      <c r="I711" s="1" t="s">
        <v>976</v>
      </c>
      <c r="J711" s="1" t="s">
        <v>532</v>
      </c>
      <c r="AI711" s="561"/>
      <c r="AJ711" s="506" t="s">
        <v>2679</v>
      </c>
      <c r="AK711" s="503" t="s">
        <v>2456</v>
      </c>
      <c r="AL711" s="504" t="s">
        <v>2632</v>
      </c>
      <c r="AM711" s="504" t="s">
        <v>1193</v>
      </c>
      <c r="AN711" s="559" t="s">
        <v>1721</v>
      </c>
      <c r="AO711" s="503">
        <v>3.7499999999999999E-2</v>
      </c>
      <c r="AP711" s="503">
        <v>0</v>
      </c>
      <c r="AQ711" s="505">
        <v>2.3199999999999998</v>
      </c>
      <c r="AR711" s="502" t="s">
        <v>2680</v>
      </c>
      <c r="AS711" s="503" t="s">
        <v>2456</v>
      </c>
      <c r="AT711" s="504" t="s">
        <v>2632</v>
      </c>
      <c r="AU711" s="504" t="s">
        <v>1193</v>
      </c>
      <c r="AV711" s="559" t="s">
        <v>1721</v>
      </c>
      <c r="AW711" s="503">
        <v>3.7499999999999999E-2</v>
      </c>
      <c r="AX711" s="503">
        <v>0</v>
      </c>
      <c r="AY711" s="505">
        <v>3</v>
      </c>
      <c r="AZ711" s="10" t="s">
        <v>2103</v>
      </c>
      <c r="BA711" s="157" t="s">
        <v>1703</v>
      </c>
      <c r="BB711" s="627" t="s">
        <v>2136</v>
      </c>
      <c r="BC711" s="627" t="s">
        <v>1721</v>
      </c>
      <c r="BD711" s="627" t="s">
        <v>237</v>
      </c>
      <c r="BE711" s="157">
        <v>0.14000000000000001</v>
      </c>
      <c r="BF711" s="157">
        <v>1.2999999999999999E-2</v>
      </c>
      <c r="BG711" s="11">
        <v>2.58</v>
      </c>
      <c r="BH711" s="10"/>
      <c r="BI711" s="157"/>
      <c r="BJ711" s="627"/>
      <c r="BK711" s="627"/>
      <c r="BL711" s="627"/>
      <c r="BM711" s="157"/>
      <c r="BN711" s="157"/>
      <c r="BO711" s="11"/>
      <c r="BP711" s="10"/>
      <c r="BQ711" s="157"/>
      <c r="BR711" s="627"/>
      <c r="BS711" s="627"/>
      <c r="BT711" s="627"/>
      <c r="BU711" s="157"/>
      <c r="BV711" s="157"/>
      <c r="BW711" s="11"/>
    </row>
    <row r="712" spans="1:75">
      <c r="A712" s="1" t="s">
        <v>99</v>
      </c>
      <c r="B712" s="1" t="s">
        <v>1159</v>
      </c>
      <c r="C712" s="1" t="s">
        <v>1160</v>
      </c>
      <c r="D712" s="1" t="s">
        <v>1713</v>
      </c>
      <c r="E712" s="1" t="s">
        <v>341</v>
      </c>
      <c r="F712" s="1">
        <v>0.13</v>
      </c>
      <c r="G712" s="1">
        <v>8.5000000000000006E-3</v>
      </c>
      <c r="H712" s="1">
        <v>2.62</v>
      </c>
      <c r="I712" s="1" t="s">
        <v>704</v>
      </c>
      <c r="J712" s="1" t="s">
        <v>713</v>
      </c>
      <c r="AI712" s="561"/>
      <c r="AJ712" s="506" t="s">
        <v>2679</v>
      </c>
      <c r="AK712" s="503" t="s">
        <v>2456</v>
      </c>
      <c r="AL712" s="504" t="s">
        <v>2633</v>
      </c>
      <c r="AM712" s="504" t="s">
        <v>1193</v>
      </c>
      <c r="AN712" s="559" t="s">
        <v>1721</v>
      </c>
      <c r="AO712" s="503">
        <v>3.7499999999999999E-2</v>
      </c>
      <c r="AP712" s="503">
        <v>0</v>
      </c>
      <c r="AQ712" s="505">
        <v>2.3199999999999998</v>
      </c>
      <c r="AR712" s="502" t="s">
        <v>2680</v>
      </c>
      <c r="AS712" s="503" t="s">
        <v>2456</v>
      </c>
      <c r="AT712" s="504" t="s">
        <v>2633</v>
      </c>
      <c r="AU712" s="504" t="s">
        <v>1193</v>
      </c>
      <c r="AV712" s="559" t="s">
        <v>1721</v>
      </c>
      <c r="AW712" s="503">
        <v>3.7499999999999999E-2</v>
      </c>
      <c r="AX712" s="503">
        <v>0</v>
      </c>
      <c r="AY712" s="505">
        <v>3</v>
      </c>
      <c r="AZ712" s="10" t="s">
        <v>2103</v>
      </c>
      <c r="BA712" s="157" t="s">
        <v>1703</v>
      </c>
      <c r="BB712" s="627" t="s">
        <v>2137</v>
      </c>
      <c r="BC712" s="627" t="s">
        <v>1721</v>
      </c>
      <c r="BD712" s="627" t="s">
        <v>237</v>
      </c>
      <c r="BE712" s="157">
        <v>0.14000000000000001</v>
      </c>
      <c r="BF712" s="157">
        <v>1.2999999999999999E-2</v>
      </c>
      <c r="BG712" s="11">
        <v>2.58</v>
      </c>
      <c r="BH712" s="10"/>
      <c r="BI712" s="157"/>
      <c r="BJ712" s="627"/>
      <c r="BK712" s="627"/>
      <c r="BL712" s="627"/>
      <c r="BM712" s="157"/>
      <c r="BN712" s="157"/>
      <c r="BO712" s="11"/>
      <c r="BP712" s="10"/>
      <c r="BQ712" s="157"/>
      <c r="BR712" s="627"/>
      <c r="BS712" s="627"/>
      <c r="BT712" s="627"/>
      <c r="BU712" s="157"/>
      <c r="BV712" s="157"/>
      <c r="BW712" s="11"/>
    </row>
    <row r="713" spans="1:75">
      <c r="A713" s="1" t="s">
        <v>100</v>
      </c>
      <c r="B713" s="1" t="s">
        <v>1159</v>
      </c>
      <c r="C713" s="1" t="s">
        <v>1160</v>
      </c>
      <c r="D713" s="1" t="s">
        <v>1713</v>
      </c>
      <c r="E713" s="1" t="s">
        <v>342</v>
      </c>
      <c r="F713" s="1">
        <v>6.5000000000000002E-2</v>
      </c>
      <c r="G713" s="1">
        <v>4.2500000000000003E-3</v>
      </c>
      <c r="H713" s="1">
        <v>2.62</v>
      </c>
      <c r="I713" s="1" t="s">
        <v>1176</v>
      </c>
      <c r="J713" s="1" t="s">
        <v>533</v>
      </c>
      <c r="AI713" s="561"/>
      <c r="AJ713" s="506" t="s">
        <v>2679</v>
      </c>
      <c r="AK713" s="503" t="s">
        <v>2456</v>
      </c>
      <c r="AL713" s="504" t="s">
        <v>2634</v>
      </c>
      <c r="AM713" s="504" t="s">
        <v>299</v>
      </c>
      <c r="AN713" s="559" t="s">
        <v>1721</v>
      </c>
      <c r="AO713" s="503">
        <v>2.5000000000000001E-2</v>
      </c>
      <c r="AP713" s="503">
        <v>0</v>
      </c>
      <c r="AQ713" s="505">
        <v>2.3199999999999998</v>
      </c>
      <c r="AR713" s="502" t="s">
        <v>2680</v>
      </c>
      <c r="AS713" s="503" t="s">
        <v>2456</v>
      </c>
      <c r="AT713" s="504" t="s">
        <v>2634</v>
      </c>
      <c r="AU713" s="504" t="s">
        <v>299</v>
      </c>
      <c r="AV713" s="559" t="s">
        <v>1721</v>
      </c>
      <c r="AW713" s="503">
        <v>2.5000000000000001E-2</v>
      </c>
      <c r="AX713" s="503">
        <v>0</v>
      </c>
      <c r="AY713" s="505">
        <v>3</v>
      </c>
      <c r="AZ713" s="10" t="s">
        <v>2103</v>
      </c>
      <c r="BA713" s="157" t="s">
        <v>1703</v>
      </c>
      <c r="BB713" s="627" t="s">
        <v>2138</v>
      </c>
      <c r="BC713" s="627" t="s">
        <v>1721</v>
      </c>
      <c r="BD713" s="627" t="s">
        <v>237</v>
      </c>
      <c r="BE713" s="157">
        <v>7.0000000000000007E-2</v>
      </c>
      <c r="BF713" s="157">
        <v>6.4999999999999997E-3</v>
      </c>
      <c r="BG713" s="11">
        <v>2.58</v>
      </c>
      <c r="BH713" s="10"/>
      <c r="BI713" s="157"/>
      <c r="BJ713" s="627"/>
      <c r="BK713" s="627"/>
      <c r="BL713" s="627"/>
      <c r="BM713" s="157"/>
      <c r="BN713" s="157"/>
      <c r="BO713" s="11"/>
      <c r="BP713" s="10"/>
      <c r="BQ713" s="157"/>
      <c r="BR713" s="627"/>
      <c r="BS713" s="627"/>
      <c r="BT713" s="627"/>
      <c r="BU713" s="157"/>
      <c r="BV713" s="157"/>
      <c r="BW713" s="11"/>
    </row>
    <row r="714" spans="1:75">
      <c r="A714" s="1" t="s">
        <v>101</v>
      </c>
      <c r="B714" s="1" t="s">
        <v>1159</v>
      </c>
      <c r="C714" s="1" t="s">
        <v>1160</v>
      </c>
      <c r="D714" s="1" t="s">
        <v>1713</v>
      </c>
      <c r="E714" s="1" t="s">
        <v>343</v>
      </c>
      <c r="F714" s="1">
        <v>6.5000000000000002E-2</v>
      </c>
      <c r="G714" s="1">
        <v>4.2500000000000003E-3</v>
      </c>
      <c r="H714" s="1">
        <v>2.62</v>
      </c>
      <c r="I714" s="1" t="s">
        <v>704</v>
      </c>
      <c r="J714" s="1" t="s">
        <v>716</v>
      </c>
      <c r="AI714" s="561"/>
      <c r="AJ714" s="506" t="s">
        <v>2679</v>
      </c>
      <c r="AK714" s="503" t="s">
        <v>2456</v>
      </c>
      <c r="AL714" s="504" t="s">
        <v>2635</v>
      </c>
      <c r="AM714" s="504" t="s">
        <v>299</v>
      </c>
      <c r="AN714" s="559" t="s">
        <v>1721</v>
      </c>
      <c r="AO714" s="503">
        <v>2.5000000000000001E-2</v>
      </c>
      <c r="AP714" s="503">
        <v>0</v>
      </c>
      <c r="AQ714" s="505">
        <v>2.3199999999999998</v>
      </c>
      <c r="AR714" s="502" t="s">
        <v>2680</v>
      </c>
      <c r="AS714" s="503" t="s">
        <v>2456</v>
      </c>
      <c r="AT714" s="504" t="s">
        <v>2635</v>
      </c>
      <c r="AU714" s="504" t="s">
        <v>299</v>
      </c>
      <c r="AV714" s="559" t="s">
        <v>1721</v>
      </c>
      <c r="AW714" s="503">
        <v>2.5000000000000001E-2</v>
      </c>
      <c r="AX714" s="503">
        <v>0</v>
      </c>
      <c r="AY714" s="505">
        <v>3</v>
      </c>
      <c r="AZ714" s="10" t="s">
        <v>2103</v>
      </c>
      <c r="BA714" s="157" t="s">
        <v>1703</v>
      </c>
      <c r="BB714" s="627" t="s">
        <v>2139</v>
      </c>
      <c r="BC714" s="627" t="s">
        <v>1721</v>
      </c>
      <c r="BD714" s="627" t="s">
        <v>237</v>
      </c>
      <c r="BE714" s="157">
        <v>7.0000000000000007E-2</v>
      </c>
      <c r="BF714" s="157">
        <v>6.4999999999999997E-3</v>
      </c>
      <c r="BG714" s="11">
        <v>2.58</v>
      </c>
      <c r="BH714" s="10"/>
      <c r="BI714" s="157"/>
      <c r="BJ714" s="627"/>
      <c r="BK714" s="627"/>
      <c r="BL714" s="627"/>
      <c r="BM714" s="157"/>
      <c r="BN714" s="157"/>
      <c r="BO714" s="11"/>
      <c r="BP714" s="10"/>
      <c r="BQ714" s="157"/>
      <c r="BR714" s="627"/>
      <c r="BS714" s="627"/>
      <c r="BT714" s="627"/>
      <c r="BU714" s="157"/>
      <c r="BV714" s="157"/>
      <c r="BW714" s="11"/>
    </row>
    <row r="715" spans="1:75">
      <c r="A715" s="1" t="s">
        <v>102</v>
      </c>
      <c r="B715" s="1" t="s">
        <v>1159</v>
      </c>
      <c r="C715" s="1" t="s">
        <v>1160</v>
      </c>
      <c r="D715" s="1" t="s">
        <v>1713</v>
      </c>
      <c r="E715" s="1" t="s">
        <v>344</v>
      </c>
      <c r="F715" s="1">
        <v>0.26</v>
      </c>
      <c r="G715" s="1">
        <v>4.2500000000000003E-3</v>
      </c>
      <c r="H715" s="1">
        <v>2.62</v>
      </c>
      <c r="I715" s="1" t="s">
        <v>1176</v>
      </c>
      <c r="J715" s="1" t="s">
        <v>64</v>
      </c>
      <c r="AI715" s="561"/>
      <c r="AJ715" s="506" t="s">
        <v>2679</v>
      </c>
      <c r="AK715" s="503" t="s">
        <v>2456</v>
      </c>
      <c r="AL715" s="504" t="s">
        <v>2636</v>
      </c>
      <c r="AM715" s="504" t="s">
        <v>299</v>
      </c>
      <c r="AN715" s="559" t="s">
        <v>1721</v>
      </c>
      <c r="AO715" s="503">
        <v>2.5000000000000001E-2</v>
      </c>
      <c r="AP715" s="503">
        <v>0</v>
      </c>
      <c r="AQ715" s="505">
        <v>2.3199999999999998</v>
      </c>
      <c r="AR715" s="502" t="s">
        <v>2680</v>
      </c>
      <c r="AS715" s="503" t="s">
        <v>2456</v>
      </c>
      <c r="AT715" s="504" t="s">
        <v>2636</v>
      </c>
      <c r="AU715" s="504" t="s">
        <v>299</v>
      </c>
      <c r="AV715" s="559" t="s">
        <v>1721</v>
      </c>
      <c r="AW715" s="503">
        <v>2.5000000000000001E-2</v>
      </c>
      <c r="AX715" s="503">
        <v>0</v>
      </c>
      <c r="AY715" s="505">
        <v>3</v>
      </c>
      <c r="AZ715" s="10" t="s">
        <v>2103</v>
      </c>
      <c r="BA715" s="157" t="s">
        <v>1703</v>
      </c>
      <c r="BB715" s="627" t="s">
        <v>1557</v>
      </c>
      <c r="BC715" s="627" t="s">
        <v>1721</v>
      </c>
      <c r="BD715" s="627" t="s">
        <v>237</v>
      </c>
      <c r="BE715" s="157">
        <v>3.5000000000000003E-2</v>
      </c>
      <c r="BF715" s="157">
        <v>3.2499999999999999E-3</v>
      </c>
      <c r="BG715" s="11">
        <v>2.58</v>
      </c>
      <c r="BH715" s="10"/>
      <c r="BI715" s="157"/>
      <c r="BJ715" s="627"/>
      <c r="BK715" s="627"/>
      <c r="BL715" s="627"/>
      <c r="BM715" s="157"/>
      <c r="BN715" s="157"/>
      <c r="BO715" s="11"/>
      <c r="BP715" s="10"/>
      <c r="BQ715" s="157"/>
      <c r="BR715" s="627"/>
      <c r="BS715" s="627"/>
      <c r="BT715" s="627"/>
      <c r="BU715" s="157"/>
      <c r="BV715" s="157"/>
      <c r="BW715" s="11"/>
    </row>
    <row r="716" spans="1:75">
      <c r="A716" s="1" t="s">
        <v>103</v>
      </c>
      <c r="B716" s="1" t="s">
        <v>1159</v>
      </c>
      <c r="C716" s="1" t="s">
        <v>1160</v>
      </c>
      <c r="D716" s="1" t="s">
        <v>1713</v>
      </c>
      <c r="E716" s="1" t="s">
        <v>345</v>
      </c>
      <c r="F716" s="1">
        <v>0.13</v>
      </c>
      <c r="G716" s="1">
        <v>4.2500000000000003E-3</v>
      </c>
      <c r="H716" s="1">
        <v>2.62</v>
      </c>
      <c r="I716" s="1" t="s">
        <v>704</v>
      </c>
      <c r="J716" s="1" t="s">
        <v>66</v>
      </c>
      <c r="AI716" s="561"/>
      <c r="AJ716" s="506" t="s">
        <v>2679</v>
      </c>
      <c r="AK716" s="503" t="s">
        <v>2456</v>
      </c>
      <c r="AL716" s="504" t="s">
        <v>2637</v>
      </c>
      <c r="AM716" s="504" t="s">
        <v>2442</v>
      </c>
      <c r="AN716" s="559" t="s">
        <v>1721</v>
      </c>
      <c r="AO716" s="503">
        <v>1.2500000000000001E-2</v>
      </c>
      <c r="AP716" s="503">
        <v>0</v>
      </c>
      <c r="AQ716" s="505">
        <v>2.3199999999999998</v>
      </c>
      <c r="AR716" s="502" t="s">
        <v>2680</v>
      </c>
      <c r="AS716" s="503" t="s">
        <v>2456</v>
      </c>
      <c r="AT716" s="504" t="s">
        <v>2637</v>
      </c>
      <c r="AU716" s="504" t="s">
        <v>2442</v>
      </c>
      <c r="AV716" s="559" t="s">
        <v>1721</v>
      </c>
      <c r="AW716" s="503">
        <v>1.2500000000000001E-2</v>
      </c>
      <c r="AX716" s="503">
        <v>0</v>
      </c>
      <c r="AY716" s="505">
        <v>3</v>
      </c>
      <c r="AZ716" s="10" t="s">
        <v>2103</v>
      </c>
      <c r="BA716" s="157" t="s">
        <v>1703</v>
      </c>
      <c r="BB716" s="627" t="s">
        <v>1558</v>
      </c>
      <c r="BC716" s="627" t="s">
        <v>1721</v>
      </c>
      <c r="BD716" s="627" t="s">
        <v>237</v>
      </c>
      <c r="BE716" s="157">
        <v>3.5000000000000003E-2</v>
      </c>
      <c r="BF716" s="157">
        <v>3.2499999999999999E-3</v>
      </c>
      <c r="BG716" s="11">
        <v>2.58</v>
      </c>
      <c r="BH716" s="10"/>
      <c r="BI716" s="157"/>
      <c r="BJ716" s="627"/>
      <c r="BK716" s="627"/>
      <c r="BL716" s="627"/>
      <c r="BM716" s="157"/>
      <c r="BN716" s="157"/>
      <c r="BO716" s="11"/>
      <c r="BP716" s="10"/>
      <c r="BQ716" s="157"/>
      <c r="BR716" s="627"/>
      <c r="BS716" s="627"/>
      <c r="BT716" s="627"/>
      <c r="BU716" s="157"/>
      <c r="BV716" s="157"/>
      <c r="BW716" s="11"/>
    </row>
    <row r="717" spans="1:75">
      <c r="A717" s="1" t="s">
        <v>104</v>
      </c>
      <c r="B717" s="1" t="s">
        <v>1159</v>
      </c>
      <c r="C717" s="1" t="s">
        <v>1160</v>
      </c>
      <c r="D717" s="1" t="s">
        <v>1713</v>
      </c>
      <c r="E717" s="1" t="s">
        <v>346</v>
      </c>
      <c r="F717" s="1">
        <v>0.26</v>
      </c>
      <c r="G717" s="1">
        <v>2.5500000000000002E-3</v>
      </c>
      <c r="H717" s="1">
        <v>2.62</v>
      </c>
      <c r="I717" s="1" t="s">
        <v>68</v>
      </c>
      <c r="J717" s="1" t="s">
        <v>69</v>
      </c>
      <c r="AI717" s="561"/>
      <c r="AJ717" s="506" t="s">
        <v>2679</v>
      </c>
      <c r="AK717" s="503" t="s">
        <v>2456</v>
      </c>
      <c r="AL717" s="504" t="s">
        <v>2638</v>
      </c>
      <c r="AM717" s="504" t="s">
        <v>2442</v>
      </c>
      <c r="AN717" s="559" t="s">
        <v>1721</v>
      </c>
      <c r="AO717" s="503">
        <v>1.2500000000000001E-2</v>
      </c>
      <c r="AP717" s="503">
        <v>0</v>
      </c>
      <c r="AQ717" s="505">
        <v>2.3199999999999998</v>
      </c>
      <c r="AR717" s="502" t="s">
        <v>2680</v>
      </c>
      <c r="AS717" s="503" t="s">
        <v>2456</v>
      </c>
      <c r="AT717" s="504" t="s">
        <v>2638</v>
      </c>
      <c r="AU717" s="504" t="s">
        <v>2442</v>
      </c>
      <c r="AV717" s="559" t="s">
        <v>1721</v>
      </c>
      <c r="AW717" s="503">
        <v>1.2500000000000001E-2</v>
      </c>
      <c r="AX717" s="503">
        <v>0</v>
      </c>
      <c r="AY717" s="505">
        <v>3</v>
      </c>
      <c r="AZ717" s="10" t="s">
        <v>2103</v>
      </c>
      <c r="BA717" s="157" t="s">
        <v>1703</v>
      </c>
      <c r="BB717" s="627" t="s">
        <v>2140</v>
      </c>
      <c r="BC717" s="627" t="s">
        <v>535</v>
      </c>
      <c r="BD717" s="627" t="s">
        <v>237</v>
      </c>
      <c r="BE717" s="157">
        <v>7.0000000000000007E-2</v>
      </c>
      <c r="BF717" s="157">
        <v>6.4999999999999997E-3</v>
      </c>
      <c r="BG717" s="11">
        <v>2.58</v>
      </c>
      <c r="BH717" s="10"/>
      <c r="BI717" s="157"/>
      <c r="BJ717" s="627"/>
      <c r="BK717" s="627"/>
      <c r="BL717" s="627"/>
      <c r="BM717" s="157"/>
      <c r="BN717" s="157"/>
      <c r="BO717" s="11"/>
      <c r="BP717" s="10"/>
      <c r="BQ717" s="157"/>
      <c r="BR717" s="627"/>
      <c r="BS717" s="627"/>
      <c r="BT717" s="627"/>
      <c r="BU717" s="157"/>
      <c r="BV717" s="157"/>
      <c r="BW717" s="11"/>
    </row>
    <row r="718" spans="1:75">
      <c r="A718" s="1" t="s">
        <v>105</v>
      </c>
      <c r="B718" s="1" t="s">
        <v>1159</v>
      </c>
      <c r="C718" s="1" t="s">
        <v>1160</v>
      </c>
      <c r="D718" s="1" t="s">
        <v>1713</v>
      </c>
      <c r="E718" s="1" t="s">
        <v>347</v>
      </c>
      <c r="F718" s="1">
        <v>0.13</v>
      </c>
      <c r="G718" s="1">
        <v>2.5500000000000002E-3</v>
      </c>
      <c r="H718" s="1">
        <v>2.62</v>
      </c>
      <c r="I718" s="1" t="s">
        <v>704</v>
      </c>
      <c r="J718" s="1" t="s">
        <v>71</v>
      </c>
      <c r="AI718" s="561"/>
      <c r="AJ718" s="506" t="s">
        <v>2679</v>
      </c>
      <c r="AK718" s="503" t="s">
        <v>2456</v>
      </c>
      <c r="AL718" s="504" t="s">
        <v>2639</v>
      </c>
      <c r="AM718" s="504" t="s">
        <v>2442</v>
      </c>
      <c r="AN718" s="559" t="s">
        <v>1721</v>
      </c>
      <c r="AO718" s="503">
        <v>1.2500000000000001E-2</v>
      </c>
      <c r="AP718" s="503">
        <v>0</v>
      </c>
      <c r="AQ718" s="505">
        <v>2.3199999999999998</v>
      </c>
      <c r="AR718" s="502" t="s">
        <v>2680</v>
      </c>
      <c r="AS718" s="503" t="s">
        <v>2456</v>
      </c>
      <c r="AT718" s="504" t="s">
        <v>2639</v>
      </c>
      <c r="AU718" s="504" t="s">
        <v>2442</v>
      </c>
      <c r="AV718" s="559" t="s">
        <v>1721</v>
      </c>
      <c r="AW718" s="503">
        <v>1.2500000000000001E-2</v>
      </c>
      <c r="AX718" s="503">
        <v>0</v>
      </c>
      <c r="AY718" s="505">
        <v>3</v>
      </c>
      <c r="AZ718" s="10" t="s">
        <v>2103</v>
      </c>
      <c r="BA718" s="157" t="s">
        <v>1703</v>
      </c>
      <c r="BB718" s="627" t="s">
        <v>2141</v>
      </c>
      <c r="BC718" s="627" t="s">
        <v>535</v>
      </c>
      <c r="BD718" s="627" t="s">
        <v>237</v>
      </c>
      <c r="BE718" s="157">
        <v>7.0000000000000007E-2</v>
      </c>
      <c r="BF718" s="157">
        <v>6.4999999999999997E-3</v>
      </c>
      <c r="BG718" s="11">
        <v>2.58</v>
      </c>
      <c r="BH718" s="10"/>
      <c r="BI718" s="157"/>
      <c r="BJ718" s="627"/>
      <c r="BK718" s="627"/>
      <c r="BL718" s="627"/>
      <c r="BM718" s="157"/>
      <c r="BN718" s="157"/>
      <c r="BO718" s="11"/>
      <c r="BP718" s="10"/>
      <c r="BQ718" s="157"/>
      <c r="BR718" s="627"/>
      <c r="BS718" s="627"/>
      <c r="BT718" s="627"/>
      <c r="BU718" s="157"/>
      <c r="BV718" s="157"/>
      <c r="BW718" s="11"/>
    </row>
    <row r="719" spans="1:75">
      <c r="A719" s="1" t="s">
        <v>106</v>
      </c>
      <c r="B719" s="1" t="s">
        <v>1159</v>
      </c>
      <c r="C719" s="1" t="s">
        <v>1160</v>
      </c>
      <c r="D719" s="1" t="s">
        <v>1713</v>
      </c>
      <c r="E719" s="1" t="s">
        <v>348</v>
      </c>
      <c r="F719" s="1">
        <v>0.19500000000000001</v>
      </c>
      <c r="G719" s="1">
        <v>4.2500000000000003E-3</v>
      </c>
      <c r="H719" s="1">
        <v>2.62</v>
      </c>
      <c r="I719" s="1" t="s">
        <v>1176</v>
      </c>
      <c r="J719" s="1" t="s">
        <v>73</v>
      </c>
      <c r="AI719" s="561"/>
      <c r="AJ719" s="597" t="s">
        <v>1252</v>
      </c>
      <c r="AK719" s="594" t="s">
        <v>2456</v>
      </c>
      <c r="AL719" s="595" t="s">
        <v>4397</v>
      </c>
      <c r="AM719" s="595" t="s">
        <v>1721</v>
      </c>
      <c r="AN719" s="595" t="s">
        <v>1721</v>
      </c>
      <c r="AO719" s="594"/>
      <c r="AP719" s="594"/>
      <c r="AQ719" s="596"/>
      <c r="AR719" s="593" t="s">
        <v>1253</v>
      </c>
      <c r="AS719" s="594" t="s">
        <v>2456</v>
      </c>
      <c r="AT719" s="595" t="s">
        <v>4397</v>
      </c>
      <c r="AU719" s="595" t="s">
        <v>1721</v>
      </c>
      <c r="AV719" s="595" t="s">
        <v>1721</v>
      </c>
      <c r="AW719" s="594"/>
      <c r="AX719" s="594"/>
      <c r="AY719" s="596"/>
      <c r="AZ719" s="10" t="s">
        <v>2103</v>
      </c>
      <c r="BA719" s="157" t="s">
        <v>1703</v>
      </c>
      <c r="BB719" s="627" t="s">
        <v>2142</v>
      </c>
      <c r="BC719" s="627" t="s">
        <v>535</v>
      </c>
      <c r="BD719" s="627" t="s">
        <v>237</v>
      </c>
      <c r="BE719" s="157">
        <v>7.0000000000000007E-2</v>
      </c>
      <c r="BF719" s="157">
        <v>6.4999999999999997E-3</v>
      </c>
      <c r="BG719" s="11">
        <v>2.58</v>
      </c>
      <c r="BH719" s="10"/>
      <c r="BI719" s="157"/>
      <c r="BJ719" s="627"/>
      <c r="BK719" s="627"/>
      <c r="BL719" s="627"/>
      <c r="BM719" s="157"/>
      <c r="BN719" s="157"/>
      <c r="BO719" s="11"/>
      <c r="BP719" s="10"/>
      <c r="BQ719" s="157"/>
      <c r="BR719" s="627"/>
      <c r="BS719" s="627"/>
      <c r="BT719" s="627"/>
      <c r="BU719" s="157"/>
      <c r="BV719" s="157"/>
      <c r="BW719" s="11"/>
    </row>
    <row r="720" spans="1:75">
      <c r="A720" s="1" t="s">
        <v>107</v>
      </c>
      <c r="B720" s="1" t="s">
        <v>1159</v>
      </c>
      <c r="C720" s="1" t="s">
        <v>1160</v>
      </c>
      <c r="D720" s="1" t="s">
        <v>1713</v>
      </c>
      <c r="E720" s="1" t="s">
        <v>349</v>
      </c>
      <c r="F720" s="1">
        <v>0.19500000000000001</v>
      </c>
      <c r="G720" s="1">
        <v>4.2500000000000003E-3</v>
      </c>
      <c r="H720" s="1">
        <v>2.62</v>
      </c>
      <c r="I720" s="1" t="s">
        <v>704</v>
      </c>
      <c r="J720" s="1" t="s">
        <v>75</v>
      </c>
      <c r="AI720" s="561"/>
      <c r="AJ720" s="597" t="s">
        <v>1252</v>
      </c>
      <c r="AK720" s="594" t="s">
        <v>2456</v>
      </c>
      <c r="AL720" s="595" t="s">
        <v>4398</v>
      </c>
      <c r="AM720" s="595" t="s">
        <v>1721</v>
      </c>
      <c r="AN720" s="595" t="s">
        <v>1721</v>
      </c>
      <c r="AO720" s="594"/>
      <c r="AP720" s="594"/>
      <c r="AQ720" s="596"/>
      <c r="AR720" s="593" t="s">
        <v>1253</v>
      </c>
      <c r="AS720" s="594" t="s">
        <v>2456</v>
      </c>
      <c r="AT720" s="595" t="s">
        <v>4398</v>
      </c>
      <c r="AU720" s="595" t="s">
        <v>1721</v>
      </c>
      <c r="AV720" s="595" t="s">
        <v>1721</v>
      </c>
      <c r="AW720" s="594"/>
      <c r="AX720" s="594"/>
      <c r="AY720" s="596"/>
      <c r="AZ720" s="10" t="s">
        <v>2103</v>
      </c>
      <c r="BA720" s="157" t="s">
        <v>1703</v>
      </c>
      <c r="BB720" s="627" t="s">
        <v>2143</v>
      </c>
      <c r="BC720" s="627" t="s">
        <v>535</v>
      </c>
      <c r="BD720" s="627" t="s">
        <v>237</v>
      </c>
      <c r="BE720" s="157">
        <v>7.0000000000000007E-2</v>
      </c>
      <c r="BF720" s="157">
        <v>6.4999999999999997E-3</v>
      </c>
      <c r="BG720" s="11">
        <v>2.58</v>
      </c>
      <c r="BH720" s="10"/>
      <c r="BI720" s="157"/>
      <c r="BJ720" s="627"/>
      <c r="BK720" s="627"/>
      <c r="BL720" s="627"/>
      <c r="BM720" s="157"/>
      <c r="BN720" s="157"/>
      <c r="BO720" s="11"/>
      <c r="BP720" s="10"/>
      <c r="BQ720" s="157"/>
      <c r="BR720" s="627"/>
      <c r="BS720" s="627"/>
      <c r="BT720" s="627"/>
      <c r="BU720" s="157"/>
      <c r="BV720" s="157"/>
      <c r="BW720" s="11"/>
    </row>
    <row r="721" spans="1:75">
      <c r="A721" s="1" t="s">
        <v>108</v>
      </c>
      <c r="B721" s="1" t="s">
        <v>1159</v>
      </c>
      <c r="C721" s="1" t="s">
        <v>1160</v>
      </c>
      <c r="D721" s="1" t="s">
        <v>1713</v>
      </c>
      <c r="E721" s="1" t="s">
        <v>350</v>
      </c>
      <c r="F721" s="1">
        <v>0.19500000000000001</v>
      </c>
      <c r="G721" s="1">
        <v>2.5500000000000002E-3</v>
      </c>
      <c r="H721" s="1">
        <v>2.62</v>
      </c>
      <c r="I721" s="1" t="s">
        <v>68</v>
      </c>
      <c r="J721" s="1" t="s">
        <v>77</v>
      </c>
      <c r="AI721" s="561"/>
      <c r="AJ721" s="597" t="s">
        <v>1252</v>
      </c>
      <c r="AK721" s="594" t="s">
        <v>2456</v>
      </c>
      <c r="AL721" s="595" t="s">
        <v>4399</v>
      </c>
      <c r="AM721" s="595" t="s">
        <v>1721</v>
      </c>
      <c r="AN721" s="595" t="s">
        <v>1721</v>
      </c>
      <c r="AO721" s="594"/>
      <c r="AP721" s="594"/>
      <c r="AQ721" s="596"/>
      <c r="AR721" s="593" t="s">
        <v>1253</v>
      </c>
      <c r="AS721" s="594" t="s">
        <v>2456</v>
      </c>
      <c r="AT721" s="595" t="s">
        <v>4399</v>
      </c>
      <c r="AU721" s="595" t="s">
        <v>1721</v>
      </c>
      <c r="AV721" s="595" t="s">
        <v>1721</v>
      </c>
      <c r="AW721" s="594"/>
      <c r="AX721" s="594"/>
      <c r="AY721" s="596"/>
      <c r="AZ721" s="10" t="s">
        <v>2103</v>
      </c>
      <c r="BA721" s="157" t="s">
        <v>1703</v>
      </c>
      <c r="BB721" s="627" t="s">
        <v>1559</v>
      </c>
      <c r="BC721" s="627" t="s">
        <v>535</v>
      </c>
      <c r="BD721" s="627" t="s">
        <v>237</v>
      </c>
      <c r="BE721" s="157">
        <v>7.0000000000000007E-2</v>
      </c>
      <c r="BF721" s="157">
        <v>6.4999999999999997E-3</v>
      </c>
      <c r="BG721" s="11">
        <v>2.58</v>
      </c>
      <c r="BH721" s="10"/>
      <c r="BI721" s="157"/>
      <c r="BJ721" s="627"/>
      <c r="BK721" s="627"/>
      <c r="BL721" s="627"/>
      <c r="BM721" s="157"/>
      <c r="BN721" s="157"/>
      <c r="BO721" s="11"/>
      <c r="BP721" s="10"/>
      <c r="BQ721" s="157"/>
      <c r="BR721" s="627"/>
      <c r="BS721" s="627"/>
      <c r="BT721" s="627"/>
      <c r="BU721" s="157"/>
      <c r="BV721" s="157"/>
      <c r="BW721" s="11"/>
    </row>
    <row r="722" spans="1:75">
      <c r="A722" s="1" t="s">
        <v>109</v>
      </c>
      <c r="B722" s="1" t="s">
        <v>1159</v>
      </c>
      <c r="C722" s="1" t="s">
        <v>1160</v>
      </c>
      <c r="D722" s="1" t="s">
        <v>1713</v>
      </c>
      <c r="E722" s="1" t="s">
        <v>351</v>
      </c>
      <c r="F722" s="1">
        <v>0.19500000000000001</v>
      </c>
      <c r="G722" s="1">
        <v>2.5500000000000002E-3</v>
      </c>
      <c r="H722" s="1">
        <v>2.62</v>
      </c>
      <c r="I722" s="1" t="s">
        <v>704</v>
      </c>
      <c r="J722" s="1" t="s">
        <v>79</v>
      </c>
      <c r="AI722" s="561"/>
      <c r="AJ722" s="166"/>
      <c r="AK722" s="157"/>
      <c r="AL722" s="627"/>
      <c r="AM722" s="627"/>
      <c r="AN722" s="627"/>
      <c r="AO722" s="157"/>
      <c r="AP722" s="157"/>
      <c r="AQ722" s="11"/>
      <c r="AR722" s="10"/>
      <c r="AS722" s="157"/>
      <c r="AT722" s="627"/>
      <c r="AU722" s="627"/>
      <c r="AV722" s="627"/>
      <c r="AW722" s="157"/>
      <c r="AY722" s="222"/>
      <c r="AZ722" s="10" t="s">
        <v>2103</v>
      </c>
      <c r="BA722" s="157" t="s">
        <v>1703</v>
      </c>
      <c r="BB722" s="627" t="s">
        <v>1560</v>
      </c>
      <c r="BC722" s="627" t="s">
        <v>535</v>
      </c>
      <c r="BD722" s="627" t="s">
        <v>237</v>
      </c>
      <c r="BE722" s="157">
        <v>7.0000000000000007E-2</v>
      </c>
      <c r="BF722" s="157">
        <v>6.4999999999999997E-3</v>
      </c>
      <c r="BG722" s="11">
        <v>2.58</v>
      </c>
      <c r="BH722" s="10"/>
      <c r="BI722" s="157"/>
      <c r="BJ722" s="627"/>
      <c r="BK722" s="627"/>
      <c r="BL722" s="627"/>
      <c r="BM722" s="157"/>
      <c r="BN722" s="157"/>
      <c r="BO722" s="11"/>
      <c r="BP722" s="10"/>
      <c r="BQ722" s="157"/>
      <c r="BR722" s="627"/>
      <c r="BS722" s="627"/>
      <c r="BT722" s="627"/>
      <c r="BU722" s="157"/>
      <c r="BV722" s="157"/>
      <c r="BW722" s="11"/>
    </row>
    <row r="723" spans="1:75">
      <c r="A723" s="1" t="s">
        <v>110</v>
      </c>
      <c r="B723" s="1" t="s">
        <v>1159</v>
      </c>
      <c r="C723" s="1" t="s">
        <v>1160</v>
      </c>
      <c r="D723" s="1" t="s">
        <v>1713</v>
      </c>
      <c r="E723" s="1" t="s">
        <v>352</v>
      </c>
      <c r="F723" s="1">
        <v>0.13</v>
      </c>
      <c r="G723" s="1">
        <v>4.2500000000000003E-3</v>
      </c>
      <c r="H723" s="1">
        <v>2.62</v>
      </c>
      <c r="I723" s="1" t="s">
        <v>1176</v>
      </c>
      <c r="J723" s="1" t="s">
        <v>81</v>
      </c>
      <c r="AI723" s="561"/>
      <c r="AJ723" s="166"/>
      <c r="AK723" s="157"/>
      <c r="AL723" s="627"/>
      <c r="AM723" s="627"/>
      <c r="AN723" s="627"/>
      <c r="AO723" s="157"/>
      <c r="AP723" s="157"/>
      <c r="AQ723" s="11"/>
      <c r="AR723" s="10"/>
      <c r="AS723" s="157"/>
      <c r="AT723" s="627"/>
      <c r="AU723" s="627"/>
      <c r="AV723" s="627"/>
      <c r="AW723" s="157"/>
      <c r="AY723" s="222"/>
      <c r="AZ723" s="10" t="s">
        <v>2103</v>
      </c>
      <c r="BA723" s="157" t="s">
        <v>1703</v>
      </c>
      <c r="BB723" s="627" t="s">
        <v>2144</v>
      </c>
      <c r="BC723" s="627" t="s">
        <v>536</v>
      </c>
      <c r="BD723" s="627" t="s">
        <v>237</v>
      </c>
      <c r="BE723" s="157">
        <v>3.5000000000000003E-2</v>
      </c>
      <c r="BF723" s="157">
        <v>3.2499999999999999E-3</v>
      </c>
      <c r="BG723" s="11">
        <v>2.58</v>
      </c>
      <c r="BH723" s="10"/>
      <c r="BI723" s="157"/>
      <c r="BJ723" s="627"/>
      <c r="BK723" s="627"/>
      <c r="BL723" s="627"/>
      <c r="BM723" s="157"/>
      <c r="BN723" s="157"/>
      <c r="BO723" s="11"/>
      <c r="BP723" s="10"/>
      <c r="BQ723" s="157"/>
      <c r="BR723" s="627"/>
      <c r="BS723" s="627"/>
      <c r="BT723" s="627"/>
      <c r="BU723" s="157"/>
      <c r="BV723" s="157"/>
      <c r="BW723" s="11"/>
    </row>
    <row r="724" spans="1:75">
      <c r="A724" s="1" t="s">
        <v>111</v>
      </c>
      <c r="B724" s="1" t="s">
        <v>1159</v>
      </c>
      <c r="C724" s="1" t="s">
        <v>1160</v>
      </c>
      <c r="D724" s="1" t="s">
        <v>1713</v>
      </c>
      <c r="E724" s="1" t="s">
        <v>353</v>
      </c>
      <c r="F724" s="1">
        <v>0.13</v>
      </c>
      <c r="G724" s="1">
        <v>4.2500000000000003E-3</v>
      </c>
      <c r="H724" s="1">
        <v>2.62</v>
      </c>
      <c r="I724" s="1" t="s">
        <v>704</v>
      </c>
      <c r="J724" s="1" t="s">
        <v>83</v>
      </c>
      <c r="AI724" s="561"/>
      <c r="AJ724" s="166"/>
      <c r="AK724" s="157"/>
      <c r="AL724" s="627"/>
      <c r="AM724" s="627"/>
      <c r="AN724" s="627"/>
      <c r="AO724" s="157"/>
      <c r="AP724" s="157"/>
      <c r="AQ724" s="11"/>
      <c r="AR724" s="10"/>
      <c r="AS724" s="157"/>
      <c r="AT724" s="627"/>
      <c r="AU724" s="627"/>
      <c r="AV724" s="627"/>
      <c r="AW724" s="157"/>
      <c r="AY724" s="222"/>
      <c r="AZ724" s="10" t="s">
        <v>2103</v>
      </c>
      <c r="BA724" s="157" t="s">
        <v>1703</v>
      </c>
      <c r="BB724" s="627" t="s">
        <v>2145</v>
      </c>
      <c r="BC724" s="627" t="s">
        <v>536</v>
      </c>
      <c r="BD724" s="627" t="s">
        <v>237</v>
      </c>
      <c r="BE724" s="157">
        <v>3.5000000000000003E-2</v>
      </c>
      <c r="BF724" s="157">
        <v>3.2499999999999999E-3</v>
      </c>
      <c r="BG724" s="11">
        <v>2.58</v>
      </c>
      <c r="BH724" s="10"/>
      <c r="BI724" s="157"/>
      <c r="BJ724" s="627"/>
      <c r="BK724" s="627"/>
      <c r="BL724" s="627"/>
      <c r="BM724" s="157"/>
      <c r="BN724" s="157"/>
      <c r="BO724" s="11"/>
      <c r="BP724" s="10"/>
      <c r="BQ724" s="157"/>
      <c r="BR724" s="627"/>
      <c r="BS724" s="627"/>
      <c r="BT724" s="627"/>
      <c r="BU724" s="157"/>
      <c r="BV724" s="157"/>
      <c r="BW724" s="11"/>
    </row>
    <row r="725" spans="1:75">
      <c r="A725" s="1" t="s">
        <v>112</v>
      </c>
      <c r="B725" s="1" t="s">
        <v>1159</v>
      </c>
      <c r="C725" s="1" t="s">
        <v>1160</v>
      </c>
      <c r="D725" s="1" t="s">
        <v>1713</v>
      </c>
      <c r="E725" s="1" t="s">
        <v>354</v>
      </c>
      <c r="F725" s="1">
        <v>0.13</v>
      </c>
      <c r="G725" s="1">
        <v>2.5500000000000002E-3</v>
      </c>
      <c r="H725" s="1">
        <v>2.62</v>
      </c>
      <c r="I725" s="1" t="s">
        <v>68</v>
      </c>
      <c r="J725" s="1" t="s">
        <v>85</v>
      </c>
      <c r="AI725" s="561"/>
      <c r="AJ725" s="166"/>
      <c r="AK725" s="157"/>
      <c r="AL725" s="627"/>
      <c r="AM725" s="627"/>
      <c r="AN725" s="627"/>
      <c r="AO725" s="157"/>
      <c r="AP725" s="157"/>
      <c r="AQ725" s="11"/>
      <c r="AR725" s="10"/>
      <c r="AS725" s="157"/>
      <c r="AT725" s="627"/>
      <c r="AU725" s="627"/>
      <c r="AV725" s="627"/>
      <c r="AW725" s="157"/>
      <c r="AY725" s="222"/>
      <c r="AZ725" s="10" t="s">
        <v>2103</v>
      </c>
      <c r="BA725" s="157" t="s">
        <v>1703</v>
      </c>
      <c r="BB725" s="627" t="s">
        <v>2146</v>
      </c>
      <c r="BC725" s="627" t="s">
        <v>536</v>
      </c>
      <c r="BD725" s="627" t="s">
        <v>237</v>
      </c>
      <c r="BE725" s="157">
        <v>3.5000000000000003E-2</v>
      </c>
      <c r="BF725" s="157">
        <v>3.2499999999999999E-3</v>
      </c>
      <c r="BG725" s="11">
        <v>2.58</v>
      </c>
      <c r="BH725" s="10"/>
      <c r="BI725" s="157"/>
      <c r="BJ725" s="627"/>
      <c r="BK725" s="627"/>
      <c r="BL725" s="627"/>
      <c r="BM725" s="157"/>
      <c r="BN725" s="157"/>
      <c r="BO725" s="11"/>
      <c r="BP725" s="10"/>
      <c r="BQ725" s="157"/>
      <c r="BR725" s="627"/>
      <c r="BS725" s="627"/>
      <c r="BT725" s="627"/>
      <c r="BU725" s="157"/>
      <c r="BV725" s="157"/>
      <c r="BW725" s="11"/>
    </row>
    <row r="726" spans="1:75">
      <c r="A726" s="1" t="s">
        <v>113</v>
      </c>
      <c r="B726" s="1" t="s">
        <v>1159</v>
      </c>
      <c r="C726" s="1" t="s">
        <v>1160</v>
      </c>
      <c r="D726" s="1" t="s">
        <v>1713</v>
      </c>
      <c r="E726" s="1" t="s">
        <v>355</v>
      </c>
      <c r="F726" s="1">
        <v>0.13</v>
      </c>
      <c r="G726" s="1">
        <v>2.5500000000000002E-3</v>
      </c>
      <c r="H726" s="1">
        <v>2.62</v>
      </c>
      <c r="I726" s="1" t="s">
        <v>704</v>
      </c>
      <c r="J726" s="1" t="s">
        <v>87</v>
      </c>
      <c r="AI726" s="561"/>
      <c r="AJ726" s="166"/>
      <c r="AK726" s="157"/>
      <c r="AL726" s="627"/>
      <c r="AM726" s="627"/>
      <c r="AN726" s="627"/>
      <c r="AO726" s="157"/>
      <c r="AP726" s="157"/>
      <c r="AQ726" s="11"/>
      <c r="AR726" s="10"/>
      <c r="AS726" s="157"/>
      <c r="AT726" s="627"/>
      <c r="AU726" s="627"/>
      <c r="AV726" s="627"/>
      <c r="AW726" s="157"/>
      <c r="AY726" s="222"/>
      <c r="AZ726" s="10" t="s">
        <v>2103</v>
      </c>
      <c r="BA726" s="157" t="s">
        <v>1703</v>
      </c>
      <c r="BB726" s="627" t="s">
        <v>2147</v>
      </c>
      <c r="BC726" s="627" t="s">
        <v>536</v>
      </c>
      <c r="BD726" s="627" t="s">
        <v>237</v>
      </c>
      <c r="BE726" s="157">
        <v>3.5000000000000003E-2</v>
      </c>
      <c r="BF726" s="157">
        <v>3.2499999999999999E-3</v>
      </c>
      <c r="BG726" s="11">
        <v>2.58</v>
      </c>
      <c r="BH726" s="10"/>
      <c r="BI726" s="157"/>
      <c r="BJ726" s="627"/>
      <c r="BK726" s="627"/>
      <c r="BL726" s="627"/>
      <c r="BM726" s="157"/>
      <c r="BN726" s="157"/>
      <c r="BO726" s="11"/>
      <c r="BP726" s="10"/>
      <c r="BQ726" s="157"/>
      <c r="BR726" s="627"/>
      <c r="BS726" s="627"/>
      <c r="BT726" s="627"/>
      <c r="BU726" s="157"/>
      <c r="BV726" s="157"/>
      <c r="BW726" s="11"/>
    </row>
    <row r="727" spans="1:75">
      <c r="A727" s="1" t="s">
        <v>114</v>
      </c>
      <c r="B727" s="1" t="s">
        <v>1159</v>
      </c>
      <c r="C727" s="1" t="s">
        <v>1160</v>
      </c>
      <c r="D727" s="1" t="s">
        <v>1713</v>
      </c>
      <c r="E727" s="1" t="s">
        <v>356</v>
      </c>
      <c r="F727" s="1">
        <v>6.5000000000000002E-2</v>
      </c>
      <c r="G727" s="1">
        <v>4.2500000000000003E-3</v>
      </c>
      <c r="H727" s="1">
        <v>2.62</v>
      </c>
      <c r="I727" s="1" t="s">
        <v>1176</v>
      </c>
      <c r="J727" s="1" t="s">
        <v>89</v>
      </c>
      <c r="AI727" s="561"/>
      <c r="AJ727" s="166"/>
      <c r="AK727" s="157"/>
      <c r="AL727" s="627"/>
      <c r="AM727" s="627"/>
      <c r="AN727" s="627"/>
      <c r="AO727" s="157"/>
      <c r="AP727" s="157"/>
      <c r="AQ727" s="11"/>
      <c r="AR727" s="10"/>
      <c r="AS727" s="157"/>
      <c r="AT727" s="627"/>
      <c r="AU727" s="627"/>
      <c r="AV727" s="627"/>
      <c r="AW727" s="157"/>
      <c r="AY727" s="222"/>
      <c r="AZ727" s="10" t="s">
        <v>2103</v>
      </c>
      <c r="BA727" s="157" t="s">
        <v>1703</v>
      </c>
      <c r="BB727" s="627" t="s">
        <v>1561</v>
      </c>
      <c r="BC727" s="627" t="s">
        <v>536</v>
      </c>
      <c r="BD727" s="627" t="s">
        <v>237</v>
      </c>
      <c r="BE727" s="157">
        <v>3.5000000000000003E-2</v>
      </c>
      <c r="BF727" s="157">
        <v>3.2499999999999999E-3</v>
      </c>
      <c r="BG727" s="11">
        <v>2.58</v>
      </c>
      <c r="BH727" s="10"/>
      <c r="BI727" s="157"/>
      <c r="BJ727" s="627"/>
      <c r="BK727" s="627"/>
      <c r="BL727" s="627"/>
      <c r="BM727" s="157"/>
      <c r="BN727" s="157"/>
      <c r="BO727" s="11"/>
      <c r="BP727" s="10"/>
      <c r="BQ727" s="157"/>
      <c r="BR727" s="627"/>
      <c r="BS727" s="627"/>
      <c r="BT727" s="627"/>
      <c r="BU727" s="157"/>
      <c r="BV727" s="157"/>
      <c r="BW727" s="11"/>
    </row>
    <row r="728" spans="1:75">
      <c r="A728" s="1" t="s">
        <v>115</v>
      </c>
      <c r="B728" s="1" t="s">
        <v>1159</v>
      </c>
      <c r="C728" s="1" t="s">
        <v>1160</v>
      </c>
      <c r="D728" s="1" t="s">
        <v>1713</v>
      </c>
      <c r="E728" s="1" t="s">
        <v>357</v>
      </c>
      <c r="F728" s="1">
        <v>6.5000000000000002E-2</v>
      </c>
      <c r="G728" s="1">
        <v>4.2500000000000003E-3</v>
      </c>
      <c r="H728" s="1">
        <v>2.62</v>
      </c>
      <c r="I728" s="1" t="s">
        <v>704</v>
      </c>
      <c r="J728" s="1" t="s">
        <v>91</v>
      </c>
      <c r="AI728" s="561"/>
      <c r="AJ728" s="166"/>
      <c r="AK728" s="157"/>
      <c r="AL728" s="627"/>
      <c r="AM728" s="627"/>
      <c r="AN728" s="627"/>
      <c r="AO728" s="157"/>
      <c r="AP728" s="157"/>
      <c r="AQ728" s="11"/>
      <c r="AR728" s="10"/>
      <c r="AS728" s="157"/>
      <c r="AT728" s="627"/>
      <c r="AU728" s="627"/>
      <c r="AV728" s="627"/>
      <c r="AW728" s="157"/>
      <c r="AY728" s="222"/>
      <c r="AZ728" s="10" t="s">
        <v>2103</v>
      </c>
      <c r="BA728" s="157" t="s">
        <v>1703</v>
      </c>
      <c r="BB728" s="627" t="s">
        <v>1562</v>
      </c>
      <c r="BC728" s="627" t="s">
        <v>536</v>
      </c>
      <c r="BD728" s="627" t="s">
        <v>237</v>
      </c>
      <c r="BE728" s="157">
        <v>3.5000000000000003E-2</v>
      </c>
      <c r="BF728" s="157">
        <v>3.2499999999999999E-3</v>
      </c>
      <c r="BG728" s="11">
        <v>2.58</v>
      </c>
      <c r="BH728" s="10"/>
      <c r="BI728" s="157"/>
      <c r="BJ728" s="627"/>
      <c r="BK728" s="627"/>
      <c r="BL728" s="627"/>
      <c r="BM728" s="157"/>
      <c r="BN728" s="157"/>
      <c r="BO728" s="11"/>
      <c r="BP728" s="10"/>
      <c r="BQ728" s="157"/>
      <c r="BR728" s="627"/>
      <c r="BS728" s="627"/>
      <c r="BT728" s="627"/>
      <c r="BU728" s="157"/>
      <c r="BV728" s="157"/>
      <c r="BW728" s="11"/>
    </row>
    <row r="729" spans="1:75">
      <c r="A729" s="1" t="s">
        <v>116</v>
      </c>
      <c r="B729" s="1" t="s">
        <v>1159</v>
      </c>
      <c r="C729" s="1" t="s">
        <v>1160</v>
      </c>
      <c r="D729" s="1" t="s">
        <v>1713</v>
      </c>
      <c r="E729" s="1" t="s">
        <v>358</v>
      </c>
      <c r="F729" s="1">
        <v>6.5000000000000002E-2</v>
      </c>
      <c r="G729" s="1">
        <v>2.5500000000000002E-3</v>
      </c>
      <c r="H729" s="1">
        <v>2.62</v>
      </c>
      <c r="I729" s="1" t="s">
        <v>68</v>
      </c>
      <c r="J729" s="1" t="s">
        <v>93</v>
      </c>
      <c r="AI729" s="561"/>
      <c r="AJ729" s="166"/>
      <c r="AK729" s="157"/>
      <c r="AL729" s="627"/>
      <c r="AM729" s="627"/>
      <c r="AN729" s="627"/>
      <c r="AO729" s="157"/>
      <c r="AP729" s="157"/>
      <c r="AQ729" s="11"/>
      <c r="AR729" s="10"/>
      <c r="AS729" s="157"/>
      <c r="AT729" s="627"/>
      <c r="AU729" s="627"/>
      <c r="AV729" s="627"/>
      <c r="AW729" s="157"/>
      <c r="AY729" s="222"/>
      <c r="AZ729" s="10" t="s">
        <v>2103</v>
      </c>
      <c r="BA729" s="157" t="s">
        <v>539</v>
      </c>
      <c r="BB729" s="627" t="s">
        <v>1563</v>
      </c>
      <c r="BC729" s="627" t="s">
        <v>1721</v>
      </c>
      <c r="BD729" s="627" t="s">
        <v>238</v>
      </c>
      <c r="BE729" s="157">
        <v>0.08</v>
      </c>
      <c r="BF729" s="157">
        <v>5.0000000000000001E-3</v>
      </c>
      <c r="BG729" s="11">
        <v>2.58</v>
      </c>
      <c r="BH729" s="10"/>
      <c r="BI729" s="157"/>
      <c r="BJ729" s="627"/>
      <c r="BK729" s="627"/>
      <c r="BL729" s="627"/>
      <c r="BM729" s="157"/>
      <c r="BN729" s="157"/>
      <c r="BO729" s="11"/>
      <c r="BP729" s="10"/>
      <c r="BQ729" s="157"/>
      <c r="BR729" s="627"/>
      <c r="BS729" s="627"/>
      <c r="BT729" s="627"/>
      <c r="BU729" s="157"/>
      <c r="BV729" s="157"/>
      <c r="BW729" s="11"/>
    </row>
    <row r="730" spans="1:75">
      <c r="A730" s="1" t="s">
        <v>117</v>
      </c>
      <c r="B730" s="1" t="s">
        <v>1159</v>
      </c>
      <c r="C730" s="1" t="s">
        <v>1160</v>
      </c>
      <c r="D730" s="1" t="s">
        <v>1713</v>
      </c>
      <c r="E730" s="1" t="s">
        <v>359</v>
      </c>
      <c r="F730" s="1">
        <v>6.5000000000000002E-2</v>
      </c>
      <c r="G730" s="1">
        <v>2.5500000000000002E-3</v>
      </c>
      <c r="H730" s="1">
        <v>2.62</v>
      </c>
      <c r="I730" s="1" t="s">
        <v>704</v>
      </c>
      <c r="J730" s="1" t="s">
        <v>95</v>
      </c>
      <c r="AI730" s="561"/>
      <c r="AJ730" s="166"/>
      <c r="AK730" s="157"/>
      <c r="AL730" s="627"/>
      <c r="AM730" s="627"/>
      <c r="AN730" s="627"/>
      <c r="AO730" s="157"/>
      <c r="AP730" s="157"/>
      <c r="AQ730" s="11"/>
      <c r="AR730" s="10"/>
      <c r="AS730" s="157"/>
      <c r="AT730" s="627"/>
      <c r="AU730" s="627"/>
      <c r="AV730" s="627"/>
      <c r="AW730" s="157"/>
      <c r="AY730" s="222"/>
      <c r="AZ730" s="10" t="s">
        <v>2103</v>
      </c>
      <c r="BA730" s="157" t="s">
        <v>539</v>
      </c>
      <c r="BB730" s="627" t="s">
        <v>1564</v>
      </c>
      <c r="BC730" s="627" t="s">
        <v>1721</v>
      </c>
      <c r="BD730" s="627" t="s">
        <v>238</v>
      </c>
      <c r="BE730" s="157">
        <v>0.08</v>
      </c>
      <c r="BF730" s="157">
        <v>5.0000000000000001E-3</v>
      </c>
      <c r="BG730" s="11">
        <v>2.58</v>
      </c>
      <c r="BH730" s="10"/>
      <c r="BI730" s="157"/>
      <c r="BJ730" s="627"/>
      <c r="BK730" s="627"/>
      <c r="BL730" s="627"/>
      <c r="BM730" s="157"/>
      <c r="BN730" s="157"/>
      <c r="BO730" s="11"/>
      <c r="BP730" s="10"/>
      <c r="BQ730" s="157"/>
      <c r="BR730" s="627"/>
      <c r="BS730" s="627"/>
      <c r="BT730" s="627"/>
      <c r="BU730" s="157"/>
      <c r="BV730" s="157"/>
      <c r="BW730" s="11"/>
    </row>
    <row r="731" spans="1:75">
      <c r="A731" s="1" t="s">
        <v>118</v>
      </c>
      <c r="B731" s="1" t="s">
        <v>1159</v>
      </c>
      <c r="C731" s="1" t="s">
        <v>1160</v>
      </c>
      <c r="D731" s="1" t="s">
        <v>1703</v>
      </c>
      <c r="E731" s="1" t="s">
        <v>1290</v>
      </c>
      <c r="F731" s="1">
        <v>0.15</v>
      </c>
      <c r="G731" s="1">
        <v>3.0000000000000001E-3</v>
      </c>
      <c r="H731" s="1">
        <v>2.62</v>
      </c>
      <c r="I731" s="1" t="s">
        <v>993</v>
      </c>
      <c r="AI731" s="561"/>
      <c r="AJ731" s="166"/>
      <c r="AK731" s="157"/>
      <c r="AL731" s="627"/>
      <c r="AM731" s="627"/>
      <c r="AN731" s="627"/>
      <c r="AO731" s="157"/>
      <c r="AP731" s="157"/>
      <c r="AQ731" s="11"/>
      <c r="AR731" s="10"/>
      <c r="AS731" s="157"/>
      <c r="AT731" s="627"/>
      <c r="AU731" s="627"/>
      <c r="AV731" s="627"/>
      <c r="AW731" s="157"/>
      <c r="AY731" s="222"/>
      <c r="AZ731" s="10" t="s">
        <v>2103</v>
      </c>
      <c r="BA731" s="157" t="s">
        <v>539</v>
      </c>
      <c r="BB731" s="627" t="s">
        <v>1565</v>
      </c>
      <c r="BC731" s="627" t="s">
        <v>1721</v>
      </c>
      <c r="BD731" s="627" t="s">
        <v>238</v>
      </c>
      <c r="BE731" s="157">
        <v>0.04</v>
      </c>
      <c r="BF731" s="157">
        <v>2.5000000000000001E-3</v>
      </c>
      <c r="BG731" s="11">
        <v>2.58</v>
      </c>
      <c r="BH731" s="10"/>
      <c r="BI731" s="157"/>
      <c r="BJ731" s="627"/>
      <c r="BK731" s="627"/>
      <c r="BL731" s="627"/>
      <c r="BM731" s="157"/>
      <c r="BN731" s="157"/>
      <c r="BO731" s="11"/>
      <c r="BP731" s="10"/>
      <c r="BQ731" s="157"/>
      <c r="BR731" s="627"/>
      <c r="BS731" s="627"/>
      <c r="BT731" s="627"/>
      <c r="BU731" s="157"/>
      <c r="BV731" s="157"/>
      <c r="BW731" s="11"/>
    </row>
    <row r="732" spans="1:75">
      <c r="A732" s="1" t="s">
        <v>119</v>
      </c>
      <c r="B732" s="1" t="s">
        <v>1159</v>
      </c>
      <c r="C732" s="1" t="s">
        <v>1160</v>
      </c>
      <c r="D732" s="1" t="s">
        <v>1703</v>
      </c>
      <c r="E732" s="1" t="s">
        <v>626</v>
      </c>
      <c r="F732" s="1">
        <v>0.15</v>
      </c>
      <c r="G732" s="1">
        <v>3.0000000000000001E-3</v>
      </c>
      <c r="AI732" s="561"/>
      <c r="AJ732" s="166"/>
      <c r="AK732" s="157"/>
      <c r="AL732" s="627"/>
      <c r="AM732" s="627"/>
      <c r="AN732" s="627"/>
      <c r="AO732" s="157"/>
      <c r="AP732" s="157"/>
      <c r="AQ732" s="11"/>
      <c r="AR732" s="10"/>
      <c r="AS732" s="157"/>
      <c r="AT732" s="627"/>
      <c r="AU732" s="627"/>
      <c r="AV732" s="627"/>
      <c r="AW732" s="157"/>
      <c r="AY732" s="222"/>
      <c r="AZ732" s="10" t="s">
        <v>2103</v>
      </c>
      <c r="BA732" s="157" t="s">
        <v>539</v>
      </c>
      <c r="BB732" s="627" t="s">
        <v>1566</v>
      </c>
      <c r="BC732" s="627" t="s">
        <v>1721</v>
      </c>
      <c r="BD732" s="627" t="s">
        <v>238</v>
      </c>
      <c r="BE732" s="157">
        <v>0.04</v>
      </c>
      <c r="BF732" s="157">
        <v>2.5000000000000001E-3</v>
      </c>
      <c r="BG732" s="11">
        <v>2.58</v>
      </c>
      <c r="BH732" s="10"/>
      <c r="BI732" s="157"/>
      <c r="BJ732" s="627"/>
      <c r="BK732" s="627"/>
      <c r="BL732" s="627"/>
      <c r="BM732" s="157"/>
      <c r="BN732" s="157"/>
      <c r="BO732" s="11"/>
      <c r="BP732" s="10"/>
      <c r="BQ732" s="157"/>
      <c r="BR732" s="627"/>
      <c r="BS732" s="627"/>
      <c r="BT732" s="627"/>
      <c r="BU732" s="157"/>
      <c r="BV732" s="157"/>
      <c r="BW732" s="11"/>
    </row>
    <row r="733" spans="1:75">
      <c r="A733" s="1" t="s">
        <v>120</v>
      </c>
      <c r="B733" s="1" t="s">
        <v>1159</v>
      </c>
      <c r="C733" s="1" t="s">
        <v>1160</v>
      </c>
      <c r="D733" s="1" t="s">
        <v>1703</v>
      </c>
      <c r="E733" s="1" t="s">
        <v>1291</v>
      </c>
      <c r="F733" s="1">
        <v>7.4999999999999997E-2</v>
      </c>
      <c r="G733" s="1">
        <v>1.5E-3</v>
      </c>
      <c r="H733" s="1">
        <v>2.62</v>
      </c>
      <c r="I733" s="1" t="s">
        <v>704</v>
      </c>
      <c r="J733" s="1" t="s">
        <v>705</v>
      </c>
      <c r="AI733" s="561"/>
      <c r="AJ733" s="166"/>
      <c r="AK733" s="157"/>
      <c r="AL733" s="627"/>
      <c r="AM733" s="627"/>
      <c r="AN733" s="627"/>
      <c r="AO733" s="157"/>
      <c r="AP733" s="157"/>
      <c r="AQ733" s="11"/>
      <c r="AR733" s="10"/>
      <c r="AS733" s="157"/>
      <c r="AT733" s="627"/>
      <c r="AU733" s="627"/>
      <c r="AV733" s="627"/>
      <c r="AW733" s="157"/>
      <c r="AY733" s="222"/>
      <c r="AZ733" s="10" t="s">
        <v>2103</v>
      </c>
      <c r="BA733" s="157" t="s">
        <v>539</v>
      </c>
      <c r="BB733" s="627" t="s">
        <v>1567</v>
      </c>
      <c r="BC733" s="627" t="s">
        <v>1721</v>
      </c>
      <c r="BD733" s="627" t="s">
        <v>238</v>
      </c>
      <c r="BE733" s="157">
        <v>0.02</v>
      </c>
      <c r="BF733" s="157">
        <v>1.25E-3</v>
      </c>
      <c r="BG733" s="11">
        <v>2.58</v>
      </c>
      <c r="BH733" s="10"/>
      <c r="BI733" s="157"/>
      <c r="BJ733" s="627"/>
      <c r="BK733" s="627"/>
      <c r="BL733" s="627"/>
      <c r="BM733" s="157"/>
      <c r="BN733" s="157"/>
      <c r="BO733" s="11"/>
      <c r="BP733" s="10"/>
      <c r="BQ733" s="157"/>
      <c r="BR733" s="627"/>
      <c r="BS733" s="627"/>
      <c r="BT733" s="627"/>
      <c r="BU733" s="157"/>
      <c r="BV733" s="157"/>
      <c r="BW733" s="11"/>
    </row>
    <row r="734" spans="1:75">
      <c r="A734" s="1" t="s">
        <v>121</v>
      </c>
      <c r="B734" s="1" t="s">
        <v>1159</v>
      </c>
      <c r="C734" s="1" t="s">
        <v>1160</v>
      </c>
      <c r="D734" s="1" t="s">
        <v>1703</v>
      </c>
      <c r="E734" s="1" t="s">
        <v>627</v>
      </c>
      <c r="F734" s="1">
        <v>7.4999999999999997E-2</v>
      </c>
      <c r="G734" s="1">
        <v>1.5E-3</v>
      </c>
      <c r="J734" s="1" t="s">
        <v>705</v>
      </c>
      <c r="AI734" s="561"/>
      <c r="AJ734" s="166"/>
      <c r="AK734" s="157"/>
      <c r="AL734" s="627"/>
      <c r="AM734" s="627"/>
      <c r="AN734" s="627"/>
      <c r="AO734" s="157"/>
      <c r="AP734" s="157"/>
      <c r="AQ734" s="11"/>
      <c r="AR734" s="10"/>
      <c r="AS734" s="157"/>
      <c r="AT734" s="627"/>
      <c r="AU734" s="627"/>
      <c r="AV734" s="627"/>
      <c r="AW734" s="157"/>
      <c r="AY734" s="222"/>
      <c r="AZ734" s="10" t="s">
        <v>2103</v>
      </c>
      <c r="BA734" s="157" t="s">
        <v>539</v>
      </c>
      <c r="BB734" s="627" t="s">
        <v>1568</v>
      </c>
      <c r="BC734" s="627" t="s">
        <v>1721</v>
      </c>
      <c r="BD734" s="627" t="s">
        <v>238</v>
      </c>
      <c r="BE734" s="157">
        <v>0.02</v>
      </c>
      <c r="BF734" s="157">
        <v>1.25E-3</v>
      </c>
      <c r="BG734" s="11">
        <v>2.58</v>
      </c>
      <c r="BH734" s="10"/>
      <c r="BI734" s="157"/>
      <c r="BJ734" s="627"/>
      <c r="BK734" s="627"/>
      <c r="BL734" s="627"/>
      <c r="BM734" s="157"/>
      <c r="BN734" s="157"/>
      <c r="BO734" s="11"/>
      <c r="BP734" s="10"/>
      <c r="BQ734" s="157"/>
      <c r="BR734" s="627"/>
      <c r="BS734" s="627"/>
      <c r="BT734" s="627"/>
      <c r="BU734" s="157"/>
      <c r="BV734" s="157"/>
      <c r="BW734" s="11"/>
    </row>
    <row r="735" spans="1:75">
      <c r="A735" s="1" t="s">
        <v>122</v>
      </c>
      <c r="B735" s="1" t="s">
        <v>1159</v>
      </c>
      <c r="C735" s="1" t="s">
        <v>1160</v>
      </c>
      <c r="D735" s="1" t="s">
        <v>1703</v>
      </c>
      <c r="E735" s="1" t="s">
        <v>1292</v>
      </c>
      <c r="F735" s="1">
        <v>0.13500000000000001</v>
      </c>
      <c r="G735" s="1">
        <v>2.2500000000000003E-3</v>
      </c>
      <c r="H735" s="1">
        <v>2.62</v>
      </c>
      <c r="I735" s="1" t="s">
        <v>704</v>
      </c>
      <c r="J735" s="1" t="s">
        <v>710</v>
      </c>
      <c r="AI735" s="561"/>
      <c r="AJ735" s="166"/>
      <c r="AK735" s="157"/>
      <c r="AL735" s="627"/>
      <c r="AM735" s="627"/>
      <c r="AN735" s="627"/>
      <c r="AO735" s="157"/>
      <c r="AP735" s="157"/>
      <c r="AQ735" s="11"/>
      <c r="AR735" s="10"/>
      <c r="AS735" s="157"/>
      <c r="AT735" s="627"/>
      <c r="AU735" s="627"/>
      <c r="AV735" s="627"/>
      <c r="AW735" s="157"/>
      <c r="AY735" s="222"/>
      <c r="AZ735" s="10" t="s">
        <v>2103</v>
      </c>
      <c r="BA735" s="157" t="s">
        <v>539</v>
      </c>
      <c r="BB735" s="627" t="s">
        <v>1569</v>
      </c>
      <c r="BC735" s="627" t="s">
        <v>535</v>
      </c>
      <c r="BD735" s="627" t="s">
        <v>238</v>
      </c>
      <c r="BE735" s="157">
        <v>0.04</v>
      </c>
      <c r="BF735" s="157">
        <v>2.5000000000000001E-3</v>
      </c>
      <c r="BG735" s="11">
        <v>2.58</v>
      </c>
      <c r="BH735" s="10"/>
      <c r="BI735" s="157"/>
      <c r="BJ735" s="627"/>
      <c r="BK735" s="627"/>
      <c r="BL735" s="627"/>
      <c r="BM735" s="157"/>
      <c r="BN735" s="157"/>
      <c r="BO735" s="11"/>
      <c r="BP735" s="10"/>
      <c r="BQ735" s="157"/>
      <c r="BR735" s="627"/>
      <c r="BS735" s="627"/>
      <c r="BT735" s="627"/>
      <c r="BU735" s="157"/>
      <c r="BV735" s="157"/>
      <c r="BW735" s="11"/>
    </row>
    <row r="736" spans="1:75">
      <c r="A736" s="1" t="s">
        <v>123</v>
      </c>
      <c r="B736" s="1" t="s">
        <v>1159</v>
      </c>
      <c r="C736" s="1" t="s">
        <v>1160</v>
      </c>
      <c r="D736" s="1" t="s">
        <v>1703</v>
      </c>
      <c r="E736" s="1" t="s">
        <v>628</v>
      </c>
      <c r="F736" s="1">
        <v>0.13500000000000001</v>
      </c>
      <c r="G736" s="1">
        <v>2.2500000000000003E-3</v>
      </c>
      <c r="J736" s="1" t="s">
        <v>965</v>
      </c>
      <c r="AI736" s="561"/>
      <c r="AJ736" s="166"/>
      <c r="AK736" s="157"/>
      <c r="AL736" s="627"/>
      <c r="AM736" s="627"/>
      <c r="AN736" s="627"/>
      <c r="AO736" s="157"/>
      <c r="AP736" s="157"/>
      <c r="AQ736" s="11"/>
      <c r="AR736" s="10"/>
      <c r="AS736" s="157"/>
      <c r="AT736" s="627"/>
      <c r="AU736" s="627"/>
      <c r="AV736" s="627"/>
      <c r="AW736" s="157"/>
      <c r="AY736" s="222"/>
      <c r="AZ736" s="10" t="s">
        <v>2103</v>
      </c>
      <c r="BA736" s="157" t="s">
        <v>539</v>
      </c>
      <c r="BB736" s="627" t="s">
        <v>1570</v>
      </c>
      <c r="BC736" s="627" t="s">
        <v>535</v>
      </c>
      <c r="BD736" s="627" t="s">
        <v>238</v>
      </c>
      <c r="BE736" s="157">
        <v>0.04</v>
      </c>
      <c r="BF736" s="157">
        <v>2.5000000000000001E-3</v>
      </c>
      <c r="BG736" s="11">
        <v>2.58</v>
      </c>
      <c r="BH736" s="10"/>
      <c r="BI736" s="157"/>
      <c r="BJ736" s="627"/>
      <c r="BK736" s="627"/>
      <c r="BL736" s="627"/>
      <c r="BM736" s="157"/>
      <c r="BN736" s="157"/>
      <c r="BO736" s="11"/>
      <c r="BP736" s="10"/>
      <c r="BQ736" s="157"/>
      <c r="BR736" s="627"/>
      <c r="BS736" s="627"/>
      <c r="BT736" s="627"/>
      <c r="BU736" s="157"/>
      <c r="BV736" s="157"/>
      <c r="BW736" s="11"/>
    </row>
    <row r="737" spans="1:75">
      <c r="A737" s="1" t="s">
        <v>124</v>
      </c>
      <c r="B737" s="1" t="s">
        <v>1159</v>
      </c>
      <c r="C737" s="1" t="s">
        <v>1160</v>
      </c>
      <c r="D737" s="1" t="s">
        <v>1703</v>
      </c>
      <c r="E737" s="1" t="s">
        <v>1293</v>
      </c>
      <c r="F737" s="1">
        <v>0.13500000000000001</v>
      </c>
      <c r="G737" s="1">
        <v>2.2500000000000003E-3</v>
      </c>
      <c r="H737" s="1">
        <v>2.62</v>
      </c>
      <c r="I737" s="1" t="s">
        <v>993</v>
      </c>
      <c r="J737" s="1" t="s">
        <v>531</v>
      </c>
      <c r="AI737" s="561"/>
      <c r="AJ737" s="166"/>
      <c r="AK737" s="157"/>
      <c r="AL737" s="627"/>
      <c r="AM737" s="627"/>
      <c r="AN737" s="627"/>
      <c r="AO737" s="157"/>
      <c r="AP737" s="157"/>
      <c r="AQ737" s="11"/>
      <c r="AR737" s="10"/>
      <c r="AS737" s="157"/>
      <c r="AT737" s="627"/>
      <c r="AU737" s="627"/>
      <c r="AV737" s="627"/>
      <c r="AW737" s="157"/>
      <c r="AY737" s="222"/>
      <c r="AZ737" s="10" t="s">
        <v>2103</v>
      </c>
      <c r="BA737" s="157" t="s">
        <v>539</v>
      </c>
      <c r="BB737" s="627" t="s">
        <v>1571</v>
      </c>
      <c r="BC737" s="627" t="s">
        <v>535</v>
      </c>
      <c r="BD737" s="627" t="s">
        <v>238</v>
      </c>
      <c r="BE737" s="157">
        <v>0.04</v>
      </c>
      <c r="BF737" s="157">
        <v>2.5000000000000001E-3</v>
      </c>
      <c r="BG737" s="11">
        <v>2.58</v>
      </c>
      <c r="BH737" s="10"/>
      <c r="BI737" s="157"/>
      <c r="BJ737" s="627"/>
      <c r="BK737" s="627"/>
      <c r="BL737" s="627"/>
      <c r="BM737" s="157"/>
      <c r="BN737" s="157"/>
      <c r="BO737" s="11"/>
      <c r="BP737" s="10"/>
      <c r="BQ737" s="157"/>
      <c r="BR737" s="627"/>
      <c r="BS737" s="627"/>
      <c r="BT737" s="627"/>
      <c r="BU737" s="157"/>
      <c r="BV737" s="157"/>
      <c r="BW737" s="11"/>
    </row>
    <row r="738" spans="1:75">
      <c r="A738" s="1" t="s">
        <v>125</v>
      </c>
      <c r="B738" s="1" t="s">
        <v>1159</v>
      </c>
      <c r="C738" s="1" t="s">
        <v>1160</v>
      </c>
      <c r="D738" s="1" t="s">
        <v>1703</v>
      </c>
      <c r="E738" s="1" t="s">
        <v>629</v>
      </c>
      <c r="F738" s="1">
        <v>0.13500000000000001</v>
      </c>
      <c r="G738" s="1">
        <v>2.2500000000000003E-3</v>
      </c>
      <c r="J738" s="1" t="s">
        <v>531</v>
      </c>
      <c r="AI738" s="561"/>
      <c r="AJ738" s="166"/>
      <c r="AK738" s="157"/>
      <c r="AL738" s="627"/>
      <c r="AM738" s="627"/>
      <c r="AN738" s="627"/>
      <c r="AO738" s="157"/>
      <c r="AP738" s="157"/>
      <c r="AQ738" s="11"/>
      <c r="AR738" s="10"/>
      <c r="AS738" s="157"/>
      <c r="AT738" s="627"/>
      <c r="AU738" s="627"/>
      <c r="AV738" s="627"/>
      <c r="AW738" s="157"/>
      <c r="AY738" s="222"/>
      <c r="AZ738" s="10" t="s">
        <v>2103</v>
      </c>
      <c r="BA738" s="157" t="s">
        <v>539</v>
      </c>
      <c r="BB738" s="627" t="s">
        <v>1572</v>
      </c>
      <c r="BC738" s="627" t="s">
        <v>535</v>
      </c>
      <c r="BD738" s="627" t="s">
        <v>238</v>
      </c>
      <c r="BE738" s="157">
        <v>0.04</v>
      </c>
      <c r="BF738" s="157">
        <v>2.5000000000000001E-3</v>
      </c>
      <c r="BG738" s="11">
        <v>2.58</v>
      </c>
      <c r="BH738" s="10"/>
      <c r="BI738" s="157"/>
      <c r="BJ738" s="627"/>
      <c r="BK738" s="627"/>
      <c r="BL738" s="627"/>
      <c r="BM738" s="157"/>
      <c r="BN738" s="157"/>
      <c r="BO738" s="11"/>
      <c r="BP738" s="10"/>
      <c r="BQ738" s="157"/>
      <c r="BR738" s="627"/>
      <c r="BS738" s="627"/>
      <c r="BT738" s="627"/>
      <c r="BU738" s="157"/>
      <c r="BV738" s="157"/>
      <c r="BW738" s="11"/>
    </row>
    <row r="739" spans="1:75">
      <c r="A739" s="1" t="s">
        <v>126</v>
      </c>
      <c r="B739" s="1" t="s">
        <v>1159</v>
      </c>
      <c r="C739" s="1" t="s">
        <v>1160</v>
      </c>
      <c r="D739" s="1" t="s">
        <v>1703</v>
      </c>
      <c r="E739" s="1" t="s">
        <v>1294</v>
      </c>
      <c r="F739" s="1">
        <v>7.4999999999999997E-2</v>
      </c>
      <c r="G739" s="1">
        <v>1.5E-3</v>
      </c>
      <c r="H739" s="1">
        <v>2.62</v>
      </c>
      <c r="I739" s="1" t="s">
        <v>704</v>
      </c>
      <c r="J739" s="1" t="s">
        <v>716</v>
      </c>
      <c r="AI739" s="561"/>
      <c r="AJ739" s="166"/>
      <c r="AK739" s="157"/>
      <c r="AL739" s="627"/>
      <c r="AM739" s="627"/>
      <c r="AN739" s="627"/>
      <c r="AO739" s="157"/>
      <c r="AP739" s="157"/>
      <c r="AQ739" s="11"/>
      <c r="AR739" s="10"/>
      <c r="AS739" s="157"/>
      <c r="AT739" s="627"/>
      <c r="AU739" s="627"/>
      <c r="AV739" s="627"/>
      <c r="AW739" s="157"/>
      <c r="AY739" s="222"/>
      <c r="AZ739" s="10" t="s">
        <v>2103</v>
      </c>
      <c r="BA739" s="157" t="s">
        <v>539</v>
      </c>
      <c r="BB739" s="627" t="s">
        <v>1573</v>
      </c>
      <c r="BC739" s="627" t="s">
        <v>535</v>
      </c>
      <c r="BD739" s="627" t="s">
        <v>238</v>
      </c>
      <c r="BE739" s="157">
        <v>0.04</v>
      </c>
      <c r="BF739" s="157">
        <v>2.5000000000000001E-3</v>
      </c>
      <c r="BG739" s="11">
        <v>2.58</v>
      </c>
      <c r="BH739" s="10"/>
      <c r="BI739" s="157"/>
      <c r="BJ739" s="627"/>
      <c r="BK739" s="627"/>
      <c r="BL739" s="627"/>
      <c r="BM739" s="157"/>
      <c r="BN739" s="157"/>
      <c r="BO739" s="11"/>
      <c r="BP739" s="10"/>
      <c r="BQ739" s="157"/>
      <c r="BR739" s="627"/>
      <c r="BS739" s="627"/>
      <c r="BT739" s="627"/>
      <c r="BU739" s="157"/>
      <c r="BV739" s="157"/>
      <c r="BW739" s="11"/>
    </row>
    <row r="740" spans="1:75">
      <c r="A740" s="1" t="s">
        <v>127</v>
      </c>
      <c r="B740" s="1" t="s">
        <v>1159</v>
      </c>
      <c r="C740" s="1" t="s">
        <v>1160</v>
      </c>
      <c r="D740" s="1" t="s">
        <v>1703</v>
      </c>
      <c r="E740" s="1" t="s">
        <v>630</v>
      </c>
      <c r="F740" s="1">
        <v>7.4999999999999997E-2</v>
      </c>
      <c r="G740" s="1">
        <v>1.5E-3</v>
      </c>
      <c r="J740" s="1" t="s">
        <v>1003</v>
      </c>
      <c r="AI740" s="561"/>
      <c r="AJ740" s="166"/>
      <c r="AK740" s="157"/>
      <c r="AL740" s="627"/>
      <c r="AM740" s="627"/>
      <c r="AN740" s="627"/>
      <c r="AO740" s="157"/>
      <c r="AP740" s="157"/>
      <c r="AQ740" s="11"/>
      <c r="AR740" s="10"/>
      <c r="AS740" s="157"/>
      <c r="AT740" s="627"/>
      <c r="AU740" s="627"/>
      <c r="AV740" s="627"/>
      <c r="AW740" s="157"/>
      <c r="AY740" s="222"/>
      <c r="AZ740" s="10" t="s">
        <v>2103</v>
      </c>
      <c r="BA740" s="157" t="s">
        <v>539</v>
      </c>
      <c r="BB740" s="627" t="s">
        <v>1574</v>
      </c>
      <c r="BC740" s="627" t="s">
        <v>535</v>
      </c>
      <c r="BD740" s="627" t="s">
        <v>238</v>
      </c>
      <c r="BE740" s="157">
        <v>0.04</v>
      </c>
      <c r="BF740" s="157">
        <v>2.5000000000000001E-3</v>
      </c>
      <c r="BG740" s="11">
        <v>2.58</v>
      </c>
      <c r="BH740" s="10"/>
      <c r="BI740" s="157"/>
      <c r="BJ740" s="627"/>
      <c r="BK740" s="627"/>
      <c r="BL740" s="627"/>
      <c r="BM740" s="157"/>
      <c r="BN740" s="157"/>
      <c r="BO740" s="11"/>
      <c r="BP740" s="10"/>
      <c r="BQ740" s="157"/>
      <c r="BR740" s="627"/>
      <c r="BS740" s="627"/>
      <c r="BT740" s="627"/>
      <c r="BU740" s="157"/>
      <c r="BV740" s="157"/>
      <c r="BW740" s="11"/>
    </row>
    <row r="741" spans="1:75">
      <c r="A741" s="1" t="s">
        <v>128</v>
      </c>
      <c r="B741" s="1" t="s">
        <v>1159</v>
      </c>
      <c r="C741" s="1" t="s">
        <v>1160</v>
      </c>
      <c r="D741" s="1" t="s">
        <v>1703</v>
      </c>
      <c r="E741" s="1" t="s">
        <v>1295</v>
      </c>
      <c r="F741" s="1">
        <v>7.4999999999999997E-2</v>
      </c>
      <c r="G741" s="1">
        <v>1.5E-3</v>
      </c>
      <c r="H741" s="1">
        <v>2.62</v>
      </c>
      <c r="I741" s="1" t="s">
        <v>993</v>
      </c>
      <c r="J741" s="1" t="s">
        <v>533</v>
      </c>
      <c r="AI741" s="561"/>
      <c r="AJ741" s="166"/>
      <c r="AK741" s="157"/>
      <c r="AL741" s="627"/>
      <c r="AM741" s="627"/>
      <c r="AN741" s="627"/>
      <c r="AO741" s="157"/>
      <c r="AP741" s="157"/>
      <c r="AQ741" s="11"/>
      <c r="AR741" s="10"/>
      <c r="AS741" s="157"/>
      <c r="AT741" s="627"/>
      <c r="AU741" s="627"/>
      <c r="AV741" s="627"/>
      <c r="AW741" s="157"/>
      <c r="AY741" s="222"/>
      <c r="AZ741" s="10" t="s">
        <v>2103</v>
      </c>
      <c r="BA741" s="157" t="s">
        <v>539</v>
      </c>
      <c r="BB741" s="627" t="s">
        <v>1575</v>
      </c>
      <c r="BC741" s="627" t="s">
        <v>536</v>
      </c>
      <c r="BD741" s="627" t="s">
        <v>238</v>
      </c>
      <c r="BE741" s="157">
        <v>0.02</v>
      </c>
      <c r="BF741" s="157">
        <v>1.25E-3</v>
      </c>
      <c r="BG741" s="11">
        <v>2.58</v>
      </c>
      <c r="BH741" s="10"/>
      <c r="BI741" s="157"/>
      <c r="BJ741" s="627"/>
      <c r="BK741" s="627"/>
      <c r="BL741" s="627"/>
      <c r="BM741" s="157"/>
      <c r="BN741" s="157"/>
      <c r="BO741" s="11"/>
      <c r="BP741" s="10"/>
      <c r="BQ741" s="157"/>
      <c r="BR741" s="627"/>
      <c r="BS741" s="627"/>
      <c r="BT741" s="627"/>
      <c r="BU741" s="157"/>
      <c r="BV741" s="157"/>
      <c r="BW741" s="11"/>
    </row>
    <row r="742" spans="1:75">
      <c r="A742" s="1" t="s">
        <v>129</v>
      </c>
      <c r="B742" s="1" t="s">
        <v>1159</v>
      </c>
      <c r="C742" s="1" t="s">
        <v>1160</v>
      </c>
      <c r="D742" s="1" t="s">
        <v>1703</v>
      </c>
      <c r="E742" s="1" t="s">
        <v>631</v>
      </c>
      <c r="F742" s="1">
        <v>7.4999999999999997E-2</v>
      </c>
      <c r="G742" s="1">
        <v>1.5E-3</v>
      </c>
      <c r="J742" s="1" t="s">
        <v>533</v>
      </c>
      <c r="AI742" s="561"/>
      <c r="AJ742" s="166"/>
      <c r="AK742" s="157"/>
      <c r="AL742" s="627"/>
      <c r="AM742" s="627"/>
      <c r="AN742" s="627"/>
      <c r="AO742" s="157"/>
      <c r="AP742" s="157"/>
      <c r="AQ742" s="11"/>
      <c r="AR742" s="10"/>
      <c r="AS742" s="157"/>
      <c r="AT742" s="627"/>
      <c r="AU742" s="627"/>
      <c r="AV742" s="627"/>
      <c r="AW742" s="157"/>
      <c r="AY742" s="222"/>
      <c r="AZ742" s="10" t="s">
        <v>2103</v>
      </c>
      <c r="BA742" s="157" t="s">
        <v>539</v>
      </c>
      <c r="BB742" s="627" t="s">
        <v>1576</v>
      </c>
      <c r="BC742" s="627" t="s">
        <v>536</v>
      </c>
      <c r="BD742" s="627" t="s">
        <v>238</v>
      </c>
      <c r="BE742" s="157">
        <v>0.02</v>
      </c>
      <c r="BF742" s="157">
        <v>1.25E-3</v>
      </c>
      <c r="BG742" s="11">
        <v>2.58</v>
      </c>
      <c r="BH742" s="10"/>
      <c r="BI742" s="157"/>
      <c r="BJ742" s="627"/>
      <c r="BK742" s="627"/>
      <c r="BL742" s="627"/>
      <c r="BM742" s="157"/>
      <c r="BN742" s="157"/>
      <c r="BO742" s="11"/>
      <c r="BP742" s="10"/>
      <c r="BQ742" s="157"/>
      <c r="BR742" s="627"/>
      <c r="BS742" s="627"/>
      <c r="BT742" s="627"/>
      <c r="BU742" s="157"/>
      <c r="BV742" s="157"/>
      <c r="BW742" s="11"/>
    </row>
    <row r="743" spans="1:75">
      <c r="A743" s="1" t="s">
        <v>130</v>
      </c>
      <c r="B743" s="1" t="s">
        <v>1159</v>
      </c>
      <c r="C743" s="1" t="s">
        <v>1160</v>
      </c>
      <c r="D743" s="1" t="s">
        <v>1703</v>
      </c>
      <c r="E743" s="1" t="s">
        <v>1296</v>
      </c>
      <c r="F743" s="1">
        <v>3.7499999999999999E-2</v>
      </c>
      <c r="G743" s="1">
        <v>7.5000000000000002E-4</v>
      </c>
      <c r="H743" s="1">
        <v>2.62</v>
      </c>
      <c r="I743" s="1" t="s">
        <v>704</v>
      </c>
      <c r="J743" s="1" t="s">
        <v>1007</v>
      </c>
      <c r="AI743" s="561"/>
      <c r="AJ743" s="166"/>
      <c r="AK743" s="157"/>
      <c r="AL743" s="627"/>
      <c r="AM743" s="627"/>
      <c r="AN743" s="627"/>
      <c r="AO743" s="157"/>
      <c r="AP743" s="157"/>
      <c r="AQ743" s="11"/>
      <c r="AR743" s="10"/>
      <c r="AS743" s="157"/>
      <c r="AT743" s="627"/>
      <c r="AU743" s="627"/>
      <c r="AV743" s="627"/>
      <c r="AW743" s="157"/>
      <c r="AY743" s="222"/>
      <c r="AZ743" s="10" t="s">
        <v>2103</v>
      </c>
      <c r="BA743" s="157" t="s">
        <v>539</v>
      </c>
      <c r="BB743" s="627" t="s">
        <v>1577</v>
      </c>
      <c r="BC743" s="627" t="s">
        <v>536</v>
      </c>
      <c r="BD743" s="627" t="s">
        <v>238</v>
      </c>
      <c r="BE743" s="157">
        <v>0.02</v>
      </c>
      <c r="BF743" s="157">
        <v>1.25E-3</v>
      </c>
      <c r="BG743" s="11">
        <v>2.58</v>
      </c>
      <c r="BH743" s="10"/>
      <c r="BI743" s="157"/>
      <c r="BJ743" s="627"/>
      <c r="BK743" s="627"/>
      <c r="BL743" s="627"/>
      <c r="BM743" s="157"/>
      <c r="BN743" s="157"/>
      <c r="BO743" s="11"/>
      <c r="BP743" s="10"/>
      <c r="BQ743" s="157"/>
      <c r="BR743" s="627"/>
      <c r="BS743" s="627"/>
      <c r="BT743" s="627"/>
      <c r="BU743" s="157"/>
      <c r="BV743" s="157"/>
      <c r="BW743" s="11"/>
    </row>
    <row r="744" spans="1:75">
      <c r="A744" s="1" t="s">
        <v>131</v>
      </c>
      <c r="B744" s="1" t="s">
        <v>1159</v>
      </c>
      <c r="C744" s="1" t="s">
        <v>1160</v>
      </c>
      <c r="D744" s="1" t="s">
        <v>1703</v>
      </c>
      <c r="E744" s="1" t="s">
        <v>632</v>
      </c>
      <c r="F744" s="1">
        <v>3.7999999999999999E-2</v>
      </c>
      <c r="G744" s="1">
        <v>7.5000000000000002E-4</v>
      </c>
      <c r="J744" s="1" t="s">
        <v>1134</v>
      </c>
      <c r="AI744" s="561"/>
      <c r="AJ744" s="166"/>
      <c r="AK744" s="157"/>
      <c r="AL744" s="627"/>
      <c r="AM744" s="627"/>
      <c r="AN744" s="627"/>
      <c r="AO744" s="157"/>
      <c r="AP744" s="157"/>
      <c r="AQ744" s="11"/>
      <c r="AR744" s="10"/>
      <c r="AS744" s="157"/>
      <c r="AT744" s="627"/>
      <c r="AU744" s="627"/>
      <c r="AV744" s="627"/>
      <c r="AW744" s="157"/>
      <c r="AY744" s="222"/>
      <c r="AZ744" s="10" t="s">
        <v>2103</v>
      </c>
      <c r="BA744" s="157" t="s">
        <v>539</v>
      </c>
      <c r="BB744" s="627" t="s">
        <v>1578</v>
      </c>
      <c r="BC744" s="627" t="s">
        <v>536</v>
      </c>
      <c r="BD744" s="627" t="s">
        <v>238</v>
      </c>
      <c r="BE744" s="157">
        <v>0.02</v>
      </c>
      <c r="BF744" s="157">
        <v>1.25E-3</v>
      </c>
      <c r="BG744" s="11">
        <v>2.58</v>
      </c>
      <c r="BH744" s="10"/>
      <c r="BI744" s="157"/>
      <c r="BJ744" s="627"/>
      <c r="BK744" s="627"/>
      <c r="BL744" s="627"/>
      <c r="BM744" s="157"/>
      <c r="BN744" s="157"/>
      <c r="BO744" s="11"/>
      <c r="BP744" s="10"/>
      <c r="BQ744" s="157"/>
      <c r="BR744" s="627"/>
      <c r="BS744" s="627"/>
      <c r="BT744" s="627"/>
      <c r="BU744" s="157"/>
      <c r="BV744" s="157"/>
      <c r="BW744" s="11"/>
    </row>
    <row r="745" spans="1:75">
      <c r="A745" s="1" t="s">
        <v>132</v>
      </c>
      <c r="B745" s="1" t="s">
        <v>1159</v>
      </c>
      <c r="C745" s="1" t="s">
        <v>1160</v>
      </c>
      <c r="D745" s="1" t="s">
        <v>1703</v>
      </c>
      <c r="E745" s="1" t="s">
        <v>1297</v>
      </c>
      <c r="F745" s="1">
        <v>3.7499999999999999E-2</v>
      </c>
      <c r="G745" s="1">
        <v>7.5000000000000002E-4</v>
      </c>
      <c r="H745" s="1">
        <v>2.62</v>
      </c>
      <c r="I745" s="1" t="s">
        <v>993</v>
      </c>
      <c r="J745" s="1" t="s">
        <v>1010</v>
      </c>
      <c r="AI745" s="561"/>
      <c r="AJ745" s="166"/>
      <c r="AK745" s="157"/>
      <c r="AL745" s="627"/>
      <c r="AM745" s="627"/>
      <c r="AN745" s="627"/>
      <c r="AO745" s="157"/>
      <c r="AP745" s="157"/>
      <c r="AQ745" s="11"/>
      <c r="AR745" s="10"/>
      <c r="AS745" s="157"/>
      <c r="AT745" s="627"/>
      <c r="AU745" s="627"/>
      <c r="AV745" s="627"/>
      <c r="AW745" s="157"/>
      <c r="AY745" s="222"/>
      <c r="AZ745" s="10" t="s">
        <v>2103</v>
      </c>
      <c r="BA745" s="157" t="s">
        <v>539</v>
      </c>
      <c r="BB745" s="627" t="s">
        <v>1579</v>
      </c>
      <c r="BC745" s="627" t="s">
        <v>536</v>
      </c>
      <c r="BD745" s="627" t="s">
        <v>238</v>
      </c>
      <c r="BE745" s="157">
        <v>0.02</v>
      </c>
      <c r="BF745" s="157">
        <v>1.25E-3</v>
      </c>
      <c r="BG745" s="11">
        <v>2.58</v>
      </c>
      <c r="BH745" s="10"/>
      <c r="BI745" s="157"/>
      <c r="BJ745" s="627"/>
      <c r="BK745" s="627"/>
      <c r="BL745" s="627"/>
      <c r="BM745" s="157"/>
      <c r="BN745" s="157"/>
      <c r="BO745" s="11"/>
      <c r="BP745" s="10"/>
      <c r="BQ745" s="157"/>
      <c r="BR745" s="627"/>
      <c r="BS745" s="627"/>
      <c r="BT745" s="627"/>
      <c r="BU745" s="157"/>
      <c r="BV745" s="157"/>
      <c r="BW745" s="11"/>
    </row>
    <row r="746" spans="1:75">
      <c r="A746" s="1" t="s">
        <v>133</v>
      </c>
      <c r="B746" s="1" t="s">
        <v>1159</v>
      </c>
      <c r="C746" s="1" t="s">
        <v>1160</v>
      </c>
      <c r="D746" s="1" t="s">
        <v>1703</v>
      </c>
      <c r="E746" s="1" t="s">
        <v>633</v>
      </c>
      <c r="F746" s="1">
        <v>3.7999999999999999E-2</v>
      </c>
      <c r="G746" s="1">
        <v>7.5000000000000002E-4</v>
      </c>
      <c r="J746" s="1" t="s">
        <v>1010</v>
      </c>
      <c r="AI746" s="561"/>
      <c r="AJ746" s="166"/>
      <c r="AK746" s="157"/>
      <c r="AL746" s="627"/>
      <c r="AM746" s="627"/>
      <c r="AN746" s="627"/>
      <c r="AO746" s="157"/>
      <c r="AP746" s="157"/>
      <c r="AQ746" s="11"/>
      <c r="AR746" s="10"/>
      <c r="AS746" s="157"/>
      <c r="AT746" s="627"/>
      <c r="AU746" s="627"/>
      <c r="AV746" s="627"/>
      <c r="AW746" s="157"/>
      <c r="AY746" s="222"/>
      <c r="AZ746" s="10" t="s">
        <v>2103</v>
      </c>
      <c r="BA746" s="157" t="s">
        <v>539</v>
      </c>
      <c r="BB746" s="627" t="s">
        <v>1580</v>
      </c>
      <c r="BC746" s="627" t="s">
        <v>536</v>
      </c>
      <c r="BD746" s="627" t="s">
        <v>238</v>
      </c>
      <c r="BE746" s="157">
        <v>0.02</v>
      </c>
      <c r="BF746" s="157">
        <v>1.25E-3</v>
      </c>
      <c r="BG746" s="11">
        <v>2.58</v>
      </c>
      <c r="BH746" s="10"/>
      <c r="BI746" s="157"/>
      <c r="BJ746" s="627"/>
      <c r="BK746" s="627"/>
      <c r="BL746" s="627"/>
      <c r="BM746" s="157"/>
      <c r="BN746" s="157"/>
      <c r="BO746" s="11"/>
      <c r="BP746" s="10"/>
      <c r="BQ746" s="157"/>
      <c r="BR746" s="627"/>
      <c r="BS746" s="627"/>
      <c r="BT746" s="627"/>
      <c r="BU746" s="157"/>
      <c r="BV746" s="157"/>
      <c r="BW746" s="11"/>
    </row>
    <row r="747" spans="1:75">
      <c r="AI747" s="561"/>
      <c r="AJ747" s="166"/>
      <c r="AK747" s="157"/>
      <c r="AL747" s="627"/>
      <c r="AM747" s="627"/>
      <c r="AN747" s="627"/>
      <c r="AO747" s="157"/>
      <c r="AP747" s="157"/>
      <c r="AQ747" s="11"/>
      <c r="AR747" s="10"/>
      <c r="AS747" s="157"/>
      <c r="AT747" s="627"/>
      <c r="AU747" s="627"/>
      <c r="AV747" s="627"/>
      <c r="AW747" s="157"/>
      <c r="AY747" s="222"/>
      <c r="AZ747" s="10" t="s">
        <v>2103</v>
      </c>
      <c r="BA747" s="157" t="s">
        <v>539</v>
      </c>
      <c r="BB747" s="627" t="s">
        <v>1254</v>
      </c>
      <c r="BC747" s="627" t="s">
        <v>1721</v>
      </c>
      <c r="BD747" s="627" t="s">
        <v>238</v>
      </c>
      <c r="BE747" s="157">
        <v>0.08</v>
      </c>
      <c r="BF747" s="157">
        <v>5.0000000000000001E-3</v>
      </c>
      <c r="BG747" s="11">
        <v>2.58</v>
      </c>
      <c r="BH747" s="10"/>
      <c r="BI747" s="157"/>
      <c r="BJ747" s="627"/>
      <c r="BK747" s="627"/>
      <c r="BL747" s="627"/>
      <c r="BM747" s="157"/>
      <c r="BN747" s="157"/>
      <c r="BO747" s="11"/>
      <c r="BP747" s="10"/>
      <c r="BQ747" s="157"/>
      <c r="BR747" s="627"/>
      <c r="BS747" s="627"/>
      <c r="BT747" s="627"/>
      <c r="BU747" s="157"/>
      <c r="BV747" s="157"/>
      <c r="BW747" s="11"/>
    </row>
    <row r="748" spans="1:75">
      <c r="AI748" s="561"/>
      <c r="AJ748" s="166"/>
      <c r="AK748" s="157"/>
      <c r="AL748" s="627"/>
      <c r="AM748" s="627"/>
      <c r="AN748" s="627"/>
      <c r="AO748" s="157"/>
      <c r="AP748" s="157"/>
      <c r="AQ748" s="11"/>
      <c r="AR748" s="10"/>
      <c r="AS748" s="157"/>
      <c r="AT748" s="627"/>
      <c r="AU748" s="627"/>
      <c r="AV748" s="627"/>
      <c r="AW748" s="157"/>
      <c r="AY748" s="222"/>
      <c r="AZ748" s="10" t="s">
        <v>2103</v>
      </c>
      <c r="BA748" s="157" t="s">
        <v>539</v>
      </c>
      <c r="BB748" s="627" t="s">
        <v>1255</v>
      </c>
      <c r="BC748" s="627" t="s">
        <v>1721</v>
      </c>
      <c r="BD748" s="627" t="s">
        <v>238</v>
      </c>
      <c r="BE748" s="157">
        <v>0.04</v>
      </c>
      <c r="BF748" s="157">
        <v>2.5000000000000001E-3</v>
      </c>
      <c r="BG748" s="11">
        <v>2.58</v>
      </c>
      <c r="BH748" s="10"/>
      <c r="BI748" s="157"/>
      <c r="BJ748" s="627"/>
      <c r="BK748" s="627"/>
      <c r="BL748" s="627"/>
      <c r="BM748" s="157"/>
      <c r="BN748" s="157"/>
      <c r="BO748" s="11"/>
      <c r="BP748" s="10"/>
      <c r="BQ748" s="157"/>
      <c r="BR748" s="627"/>
      <c r="BS748" s="627"/>
      <c r="BT748" s="627"/>
      <c r="BU748" s="157"/>
      <c r="BV748" s="157"/>
      <c r="BW748" s="11"/>
    </row>
    <row r="749" spans="1:75">
      <c r="AI749" s="561"/>
      <c r="AJ749" s="166"/>
      <c r="AK749" s="157"/>
      <c r="AL749" s="627"/>
      <c r="AM749" s="627"/>
      <c r="AN749" s="627"/>
      <c r="AO749" s="157"/>
      <c r="AP749" s="157"/>
      <c r="AQ749" s="11"/>
      <c r="AR749" s="10"/>
      <c r="AS749" s="157"/>
      <c r="AT749" s="627"/>
      <c r="AU749" s="627"/>
      <c r="AV749" s="627"/>
      <c r="AW749" s="157"/>
      <c r="AY749" s="222"/>
      <c r="AZ749" s="10" t="s">
        <v>2103</v>
      </c>
      <c r="BA749" s="157" t="s">
        <v>539</v>
      </c>
      <c r="BB749" s="627" t="s">
        <v>1256</v>
      </c>
      <c r="BC749" s="627" t="s">
        <v>1721</v>
      </c>
      <c r="BD749" s="627" t="s">
        <v>238</v>
      </c>
      <c r="BE749" s="157">
        <v>0.02</v>
      </c>
      <c r="BF749" s="157">
        <v>1.25E-3</v>
      </c>
      <c r="BG749" s="11">
        <v>2.58</v>
      </c>
      <c r="BH749" s="10"/>
      <c r="BI749" s="157"/>
      <c r="BJ749" s="627"/>
      <c r="BK749" s="627"/>
      <c r="BL749" s="627"/>
      <c r="BM749" s="157"/>
      <c r="BN749" s="157"/>
      <c r="BO749" s="11"/>
      <c r="BP749" s="10"/>
      <c r="BQ749" s="157"/>
      <c r="BR749" s="627"/>
      <c r="BS749" s="627"/>
      <c r="BT749" s="627"/>
      <c r="BU749" s="157"/>
      <c r="BV749" s="157"/>
      <c r="BW749" s="11"/>
    </row>
    <row r="750" spans="1:75">
      <c r="AI750" s="561"/>
      <c r="AJ750" s="166"/>
      <c r="AK750" s="157"/>
      <c r="AL750" s="627"/>
      <c r="AM750" s="627"/>
      <c r="AN750" s="627"/>
      <c r="AO750" s="157"/>
      <c r="AP750" s="157"/>
      <c r="AQ750" s="11"/>
      <c r="AR750" s="10"/>
      <c r="AS750" s="157"/>
      <c r="AT750" s="627"/>
      <c r="AU750" s="627"/>
      <c r="AV750" s="627"/>
      <c r="AW750" s="157"/>
      <c r="AY750" s="222"/>
      <c r="AZ750" s="10" t="s">
        <v>2103</v>
      </c>
      <c r="BA750" s="157" t="s">
        <v>539</v>
      </c>
      <c r="BB750" s="627" t="s">
        <v>2681</v>
      </c>
      <c r="BC750" s="627" t="s">
        <v>1721</v>
      </c>
      <c r="BD750" s="627" t="s">
        <v>238</v>
      </c>
      <c r="BE750" s="157">
        <v>0.08</v>
      </c>
      <c r="BF750" s="157">
        <v>5.0000000000000001E-3</v>
      </c>
      <c r="BG750" s="11">
        <v>2.58</v>
      </c>
      <c r="BH750" s="10"/>
      <c r="BI750" s="157"/>
      <c r="BJ750" s="627"/>
      <c r="BK750" s="627"/>
      <c r="BL750" s="627"/>
      <c r="BM750" s="157"/>
      <c r="BN750" s="157"/>
      <c r="BO750" s="11"/>
      <c r="BP750" s="10"/>
      <c r="BQ750" s="157"/>
      <c r="BR750" s="627"/>
      <c r="BS750" s="627"/>
      <c r="BT750" s="627"/>
      <c r="BU750" s="157"/>
      <c r="BV750" s="157"/>
      <c r="BW750" s="11"/>
    </row>
    <row r="751" spans="1:75">
      <c r="AI751" s="561"/>
      <c r="AJ751" s="166"/>
      <c r="AK751" s="157"/>
      <c r="AL751" s="627"/>
      <c r="AM751" s="627"/>
      <c r="AN751" s="627"/>
      <c r="AO751" s="157"/>
      <c r="AP751" s="157"/>
      <c r="AQ751" s="11"/>
      <c r="AR751" s="10"/>
      <c r="AS751" s="157"/>
      <c r="AT751" s="627"/>
      <c r="AU751" s="627"/>
      <c r="AV751" s="627"/>
      <c r="AW751" s="157"/>
      <c r="AY751" s="222"/>
      <c r="AZ751" s="10" t="s">
        <v>2103</v>
      </c>
      <c r="BA751" s="157" t="s">
        <v>539</v>
      </c>
      <c r="BB751" s="627" t="s">
        <v>1257</v>
      </c>
      <c r="BC751" s="627" t="s">
        <v>1721</v>
      </c>
      <c r="BD751" s="627" t="s">
        <v>238</v>
      </c>
      <c r="BE751" s="157">
        <v>0.08</v>
      </c>
      <c r="BF751" s="157">
        <v>5.0000000000000001E-3</v>
      </c>
      <c r="BG751" s="11">
        <v>2.58</v>
      </c>
      <c r="BH751" s="10"/>
      <c r="BI751" s="157"/>
      <c r="BJ751" s="627"/>
      <c r="BK751" s="627"/>
      <c r="BL751" s="627"/>
      <c r="BM751" s="157"/>
      <c r="BN751" s="157"/>
      <c r="BO751" s="11"/>
      <c r="BP751" s="10"/>
      <c r="BQ751" s="157"/>
      <c r="BR751" s="627"/>
      <c r="BS751" s="627"/>
      <c r="BT751" s="627"/>
      <c r="BU751" s="157"/>
      <c r="BV751" s="157"/>
      <c r="BW751" s="11"/>
    </row>
    <row r="752" spans="1:75">
      <c r="AI752" s="561"/>
      <c r="AJ752" s="166"/>
      <c r="AK752" s="157"/>
      <c r="AL752" s="627"/>
      <c r="AM752" s="627"/>
      <c r="AN752" s="627"/>
      <c r="AO752" s="157"/>
      <c r="AP752" s="157"/>
      <c r="AQ752" s="11"/>
      <c r="AR752" s="10"/>
      <c r="AS752" s="157"/>
      <c r="AT752" s="627"/>
      <c r="AU752" s="627"/>
      <c r="AV752" s="627"/>
      <c r="AW752" s="157"/>
      <c r="AY752" s="222"/>
      <c r="AZ752" s="10" t="s">
        <v>2103</v>
      </c>
      <c r="BA752" s="157" t="s">
        <v>539</v>
      </c>
      <c r="BB752" s="627" t="s">
        <v>1258</v>
      </c>
      <c r="BC752" s="627" t="s">
        <v>1721</v>
      </c>
      <c r="BD752" s="627" t="s">
        <v>238</v>
      </c>
      <c r="BE752" s="157">
        <v>0.08</v>
      </c>
      <c r="BF752" s="157">
        <v>5.0000000000000001E-3</v>
      </c>
      <c r="BG752" s="11">
        <v>2.58</v>
      </c>
      <c r="BH752" s="10"/>
      <c r="BI752" s="157"/>
      <c r="BJ752" s="627"/>
      <c r="BK752" s="627"/>
      <c r="BL752" s="627"/>
      <c r="BM752" s="157"/>
      <c r="BN752" s="157"/>
      <c r="BO752" s="11"/>
      <c r="BP752" s="10"/>
      <c r="BQ752" s="157"/>
      <c r="BR752" s="627"/>
      <c r="BS752" s="627"/>
      <c r="BT752" s="627"/>
      <c r="BU752" s="157"/>
      <c r="BV752" s="157"/>
      <c r="BW752" s="11"/>
    </row>
    <row r="753" spans="35:75">
      <c r="AI753" s="561"/>
      <c r="AJ753" s="166"/>
      <c r="AK753" s="157"/>
      <c r="AL753" s="627"/>
      <c r="AM753" s="627"/>
      <c r="AN753" s="627"/>
      <c r="AO753" s="157"/>
      <c r="AP753" s="157"/>
      <c r="AQ753" s="11"/>
      <c r="AR753" s="10"/>
      <c r="AS753" s="157"/>
      <c r="AT753" s="627"/>
      <c r="AU753" s="627"/>
      <c r="AV753" s="627"/>
      <c r="AW753" s="157"/>
      <c r="AY753" s="222"/>
      <c r="AZ753" s="10" t="s">
        <v>2103</v>
      </c>
      <c r="BA753" s="157" t="s">
        <v>539</v>
      </c>
      <c r="BB753" s="627" t="s">
        <v>1259</v>
      </c>
      <c r="BC753" s="627" t="s">
        <v>1721</v>
      </c>
      <c r="BD753" s="627" t="s">
        <v>238</v>
      </c>
      <c r="BE753" s="157">
        <v>0.04</v>
      </c>
      <c r="BF753" s="157">
        <v>2.5000000000000001E-3</v>
      </c>
      <c r="BG753" s="11">
        <v>2.58</v>
      </c>
      <c r="BH753" s="10"/>
      <c r="BI753" s="157"/>
      <c r="BJ753" s="627"/>
      <c r="BK753" s="627"/>
      <c r="BL753" s="627"/>
      <c r="BM753" s="157"/>
      <c r="BN753" s="157"/>
      <c r="BO753" s="11"/>
      <c r="BP753" s="10"/>
      <c r="BQ753" s="157"/>
      <c r="BR753" s="627"/>
      <c r="BS753" s="627"/>
      <c r="BT753" s="627"/>
      <c r="BU753" s="157"/>
      <c r="BV753" s="157"/>
      <c r="BW753" s="11"/>
    </row>
    <row r="754" spans="35:75">
      <c r="AI754" s="561"/>
      <c r="AJ754" s="166"/>
      <c r="AK754" s="157"/>
      <c r="AL754" s="627"/>
      <c r="AM754" s="627"/>
      <c r="AN754" s="627"/>
      <c r="AO754" s="157"/>
      <c r="AP754" s="157"/>
      <c r="AQ754" s="11"/>
      <c r="AR754" s="10"/>
      <c r="AS754" s="157"/>
      <c r="AT754" s="627"/>
      <c r="AU754" s="627"/>
      <c r="AV754" s="627"/>
      <c r="AW754" s="157"/>
      <c r="AY754" s="222"/>
      <c r="AZ754" s="10" t="s">
        <v>2103</v>
      </c>
      <c r="BA754" s="157" t="s">
        <v>539</v>
      </c>
      <c r="BB754" s="627" t="s">
        <v>1260</v>
      </c>
      <c r="BC754" s="627" t="s">
        <v>1721</v>
      </c>
      <c r="BD754" s="627" t="s">
        <v>238</v>
      </c>
      <c r="BE754" s="157">
        <v>0.04</v>
      </c>
      <c r="BF754" s="157">
        <v>2.5000000000000001E-3</v>
      </c>
      <c r="BG754" s="11">
        <v>2.58</v>
      </c>
      <c r="BH754" s="10"/>
      <c r="BI754" s="157"/>
      <c r="BJ754" s="627"/>
      <c r="BK754" s="627"/>
      <c r="BL754" s="627"/>
      <c r="BM754" s="157"/>
      <c r="BN754" s="157"/>
      <c r="BO754" s="11"/>
      <c r="BP754" s="10"/>
      <c r="BQ754" s="157"/>
      <c r="BR754" s="627"/>
      <c r="BS754" s="627"/>
      <c r="BT754" s="627"/>
      <c r="BU754" s="157"/>
      <c r="BV754" s="157"/>
      <c r="BW754" s="11"/>
    </row>
    <row r="755" spans="35:75">
      <c r="AI755" s="561"/>
      <c r="AJ755" s="166"/>
      <c r="AK755" s="157"/>
      <c r="AL755" s="627"/>
      <c r="AM755" s="627"/>
      <c r="AN755" s="627"/>
      <c r="AO755" s="157"/>
      <c r="AP755" s="157"/>
      <c r="AQ755" s="11"/>
      <c r="AR755" s="10"/>
      <c r="AS755" s="157"/>
      <c r="AT755" s="627"/>
      <c r="AU755" s="627"/>
      <c r="AV755" s="627"/>
      <c r="AW755" s="157"/>
      <c r="AY755" s="222"/>
      <c r="AZ755" s="10" t="s">
        <v>2103</v>
      </c>
      <c r="BA755" s="157" t="s">
        <v>539</v>
      </c>
      <c r="BB755" s="627" t="s">
        <v>1261</v>
      </c>
      <c r="BC755" s="627" t="s">
        <v>1721</v>
      </c>
      <c r="BD755" s="627" t="s">
        <v>238</v>
      </c>
      <c r="BE755" s="157">
        <v>0.04</v>
      </c>
      <c r="BF755" s="157">
        <v>2.5000000000000001E-3</v>
      </c>
      <c r="BG755" s="11">
        <v>2.58</v>
      </c>
      <c r="BH755" s="10"/>
      <c r="BI755" s="157"/>
      <c r="BJ755" s="627"/>
      <c r="BK755" s="627"/>
      <c r="BL755" s="627"/>
      <c r="BM755" s="157"/>
      <c r="BN755" s="157"/>
      <c r="BO755" s="11"/>
      <c r="BP755" s="10"/>
      <c r="BQ755" s="157"/>
      <c r="BR755" s="627"/>
      <c r="BS755" s="627"/>
      <c r="BT755" s="627"/>
      <c r="BU755" s="157"/>
      <c r="BV755" s="157"/>
      <c r="BW755" s="11"/>
    </row>
    <row r="756" spans="35:75">
      <c r="AI756" s="561"/>
      <c r="AJ756" s="166"/>
      <c r="AK756" s="157"/>
      <c r="AL756" s="627"/>
      <c r="AM756" s="627"/>
      <c r="AN756" s="627"/>
      <c r="AO756" s="157"/>
      <c r="AP756" s="157"/>
      <c r="AQ756" s="11"/>
      <c r="AR756" s="10"/>
      <c r="AS756" s="157"/>
      <c r="AT756" s="627"/>
      <c r="AU756" s="627"/>
      <c r="AV756" s="627"/>
      <c r="AW756" s="157"/>
      <c r="AY756" s="222"/>
      <c r="AZ756" s="10" t="s">
        <v>2103</v>
      </c>
      <c r="BA756" s="157" t="s">
        <v>539</v>
      </c>
      <c r="BB756" s="627" t="s">
        <v>2682</v>
      </c>
      <c r="BC756" s="627" t="s">
        <v>1721</v>
      </c>
      <c r="BD756" s="627" t="s">
        <v>238</v>
      </c>
      <c r="BE756" s="157">
        <v>0.02</v>
      </c>
      <c r="BF756" s="157">
        <v>1.25E-3</v>
      </c>
      <c r="BG756" s="11">
        <v>2.58</v>
      </c>
      <c r="BH756" s="10"/>
      <c r="BI756" s="157"/>
      <c r="BJ756" s="627"/>
      <c r="BK756" s="627"/>
      <c r="BL756" s="627"/>
      <c r="BM756" s="157"/>
      <c r="BN756" s="157"/>
      <c r="BO756" s="11"/>
      <c r="BP756" s="10"/>
      <c r="BQ756" s="157"/>
      <c r="BR756" s="627"/>
      <c r="BS756" s="627"/>
      <c r="BT756" s="627"/>
      <c r="BU756" s="157"/>
      <c r="BV756" s="157"/>
      <c r="BW756" s="11"/>
    </row>
    <row r="757" spans="35:75">
      <c r="AI757" s="561"/>
      <c r="AJ757" s="166"/>
      <c r="AK757" s="157"/>
      <c r="AL757" s="627"/>
      <c r="AM757" s="627"/>
      <c r="AN757" s="627"/>
      <c r="AO757" s="157"/>
      <c r="AP757" s="157"/>
      <c r="AQ757" s="11"/>
      <c r="AR757" s="10"/>
      <c r="AS757" s="157"/>
      <c r="AT757" s="627"/>
      <c r="AU757" s="627"/>
      <c r="AV757" s="627"/>
      <c r="AW757" s="157"/>
      <c r="AY757" s="222"/>
      <c r="AZ757" s="10" t="s">
        <v>2103</v>
      </c>
      <c r="BA757" s="157" t="s">
        <v>539</v>
      </c>
      <c r="BB757" s="627" t="s">
        <v>2683</v>
      </c>
      <c r="BC757" s="627" t="s">
        <v>1721</v>
      </c>
      <c r="BD757" s="627" t="s">
        <v>238</v>
      </c>
      <c r="BE757" s="157">
        <v>0.02</v>
      </c>
      <c r="BF757" s="157">
        <v>1.25E-3</v>
      </c>
      <c r="BG757" s="11">
        <v>2.58</v>
      </c>
      <c r="BH757" s="10"/>
      <c r="BI757" s="157"/>
      <c r="BJ757" s="627"/>
      <c r="BK757" s="627"/>
      <c r="BL757" s="627"/>
      <c r="BM757" s="157"/>
      <c r="BN757" s="157"/>
      <c r="BO757" s="11"/>
      <c r="BP757" s="10"/>
      <c r="BQ757" s="157"/>
      <c r="BR757" s="627"/>
      <c r="BS757" s="627"/>
      <c r="BT757" s="627"/>
      <c r="BU757" s="157"/>
      <c r="BV757" s="157"/>
      <c r="BW757" s="11"/>
    </row>
    <row r="758" spans="35:75">
      <c r="AI758" s="561"/>
      <c r="AJ758" s="166"/>
      <c r="AK758" s="157"/>
      <c r="AL758" s="627"/>
      <c r="AM758" s="627"/>
      <c r="AN758" s="627"/>
      <c r="AO758" s="157"/>
      <c r="AP758" s="157"/>
      <c r="AQ758" s="11"/>
      <c r="AR758" s="10"/>
      <c r="AS758" s="157"/>
      <c r="AT758" s="627"/>
      <c r="AU758" s="627"/>
      <c r="AV758" s="627"/>
      <c r="AW758" s="157"/>
      <c r="AY758" s="222"/>
      <c r="AZ758" s="10" t="s">
        <v>2103</v>
      </c>
      <c r="BA758" s="157" t="s">
        <v>539</v>
      </c>
      <c r="BB758" s="627" t="s">
        <v>1262</v>
      </c>
      <c r="BC758" s="627" t="s">
        <v>1721</v>
      </c>
      <c r="BD758" s="627" t="s">
        <v>238</v>
      </c>
      <c r="BE758" s="157">
        <v>0.02</v>
      </c>
      <c r="BF758" s="157">
        <v>1.25E-3</v>
      </c>
      <c r="BG758" s="11">
        <v>2.58</v>
      </c>
      <c r="BH758" s="10"/>
      <c r="BI758" s="157"/>
      <c r="BJ758" s="627"/>
      <c r="BK758" s="627"/>
      <c r="BL758" s="627"/>
      <c r="BM758" s="157"/>
      <c r="BN758" s="157"/>
      <c r="BO758" s="11"/>
      <c r="BP758" s="10"/>
      <c r="BQ758" s="157"/>
      <c r="BR758" s="627"/>
      <c r="BS758" s="627"/>
      <c r="BT758" s="627"/>
      <c r="BU758" s="157"/>
      <c r="BV758" s="157"/>
      <c r="BW758" s="11"/>
    </row>
    <row r="759" spans="35:75">
      <c r="AI759" s="561"/>
      <c r="AJ759" s="166"/>
      <c r="AK759" s="157"/>
      <c r="AL759" s="627"/>
      <c r="AM759" s="627"/>
      <c r="AN759" s="627"/>
      <c r="AO759" s="157"/>
      <c r="AP759" s="157"/>
      <c r="AQ759" s="11"/>
      <c r="AR759" s="10"/>
      <c r="AS759" s="157"/>
      <c r="AT759" s="627"/>
      <c r="AU759" s="627"/>
      <c r="AV759" s="627"/>
      <c r="AW759" s="157"/>
      <c r="AY759" s="222"/>
      <c r="AZ759" s="10" t="s">
        <v>2103</v>
      </c>
      <c r="BA759" s="157" t="s">
        <v>539</v>
      </c>
      <c r="BB759" s="627" t="s">
        <v>1263</v>
      </c>
      <c r="BC759" s="627" t="s">
        <v>1193</v>
      </c>
      <c r="BD759" s="627" t="s">
        <v>238</v>
      </c>
      <c r="BE759" s="157">
        <v>0.04</v>
      </c>
      <c r="BF759" s="157">
        <v>2.5000000000000001E-3</v>
      </c>
      <c r="BG759" s="11">
        <v>2.58</v>
      </c>
      <c r="BH759" s="10"/>
      <c r="BI759" s="157"/>
      <c r="BJ759" s="627"/>
      <c r="BK759" s="627"/>
      <c r="BL759" s="627"/>
      <c r="BM759" s="157"/>
      <c r="BN759" s="157"/>
      <c r="BO759" s="11"/>
      <c r="BP759" s="10"/>
      <c r="BQ759" s="157"/>
      <c r="BR759" s="627"/>
      <c r="BS759" s="627"/>
      <c r="BT759" s="627"/>
      <c r="BU759" s="157"/>
      <c r="BV759" s="157"/>
      <c r="BW759" s="11"/>
    </row>
    <row r="760" spans="35:75">
      <c r="AI760" s="561"/>
      <c r="AJ760" s="166"/>
      <c r="AK760" s="157"/>
      <c r="AL760" s="627"/>
      <c r="AM760" s="627"/>
      <c r="AN760" s="627"/>
      <c r="AO760" s="157"/>
      <c r="AP760" s="157"/>
      <c r="AQ760" s="11"/>
      <c r="AR760" s="10"/>
      <c r="AS760" s="157"/>
      <c r="AT760" s="627"/>
      <c r="AU760" s="627"/>
      <c r="AV760" s="627"/>
      <c r="AW760" s="157"/>
      <c r="AY760" s="222"/>
      <c r="AZ760" s="10" t="s">
        <v>2103</v>
      </c>
      <c r="BA760" s="157" t="s">
        <v>539</v>
      </c>
      <c r="BB760" s="627" t="s">
        <v>1264</v>
      </c>
      <c r="BC760" s="627" t="s">
        <v>1193</v>
      </c>
      <c r="BD760" s="627" t="s">
        <v>238</v>
      </c>
      <c r="BE760" s="157">
        <v>0.04</v>
      </c>
      <c r="BF760" s="157">
        <v>2.5000000000000001E-3</v>
      </c>
      <c r="BG760" s="11">
        <v>2.58</v>
      </c>
      <c r="BH760" s="10"/>
      <c r="BI760" s="157"/>
      <c r="BJ760" s="627"/>
      <c r="BK760" s="627"/>
      <c r="BL760" s="627"/>
      <c r="BM760" s="157"/>
      <c r="BN760" s="157"/>
      <c r="BO760" s="11"/>
      <c r="BP760" s="10"/>
      <c r="BQ760" s="157"/>
      <c r="BR760" s="627"/>
      <c r="BS760" s="627"/>
      <c r="BT760" s="627"/>
      <c r="BU760" s="157"/>
      <c r="BV760" s="157"/>
      <c r="BW760" s="11"/>
    </row>
    <row r="761" spans="35:75">
      <c r="AI761" s="561"/>
      <c r="AJ761" s="166"/>
      <c r="AK761" s="157"/>
      <c r="AL761" s="627"/>
      <c r="AM761" s="627"/>
      <c r="AN761" s="627"/>
      <c r="AO761" s="157"/>
      <c r="AP761" s="157"/>
      <c r="AQ761" s="11"/>
      <c r="AR761" s="10"/>
      <c r="AS761" s="157"/>
      <c r="AT761" s="627"/>
      <c r="AU761" s="627"/>
      <c r="AV761" s="627"/>
      <c r="AW761" s="157"/>
      <c r="AY761" s="222"/>
      <c r="AZ761" s="10" t="s">
        <v>2103</v>
      </c>
      <c r="BA761" s="157" t="s">
        <v>539</v>
      </c>
      <c r="BB761" s="627" t="s">
        <v>1265</v>
      </c>
      <c r="BC761" s="627" t="s">
        <v>1193</v>
      </c>
      <c r="BD761" s="627" t="s">
        <v>238</v>
      </c>
      <c r="BE761" s="157">
        <v>0.04</v>
      </c>
      <c r="BF761" s="157">
        <v>2.5000000000000001E-3</v>
      </c>
      <c r="BG761" s="11">
        <v>2.58</v>
      </c>
      <c r="BH761" s="10"/>
      <c r="BI761" s="157"/>
      <c r="BJ761" s="627"/>
      <c r="BK761" s="627"/>
      <c r="BL761" s="627"/>
      <c r="BM761" s="157"/>
      <c r="BN761" s="157"/>
      <c r="BO761" s="11"/>
      <c r="BP761" s="10"/>
      <c r="BQ761" s="157"/>
      <c r="BR761" s="627"/>
      <c r="BS761" s="627"/>
      <c r="BT761" s="627"/>
      <c r="BU761" s="157"/>
      <c r="BV761" s="157"/>
      <c r="BW761" s="11"/>
    </row>
    <row r="762" spans="35:75">
      <c r="AI762" s="561"/>
      <c r="AJ762" s="166"/>
      <c r="AK762" s="157"/>
      <c r="AL762" s="627"/>
      <c r="AM762" s="627"/>
      <c r="AN762" s="627"/>
      <c r="AO762" s="157"/>
      <c r="AP762" s="157"/>
      <c r="AQ762" s="11"/>
      <c r="AR762" s="10"/>
      <c r="AS762" s="157"/>
      <c r="AT762" s="627"/>
      <c r="AU762" s="627"/>
      <c r="AV762" s="627"/>
      <c r="AW762" s="157"/>
      <c r="AY762" s="222"/>
      <c r="AZ762" s="10" t="s">
        <v>2103</v>
      </c>
      <c r="BA762" s="157" t="s">
        <v>539</v>
      </c>
      <c r="BB762" s="627" t="s">
        <v>1266</v>
      </c>
      <c r="BC762" s="627" t="s">
        <v>1194</v>
      </c>
      <c r="BD762" s="627" t="s">
        <v>238</v>
      </c>
      <c r="BE762" s="157">
        <v>0.02</v>
      </c>
      <c r="BF762" s="157">
        <v>1.25E-3</v>
      </c>
      <c r="BG762" s="11">
        <v>2.58</v>
      </c>
      <c r="BH762" s="10"/>
      <c r="BI762" s="157"/>
      <c r="BJ762" s="627"/>
      <c r="BK762" s="627"/>
      <c r="BL762" s="627"/>
      <c r="BM762" s="157"/>
      <c r="BN762" s="157"/>
      <c r="BO762" s="11"/>
      <c r="BP762" s="10"/>
      <c r="BQ762" s="157"/>
      <c r="BR762" s="627"/>
      <c r="BS762" s="627"/>
      <c r="BT762" s="627"/>
      <c r="BU762" s="157"/>
      <c r="BV762" s="157"/>
      <c r="BW762" s="11"/>
    </row>
    <row r="763" spans="35:75">
      <c r="AI763" s="561"/>
      <c r="AJ763" s="166"/>
      <c r="AK763" s="157"/>
      <c r="AL763" s="627"/>
      <c r="AM763" s="627"/>
      <c r="AN763" s="627"/>
      <c r="AO763" s="157"/>
      <c r="AP763" s="157"/>
      <c r="AQ763" s="11"/>
      <c r="AR763" s="10"/>
      <c r="AS763" s="157"/>
      <c r="AT763" s="627"/>
      <c r="AU763" s="627"/>
      <c r="AV763" s="627"/>
      <c r="AW763" s="157"/>
      <c r="AY763" s="222"/>
      <c r="AZ763" s="10" t="s">
        <v>2103</v>
      </c>
      <c r="BA763" s="157" t="s">
        <v>539</v>
      </c>
      <c r="BB763" s="627" t="s">
        <v>1267</v>
      </c>
      <c r="BC763" s="627" t="s">
        <v>1194</v>
      </c>
      <c r="BD763" s="627" t="s">
        <v>238</v>
      </c>
      <c r="BE763" s="157">
        <v>0.02</v>
      </c>
      <c r="BF763" s="157">
        <v>1.25E-3</v>
      </c>
      <c r="BG763" s="11">
        <v>2.58</v>
      </c>
      <c r="BH763" s="10"/>
      <c r="BI763" s="157"/>
      <c r="BJ763" s="627"/>
      <c r="BK763" s="627"/>
      <c r="BL763" s="627"/>
      <c r="BM763" s="157"/>
      <c r="BN763" s="157"/>
      <c r="BO763" s="11"/>
      <c r="BP763" s="10"/>
      <c r="BQ763" s="157"/>
      <c r="BR763" s="627"/>
      <c r="BS763" s="627"/>
      <c r="BT763" s="627"/>
      <c r="BU763" s="157"/>
      <c r="BV763" s="157"/>
      <c r="BW763" s="11"/>
    </row>
    <row r="764" spans="35:75">
      <c r="AI764" s="561"/>
      <c r="AJ764" s="166"/>
      <c r="AK764" s="157"/>
      <c r="AL764" s="627"/>
      <c r="AM764" s="627"/>
      <c r="AN764" s="627"/>
      <c r="AO764" s="157"/>
      <c r="AP764" s="157"/>
      <c r="AQ764" s="11"/>
      <c r="AR764" s="10"/>
      <c r="AS764" s="157"/>
      <c r="AT764" s="627"/>
      <c r="AU764" s="627"/>
      <c r="AV764" s="627"/>
      <c r="AW764" s="157"/>
      <c r="AY764" s="222"/>
      <c r="AZ764" s="10" t="s">
        <v>2103</v>
      </c>
      <c r="BA764" s="157" t="s">
        <v>539</v>
      </c>
      <c r="BB764" s="627" t="s">
        <v>1268</v>
      </c>
      <c r="BC764" s="627" t="s">
        <v>1194</v>
      </c>
      <c r="BD764" s="627" t="s">
        <v>238</v>
      </c>
      <c r="BE764" s="157">
        <v>0.02</v>
      </c>
      <c r="BF764" s="157">
        <v>1.25E-3</v>
      </c>
      <c r="BG764" s="11">
        <v>2.58</v>
      </c>
      <c r="BH764" s="10"/>
      <c r="BI764" s="157"/>
      <c r="BJ764" s="627"/>
      <c r="BK764" s="627"/>
      <c r="BL764" s="627"/>
      <c r="BM764" s="157"/>
      <c r="BN764" s="157"/>
      <c r="BO764" s="11"/>
      <c r="BP764" s="10"/>
      <c r="BQ764" s="157"/>
      <c r="BR764" s="627"/>
      <c r="BS764" s="627"/>
      <c r="BT764" s="627"/>
      <c r="BU764" s="157"/>
      <c r="BV764" s="157"/>
      <c r="BW764" s="11"/>
    </row>
    <row r="765" spans="35:75">
      <c r="AI765" s="561"/>
      <c r="AJ765" s="166"/>
      <c r="AK765" s="157"/>
      <c r="AL765" s="627"/>
      <c r="AM765" s="627"/>
      <c r="AN765" s="627"/>
      <c r="AO765" s="157"/>
      <c r="AP765" s="157"/>
      <c r="AQ765" s="11"/>
      <c r="AR765" s="10"/>
      <c r="AS765" s="157"/>
      <c r="AT765" s="627"/>
      <c r="AU765" s="627"/>
      <c r="AV765" s="627"/>
      <c r="AW765" s="157"/>
      <c r="AY765" s="222"/>
      <c r="AZ765" s="10" t="s">
        <v>2103</v>
      </c>
      <c r="BA765" s="157" t="s">
        <v>539</v>
      </c>
      <c r="BB765" s="627" t="s">
        <v>1269</v>
      </c>
      <c r="BC765" s="627" t="s">
        <v>1721</v>
      </c>
      <c r="BD765" s="627" t="s">
        <v>238</v>
      </c>
      <c r="BE765" s="157">
        <v>7.2000000000000008E-2</v>
      </c>
      <c r="BF765" s="157">
        <v>4.5000000000000005E-3</v>
      </c>
      <c r="BG765" s="11">
        <v>2.58</v>
      </c>
      <c r="BH765" s="10"/>
      <c r="BI765" s="157"/>
      <c r="BJ765" s="627"/>
      <c r="BK765" s="627"/>
      <c r="BL765" s="627"/>
      <c r="BM765" s="157"/>
      <c r="BN765" s="157"/>
      <c r="BO765" s="11"/>
      <c r="BP765" s="10"/>
      <c r="BQ765" s="157"/>
      <c r="BR765" s="627"/>
      <c r="BS765" s="627"/>
      <c r="BT765" s="627"/>
      <c r="BU765" s="157"/>
      <c r="BV765" s="157"/>
      <c r="BW765" s="11"/>
    </row>
    <row r="766" spans="35:75">
      <c r="AI766" s="561"/>
      <c r="AJ766" s="166"/>
      <c r="AK766" s="157"/>
      <c r="AL766" s="627"/>
      <c r="AM766" s="627"/>
      <c r="AN766" s="627"/>
      <c r="AO766" s="157"/>
      <c r="AP766" s="157"/>
      <c r="AQ766" s="11"/>
      <c r="AR766" s="10"/>
      <c r="AS766" s="157"/>
      <c r="AT766" s="627"/>
      <c r="AU766" s="627"/>
      <c r="AV766" s="627"/>
      <c r="AW766" s="157"/>
      <c r="AY766" s="222"/>
      <c r="AZ766" s="10" t="s">
        <v>2103</v>
      </c>
      <c r="BA766" s="157" t="s">
        <v>539</v>
      </c>
      <c r="BB766" s="627" t="s">
        <v>1270</v>
      </c>
      <c r="BC766" s="627" t="s">
        <v>1721</v>
      </c>
      <c r="BD766" s="627" t="s">
        <v>238</v>
      </c>
      <c r="BE766" s="157">
        <v>7.2000000000000008E-2</v>
      </c>
      <c r="BF766" s="157">
        <v>4.5000000000000005E-3</v>
      </c>
      <c r="BG766" s="11">
        <v>2.58</v>
      </c>
      <c r="BH766" s="10"/>
      <c r="BI766" s="157"/>
      <c r="BJ766" s="627"/>
      <c r="BK766" s="627"/>
      <c r="BL766" s="627"/>
      <c r="BM766" s="157"/>
      <c r="BN766" s="157"/>
      <c r="BO766" s="11"/>
      <c r="BP766" s="10"/>
      <c r="BQ766" s="157"/>
      <c r="BR766" s="627"/>
      <c r="BS766" s="627"/>
      <c r="BT766" s="627"/>
      <c r="BU766" s="157"/>
      <c r="BV766" s="157"/>
      <c r="BW766" s="11"/>
    </row>
    <row r="767" spans="35:75">
      <c r="AI767" s="561"/>
      <c r="AJ767" s="166"/>
      <c r="AK767" s="157"/>
      <c r="AL767" s="627"/>
      <c r="AM767" s="627"/>
      <c r="AN767" s="627"/>
      <c r="AO767" s="157"/>
      <c r="AP767" s="157"/>
      <c r="AQ767" s="11"/>
      <c r="AR767" s="10"/>
      <c r="AS767" s="157"/>
      <c r="AT767" s="627"/>
      <c r="AU767" s="627"/>
      <c r="AV767" s="627"/>
      <c r="AW767" s="157"/>
      <c r="AY767" s="222"/>
      <c r="AZ767" s="10" t="s">
        <v>2103</v>
      </c>
      <c r="BA767" s="157" t="s">
        <v>539</v>
      </c>
      <c r="BB767" s="627" t="s">
        <v>1271</v>
      </c>
      <c r="BC767" s="627" t="s">
        <v>1721</v>
      </c>
      <c r="BD767" s="627" t="s">
        <v>238</v>
      </c>
      <c r="BE767" s="157">
        <v>7.2000000000000008E-2</v>
      </c>
      <c r="BF767" s="157">
        <v>4.5000000000000005E-3</v>
      </c>
      <c r="BG767" s="11">
        <v>2.58</v>
      </c>
      <c r="BH767" s="10"/>
      <c r="BI767" s="157"/>
      <c r="BJ767" s="627"/>
      <c r="BK767" s="627"/>
      <c r="BL767" s="627"/>
      <c r="BM767" s="157"/>
      <c r="BN767" s="157"/>
      <c r="BO767" s="11"/>
      <c r="BP767" s="10"/>
      <c r="BQ767" s="157"/>
      <c r="BR767" s="627"/>
      <c r="BS767" s="627"/>
      <c r="BT767" s="627"/>
      <c r="BU767" s="157"/>
      <c r="BV767" s="157"/>
      <c r="BW767" s="11"/>
    </row>
    <row r="768" spans="35:75">
      <c r="AI768" s="561"/>
      <c r="AJ768" s="166"/>
      <c r="AK768" s="157"/>
      <c r="AL768" s="627"/>
      <c r="AM768" s="627"/>
      <c r="AN768" s="627"/>
      <c r="AO768" s="157"/>
      <c r="AP768" s="157"/>
      <c r="AQ768" s="11"/>
      <c r="AR768" s="10"/>
      <c r="AS768" s="157"/>
      <c r="AT768" s="627"/>
      <c r="AU768" s="627"/>
      <c r="AV768" s="627"/>
      <c r="AW768" s="157"/>
      <c r="AY768" s="222"/>
      <c r="AZ768" s="10" t="s">
        <v>2103</v>
      </c>
      <c r="BA768" s="157" t="s">
        <v>539</v>
      </c>
      <c r="BB768" s="627" t="s">
        <v>1272</v>
      </c>
      <c r="BC768" s="627" t="s">
        <v>1721</v>
      </c>
      <c r="BD768" s="627" t="s">
        <v>238</v>
      </c>
      <c r="BE768" s="157">
        <v>7.2000000000000008E-2</v>
      </c>
      <c r="BF768" s="157">
        <v>4.5000000000000005E-3</v>
      </c>
      <c r="BG768" s="11">
        <v>2.58</v>
      </c>
      <c r="BH768" s="10"/>
      <c r="BI768" s="157"/>
      <c r="BJ768" s="627"/>
      <c r="BK768" s="627"/>
      <c r="BL768" s="627"/>
      <c r="BM768" s="157"/>
      <c r="BN768" s="157"/>
      <c r="BO768" s="11"/>
      <c r="BP768" s="10"/>
      <c r="BQ768" s="157"/>
      <c r="BR768" s="627"/>
      <c r="BS768" s="627"/>
      <c r="BT768" s="627"/>
      <c r="BU768" s="157"/>
      <c r="BV768" s="157"/>
      <c r="BW768" s="11"/>
    </row>
    <row r="769" spans="35:75">
      <c r="AI769" s="561"/>
      <c r="AJ769" s="166"/>
      <c r="AK769" s="157"/>
      <c r="AL769" s="627"/>
      <c r="AM769" s="627"/>
      <c r="AN769" s="627"/>
      <c r="AO769" s="157"/>
      <c r="AP769" s="157"/>
      <c r="AQ769" s="11"/>
      <c r="AR769" s="10"/>
      <c r="AS769" s="157"/>
      <c r="AT769" s="627"/>
      <c r="AU769" s="627"/>
      <c r="AV769" s="627"/>
      <c r="AW769" s="157"/>
      <c r="AY769" s="222"/>
      <c r="AZ769" s="10" t="s">
        <v>2103</v>
      </c>
      <c r="BA769" s="157" t="s">
        <v>539</v>
      </c>
      <c r="BB769" s="627" t="s">
        <v>1273</v>
      </c>
      <c r="BC769" s="627" t="s">
        <v>1721</v>
      </c>
      <c r="BD769" s="627" t="s">
        <v>238</v>
      </c>
      <c r="BE769" s="157">
        <v>7.2000000000000008E-2</v>
      </c>
      <c r="BF769" s="157">
        <v>4.5000000000000005E-3</v>
      </c>
      <c r="BG769" s="11">
        <v>2.58</v>
      </c>
      <c r="BH769" s="10"/>
      <c r="BI769" s="157"/>
      <c r="BJ769" s="627"/>
      <c r="BK769" s="627"/>
      <c r="BL769" s="627"/>
      <c r="BM769" s="157"/>
      <c r="BN769" s="157"/>
      <c r="BO769" s="11"/>
      <c r="BP769" s="10"/>
      <c r="BQ769" s="157"/>
      <c r="BR769" s="627"/>
      <c r="BS769" s="627"/>
      <c r="BT769" s="627"/>
      <c r="BU769" s="157"/>
      <c r="BV769" s="157"/>
      <c r="BW769" s="11"/>
    </row>
    <row r="770" spans="35:75">
      <c r="AI770" s="561"/>
      <c r="AJ770" s="166"/>
      <c r="AK770" s="157"/>
      <c r="AL770" s="627"/>
      <c r="AM770" s="627"/>
      <c r="AN770" s="627"/>
      <c r="AO770" s="157"/>
      <c r="AP770" s="157"/>
      <c r="AQ770" s="11"/>
      <c r="AR770" s="10"/>
      <c r="AS770" s="157"/>
      <c r="AT770" s="627"/>
      <c r="AU770" s="627"/>
      <c r="AV770" s="627"/>
      <c r="AW770" s="157"/>
      <c r="AY770" s="222"/>
      <c r="AZ770" s="10" t="s">
        <v>2103</v>
      </c>
      <c r="BA770" s="157" t="s">
        <v>539</v>
      </c>
      <c r="BB770" s="627" t="s">
        <v>1274</v>
      </c>
      <c r="BC770" s="627" t="s">
        <v>1721</v>
      </c>
      <c r="BD770" s="627" t="s">
        <v>238</v>
      </c>
      <c r="BE770" s="157">
        <v>7.2000000000000008E-2</v>
      </c>
      <c r="BF770" s="157">
        <v>4.5000000000000005E-3</v>
      </c>
      <c r="BG770" s="11">
        <v>2.58</v>
      </c>
      <c r="BH770" s="10"/>
      <c r="BI770" s="157"/>
      <c r="BJ770" s="627"/>
      <c r="BK770" s="627"/>
      <c r="BL770" s="627"/>
      <c r="BM770" s="157"/>
      <c r="BN770" s="157"/>
      <c r="BO770" s="11"/>
      <c r="BP770" s="10"/>
      <c r="BQ770" s="157"/>
      <c r="BR770" s="627"/>
      <c r="BS770" s="627"/>
      <c r="BT770" s="627"/>
      <c r="BU770" s="157"/>
      <c r="BV770" s="157"/>
      <c r="BW770" s="11"/>
    </row>
    <row r="771" spans="35:75">
      <c r="AI771" s="561"/>
      <c r="AJ771" s="166"/>
      <c r="AK771" s="157"/>
      <c r="AL771" s="627"/>
      <c r="AM771" s="627"/>
      <c r="AN771" s="627"/>
      <c r="AO771" s="157"/>
      <c r="AP771" s="157"/>
      <c r="AQ771" s="11"/>
      <c r="AR771" s="10"/>
      <c r="AS771" s="157"/>
      <c r="AT771" s="627"/>
      <c r="AU771" s="627"/>
      <c r="AV771" s="627"/>
      <c r="AW771" s="157"/>
      <c r="AY771" s="222"/>
      <c r="AZ771" s="10" t="s">
        <v>2103</v>
      </c>
      <c r="BA771" s="157" t="s">
        <v>539</v>
      </c>
      <c r="BB771" s="627" t="s">
        <v>1275</v>
      </c>
      <c r="BC771" s="627" t="s">
        <v>1721</v>
      </c>
      <c r="BD771" s="627" t="s">
        <v>238</v>
      </c>
      <c r="BE771" s="157">
        <v>7.2000000000000008E-2</v>
      </c>
      <c r="BF771" s="157">
        <v>4.5000000000000005E-3</v>
      </c>
      <c r="BG771" s="11">
        <v>2.58</v>
      </c>
      <c r="BH771" s="10"/>
      <c r="BI771" s="157"/>
      <c r="BJ771" s="627"/>
      <c r="BK771" s="627"/>
      <c r="BL771" s="627"/>
      <c r="BM771" s="157"/>
      <c r="BN771" s="157"/>
      <c r="BO771" s="11"/>
      <c r="BP771" s="10"/>
      <c r="BQ771" s="157"/>
      <c r="BR771" s="627"/>
      <c r="BS771" s="627"/>
      <c r="BT771" s="627"/>
      <c r="BU771" s="157"/>
      <c r="BV771" s="157"/>
      <c r="BW771" s="11"/>
    </row>
    <row r="772" spans="35:75">
      <c r="AI772" s="561"/>
      <c r="AJ772" s="166"/>
      <c r="AK772" s="157"/>
      <c r="AL772" s="627"/>
      <c r="AM772" s="627"/>
      <c r="AN772" s="627"/>
      <c r="AO772" s="157"/>
      <c r="AP772" s="157"/>
      <c r="AQ772" s="11"/>
      <c r="AR772" s="10"/>
      <c r="AS772" s="157"/>
      <c r="AT772" s="627"/>
      <c r="AU772" s="627"/>
      <c r="AV772" s="627"/>
      <c r="AW772" s="157"/>
      <c r="AY772" s="222"/>
      <c r="AZ772" s="10" t="s">
        <v>2103</v>
      </c>
      <c r="BA772" s="157" t="s">
        <v>539</v>
      </c>
      <c r="BB772" s="627" t="s">
        <v>1276</v>
      </c>
      <c r="BC772" s="627" t="s">
        <v>1721</v>
      </c>
      <c r="BD772" s="627" t="s">
        <v>238</v>
      </c>
      <c r="BE772" s="157">
        <v>7.2000000000000008E-2</v>
      </c>
      <c r="BF772" s="157">
        <v>4.5000000000000005E-3</v>
      </c>
      <c r="BG772" s="11">
        <v>2.58</v>
      </c>
      <c r="BH772" s="10"/>
      <c r="BI772" s="157"/>
      <c r="BJ772" s="627"/>
      <c r="BK772" s="627"/>
      <c r="BL772" s="627"/>
      <c r="BM772" s="157"/>
      <c r="BN772" s="157"/>
      <c r="BO772" s="11"/>
      <c r="BP772" s="10"/>
      <c r="BQ772" s="157"/>
      <c r="BR772" s="627"/>
      <c r="BS772" s="627"/>
      <c r="BT772" s="627"/>
      <c r="BU772" s="157"/>
      <c r="BV772" s="157"/>
      <c r="BW772" s="11"/>
    </row>
    <row r="773" spans="35:75">
      <c r="AI773" s="561"/>
      <c r="AJ773" s="166"/>
      <c r="AK773" s="157"/>
      <c r="AL773" s="627"/>
      <c r="AM773" s="627"/>
      <c r="AN773" s="627"/>
      <c r="AO773" s="157"/>
      <c r="AP773" s="157"/>
      <c r="AQ773" s="11"/>
      <c r="AR773" s="10"/>
      <c r="AS773" s="157"/>
      <c r="AT773" s="627"/>
      <c r="AU773" s="627"/>
      <c r="AV773" s="627"/>
      <c r="AW773" s="157"/>
      <c r="AY773" s="222"/>
      <c r="AZ773" s="10" t="s">
        <v>2103</v>
      </c>
      <c r="BA773" s="157" t="s">
        <v>539</v>
      </c>
      <c r="BB773" s="627" t="s">
        <v>1277</v>
      </c>
      <c r="BC773" s="627" t="s">
        <v>1721</v>
      </c>
      <c r="BD773" s="627" t="s">
        <v>238</v>
      </c>
      <c r="BE773" s="157">
        <v>7.2000000000000008E-2</v>
      </c>
      <c r="BF773" s="157">
        <v>4.5000000000000005E-3</v>
      </c>
      <c r="BG773" s="11">
        <v>2.58</v>
      </c>
      <c r="BH773" s="10"/>
      <c r="BI773" s="157"/>
      <c r="BJ773" s="627"/>
      <c r="BK773" s="627"/>
      <c r="BL773" s="627"/>
      <c r="BM773" s="157"/>
      <c r="BN773" s="157"/>
      <c r="BO773" s="11"/>
      <c r="BP773" s="10"/>
      <c r="BQ773" s="157"/>
      <c r="BR773" s="627"/>
      <c r="BS773" s="627"/>
      <c r="BT773" s="627"/>
      <c r="BU773" s="157"/>
      <c r="BV773" s="157"/>
      <c r="BW773" s="11"/>
    </row>
    <row r="774" spans="35:75">
      <c r="AI774" s="561"/>
      <c r="AJ774" s="166"/>
      <c r="AK774" s="157"/>
      <c r="AL774" s="627"/>
      <c r="AM774" s="627"/>
      <c r="AN774" s="627"/>
      <c r="AO774" s="157"/>
      <c r="AP774" s="157"/>
      <c r="AQ774" s="11"/>
      <c r="AR774" s="10"/>
      <c r="AS774" s="157"/>
      <c r="AT774" s="627"/>
      <c r="AU774" s="627"/>
      <c r="AV774" s="627"/>
      <c r="AW774" s="157"/>
      <c r="AY774" s="222"/>
      <c r="AZ774" s="502" t="s">
        <v>2103</v>
      </c>
      <c r="BA774" s="503" t="s">
        <v>2456</v>
      </c>
      <c r="BB774" s="504" t="s">
        <v>2640</v>
      </c>
      <c r="BC774" s="504" t="s">
        <v>1721</v>
      </c>
      <c r="BD774" s="504" t="s">
        <v>2450</v>
      </c>
      <c r="BE774" s="503">
        <v>0.15</v>
      </c>
      <c r="BF774" s="503">
        <v>5.0000000000000001E-3</v>
      </c>
      <c r="BG774" s="505">
        <v>2.58</v>
      </c>
      <c r="BH774" s="10"/>
      <c r="BI774" s="157"/>
      <c r="BJ774" s="627"/>
      <c r="BK774" s="627"/>
      <c r="BL774" s="627"/>
      <c r="BM774" s="157"/>
      <c r="BN774" s="157"/>
      <c r="BO774" s="11"/>
      <c r="BP774" s="10"/>
      <c r="BQ774" s="157"/>
      <c r="BR774" s="627"/>
      <c r="BS774" s="627"/>
      <c r="BT774" s="627"/>
      <c r="BU774" s="157"/>
      <c r="BV774" s="157"/>
      <c r="BW774" s="11"/>
    </row>
    <row r="775" spans="35:75">
      <c r="AI775" s="561"/>
      <c r="AJ775" s="166"/>
      <c r="AK775" s="157"/>
      <c r="AL775" s="627"/>
      <c r="AM775" s="627"/>
      <c r="AN775" s="627"/>
      <c r="AO775" s="157"/>
      <c r="AP775" s="157"/>
      <c r="AQ775" s="11"/>
      <c r="AR775" s="10"/>
      <c r="AS775" s="157"/>
      <c r="AT775" s="627"/>
      <c r="AU775" s="627"/>
      <c r="AV775" s="627"/>
      <c r="AW775" s="157"/>
      <c r="AY775" s="222"/>
      <c r="AZ775" s="502" t="s">
        <v>2103</v>
      </c>
      <c r="BA775" s="503" t="s">
        <v>2456</v>
      </c>
      <c r="BB775" s="504" t="s">
        <v>2641</v>
      </c>
      <c r="BC775" s="504" t="s">
        <v>1721</v>
      </c>
      <c r="BD775" s="504" t="s">
        <v>2450</v>
      </c>
      <c r="BE775" s="503">
        <v>7.4999999999999997E-2</v>
      </c>
      <c r="BF775" s="503">
        <v>2.5000000000000001E-3</v>
      </c>
      <c r="BG775" s="505">
        <v>2.58</v>
      </c>
      <c r="BH775" s="10"/>
      <c r="BI775" s="157"/>
      <c r="BJ775" s="627"/>
      <c r="BK775" s="627"/>
      <c r="BL775" s="627"/>
      <c r="BM775" s="157"/>
      <c r="BN775" s="157"/>
      <c r="BO775" s="11"/>
      <c r="BP775" s="10"/>
      <c r="BQ775" s="157"/>
      <c r="BR775" s="627"/>
      <c r="BS775" s="627"/>
      <c r="BT775" s="627"/>
      <c r="BU775" s="157"/>
      <c r="BV775" s="157"/>
      <c r="BW775" s="11"/>
    </row>
    <row r="776" spans="35:75">
      <c r="AI776" s="561"/>
      <c r="AJ776" s="166"/>
      <c r="AK776" s="157"/>
      <c r="AL776" s="627"/>
      <c r="AM776" s="627"/>
      <c r="AN776" s="627"/>
      <c r="AO776" s="157"/>
      <c r="AP776" s="157"/>
      <c r="AQ776" s="11"/>
      <c r="AR776" s="10"/>
      <c r="AS776" s="157"/>
      <c r="AT776" s="627"/>
      <c r="AU776" s="627"/>
      <c r="AV776" s="627"/>
      <c r="AW776" s="157"/>
      <c r="AY776" s="222"/>
      <c r="AZ776" s="502" t="s">
        <v>2103</v>
      </c>
      <c r="BA776" s="503" t="s">
        <v>2456</v>
      </c>
      <c r="BB776" s="504" t="s">
        <v>2642</v>
      </c>
      <c r="BC776" s="504" t="s">
        <v>1721</v>
      </c>
      <c r="BD776" s="504" t="s">
        <v>2450</v>
      </c>
      <c r="BE776" s="503">
        <v>3.7499999999999999E-2</v>
      </c>
      <c r="BF776" s="503">
        <v>1.25E-3</v>
      </c>
      <c r="BG776" s="505">
        <v>2.58</v>
      </c>
      <c r="BH776" s="10"/>
      <c r="BI776" s="157"/>
      <c r="BJ776" s="627"/>
      <c r="BK776" s="627"/>
      <c r="BL776" s="627"/>
      <c r="BM776" s="157"/>
      <c r="BN776" s="157"/>
      <c r="BO776" s="11"/>
      <c r="BP776" s="10"/>
      <c r="BQ776" s="157"/>
      <c r="BR776" s="627"/>
      <c r="BS776" s="627"/>
      <c r="BT776" s="627"/>
      <c r="BU776" s="157"/>
      <c r="BV776" s="157"/>
      <c r="BW776" s="11"/>
    </row>
    <row r="777" spans="35:75">
      <c r="AI777" s="561"/>
      <c r="AJ777" s="166"/>
      <c r="AK777" s="157"/>
      <c r="AL777" s="627"/>
      <c r="AM777" s="627"/>
      <c r="AN777" s="627"/>
      <c r="AO777" s="157"/>
      <c r="AP777" s="157"/>
      <c r="AQ777" s="11"/>
      <c r="AR777" s="10"/>
      <c r="AS777" s="157"/>
      <c r="AT777" s="627"/>
      <c r="AU777" s="627"/>
      <c r="AV777" s="627"/>
      <c r="AW777" s="157"/>
      <c r="AY777" s="222"/>
      <c r="AZ777" s="502" t="s">
        <v>2103</v>
      </c>
      <c r="BA777" s="503" t="s">
        <v>2456</v>
      </c>
      <c r="BB777" s="504" t="s">
        <v>2643</v>
      </c>
      <c r="BC777" s="504" t="s">
        <v>1193</v>
      </c>
      <c r="BD777" s="504" t="s">
        <v>2450</v>
      </c>
      <c r="BE777" s="503">
        <v>0.11249999999999999</v>
      </c>
      <c r="BF777" s="503">
        <v>3.7499999999999994E-3</v>
      </c>
      <c r="BG777" s="505">
        <v>2.58</v>
      </c>
      <c r="BH777" s="10"/>
      <c r="BI777" s="157"/>
      <c r="BJ777" s="627"/>
      <c r="BK777" s="627"/>
      <c r="BL777" s="627"/>
      <c r="BM777" s="157"/>
      <c r="BN777" s="157"/>
      <c r="BO777" s="11"/>
      <c r="BP777" s="10"/>
      <c r="BQ777" s="157"/>
      <c r="BR777" s="627"/>
      <c r="BS777" s="627"/>
      <c r="BT777" s="627"/>
      <c r="BU777" s="157"/>
      <c r="BV777" s="157"/>
      <c r="BW777" s="11"/>
    </row>
    <row r="778" spans="35:75">
      <c r="AI778" s="561"/>
      <c r="AJ778" s="166"/>
      <c r="AK778" s="157"/>
      <c r="AL778" s="627"/>
      <c r="AM778" s="627"/>
      <c r="AN778" s="627"/>
      <c r="AO778" s="157"/>
      <c r="AP778" s="157"/>
      <c r="AQ778" s="11"/>
      <c r="AR778" s="10"/>
      <c r="AS778" s="157"/>
      <c r="AT778" s="627"/>
      <c r="AU778" s="627"/>
      <c r="AV778" s="627"/>
      <c r="AW778" s="157"/>
      <c r="AY778" s="222"/>
      <c r="AZ778" s="502" t="s">
        <v>2103</v>
      </c>
      <c r="BA778" s="503" t="s">
        <v>2456</v>
      </c>
      <c r="BB778" s="504" t="s">
        <v>2644</v>
      </c>
      <c r="BC778" s="504" t="s">
        <v>1193</v>
      </c>
      <c r="BD778" s="504" t="s">
        <v>2450</v>
      </c>
      <c r="BE778" s="503">
        <v>0.11249999999999999</v>
      </c>
      <c r="BF778" s="503">
        <v>3.7499999999999994E-3</v>
      </c>
      <c r="BG778" s="505">
        <v>2.58</v>
      </c>
      <c r="BH778" s="10"/>
      <c r="BI778" s="157"/>
      <c r="BJ778" s="627"/>
      <c r="BK778" s="627"/>
      <c r="BL778" s="627"/>
      <c r="BM778" s="157"/>
      <c r="BN778" s="157"/>
      <c r="BO778" s="11"/>
      <c r="BP778" s="10"/>
      <c r="BQ778" s="157"/>
      <c r="BR778" s="627"/>
      <c r="BS778" s="627"/>
      <c r="BT778" s="627"/>
      <c r="BU778" s="157"/>
      <c r="BV778" s="157"/>
      <c r="BW778" s="11"/>
    </row>
    <row r="779" spans="35:75">
      <c r="AI779" s="561"/>
      <c r="AJ779" s="166"/>
      <c r="AK779" s="157"/>
      <c r="AL779" s="627"/>
      <c r="AM779" s="627"/>
      <c r="AN779" s="627"/>
      <c r="AO779" s="157"/>
      <c r="AP779" s="157"/>
      <c r="AQ779" s="11"/>
      <c r="AR779" s="10"/>
      <c r="AS779" s="157"/>
      <c r="AT779" s="627"/>
      <c r="AU779" s="627"/>
      <c r="AV779" s="627"/>
      <c r="AW779" s="157"/>
      <c r="AY779" s="222"/>
      <c r="AZ779" s="502" t="s">
        <v>2103</v>
      </c>
      <c r="BA779" s="503" t="s">
        <v>2456</v>
      </c>
      <c r="BB779" s="504" t="s">
        <v>2645</v>
      </c>
      <c r="BC779" s="504" t="s">
        <v>1193</v>
      </c>
      <c r="BD779" s="504" t="s">
        <v>2450</v>
      </c>
      <c r="BE779" s="503">
        <v>0.11249999999999999</v>
      </c>
      <c r="BF779" s="503">
        <v>3.7499999999999994E-3</v>
      </c>
      <c r="BG779" s="505">
        <v>2.58</v>
      </c>
      <c r="BH779" s="10"/>
      <c r="BI779" s="157"/>
      <c r="BJ779" s="627"/>
      <c r="BK779" s="627"/>
      <c r="BL779" s="627"/>
      <c r="BM779" s="157"/>
      <c r="BN779" s="157"/>
      <c r="BO779" s="11"/>
      <c r="BP779" s="10"/>
      <c r="BQ779" s="157"/>
      <c r="BR779" s="627"/>
      <c r="BS779" s="627"/>
      <c r="BT779" s="627"/>
      <c r="BU779" s="157"/>
      <c r="BV779" s="157"/>
      <c r="BW779" s="11"/>
    </row>
    <row r="780" spans="35:75">
      <c r="AI780" s="561"/>
      <c r="AJ780" s="166"/>
      <c r="AK780" s="157"/>
      <c r="AL780" s="627"/>
      <c r="AM780" s="627"/>
      <c r="AN780" s="627"/>
      <c r="AO780" s="157"/>
      <c r="AP780" s="157"/>
      <c r="AQ780" s="11"/>
      <c r="AR780" s="10"/>
      <c r="AS780" s="157"/>
      <c r="AT780" s="627"/>
      <c r="AU780" s="627"/>
      <c r="AV780" s="627"/>
      <c r="AW780" s="157"/>
      <c r="AY780" s="222"/>
      <c r="AZ780" s="502" t="s">
        <v>2103</v>
      </c>
      <c r="BA780" s="503" t="s">
        <v>2456</v>
      </c>
      <c r="BB780" s="504" t="s">
        <v>2646</v>
      </c>
      <c r="BC780" s="504" t="s">
        <v>299</v>
      </c>
      <c r="BD780" s="504" t="s">
        <v>2450</v>
      </c>
      <c r="BE780" s="503">
        <v>7.4999999999999997E-2</v>
      </c>
      <c r="BF780" s="503">
        <v>2.5000000000000001E-3</v>
      </c>
      <c r="BG780" s="505">
        <v>2.58</v>
      </c>
      <c r="BH780" s="10"/>
      <c r="BI780" s="157"/>
      <c r="BJ780" s="627"/>
      <c r="BK780" s="627"/>
      <c r="BL780" s="627"/>
      <c r="BM780" s="157"/>
      <c r="BN780" s="157"/>
      <c r="BO780" s="11"/>
      <c r="BP780" s="10"/>
      <c r="BQ780" s="157"/>
      <c r="BR780" s="627"/>
      <c r="BS780" s="627"/>
      <c r="BT780" s="627"/>
      <c r="BU780" s="157"/>
      <c r="BV780" s="157"/>
      <c r="BW780" s="11"/>
    </row>
    <row r="781" spans="35:75">
      <c r="AI781" s="561"/>
      <c r="AJ781" s="166"/>
      <c r="AK781" s="157"/>
      <c r="AL781" s="627"/>
      <c r="AM781" s="627"/>
      <c r="AN781" s="627"/>
      <c r="AO781" s="157"/>
      <c r="AP781" s="157"/>
      <c r="AQ781" s="11"/>
      <c r="AR781" s="10"/>
      <c r="AS781" s="157"/>
      <c r="AT781" s="627"/>
      <c r="AU781" s="627"/>
      <c r="AV781" s="627"/>
      <c r="AW781" s="157"/>
      <c r="AY781" s="222"/>
      <c r="AZ781" s="502" t="s">
        <v>2103</v>
      </c>
      <c r="BA781" s="503" t="s">
        <v>2456</v>
      </c>
      <c r="BB781" s="504" t="s">
        <v>2647</v>
      </c>
      <c r="BC781" s="504" t="s">
        <v>299</v>
      </c>
      <c r="BD781" s="504" t="s">
        <v>2450</v>
      </c>
      <c r="BE781" s="503">
        <v>7.4999999999999997E-2</v>
      </c>
      <c r="BF781" s="503">
        <v>2.5000000000000001E-3</v>
      </c>
      <c r="BG781" s="505">
        <v>2.58</v>
      </c>
      <c r="BH781" s="10"/>
      <c r="BI781" s="157"/>
      <c r="BJ781" s="627"/>
      <c r="BK781" s="627"/>
      <c r="BL781" s="627"/>
      <c r="BM781" s="157"/>
      <c r="BN781" s="157"/>
      <c r="BO781" s="11"/>
      <c r="BP781" s="10"/>
      <c r="BQ781" s="157"/>
      <c r="BR781" s="627"/>
      <c r="BS781" s="627"/>
      <c r="BT781" s="627"/>
      <c r="BU781" s="157"/>
      <c r="BV781" s="157"/>
      <c r="BW781" s="11"/>
    </row>
    <row r="782" spans="35:75">
      <c r="AI782" s="561"/>
      <c r="AJ782" s="166"/>
      <c r="AK782" s="157"/>
      <c r="AL782" s="627"/>
      <c r="AM782" s="627"/>
      <c r="AN782" s="627"/>
      <c r="AO782" s="157"/>
      <c r="AP782" s="157"/>
      <c r="AQ782" s="11"/>
      <c r="AR782" s="10"/>
      <c r="AS782" s="157"/>
      <c r="AT782" s="627"/>
      <c r="AU782" s="627"/>
      <c r="AV782" s="627"/>
      <c r="AW782" s="157"/>
      <c r="AY782" s="222"/>
      <c r="AZ782" s="502" t="s">
        <v>2103</v>
      </c>
      <c r="BA782" s="503" t="s">
        <v>2456</v>
      </c>
      <c r="BB782" s="504" t="s">
        <v>2648</v>
      </c>
      <c r="BC782" s="504" t="s">
        <v>299</v>
      </c>
      <c r="BD782" s="504" t="s">
        <v>2450</v>
      </c>
      <c r="BE782" s="503">
        <v>7.4999999999999997E-2</v>
      </c>
      <c r="BF782" s="503">
        <v>2.5000000000000001E-3</v>
      </c>
      <c r="BG782" s="505">
        <v>2.58</v>
      </c>
      <c r="BH782" s="10"/>
      <c r="BI782" s="157"/>
      <c r="BJ782" s="627"/>
      <c r="BK782" s="627"/>
      <c r="BL782" s="627"/>
      <c r="BM782" s="157"/>
      <c r="BN782" s="157"/>
      <c r="BO782" s="11"/>
      <c r="BP782" s="10"/>
      <c r="BQ782" s="157"/>
      <c r="BR782" s="627"/>
      <c r="BS782" s="627"/>
      <c r="BT782" s="627"/>
      <c r="BU782" s="157"/>
      <c r="BV782" s="157"/>
      <c r="BW782" s="11"/>
    </row>
    <row r="783" spans="35:75">
      <c r="AI783" s="561"/>
      <c r="AJ783" s="166"/>
      <c r="AK783" s="157"/>
      <c r="AL783" s="627"/>
      <c r="AM783" s="627"/>
      <c r="AN783" s="627"/>
      <c r="AO783" s="157"/>
      <c r="AP783" s="157"/>
      <c r="AQ783" s="11"/>
      <c r="AR783" s="10"/>
      <c r="AS783" s="157"/>
      <c r="AT783" s="627"/>
      <c r="AU783" s="627"/>
      <c r="AV783" s="627"/>
      <c r="AW783" s="157"/>
      <c r="AY783" s="222"/>
      <c r="AZ783" s="502" t="s">
        <v>2103</v>
      </c>
      <c r="BA783" s="503" t="s">
        <v>2456</v>
      </c>
      <c r="BB783" s="504" t="s">
        <v>2649</v>
      </c>
      <c r="BC783" s="504" t="s">
        <v>2442</v>
      </c>
      <c r="BD783" s="504" t="s">
        <v>2450</v>
      </c>
      <c r="BE783" s="503">
        <v>3.7499999999999999E-2</v>
      </c>
      <c r="BF783" s="503">
        <v>1.25E-3</v>
      </c>
      <c r="BG783" s="505">
        <v>2.58</v>
      </c>
      <c r="BH783" s="10"/>
      <c r="BI783" s="157"/>
      <c r="BJ783" s="627"/>
      <c r="BK783" s="627"/>
      <c r="BL783" s="627"/>
      <c r="BM783" s="157"/>
      <c r="BN783" s="157"/>
      <c r="BO783" s="11"/>
      <c r="BP783" s="10"/>
      <c r="BQ783" s="157"/>
      <c r="BR783" s="627"/>
      <c r="BS783" s="627"/>
      <c r="BT783" s="627"/>
      <c r="BU783" s="157"/>
      <c r="BV783" s="157"/>
      <c r="BW783" s="11"/>
    </row>
    <row r="784" spans="35:75">
      <c r="AI784" s="561"/>
      <c r="AJ784" s="166"/>
      <c r="AK784" s="157"/>
      <c r="AL784" s="627"/>
      <c r="AM784" s="627"/>
      <c r="AN784" s="627"/>
      <c r="AO784" s="157"/>
      <c r="AP784" s="157"/>
      <c r="AQ784" s="11"/>
      <c r="AR784" s="10"/>
      <c r="AS784" s="157"/>
      <c r="AT784" s="627"/>
      <c r="AU784" s="627"/>
      <c r="AV784" s="627"/>
      <c r="AW784" s="157"/>
      <c r="AY784" s="222"/>
      <c r="AZ784" s="502" t="s">
        <v>2103</v>
      </c>
      <c r="BA784" s="503" t="s">
        <v>2456</v>
      </c>
      <c r="BB784" s="504" t="s">
        <v>2650</v>
      </c>
      <c r="BC784" s="504" t="s">
        <v>2442</v>
      </c>
      <c r="BD784" s="504" t="s">
        <v>2450</v>
      </c>
      <c r="BE784" s="503">
        <v>3.7499999999999999E-2</v>
      </c>
      <c r="BF784" s="503">
        <v>1.25E-3</v>
      </c>
      <c r="BG784" s="505">
        <v>2.58</v>
      </c>
      <c r="BH784" s="10"/>
      <c r="BI784" s="157"/>
      <c r="BJ784" s="627"/>
      <c r="BK784" s="627"/>
      <c r="BL784" s="627"/>
      <c r="BM784" s="157"/>
      <c r="BN784" s="157"/>
      <c r="BO784" s="11"/>
      <c r="BP784" s="10"/>
      <c r="BQ784" s="157"/>
      <c r="BR784" s="627"/>
      <c r="BS784" s="627"/>
      <c r="BT784" s="627"/>
      <c r="BU784" s="157"/>
      <c r="BV784" s="157"/>
      <c r="BW784" s="11"/>
    </row>
    <row r="785" spans="1:75">
      <c r="AI785" s="561"/>
      <c r="AJ785" s="166"/>
      <c r="AK785" s="157"/>
      <c r="AL785" s="627"/>
      <c r="AM785" s="627"/>
      <c r="AN785" s="627"/>
      <c r="AO785" s="157"/>
      <c r="AP785" s="157"/>
      <c r="AQ785" s="11"/>
      <c r="AR785" s="10"/>
      <c r="AS785" s="157"/>
      <c r="AT785" s="627"/>
      <c r="AU785" s="627"/>
      <c r="AV785" s="627"/>
      <c r="AW785" s="157"/>
      <c r="AY785" s="222"/>
      <c r="AZ785" s="502" t="s">
        <v>2103</v>
      </c>
      <c r="BA785" s="503" t="s">
        <v>2456</v>
      </c>
      <c r="BB785" s="504" t="s">
        <v>2651</v>
      </c>
      <c r="BC785" s="504" t="s">
        <v>2442</v>
      </c>
      <c r="BD785" s="504" t="s">
        <v>2450</v>
      </c>
      <c r="BE785" s="503">
        <v>3.7499999999999999E-2</v>
      </c>
      <c r="BF785" s="503">
        <v>1.25E-3</v>
      </c>
      <c r="BG785" s="505">
        <v>2.58</v>
      </c>
      <c r="BH785" s="10"/>
      <c r="BI785" s="157"/>
      <c r="BJ785" s="627"/>
      <c r="BK785" s="627"/>
      <c r="BL785" s="627"/>
      <c r="BM785" s="157"/>
      <c r="BN785" s="157"/>
      <c r="BO785" s="11"/>
      <c r="BP785" s="10"/>
      <c r="BQ785" s="157"/>
      <c r="BR785" s="627"/>
      <c r="BS785" s="627"/>
      <c r="BT785" s="627"/>
      <c r="BU785" s="157"/>
      <c r="BV785" s="157"/>
      <c r="BW785" s="11"/>
    </row>
    <row r="786" spans="1:75">
      <c r="AI786" s="561"/>
      <c r="AJ786" s="166"/>
      <c r="AK786" s="157"/>
      <c r="AL786" s="627"/>
      <c r="AM786" s="627"/>
      <c r="AN786" s="627"/>
      <c r="AO786" s="157"/>
      <c r="AP786" s="157"/>
      <c r="AQ786" s="11"/>
      <c r="AR786" s="10"/>
      <c r="AS786" s="157"/>
      <c r="AT786" s="627"/>
      <c r="AU786" s="627"/>
      <c r="AV786" s="627"/>
      <c r="AW786" s="157"/>
      <c r="AY786" s="222"/>
      <c r="AZ786" s="593" t="s">
        <v>2103</v>
      </c>
      <c r="BA786" s="594" t="s">
        <v>2456</v>
      </c>
      <c r="BB786" s="595" t="s">
        <v>4400</v>
      </c>
      <c r="BC786" s="595" t="s">
        <v>1721</v>
      </c>
      <c r="BD786" s="595" t="s">
        <v>2450</v>
      </c>
      <c r="BE786" s="594"/>
      <c r="BF786" s="594"/>
      <c r="BG786" s="596"/>
      <c r="BH786" s="10"/>
      <c r="BI786" s="157"/>
      <c r="BJ786" s="627"/>
      <c r="BK786" s="627"/>
      <c r="BL786" s="627"/>
      <c r="BM786" s="157"/>
      <c r="BN786" s="157"/>
      <c r="BO786" s="11"/>
      <c r="BP786" s="10"/>
      <c r="BQ786" s="157"/>
      <c r="BR786" s="627"/>
      <c r="BS786" s="627"/>
      <c r="BT786" s="627"/>
      <c r="BU786" s="157"/>
      <c r="BV786" s="157"/>
      <c r="BW786" s="11"/>
    </row>
    <row r="787" spans="1:75">
      <c r="AI787" s="561"/>
      <c r="AJ787" s="166"/>
      <c r="AK787" s="157"/>
      <c r="AL787" s="627"/>
      <c r="AM787" s="627"/>
      <c r="AN787" s="627"/>
      <c r="AO787" s="157"/>
      <c r="AP787" s="157"/>
      <c r="AQ787" s="11"/>
      <c r="AR787" s="10"/>
      <c r="AS787" s="157"/>
      <c r="AT787" s="627"/>
      <c r="AU787" s="627"/>
      <c r="AV787" s="627"/>
      <c r="AW787" s="157"/>
      <c r="AY787" s="222"/>
      <c r="AZ787" s="593" t="s">
        <v>2103</v>
      </c>
      <c r="BA787" s="594" t="s">
        <v>2456</v>
      </c>
      <c r="BB787" s="595" t="s">
        <v>4401</v>
      </c>
      <c r="BC787" s="595" t="s">
        <v>1721</v>
      </c>
      <c r="BD787" s="595" t="s">
        <v>2450</v>
      </c>
      <c r="BE787" s="594"/>
      <c r="BF787" s="594"/>
      <c r="BG787" s="596"/>
      <c r="BH787" s="10"/>
      <c r="BI787" s="157"/>
      <c r="BJ787" s="627"/>
      <c r="BK787" s="627"/>
      <c r="BL787" s="627"/>
      <c r="BM787" s="157"/>
      <c r="BN787" s="157"/>
      <c r="BO787" s="11"/>
      <c r="BP787" s="10"/>
      <c r="BQ787" s="157"/>
      <c r="BR787" s="627"/>
      <c r="BS787" s="627"/>
      <c r="BT787" s="627"/>
      <c r="BU787" s="157"/>
      <c r="BV787" s="157"/>
      <c r="BW787" s="11"/>
    </row>
    <row r="788" spans="1:75">
      <c r="AI788" s="561"/>
      <c r="AJ788" s="166"/>
      <c r="AK788" s="157"/>
      <c r="AL788" s="627"/>
      <c r="AM788" s="627"/>
      <c r="AN788" s="627"/>
      <c r="AO788" s="157"/>
      <c r="AP788" s="157"/>
      <c r="AQ788" s="11"/>
      <c r="AR788" s="10"/>
      <c r="AS788" s="157"/>
      <c r="AT788" s="627"/>
      <c r="AU788" s="627"/>
      <c r="AV788" s="627"/>
      <c r="AW788" s="157"/>
      <c r="AY788" s="222"/>
      <c r="AZ788" s="593" t="s">
        <v>2103</v>
      </c>
      <c r="BA788" s="594" t="s">
        <v>2456</v>
      </c>
      <c r="BB788" s="595" t="s">
        <v>4402</v>
      </c>
      <c r="BC788" s="595" t="s">
        <v>1721</v>
      </c>
      <c r="BD788" s="595" t="s">
        <v>2450</v>
      </c>
      <c r="BE788" s="594"/>
      <c r="BF788" s="594"/>
      <c r="BG788" s="596"/>
      <c r="BH788" s="10"/>
      <c r="BI788" s="157"/>
      <c r="BJ788" s="627"/>
      <c r="BK788" s="627"/>
      <c r="BL788" s="627"/>
      <c r="BM788" s="157"/>
      <c r="BN788" s="157"/>
      <c r="BO788" s="11"/>
      <c r="BP788" s="10"/>
      <c r="BQ788" s="157"/>
      <c r="BR788" s="627"/>
      <c r="BS788" s="627"/>
      <c r="BT788" s="627"/>
      <c r="BU788" s="157"/>
      <c r="BV788" s="157"/>
      <c r="BW788" s="11"/>
    </row>
    <row r="789" spans="1:75">
      <c r="A789" s="1" t="s">
        <v>134</v>
      </c>
      <c r="B789" s="1" t="s">
        <v>1159</v>
      </c>
      <c r="C789" s="1" t="s">
        <v>1160</v>
      </c>
      <c r="D789" s="1" t="s">
        <v>1703</v>
      </c>
      <c r="E789" s="1" t="s">
        <v>634</v>
      </c>
      <c r="F789" s="1">
        <v>0.13500000000000001</v>
      </c>
      <c r="G789" s="1">
        <v>3.0000000000000001E-3</v>
      </c>
      <c r="J789" s="1" t="s">
        <v>135</v>
      </c>
      <c r="AI789" s="561"/>
      <c r="AJ789" s="166"/>
      <c r="AK789" s="157"/>
      <c r="AL789" s="627"/>
      <c r="AM789" s="627"/>
      <c r="AN789" s="627"/>
      <c r="AO789" s="157"/>
      <c r="AP789" s="157"/>
      <c r="AQ789" s="11"/>
      <c r="AR789" s="10"/>
      <c r="AS789" s="157"/>
      <c r="AT789" s="627"/>
      <c r="AU789" s="627"/>
      <c r="AV789" s="627"/>
      <c r="AW789" s="157"/>
      <c r="AY789" s="222"/>
      <c r="AZ789" s="10"/>
      <c r="BA789" s="157"/>
      <c r="BB789" s="627"/>
      <c r="BC789" s="627"/>
      <c r="BD789" s="627"/>
      <c r="BE789" s="157"/>
      <c r="BF789" s="157"/>
      <c r="BG789" s="11"/>
      <c r="BH789" s="10"/>
      <c r="BI789" s="157"/>
      <c r="BJ789" s="627"/>
      <c r="BK789" s="627"/>
      <c r="BL789" s="627"/>
      <c r="BM789" s="157"/>
      <c r="BN789" s="157"/>
      <c r="BO789" s="11"/>
      <c r="BP789" s="10"/>
      <c r="BQ789" s="157"/>
      <c r="BR789" s="627"/>
      <c r="BS789" s="627"/>
      <c r="BT789" s="627"/>
      <c r="BU789" s="157"/>
      <c r="BV789" s="157"/>
      <c r="BW789" s="11"/>
    </row>
    <row r="790" spans="1:75">
      <c r="A790" s="1" t="s">
        <v>136</v>
      </c>
      <c r="B790" s="1" t="s">
        <v>1159</v>
      </c>
      <c r="C790" s="1" t="s">
        <v>1160</v>
      </c>
      <c r="D790" s="1" t="s">
        <v>1703</v>
      </c>
      <c r="E790" s="1" t="s">
        <v>635</v>
      </c>
      <c r="F790" s="1">
        <v>0.13500000000000001</v>
      </c>
      <c r="G790" s="1">
        <v>3.0000000000000001E-3</v>
      </c>
      <c r="J790" s="1" t="s">
        <v>135</v>
      </c>
      <c r="AI790" s="561"/>
      <c r="AJ790" s="166"/>
      <c r="AK790" s="157"/>
      <c r="AL790" s="627"/>
      <c r="AM790" s="627"/>
      <c r="AN790" s="627"/>
      <c r="AO790" s="157"/>
      <c r="AP790" s="157"/>
      <c r="AQ790" s="11"/>
      <c r="AR790" s="10"/>
      <c r="AS790" s="157"/>
      <c r="AT790" s="627"/>
      <c r="AU790" s="627"/>
      <c r="AV790" s="627"/>
      <c r="AW790" s="157"/>
      <c r="AY790" s="222"/>
      <c r="AZ790" s="10"/>
      <c r="BA790" s="157"/>
      <c r="BB790" s="627"/>
      <c r="BC790" s="627"/>
      <c r="BD790" s="627"/>
      <c r="BE790" s="157"/>
      <c r="BF790" s="157"/>
      <c r="BG790" s="11"/>
      <c r="BH790" s="10"/>
      <c r="BI790" s="157"/>
      <c r="BJ790" s="627"/>
      <c r="BK790" s="627"/>
      <c r="BL790" s="627"/>
      <c r="BM790" s="157"/>
      <c r="BN790" s="157"/>
      <c r="BO790" s="11"/>
      <c r="BP790" s="10"/>
      <c r="BQ790" s="157"/>
      <c r="BR790" s="627"/>
      <c r="BS790" s="627"/>
      <c r="BT790" s="627"/>
      <c r="BU790" s="157"/>
      <c r="BV790" s="157"/>
      <c r="BW790" s="11"/>
    </row>
    <row r="791" spans="1:75">
      <c r="A791" s="1" t="s">
        <v>137</v>
      </c>
      <c r="B791" s="1" t="s">
        <v>1159</v>
      </c>
      <c r="C791" s="1" t="s">
        <v>1160</v>
      </c>
      <c r="D791" s="1" t="s">
        <v>1703</v>
      </c>
      <c r="E791" s="1" t="s">
        <v>636</v>
      </c>
      <c r="F791" s="1">
        <v>0.13500000000000001</v>
      </c>
      <c r="G791" s="1">
        <v>3.0000000000000001E-3</v>
      </c>
      <c r="J791" s="1" t="s">
        <v>534</v>
      </c>
      <c r="AI791" s="561"/>
      <c r="AJ791" s="166"/>
      <c r="AK791" s="157"/>
      <c r="AL791" s="627"/>
      <c r="AM791" s="627"/>
      <c r="AN791" s="627"/>
      <c r="AO791" s="157"/>
      <c r="AP791" s="157"/>
      <c r="AQ791" s="11"/>
      <c r="AR791" s="10"/>
      <c r="AS791" s="157"/>
      <c r="AT791" s="627"/>
      <c r="AU791" s="627"/>
      <c r="AV791" s="627"/>
      <c r="AW791" s="157"/>
      <c r="AY791" s="222"/>
      <c r="AZ791" s="10"/>
      <c r="BA791" s="157"/>
      <c r="BB791" s="627"/>
      <c r="BC791" s="627"/>
      <c r="BD791" s="627"/>
      <c r="BE791" s="157"/>
      <c r="BF791" s="157"/>
      <c r="BG791" s="11"/>
      <c r="BH791" s="10"/>
      <c r="BI791" s="157"/>
      <c r="BJ791" s="627"/>
      <c r="BK791" s="627"/>
      <c r="BL791" s="627"/>
      <c r="BM791" s="157"/>
      <c r="BN791" s="157"/>
      <c r="BO791" s="11"/>
      <c r="BP791" s="10"/>
      <c r="BQ791" s="157"/>
      <c r="BR791" s="627"/>
      <c r="BS791" s="627"/>
      <c r="BT791" s="627"/>
      <c r="BU791" s="157"/>
      <c r="BV791" s="157"/>
      <c r="BW791" s="11"/>
    </row>
    <row r="792" spans="1:75">
      <c r="A792" s="1" t="s">
        <v>138</v>
      </c>
      <c r="B792" s="1" t="s">
        <v>1159</v>
      </c>
      <c r="C792" s="1" t="s">
        <v>1160</v>
      </c>
      <c r="D792" s="1" t="s">
        <v>1703</v>
      </c>
      <c r="E792" s="1" t="s">
        <v>637</v>
      </c>
      <c r="F792" s="1">
        <v>0.13500000000000001</v>
      </c>
      <c r="G792" s="1">
        <v>3.0000000000000001E-3</v>
      </c>
      <c r="J792" s="1" t="s">
        <v>534</v>
      </c>
      <c r="AI792" s="561"/>
      <c r="AJ792" s="166"/>
      <c r="AK792" s="157"/>
      <c r="AL792" s="627"/>
      <c r="AM792" s="627"/>
      <c r="AN792" s="627"/>
      <c r="AO792" s="157"/>
      <c r="AP792" s="157"/>
      <c r="AQ792" s="11"/>
      <c r="AR792" s="10"/>
      <c r="AS792" s="157"/>
      <c r="AT792" s="627"/>
      <c r="AU792" s="627"/>
      <c r="AV792" s="627"/>
      <c r="AW792" s="157"/>
      <c r="AY792" s="222"/>
      <c r="AZ792" s="10"/>
      <c r="BA792" s="157"/>
      <c r="BB792" s="627"/>
      <c r="BC792" s="627"/>
      <c r="BD792" s="627"/>
      <c r="BE792" s="157"/>
      <c r="BF792" s="157"/>
      <c r="BG792" s="11"/>
      <c r="BH792" s="10"/>
      <c r="BI792" s="157"/>
      <c r="BJ792" s="627"/>
      <c r="BK792" s="627"/>
      <c r="BL792" s="627"/>
      <c r="BM792" s="157"/>
      <c r="BN792" s="157"/>
      <c r="BO792" s="11"/>
      <c r="BP792" s="10"/>
      <c r="BQ792" s="157"/>
      <c r="BR792" s="627"/>
      <c r="BS792" s="627"/>
      <c r="BT792" s="627"/>
      <c r="BU792" s="157"/>
      <c r="BV792" s="157"/>
      <c r="BW792" s="11"/>
    </row>
    <row r="793" spans="1:75">
      <c r="A793" s="1" t="s">
        <v>139</v>
      </c>
      <c r="B793" s="1" t="s">
        <v>1159</v>
      </c>
      <c r="C793" s="1" t="s">
        <v>1160</v>
      </c>
      <c r="D793" s="1" t="s">
        <v>1703</v>
      </c>
      <c r="E793" s="1" t="s">
        <v>638</v>
      </c>
      <c r="F793" s="1">
        <v>0.15</v>
      </c>
      <c r="G793" s="1">
        <v>2.7000000000000001E-3</v>
      </c>
      <c r="J793" s="1" t="s">
        <v>1018</v>
      </c>
      <c r="AI793" s="561"/>
      <c r="AJ793" s="166"/>
      <c r="AK793" s="157"/>
      <c r="AL793" s="627"/>
      <c r="AM793" s="627"/>
      <c r="AN793" s="627"/>
      <c r="AO793" s="157"/>
      <c r="AP793" s="157"/>
      <c r="AQ793" s="11"/>
      <c r="AR793" s="10"/>
      <c r="AS793" s="157"/>
      <c r="AT793" s="627"/>
      <c r="AU793" s="627"/>
      <c r="AV793" s="627"/>
      <c r="AW793" s="157"/>
      <c r="AY793" s="222"/>
      <c r="AZ793" s="10"/>
      <c r="BA793" s="157"/>
      <c r="BB793" s="627"/>
      <c r="BC793" s="627"/>
      <c r="BD793" s="627"/>
      <c r="BE793" s="157"/>
      <c r="BF793" s="157"/>
      <c r="BG793" s="11"/>
      <c r="BH793" s="10"/>
      <c r="BI793" s="157"/>
      <c r="BJ793" s="627"/>
      <c r="BK793" s="627"/>
      <c r="BL793" s="627"/>
      <c r="BM793" s="157"/>
      <c r="BN793" s="157"/>
      <c r="BO793" s="11"/>
      <c r="BP793" s="10"/>
      <c r="BQ793" s="157"/>
      <c r="BR793" s="627"/>
      <c r="BS793" s="627"/>
      <c r="BT793" s="627"/>
      <c r="BU793" s="157"/>
      <c r="BV793" s="157"/>
      <c r="BW793" s="11"/>
    </row>
    <row r="794" spans="1:75">
      <c r="A794" s="1" t="s">
        <v>140</v>
      </c>
      <c r="B794" s="1" t="s">
        <v>1159</v>
      </c>
      <c r="C794" s="1" t="s">
        <v>1160</v>
      </c>
      <c r="D794" s="1" t="s">
        <v>1703</v>
      </c>
      <c r="E794" s="1" t="s">
        <v>639</v>
      </c>
      <c r="F794" s="1">
        <v>0.15</v>
      </c>
      <c r="G794" s="1">
        <v>2.7000000000000001E-3</v>
      </c>
      <c r="J794" s="1" t="s">
        <v>1018</v>
      </c>
      <c r="AI794" s="561"/>
      <c r="AJ794" s="166"/>
      <c r="AK794" s="157"/>
      <c r="AL794" s="627"/>
      <c r="AM794" s="627"/>
      <c r="AN794" s="627"/>
      <c r="AO794" s="157"/>
      <c r="AP794" s="157"/>
      <c r="AQ794" s="11"/>
      <c r="AR794" s="10"/>
      <c r="AS794" s="157"/>
      <c r="AT794" s="627"/>
      <c r="AU794" s="627"/>
      <c r="AV794" s="627"/>
      <c r="AW794" s="157"/>
      <c r="AY794" s="222"/>
      <c r="AZ794" s="10"/>
      <c r="BA794" s="157"/>
      <c r="BB794" s="627"/>
      <c r="BC794" s="627"/>
      <c r="BD794" s="627"/>
      <c r="BE794" s="157"/>
      <c r="BF794" s="157"/>
      <c r="BG794" s="11"/>
      <c r="BH794" s="10"/>
      <c r="BI794" s="157"/>
      <c r="BJ794" s="627"/>
      <c r="BK794" s="627"/>
      <c r="BL794" s="627"/>
      <c r="BM794" s="157"/>
      <c r="BN794" s="157"/>
      <c r="BO794" s="11"/>
      <c r="BP794" s="10"/>
      <c r="BQ794" s="157"/>
      <c r="BR794" s="627"/>
      <c r="BS794" s="627"/>
      <c r="BT794" s="627"/>
      <c r="BU794" s="157"/>
      <c r="BV794" s="157"/>
      <c r="BW794" s="11"/>
    </row>
    <row r="795" spans="1:75" ht="12.6" thickBot="1">
      <c r="A795" s="1" t="s">
        <v>141</v>
      </c>
      <c r="B795" s="1" t="s">
        <v>1159</v>
      </c>
      <c r="C795" s="1" t="s">
        <v>1160</v>
      </c>
      <c r="D795" s="1" t="s">
        <v>1703</v>
      </c>
      <c r="E795" s="1" t="s">
        <v>647</v>
      </c>
      <c r="F795" s="1">
        <v>0.15</v>
      </c>
      <c r="G795" s="1">
        <v>2.7000000000000001E-3</v>
      </c>
      <c r="J795" s="1" t="s">
        <v>575</v>
      </c>
      <c r="AI795" s="562"/>
      <c r="AJ795" s="166"/>
      <c r="AK795" s="157"/>
      <c r="AL795" s="627"/>
      <c r="AM795" s="627"/>
      <c r="AN795" s="627"/>
      <c r="AO795" s="157"/>
      <c r="AP795" s="157"/>
      <c r="AQ795" s="11"/>
      <c r="AR795" s="10"/>
      <c r="AS795" s="157"/>
      <c r="AT795" s="627"/>
      <c r="AU795" s="627"/>
      <c r="AV795" s="627"/>
      <c r="AW795" s="157"/>
      <c r="AY795" s="222"/>
      <c r="AZ795" s="10"/>
      <c r="BA795" s="157"/>
      <c r="BB795" s="627"/>
      <c r="BC795" s="627"/>
      <c r="BD795" s="627"/>
      <c r="BE795" s="157"/>
      <c r="BF795" s="157"/>
      <c r="BG795" s="11"/>
      <c r="BH795" s="10"/>
      <c r="BI795" s="157"/>
      <c r="BJ795" s="627"/>
      <c r="BK795" s="627"/>
      <c r="BL795" s="627"/>
      <c r="BM795" s="157"/>
      <c r="BN795" s="157"/>
      <c r="BO795" s="11"/>
      <c r="BP795" s="10"/>
      <c r="BQ795" s="157"/>
      <c r="BR795" s="627"/>
      <c r="BS795" s="627"/>
      <c r="BT795" s="627"/>
      <c r="BU795" s="157"/>
      <c r="BV795" s="157"/>
      <c r="BW795" s="11"/>
    </row>
    <row r="796" spans="1:75">
      <c r="A796" s="1" t="s">
        <v>142</v>
      </c>
      <c r="B796" s="1" t="s">
        <v>1159</v>
      </c>
      <c r="C796" s="1" t="s">
        <v>1160</v>
      </c>
      <c r="D796" s="1" t="s">
        <v>1703</v>
      </c>
      <c r="E796" s="1" t="s">
        <v>640</v>
      </c>
      <c r="F796" s="1">
        <v>0.15</v>
      </c>
      <c r="G796" s="1">
        <v>2.7000000000000001E-3</v>
      </c>
      <c r="J796" s="1" t="s">
        <v>575</v>
      </c>
    </row>
    <row r="797" spans="1:75">
      <c r="A797" s="1" t="s">
        <v>143</v>
      </c>
      <c r="B797" s="1" t="s">
        <v>1159</v>
      </c>
      <c r="C797" s="1" t="s">
        <v>1160</v>
      </c>
      <c r="D797" s="1" t="s">
        <v>539</v>
      </c>
      <c r="E797" s="1" t="s">
        <v>641</v>
      </c>
      <c r="F797" s="1">
        <v>0.05</v>
      </c>
      <c r="G797" s="1">
        <v>1E-3</v>
      </c>
      <c r="AJ797" s="1" t="s">
        <v>53</v>
      </c>
      <c r="AL797" s="21"/>
      <c r="AM797" s="21"/>
      <c r="AN797" s="21"/>
    </row>
    <row r="798" spans="1:75">
      <c r="A798" s="1" t="s">
        <v>144</v>
      </c>
      <c r="B798" s="1" t="s">
        <v>1159</v>
      </c>
      <c r="C798" s="1" t="s">
        <v>1160</v>
      </c>
      <c r="D798" s="1" t="s">
        <v>539</v>
      </c>
      <c r="E798" s="1" t="s">
        <v>642</v>
      </c>
      <c r="F798" s="1">
        <v>0.05</v>
      </c>
      <c r="G798" s="1">
        <v>1E-3</v>
      </c>
      <c r="AJ798" s="223"/>
      <c r="AK798" s="224"/>
      <c r="AL798" s="627">
        <v>1</v>
      </c>
      <c r="AM798" s="627">
        <v>2</v>
      </c>
      <c r="AN798" s="627"/>
      <c r="AO798" s="157">
        <v>3</v>
      </c>
    </row>
    <row r="799" spans="1:75">
      <c r="A799" s="1" t="s">
        <v>145</v>
      </c>
      <c r="B799" s="1" t="s">
        <v>1159</v>
      </c>
      <c r="C799" s="1" t="s">
        <v>1160</v>
      </c>
      <c r="D799" s="1" t="s">
        <v>539</v>
      </c>
      <c r="E799" s="1" t="s">
        <v>643</v>
      </c>
      <c r="F799" s="1">
        <v>2.5000000000000001E-2</v>
      </c>
      <c r="G799" s="1">
        <v>5.0000000000000001E-4</v>
      </c>
      <c r="J799" s="1" t="s">
        <v>705</v>
      </c>
      <c r="AI799" s="1127" t="s">
        <v>41</v>
      </c>
      <c r="AJ799" s="10"/>
      <c r="AK799" s="157" t="s">
        <v>54</v>
      </c>
      <c r="AL799" s="627" t="s">
        <v>54</v>
      </c>
      <c r="AM799" s="157" t="s">
        <v>658</v>
      </c>
      <c r="AN799" s="627"/>
      <c r="AO799" s="157"/>
    </row>
    <row r="800" spans="1:75">
      <c r="A800" s="1" t="s">
        <v>146</v>
      </c>
      <c r="B800" s="1" t="s">
        <v>1159</v>
      </c>
      <c r="C800" s="1" t="s">
        <v>1160</v>
      </c>
      <c r="D800" s="1" t="s">
        <v>539</v>
      </c>
      <c r="E800" s="1" t="s">
        <v>644</v>
      </c>
      <c r="F800" s="1">
        <v>2.5000000000000001E-2</v>
      </c>
      <c r="G800" s="1">
        <v>5.0000000000000001E-4</v>
      </c>
      <c r="J800" s="1" t="s">
        <v>705</v>
      </c>
      <c r="AI800" s="1128"/>
      <c r="AJ800" s="10"/>
      <c r="AK800" s="157" t="s">
        <v>56</v>
      </c>
      <c r="AL800" s="627" t="s">
        <v>55</v>
      </c>
      <c r="AM800" s="627" t="s">
        <v>659</v>
      </c>
      <c r="AN800" s="627"/>
      <c r="AO800" s="157" t="s">
        <v>57</v>
      </c>
    </row>
    <row r="801" spans="1:41">
      <c r="A801" s="1" t="s">
        <v>147</v>
      </c>
      <c r="B801" s="1" t="s">
        <v>1159</v>
      </c>
      <c r="C801" s="1" t="s">
        <v>1160</v>
      </c>
      <c r="D801" s="1" t="s">
        <v>539</v>
      </c>
      <c r="E801" s="1" t="s">
        <v>645</v>
      </c>
      <c r="F801" s="1">
        <v>2.5000000000000001E-2</v>
      </c>
      <c r="G801" s="1">
        <v>5.0000000000000001E-4</v>
      </c>
      <c r="J801" s="1" t="s">
        <v>535</v>
      </c>
      <c r="AI801" s="157">
        <v>1</v>
      </c>
      <c r="AJ801" s="10" t="s">
        <v>262</v>
      </c>
      <c r="AK801" s="157">
        <v>0.48</v>
      </c>
      <c r="AL801" s="627">
        <v>5.5E-2</v>
      </c>
      <c r="AM801" s="627">
        <v>5.1999999999999998E-2</v>
      </c>
      <c r="AN801" s="627"/>
      <c r="AO801" s="157">
        <v>0.08</v>
      </c>
    </row>
    <row r="802" spans="1:41">
      <c r="A802" s="1" t="s">
        <v>148</v>
      </c>
      <c r="B802" s="1" t="s">
        <v>1159</v>
      </c>
      <c r="C802" s="1" t="s">
        <v>1160</v>
      </c>
      <c r="D802" s="1" t="s">
        <v>539</v>
      </c>
      <c r="E802" s="1" t="s">
        <v>1488</v>
      </c>
      <c r="F802" s="1">
        <v>2.5000000000000001E-2</v>
      </c>
      <c r="G802" s="1">
        <v>5.0000000000000001E-4</v>
      </c>
      <c r="J802" s="1" t="s">
        <v>535</v>
      </c>
      <c r="AI802" s="157">
        <v>2</v>
      </c>
      <c r="AJ802" s="10" t="s">
        <v>292</v>
      </c>
      <c r="AK802" s="157">
        <v>0.63</v>
      </c>
      <c r="AL802" s="627">
        <v>0.06</v>
      </c>
      <c r="AM802" s="627">
        <v>0.06</v>
      </c>
      <c r="AN802" s="627"/>
      <c r="AO802" s="157">
        <v>0.09</v>
      </c>
    </row>
    <row r="803" spans="1:41">
      <c r="A803" s="1" t="s">
        <v>149</v>
      </c>
      <c r="B803" s="1" t="s">
        <v>1159</v>
      </c>
      <c r="C803" s="1" t="s">
        <v>1160</v>
      </c>
      <c r="D803" s="1" t="s">
        <v>539</v>
      </c>
      <c r="E803" s="1" t="s">
        <v>1489</v>
      </c>
      <c r="F803" s="1">
        <v>2.5000000000000001E-2</v>
      </c>
      <c r="G803" s="1">
        <v>5.0000000000000001E-4</v>
      </c>
      <c r="J803" s="1" t="s">
        <v>1152</v>
      </c>
      <c r="AI803" s="157">
        <v>3</v>
      </c>
      <c r="AJ803" s="10" t="s">
        <v>263</v>
      </c>
      <c r="AK803" s="157">
        <v>0.63</v>
      </c>
      <c r="AL803" s="627">
        <v>0.06</v>
      </c>
      <c r="AM803" s="627">
        <v>0.06</v>
      </c>
      <c r="AN803" s="627"/>
      <c r="AO803" s="157">
        <v>0.09</v>
      </c>
    </row>
    <row r="804" spans="1:41">
      <c r="A804" s="1" t="s">
        <v>150</v>
      </c>
      <c r="B804" s="1" t="s">
        <v>1159</v>
      </c>
      <c r="C804" s="1" t="s">
        <v>1160</v>
      </c>
      <c r="D804" s="1" t="s">
        <v>539</v>
      </c>
      <c r="E804" s="1" t="s">
        <v>1490</v>
      </c>
      <c r="F804" s="1">
        <v>2.5000000000000001E-2</v>
      </c>
      <c r="G804" s="1">
        <v>5.0000000000000001E-4</v>
      </c>
      <c r="J804" s="1" t="s">
        <v>1152</v>
      </c>
      <c r="AI804" s="157">
        <v>4</v>
      </c>
      <c r="AJ804" s="10" t="s">
        <v>293</v>
      </c>
      <c r="AK804" s="157">
        <v>0.35</v>
      </c>
      <c r="AL804" s="627">
        <v>2.3E-2</v>
      </c>
      <c r="AM804" s="627">
        <v>1.7000000000000001E-2</v>
      </c>
      <c r="AN804" s="627"/>
      <c r="AO804" s="157">
        <v>2.3E-2</v>
      </c>
    </row>
    <row r="805" spans="1:41">
      <c r="A805" s="1" t="s">
        <v>151</v>
      </c>
      <c r="B805" s="1" t="s">
        <v>1159</v>
      </c>
      <c r="C805" s="1" t="s">
        <v>1160</v>
      </c>
      <c r="D805" s="1" t="s">
        <v>539</v>
      </c>
      <c r="E805" s="1" t="s">
        <v>1491</v>
      </c>
      <c r="F805" s="1">
        <v>1.2500000000000001E-2</v>
      </c>
      <c r="G805" s="1">
        <v>2.5000000000000001E-4</v>
      </c>
      <c r="J805" s="1" t="s">
        <v>536</v>
      </c>
      <c r="AI805" s="157">
        <v>5</v>
      </c>
      <c r="AJ805" s="10" t="s">
        <v>293</v>
      </c>
      <c r="AK805" s="157">
        <v>0.35</v>
      </c>
      <c r="AL805" s="627">
        <v>2.3E-2</v>
      </c>
      <c r="AM805" s="627">
        <v>1.7000000000000001E-2</v>
      </c>
      <c r="AN805" s="627"/>
      <c r="AO805" s="157">
        <v>2.3E-2</v>
      </c>
    </row>
    <row r="806" spans="1:41">
      <c r="A806" s="1" t="s">
        <v>152</v>
      </c>
      <c r="B806" s="1" t="s">
        <v>1159</v>
      </c>
      <c r="C806" s="1" t="s">
        <v>1160</v>
      </c>
      <c r="D806" s="1" t="s">
        <v>539</v>
      </c>
      <c r="E806" s="1" t="s">
        <v>1492</v>
      </c>
      <c r="F806" s="1">
        <v>1.2500000000000001E-2</v>
      </c>
      <c r="G806" s="1">
        <v>2.5000000000000001E-4</v>
      </c>
      <c r="J806" s="1" t="s">
        <v>536</v>
      </c>
      <c r="AI806" s="157">
        <v>6</v>
      </c>
      <c r="AJ806" s="10" t="s">
        <v>58</v>
      </c>
      <c r="AK806" s="157">
        <v>0.48</v>
      </c>
      <c r="AL806" s="627">
        <v>5.5E-2</v>
      </c>
      <c r="AM806" s="627"/>
      <c r="AN806" s="627"/>
      <c r="AO806" s="157"/>
    </row>
    <row r="807" spans="1:41">
      <c r="A807" s="1" t="s">
        <v>153</v>
      </c>
      <c r="B807" s="1" t="s">
        <v>1159</v>
      </c>
      <c r="C807" s="1" t="s">
        <v>1160</v>
      </c>
      <c r="D807" s="1" t="s">
        <v>539</v>
      </c>
      <c r="E807" s="1" t="s">
        <v>1493</v>
      </c>
      <c r="F807" s="1">
        <v>1.2500000000000001E-2</v>
      </c>
      <c r="G807" s="1">
        <v>2.5000000000000001E-4</v>
      </c>
      <c r="J807" s="1" t="s">
        <v>772</v>
      </c>
    </row>
    <row r="808" spans="1:41">
      <c r="A808" s="1" t="s">
        <v>154</v>
      </c>
      <c r="B808" s="1" t="s">
        <v>1159</v>
      </c>
      <c r="C808" s="1" t="s">
        <v>1160</v>
      </c>
      <c r="D808" s="1" t="s">
        <v>539</v>
      </c>
      <c r="E808" s="1" t="s">
        <v>1494</v>
      </c>
      <c r="F808" s="1">
        <v>1.2500000000000001E-2</v>
      </c>
      <c r="G808" s="1">
        <v>2.5000000000000001E-4</v>
      </c>
      <c r="J808" s="1" t="s">
        <v>772</v>
      </c>
    </row>
    <row r="809" spans="1:41">
      <c r="A809" s="1" t="s">
        <v>155</v>
      </c>
      <c r="B809" s="1" t="s">
        <v>1159</v>
      </c>
      <c r="C809" s="1" t="s">
        <v>1160</v>
      </c>
      <c r="D809" s="1" t="s">
        <v>607</v>
      </c>
      <c r="E809" s="1" t="s">
        <v>1495</v>
      </c>
      <c r="F809" s="1">
        <v>0.05</v>
      </c>
      <c r="G809" s="1">
        <v>1E-3</v>
      </c>
    </row>
    <row r="810" spans="1:41">
      <c r="A810" s="1" t="s">
        <v>156</v>
      </c>
      <c r="B810" s="1" t="s">
        <v>1159</v>
      </c>
      <c r="C810" s="1" t="s">
        <v>1160</v>
      </c>
      <c r="D810" s="1" t="s">
        <v>607</v>
      </c>
      <c r="E810" s="1" t="s">
        <v>1496</v>
      </c>
      <c r="F810" s="1">
        <v>0.05</v>
      </c>
      <c r="G810" s="1">
        <v>1E-3</v>
      </c>
    </row>
    <row r="811" spans="1:41">
      <c r="A811" s="1" t="s">
        <v>157</v>
      </c>
      <c r="B811" s="1" t="s">
        <v>1159</v>
      </c>
      <c r="C811" s="1" t="s">
        <v>1160</v>
      </c>
      <c r="D811" s="1" t="s">
        <v>607</v>
      </c>
      <c r="E811" s="1" t="s">
        <v>1497</v>
      </c>
      <c r="F811" s="1">
        <v>2.5000000000000001E-2</v>
      </c>
      <c r="G811" s="1">
        <v>5.0000000000000001E-4</v>
      </c>
      <c r="J811" s="1" t="s">
        <v>705</v>
      </c>
    </row>
    <row r="812" spans="1:41">
      <c r="A812" s="1" t="s">
        <v>158</v>
      </c>
      <c r="B812" s="1" t="s">
        <v>1159</v>
      </c>
      <c r="C812" s="1" t="s">
        <v>1160</v>
      </c>
      <c r="D812" s="1" t="s">
        <v>607</v>
      </c>
      <c r="E812" s="1" t="s">
        <v>1498</v>
      </c>
      <c r="F812" s="1">
        <v>2.5000000000000001E-2</v>
      </c>
      <c r="G812" s="1">
        <v>5.0000000000000001E-4</v>
      </c>
      <c r="J812" s="1" t="s">
        <v>705</v>
      </c>
    </row>
    <row r="813" spans="1:41">
      <c r="A813" s="1" t="s">
        <v>159</v>
      </c>
      <c r="B813" s="1" t="s">
        <v>160</v>
      </c>
      <c r="C813" s="1" t="s">
        <v>161</v>
      </c>
      <c r="D813" s="1" t="s">
        <v>35</v>
      </c>
      <c r="E813" s="1" t="s">
        <v>1809</v>
      </c>
      <c r="F813" s="1">
        <v>0.03</v>
      </c>
      <c r="G813" s="1">
        <v>0</v>
      </c>
      <c r="H813" s="1">
        <v>2.08</v>
      </c>
      <c r="I813" s="1" t="s">
        <v>1830</v>
      </c>
      <c r="J813" s="1" t="s">
        <v>162</v>
      </c>
    </row>
    <row r="814" spans="1:41">
      <c r="A814" s="1" t="s">
        <v>163</v>
      </c>
      <c r="B814" s="1" t="s">
        <v>160</v>
      </c>
      <c r="C814" s="1" t="s">
        <v>161</v>
      </c>
      <c r="D814" s="1" t="s">
        <v>35</v>
      </c>
      <c r="E814" s="1" t="s">
        <v>1810</v>
      </c>
      <c r="F814" s="1">
        <v>0.02</v>
      </c>
      <c r="G814" s="1">
        <v>0</v>
      </c>
      <c r="H814" s="1">
        <v>2.08</v>
      </c>
      <c r="I814" s="1" t="s">
        <v>1830</v>
      </c>
      <c r="J814" s="1" t="s">
        <v>164</v>
      </c>
    </row>
    <row r="815" spans="1:41">
      <c r="A815" s="1" t="s">
        <v>165</v>
      </c>
      <c r="B815" s="1" t="s">
        <v>160</v>
      </c>
      <c r="C815" s="1" t="s">
        <v>161</v>
      </c>
      <c r="D815" s="1" t="s">
        <v>35</v>
      </c>
      <c r="E815" s="1" t="s">
        <v>1811</v>
      </c>
      <c r="F815" s="1">
        <v>0.01</v>
      </c>
      <c r="G815" s="1">
        <v>0</v>
      </c>
      <c r="H815" s="1">
        <v>2.08</v>
      </c>
      <c r="I815" s="1" t="s">
        <v>1830</v>
      </c>
      <c r="J815" s="1" t="s">
        <v>166</v>
      </c>
    </row>
    <row r="816" spans="1:41">
      <c r="A816" s="1" t="s">
        <v>167</v>
      </c>
      <c r="B816" s="1" t="s">
        <v>160</v>
      </c>
      <c r="C816" s="1" t="s">
        <v>161</v>
      </c>
      <c r="D816" s="1" t="s">
        <v>1703</v>
      </c>
      <c r="E816" s="1" t="s">
        <v>2036</v>
      </c>
      <c r="F816" s="1">
        <v>2.5000000000000001E-2</v>
      </c>
      <c r="G816" s="1">
        <v>0</v>
      </c>
      <c r="H816" s="1">
        <v>2.08</v>
      </c>
      <c r="I816" s="1" t="s">
        <v>1830</v>
      </c>
      <c r="J816" s="1" t="s">
        <v>168</v>
      </c>
    </row>
    <row r="817" spans="1:10">
      <c r="A817" s="1" t="s">
        <v>169</v>
      </c>
      <c r="B817" s="1" t="s">
        <v>160</v>
      </c>
      <c r="C817" s="1" t="s">
        <v>161</v>
      </c>
      <c r="D817" s="1" t="s">
        <v>1703</v>
      </c>
      <c r="E817" s="1" t="s">
        <v>2037</v>
      </c>
      <c r="F817" s="1">
        <v>1.2500000000000001E-2</v>
      </c>
      <c r="G817" s="1">
        <v>0</v>
      </c>
      <c r="H817" s="1">
        <v>2.08</v>
      </c>
      <c r="I817" s="1" t="s">
        <v>1830</v>
      </c>
      <c r="J817" s="1" t="s">
        <v>170</v>
      </c>
    </row>
    <row r="818" spans="1:10">
      <c r="A818" s="1" t="s">
        <v>171</v>
      </c>
      <c r="B818" s="1" t="s">
        <v>160</v>
      </c>
      <c r="C818" s="1" t="s">
        <v>161</v>
      </c>
      <c r="D818" s="1" t="s">
        <v>1703</v>
      </c>
      <c r="E818" s="1" t="s">
        <v>2038</v>
      </c>
      <c r="F818" s="1">
        <v>2.2499999999999999E-2</v>
      </c>
      <c r="G818" s="1">
        <v>0</v>
      </c>
      <c r="H818" s="1">
        <v>2.08</v>
      </c>
      <c r="I818" s="1" t="s">
        <v>1830</v>
      </c>
      <c r="J818" s="1" t="s">
        <v>172</v>
      </c>
    </row>
    <row r="819" spans="1:10">
      <c r="A819" s="1" t="s">
        <v>173</v>
      </c>
      <c r="B819" s="1" t="s">
        <v>160</v>
      </c>
      <c r="C819" s="1" t="s">
        <v>161</v>
      </c>
      <c r="D819" s="1" t="s">
        <v>1703</v>
      </c>
      <c r="E819" s="1" t="s">
        <v>2039</v>
      </c>
      <c r="F819" s="1">
        <v>2.2499999999999999E-2</v>
      </c>
      <c r="G819" s="1">
        <v>0</v>
      </c>
      <c r="H819" s="1">
        <v>2.08</v>
      </c>
      <c r="I819" s="1" t="s">
        <v>1830</v>
      </c>
      <c r="J819" s="1" t="s">
        <v>174</v>
      </c>
    </row>
    <row r="820" spans="1:10">
      <c r="A820" s="1" t="s">
        <v>175</v>
      </c>
      <c r="B820" s="1" t="s">
        <v>160</v>
      </c>
      <c r="C820" s="1" t="s">
        <v>161</v>
      </c>
      <c r="D820" s="1" t="s">
        <v>1703</v>
      </c>
      <c r="E820" s="1" t="s">
        <v>2040</v>
      </c>
      <c r="F820" s="1">
        <v>1.2500000000000001E-2</v>
      </c>
      <c r="G820" s="1">
        <v>0</v>
      </c>
      <c r="H820" s="1">
        <v>2.08</v>
      </c>
      <c r="I820" s="1" t="s">
        <v>1830</v>
      </c>
      <c r="J820" s="1" t="s">
        <v>176</v>
      </c>
    </row>
    <row r="821" spans="1:10">
      <c r="A821" s="1" t="s">
        <v>177</v>
      </c>
      <c r="B821" s="1" t="s">
        <v>160</v>
      </c>
      <c r="C821" s="1" t="s">
        <v>161</v>
      </c>
      <c r="D821" s="1" t="s">
        <v>1703</v>
      </c>
      <c r="E821" s="1" t="s">
        <v>2041</v>
      </c>
      <c r="F821" s="1">
        <v>1.2500000000000001E-2</v>
      </c>
      <c r="G821" s="1">
        <v>0</v>
      </c>
      <c r="H821" s="1">
        <v>2.08</v>
      </c>
      <c r="I821" s="1" t="s">
        <v>1830</v>
      </c>
      <c r="J821" s="1" t="s">
        <v>178</v>
      </c>
    </row>
    <row r="822" spans="1:10">
      <c r="A822" s="1" t="s">
        <v>179</v>
      </c>
      <c r="B822" s="1" t="s">
        <v>160</v>
      </c>
      <c r="C822" s="1" t="s">
        <v>161</v>
      </c>
      <c r="D822" s="1" t="s">
        <v>1703</v>
      </c>
      <c r="E822" s="1" t="s">
        <v>2042</v>
      </c>
      <c r="F822" s="1">
        <v>6.2500000000000003E-3</v>
      </c>
      <c r="G822" s="1">
        <v>0</v>
      </c>
      <c r="H822" s="1">
        <v>2.08</v>
      </c>
      <c r="I822" s="1" t="s">
        <v>1830</v>
      </c>
      <c r="J822" s="1" t="s">
        <v>180</v>
      </c>
    </row>
    <row r="823" spans="1:10">
      <c r="A823" s="1" t="s">
        <v>181</v>
      </c>
      <c r="B823" s="1" t="s">
        <v>160</v>
      </c>
      <c r="C823" s="1" t="s">
        <v>161</v>
      </c>
      <c r="D823" s="1" t="s">
        <v>1703</v>
      </c>
      <c r="E823" s="1" t="s">
        <v>2043</v>
      </c>
      <c r="F823" s="1">
        <v>6.2500000000000003E-3</v>
      </c>
      <c r="G823" s="1">
        <v>0</v>
      </c>
      <c r="H823" s="1">
        <v>2.08</v>
      </c>
      <c r="I823" s="1" t="s">
        <v>1830</v>
      </c>
      <c r="J823" s="1" t="s">
        <v>182</v>
      </c>
    </row>
    <row r="824" spans="1:10">
      <c r="A824" s="1" t="s">
        <v>183</v>
      </c>
      <c r="B824" s="1" t="s">
        <v>160</v>
      </c>
      <c r="C824" s="1" t="s">
        <v>161</v>
      </c>
      <c r="D824" s="1" t="s">
        <v>539</v>
      </c>
      <c r="E824" s="1" t="s">
        <v>1499</v>
      </c>
      <c r="F824" s="1">
        <v>2.5000000000000001E-2</v>
      </c>
      <c r="G824" s="1">
        <v>0</v>
      </c>
    </row>
    <row r="825" spans="1:10">
      <c r="A825" s="1" t="s">
        <v>184</v>
      </c>
      <c r="B825" s="1" t="s">
        <v>160</v>
      </c>
      <c r="C825" s="1" t="s">
        <v>161</v>
      </c>
      <c r="D825" s="1" t="s">
        <v>539</v>
      </c>
      <c r="E825" s="1" t="s">
        <v>1500</v>
      </c>
      <c r="F825" s="1">
        <v>1.2500000000000001E-2</v>
      </c>
      <c r="G825" s="1">
        <v>0</v>
      </c>
      <c r="J825" s="1" t="s">
        <v>705</v>
      </c>
    </row>
    <row r="826" spans="1:10">
      <c r="A826" s="1" t="s">
        <v>185</v>
      </c>
      <c r="B826" s="1" t="s">
        <v>160</v>
      </c>
      <c r="C826" s="1" t="s">
        <v>161</v>
      </c>
      <c r="D826" s="1" t="s">
        <v>539</v>
      </c>
      <c r="E826" s="1" t="s">
        <v>1501</v>
      </c>
      <c r="F826" s="1">
        <v>1.2500000000000001E-2</v>
      </c>
      <c r="G826" s="1">
        <v>0</v>
      </c>
      <c r="J826" s="1" t="s">
        <v>535</v>
      </c>
    </row>
    <row r="827" spans="1:10">
      <c r="A827" s="1" t="s">
        <v>186</v>
      </c>
      <c r="B827" s="1" t="s">
        <v>160</v>
      </c>
      <c r="C827" s="1" t="s">
        <v>161</v>
      </c>
      <c r="D827" s="1" t="s">
        <v>539</v>
      </c>
      <c r="E827" s="1" t="s">
        <v>1502</v>
      </c>
      <c r="F827" s="1">
        <v>1.2500000000000001E-2</v>
      </c>
      <c r="G827" s="1">
        <v>0</v>
      </c>
      <c r="J827" s="1" t="s">
        <v>187</v>
      </c>
    </row>
    <row r="828" spans="1:10">
      <c r="A828" s="1" t="s">
        <v>188</v>
      </c>
      <c r="B828" s="1" t="s">
        <v>160</v>
      </c>
      <c r="C828" s="1" t="s">
        <v>161</v>
      </c>
      <c r="D828" s="1" t="s">
        <v>539</v>
      </c>
      <c r="E828" s="1" t="s">
        <v>1503</v>
      </c>
      <c r="F828" s="1">
        <v>6.2500000000000003E-3</v>
      </c>
      <c r="G828" s="1">
        <v>0</v>
      </c>
      <c r="J828" s="1" t="s">
        <v>536</v>
      </c>
    </row>
    <row r="829" spans="1:10">
      <c r="A829" s="1" t="s">
        <v>189</v>
      </c>
      <c r="B829" s="1" t="s">
        <v>160</v>
      </c>
      <c r="C829" s="1" t="s">
        <v>161</v>
      </c>
      <c r="D829" s="1" t="s">
        <v>539</v>
      </c>
      <c r="E829" s="1" t="s">
        <v>1504</v>
      </c>
      <c r="F829" s="1">
        <v>6.2500000000000003E-3</v>
      </c>
      <c r="G829" s="1">
        <v>0</v>
      </c>
      <c r="J829" s="1" t="s">
        <v>190</v>
      </c>
    </row>
    <row r="830" spans="1:10">
      <c r="A830" s="1" t="s">
        <v>191</v>
      </c>
      <c r="B830" s="1" t="s">
        <v>192</v>
      </c>
      <c r="C830" s="1" t="s">
        <v>193</v>
      </c>
      <c r="D830" s="1" t="s">
        <v>1791</v>
      </c>
      <c r="E830" s="1" t="s">
        <v>1818</v>
      </c>
      <c r="F830" s="1">
        <v>4.8750000000000002E-2</v>
      </c>
      <c r="G830" s="1">
        <v>0</v>
      </c>
      <c r="H830" s="1">
        <v>2.08</v>
      </c>
      <c r="I830" s="1" t="s">
        <v>1830</v>
      </c>
      <c r="J830" s="1" t="s">
        <v>162</v>
      </c>
    </row>
    <row r="831" spans="1:10">
      <c r="A831" s="1" t="s">
        <v>194</v>
      </c>
      <c r="B831" s="1" t="s">
        <v>192</v>
      </c>
      <c r="C831" s="1" t="s">
        <v>193</v>
      </c>
      <c r="D831" s="1" t="s">
        <v>1791</v>
      </c>
      <c r="E831" s="1" t="s">
        <v>1819</v>
      </c>
      <c r="F831" s="1">
        <v>3.2500000000000001E-2</v>
      </c>
      <c r="G831" s="1">
        <v>0</v>
      </c>
      <c r="H831" s="1">
        <v>2.08</v>
      </c>
      <c r="I831" s="1" t="s">
        <v>1830</v>
      </c>
      <c r="J831" s="1" t="s">
        <v>164</v>
      </c>
    </row>
    <row r="832" spans="1:10">
      <c r="A832" s="1" t="s">
        <v>195</v>
      </c>
      <c r="B832" s="1" t="s">
        <v>192</v>
      </c>
      <c r="C832" s="1" t="s">
        <v>193</v>
      </c>
      <c r="D832" s="1" t="s">
        <v>1791</v>
      </c>
      <c r="E832" s="1" t="s">
        <v>1820</v>
      </c>
      <c r="F832" s="1">
        <v>1.6250000000000001E-2</v>
      </c>
      <c r="G832" s="1">
        <v>0</v>
      </c>
      <c r="H832" s="1">
        <v>2.08</v>
      </c>
      <c r="I832" s="1" t="s">
        <v>1830</v>
      </c>
      <c r="J832" s="1" t="s">
        <v>166</v>
      </c>
    </row>
    <row r="833" spans="1:10">
      <c r="A833" s="1" t="s">
        <v>196</v>
      </c>
      <c r="B833" s="1" t="s">
        <v>192</v>
      </c>
      <c r="C833" s="1" t="s">
        <v>193</v>
      </c>
      <c r="D833" s="1" t="s">
        <v>1703</v>
      </c>
      <c r="E833" s="1" t="s">
        <v>2045</v>
      </c>
      <c r="F833" s="1">
        <v>3.5000000000000003E-2</v>
      </c>
      <c r="G833" s="1">
        <v>0</v>
      </c>
      <c r="H833" s="1">
        <v>2.08</v>
      </c>
      <c r="I833" s="1" t="s">
        <v>1830</v>
      </c>
      <c r="J833" s="1" t="s">
        <v>168</v>
      </c>
    </row>
    <row r="834" spans="1:10">
      <c r="A834" s="1" t="s">
        <v>197</v>
      </c>
      <c r="B834" s="1" t="s">
        <v>192</v>
      </c>
      <c r="C834" s="1" t="s">
        <v>193</v>
      </c>
      <c r="D834" s="1" t="s">
        <v>1703</v>
      </c>
      <c r="E834" s="1" t="s">
        <v>2046</v>
      </c>
      <c r="F834" s="1">
        <v>1.7500000000000002E-2</v>
      </c>
      <c r="G834" s="1">
        <v>0</v>
      </c>
      <c r="H834" s="1">
        <v>2.08</v>
      </c>
      <c r="I834" s="1" t="s">
        <v>1830</v>
      </c>
      <c r="J834" s="1" t="s">
        <v>170</v>
      </c>
    </row>
    <row r="835" spans="1:10">
      <c r="A835" s="1" t="s">
        <v>198</v>
      </c>
      <c r="B835" s="1" t="s">
        <v>192</v>
      </c>
      <c r="C835" s="1" t="s">
        <v>193</v>
      </c>
      <c r="D835" s="1" t="s">
        <v>1703</v>
      </c>
      <c r="E835" s="1" t="s">
        <v>2047</v>
      </c>
      <c r="F835" s="1">
        <v>3.1500000000000007E-2</v>
      </c>
      <c r="G835" s="1">
        <v>0</v>
      </c>
      <c r="H835" s="1">
        <v>2.08</v>
      </c>
      <c r="I835" s="1" t="s">
        <v>1830</v>
      </c>
      <c r="J835" s="1" t="s">
        <v>172</v>
      </c>
    </row>
    <row r="836" spans="1:10">
      <c r="A836" s="1" t="s">
        <v>199</v>
      </c>
      <c r="B836" s="1" t="s">
        <v>192</v>
      </c>
      <c r="C836" s="1" t="s">
        <v>193</v>
      </c>
      <c r="D836" s="1" t="s">
        <v>1703</v>
      </c>
      <c r="E836" s="1" t="s">
        <v>2048</v>
      </c>
      <c r="F836" s="1">
        <v>3.1500000000000007E-2</v>
      </c>
      <c r="G836" s="1">
        <v>0</v>
      </c>
      <c r="H836" s="1">
        <v>2.08</v>
      </c>
      <c r="I836" s="1" t="s">
        <v>1830</v>
      </c>
      <c r="J836" s="1" t="s">
        <v>174</v>
      </c>
    </row>
    <row r="837" spans="1:10">
      <c r="A837" s="1" t="s">
        <v>200</v>
      </c>
      <c r="B837" s="1" t="s">
        <v>192</v>
      </c>
      <c r="C837" s="1" t="s">
        <v>193</v>
      </c>
      <c r="D837" s="1" t="s">
        <v>1703</v>
      </c>
      <c r="E837" s="1" t="s">
        <v>2049</v>
      </c>
      <c r="F837" s="1">
        <v>1.7500000000000002E-2</v>
      </c>
      <c r="G837" s="1">
        <v>0</v>
      </c>
      <c r="H837" s="1">
        <v>2.08</v>
      </c>
      <c r="I837" s="1" t="s">
        <v>1830</v>
      </c>
      <c r="J837" s="1" t="s">
        <v>176</v>
      </c>
    </row>
    <row r="838" spans="1:10">
      <c r="A838" s="1" t="s">
        <v>201</v>
      </c>
      <c r="B838" s="1" t="s">
        <v>192</v>
      </c>
      <c r="C838" s="1" t="s">
        <v>193</v>
      </c>
      <c r="D838" s="1" t="s">
        <v>1703</v>
      </c>
      <c r="E838" s="1" t="s">
        <v>2050</v>
      </c>
      <c r="F838" s="1">
        <v>1.7500000000000002E-2</v>
      </c>
      <c r="G838" s="1">
        <v>0</v>
      </c>
      <c r="H838" s="1">
        <v>2.08</v>
      </c>
      <c r="I838" s="1" t="s">
        <v>1830</v>
      </c>
      <c r="J838" s="1" t="s">
        <v>178</v>
      </c>
    </row>
    <row r="839" spans="1:10">
      <c r="A839" s="1" t="s">
        <v>202</v>
      </c>
      <c r="B839" s="1" t="s">
        <v>192</v>
      </c>
      <c r="C839" s="1" t="s">
        <v>193</v>
      </c>
      <c r="D839" s="1" t="s">
        <v>1703</v>
      </c>
      <c r="E839" s="1" t="s">
        <v>2051</v>
      </c>
      <c r="F839" s="1">
        <v>8.7500000000000008E-3</v>
      </c>
      <c r="G839" s="1">
        <v>0</v>
      </c>
      <c r="H839" s="1">
        <v>2.08</v>
      </c>
      <c r="I839" s="1" t="s">
        <v>1830</v>
      </c>
      <c r="J839" s="1" t="s">
        <v>180</v>
      </c>
    </row>
    <row r="840" spans="1:10">
      <c r="A840" s="1" t="s">
        <v>203</v>
      </c>
      <c r="B840" s="1" t="s">
        <v>192</v>
      </c>
      <c r="C840" s="1" t="s">
        <v>193</v>
      </c>
      <c r="D840" s="1" t="s">
        <v>1703</v>
      </c>
      <c r="E840" s="1" t="s">
        <v>2052</v>
      </c>
      <c r="F840" s="1">
        <v>8.7500000000000008E-3</v>
      </c>
      <c r="G840" s="1">
        <v>0</v>
      </c>
      <c r="H840" s="1">
        <v>2.08</v>
      </c>
      <c r="I840" s="1" t="s">
        <v>1830</v>
      </c>
      <c r="J840" s="1" t="s">
        <v>182</v>
      </c>
    </row>
    <row r="841" spans="1:10">
      <c r="A841" s="1" t="s">
        <v>204</v>
      </c>
      <c r="B841" s="1" t="s">
        <v>192</v>
      </c>
      <c r="C841" s="1" t="s">
        <v>193</v>
      </c>
      <c r="D841" s="1" t="s">
        <v>1703</v>
      </c>
      <c r="E841" s="1" t="s">
        <v>1505</v>
      </c>
      <c r="F841" s="1">
        <v>3.1500000000000007E-2</v>
      </c>
      <c r="G841" s="1">
        <v>0</v>
      </c>
      <c r="J841" s="1" t="s">
        <v>705</v>
      </c>
    </row>
    <row r="842" spans="1:10">
      <c r="A842" s="1" t="s">
        <v>205</v>
      </c>
      <c r="B842" s="1" t="s">
        <v>192</v>
      </c>
      <c r="C842" s="1" t="s">
        <v>193</v>
      </c>
      <c r="D842" s="1" t="s">
        <v>1703</v>
      </c>
      <c r="E842" s="1" t="s">
        <v>1506</v>
      </c>
      <c r="F842" s="1">
        <v>3.1500000000000007E-2</v>
      </c>
      <c r="G842" s="1">
        <v>0</v>
      </c>
    </row>
    <row r="843" spans="1:10">
      <c r="A843" s="1" t="s">
        <v>206</v>
      </c>
      <c r="B843" s="1" t="s">
        <v>192</v>
      </c>
      <c r="C843" s="1" t="s">
        <v>193</v>
      </c>
      <c r="D843" s="1" t="s">
        <v>539</v>
      </c>
      <c r="E843" s="1" t="s">
        <v>1507</v>
      </c>
      <c r="F843" s="1">
        <v>3.5000000000000003E-2</v>
      </c>
      <c r="G843" s="1">
        <v>0</v>
      </c>
    </row>
    <row r="844" spans="1:10">
      <c r="A844" s="1" t="s">
        <v>207</v>
      </c>
      <c r="B844" s="1" t="s">
        <v>192</v>
      </c>
      <c r="C844" s="1" t="s">
        <v>193</v>
      </c>
      <c r="D844" s="1" t="s">
        <v>539</v>
      </c>
      <c r="E844" s="1" t="s">
        <v>1508</v>
      </c>
      <c r="F844" s="1">
        <v>1.7500000000000002E-2</v>
      </c>
      <c r="G844" s="1">
        <v>0</v>
      </c>
      <c r="J844" s="1" t="s">
        <v>705</v>
      </c>
    </row>
    <row r="845" spans="1:10">
      <c r="A845" s="1" t="s">
        <v>208</v>
      </c>
      <c r="B845" s="1" t="s">
        <v>192</v>
      </c>
      <c r="C845" s="1" t="s">
        <v>193</v>
      </c>
      <c r="D845" s="1" t="s">
        <v>539</v>
      </c>
      <c r="E845" s="1" t="s">
        <v>1509</v>
      </c>
      <c r="F845" s="1">
        <v>1.7500000000000002E-2</v>
      </c>
      <c r="G845" s="1">
        <v>0</v>
      </c>
      <c r="J845" s="1" t="s">
        <v>535</v>
      </c>
    </row>
    <row r="846" spans="1:10">
      <c r="A846" s="1" t="s">
        <v>209</v>
      </c>
      <c r="B846" s="1" t="s">
        <v>192</v>
      </c>
      <c r="C846" s="1" t="s">
        <v>193</v>
      </c>
      <c r="D846" s="1" t="s">
        <v>539</v>
      </c>
      <c r="E846" s="1" t="s">
        <v>1510</v>
      </c>
      <c r="F846" s="1">
        <v>1.7500000000000002E-2</v>
      </c>
      <c r="G846" s="1">
        <v>0</v>
      </c>
      <c r="J846" s="1" t="s">
        <v>769</v>
      </c>
    </row>
    <row r="847" spans="1:10">
      <c r="A847" s="1" t="s">
        <v>210</v>
      </c>
      <c r="B847" s="1" t="s">
        <v>192</v>
      </c>
      <c r="C847" s="1" t="s">
        <v>193</v>
      </c>
      <c r="D847" s="1" t="s">
        <v>539</v>
      </c>
      <c r="E847" s="1" t="s">
        <v>1511</v>
      </c>
      <c r="F847" s="1">
        <v>8.7500000000000008E-3</v>
      </c>
      <c r="G847" s="1">
        <v>0</v>
      </c>
      <c r="J847" s="1" t="s">
        <v>536</v>
      </c>
    </row>
    <row r="848" spans="1:10">
      <c r="A848" s="1" t="s">
        <v>211</v>
      </c>
      <c r="B848" s="1" t="s">
        <v>192</v>
      </c>
      <c r="C848" s="1" t="s">
        <v>193</v>
      </c>
      <c r="D848" s="1" t="s">
        <v>539</v>
      </c>
      <c r="E848" s="1" t="s">
        <v>1512</v>
      </c>
      <c r="F848" s="1">
        <v>8.7500000000000008E-3</v>
      </c>
      <c r="G848" s="1">
        <v>0</v>
      </c>
      <c r="J848" s="1" t="s">
        <v>772</v>
      </c>
    </row>
    <row r="849" spans="1:10">
      <c r="A849" s="1" t="s">
        <v>212</v>
      </c>
      <c r="B849" s="1" t="s">
        <v>213</v>
      </c>
      <c r="C849" s="1" t="s">
        <v>214</v>
      </c>
      <c r="D849" s="1" t="s">
        <v>1791</v>
      </c>
      <c r="E849" s="1" t="s">
        <v>1818</v>
      </c>
      <c r="F849" s="1">
        <v>4.8750000000000002E-2</v>
      </c>
      <c r="G849" s="1">
        <v>0</v>
      </c>
      <c r="H849" s="1">
        <v>2.08</v>
      </c>
      <c r="I849" s="1" t="s">
        <v>1830</v>
      </c>
      <c r="J849" s="1" t="s">
        <v>162</v>
      </c>
    </row>
    <row r="850" spans="1:10">
      <c r="A850" s="1" t="s">
        <v>215</v>
      </c>
      <c r="B850" s="1" t="s">
        <v>213</v>
      </c>
      <c r="C850" s="1" t="s">
        <v>214</v>
      </c>
      <c r="D850" s="1" t="s">
        <v>1791</v>
      </c>
      <c r="E850" s="1" t="s">
        <v>1819</v>
      </c>
      <c r="F850" s="1">
        <v>3.2500000000000001E-2</v>
      </c>
      <c r="G850" s="1">
        <v>0</v>
      </c>
      <c r="H850" s="1">
        <v>2.08</v>
      </c>
      <c r="I850" s="1" t="s">
        <v>1830</v>
      </c>
      <c r="J850" s="1" t="s">
        <v>164</v>
      </c>
    </row>
    <row r="851" spans="1:10">
      <c r="A851" s="1" t="s">
        <v>216</v>
      </c>
      <c r="B851" s="1" t="s">
        <v>213</v>
      </c>
      <c r="C851" s="1" t="s">
        <v>214</v>
      </c>
      <c r="D851" s="1" t="s">
        <v>1791</v>
      </c>
      <c r="E851" s="1" t="s">
        <v>1820</v>
      </c>
      <c r="F851" s="1">
        <v>1.6250000000000001E-2</v>
      </c>
      <c r="G851" s="1">
        <v>0</v>
      </c>
      <c r="H851" s="1">
        <v>2.08</v>
      </c>
      <c r="I851" s="1" t="s">
        <v>1830</v>
      </c>
      <c r="J851" s="1" t="s">
        <v>166</v>
      </c>
    </row>
    <row r="852" spans="1:10">
      <c r="A852" s="1" t="s">
        <v>217</v>
      </c>
      <c r="B852" s="1" t="s">
        <v>213</v>
      </c>
      <c r="C852" s="1" t="s">
        <v>214</v>
      </c>
      <c r="D852" s="1" t="s">
        <v>1703</v>
      </c>
      <c r="E852" s="1" t="s">
        <v>2045</v>
      </c>
      <c r="F852" s="1">
        <v>3.5000000000000003E-2</v>
      </c>
      <c r="G852" s="1">
        <v>0</v>
      </c>
      <c r="H852" s="1">
        <v>2.08</v>
      </c>
      <c r="I852" s="1" t="s">
        <v>1830</v>
      </c>
      <c r="J852" s="1" t="s">
        <v>168</v>
      </c>
    </row>
    <row r="853" spans="1:10">
      <c r="A853" s="1" t="s">
        <v>218</v>
      </c>
      <c r="B853" s="1" t="s">
        <v>213</v>
      </c>
      <c r="C853" s="1" t="s">
        <v>214</v>
      </c>
      <c r="D853" s="1" t="s">
        <v>1703</v>
      </c>
      <c r="E853" s="1" t="s">
        <v>2046</v>
      </c>
      <c r="F853" s="1">
        <v>1.7500000000000002E-2</v>
      </c>
      <c r="G853" s="1">
        <v>0</v>
      </c>
      <c r="H853" s="1">
        <v>2.08</v>
      </c>
      <c r="I853" s="1" t="s">
        <v>1830</v>
      </c>
      <c r="J853" s="1" t="s">
        <v>170</v>
      </c>
    </row>
    <row r="854" spans="1:10">
      <c r="A854" s="1" t="s">
        <v>219</v>
      </c>
      <c r="B854" s="1" t="s">
        <v>213</v>
      </c>
      <c r="C854" s="1" t="s">
        <v>214</v>
      </c>
      <c r="D854" s="1" t="s">
        <v>1703</v>
      </c>
      <c r="E854" s="1" t="s">
        <v>2047</v>
      </c>
      <c r="F854" s="1">
        <v>3.1500000000000007E-2</v>
      </c>
      <c r="G854" s="1">
        <v>0</v>
      </c>
      <c r="H854" s="1">
        <v>2.08</v>
      </c>
      <c r="I854" s="1" t="s">
        <v>1830</v>
      </c>
      <c r="J854" s="1" t="s">
        <v>172</v>
      </c>
    </row>
    <row r="855" spans="1:10">
      <c r="A855" s="1" t="s">
        <v>220</v>
      </c>
      <c r="B855" s="1" t="s">
        <v>213</v>
      </c>
      <c r="C855" s="1" t="s">
        <v>214</v>
      </c>
      <c r="D855" s="1" t="s">
        <v>1703</v>
      </c>
      <c r="E855" s="1" t="s">
        <v>2048</v>
      </c>
      <c r="F855" s="1">
        <v>3.1500000000000007E-2</v>
      </c>
      <c r="G855" s="1">
        <v>0</v>
      </c>
      <c r="H855" s="1">
        <v>2.08</v>
      </c>
      <c r="I855" s="1" t="s">
        <v>1830</v>
      </c>
      <c r="J855" s="1" t="s">
        <v>174</v>
      </c>
    </row>
    <row r="856" spans="1:10">
      <c r="A856" s="1" t="s">
        <v>221</v>
      </c>
      <c r="B856" s="1" t="s">
        <v>213</v>
      </c>
      <c r="C856" s="1" t="s">
        <v>214</v>
      </c>
      <c r="D856" s="1" t="s">
        <v>1703</v>
      </c>
      <c r="E856" s="1" t="s">
        <v>2049</v>
      </c>
      <c r="F856" s="1">
        <v>1.7500000000000002E-2</v>
      </c>
      <c r="G856" s="1">
        <v>0</v>
      </c>
      <c r="H856" s="1">
        <v>2.08</v>
      </c>
      <c r="I856" s="1" t="s">
        <v>1830</v>
      </c>
      <c r="J856" s="1" t="s">
        <v>176</v>
      </c>
    </row>
    <row r="857" spans="1:10">
      <c r="A857" s="1" t="s">
        <v>222</v>
      </c>
      <c r="B857" s="1" t="s">
        <v>213</v>
      </c>
      <c r="C857" s="1" t="s">
        <v>214</v>
      </c>
      <c r="D857" s="1" t="s">
        <v>1703</v>
      </c>
      <c r="E857" s="1" t="s">
        <v>2050</v>
      </c>
      <c r="F857" s="1">
        <v>1.7500000000000002E-2</v>
      </c>
      <c r="G857" s="1">
        <v>0</v>
      </c>
      <c r="H857" s="1">
        <v>2.08</v>
      </c>
      <c r="I857" s="1" t="s">
        <v>1830</v>
      </c>
      <c r="J857" s="1" t="s">
        <v>178</v>
      </c>
    </row>
    <row r="858" spans="1:10">
      <c r="A858" s="1" t="s">
        <v>223</v>
      </c>
      <c r="B858" s="1" t="s">
        <v>213</v>
      </c>
      <c r="C858" s="1" t="s">
        <v>214</v>
      </c>
      <c r="D858" s="1" t="s">
        <v>1703</v>
      </c>
      <c r="E858" s="1" t="s">
        <v>2051</v>
      </c>
      <c r="F858" s="1">
        <v>8.7500000000000008E-3</v>
      </c>
      <c r="G858" s="1">
        <v>0</v>
      </c>
      <c r="H858" s="1">
        <v>2.08</v>
      </c>
      <c r="I858" s="1" t="s">
        <v>1830</v>
      </c>
      <c r="J858" s="1" t="s">
        <v>180</v>
      </c>
    </row>
    <row r="859" spans="1:10">
      <c r="A859" s="1" t="s">
        <v>224</v>
      </c>
      <c r="B859" s="1" t="s">
        <v>213</v>
      </c>
      <c r="C859" s="1" t="s">
        <v>214</v>
      </c>
      <c r="D859" s="1" t="s">
        <v>1703</v>
      </c>
      <c r="E859" s="1" t="s">
        <v>2052</v>
      </c>
      <c r="F859" s="1">
        <v>8.7500000000000008E-3</v>
      </c>
      <c r="G859" s="1">
        <v>0</v>
      </c>
      <c r="H859" s="1">
        <v>2.08</v>
      </c>
      <c r="I859" s="1" t="s">
        <v>1830</v>
      </c>
      <c r="J859" s="1" t="s">
        <v>182</v>
      </c>
    </row>
    <row r="860" spans="1:10">
      <c r="A860" s="1" t="s">
        <v>225</v>
      </c>
      <c r="B860" s="1" t="s">
        <v>213</v>
      </c>
      <c r="C860" s="1" t="s">
        <v>214</v>
      </c>
      <c r="D860" s="1" t="s">
        <v>1703</v>
      </c>
      <c r="E860" s="1" t="s">
        <v>1505</v>
      </c>
      <c r="F860" s="1">
        <v>3.1500000000000007E-2</v>
      </c>
      <c r="G860" s="1">
        <v>0</v>
      </c>
      <c r="J860" s="1" t="s">
        <v>705</v>
      </c>
    </row>
    <row r="861" spans="1:10">
      <c r="A861" s="1" t="s">
        <v>226</v>
      </c>
      <c r="B861" s="1" t="s">
        <v>213</v>
      </c>
      <c r="C861" s="1" t="s">
        <v>214</v>
      </c>
      <c r="D861" s="1" t="s">
        <v>1703</v>
      </c>
      <c r="E861" s="1" t="s">
        <v>1506</v>
      </c>
      <c r="F861" s="1">
        <v>3.1500000000000007E-2</v>
      </c>
      <c r="G861" s="1">
        <v>0</v>
      </c>
    </row>
    <row r="862" spans="1:10">
      <c r="A862" s="1" t="s">
        <v>227</v>
      </c>
      <c r="B862" s="1" t="s">
        <v>213</v>
      </c>
      <c r="C862" s="1" t="s">
        <v>214</v>
      </c>
      <c r="D862" s="1" t="s">
        <v>539</v>
      </c>
      <c r="E862" s="1" t="s">
        <v>1507</v>
      </c>
      <c r="F862" s="1">
        <v>3.5000000000000003E-2</v>
      </c>
      <c r="G862" s="1">
        <v>0</v>
      </c>
    </row>
    <row r="863" spans="1:10">
      <c r="A863" s="1" t="s">
        <v>228</v>
      </c>
      <c r="B863" s="1" t="s">
        <v>213</v>
      </c>
      <c r="C863" s="1" t="s">
        <v>214</v>
      </c>
      <c r="D863" s="1" t="s">
        <v>539</v>
      </c>
      <c r="E863" s="1" t="s">
        <v>1508</v>
      </c>
      <c r="F863" s="1">
        <v>1.7500000000000002E-2</v>
      </c>
      <c r="G863" s="1">
        <v>0</v>
      </c>
      <c r="J863" s="1" t="s">
        <v>705</v>
      </c>
    </row>
    <row r="864" spans="1:10">
      <c r="A864" s="1" t="s">
        <v>229</v>
      </c>
      <c r="B864" s="1" t="s">
        <v>213</v>
      </c>
      <c r="C864" s="1" t="s">
        <v>214</v>
      </c>
      <c r="D864" s="1" t="s">
        <v>539</v>
      </c>
      <c r="E864" s="1" t="s">
        <v>1509</v>
      </c>
      <c r="F864" s="1">
        <v>1.7500000000000002E-2</v>
      </c>
      <c r="G864" s="1">
        <v>0</v>
      </c>
      <c r="J864" s="1" t="s">
        <v>535</v>
      </c>
    </row>
    <row r="865" spans="1:10">
      <c r="A865" s="1" t="s">
        <v>230</v>
      </c>
      <c r="B865" s="1" t="s">
        <v>213</v>
      </c>
      <c r="C865" s="1" t="s">
        <v>214</v>
      </c>
      <c r="D865" s="1" t="s">
        <v>539</v>
      </c>
      <c r="E865" s="1" t="s">
        <v>1510</v>
      </c>
      <c r="F865" s="1">
        <v>1.7500000000000002E-2</v>
      </c>
      <c r="G865" s="1">
        <v>0</v>
      </c>
      <c r="J865" s="1" t="s">
        <v>769</v>
      </c>
    </row>
    <row r="866" spans="1:10">
      <c r="A866" s="1" t="s">
        <v>231</v>
      </c>
      <c r="B866" s="1" t="s">
        <v>213</v>
      </c>
      <c r="C866" s="1" t="s">
        <v>214</v>
      </c>
      <c r="D866" s="1" t="s">
        <v>539</v>
      </c>
      <c r="E866" s="1" t="s">
        <v>1511</v>
      </c>
      <c r="F866" s="1">
        <v>8.7500000000000008E-3</v>
      </c>
      <c r="G866" s="1">
        <v>0</v>
      </c>
      <c r="J866" s="1" t="s">
        <v>536</v>
      </c>
    </row>
    <row r="867" spans="1:10">
      <c r="A867" s="1" t="s">
        <v>232</v>
      </c>
      <c r="B867" s="1" t="s">
        <v>213</v>
      </c>
      <c r="C867" s="1" t="s">
        <v>214</v>
      </c>
      <c r="D867" s="1" t="s">
        <v>539</v>
      </c>
      <c r="E867" s="1" t="s">
        <v>1512</v>
      </c>
      <c r="F867" s="1">
        <v>8.7500000000000008E-3</v>
      </c>
      <c r="G867" s="1">
        <v>0</v>
      </c>
      <c r="J867" s="1" t="s">
        <v>772</v>
      </c>
    </row>
    <row r="868" spans="1:10">
      <c r="A868" s="1" t="s">
        <v>1304</v>
      </c>
      <c r="B868" s="1" t="s">
        <v>1305</v>
      </c>
      <c r="C868" s="1" t="s">
        <v>1306</v>
      </c>
      <c r="D868" s="1" t="s">
        <v>1713</v>
      </c>
      <c r="E868" s="1" t="s">
        <v>2055</v>
      </c>
      <c r="F868" s="1">
        <v>9.7500000000000003E-2</v>
      </c>
      <c r="G868" s="1">
        <v>0</v>
      </c>
      <c r="H868" s="1">
        <v>2.08</v>
      </c>
      <c r="I868" s="1" t="s">
        <v>1830</v>
      </c>
      <c r="J868" s="1" t="s">
        <v>162</v>
      </c>
    </row>
    <row r="869" spans="1:10">
      <c r="A869" s="1" t="s">
        <v>1307</v>
      </c>
      <c r="B869" s="1" t="s">
        <v>1305</v>
      </c>
      <c r="C869" s="1" t="s">
        <v>1306</v>
      </c>
      <c r="D869" s="1" t="s">
        <v>1713</v>
      </c>
      <c r="E869" s="1" t="s">
        <v>2056</v>
      </c>
      <c r="F869" s="1">
        <v>6.5000000000000002E-2</v>
      </c>
      <c r="G869" s="1">
        <v>0</v>
      </c>
      <c r="H869" s="1">
        <v>2.08</v>
      </c>
      <c r="I869" s="1" t="s">
        <v>1830</v>
      </c>
      <c r="J869" s="1" t="s">
        <v>164</v>
      </c>
    </row>
    <row r="870" spans="1:10">
      <c r="A870" s="1" t="s">
        <v>1308</v>
      </c>
      <c r="B870" s="1" t="s">
        <v>1305</v>
      </c>
      <c r="C870" s="1" t="s">
        <v>1306</v>
      </c>
      <c r="D870" s="1" t="s">
        <v>1713</v>
      </c>
      <c r="E870" s="1" t="s">
        <v>2057</v>
      </c>
      <c r="F870" s="1">
        <v>3.2500000000000001E-2</v>
      </c>
      <c r="G870" s="1">
        <v>0</v>
      </c>
      <c r="H870" s="1">
        <v>2.08</v>
      </c>
      <c r="I870" s="1" t="s">
        <v>1830</v>
      </c>
      <c r="J870" s="1" t="s">
        <v>166</v>
      </c>
    </row>
    <row r="871" spans="1:10">
      <c r="A871" s="1" t="s">
        <v>1309</v>
      </c>
      <c r="B871" s="1" t="s">
        <v>1305</v>
      </c>
      <c r="C871" s="1" t="s">
        <v>1306</v>
      </c>
      <c r="D871" s="1" t="s">
        <v>1703</v>
      </c>
      <c r="E871" s="1" t="s">
        <v>2058</v>
      </c>
      <c r="F871" s="1">
        <v>7.4999999999999997E-2</v>
      </c>
      <c r="G871" s="1">
        <v>0</v>
      </c>
      <c r="H871" s="1">
        <v>2.08</v>
      </c>
      <c r="I871" s="1" t="s">
        <v>1830</v>
      </c>
      <c r="J871" s="1" t="s">
        <v>168</v>
      </c>
    </row>
    <row r="872" spans="1:10">
      <c r="A872" s="1" t="s">
        <v>1310</v>
      </c>
      <c r="B872" s="1" t="s">
        <v>1305</v>
      </c>
      <c r="C872" s="1" t="s">
        <v>1306</v>
      </c>
      <c r="D872" s="1" t="s">
        <v>1703</v>
      </c>
      <c r="E872" s="1" t="s">
        <v>2059</v>
      </c>
      <c r="F872" s="1">
        <v>3.7499999999999999E-2</v>
      </c>
      <c r="G872" s="1">
        <v>0</v>
      </c>
      <c r="H872" s="1">
        <v>2.08</v>
      </c>
      <c r="I872" s="1" t="s">
        <v>1830</v>
      </c>
      <c r="J872" s="1" t="s">
        <v>170</v>
      </c>
    </row>
    <row r="873" spans="1:10">
      <c r="A873" s="1" t="s">
        <v>1311</v>
      </c>
      <c r="B873" s="1" t="s">
        <v>1305</v>
      </c>
      <c r="C873" s="1" t="s">
        <v>1306</v>
      </c>
      <c r="D873" s="1" t="s">
        <v>1703</v>
      </c>
      <c r="E873" s="1" t="s">
        <v>2060</v>
      </c>
      <c r="F873" s="1">
        <v>6.7500000000000004E-2</v>
      </c>
      <c r="G873" s="1">
        <v>0</v>
      </c>
      <c r="H873" s="1">
        <v>2.08</v>
      </c>
      <c r="I873" s="1" t="s">
        <v>1830</v>
      </c>
      <c r="J873" s="1" t="s">
        <v>172</v>
      </c>
    </row>
    <row r="874" spans="1:10">
      <c r="A874" s="1" t="s">
        <v>1312</v>
      </c>
      <c r="B874" s="1" t="s">
        <v>1305</v>
      </c>
      <c r="C874" s="1" t="s">
        <v>1306</v>
      </c>
      <c r="D874" s="1" t="s">
        <v>1703</v>
      </c>
      <c r="E874" s="1" t="s">
        <v>2061</v>
      </c>
      <c r="F874" s="1">
        <v>6.7500000000000004E-2</v>
      </c>
      <c r="G874" s="1">
        <v>0</v>
      </c>
      <c r="H874" s="1">
        <v>2.08</v>
      </c>
      <c r="I874" s="1" t="s">
        <v>1830</v>
      </c>
      <c r="J874" s="1" t="s">
        <v>174</v>
      </c>
    </row>
    <row r="875" spans="1:10">
      <c r="A875" s="1" t="s">
        <v>1313</v>
      </c>
      <c r="B875" s="1" t="s">
        <v>1305</v>
      </c>
      <c r="C875" s="1" t="s">
        <v>1306</v>
      </c>
      <c r="D875" s="1" t="s">
        <v>1703</v>
      </c>
      <c r="E875" s="1" t="s">
        <v>2062</v>
      </c>
      <c r="F875" s="1">
        <v>3.7499999999999999E-2</v>
      </c>
      <c r="G875" s="1">
        <v>0</v>
      </c>
      <c r="H875" s="1">
        <v>2.08</v>
      </c>
      <c r="I875" s="1" t="s">
        <v>1830</v>
      </c>
      <c r="J875" s="1" t="s">
        <v>176</v>
      </c>
    </row>
    <row r="876" spans="1:10">
      <c r="A876" s="1" t="s">
        <v>1314</v>
      </c>
      <c r="B876" s="1" t="s">
        <v>1305</v>
      </c>
      <c r="C876" s="1" t="s">
        <v>1306</v>
      </c>
      <c r="D876" s="1" t="s">
        <v>1703</v>
      </c>
      <c r="E876" s="1" t="s">
        <v>2063</v>
      </c>
      <c r="F876" s="1">
        <v>3.7499999999999999E-2</v>
      </c>
      <c r="G876" s="1">
        <v>0</v>
      </c>
      <c r="H876" s="1">
        <v>2.08</v>
      </c>
      <c r="I876" s="1" t="s">
        <v>1830</v>
      </c>
      <c r="J876" s="1" t="s">
        <v>178</v>
      </c>
    </row>
    <row r="877" spans="1:10">
      <c r="A877" s="1" t="s">
        <v>1315</v>
      </c>
      <c r="B877" s="1" t="s">
        <v>1305</v>
      </c>
      <c r="C877" s="1" t="s">
        <v>1306</v>
      </c>
      <c r="D877" s="1" t="s">
        <v>1703</v>
      </c>
      <c r="E877" s="1" t="s">
        <v>2064</v>
      </c>
      <c r="F877" s="1">
        <v>1.8749999999999999E-2</v>
      </c>
      <c r="G877" s="1">
        <v>0</v>
      </c>
      <c r="H877" s="1">
        <v>2.08</v>
      </c>
      <c r="I877" s="1" t="s">
        <v>1830</v>
      </c>
      <c r="J877" s="1" t="s">
        <v>180</v>
      </c>
    </row>
    <row r="878" spans="1:10">
      <c r="A878" s="1" t="s">
        <v>1316</v>
      </c>
      <c r="B878" s="1" t="s">
        <v>1305</v>
      </c>
      <c r="C878" s="1" t="s">
        <v>1306</v>
      </c>
      <c r="D878" s="1" t="s">
        <v>1703</v>
      </c>
      <c r="E878" s="1" t="s">
        <v>2065</v>
      </c>
      <c r="F878" s="1">
        <v>1.8749999999999999E-2</v>
      </c>
      <c r="G878" s="1">
        <v>0</v>
      </c>
      <c r="H878" s="1">
        <v>2.08</v>
      </c>
      <c r="I878" s="1" t="s">
        <v>1830</v>
      </c>
      <c r="J878" s="1" t="s">
        <v>182</v>
      </c>
    </row>
    <row r="879" spans="1:10">
      <c r="A879" s="1" t="s">
        <v>1317</v>
      </c>
      <c r="B879" s="1" t="s">
        <v>1305</v>
      </c>
      <c r="C879" s="1" t="s">
        <v>1306</v>
      </c>
      <c r="D879" s="1" t="s">
        <v>1703</v>
      </c>
      <c r="E879" s="1" t="s">
        <v>1513</v>
      </c>
      <c r="F879" s="1">
        <v>6.7500000000000004E-2</v>
      </c>
      <c r="G879" s="1">
        <v>0</v>
      </c>
      <c r="J879" s="1" t="s">
        <v>705</v>
      </c>
    </row>
    <row r="880" spans="1:10">
      <c r="A880" s="1" t="s">
        <v>1318</v>
      </c>
      <c r="B880" s="1" t="s">
        <v>1305</v>
      </c>
      <c r="C880" s="1" t="s">
        <v>1306</v>
      </c>
      <c r="D880" s="1" t="s">
        <v>1703</v>
      </c>
      <c r="E880" s="1" t="s">
        <v>1514</v>
      </c>
      <c r="F880" s="1">
        <v>6.7500000000000004E-2</v>
      </c>
      <c r="G880" s="1">
        <v>0</v>
      </c>
    </row>
    <row r="881" spans="1:10">
      <c r="A881" s="1" t="s">
        <v>1319</v>
      </c>
      <c r="B881" s="1" t="s">
        <v>1305</v>
      </c>
      <c r="C881" s="1" t="s">
        <v>1306</v>
      </c>
      <c r="D881" s="1" t="s">
        <v>1703</v>
      </c>
      <c r="E881" s="1" t="s">
        <v>1515</v>
      </c>
      <c r="F881" s="1">
        <v>7.4999999999999997E-2</v>
      </c>
      <c r="G881" s="1">
        <v>0</v>
      </c>
      <c r="J881" s="1" t="s">
        <v>705</v>
      </c>
    </row>
    <row r="882" spans="1:10">
      <c r="A882" s="1" t="s">
        <v>1320</v>
      </c>
      <c r="B882" s="1" t="s">
        <v>1305</v>
      </c>
      <c r="C882" s="1" t="s">
        <v>1306</v>
      </c>
      <c r="D882" s="1" t="s">
        <v>1703</v>
      </c>
      <c r="E882" s="1" t="s">
        <v>1516</v>
      </c>
      <c r="F882" s="1">
        <v>7.4999999999999997E-2</v>
      </c>
      <c r="G882" s="1">
        <v>0</v>
      </c>
    </row>
    <row r="883" spans="1:10">
      <c r="A883" s="1" t="s">
        <v>1321</v>
      </c>
      <c r="B883" s="1" t="s">
        <v>1305</v>
      </c>
      <c r="C883" s="1" t="s">
        <v>1306</v>
      </c>
      <c r="D883" s="1" t="s">
        <v>539</v>
      </c>
      <c r="E883" s="1" t="s">
        <v>1517</v>
      </c>
      <c r="F883" s="1">
        <v>2.5000000000000001E-2</v>
      </c>
      <c r="G883" s="1">
        <v>0</v>
      </c>
    </row>
    <row r="884" spans="1:10">
      <c r="A884" s="1" t="s">
        <v>1322</v>
      </c>
      <c r="B884" s="1" t="s">
        <v>1305</v>
      </c>
      <c r="C884" s="1" t="s">
        <v>1306</v>
      </c>
      <c r="D884" s="1" t="s">
        <v>539</v>
      </c>
      <c r="E884" s="1" t="s">
        <v>1518</v>
      </c>
      <c r="F884" s="1">
        <v>1.2500000000000001E-2</v>
      </c>
      <c r="G884" s="1">
        <v>0</v>
      </c>
      <c r="J884" s="1" t="s">
        <v>705</v>
      </c>
    </row>
    <row r="885" spans="1:10">
      <c r="A885" s="1" t="s">
        <v>1323</v>
      </c>
      <c r="B885" s="1" t="s">
        <v>1305</v>
      </c>
      <c r="C885" s="1" t="s">
        <v>1306</v>
      </c>
      <c r="D885" s="1" t="s">
        <v>539</v>
      </c>
      <c r="E885" s="1" t="s">
        <v>1519</v>
      </c>
      <c r="F885" s="1">
        <v>1.2500000000000001E-2</v>
      </c>
      <c r="G885" s="1">
        <v>0</v>
      </c>
      <c r="J885" s="1" t="s">
        <v>535</v>
      </c>
    </row>
    <row r="886" spans="1:10">
      <c r="A886" s="1" t="s">
        <v>1324</v>
      </c>
      <c r="B886" s="1" t="s">
        <v>1305</v>
      </c>
      <c r="C886" s="1" t="s">
        <v>1306</v>
      </c>
      <c r="D886" s="1" t="s">
        <v>539</v>
      </c>
      <c r="E886" s="1" t="s">
        <v>1520</v>
      </c>
      <c r="F886" s="1">
        <v>1.2500000000000001E-2</v>
      </c>
      <c r="G886" s="1">
        <v>0</v>
      </c>
      <c r="J886" s="1" t="s">
        <v>769</v>
      </c>
    </row>
    <row r="887" spans="1:10">
      <c r="A887" s="1" t="s">
        <v>1325</v>
      </c>
      <c r="B887" s="1" t="s">
        <v>1305</v>
      </c>
      <c r="C887" s="1" t="s">
        <v>1306</v>
      </c>
      <c r="D887" s="1" t="s">
        <v>539</v>
      </c>
      <c r="E887" s="1" t="s">
        <v>1521</v>
      </c>
      <c r="F887" s="1">
        <v>6.2500000000000003E-3</v>
      </c>
      <c r="G887" s="1">
        <v>0</v>
      </c>
      <c r="J887" s="1" t="s">
        <v>536</v>
      </c>
    </row>
    <row r="888" spans="1:10">
      <c r="A888" s="1" t="s">
        <v>1326</v>
      </c>
      <c r="B888" s="1" t="s">
        <v>1305</v>
      </c>
      <c r="C888" s="1" t="s">
        <v>1306</v>
      </c>
      <c r="D888" s="1" t="s">
        <v>539</v>
      </c>
      <c r="E888" s="1" t="s">
        <v>1522</v>
      </c>
      <c r="F888" s="1">
        <v>6.2500000000000003E-3</v>
      </c>
      <c r="G888" s="1">
        <v>0</v>
      </c>
      <c r="J888" s="1" t="s">
        <v>1033</v>
      </c>
    </row>
    <row r="889" spans="1:10">
      <c r="A889" s="1" t="s">
        <v>1327</v>
      </c>
      <c r="B889" s="1" t="s">
        <v>1305</v>
      </c>
      <c r="C889" s="1" t="s">
        <v>1306</v>
      </c>
      <c r="D889" s="1" t="s">
        <v>607</v>
      </c>
      <c r="E889" s="1" t="s">
        <v>1523</v>
      </c>
      <c r="F889" s="1">
        <v>2.5000000000000001E-2</v>
      </c>
      <c r="G889" s="1">
        <v>0</v>
      </c>
    </row>
    <row r="890" spans="1:10">
      <c r="A890" s="1" t="s">
        <v>1328</v>
      </c>
      <c r="B890" s="1" t="s">
        <v>1305</v>
      </c>
      <c r="C890" s="1" t="s">
        <v>1306</v>
      </c>
      <c r="D890" s="1" t="s">
        <v>607</v>
      </c>
      <c r="E890" s="1" t="s">
        <v>1524</v>
      </c>
      <c r="F890" s="1">
        <v>1.2500000000000001E-2</v>
      </c>
      <c r="G890" s="1">
        <v>0</v>
      </c>
      <c r="J890" s="1" t="s">
        <v>705</v>
      </c>
    </row>
    <row r="891" spans="1:10">
      <c r="A891" s="1" t="s">
        <v>1329</v>
      </c>
      <c r="B891" s="1" t="s">
        <v>1330</v>
      </c>
      <c r="C891" s="1" t="s">
        <v>1331</v>
      </c>
      <c r="D891" s="1" t="s">
        <v>1702</v>
      </c>
      <c r="E891" s="1" t="s">
        <v>1809</v>
      </c>
      <c r="F891" s="1">
        <v>0.105</v>
      </c>
      <c r="G891" s="1">
        <v>0</v>
      </c>
      <c r="H891" s="1">
        <v>1.45</v>
      </c>
      <c r="I891" s="1" t="s">
        <v>1332</v>
      </c>
      <c r="J891" s="1" t="s">
        <v>1333</v>
      </c>
    </row>
    <row r="892" spans="1:10">
      <c r="A892" s="1" t="s">
        <v>1334</v>
      </c>
      <c r="B892" s="1" t="s">
        <v>1330</v>
      </c>
      <c r="C892" s="1" t="s">
        <v>1331</v>
      </c>
      <c r="D892" s="1" t="s">
        <v>1702</v>
      </c>
      <c r="E892" s="1" t="s">
        <v>1810</v>
      </c>
      <c r="F892" s="1">
        <v>7.0000000000000007E-2</v>
      </c>
      <c r="G892" s="1">
        <v>0</v>
      </c>
      <c r="H892" s="1">
        <v>1.45</v>
      </c>
      <c r="I892" s="1" t="s">
        <v>1332</v>
      </c>
      <c r="J892" s="1" t="s">
        <v>1335</v>
      </c>
    </row>
    <row r="893" spans="1:10">
      <c r="A893" s="1" t="s">
        <v>1336</v>
      </c>
      <c r="B893" s="1" t="s">
        <v>1330</v>
      </c>
      <c r="C893" s="1" t="s">
        <v>1331</v>
      </c>
      <c r="D893" s="1" t="s">
        <v>1702</v>
      </c>
      <c r="E893" s="1" t="s">
        <v>1811</v>
      </c>
      <c r="F893" s="1">
        <v>3.5000000000000003E-2</v>
      </c>
      <c r="G893" s="1">
        <v>0</v>
      </c>
      <c r="H893" s="1">
        <v>1.45</v>
      </c>
      <c r="I893" s="1" t="s">
        <v>1332</v>
      </c>
      <c r="J893" s="1" t="s">
        <v>1337</v>
      </c>
    </row>
    <row r="894" spans="1:10">
      <c r="A894" s="1" t="s">
        <v>1338</v>
      </c>
      <c r="B894" s="1" t="s">
        <v>1330</v>
      </c>
      <c r="C894" s="1" t="s">
        <v>1331</v>
      </c>
      <c r="D894" s="1" t="s">
        <v>1703</v>
      </c>
      <c r="E894" s="1" t="s">
        <v>2067</v>
      </c>
      <c r="F894" s="1">
        <v>7.0000000000000007E-2</v>
      </c>
      <c r="G894" s="1">
        <v>0</v>
      </c>
      <c r="H894" s="1">
        <v>1.45</v>
      </c>
      <c r="I894" s="1" t="s">
        <v>1332</v>
      </c>
      <c r="J894" s="1" t="s">
        <v>1339</v>
      </c>
    </row>
    <row r="895" spans="1:10">
      <c r="A895" s="1" t="s">
        <v>1340</v>
      </c>
      <c r="B895" s="1" t="s">
        <v>1330</v>
      </c>
      <c r="C895" s="1" t="s">
        <v>1331</v>
      </c>
      <c r="D895" s="1" t="s">
        <v>1703</v>
      </c>
      <c r="E895" s="1" t="s">
        <v>2068</v>
      </c>
      <c r="F895" s="1">
        <v>3.5000000000000003E-2</v>
      </c>
      <c r="G895" s="1">
        <v>0</v>
      </c>
      <c r="H895" s="1">
        <v>1.45</v>
      </c>
      <c r="I895" s="1" t="s">
        <v>1332</v>
      </c>
      <c r="J895" s="1" t="s">
        <v>1341</v>
      </c>
    </row>
    <row r="896" spans="1:10">
      <c r="A896" s="1" t="s">
        <v>1342</v>
      </c>
      <c r="B896" s="1" t="s">
        <v>1330</v>
      </c>
      <c r="C896" s="1" t="s">
        <v>1331</v>
      </c>
      <c r="D896" s="1" t="s">
        <v>1703</v>
      </c>
      <c r="E896" s="1" t="s">
        <v>2069</v>
      </c>
      <c r="F896" s="1">
        <v>6.3000000000000014E-2</v>
      </c>
      <c r="G896" s="1">
        <v>0</v>
      </c>
      <c r="H896" s="1">
        <v>1.45</v>
      </c>
      <c r="I896" s="1" t="s">
        <v>1332</v>
      </c>
      <c r="J896" s="1" t="s">
        <v>1343</v>
      </c>
    </row>
    <row r="897" spans="1:10">
      <c r="A897" s="1" t="s">
        <v>1344</v>
      </c>
      <c r="B897" s="1" t="s">
        <v>1330</v>
      </c>
      <c r="C897" s="1" t="s">
        <v>1331</v>
      </c>
      <c r="D897" s="1" t="s">
        <v>1703</v>
      </c>
      <c r="E897" s="1" t="s">
        <v>2070</v>
      </c>
      <c r="F897" s="1">
        <v>6.3000000000000014E-2</v>
      </c>
      <c r="G897" s="1">
        <v>0</v>
      </c>
      <c r="H897" s="1">
        <v>1.45</v>
      </c>
      <c r="I897" s="1" t="s">
        <v>1332</v>
      </c>
      <c r="J897" s="1" t="s">
        <v>1345</v>
      </c>
    </row>
    <row r="898" spans="1:10">
      <c r="A898" s="1" t="s">
        <v>1346</v>
      </c>
      <c r="B898" s="1" t="s">
        <v>1330</v>
      </c>
      <c r="C898" s="1" t="s">
        <v>1331</v>
      </c>
      <c r="D898" s="1" t="s">
        <v>1703</v>
      </c>
      <c r="E898" s="1" t="s">
        <v>2071</v>
      </c>
      <c r="F898" s="1">
        <v>3.5000000000000003E-2</v>
      </c>
      <c r="G898" s="1">
        <v>0</v>
      </c>
      <c r="H898" s="1">
        <v>1.45</v>
      </c>
      <c r="I898" s="1" t="s">
        <v>1332</v>
      </c>
      <c r="J898" s="1" t="s">
        <v>1347</v>
      </c>
    </row>
    <row r="899" spans="1:10">
      <c r="A899" s="1" t="s">
        <v>1348</v>
      </c>
      <c r="B899" s="1" t="s">
        <v>1330</v>
      </c>
      <c r="C899" s="1" t="s">
        <v>1331</v>
      </c>
      <c r="D899" s="1" t="s">
        <v>1703</v>
      </c>
      <c r="E899" s="1" t="s">
        <v>2072</v>
      </c>
      <c r="F899" s="1">
        <v>3.5000000000000003E-2</v>
      </c>
      <c r="G899" s="1">
        <v>0</v>
      </c>
      <c r="H899" s="1">
        <v>1.45</v>
      </c>
      <c r="I899" s="1" t="s">
        <v>1332</v>
      </c>
      <c r="J899" s="1" t="s">
        <v>1349</v>
      </c>
    </row>
    <row r="900" spans="1:10">
      <c r="A900" s="1" t="s">
        <v>1350</v>
      </c>
      <c r="B900" s="1" t="s">
        <v>1330</v>
      </c>
      <c r="C900" s="1" t="s">
        <v>1331</v>
      </c>
      <c r="D900" s="1" t="s">
        <v>1703</v>
      </c>
      <c r="E900" s="1" t="s">
        <v>2073</v>
      </c>
      <c r="F900" s="1">
        <v>1.7500000000000002E-2</v>
      </c>
      <c r="G900" s="1">
        <v>0</v>
      </c>
      <c r="H900" s="1">
        <v>1.45</v>
      </c>
      <c r="I900" s="1" t="s">
        <v>1332</v>
      </c>
      <c r="J900" s="1" t="s">
        <v>1351</v>
      </c>
    </row>
    <row r="901" spans="1:10">
      <c r="A901" s="1" t="s">
        <v>1352</v>
      </c>
      <c r="B901" s="1" t="s">
        <v>1330</v>
      </c>
      <c r="C901" s="1" t="s">
        <v>1331</v>
      </c>
      <c r="D901" s="1" t="s">
        <v>1703</v>
      </c>
      <c r="E901" s="1" t="s">
        <v>2074</v>
      </c>
      <c r="F901" s="1">
        <v>1.7500000000000002E-2</v>
      </c>
      <c r="G901" s="1">
        <v>0</v>
      </c>
      <c r="H901" s="1">
        <v>1.45</v>
      </c>
      <c r="I901" s="1" t="s">
        <v>1332</v>
      </c>
      <c r="J901" s="1" t="s">
        <v>1353</v>
      </c>
    </row>
    <row r="902" spans="1:10">
      <c r="A902" s="1" t="s">
        <v>1354</v>
      </c>
      <c r="B902" s="1" t="s">
        <v>1330</v>
      </c>
      <c r="C902" s="1" t="s">
        <v>1331</v>
      </c>
      <c r="D902" s="1" t="s">
        <v>539</v>
      </c>
      <c r="E902" s="1" t="s">
        <v>1525</v>
      </c>
      <c r="F902" s="1">
        <v>0.04</v>
      </c>
      <c r="G902" s="1">
        <v>0</v>
      </c>
    </row>
    <row r="903" spans="1:10">
      <c r="A903" s="1" t="s">
        <v>1355</v>
      </c>
      <c r="B903" s="1" t="s">
        <v>1330</v>
      </c>
      <c r="C903" s="1" t="s">
        <v>1331</v>
      </c>
      <c r="D903" s="1" t="s">
        <v>539</v>
      </c>
      <c r="E903" s="1" t="s">
        <v>1526</v>
      </c>
      <c r="F903" s="1">
        <v>0.02</v>
      </c>
      <c r="G903" s="1">
        <v>0</v>
      </c>
      <c r="J903" s="1" t="s">
        <v>705</v>
      </c>
    </row>
    <row r="904" spans="1:10">
      <c r="A904" s="1" t="s">
        <v>1356</v>
      </c>
      <c r="B904" s="1" t="s">
        <v>1330</v>
      </c>
      <c r="C904" s="1" t="s">
        <v>1331</v>
      </c>
      <c r="D904" s="1" t="s">
        <v>539</v>
      </c>
      <c r="E904" s="1" t="s">
        <v>1527</v>
      </c>
      <c r="F904" s="1">
        <v>0.02</v>
      </c>
      <c r="G904" s="1">
        <v>0</v>
      </c>
      <c r="J904" s="1" t="s">
        <v>535</v>
      </c>
    </row>
    <row r="905" spans="1:10">
      <c r="A905" s="1" t="s">
        <v>1357</v>
      </c>
      <c r="B905" s="1" t="s">
        <v>1330</v>
      </c>
      <c r="C905" s="1" t="s">
        <v>1331</v>
      </c>
      <c r="D905" s="1" t="s">
        <v>539</v>
      </c>
      <c r="E905" s="1" t="s">
        <v>1528</v>
      </c>
      <c r="F905" s="1">
        <v>0.02</v>
      </c>
      <c r="G905" s="1">
        <v>0</v>
      </c>
      <c r="J905" s="1" t="s">
        <v>769</v>
      </c>
    </row>
    <row r="906" spans="1:10">
      <c r="A906" s="1" t="s">
        <v>1358</v>
      </c>
      <c r="B906" s="1" t="s">
        <v>1330</v>
      </c>
      <c r="C906" s="1" t="s">
        <v>1331</v>
      </c>
      <c r="D906" s="1" t="s">
        <v>539</v>
      </c>
      <c r="E906" s="1" t="s">
        <v>1529</v>
      </c>
      <c r="F906" s="1">
        <v>0.01</v>
      </c>
      <c r="G906" s="1">
        <v>0</v>
      </c>
      <c r="J906" s="1" t="s">
        <v>536</v>
      </c>
    </row>
    <row r="907" spans="1:10">
      <c r="A907" s="1" t="s">
        <v>1359</v>
      </c>
      <c r="B907" s="1" t="s">
        <v>1330</v>
      </c>
      <c r="C907" s="1" t="s">
        <v>1331</v>
      </c>
      <c r="D907" s="1" t="s">
        <v>539</v>
      </c>
      <c r="E907" s="1" t="s">
        <v>1530</v>
      </c>
      <c r="F907" s="1">
        <v>0.01</v>
      </c>
      <c r="G907" s="1">
        <v>0</v>
      </c>
      <c r="J907" s="1" t="s">
        <v>772</v>
      </c>
    </row>
    <row r="908" spans="1:10">
      <c r="A908" s="1" t="s">
        <v>1360</v>
      </c>
      <c r="B908" s="1" t="s">
        <v>1361</v>
      </c>
      <c r="C908" s="1" t="s">
        <v>1362</v>
      </c>
      <c r="D908" s="1" t="s">
        <v>1706</v>
      </c>
      <c r="E908" s="1" t="s">
        <v>1818</v>
      </c>
      <c r="F908" s="1">
        <v>0.18375</v>
      </c>
      <c r="G908" s="1">
        <v>0</v>
      </c>
      <c r="H908" s="1">
        <v>1.45</v>
      </c>
      <c r="I908" s="1" t="s">
        <v>1332</v>
      </c>
      <c r="J908" s="1" t="s">
        <v>1333</v>
      </c>
    </row>
    <row r="909" spans="1:10">
      <c r="A909" s="1" t="s">
        <v>1363</v>
      </c>
      <c r="B909" s="1" t="s">
        <v>1361</v>
      </c>
      <c r="C909" s="1" t="s">
        <v>1362</v>
      </c>
      <c r="D909" s="1" t="s">
        <v>1706</v>
      </c>
      <c r="E909" s="1" t="s">
        <v>1819</v>
      </c>
      <c r="F909" s="1">
        <v>0.1225</v>
      </c>
      <c r="G909" s="1">
        <v>0</v>
      </c>
      <c r="H909" s="1">
        <v>1.45</v>
      </c>
      <c r="I909" s="1" t="s">
        <v>1332</v>
      </c>
      <c r="J909" s="1" t="s">
        <v>1335</v>
      </c>
    </row>
    <row r="910" spans="1:10">
      <c r="A910" s="1" t="s">
        <v>1364</v>
      </c>
      <c r="B910" s="1" t="s">
        <v>1361</v>
      </c>
      <c r="C910" s="1" t="s">
        <v>1362</v>
      </c>
      <c r="D910" s="1" t="s">
        <v>1706</v>
      </c>
      <c r="E910" s="1" t="s">
        <v>1820</v>
      </c>
      <c r="F910" s="1">
        <v>6.1249999999999999E-2</v>
      </c>
      <c r="G910" s="1">
        <v>0</v>
      </c>
      <c r="H910" s="1">
        <v>1.45</v>
      </c>
      <c r="I910" s="1" t="s">
        <v>1332</v>
      </c>
      <c r="J910" s="1" t="s">
        <v>1337</v>
      </c>
    </row>
    <row r="911" spans="1:10">
      <c r="A911" s="1" t="s">
        <v>1365</v>
      </c>
      <c r="B911" s="1" t="s">
        <v>1361</v>
      </c>
      <c r="C911" s="1" t="s">
        <v>1362</v>
      </c>
      <c r="D911" s="1" t="s">
        <v>1703</v>
      </c>
      <c r="E911" s="1" t="s">
        <v>2076</v>
      </c>
      <c r="F911" s="1">
        <v>0.125</v>
      </c>
      <c r="G911" s="1">
        <v>0</v>
      </c>
      <c r="H911" s="1">
        <v>1.45</v>
      </c>
      <c r="I911" s="1" t="s">
        <v>1332</v>
      </c>
      <c r="J911" s="1" t="s">
        <v>1339</v>
      </c>
    </row>
    <row r="912" spans="1:10">
      <c r="A912" s="1" t="s">
        <v>1366</v>
      </c>
      <c r="B912" s="1" t="s">
        <v>1361</v>
      </c>
      <c r="C912" s="1" t="s">
        <v>1362</v>
      </c>
      <c r="D912" s="1" t="s">
        <v>1703</v>
      </c>
      <c r="E912" s="1" t="s">
        <v>2077</v>
      </c>
      <c r="F912" s="1">
        <v>6.25E-2</v>
      </c>
      <c r="G912" s="1">
        <v>0</v>
      </c>
      <c r="H912" s="1">
        <v>1.45</v>
      </c>
      <c r="I912" s="1" t="s">
        <v>1332</v>
      </c>
      <c r="J912" s="1" t="s">
        <v>1341</v>
      </c>
    </row>
    <row r="913" spans="1:10">
      <c r="A913" s="1" t="s">
        <v>1367</v>
      </c>
      <c r="B913" s="1" t="s">
        <v>1361</v>
      </c>
      <c r="C913" s="1" t="s">
        <v>1362</v>
      </c>
      <c r="D913" s="1" t="s">
        <v>1703</v>
      </c>
      <c r="E913" s="1" t="s">
        <v>2078</v>
      </c>
      <c r="F913" s="1">
        <v>0.1125</v>
      </c>
      <c r="G913" s="1">
        <v>0</v>
      </c>
      <c r="H913" s="1">
        <v>1.45</v>
      </c>
      <c r="I913" s="1" t="s">
        <v>1332</v>
      </c>
      <c r="J913" s="1" t="s">
        <v>1343</v>
      </c>
    </row>
    <row r="914" spans="1:10">
      <c r="A914" s="1" t="s">
        <v>1368</v>
      </c>
      <c r="B914" s="1" t="s">
        <v>1361</v>
      </c>
      <c r="C914" s="1" t="s">
        <v>1362</v>
      </c>
      <c r="D914" s="1" t="s">
        <v>1703</v>
      </c>
      <c r="E914" s="1" t="s">
        <v>2079</v>
      </c>
      <c r="F914" s="1">
        <v>0.1125</v>
      </c>
      <c r="G914" s="1">
        <v>0</v>
      </c>
      <c r="H914" s="1">
        <v>1.45</v>
      </c>
      <c r="I914" s="1" t="s">
        <v>1332</v>
      </c>
      <c r="J914" s="1" t="s">
        <v>1345</v>
      </c>
    </row>
    <row r="915" spans="1:10">
      <c r="A915" s="1" t="s">
        <v>1369</v>
      </c>
      <c r="B915" s="1" t="s">
        <v>1361</v>
      </c>
      <c r="C915" s="1" t="s">
        <v>1362</v>
      </c>
      <c r="D915" s="1" t="s">
        <v>1703</v>
      </c>
      <c r="E915" s="1" t="s">
        <v>2080</v>
      </c>
      <c r="F915" s="1">
        <v>6.25E-2</v>
      </c>
      <c r="G915" s="1">
        <v>0</v>
      </c>
      <c r="H915" s="1">
        <v>1.45</v>
      </c>
      <c r="I915" s="1" t="s">
        <v>1332</v>
      </c>
      <c r="J915" s="1" t="s">
        <v>1347</v>
      </c>
    </row>
    <row r="916" spans="1:10">
      <c r="A916" s="1" t="s">
        <v>1370</v>
      </c>
      <c r="B916" s="1" t="s">
        <v>1361</v>
      </c>
      <c r="C916" s="1" t="s">
        <v>1362</v>
      </c>
      <c r="D916" s="1" t="s">
        <v>1703</v>
      </c>
      <c r="E916" s="1" t="s">
        <v>2081</v>
      </c>
      <c r="F916" s="1">
        <v>6.25E-2</v>
      </c>
      <c r="G916" s="1">
        <v>0</v>
      </c>
      <c r="H916" s="1">
        <v>1.45</v>
      </c>
      <c r="I916" s="1" t="s">
        <v>1332</v>
      </c>
      <c r="J916" s="1" t="s">
        <v>1349</v>
      </c>
    </row>
    <row r="917" spans="1:10">
      <c r="A917" s="1" t="s">
        <v>1371</v>
      </c>
      <c r="B917" s="1" t="s">
        <v>1361</v>
      </c>
      <c r="C917" s="1" t="s">
        <v>1362</v>
      </c>
      <c r="D917" s="1" t="s">
        <v>1703</v>
      </c>
      <c r="E917" s="1" t="s">
        <v>2082</v>
      </c>
      <c r="F917" s="1">
        <v>3.125E-2</v>
      </c>
      <c r="G917" s="1">
        <v>0</v>
      </c>
      <c r="H917" s="1">
        <v>1.45</v>
      </c>
      <c r="I917" s="1" t="s">
        <v>1332</v>
      </c>
      <c r="J917" s="1" t="s">
        <v>1351</v>
      </c>
    </row>
    <row r="918" spans="1:10">
      <c r="A918" s="1" t="s">
        <v>1372</v>
      </c>
      <c r="B918" s="1" t="s">
        <v>1361</v>
      </c>
      <c r="C918" s="1" t="s">
        <v>1362</v>
      </c>
      <c r="D918" s="1" t="s">
        <v>1703</v>
      </c>
      <c r="E918" s="1" t="s">
        <v>2083</v>
      </c>
      <c r="F918" s="1">
        <v>3.125E-2</v>
      </c>
      <c r="G918" s="1">
        <v>0</v>
      </c>
      <c r="H918" s="1">
        <v>1.45</v>
      </c>
      <c r="I918" s="1" t="s">
        <v>1332</v>
      </c>
      <c r="J918" s="1" t="s">
        <v>1353</v>
      </c>
    </row>
    <row r="919" spans="1:10">
      <c r="A919" s="1" t="s">
        <v>1373</v>
      </c>
      <c r="B919" s="1" t="s">
        <v>1361</v>
      </c>
      <c r="C919" s="1" t="s">
        <v>1362</v>
      </c>
      <c r="D919" s="1" t="s">
        <v>539</v>
      </c>
      <c r="E919" s="1" t="s">
        <v>1531</v>
      </c>
      <c r="F919" s="1">
        <v>7.4999999999999997E-2</v>
      </c>
      <c r="G919" s="1">
        <v>0</v>
      </c>
    </row>
    <row r="920" spans="1:10">
      <c r="A920" s="1" t="s">
        <v>1374</v>
      </c>
      <c r="B920" s="1" t="s">
        <v>1361</v>
      </c>
      <c r="C920" s="1" t="s">
        <v>1362</v>
      </c>
      <c r="D920" s="1" t="s">
        <v>539</v>
      </c>
      <c r="E920" s="1" t="s">
        <v>1532</v>
      </c>
      <c r="F920" s="1">
        <v>3.7499999999999999E-2</v>
      </c>
      <c r="G920" s="1">
        <v>0</v>
      </c>
      <c r="J920" s="1" t="s">
        <v>705</v>
      </c>
    </row>
    <row r="921" spans="1:10">
      <c r="A921" s="1" t="s">
        <v>1375</v>
      </c>
      <c r="B921" s="1" t="s">
        <v>1361</v>
      </c>
      <c r="C921" s="1" t="s">
        <v>1362</v>
      </c>
      <c r="D921" s="1" t="s">
        <v>539</v>
      </c>
      <c r="E921" s="1" t="s">
        <v>1533</v>
      </c>
      <c r="F921" s="1">
        <v>3.7499999999999999E-2</v>
      </c>
      <c r="G921" s="1">
        <v>0</v>
      </c>
      <c r="J921" s="1" t="s">
        <v>535</v>
      </c>
    </row>
    <row r="922" spans="1:10">
      <c r="A922" s="1" t="s">
        <v>1376</v>
      </c>
      <c r="B922" s="1" t="s">
        <v>1361</v>
      </c>
      <c r="C922" s="1" t="s">
        <v>1362</v>
      </c>
      <c r="D922" s="1" t="s">
        <v>539</v>
      </c>
      <c r="E922" s="1" t="s">
        <v>1534</v>
      </c>
      <c r="F922" s="1">
        <v>3.7499999999999999E-2</v>
      </c>
      <c r="G922" s="1">
        <v>0</v>
      </c>
      <c r="J922" s="1" t="s">
        <v>769</v>
      </c>
    </row>
    <row r="923" spans="1:10">
      <c r="A923" s="1" t="s">
        <v>1377</v>
      </c>
      <c r="B923" s="1" t="s">
        <v>1361</v>
      </c>
      <c r="C923" s="1" t="s">
        <v>1362</v>
      </c>
      <c r="D923" s="1" t="s">
        <v>539</v>
      </c>
      <c r="E923" s="1" t="s">
        <v>1535</v>
      </c>
      <c r="F923" s="1">
        <v>1.8749999999999999E-2</v>
      </c>
      <c r="G923" s="1">
        <v>0</v>
      </c>
      <c r="J923" s="1" t="s">
        <v>536</v>
      </c>
    </row>
    <row r="924" spans="1:10">
      <c r="A924" s="1" t="s">
        <v>1378</v>
      </c>
      <c r="B924" s="1" t="s">
        <v>1361</v>
      </c>
      <c r="C924" s="1" t="s">
        <v>1362</v>
      </c>
      <c r="D924" s="1" t="s">
        <v>539</v>
      </c>
      <c r="E924" s="1" t="s">
        <v>1536</v>
      </c>
      <c r="F924" s="1">
        <v>1.8749999999999999E-2</v>
      </c>
      <c r="G924" s="1">
        <v>0</v>
      </c>
      <c r="J924" s="1" t="s">
        <v>772</v>
      </c>
    </row>
    <row r="925" spans="1:10">
      <c r="A925" s="1" t="s">
        <v>1379</v>
      </c>
      <c r="B925" s="1" t="s">
        <v>1380</v>
      </c>
      <c r="C925" s="1" t="s">
        <v>1381</v>
      </c>
      <c r="D925" s="1" t="s">
        <v>1706</v>
      </c>
      <c r="E925" s="1" t="s">
        <v>1818</v>
      </c>
      <c r="F925" s="1">
        <v>0.18375</v>
      </c>
      <c r="G925" s="1">
        <v>0</v>
      </c>
      <c r="H925" s="1">
        <v>1.45</v>
      </c>
      <c r="I925" s="1" t="s">
        <v>1332</v>
      </c>
      <c r="J925" s="1" t="s">
        <v>1333</v>
      </c>
    </row>
    <row r="926" spans="1:10">
      <c r="A926" s="1" t="s">
        <v>1382</v>
      </c>
      <c r="B926" s="1" t="s">
        <v>1380</v>
      </c>
      <c r="C926" s="1" t="s">
        <v>1381</v>
      </c>
      <c r="D926" s="1" t="s">
        <v>1706</v>
      </c>
      <c r="E926" s="1" t="s">
        <v>1819</v>
      </c>
      <c r="F926" s="1">
        <v>0.1225</v>
      </c>
      <c r="G926" s="1">
        <v>0</v>
      </c>
      <c r="H926" s="1">
        <v>1.45</v>
      </c>
      <c r="I926" s="1" t="s">
        <v>1332</v>
      </c>
      <c r="J926" s="1" t="s">
        <v>1335</v>
      </c>
    </row>
    <row r="927" spans="1:10">
      <c r="A927" s="1" t="s">
        <v>1383</v>
      </c>
      <c r="B927" s="1" t="s">
        <v>1380</v>
      </c>
      <c r="C927" s="1" t="s">
        <v>1381</v>
      </c>
      <c r="D927" s="1" t="s">
        <v>1706</v>
      </c>
      <c r="E927" s="1" t="s">
        <v>1820</v>
      </c>
      <c r="F927" s="1">
        <v>6.1249999999999999E-2</v>
      </c>
      <c r="G927" s="1">
        <v>0</v>
      </c>
      <c r="H927" s="1">
        <v>1.45</v>
      </c>
      <c r="I927" s="1" t="s">
        <v>1332</v>
      </c>
      <c r="J927" s="1" t="s">
        <v>1337</v>
      </c>
    </row>
    <row r="928" spans="1:10">
      <c r="A928" s="1" t="s">
        <v>1384</v>
      </c>
      <c r="B928" s="1" t="s">
        <v>1380</v>
      </c>
      <c r="C928" s="1" t="s">
        <v>1381</v>
      </c>
      <c r="D928" s="1" t="s">
        <v>1703</v>
      </c>
      <c r="E928" s="1" t="s">
        <v>2076</v>
      </c>
      <c r="F928" s="1">
        <v>0.125</v>
      </c>
      <c r="G928" s="1">
        <v>0</v>
      </c>
      <c r="H928" s="1">
        <v>1.45</v>
      </c>
      <c r="I928" s="1" t="s">
        <v>1332</v>
      </c>
      <c r="J928" s="1" t="s">
        <v>1339</v>
      </c>
    </row>
    <row r="929" spans="1:10">
      <c r="A929" s="1" t="s">
        <v>1385</v>
      </c>
      <c r="B929" s="1" t="s">
        <v>1380</v>
      </c>
      <c r="C929" s="1" t="s">
        <v>1381</v>
      </c>
      <c r="D929" s="1" t="s">
        <v>1703</v>
      </c>
      <c r="E929" s="1" t="s">
        <v>2077</v>
      </c>
      <c r="F929" s="1">
        <v>6.25E-2</v>
      </c>
      <c r="G929" s="1">
        <v>0</v>
      </c>
      <c r="H929" s="1">
        <v>1.45</v>
      </c>
      <c r="I929" s="1" t="s">
        <v>1332</v>
      </c>
      <c r="J929" s="1" t="s">
        <v>1341</v>
      </c>
    </row>
    <row r="930" spans="1:10">
      <c r="A930" s="1" t="s">
        <v>1386</v>
      </c>
      <c r="B930" s="1" t="s">
        <v>1380</v>
      </c>
      <c r="C930" s="1" t="s">
        <v>1381</v>
      </c>
      <c r="D930" s="1" t="s">
        <v>1703</v>
      </c>
      <c r="E930" s="1" t="s">
        <v>2078</v>
      </c>
      <c r="F930" s="1">
        <v>0.1125</v>
      </c>
      <c r="G930" s="1">
        <v>0</v>
      </c>
      <c r="H930" s="1">
        <v>1.45</v>
      </c>
      <c r="I930" s="1" t="s">
        <v>1332</v>
      </c>
      <c r="J930" s="1" t="s">
        <v>1343</v>
      </c>
    </row>
    <row r="931" spans="1:10">
      <c r="A931" s="1" t="s">
        <v>1387</v>
      </c>
      <c r="B931" s="1" t="s">
        <v>1380</v>
      </c>
      <c r="C931" s="1" t="s">
        <v>1381</v>
      </c>
      <c r="D931" s="1" t="s">
        <v>1703</v>
      </c>
      <c r="E931" s="1" t="s">
        <v>2079</v>
      </c>
      <c r="F931" s="1">
        <v>0.1125</v>
      </c>
      <c r="G931" s="1">
        <v>0</v>
      </c>
      <c r="H931" s="1">
        <v>1.45</v>
      </c>
      <c r="I931" s="1" t="s">
        <v>1332</v>
      </c>
      <c r="J931" s="1" t="s">
        <v>1345</v>
      </c>
    </row>
    <row r="932" spans="1:10">
      <c r="A932" s="1" t="s">
        <v>1388</v>
      </c>
      <c r="B932" s="1" t="s">
        <v>1380</v>
      </c>
      <c r="C932" s="1" t="s">
        <v>1381</v>
      </c>
      <c r="D932" s="1" t="s">
        <v>1703</v>
      </c>
      <c r="E932" s="1" t="s">
        <v>2080</v>
      </c>
      <c r="F932" s="1">
        <v>6.25E-2</v>
      </c>
      <c r="G932" s="1">
        <v>0</v>
      </c>
      <c r="H932" s="1">
        <v>1.45</v>
      </c>
      <c r="I932" s="1" t="s">
        <v>1332</v>
      </c>
      <c r="J932" s="1" t="s">
        <v>1347</v>
      </c>
    </row>
    <row r="933" spans="1:10">
      <c r="A933" s="1" t="s">
        <v>1389</v>
      </c>
      <c r="B933" s="1" t="s">
        <v>1380</v>
      </c>
      <c r="C933" s="1" t="s">
        <v>1381</v>
      </c>
      <c r="D933" s="1" t="s">
        <v>1703</v>
      </c>
      <c r="E933" s="1" t="s">
        <v>2081</v>
      </c>
      <c r="F933" s="1">
        <v>6.25E-2</v>
      </c>
      <c r="G933" s="1">
        <v>0</v>
      </c>
      <c r="H933" s="1">
        <v>1.45</v>
      </c>
      <c r="I933" s="1" t="s">
        <v>1332</v>
      </c>
      <c r="J933" s="1" t="s">
        <v>1349</v>
      </c>
    </row>
    <row r="934" spans="1:10">
      <c r="A934" s="1" t="s">
        <v>1390</v>
      </c>
      <c r="B934" s="1" t="s">
        <v>1380</v>
      </c>
      <c r="C934" s="1" t="s">
        <v>1381</v>
      </c>
      <c r="D934" s="1" t="s">
        <v>1703</v>
      </c>
      <c r="E934" s="1" t="s">
        <v>2082</v>
      </c>
      <c r="F934" s="1">
        <v>3.125E-2</v>
      </c>
      <c r="G934" s="1">
        <v>0</v>
      </c>
      <c r="H934" s="1">
        <v>1.45</v>
      </c>
      <c r="I934" s="1" t="s">
        <v>1332</v>
      </c>
      <c r="J934" s="1" t="s">
        <v>1351</v>
      </c>
    </row>
    <row r="935" spans="1:10">
      <c r="A935" s="1" t="s">
        <v>1391</v>
      </c>
      <c r="B935" s="1" t="s">
        <v>1380</v>
      </c>
      <c r="C935" s="1" t="s">
        <v>1381</v>
      </c>
      <c r="D935" s="1" t="s">
        <v>1703</v>
      </c>
      <c r="E935" s="1" t="s">
        <v>2083</v>
      </c>
      <c r="F935" s="1">
        <v>3.125E-2</v>
      </c>
      <c r="G935" s="1">
        <v>0</v>
      </c>
      <c r="H935" s="1">
        <v>1.45</v>
      </c>
      <c r="I935" s="1" t="s">
        <v>1332</v>
      </c>
      <c r="J935" s="1" t="s">
        <v>1353</v>
      </c>
    </row>
    <row r="936" spans="1:10">
      <c r="A936" s="1" t="s">
        <v>1392</v>
      </c>
      <c r="B936" s="1" t="s">
        <v>1380</v>
      </c>
      <c r="C936" s="1" t="s">
        <v>1381</v>
      </c>
      <c r="D936" s="1" t="s">
        <v>539</v>
      </c>
      <c r="E936" s="1" t="s">
        <v>1531</v>
      </c>
      <c r="F936" s="1">
        <v>7.4999999999999997E-2</v>
      </c>
      <c r="G936" s="1">
        <v>0</v>
      </c>
    </row>
    <row r="937" spans="1:10">
      <c r="A937" s="1" t="s">
        <v>1393</v>
      </c>
      <c r="B937" s="1" t="s">
        <v>1380</v>
      </c>
      <c r="C937" s="1" t="s">
        <v>1381</v>
      </c>
      <c r="D937" s="1" t="s">
        <v>539</v>
      </c>
      <c r="E937" s="1" t="s">
        <v>1532</v>
      </c>
      <c r="F937" s="1">
        <v>3.7499999999999999E-2</v>
      </c>
      <c r="G937" s="1">
        <v>0</v>
      </c>
      <c r="J937" s="1" t="s">
        <v>705</v>
      </c>
    </row>
    <row r="938" spans="1:10">
      <c r="A938" s="1" t="s">
        <v>1394</v>
      </c>
      <c r="B938" s="1" t="s">
        <v>1380</v>
      </c>
      <c r="C938" s="1" t="s">
        <v>1381</v>
      </c>
      <c r="D938" s="1" t="s">
        <v>539</v>
      </c>
      <c r="E938" s="1" t="s">
        <v>1533</v>
      </c>
      <c r="F938" s="1">
        <v>3.7499999999999999E-2</v>
      </c>
      <c r="G938" s="1">
        <v>0</v>
      </c>
      <c r="J938" s="1" t="s">
        <v>535</v>
      </c>
    </row>
    <row r="939" spans="1:10">
      <c r="A939" s="1" t="s">
        <v>1395</v>
      </c>
      <c r="B939" s="1" t="s">
        <v>1380</v>
      </c>
      <c r="C939" s="1" t="s">
        <v>1381</v>
      </c>
      <c r="D939" s="1" t="s">
        <v>539</v>
      </c>
      <c r="E939" s="1" t="s">
        <v>1534</v>
      </c>
      <c r="F939" s="1">
        <v>3.7499999999999999E-2</v>
      </c>
      <c r="G939" s="1">
        <v>0</v>
      </c>
      <c r="J939" s="1" t="s">
        <v>1152</v>
      </c>
    </row>
    <row r="940" spans="1:10">
      <c r="A940" s="1" t="s">
        <v>1396</v>
      </c>
      <c r="B940" s="1" t="s">
        <v>1380</v>
      </c>
      <c r="C940" s="1" t="s">
        <v>1381</v>
      </c>
      <c r="D940" s="1" t="s">
        <v>539</v>
      </c>
      <c r="E940" s="1" t="s">
        <v>1535</v>
      </c>
      <c r="F940" s="1">
        <v>1.8749999999999999E-2</v>
      </c>
      <c r="G940" s="1">
        <v>0</v>
      </c>
      <c r="J940" s="1" t="s">
        <v>536</v>
      </c>
    </row>
    <row r="941" spans="1:10">
      <c r="A941" s="1" t="s">
        <v>1397</v>
      </c>
      <c r="B941" s="1" t="s">
        <v>1380</v>
      </c>
      <c r="C941" s="1" t="s">
        <v>1381</v>
      </c>
      <c r="D941" s="1" t="s">
        <v>539</v>
      </c>
      <c r="E941" s="1" t="s">
        <v>1536</v>
      </c>
      <c r="F941" s="1">
        <v>1.8749999999999999E-2</v>
      </c>
      <c r="G941" s="1">
        <v>0</v>
      </c>
      <c r="J941" s="1" t="s">
        <v>772</v>
      </c>
    </row>
    <row r="942" spans="1:10">
      <c r="A942" s="1" t="s">
        <v>1398</v>
      </c>
      <c r="B942" s="1" t="s">
        <v>1399</v>
      </c>
      <c r="C942" s="1" t="s">
        <v>1400</v>
      </c>
      <c r="D942" s="1" t="s">
        <v>1713</v>
      </c>
      <c r="E942" s="1" t="s">
        <v>2055</v>
      </c>
      <c r="F942" s="1">
        <v>9.7500000000000003E-2</v>
      </c>
      <c r="G942" s="1">
        <v>0</v>
      </c>
      <c r="H942" s="1">
        <v>1.45</v>
      </c>
      <c r="I942" s="1" t="s">
        <v>1332</v>
      </c>
      <c r="J942" s="1" t="s">
        <v>1333</v>
      </c>
    </row>
    <row r="943" spans="1:10">
      <c r="A943" s="1" t="s">
        <v>1401</v>
      </c>
      <c r="B943" s="1" t="s">
        <v>1399</v>
      </c>
      <c r="C943" s="1" t="s">
        <v>1400</v>
      </c>
      <c r="D943" s="1" t="s">
        <v>1713</v>
      </c>
      <c r="E943" s="1" t="s">
        <v>2056</v>
      </c>
      <c r="F943" s="1">
        <v>6.5000000000000002E-2</v>
      </c>
      <c r="G943" s="1">
        <v>0</v>
      </c>
      <c r="H943" s="1">
        <v>1.45</v>
      </c>
      <c r="I943" s="1" t="s">
        <v>1332</v>
      </c>
      <c r="J943" s="1" t="s">
        <v>1335</v>
      </c>
    </row>
    <row r="944" spans="1:10">
      <c r="A944" s="1" t="s">
        <v>1402</v>
      </c>
      <c r="B944" s="1" t="s">
        <v>1399</v>
      </c>
      <c r="C944" s="1" t="s">
        <v>1400</v>
      </c>
      <c r="D944" s="1" t="s">
        <v>1713</v>
      </c>
      <c r="E944" s="1" t="s">
        <v>2057</v>
      </c>
      <c r="F944" s="1">
        <v>3.2500000000000001E-2</v>
      </c>
      <c r="G944" s="1">
        <v>0</v>
      </c>
      <c r="H944" s="1">
        <v>1.45</v>
      </c>
      <c r="I944" s="1" t="s">
        <v>1332</v>
      </c>
      <c r="J944" s="1" t="s">
        <v>1337</v>
      </c>
    </row>
    <row r="945" spans="1:10">
      <c r="A945" s="1" t="s">
        <v>1403</v>
      </c>
      <c r="B945" s="1" t="s">
        <v>1399</v>
      </c>
      <c r="C945" s="1" t="s">
        <v>1400</v>
      </c>
      <c r="D945" s="1" t="s">
        <v>1703</v>
      </c>
      <c r="E945" s="1" t="s">
        <v>2086</v>
      </c>
      <c r="F945" s="1">
        <v>7.4999999999999997E-2</v>
      </c>
      <c r="G945" s="1">
        <v>0</v>
      </c>
      <c r="H945" s="1">
        <v>1.45</v>
      </c>
      <c r="I945" s="1" t="s">
        <v>1332</v>
      </c>
      <c r="J945" s="1" t="s">
        <v>1339</v>
      </c>
    </row>
    <row r="946" spans="1:10">
      <c r="A946" s="1" t="s">
        <v>1404</v>
      </c>
      <c r="B946" s="1" t="s">
        <v>1399</v>
      </c>
      <c r="C946" s="1" t="s">
        <v>1400</v>
      </c>
      <c r="D946" s="1" t="s">
        <v>1703</v>
      </c>
      <c r="E946" s="1" t="s">
        <v>2087</v>
      </c>
      <c r="F946" s="1">
        <v>3.7499999999999999E-2</v>
      </c>
      <c r="G946" s="1">
        <v>0</v>
      </c>
      <c r="H946" s="1">
        <v>1.45</v>
      </c>
      <c r="I946" s="1" t="s">
        <v>1332</v>
      </c>
      <c r="J946" s="1" t="s">
        <v>1341</v>
      </c>
    </row>
    <row r="947" spans="1:10">
      <c r="A947" s="1" t="s">
        <v>1405</v>
      </c>
      <c r="B947" s="1" t="s">
        <v>1399</v>
      </c>
      <c r="C947" s="1" t="s">
        <v>1400</v>
      </c>
      <c r="D947" s="1" t="s">
        <v>1703</v>
      </c>
      <c r="E947" s="1" t="s">
        <v>2088</v>
      </c>
      <c r="F947" s="1">
        <v>6.7500000000000004E-2</v>
      </c>
      <c r="G947" s="1">
        <v>0</v>
      </c>
      <c r="H947" s="1">
        <v>1.45</v>
      </c>
      <c r="I947" s="1" t="s">
        <v>1332</v>
      </c>
      <c r="J947" s="1" t="s">
        <v>1343</v>
      </c>
    </row>
    <row r="948" spans="1:10">
      <c r="A948" s="1" t="s">
        <v>1406</v>
      </c>
      <c r="B948" s="1" t="s">
        <v>1399</v>
      </c>
      <c r="C948" s="1" t="s">
        <v>1400</v>
      </c>
      <c r="D948" s="1" t="s">
        <v>1703</v>
      </c>
      <c r="E948" s="1" t="s">
        <v>2089</v>
      </c>
      <c r="F948" s="1">
        <v>6.7500000000000004E-2</v>
      </c>
      <c r="G948" s="1">
        <v>0</v>
      </c>
      <c r="H948" s="1">
        <v>1.45</v>
      </c>
      <c r="I948" s="1" t="s">
        <v>1332</v>
      </c>
      <c r="J948" s="1" t="s">
        <v>1345</v>
      </c>
    </row>
    <row r="949" spans="1:10">
      <c r="A949" s="1" t="s">
        <v>1407</v>
      </c>
      <c r="B949" s="1" t="s">
        <v>1399</v>
      </c>
      <c r="C949" s="1" t="s">
        <v>1400</v>
      </c>
      <c r="D949" s="1" t="s">
        <v>1703</v>
      </c>
      <c r="E949" s="1" t="s">
        <v>2090</v>
      </c>
      <c r="F949" s="1">
        <v>3.7499999999999999E-2</v>
      </c>
      <c r="G949" s="1">
        <v>0</v>
      </c>
      <c r="H949" s="1">
        <v>1.45</v>
      </c>
      <c r="I949" s="1" t="s">
        <v>1332</v>
      </c>
      <c r="J949" s="1" t="s">
        <v>1347</v>
      </c>
    </row>
    <row r="950" spans="1:10">
      <c r="A950" s="1" t="s">
        <v>1408</v>
      </c>
      <c r="B950" s="1" t="s">
        <v>1399</v>
      </c>
      <c r="C950" s="1" t="s">
        <v>1400</v>
      </c>
      <c r="D950" s="1" t="s">
        <v>1703</v>
      </c>
      <c r="E950" s="1" t="s">
        <v>2091</v>
      </c>
      <c r="F950" s="1">
        <v>3.7499999999999999E-2</v>
      </c>
      <c r="G950" s="1">
        <v>0</v>
      </c>
      <c r="H950" s="1">
        <v>1.45</v>
      </c>
      <c r="I950" s="1" t="s">
        <v>1332</v>
      </c>
      <c r="J950" s="1" t="s">
        <v>1349</v>
      </c>
    </row>
    <row r="951" spans="1:10">
      <c r="A951" s="1" t="s">
        <v>1409</v>
      </c>
      <c r="B951" s="1" t="s">
        <v>1399</v>
      </c>
      <c r="C951" s="1" t="s">
        <v>1400</v>
      </c>
      <c r="D951" s="1" t="s">
        <v>1703</v>
      </c>
      <c r="E951" s="1" t="s">
        <v>2092</v>
      </c>
      <c r="F951" s="1">
        <v>1.8749999999999999E-2</v>
      </c>
      <c r="G951" s="1">
        <v>0</v>
      </c>
      <c r="H951" s="1">
        <v>1.45</v>
      </c>
      <c r="I951" s="1" t="s">
        <v>1332</v>
      </c>
      <c r="J951" s="1" t="s">
        <v>1351</v>
      </c>
    </row>
    <row r="952" spans="1:10">
      <c r="A952" s="1" t="s">
        <v>1410</v>
      </c>
      <c r="B952" s="1" t="s">
        <v>1399</v>
      </c>
      <c r="C952" s="1" t="s">
        <v>1400</v>
      </c>
      <c r="D952" s="1" t="s">
        <v>1703</v>
      </c>
      <c r="E952" s="1" t="s">
        <v>2093</v>
      </c>
      <c r="F952" s="1">
        <v>1.8749999999999999E-2</v>
      </c>
      <c r="G952" s="1">
        <v>0</v>
      </c>
      <c r="H952" s="1">
        <v>1.45</v>
      </c>
      <c r="I952" s="1" t="s">
        <v>1332</v>
      </c>
      <c r="J952" s="1" t="s">
        <v>1353</v>
      </c>
    </row>
    <row r="953" spans="1:10">
      <c r="A953" s="1" t="s">
        <v>1411</v>
      </c>
      <c r="B953" s="1" t="s">
        <v>1399</v>
      </c>
      <c r="C953" s="1" t="s">
        <v>1400</v>
      </c>
      <c r="D953" s="1" t="s">
        <v>539</v>
      </c>
      <c r="E953" s="1" t="s">
        <v>1537</v>
      </c>
      <c r="F953" s="1">
        <v>2.5000000000000001E-2</v>
      </c>
      <c r="G953" s="1">
        <v>0</v>
      </c>
    </row>
    <row r="954" spans="1:10">
      <c r="A954" s="1" t="s">
        <v>1412</v>
      </c>
      <c r="B954" s="1" t="s">
        <v>1399</v>
      </c>
      <c r="C954" s="1" t="s">
        <v>1400</v>
      </c>
      <c r="D954" s="1" t="s">
        <v>539</v>
      </c>
      <c r="E954" s="1" t="s">
        <v>1538</v>
      </c>
      <c r="F954" s="1">
        <v>1.2500000000000001E-2</v>
      </c>
      <c r="G954" s="1">
        <v>0</v>
      </c>
      <c r="J954" s="1" t="s">
        <v>705</v>
      </c>
    </row>
    <row r="955" spans="1:10">
      <c r="A955" s="1" t="s">
        <v>1413</v>
      </c>
      <c r="B955" s="1" t="s">
        <v>1399</v>
      </c>
      <c r="C955" s="1" t="s">
        <v>1400</v>
      </c>
      <c r="D955" s="1" t="s">
        <v>539</v>
      </c>
      <c r="E955" s="1" t="s">
        <v>1539</v>
      </c>
      <c r="F955" s="1">
        <v>1.2500000000000001E-2</v>
      </c>
      <c r="G955" s="1">
        <v>0</v>
      </c>
      <c r="J955" s="1" t="s">
        <v>535</v>
      </c>
    </row>
    <row r="956" spans="1:10">
      <c r="A956" s="1" t="s">
        <v>1414</v>
      </c>
      <c r="B956" s="1" t="s">
        <v>1399</v>
      </c>
      <c r="C956" s="1" t="s">
        <v>1400</v>
      </c>
      <c r="D956" s="1" t="s">
        <v>539</v>
      </c>
      <c r="E956" s="1" t="s">
        <v>1540</v>
      </c>
      <c r="F956" s="1">
        <v>1.2500000000000001E-2</v>
      </c>
      <c r="G956" s="1">
        <v>0</v>
      </c>
      <c r="J956" s="1" t="s">
        <v>1152</v>
      </c>
    </row>
    <row r="957" spans="1:10">
      <c r="A957" s="1" t="s">
        <v>1415</v>
      </c>
      <c r="B957" s="1" t="s">
        <v>1399</v>
      </c>
      <c r="C957" s="1" t="s">
        <v>1400</v>
      </c>
      <c r="D957" s="1" t="s">
        <v>539</v>
      </c>
      <c r="E957" s="1" t="s">
        <v>1541</v>
      </c>
      <c r="F957" s="1">
        <v>6.2500000000000003E-3</v>
      </c>
      <c r="G957" s="1">
        <v>0</v>
      </c>
      <c r="J957" s="1" t="s">
        <v>536</v>
      </c>
    </row>
    <row r="958" spans="1:10">
      <c r="A958" s="1" t="s">
        <v>1416</v>
      </c>
      <c r="B958" s="1" t="s">
        <v>1399</v>
      </c>
      <c r="C958" s="1" t="s">
        <v>1400</v>
      </c>
      <c r="D958" s="1" t="s">
        <v>539</v>
      </c>
      <c r="E958" s="1" t="s">
        <v>1542</v>
      </c>
      <c r="F958" s="1">
        <v>6.2500000000000003E-3</v>
      </c>
      <c r="G958" s="1">
        <v>0</v>
      </c>
      <c r="J958" s="1" t="s">
        <v>772</v>
      </c>
    </row>
    <row r="959" spans="1:10">
      <c r="A959" s="1" t="s">
        <v>1417</v>
      </c>
      <c r="B959" s="1" t="s">
        <v>1399</v>
      </c>
      <c r="C959" s="1" t="s">
        <v>1400</v>
      </c>
      <c r="D959" s="1" t="s">
        <v>607</v>
      </c>
      <c r="E959" s="1" t="s">
        <v>1543</v>
      </c>
      <c r="F959" s="1">
        <v>2.5000000000000001E-2</v>
      </c>
      <c r="G959" s="1">
        <v>0</v>
      </c>
    </row>
    <row r="960" spans="1:10">
      <c r="A960" s="1" t="s">
        <v>1418</v>
      </c>
      <c r="B960" s="1" t="s">
        <v>1399</v>
      </c>
      <c r="C960" s="1" t="s">
        <v>1400</v>
      </c>
      <c r="D960" s="1" t="s">
        <v>607</v>
      </c>
      <c r="E960" s="1" t="s">
        <v>1544</v>
      </c>
      <c r="F960" s="1">
        <v>1.2500000000000001E-2</v>
      </c>
      <c r="G960" s="1">
        <v>0</v>
      </c>
      <c r="J960" s="1" t="s">
        <v>705</v>
      </c>
    </row>
    <row r="961" spans="1:10">
      <c r="A961" s="1" t="s">
        <v>1419</v>
      </c>
      <c r="B961" s="1" t="s">
        <v>1420</v>
      </c>
      <c r="C961" s="1" t="s">
        <v>1421</v>
      </c>
      <c r="D961" s="1" t="s">
        <v>1847</v>
      </c>
      <c r="E961" s="1" t="s">
        <v>1805</v>
      </c>
      <c r="F961" s="1">
        <v>2.1800000000000002</v>
      </c>
      <c r="G961" s="1">
        <v>0</v>
      </c>
      <c r="H961" s="1">
        <v>2.3199999999999998</v>
      </c>
      <c r="I961" s="1" t="s">
        <v>697</v>
      </c>
    </row>
    <row r="962" spans="1:10">
      <c r="A962" s="1" t="s">
        <v>1422</v>
      </c>
      <c r="B962" s="1" t="s">
        <v>1420</v>
      </c>
      <c r="C962" s="1" t="s">
        <v>1421</v>
      </c>
      <c r="D962" s="1" t="s">
        <v>1851</v>
      </c>
      <c r="E962" s="1" t="s">
        <v>1828</v>
      </c>
      <c r="F962" s="1">
        <v>1.2</v>
      </c>
      <c r="G962" s="1">
        <v>0</v>
      </c>
      <c r="H962" s="1">
        <v>2.3199999999999998</v>
      </c>
      <c r="I962" s="1" t="s">
        <v>697</v>
      </c>
    </row>
    <row r="963" spans="1:10">
      <c r="A963" s="1" t="s">
        <v>1423</v>
      </c>
      <c r="B963" s="1" t="s">
        <v>1420</v>
      </c>
      <c r="C963" s="1" t="s">
        <v>1421</v>
      </c>
      <c r="D963" s="1" t="s">
        <v>1910</v>
      </c>
      <c r="E963" s="1" t="s">
        <v>1829</v>
      </c>
      <c r="F963" s="1">
        <v>0.6</v>
      </c>
      <c r="G963" s="1">
        <v>0</v>
      </c>
      <c r="H963" s="1">
        <v>2.3199999999999998</v>
      </c>
      <c r="I963" s="1" t="s">
        <v>697</v>
      </c>
    </row>
    <row r="964" spans="1:10">
      <c r="A964" s="1" t="s">
        <v>1424</v>
      </c>
      <c r="B964" s="1" t="s">
        <v>1420</v>
      </c>
      <c r="C964" s="1" t="s">
        <v>1421</v>
      </c>
      <c r="D964" s="1" t="s">
        <v>1910</v>
      </c>
      <c r="E964" s="1" t="s">
        <v>1830</v>
      </c>
      <c r="F964" s="1">
        <v>0.6</v>
      </c>
      <c r="G964" s="1">
        <v>0</v>
      </c>
      <c r="H964" s="1">
        <v>2.3199999999999998</v>
      </c>
      <c r="I964" s="1" t="s">
        <v>697</v>
      </c>
    </row>
    <row r="965" spans="1:10">
      <c r="A965" s="1" t="s">
        <v>1425</v>
      </c>
      <c r="B965" s="1" t="s">
        <v>1420</v>
      </c>
      <c r="C965" s="1" t="s">
        <v>1421</v>
      </c>
      <c r="D965" s="1" t="s">
        <v>1913</v>
      </c>
      <c r="E965" s="1" t="s">
        <v>1831</v>
      </c>
      <c r="F965" s="1">
        <v>0.25</v>
      </c>
      <c r="G965" s="1">
        <v>0</v>
      </c>
      <c r="H965" s="1">
        <v>2.3199999999999998</v>
      </c>
      <c r="I965" s="1" t="s">
        <v>697</v>
      </c>
    </row>
    <row r="966" spans="1:10">
      <c r="A966" s="1" t="s">
        <v>1426</v>
      </c>
      <c r="B966" s="1" t="s">
        <v>1420</v>
      </c>
      <c r="C966" s="1" t="s">
        <v>1421</v>
      </c>
      <c r="D966" s="1" t="s">
        <v>1913</v>
      </c>
      <c r="E966" s="1" t="s">
        <v>1832</v>
      </c>
      <c r="F966" s="1">
        <v>0.25</v>
      </c>
      <c r="G966" s="1">
        <v>0</v>
      </c>
      <c r="H966" s="1">
        <v>2.3199999999999998</v>
      </c>
      <c r="I966" s="1" t="s">
        <v>697</v>
      </c>
    </row>
    <row r="967" spans="1:10">
      <c r="A967" s="1" t="s">
        <v>1427</v>
      </c>
      <c r="B967" s="1" t="s">
        <v>1420</v>
      </c>
      <c r="C967" s="1" t="s">
        <v>1421</v>
      </c>
      <c r="D967" s="1" t="s">
        <v>1913</v>
      </c>
      <c r="E967" s="1" t="s">
        <v>1833</v>
      </c>
      <c r="F967" s="1">
        <v>0.125</v>
      </c>
      <c r="G967" s="1">
        <v>0</v>
      </c>
      <c r="H967" s="1">
        <v>2.3199999999999998</v>
      </c>
      <c r="I967" s="1" t="s">
        <v>704</v>
      </c>
      <c r="J967" s="1" t="s">
        <v>705</v>
      </c>
    </row>
    <row r="968" spans="1:10">
      <c r="A968" s="1" t="s">
        <v>1428</v>
      </c>
      <c r="B968" s="1" t="s">
        <v>1420</v>
      </c>
      <c r="C968" s="1" t="s">
        <v>1421</v>
      </c>
      <c r="D968" s="1" t="s">
        <v>35</v>
      </c>
      <c r="E968" s="1" t="s">
        <v>1834</v>
      </c>
      <c r="F968" s="1">
        <v>0.08</v>
      </c>
      <c r="G968" s="1">
        <v>0</v>
      </c>
      <c r="H968" s="1">
        <v>2.3199999999999998</v>
      </c>
      <c r="I968" s="1" t="s">
        <v>697</v>
      </c>
    </row>
    <row r="969" spans="1:10">
      <c r="A969" s="1" t="s">
        <v>1429</v>
      </c>
      <c r="B969" s="1" t="s">
        <v>1420</v>
      </c>
      <c r="C969" s="1" t="s">
        <v>1421</v>
      </c>
      <c r="D969" s="1" t="s">
        <v>35</v>
      </c>
      <c r="E969" s="1" t="s">
        <v>1835</v>
      </c>
      <c r="F969" s="1">
        <v>0.04</v>
      </c>
      <c r="G969" s="1">
        <v>0</v>
      </c>
      <c r="H969" s="1">
        <v>2.3199999999999998</v>
      </c>
      <c r="I969" s="1" t="s">
        <v>704</v>
      </c>
      <c r="J969" s="1" t="s">
        <v>705</v>
      </c>
    </row>
    <row r="970" spans="1:10">
      <c r="A970" s="1" t="s">
        <v>1430</v>
      </c>
      <c r="B970" s="1" t="s">
        <v>1420</v>
      </c>
      <c r="C970" s="1" t="s">
        <v>1421</v>
      </c>
      <c r="D970" s="1" t="s">
        <v>35</v>
      </c>
      <c r="E970" s="1" t="s">
        <v>1836</v>
      </c>
      <c r="F970" s="1">
        <v>0.06</v>
      </c>
      <c r="G970" s="1">
        <v>0</v>
      </c>
      <c r="H970" s="1">
        <v>2.3199999999999998</v>
      </c>
      <c r="I970" s="1" t="s">
        <v>697</v>
      </c>
      <c r="J970" s="1" t="s">
        <v>531</v>
      </c>
    </row>
    <row r="971" spans="1:10">
      <c r="A971" s="1" t="s">
        <v>1431</v>
      </c>
      <c r="B971" s="1" t="s">
        <v>1420</v>
      </c>
      <c r="C971" s="1" t="s">
        <v>1421</v>
      </c>
      <c r="D971" s="1" t="s">
        <v>35</v>
      </c>
      <c r="E971" s="1" t="s">
        <v>2094</v>
      </c>
      <c r="F971" s="1">
        <v>0.06</v>
      </c>
      <c r="G971" s="1">
        <v>0</v>
      </c>
      <c r="H971" s="1">
        <v>2.3199999999999998</v>
      </c>
      <c r="I971" s="1" t="s">
        <v>704</v>
      </c>
      <c r="J971" s="1" t="s">
        <v>710</v>
      </c>
    </row>
    <row r="972" spans="1:10">
      <c r="A972" s="1" t="s">
        <v>1432</v>
      </c>
      <c r="B972" s="1" t="s">
        <v>1420</v>
      </c>
      <c r="C972" s="1" t="s">
        <v>1421</v>
      </c>
      <c r="D972" s="1" t="s">
        <v>35</v>
      </c>
      <c r="E972" s="1" t="s">
        <v>1837</v>
      </c>
      <c r="F972" s="1">
        <v>0.04</v>
      </c>
      <c r="G972" s="1">
        <v>0</v>
      </c>
      <c r="H972" s="1">
        <v>2.3199999999999998</v>
      </c>
      <c r="I972" s="1" t="s">
        <v>697</v>
      </c>
      <c r="J972" s="1" t="s">
        <v>532</v>
      </c>
    </row>
    <row r="973" spans="1:10">
      <c r="A973" s="1" t="s">
        <v>1433</v>
      </c>
      <c r="B973" s="1" t="s">
        <v>1420</v>
      </c>
      <c r="C973" s="1" t="s">
        <v>1421</v>
      </c>
      <c r="D973" s="1" t="s">
        <v>35</v>
      </c>
      <c r="E973" s="1" t="s">
        <v>2095</v>
      </c>
      <c r="F973" s="1">
        <v>0.04</v>
      </c>
      <c r="G973" s="1">
        <v>0</v>
      </c>
      <c r="H973" s="1">
        <v>2.3199999999999998</v>
      </c>
      <c r="I973" s="1" t="s">
        <v>704</v>
      </c>
      <c r="J973" s="1" t="s">
        <v>713</v>
      </c>
    </row>
    <row r="974" spans="1:10">
      <c r="A974" s="1" t="s">
        <v>1434</v>
      </c>
      <c r="B974" s="1" t="s">
        <v>1420</v>
      </c>
      <c r="C974" s="1" t="s">
        <v>1421</v>
      </c>
      <c r="D974" s="1" t="s">
        <v>35</v>
      </c>
      <c r="E974" s="1" t="s">
        <v>1838</v>
      </c>
      <c r="F974" s="1">
        <v>0.02</v>
      </c>
      <c r="G974" s="1">
        <v>0</v>
      </c>
      <c r="H974" s="1">
        <v>2.3199999999999998</v>
      </c>
      <c r="I974" s="1" t="s">
        <v>697</v>
      </c>
      <c r="J974" s="1" t="s">
        <v>533</v>
      </c>
    </row>
    <row r="975" spans="1:10">
      <c r="A975" s="1" t="s">
        <v>1435</v>
      </c>
      <c r="B975" s="1" t="s">
        <v>1420</v>
      </c>
      <c r="C975" s="1" t="s">
        <v>1421</v>
      </c>
      <c r="D975" s="1" t="s">
        <v>35</v>
      </c>
      <c r="E975" s="1" t="s">
        <v>2096</v>
      </c>
      <c r="F975" s="1">
        <v>0.02</v>
      </c>
      <c r="G975" s="1">
        <v>0</v>
      </c>
      <c r="H975" s="1">
        <v>2.3199999999999998</v>
      </c>
      <c r="I975" s="1" t="s">
        <v>704</v>
      </c>
      <c r="J975" s="1" t="s">
        <v>716</v>
      </c>
    </row>
    <row r="976" spans="1:10">
      <c r="A976" s="1" t="s">
        <v>1436</v>
      </c>
      <c r="B976" s="1" t="s">
        <v>1420</v>
      </c>
      <c r="C976" s="1" t="s">
        <v>1421</v>
      </c>
      <c r="D976" s="1" t="s">
        <v>1703</v>
      </c>
      <c r="E976" s="1" t="s">
        <v>2097</v>
      </c>
      <c r="F976" s="1">
        <v>0.05</v>
      </c>
      <c r="G976" s="1">
        <v>0</v>
      </c>
      <c r="H976" s="1">
        <v>2.3199999999999998</v>
      </c>
      <c r="I976" s="1" t="s">
        <v>697</v>
      </c>
    </row>
    <row r="977" spans="1:10">
      <c r="A977" s="1" t="s">
        <v>1437</v>
      </c>
      <c r="B977" s="1" t="s">
        <v>1420</v>
      </c>
      <c r="C977" s="1" t="s">
        <v>1421</v>
      </c>
      <c r="D977" s="1" t="s">
        <v>1703</v>
      </c>
      <c r="E977" s="1" t="s">
        <v>2098</v>
      </c>
      <c r="F977" s="1">
        <v>2.5000000000000001E-2</v>
      </c>
      <c r="G977" s="1">
        <v>0</v>
      </c>
      <c r="H977" s="1">
        <v>2.3199999999999998</v>
      </c>
      <c r="I977" s="1" t="s">
        <v>704</v>
      </c>
      <c r="J977" s="1" t="s">
        <v>705</v>
      </c>
    </row>
    <row r="978" spans="1:10">
      <c r="A978" s="1" t="s">
        <v>1438</v>
      </c>
      <c r="B978" s="1" t="s">
        <v>1420</v>
      </c>
      <c r="C978" s="1" t="s">
        <v>1421</v>
      </c>
      <c r="D978" s="1" t="s">
        <v>1703</v>
      </c>
      <c r="E978" s="1" t="s">
        <v>1545</v>
      </c>
      <c r="F978" s="1">
        <v>1.2500000000000001E-2</v>
      </c>
      <c r="G978" s="1">
        <v>0</v>
      </c>
      <c r="H978" s="1">
        <v>2.3199999999999998</v>
      </c>
      <c r="I978" s="1" t="s">
        <v>1439</v>
      </c>
      <c r="J978" s="1" t="s">
        <v>1440</v>
      </c>
    </row>
    <row r="979" spans="1:10">
      <c r="A979" s="1" t="s">
        <v>1441</v>
      </c>
      <c r="B979" s="1" t="s">
        <v>1420</v>
      </c>
      <c r="C979" s="1" t="s">
        <v>1421</v>
      </c>
      <c r="D979" s="1" t="s">
        <v>1703</v>
      </c>
      <c r="E979" s="1" t="s">
        <v>2099</v>
      </c>
      <c r="F979" s="1">
        <v>2.5000000000000001E-2</v>
      </c>
      <c r="G979" s="1">
        <v>0</v>
      </c>
      <c r="H979" s="1">
        <v>2.3199999999999998</v>
      </c>
      <c r="I979" s="1" t="s">
        <v>704</v>
      </c>
      <c r="J979" s="1" t="s">
        <v>716</v>
      </c>
    </row>
    <row r="980" spans="1:10">
      <c r="A980" s="1" t="s">
        <v>1442</v>
      </c>
      <c r="B980" s="1" t="s">
        <v>1420</v>
      </c>
      <c r="C980" s="1" t="s">
        <v>1421</v>
      </c>
      <c r="D980" s="1" t="s">
        <v>1703</v>
      </c>
      <c r="E980" s="1" t="s">
        <v>2100</v>
      </c>
      <c r="F980" s="1">
        <v>2.5000000000000001E-2</v>
      </c>
      <c r="G980" s="1">
        <v>0</v>
      </c>
      <c r="H980" s="1">
        <v>2.3199999999999998</v>
      </c>
      <c r="I980" s="1" t="s">
        <v>723</v>
      </c>
      <c r="J980" s="1" t="s">
        <v>533</v>
      </c>
    </row>
    <row r="981" spans="1:10">
      <c r="A981" s="1" t="s">
        <v>1443</v>
      </c>
      <c r="B981" s="1" t="s">
        <v>1420</v>
      </c>
      <c r="C981" s="1" t="s">
        <v>1421</v>
      </c>
      <c r="D981" s="1" t="s">
        <v>1703</v>
      </c>
      <c r="E981" s="1" t="s">
        <v>1546</v>
      </c>
      <c r="F981" s="1">
        <v>2.5000000000000001E-2</v>
      </c>
      <c r="G981" s="1">
        <v>0</v>
      </c>
      <c r="H981" s="1">
        <v>2.3199999999999998</v>
      </c>
      <c r="I981" s="1" t="s">
        <v>1439</v>
      </c>
      <c r="J981" s="1" t="s">
        <v>1444</v>
      </c>
    </row>
    <row r="982" spans="1:10">
      <c r="A982" s="1" t="s">
        <v>1445</v>
      </c>
      <c r="B982" s="1" t="s">
        <v>1420</v>
      </c>
      <c r="C982" s="1" t="s">
        <v>1421</v>
      </c>
      <c r="D982" s="1" t="s">
        <v>1703</v>
      </c>
      <c r="E982" s="1" t="s">
        <v>2101</v>
      </c>
      <c r="F982" s="1">
        <v>1.2500000000000001E-2</v>
      </c>
      <c r="G982" s="1">
        <v>0</v>
      </c>
      <c r="H982" s="1">
        <v>2.3199999999999998</v>
      </c>
      <c r="I982" s="1" t="s">
        <v>704</v>
      </c>
      <c r="J982" s="1" t="s">
        <v>1007</v>
      </c>
    </row>
    <row r="983" spans="1:10">
      <c r="A983" s="1" t="s">
        <v>1446</v>
      </c>
      <c r="B983" s="1" t="s">
        <v>1420</v>
      </c>
      <c r="C983" s="1" t="s">
        <v>1421</v>
      </c>
      <c r="D983" s="1" t="s">
        <v>1703</v>
      </c>
      <c r="E983" s="1" t="s">
        <v>2102</v>
      </c>
      <c r="F983" s="1">
        <v>1.2500000000000001E-2</v>
      </c>
      <c r="G983" s="1">
        <v>0</v>
      </c>
      <c r="H983" s="1">
        <v>2.3199999999999998</v>
      </c>
      <c r="I983" s="1" t="s">
        <v>726</v>
      </c>
      <c r="J983" s="1" t="s">
        <v>1010</v>
      </c>
    </row>
    <row r="984" spans="1:10">
      <c r="A984" s="1" t="s">
        <v>1447</v>
      </c>
      <c r="B984" s="1" t="s">
        <v>1420</v>
      </c>
      <c r="C984" s="1" t="s">
        <v>1421</v>
      </c>
      <c r="D984" s="1" t="s">
        <v>1703</v>
      </c>
      <c r="E984" s="1" t="s">
        <v>1547</v>
      </c>
      <c r="F984" s="1">
        <v>1.2500000000000001E-2</v>
      </c>
      <c r="G984" s="1">
        <v>0</v>
      </c>
      <c r="H984" s="1">
        <v>2.3199999999999998</v>
      </c>
      <c r="I984" s="1" t="s">
        <v>1439</v>
      </c>
      <c r="J984" s="1" t="s">
        <v>1448</v>
      </c>
    </row>
    <row r="985" spans="1:10">
      <c r="A985" s="1" t="s">
        <v>1449</v>
      </c>
      <c r="B985" s="1" t="s">
        <v>1420</v>
      </c>
      <c r="C985" s="1" t="s">
        <v>1421</v>
      </c>
      <c r="D985" s="1" t="s">
        <v>539</v>
      </c>
      <c r="E985" s="1" t="s">
        <v>1548</v>
      </c>
      <c r="F985" s="1">
        <v>0.05</v>
      </c>
      <c r="G985" s="1">
        <v>0</v>
      </c>
      <c r="H985" s="1">
        <v>2.3199999999999998</v>
      </c>
    </row>
    <row r="986" spans="1:10">
      <c r="A986" s="1" t="s">
        <v>1450</v>
      </c>
      <c r="B986" s="1" t="s">
        <v>1420</v>
      </c>
      <c r="C986" s="1" t="s">
        <v>1421</v>
      </c>
      <c r="D986" s="1" t="s">
        <v>539</v>
      </c>
      <c r="E986" s="1" t="s">
        <v>1549</v>
      </c>
      <c r="F986" s="1">
        <v>2.5000000000000001E-2</v>
      </c>
      <c r="G986" s="1">
        <v>0</v>
      </c>
      <c r="H986" s="1">
        <v>2.3199999999999998</v>
      </c>
      <c r="I986" s="1" t="s">
        <v>704</v>
      </c>
      <c r="J986" s="1" t="s">
        <v>705</v>
      </c>
    </row>
    <row r="987" spans="1:10">
      <c r="B987" s="1" t="s">
        <v>1420</v>
      </c>
      <c r="C987" s="1" t="s">
        <v>1421</v>
      </c>
      <c r="D987" s="1" t="s">
        <v>539</v>
      </c>
      <c r="E987" s="1" t="s">
        <v>1550</v>
      </c>
      <c r="F987" s="1">
        <v>1.2500000000000001E-2</v>
      </c>
      <c r="G987" s="1">
        <v>0</v>
      </c>
      <c r="H987" s="1">
        <v>2.3199999999999998</v>
      </c>
      <c r="I987" s="1" t="s">
        <v>1439</v>
      </c>
      <c r="J987" s="1" t="s">
        <v>1440</v>
      </c>
    </row>
    <row r="988" spans="1:10">
      <c r="A988" s="1" t="s">
        <v>1451</v>
      </c>
      <c r="B988" s="1" t="s">
        <v>1420</v>
      </c>
      <c r="C988" s="1" t="s">
        <v>1421</v>
      </c>
      <c r="D988" s="1" t="s">
        <v>539</v>
      </c>
      <c r="E988" s="1" t="s">
        <v>1551</v>
      </c>
      <c r="F988" s="1">
        <v>2.5000000000000001E-2</v>
      </c>
      <c r="G988" s="1">
        <v>0</v>
      </c>
      <c r="H988" s="1">
        <v>2.3199999999999998</v>
      </c>
      <c r="J988" s="1" t="s">
        <v>535</v>
      </c>
    </row>
    <row r="989" spans="1:10">
      <c r="A989" s="1" t="s">
        <v>1452</v>
      </c>
      <c r="B989" s="1" t="s">
        <v>1420</v>
      </c>
      <c r="C989" s="1" t="s">
        <v>1421</v>
      </c>
      <c r="D989" s="1" t="s">
        <v>539</v>
      </c>
      <c r="E989" s="1" t="s">
        <v>1552</v>
      </c>
      <c r="F989" s="1">
        <v>2.5000000000000001E-2</v>
      </c>
      <c r="G989" s="1">
        <v>0</v>
      </c>
      <c r="H989" s="1">
        <v>2.3199999999999998</v>
      </c>
      <c r="I989" s="1" t="s">
        <v>704</v>
      </c>
      <c r="J989" s="1" t="s">
        <v>1152</v>
      </c>
    </row>
    <row r="990" spans="1:10">
      <c r="A990" s="1" t="s">
        <v>1453</v>
      </c>
      <c r="B990" s="1" t="s">
        <v>1420</v>
      </c>
      <c r="C990" s="1" t="s">
        <v>1421</v>
      </c>
      <c r="D990" s="1" t="s">
        <v>539</v>
      </c>
      <c r="E990" s="1" t="s">
        <v>1553</v>
      </c>
      <c r="F990" s="1">
        <v>2.5000000000000001E-2</v>
      </c>
      <c r="G990" s="1">
        <v>0</v>
      </c>
      <c r="H990" s="1">
        <v>2.3199999999999998</v>
      </c>
      <c r="I990" s="1" t="s">
        <v>1439</v>
      </c>
      <c r="J990" s="1" t="s">
        <v>1444</v>
      </c>
    </row>
    <row r="991" spans="1:10">
      <c r="A991" s="1" t="s">
        <v>1454</v>
      </c>
      <c r="B991" s="1" t="s">
        <v>1420</v>
      </c>
      <c r="C991" s="1" t="s">
        <v>1421</v>
      </c>
      <c r="D991" s="1" t="s">
        <v>539</v>
      </c>
      <c r="E991" s="1" t="s">
        <v>1554</v>
      </c>
      <c r="F991" s="1">
        <v>2.5000000000000001E-2</v>
      </c>
      <c r="G991" s="1">
        <v>0</v>
      </c>
      <c r="H991" s="1">
        <v>2.3199999999999998</v>
      </c>
      <c r="J991" s="1" t="s">
        <v>536</v>
      </c>
    </row>
    <row r="992" spans="1:10">
      <c r="A992" s="1" t="s">
        <v>1455</v>
      </c>
      <c r="B992" s="1" t="s">
        <v>1420</v>
      </c>
      <c r="C992" s="1" t="s">
        <v>1421</v>
      </c>
      <c r="D992" s="1" t="s">
        <v>539</v>
      </c>
      <c r="E992" s="1" t="s">
        <v>1555</v>
      </c>
      <c r="F992" s="1">
        <v>2.5000000000000001E-2</v>
      </c>
      <c r="G992" s="1">
        <v>0</v>
      </c>
      <c r="H992" s="1">
        <v>2.3199999999999998</v>
      </c>
      <c r="I992" s="1" t="s">
        <v>704</v>
      </c>
      <c r="J992" s="1" t="s">
        <v>772</v>
      </c>
    </row>
    <row r="993" spans="1:10">
      <c r="A993" s="1" t="s">
        <v>1456</v>
      </c>
      <c r="B993" s="1" t="s">
        <v>1420</v>
      </c>
      <c r="C993" s="1" t="s">
        <v>1421</v>
      </c>
      <c r="D993" s="1" t="s">
        <v>539</v>
      </c>
      <c r="E993" s="1" t="s">
        <v>1556</v>
      </c>
      <c r="F993" s="1">
        <v>2.5000000000000001E-2</v>
      </c>
      <c r="G993" s="1">
        <v>0</v>
      </c>
      <c r="H993" s="1">
        <v>2.3199999999999998</v>
      </c>
      <c r="I993" s="1" t="s">
        <v>1439</v>
      </c>
      <c r="J993" s="1" t="s">
        <v>1448</v>
      </c>
    </row>
    <row r="994" spans="1:10">
      <c r="A994" s="1" t="s">
        <v>1457</v>
      </c>
      <c r="B994" s="1" t="s">
        <v>1420</v>
      </c>
      <c r="C994" s="1" t="s">
        <v>1458</v>
      </c>
      <c r="D994" s="1" t="s">
        <v>1847</v>
      </c>
      <c r="E994" s="1" t="s">
        <v>1805</v>
      </c>
      <c r="F994" s="1">
        <v>2.1800000000000002</v>
      </c>
      <c r="G994" s="1">
        <v>0</v>
      </c>
      <c r="H994" s="1">
        <v>3</v>
      </c>
      <c r="I994" s="1" t="s">
        <v>697</v>
      </c>
    </row>
    <row r="995" spans="1:10">
      <c r="A995" s="1" t="s">
        <v>1459</v>
      </c>
      <c r="B995" s="1" t="s">
        <v>1420</v>
      </c>
      <c r="C995" s="1" t="s">
        <v>1458</v>
      </c>
      <c r="D995" s="1" t="s">
        <v>1851</v>
      </c>
      <c r="E995" s="1" t="s">
        <v>1828</v>
      </c>
      <c r="F995" s="1">
        <v>1.2</v>
      </c>
      <c r="G995" s="1">
        <v>0</v>
      </c>
      <c r="H995" s="1">
        <v>3</v>
      </c>
      <c r="I995" s="1" t="s">
        <v>697</v>
      </c>
    </row>
    <row r="996" spans="1:10">
      <c r="A996" s="1" t="s">
        <v>1460</v>
      </c>
      <c r="B996" s="1" t="s">
        <v>1420</v>
      </c>
      <c r="C996" s="1" t="s">
        <v>1458</v>
      </c>
      <c r="D996" s="1" t="s">
        <v>1910</v>
      </c>
      <c r="E996" s="1" t="s">
        <v>1829</v>
      </c>
      <c r="F996" s="1">
        <v>0.6</v>
      </c>
      <c r="G996" s="1">
        <v>0</v>
      </c>
      <c r="H996" s="1">
        <v>3</v>
      </c>
      <c r="I996" s="1" t="s">
        <v>697</v>
      </c>
    </row>
    <row r="997" spans="1:10">
      <c r="A997" s="1" t="s">
        <v>1461</v>
      </c>
      <c r="B997" s="1" t="s">
        <v>1420</v>
      </c>
      <c r="C997" s="1" t="s">
        <v>1458</v>
      </c>
      <c r="D997" s="1" t="s">
        <v>1910</v>
      </c>
      <c r="E997" s="1" t="s">
        <v>1830</v>
      </c>
      <c r="F997" s="1">
        <v>0.6</v>
      </c>
      <c r="G997" s="1">
        <v>0</v>
      </c>
      <c r="H997" s="1">
        <v>3</v>
      </c>
      <c r="I997" s="1" t="s">
        <v>697</v>
      </c>
    </row>
    <row r="998" spans="1:10">
      <c r="A998" s="1" t="s">
        <v>1462</v>
      </c>
      <c r="B998" s="1" t="s">
        <v>1420</v>
      </c>
      <c r="C998" s="1" t="s">
        <v>1458</v>
      </c>
      <c r="D998" s="1" t="s">
        <v>1913</v>
      </c>
      <c r="E998" s="1" t="s">
        <v>1831</v>
      </c>
      <c r="F998" s="1">
        <v>0.25</v>
      </c>
      <c r="G998" s="1">
        <v>0</v>
      </c>
      <c r="H998" s="1">
        <v>3</v>
      </c>
      <c r="I998" s="1" t="s">
        <v>697</v>
      </c>
    </row>
    <row r="999" spans="1:10">
      <c r="A999" s="1" t="s">
        <v>1463</v>
      </c>
      <c r="B999" s="1" t="s">
        <v>1420</v>
      </c>
      <c r="C999" s="1" t="s">
        <v>1458</v>
      </c>
      <c r="D999" s="1" t="s">
        <v>1913</v>
      </c>
      <c r="E999" s="1" t="s">
        <v>1832</v>
      </c>
      <c r="F999" s="1">
        <v>0.25</v>
      </c>
      <c r="G999" s="1">
        <v>0</v>
      </c>
      <c r="H999" s="1">
        <v>3</v>
      </c>
      <c r="I999" s="1" t="s">
        <v>697</v>
      </c>
    </row>
    <row r="1000" spans="1:10">
      <c r="A1000" s="1" t="s">
        <v>1464</v>
      </c>
      <c r="B1000" s="1" t="s">
        <v>1420</v>
      </c>
      <c r="C1000" s="1" t="s">
        <v>1458</v>
      </c>
      <c r="D1000" s="1" t="s">
        <v>1913</v>
      </c>
      <c r="E1000" s="1" t="s">
        <v>1833</v>
      </c>
      <c r="F1000" s="1">
        <v>0.125</v>
      </c>
      <c r="G1000" s="1">
        <v>0</v>
      </c>
      <c r="H1000" s="1">
        <v>3</v>
      </c>
      <c r="I1000" s="1" t="s">
        <v>704</v>
      </c>
      <c r="J1000" s="1" t="s">
        <v>705</v>
      </c>
    </row>
    <row r="1001" spans="1:10">
      <c r="A1001" s="1" t="s">
        <v>1465</v>
      </c>
      <c r="B1001" s="1" t="s">
        <v>1420</v>
      </c>
      <c r="C1001" s="1" t="s">
        <v>1458</v>
      </c>
      <c r="D1001" s="1" t="s">
        <v>35</v>
      </c>
      <c r="E1001" s="1" t="s">
        <v>1834</v>
      </c>
      <c r="F1001" s="1">
        <v>0.08</v>
      </c>
      <c r="G1001" s="1">
        <v>0</v>
      </c>
      <c r="H1001" s="1">
        <v>3</v>
      </c>
      <c r="I1001" s="1" t="s">
        <v>697</v>
      </c>
    </row>
    <row r="1002" spans="1:10">
      <c r="A1002" s="1" t="s">
        <v>1466</v>
      </c>
      <c r="B1002" s="1" t="s">
        <v>1420</v>
      </c>
      <c r="C1002" s="1" t="s">
        <v>1458</v>
      </c>
      <c r="D1002" s="1" t="s">
        <v>35</v>
      </c>
      <c r="E1002" s="1" t="s">
        <v>1835</v>
      </c>
      <c r="F1002" s="1">
        <v>0.04</v>
      </c>
      <c r="G1002" s="1">
        <v>0</v>
      </c>
      <c r="H1002" s="1">
        <v>3</v>
      </c>
      <c r="I1002" s="1" t="s">
        <v>704</v>
      </c>
      <c r="J1002" s="1" t="s">
        <v>705</v>
      </c>
    </row>
    <row r="1003" spans="1:10">
      <c r="A1003" s="1" t="s">
        <v>1467</v>
      </c>
      <c r="B1003" s="1" t="s">
        <v>1420</v>
      </c>
      <c r="C1003" s="1" t="s">
        <v>1458</v>
      </c>
      <c r="D1003" s="1" t="s">
        <v>35</v>
      </c>
      <c r="E1003" s="1" t="s">
        <v>1836</v>
      </c>
      <c r="F1003" s="1">
        <v>0.06</v>
      </c>
      <c r="G1003" s="1">
        <v>0</v>
      </c>
      <c r="H1003" s="1">
        <v>3</v>
      </c>
      <c r="I1003" s="1" t="s">
        <v>697</v>
      </c>
      <c r="J1003" s="1" t="s">
        <v>531</v>
      </c>
    </row>
    <row r="1004" spans="1:10">
      <c r="A1004" s="1" t="s">
        <v>1468</v>
      </c>
      <c r="B1004" s="1" t="s">
        <v>1420</v>
      </c>
      <c r="C1004" s="1" t="s">
        <v>1458</v>
      </c>
      <c r="D1004" s="1" t="s">
        <v>35</v>
      </c>
      <c r="E1004" s="1" t="s">
        <v>2094</v>
      </c>
      <c r="F1004" s="1">
        <v>0.06</v>
      </c>
      <c r="G1004" s="1">
        <v>0</v>
      </c>
      <c r="H1004" s="1">
        <v>3</v>
      </c>
      <c r="I1004" s="1" t="s">
        <v>704</v>
      </c>
      <c r="J1004" s="1" t="s">
        <v>710</v>
      </c>
    </row>
    <row r="1005" spans="1:10">
      <c r="A1005" s="1" t="s">
        <v>1469</v>
      </c>
      <c r="B1005" s="1" t="s">
        <v>1420</v>
      </c>
      <c r="C1005" s="1" t="s">
        <v>1458</v>
      </c>
      <c r="D1005" s="1" t="s">
        <v>35</v>
      </c>
      <c r="E1005" s="1" t="s">
        <v>1837</v>
      </c>
      <c r="F1005" s="1">
        <v>0.04</v>
      </c>
      <c r="G1005" s="1">
        <v>0</v>
      </c>
      <c r="H1005" s="1">
        <v>3</v>
      </c>
      <c r="I1005" s="1" t="s">
        <v>697</v>
      </c>
      <c r="J1005" s="1" t="s">
        <v>532</v>
      </c>
    </row>
    <row r="1006" spans="1:10">
      <c r="A1006" s="1" t="s">
        <v>1470</v>
      </c>
      <c r="B1006" s="1" t="s">
        <v>1420</v>
      </c>
      <c r="C1006" s="1" t="s">
        <v>1458</v>
      </c>
      <c r="D1006" s="1" t="s">
        <v>35</v>
      </c>
      <c r="E1006" s="1" t="s">
        <v>2095</v>
      </c>
      <c r="F1006" s="1">
        <v>0.04</v>
      </c>
      <c r="G1006" s="1">
        <v>0</v>
      </c>
      <c r="H1006" s="1">
        <v>3</v>
      </c>
      <c r="I1006" s="1" t="s">
        <v>704</v>
      </c>
      <c r="J1006" s="1" t="s">
        <v>713</v>
      </c>
    </row>
    <row r="1007" spans="1:10">
      <c r="A1007" s="1" t="s">
        <v>1471</v>
      </c>
      <c r="B1007" s="1" t="s">
        <v>1420</v>
      </c>
      <c r="C1007" s="1" t="s">
        <v>1458</v>
      </c>
      <c r="D1007" s="1" t="s">
        <v>35</v>
      </c>
      <c r="E1007" s="1" t="s">
        <v>1838</v>
      </c>
      <c r="F1007" s="1">
        <v>0.02</v>
      </c>
      <c r="G1007" s="1">
        <v>0</v>
      </c>
      <c r="H1007" s="1">
        <v>3</v>
      </c>
      <c r="I1007" s="1" t="s">
        <v>697</v>
      </c>
      <c r="J1007" s="1" t="s">
        <v>533</v>
      </c>
    </row>
    <row r="1008" spans="1:10">
      <c r="A1008" s="1" t="s">
        <v>1472</v>
      </c>
      <c r="B1008" s="1" t="s">
        <v>1420</v>
      </c>
      <c r="C1008" s="1" t="s">
        <v>1458</v>
      </c>
      <c r="D1008" s="1" t="s">
        <v>35</v>
      </c>
      <c r="E1008" s="1" t="s">
        <v>2096</v>
      </c>
      <c r="F1008" s="1">
        <v>0.02</v>
      </c>
      <c r="G1008" s="1">
        <v>0</v>
      </c>
      <c r="H1008" s="1">
        <v>3</v>
      </c>
      <c r="I1008" s="1" t="s">
        <v>704</v>
      </c>
      <c r="J1008" s="1" t="s">
        <v>716</v>
      </c>
    </row>
    <row r="1009" spans="1:10">
      <c r="A1009" s="1" t="s">
        <v>1473</v>
      </c>
      <c r="B1009" s="1" t="s">
        <v>1420</v>
      </c>
      <c r="C1009" s="1" t="s">
        <v>1458</v>
      </c>
      <c r="D1009" s="1" t="s">
        <v>1703</v>
      </c>
      <c r="E1009" s="1" t="s">
        <v>2097</v>
      </c>
      <c r="F1009" s="1">
        <v>0.05</v>
      </c>
      <c r="G1009" s="1">
        <v>0</v>
      </c>
      <c r="H1009" s="1">
        <v>3</v>
      </c>
      <c r="I1009" s="1" t="s">
        <v>697</v>
      </c>
    </row>
    <row r="1010" spans="1:10">
      <c r="A1010" s="1" t="s">
        <v>1474</v>
      </c>
      <c r="B1010" s="1" t="s">
        <v>1420</v>
      </c>
      <c r="C1010" s="1" t="s">
        <v>1458</v>
      </c>
      <c r="D1010" s="1" t="s">
        <v>1703</v>
      </c>
      <c r="E1010" s="1" t="s">
        <v>2098</v>
      </c>
      <c r="F1010" s="1">
        <v>2.5000000000000001E-2</v>
      </c>
      <c r="G1010" s="1">
        <v>0</v>
      </c>
      <c r="H1010" s="1">
        <v>3</v>
      </c>
      <c r="I1010" s="1" t="s">
        <v>704</v>
      </c>
      <c r="J1010" s="1" t="s">
        <v>705</v>
      </c>
    </row>
    <row r="1011" spans="1:10">
      <c r="A1011" s="1" t="s">
        <v>1475</v>
      </c>
      <c r="B1011" s="1" t="s">
        <v>1420</v>
      </c>
      <c r="C1011" s="1" t="s">
        <v>1458</v>
      </c>
      <c r="D1011" s="1" t="s">
        <v>1703</v>
      </c>
      <c r="E1011" s="1" t="s">
        <v>1545</v>
      </c>
      <c r="F1011" s="1">
        <v>1.2500000000000001E-2</v>
      </c>
      <c r="G1011" s="1">
        <v>0</v>
      </c>
      <c r="H1011" s="1">
        <v>3</v>
      </c>
      <c r="I1011" s="1" t="s">
        <v>1439</v>
      </c>
      <c r="J1011" s="1" t="s">
        <v>1440</v>
      </c>
    </row>
    <row r="1012" spans="1:10">
      <c r="A1012" s="1" t="s">
        <v>1476</v>
      </c>
      <c r="B1012" s="1" t="s">
        <v>1420</v>
      </c>
      <c r="C1012" s="1" t="s">
        <v>1458</v>
      </c>
      <c r="D1012" s="1" t="s">
        <v>1703</v>
      </c>
      <c r="E1012" s="1" t="s">
        <v>2099</v>
      </c>
      <c r="F1012" s="1">
        <v>2.5000000000000001E-2</v>
      </c>
      <c r="G1012" s="1">
        <v>0</v>
      </c>
      <c r="H1012" s="1">
        <v>3</v>
      </c>
      <c r="I1012" s="1" t="s">
        <v>704</v>
      </c>
      <c r="J1012" s="1" t="s">
        <v>716</v>
      </c>
    </row>
    <row r="1013" spans="1:10">
      <c r="A1013" s="1" t="s">
        <v>1477</v>
      </c>
      <c r="B1013" s="1" t="s">
        <v>1420</v>
      </c>
      <c r="C1013" s="1" t="s">
        <v>1458</v>
      </c>
      <c r="D1013" s="1" t="s">
        <v>1703</v>
      </c>
      <c r="E1013" s="1" t="s">
        <v>2100</v>
      </c>
      <c r="F1013" s="1">
        <v>2.5000000000000001E-2</v>
      </c>
      <c r="G1013" s="1">
        <v>0</v>
      </c>
      <c r="H1013" s="1">
        <v>3</v>
      </c>
      <c r="I1013" s="1" t="s">
        <v>723</v>
      </c>
      <c r="J1013" s="1" t="s">
        <v>533</v>
      </c>
    </row>
    <row r="1014" spans="1:10">
      <c r="A1014" s="1" t="s">
        <v>1478</v>
      </c>
      <c r="B1014" s="1" t="s">
        <v>1420</v>
      </c>
      <c r="C1014" s="1" t="s">
        <v>1458</v>
      </c>
      <c r="D1014" s="1" t="s">
        <v>1703</v>
      </c>
      <c r="E1014" s="1" t="s">
        <v>1546</v>
      </c>
      <c r="F1014" s="1">
        <v>2.5000000000000001E-2</v>
      </c>
      <c r="G1014" s="1">
        <v>0</v>
      </c>
      <c r="H1014" s="1">
        <v>3</v>
      </c>
      <c r="I1014" s="1" t="s">
        <v>1439</v>
      </c>
      <c r="J1014" s="1" t="s">
        <v>1444</v>
      </c>
    </row>
    <row r="1015" spans="1:10">
      <c r="A1015" s="1" t="s">
        <v>1479</v>
      </c>
      <c r="B1015" s="1" t="s">
        <v>1420</v>
      </c>
      <c r="C1015" s="1" t="s">
        <v>1458</v>
      </c>
      <c r="D1015" s="1" t="s">
        <v>1703</v>
      </c>
      <c r="E1015" s="1" t="s">
        <v>2101</v>
      </c>
      <c r="F1015" s="1">
        <v>1.2500000000000001E-2</v>
      </c>
      <c r="G1015" s="1">
        <v>0</v>
      </c>
      <c r="H1015" s="1">
        <v>3</v>
      </c>
      <c r="I1015" s="1" t="s">
        <v>704</v>
      </c>
      <c r="J1015" s="1" t="s">
        <v>1007</v>
      </c>
    </row>
    <row r="1016" spans="1:10">
      <c r="A1016" s="1" t="s">
        <v>1480</v>
      </c>
      <c r="B1016" s="1" t="s">
        <v>1420</v>
      </c>
      <c r="C1016" s="1" t="s">
        <v>1458</v>
      </c>
      <c r="D1016" s="1" t="s">
        <v>1703</v>
      </c>
      <c r="E1016" s="1" t="s">
        <v>2102</v>
      </c>
      <c r="F1016" s="1">
        <v>1.2500000000000001E-2</v>
      </c>
      <c r="G1016" s="1">
        <v>0</v>
      </c>
      <c r="H1016" s="1">
        <v>3</v>
      </c>
      <c r="I1016" s="1" t="s">
        <v>726</v>
      </c>
      <c r="J1016" s="1" t="s">
        <v>1010</v>
      </c>
    </row>
    <row r="1017" spans="1:10">
      <c r="A1017" s="1" t="s">
        <v>1481</v>
      </c>
      <c r="B1017" s="1" t="s">
        <v>1420</v>
      </c>
      <c r="C1017" s="1" t="s">
        <v>1458</v>
      </c>
      <c r="D1017" s="1" t="s">
        <v>1703</v>
      </c>
      <c r="E1017" s="1" t="s">
        <v>1547</v>
      </c>
      <c r="F1017" s="1">
        <v>1.2500000000000001E-2</v>
      </c>
      <c r="G1017" s="1">
        <v>0</v>
      </c>
      <c r="H1017" s="1">
        <v>3</v>
      </c>
      <c r="I1017" s="1" t="s">
        <v>1439</v>
      </c>
      <c r="J1017" s="1" t="s">
        <v>1448</v>
      </c>
    </row>
    <row r="1018" spans="1:10">
      <c r="A1018" s="1" t="s">
        <v>1482</v>
      </c>
      <c r="B1018" s="1" t="s">
        <v>1420</v>
      </c>
      <c r="C1018" s="1" t="s">
        <v>1458</v>
      </c>
      <c r="D1018" s="1" t="s">
        <v>539</v>
      </c>
      <c r="E1018" s="1" t="s">
        <v>1548</v>
      </c>
      <c r="F1018" s="1">
        <v>0.05</v>
      </c>
      <c r="G1018" s="1">
        <v>0</v>
      </c>
      <c r="H1018" s="1">
        <v>3</v>
      </c>
    </row>
    <row r="1019" spans="1:10">
      <c r="A1019" s="1" t="s">
        <v>1483</v>
      </c>
      <c r="B1019" s="1" t="s">
        <v>1420</v>
      </c>
      <c r="C1019" s="1" t="s">
        <v>1458</v>
      </c>
      <c r="D1019" s="1" t="s">
        <v>539</v>
      </c>
      <c r="E1019" s="1" t="s">
        <v>1549</v>
      </c>
      <c r="F1019" s="1">
        <v>2.5000000000000001E-2</v>
      </c>
      <c r="G1019" s="1">
        <v>0</v>
      </c>
      <c r="H1019" s="1">
        <v>3</v>
      </c>
      <c r="J1019" s="1" t="s">
        <v>705</v>
      </c>
    </row>
    <row r="1020" spans="1:10">
      <c r="A1020" s="1" t="s">
        <v>1484</v>
      </c>
      <c r="B1020" s="1" t="s">
        <v>1420</v>
      </c>
      <c r="C1020" s="1" t="s">
        <v>1458</v>
      </c>
      <c r="D1020" s="1" t="s">
        <v>539</v>
      </c>
      <c r="E1020" s="1" t="s">
        <v>1550</v>
      </c>
      <c r="F1020" s="1">
        <v>1.2500000000000001E-2</v>
      </c>
      <c r="G1020" s="1">
        <v>0</v>
      </c>
      <c r="H1020" s="1">
        <v>3</v>
      </c>
      <c r="I1020" s="1" t="s">
        <v>1439</v>
      </c>
      <c r="J1020" s="1" t="s">
        <v>1440</v>
      </c>
    </row>
    <row r="1021" spans="1:10">
      <c r="A1021" s="1" t="s">
        <v>1485</v>
      </c>
      <c r="B1021" s="1" t="s">
        <v>1420</v>
      </c>
      <c r="C1021" s="1" t="s">
        <v>1458</v>
      </c>
      <c r="D1021" s="1" t="s">
        <v>539</v>
      </c>
      <c r="E1021" s="1" t="s">
        <v>1551</v>
      </c>
      <c r="F1021" s="1">
        <v>2.5000000000000001E-2</v>
      </c>
      <c r="G1021" s="1">
        <v>0</v>
      </c>
      <c r="H1021" s="1">
        <v>3</v>
      </c>
      <c r="J1021" s="1" t="s">
        <v>535</v>
      </c>
    </row>
    <row r="1022" spans="1:10">
      <c r="A1022" s="1" t="s">
        <v>1486</v>
      </c>
      <c r="B1022" s="1" t="s">
        <v>1420</v>
      </c>
      <c r="C1022" s="1" t="s">
        <v>1458</v>
      </c>
      <c r="D1022" s="1" t="s">
        <v>539</v>
      </c>
      <c r="E1022" s="1" t="s">
        <v>1552</v>
      </c>
      <c r="F1022" s="1">
        <v>2.5000000000000001E-2</v>
      </c>
      <c r="G1022" s="1">
        <v>0</v>
      </c>
      <c r="H1022" s="1">
        <v>3</v>
      </c>
      <c r="J1022" s="1" t="s">
        <v>1152</v>
      </c>
    </row>
    <row r="1023" spans="1:10">
      <c r="A1023" s="1" t="s">
        <v>1487</v>
      </c>
      <c r="B1023" s="1" t="s">
        <v>1420</v>
      </c>
      <c r="C1023" s="1" t="s">
        <v>1458</v>
      </c>
      <c r="D1023" s="1" t="s">
        <v>539</v>
      </c>
      <c r="E1023" s="1" t="s">
        <v>1553</v>
      </c>
      <c r="F1023" s="1">
        <v>2.5000000000000001E-2</v>
      </c>
      <c r="G1023" s="1">
        <v>0</v>
      </c>
      <c r="H1023" s="1">
        <v>3</v>
      </c>
      <c r="I1023" s="1" t="s">
        <v>1439</v>
      </c>
      <c r="J1023" s="1" t="s">
        <v>1444</v>
      </c>
    </row>
    <row r="1024" spans="1:10">
      <c r="A1024" s="1" t="s">
        <v>360</v>
      </c>
      <c r="B1024" s="1" t="s">
        <v>1420</v>
      </c>
      <c r="C1024" s="1" t="s">
        <v>1458</v>
      </c>
      <c r="D1024" s="1" t="s">
        <v>539</v>
      </c>
      <c r="E1024" s="1" t="s">
        <v>1554</v>
      </c>
      <c r="F1024" s="1">
        <v>1.2500000000000001E-2</v>
      </c>
      <c r="G1024" s="1">
        <v>0</v>
      </c>
      <c r="H1024" s="1">
        <v>3</v>
      </c>
      <c r="J1024" s="1" t="s">
        <v>536</v>
      </c>
    </row>
    <row r="1025" spans="1:10">
      <c r="A1025" s="1" t="s">
        <v>361</v>
      </c>
      <c r="B1025" s="1" t="s">
        <v>1420</v>
      </c>
      <c r="C1025" s="1" t="s">
        <v>1458</v>
      </c>
      <c r="D1025" s="1" t="s">
        <v>539</v>
      </c>
      <c r="E1025" s="1" t="s">
        <v>1555</v>
      </c>
      <c r="F1025" s="1">
        <v>1.2500000000000001E-2</v>
      </c>
      <c r="G1025" s="1">
        <v>0</v>
      </c>
      <c r="H1025" s="1">
        <v>3</v>
      </c>
      <c r="J1025" s="1" t="s">
        <v>772</v>
      </c>
    </row>
    <row r="1026" spans="1:10">
      <c r="A1026" s="1" t="s">
        <v>362</v>
      </c>
      <c r="B1026" s="1" t="s">
        <v>1420</v>
      </c>
      <c r="C1026" s="1" t="s">
        <v>1458</v>
      </c>
      <c r="D1026" s="1" t="s">
        <v>539</v>
      </c>
      <c r="E1026" s="1" t="s">
        <v>1556</v>
      </c>
      <c r="F1026" s="1">
        <v>1.2500000000000001E-2</v>
      </c>
      <c r="G1026" s="1">
        <v>0</v>
      </c>
      <c r="H1026" s="1">
        <v>3</v>
      </c>
      <c r="I1026" s="1" t="s">
        <v>1439</v>
      </c>
      <c r="J1026" s="1" t="s">
        <v>1448</v>
      </c>
    </row>
    <row r="1027" spans="1:10">
      <c r="A1027" s="1" t="s">
        <v>363</v>
      </c>
      <c r="B1027" s="1" t="s">
        <v>364</v>
      </c>
      <c r="C1027" s="1" t="s">
        <v>365</v>
      </c>
      <c r="D1027" s="1" t="s">
        <v>1850</v>
      </c>
      <c r="E1027" s="1" t="s">
        <v>1805</v>
      </c>
      <c r="F1027" s="1">
        <v>1.34</v>
      </c>
      <c r="G1027" s="1">
        <v>0.2</v>
      </c>
      <c r="H1027" s="1">
        <v>2.62</v>
      </c>
      <c r="I1027" s="1" t="s">
        <v>976</v>
      </c>
    </row>
    <row r="1028" spans="1:10">
      <c r="A1028" s="1" t="s">
        <v>366</v>
      </c>
      <c r="B1028" s="1" t="s">
        <v>364</v>
      </c>
      <c r="C1028" s="1" t="s">
        <v>365</v>
      </c>
      <c r="D1028" s="1" t="s">
        <v>1852</v>
      </c>
      <c r="E1028" s="1" t="s">
        <v>1826</v>
      </c>
      <c r="F1028" s="1">
        <v>1.2</v>
      </c>
      <c r="G1028" s="1">
        <v>0.2</v>
      </c>
      <c r="H1028" s="1">
        <v>2.62</v>
      </c>
      <c r="I1028" s="1" t="s">
        <v>976</v>
      </c>
    </row>
    <row r="1029" spans="1:10">
      <c r="A1029" s="1" t="s">
        <v>367</v>
      </c>
      <c r="B1029" s="1" t="s">
        <v>364</v>
      </c>
      <c r="C1029" s="1" t="s">
        <v>365</v>
      </c>
      <c r="D1029" s="1" t="s">
        <v>1853</v>
      </c>
      <c r="E1029" s="1" t="s">
        <v>1795</v>
      </c>
      <c r="F1029" s="1">
        <v>1.02</v>
      </c>
      <c r="G1029" s="1">
        <v>0.2</v>
      </c>
      <c r="H1029" s="1">
        <v>2.62</v>
      </c>
      <c r="I1029" s="1" t="s">
        <v>976</v>
      </c>
    </row>
    <row r="1030" spans="1:10">
      <c r="A1030" s="1" t="s">
        <v>368</v>
      </c>
      <c r="B1030" s="1" t="s">
        <v>364</v>
      </c>
      <c r="C1030" s="1" t="s">
        <v>365</v>
      </c>
      <c r="D1030" s="1" t="s">
        <v>1853</v>
      </c>
      <c r="E1030" s="1" t="s">
        <v>1796</v>
      </c>
      <c r="F1030" s="1">
        <v>1.02</v>
      </c>
      <c r="G1030" s="1">
        <v>0.2</v>
      </c>
      <c r="H1030" s="1">
        <v>2.62</v>
      </c>
      <c r="I1030" s="1" t="s">
        <v>976</v>
      </c>
    </row>
    <row r="1031" spans="1:10">
      <c r="A1031" s="1" t="s">
        <v>369</v>
      </c>
      <c r="B1031" s="1" t="s">
        <v>364</v>
      </c>
      <c r="C1031" s="1" t="s">
        <v>365</v>
      </c>
      <c r="D1031" s="1" t="s">
        <v>1917</v>
      </c>
      <c r="E1031" s="1" t="s">
        <v>1918</v>
      </c>
      <c r="F1031" s="1">
        <v>0.7</v>
      </c>
      <c r="G1031" s="1">
        <v>0.2</v>
      </c>
      <c r="H1031" s="1">
        <v>2.62</v>
      </c>
      <c r="I1031" s="1" t="s">
        <v>976</v>
      </c>
    </row>
    <row r="1032" spans="1:10">
      <c r="A1032" s="1" t="s">
        <v>370</v>
      </c>
      <c r="B1032" s="1" t="s">
        <v>364</v>
      </c>
      <c r="C1032" s="1" t="s">
        <v>365</v>
      </c>
      <c r="D1032" s="1" t="s">
        <v>1921</v>
      </c>
      <c r="E1032" s="1" t="s">
        <v>2104</v>
      </c>
      <c r="F1032" s="1">
        <v>0.5</v>
      </c>
      <c r="G1032" s="1">
        <v>0.2</v>
      </c>
      <c r="H1032" s="1">
        <v>2.62</v>
      </c>
      <c r="I1032" s="1" t="s">
        <v>976</v>
      </c>
    </row>
    <row r="1033" spans="1:10">
      <c r="A1033" s="1" t="s">
        <v>371</v>
      </c>
      <c r="B1033" s="1" t="s">
        <v>364</v>
      </c>
      <c r="C1033" s="1" t="s">
        <v>365</v>
      </c>
      <c r="D1033" s="1" t="s">
        <v>1921</v>
      </c>
      <c r="E1033" s="1" t="s">
        <v>2105</v>
      </c>
      <c r="F1033" s="1">
        <v>0.5</v>
      </c>
      <c r="G1033" s="1">
        <v>0.2</v>
      </c>
      <c r="H1033" s="1">
        <v>2.62</v>
      </c>
      <c r="I1033" s="1" t="s">
        <v>976</v>
      </c>
    </row>
    <row r="1034" spans="1:10">
      <c r="A1034" s="1" t="s">
        <v>372</v>
      </c>
      <c r="B1034" s="1" t="s">
        <v>364</v>
      </c>
      <c r="C1034" s="1" t="s">
        <v>365</v>
      </c>
      <c r="D1034" s="1" t="s">
        <v>1925</v>
      </c>
      <c r="E1034" s="1" t="s">
        <v>1926</v>
      </c>
      <c r="F1034" s="1">
        <v>0.5</v>
      </c>
      <c r="G1034" s="1">
        <v>0.2</v>
      </c>
      <c r="H1034" s="1">
        <v>2.62</v>
      </c>
      <c r="I1034" s="1" t="s">
        <v>976</v>
      </c>
    </row>
    <row r="1035" spans="1:10">
      <c r="A1035" s="1" t="s">
        <v>373</v>
      </c>
      <c r="B1035" s="1" t="s">
        <v>364</v>
      </c>
      <c r="C1035" s="1" t="s">
        <v>365</v>
      </c>
      <c r="D1035" s="1" t="s">
        <v>1929</v>
      </c>
      <c r="E1035" s="1" t="s">
        <v>1961</v>
      </c>
      <c r="F1035" s="1">
        <v>0.4</v>
      </c>
      <c r="G1035" s="1">
        <v>0.08</v>
      </c>
      <c r="H1035" s="1">
        <v>2.62</v>
      </c>
      <c r="I1035" s="1" t="s">
        <v>976</v>
      </c>
    </row>
    <row r="1036" spans="1:10">
      <c r="A1036" s="1" t="s">
        <v>374</v>
      </c>
      <c r="B1036" s="1" t="s">
        <v>364</v>
      </c>
      <c r="C1036" s="1" t="s">
        <v>365</v>
      </c>
      <c r="D1036" s="1" t="s">
        <v>1929</v>
      </c>
      <c r="E1036" s="1" t="s">
        <v>1962</v>
      </c>
      <c r="F1036" s="1">
        <v>0.2</v>
      </c>
      <c r="G1036" s="1">
        <v>0.04</v>
      </c>
      <c r="H1036" s="1">
        <v>2.62</v>
      </c>
      <c r="I1036" s="1" t="s">
        <v>704</v>
      </c>
      <c r="J1036" s="1" t="s">
        <v>705</v>
      </c>
    </row>
    <row r="1037" spans="1:10">
      <c r="A1037" s="1" t="s">
        <v>375</v>
      </c>
      <c r="B1037" s="1" t="s">
        <v>364</v>
      </c>
      <c r="C1037" s="1" t="s">
        <v>365</v>
      </c>
      <c r="D1037" s="1" t="s">
        <v>1929</v>
      </c>
      <c r="E1037" s="1" t="s">
        <v>2106</v>
      </c>
      <c r="F1037" s="1">
        <v>0.4</v>
      </c>
      <c r="G1037" s="1">
        <v>0.08</v>
      </c>
      <c r="H1037" s="1">
        <v>2.62</v>
      </c>
      <c r="I1037" s="1" t="s">
        <v>976</v>
      </c>
    </row>
    <row r="1038" spans="1:10">
      <c r="A1038" s="1" t="s">
        <v>376</v>
      </c>
      <c r="B1038" s="1" t="s">
        <v>364</v>
      </c>
      <c r="C1038" s="1" t="s">
        <v>365</v>
      </c>
      <c r="D1038" s="1" t="s">
        <v>1929</v>
      </c>
      <c r="E1038" s="1" t="s">
        <v>2107</v>
      </c>
      <c r="F1038" s="1">
        <v>0.2</v>
      </c>
      <c r="G1038" s="1">
        <v>0.04</v>
      </c>
      <c r="H1038" s="1">
        <v>2.62</v>
      </c>
      <c r="I1038" s="1" t="s">
        <v>704</v>
      </c>
      <c r="J1038" s="1" t="s">
        <v>705</v>
      </c>
    </row>
    <row r="1039" spans="1:10">
      <c r="A1039" s="1" t="s">
        <v>377</v>
      </c>
      <c r="B1039" s="1" t="s">
        <v>364</v>
      </c>
      <c r="C1039" s="1" t="s">
        <v>365</v>
      </c>
      <c r="D1039" s="1" t="s">
        <v>1929</v>
      </c>
      <c r="E1039" s="1" t="s">
        <v>2108</v>
      </c>
      <c r="F1039" s="1">
        <v>0.3</v>
      </c>
      <c r="G1039" s="1">
        <v>0.06</v>
      </c>
      <c r="H1039" s="1">
        <v>2.62</v>
      </c>
      <c r="I1039" s="1" t="s">
        <v>976</v>
      </c>
      <c r="J1039" s="1" t="s">
        <v>531</v>
      </c>
    </row>
    <row r="1040" spans="1:10">
      <c r="A1040" s="1" t="s">
        <v>378</v>
      </c>
      <c r="B1040" s="1" t="s">
        <v>364</v>
      </c>
      <c r="C1040" s="1" t="s">
        <v>365</v>
      </c>
      <c r="D1040" s="1" t="s">
        <v>1929</v>
      </c>
      <c r="E1040" s="1" t="s">
        <v>2109</v>
      </c>
      <c r="F1040" s="1">
        <v>0.3</v>
      </c>
      <c r="G1040" s="1">
        <v>0.06</v>
      </c>
      <c r="H1040" s="1">
        <v>2.62</v>
      </c>
      <c r="I1040" s="1" t="s">
        <v>704</v>
      </c>
      <c r="J1040" s="1" t="s">
        <v>710</v>
      </c>
    </row>
    <row r="1041" spans="1:10">
      <c r="A1041" s="1" t="s">
        <v>379</v>
      </c>
      <c r="B1041" s="1" t="s">
        <v>364</v>
      </c>
      <c r="C1041" s="1" t="s">
        <v>365</v>
      </c>
      <c r="D1041" s="1" t="s">
        <v>1929</v>
      </c>
      <c r="E1041" s="1" t="s">
        <v>2110</v>
      </c>
      <c r="F1041" s="1">
        <v>0.2</v>
      </c>
      <c r="G1041" s="1">
        <v>0.04</v>
      </c>
      <c r="H1041" s="1">
        <v>2.62</v>
      </c>
      <c r="I1041" s="1" t="s">
        <v>976</v>
      </c>
      <c r="J1041" s="1" t="s">
        <v>532</v>
      </c>
    </row>
    <row r="1042" spans="1:10">
      <c r="A1042" s="1" t="s">
        <v>380</v>
      </c>
      <c r="B1042" s="1" t="s">
        <v>364</v>
      </c>
      <c r="C1042" s="1" t="s">
        <v>365</v>
      </c>
      <c r="D1042" s="1" t="s">
        <v>1929</v>
      </c>
      <c r="E1042" s="1" t="s">
        <v>2111</v>
      </c>
      <c r="F1042" s="1">
        <v>0.2</v>
      </c>
      <c r="G1042" s="1">
        <v>0.04</v>
      </c>
      <c r="H1042" s="1">
        <v>2.62</v>
      </c>
      <c r="I1042" s="1" t="s">
        <v>704</v>
      </c>
      <c r="J1042" s="1" t="s">
        <v>713</v>
      </c>
    </row>
    <row r="1043" spans="1:10">
      <c r="A1043" s="1" t="s">
        <v>381</v>
      </c>
      <c r="B1043" s="1" t="s">
        <v>364</v>
      </c>
      <c r="C1043" s="1" t="s">
        <v>365</v>
      </c>
      <c r="D1043" s="1" t="s">
        <v>1929</v>
      </c>
      <c r="E1043" s="1" t="s">
        <v>2112</v>
      </c>
      <c r="F1043" s="1">
        <v>0.1</v>
      </c>
      <c r="G1043" s="1">
        <v>0.02</v>
      </c>
      <c r="H1043" s="1">
        <v>2.62</v>
      </c>
      <c r="I1043" s="1" t="s">
        <v>976</v>
      </c>
      <c r="J1043" s="1" t="s">
        <v>533</v>
      </c>
    </row>
    <row r="1044" spans="1:10">
      <c r="A1044" s="1" t="s">
        <v>382</v>
      </c>
      <c r="B1044" s="1" t="s">
        <v>364</v>
      </c>
      <c r="C1044" s="1" t="s">
        <v>365</v>
      </c>
      <c r="D1044" s="1" t="s">
        <v>1929</v>
      </c>
      <c r="E1044" s="1" t="s">
        <v>2113</v>
      </c>
      <c r="F1044" s="1">
        <v>0.1</v>
      </c>
      <c r="G1044" s="1">
        <v>0.02</v>
      </c>
      <c r="H1044" s="1">
        <v>2.62</v>
      </c>
      <c r="I1044" s="1" t="s">
        <v>704</v>
      </c>
      <c r="J1044" s="1" t="s">
        <v>716</v>
      </c>
    </row>
    <row r="1045" spans="1:10">
      <c r="A1045" s="1" t="s">
        <v>383</v>
      </c>
      <c r="B1045" s="1" t="s">
        <v>364</v>
      </c>
      <c r="C1045" s="1" t="s">
        <v>365</v>
      </c>
      <c r="D1045" s="1" t="s">
        <v>1929</v>
      </c>
      <c r="E1045" s="1" t="s">
        <v>2114</v>
      </c>
      <c r="F1045" s="1">
        <v>0.3</v>
      </c>
      <c r="G1045" s="1">
        <v>0.06</v>
      </c>
      <c r="H1045" s="1">
        <v>2.62</v>
      </c>
      <c r="I1045" s="1" t="s">
        <v>976</v>
      </c>
      <c r="J1045" s="1" t="s">
        <v>531</v>
      </c>
    </row>
    <row r="1046" spans="1:10">
      <c r="A1046" s="1" t="s">
        <v>384</v>
      </c>
      <c r="B1046" s="1" t="s">
        <v>364</v>
      </c>
      <c r="C1046" s="1" t="s">
        <v>365</v>
      </c>
      <c r="D1046" s="1" t="s">
        <v>1929</v>
      </c>
      <c r="E1046" s="1" t="s">
        <v>2115</v>
      </c>
      <c r="F1046" s="1">
        <v>0.3</v>
      </c>
      <c r="G1046" s="1">
        <v>0.06</v>
      </c>
      <c r="H1046" s="1">
        <v>2.62</v>
      </c>
      <c r="I1046" s="1" t="s">
        <v>704</v>
      </c>
      <c r="J1046" s="1" t="s">
        <v>710</v>
      </c>
    </row>
    <row r="1047" spans="1:10">
      <c r="A1047" s="1" t="s">
        <v>385</v>
      </c>
      <c r="B1047" s="1" t="s">
        <v>364</v>
      </c>
      <c r="C1047" s="1" t="s">
        <v>365</v>
      </c>
      <c r="D1047" s="1" t="s">
        <v>1929</v>
      </c>
      <c r="E1047" s="1" t="s">
        <v>2116</v>
      </c>
      <c r="F1047" s="1">
        <v>0.2</v>
      </c>
      <c r="G1047" s="1">
        <v>0.04</v>
      </c>
      <c r="H1047" s="1">
        <v>2.62</v>
      </c>
      <c r="I1047" s="1" t="s">
        <v>976</v>
      </c>
      <c r="J1047" s="1" t="s">
        <v>532</v>
      </c>
    </row>
    <row r="1048" spans="1:10">
      <c r="A1048" s="1" t="s">
        <v>386</v>
      </c>
      <c r="B1048" s="1" t="s">
        <v>364</v>
      </c>
      <c r="C1048" s="1" t="s">
        <v>365</v>
      </c>
      <c r="D1048" s="1" t="s">
        <v>1929</v>
      </c>
      <c r="E1048" s="1" t="s">
        <v>2117</v>
      </c>
      <c r="F1048" s="1">
        <v>0.2</v>
      </c>
      <c r="G1048" s="1">
        <v>0.04</v>
      </c>
      <c r="H1048" s="1">
        <v>2.62</v>
      </c>
      <c r="I1048" s="1" t="s">
        <v>704</v>
      </c>
      <c r="J1048" s="1" t="s">
        <v>713</v>
      </c>
    </row>
    <row r="1049" spans="1:10">
      <c r="A1049" s="1" t="s">
        <v>387</v>
      </c>
      <c r="B1049" s="1" t="s">
        <v>364</v>
      </c>
      <c r="C1049" s="1" t="s">
        <v>365</v>
      </c>
      <c r="D1049" s="1" t="s">
        <v>1929</v>
      </c>
      <c r="E1049" s="1" t="s">
        <v>2118</v>
      </c>
      <c r="F1049" s="1">
        <v>0.1</v>
      </c>
      <c r="G1049" s="1">
        <v>0.02</v>
      </c>
      <c r="H1049" s="1">
        <v>2.62</v>
      </c>
      <c r="I1049" s="1" t="s">
        <v>976</v>
      </c>
      <c r="J1049" s="1" t="s">
        <v>533</v>
      </c>
    </row>
    <row r="1050" spans="1:10">
      <c r="A1050" s="1" t="s">
        <v>388</v>
      </c>
      <c r="B1050" s="1" t="s">
        <v>364</v>
      </c>
      <c r="C1050" s="1" t="s">
        <v>365</v>
      </c>
      <c r="D1050" s="1" t="s">
        <v>1929</v>
      </c>
      <c r="E1050" s="1" t="s">
        <v>2119</v>
      </c>
      <c r="F1050" s="1">
        <v>0.1</v>
      </c>
      <c r="G1050" s="1">
        <v>0.02</v>
      </c>
      <c r="H1050" s="1">
        <v>2.62</v>
      </c>
      <c r="I1050" s="1" t="s">
        <v>704</v>
      </c>
      <c r="J1050" s="1" t="s">
        <v>716</v>
      </c>
    </row>
    <row r="1051" spans="1:10">
      <c r="A1051" s="1" t="s">
        <v>389</v>
      </c>
      <c r="B1051" s="1" t="s">
        <v>364</v>
      </c>
      <c r="C1051" s="1" t="s">
        <v>365</v>
      </c>
      <c r="D1051" s="1" t="s">
        <v>1702</v>
      </c>
      <c r="E1051" s="1" t="s">
        <v>2120</v>
      </c>
      <c r="F1051" s="1">
        <v>0.28000000000000003</v>
      </c>
      <c r="G1051" s="1">
        <v>5.1999999999999998E-2</v>
      </c>
      <c r="H1051" s="1">
        <v>2.62</v>
      </c>
      <c r="I1051" s="1" t="s">
        <v>976</v>
      </c>
    </row>
    <row r="1052" spans="1:10">
      <c r="A1052" s="1" t="s">
        <v>390</v>
      </c>
      <c r="B1052" s="1" t="s">
        <v>364</v>
      </c>
      <c r="C1052" s="1" t="s">
        <v>365</v>
      </c>
      <c r="D1052" s="1" t="s">
        <v>1702</v>
      </c>
      <c r="E1052" s="1" t="s">
        <v>2121</v>
      </c>
      <c r="F1052" s="1">
        <v>0.14000000000000001</v>
      </c>
      <c r="G1052" s="1">
        <v>2.5999999999999999E-2</v>
      </c>
      <c r="H1052" s="1">
        <v>2.62</v>
      </c>
      <c r="I1052" s="1" t="s">
        <v>704</v>
      </c>
      <c r="J1052" s="1" t="s">
        <v>705</v>
      </c>
    </row>
    <row r="1053" spans="1:10">
      <c r="A1053" s="1" t="s">
        <v>391</v>
      </c>
      <c r="B1053" s="1" t="s">
        <v>364</v>
      </c>
      <c r="C1053" s="1" t="s">
        <v>365</v>
      </c>
      <c r="D1053" s="1" t="s">
        <v>1702</v>
      </c>
      <c r="E1053" s="1" t="s">
        <v>2122</v>
      </c>
      <c r="F1053" s="1">
        <v>0.28000000000000003</v>
      </c>
      <c r="G1053" s="1">
        <v>5.1999999999999998E-2</v>
      </c>
      <c r="H1053" s="1">
        <v>2.62</v>
      </c>
      <c r="I1053" s="1" t="s">
        <v>976</v>
      </c>
    </row>
    <row r="1054" spans="1:10">
      <c r="A1054" s="1" t="s">
        <v>392</v>
      </c>
      <c r="B1054" s="1" t="s">
        <v>364</v>
      </c>
      <c r="C1054" s="1" t="s">
        <v>365</v>
      </c>
      <c r="D1054" s="1" t="s">
        <v>1702</v>
      </c>
      <c r="E1054" s="1" t="s">
        <v>2123</v>
      </c>
      <c r="F1054" s="1">
        <v>0.14000000000000001</v>
      </c>
      <c r="G1054" s="1">
        <v>2.5999999999999999E-2</v>
      </c>
      <c r="H1054" s="1">
        <v>2.62</v>
      </c>
      <c r="I1054" s="1" t="s">
        <v>704</v>
      </c>
      <c r="J1054" s="1" t="s">
        <v>705</v>
      </c>
    </row>
    <row r="1055" spans="1:10">
      <c r="A1055" s="1" t="s">
        <v>393</v>
      </c>
      <c r="B1055" s="1" t="s">
        <v>364</v>
      </c>
      <c r="C1055" s="1" t="s">
        <v>365</v>
      </c>
      <c r="D1055" s="1" t="s">
        <v>1702</v>
      </c>
      <c r="E1055" s="1" t="s">
        <v>2124</v>
      </c>
      <c r="F1055" s="1">
        <v>0.21</v>
      </c>
      <c r="G1055" s="1">
        <v>3.9E-2</v>
      </c>
      <c r="H1055" s="1">
        <v>2.62</v>
      </c>
      <c r="I1055" s="1" t="s">
        <v>976</v>
      </c>
      <c r="J1055" s="1" t="s">
        <v>531</v>
      </c>
    </row>
    <row r="1056" spans="1:10">
      <c r="A1056" s="1" t="s">
        <v>394</v>
      </c>
      <c r="B1056" s="1" t="s">
        <v>364</v>
      </c>
      <c r="C1056" s="1" t="s">
        <v>365</v>
      </c>
      <c r="D1056" s="1" t="s">
        <v>1702</v>
      </c>
      <c r="E1056" s="1" t="s">
        <v>2125</v>
      </c>
      <c r="F1056" s="1">
        <v>0.21</v>
      </c>
      <c r="G1056" s="1">
        <v>3.9E-2</v>
      </c>
      <c r="H1056" s="1">
        <v>2.62</v>
      </c>
      <c r="I1056" s="1" t="s">
        <v>704</v>
      </c>
      <c r="J1056" s="1" t="s">
        <v>710</v>
      </c>
    </row>
    <row r="1057" spans="1:10">
      <c r="A1057" s="1" t="s">
        <v>395</v>
      </c>
      <c r="B1057" s="1" t="s">
        <v>364</v>
      </c>
      <c r="C1057" s="1" t="s">
        <v>365</v>
      </c>
      <c r="D1057" s="1" t="s">
        <v>1702</v>
      </c>
      <c r="E1057" s="1" t="s">
        <v>2126</v>
      </c>
      <c r="F1057" s="1">
        <v>0.21</v>
      </c>
      <c r="G1057" s="1">
        <v>3.9E-2</v>
      </c>
      <c r="H1057" s="1">
        <v>2.62</v>
      </c>
      <c r="I1057" s="1" t="s">
        <v>976</v>
      </c>
      <c r="J1057" s="1" t="s">
        <v>531</v>
      </c>
    </row>
    <row r="1058" spans="1:10">
      <c r="A1058" s="1" t="s">
        <v>396</v>
      </c>
      <c r="B1058" s="1" t="s">
        <v>364</v>
      </c>
      <c r="C1058" s="1" t="s">
        <v>365</v>
      </c>
      <c r="D1058" s="1" t="s">
        <v>1702</v>
      </c>
      <c r="E1058" s="1" t="s">
        <v>2127</v>
      </c>
      <c r="F1058" s="1">
        <v>0.21</v>
      </c>
      <c r="G1058" s="1">
        <v>3.9E-2</v>
      </c>
      <c r="H1058" s="1">
        <v>2.62</v>
      </c>
      <c r="I1058" s="1" t="s">
        <v>704</v>
      </c>
      <c r="J1058" s="1" t="s">
        <v>710</v>
      </c>
    </row>
    <row r="1059" spans="1:10">
      <c r="A1059" s="1" t="s">
        <v>397</v>
      </c>
      <c r="B1059" s="1" t="s">
        <v>364</v>
      </c>
      <c r="C1059" s="1" t="s">
        <v>365</v>
      </c>
      <c r="D1059" s="1" t="s">
        <v>1702</v>
      </c>
      <c r="E1059" s="1" t="s">
        <v>2128</v>
      </c>
      <c r="F1059" s="1">
        <v>0.14000000000000001</v>
      </c>
      <c r="G1059" s="1">
        <v>2.5999999999999999E-2</v>
      </c>
      <c r="H1059" s="1">
        <v>2.62</v>
      </c>
      <c r="I1059" s="1" t="s">
        <v>976</v>
      </c>
      <c r="J1059" s="1" t="s">
        <v>532</v>
      </c>
    </row>
    <row r="1060" spans="1:10">
      <c r="A1060" s="1" t="s">
        <v>398</v>
      </c>
      <c r="B1060" s="1" t="s">
        <v>364</v>
      </c>
      <c r="C1060" s="1" t="s">
        <v>365</v>
      </c>
      <c r="D1060" s="1" t="s">
        <v>1702</v>
      </c>
      <c r="E1060" s="1" t="s">
        <v>2129</v>
      </c>
      <c r="F1060" s="1">
        <v>0.14000000000000001</v>
      </c>
      <c r="G1060" s="1">
        <v>2.5999999999999999E-2</v>
      </c>
      <c r="H1060" s="1">
        <v>2.62</v>
      </c>
      <c r="I1060" s="1" t="s">
        <v>704</v>
      </c>
      <c r="J1060" s="1" t="s">
        <v>713</v>
      </c>
    </row>
    <row r="1061" spans="1:10">
      <c r="A1061" s="1" t="s">
        <v>399</v>
      </c>
      <c r="B1061" s="1" t="s">
        <v>364</v>
      </c>
      <c r="C1061" s="1" t="s">
        <v>365</v>
      </c>
      <c r="D1061" s="1" t="s">
        <v>1702</v>
      </c>
      <c r="E1061" s="1" t="s">
        <v>2130</v>
      </c>
      <c r="F1061" s="1">
        <v>0.14000000000000001</v>
      </c>
      <c r="G1061" s="1">
        <v>2.5999999999999999E-2</v>
      </c>
      <c r="H1061" s="1">
        <v>2.62</v>
      </c>
      <c r="I1061" s="1" t="s">
        <v>976</v>
      </c>
      <c r="J1061" s="1" t="s">
        <v>532</v>
      </c>
    </row>
    <row r="1062" spans="1:10">
      <c r="A1062" s="1" t="s">
        <v>400</v>
      </c>
      <c r="B1062" s="1" t="s">
        <v>364</v>
      </c>
      <c r="C1062" s="1" t="s">
        <v>365</v>
      </c>
      <c r="D1062" s="1" t="s">
        <v>1702</v>
      </c>
      <c r="E1062" s="1" t="s">
        <v>2131</v>
      </c>
      <c r="F1062" s="1">
        <v>0.14000000000000001</v>
      </c>
      <c r="G1062" s="1">
        <v>2.5999999999999999E-2</v>
      </c>
      <c r="H1062" s="1">
        <v>2.62</v>
      </c>
      <c r="I1062" s="1" t="s">
        <v>704</v>
      </c>
      <c r="J1062" s="1" t="s">
        <v>713</v>
      </c>
    </row>
    <row r="1063" spans="1:10">
      <c r="A1063" s="1" t="s">
        <v>401</v>
      </c>
      <c r="B1063" s="1" t="s">
        <v>364</v>
      </c>
      <c r="C1063" s="1" t="s">
        <v>365</v>
      </c>
      <c r="D1063" s="1" t="s">
        <v>1702</v>
      </c>
      <c r="E1063" s="1" t="s">
        <v>2132</v>
      </c>
      <c r="F1063" s="1">
        <v>7.0000000000000007E-2</v>
      </c>
      <c r="G1063" s="1">
        <v>1.2999999999999999E-2</v>
      </c>
      <c r="H1063" s="1">
        <v>2.62</v>
      </c>
      <c r="I1063" s="1" t="s">
        <v>976</v>
      </c>
      <c r="J1063" s="1" t="s">
        <v>533</v>
      </c>
    </row>
    <row r="1064" spans="1:10">
      <c r="A1064" s="1" t="s">
        <v>402</v>
      </c>
      <c r="B1064" s="1" t="s">
        <v>364</v>
      </c>
      <c r="C1064" s="1" t="s">
        <v>365</v>
      </c>
      <c r="D1064" s="1" t="s">
        <v>1702</v>
      </c>
      <c r="E1064" s="1" t="s">
        <v>2133</v>
      </c>
      <c r="F1064" s="1">
        <v>7.0000000000000007E-2</v>
      </c>
      <c r="G1064" s="1">
        <v>1.2999999999999999E-2</v>
      </c>
      <c r="H1064" s="1">
        <v>2.62</v>
      </c>
      <c r="I1064" s="1" t="s">
        <v>704</v>
      </c>
      <c r="J1064" s="1" t="s">
        <v>716</v>
      </c>
    </row>
    <row r="1065" spans="1:10">
      <c r="A1065" s="1" t="s">
        <v>403</v>
      </c>
      <c r="B1065" s="1" t="s">
        <v>364</v>
      </c>
      <c r="C1065" s="1" t="s">
        <v>365</v>
      </c>
      <c r="D1065" s="1" t="s">
        <v>1702</v>
      </c>
      <c r="E1065" s="1" t="s">
        <v>2134</v>
      </c>
      <c r="F1065" s="1">
        <v>7.0000000000000007E-2</v>
      </c>
      <c r="G1065" s="1">
        <v>1.2999999999999999E-2</v>
      </c>
      <c r="H1065" s="1">
        <v>2.62</v>
      </c>
      <c r="I1065" s="1" t="s">
        <v>976</v>
      </c>
      <c r="J1065" s="1" t="s">
        <v>533</v>
      </c>
    </row>
    <row r="1066" spans="1:10">
      <c r="A1066" s="1" t="s">
        <v>404</v>
      </c>
      <c r="B1066" s="1" t="s">
        <v>364</v>
      </c>
      <c r="C1066" s="1" t="s">
        <v>365</v>
      </c>
      <c r="D1066" s="1" t="s">
        <v>1702</v>
      </c>
      <c r="E1066" s="1" t="s">
        <v>2135</v>
      </c>
      <c r="F1066" s="1">
        <v>7.0000000000000007E-2</v>
      </c>
      <c r="G1066" s="1">
        <v>1.2999999999999999E-2</v>
      </c>
      <c r="H1066" s="1">
        <v>2.62</v>
      </c>
      <c r="I1066" s="1" t="s">
        <v>704</v>
      </c>
      <c r="J1066" s="1" t="s">
        <v>716</v>
      </c>
    </row>
    <row r="1067" spans="1:10">
      <c r="A1067" s="1" t="s">
        <v>405</v>
      </c>
      <c r="B1067" s="1" t="s">
        <v>364</v>
      </c>
      <c r="C1067" s="1" t="s">
        <v>365</v>
      </c>
      <c r="D1067" s="1" t="s">
        <v>1703</v>
      </c>
      <c r="E1067" s="1" t="s">
        <v>2136</v>
      </c>
      <c r="F1067" s="1">
        <v>0.14000000000000001</v>
      </c>
      <c r="G1067" s="1">
        <v>1.2999999999999999E-2</v>
      </c>
      <c r="H1067" s="1">
        <v>2.62</v>
      </c>
      <c r="I1067" s="1" t="s">
        <v>993</v>
      </c>
    </row>
    <row r="1068" spans="1:10">
      <c r="A1068" s="1" t="s">
        <v>406</v>
      </c>
      <c r="B1068" s="1" t="s">
        <v>364</v>
      </c>
      <c r="C1068" s="1" t="s">
        <v>365</v>
      </c>
      <c r="D1068" s="1" t="s">
        <v>1703</v>
      </c>
      <c r="E1068" s="1" t="s">
        <v>2137</v>
      </c>
      <c r="F1068" s="1">
        <v>0.14000000000000001</v>
      </c>
      <c r="G1068" s="1">
        <v>1.2999999999999999E-2</v>
      </c>
      <c r="H1068" s="1">
        <v>2.62</v>
      </c>
      <c r="I1068" s="1" t="s">
        <v>993</v>
      </c>
    </row>
    <row r="1069" spans="1:10">
      <c r="A1069" s="1" t="s">
        <v>407</v>
      </c>
      <c r="B1069" s="1" t="s">
        <v>364</v>
      </c>
      <c r="C1069" s="1" t="s">
        <v>365</v>
      </c>
      <c r="D1069" s="1" t="s">
        <v>1703</v>
      </c>
      <c r="E1069" s="1" t="s">
        <v>2138</v>
      </c>
      <c r="F1069" s="1">
        <v>7.0000000000000007E-2</v>
      </c>
      <c r="G1069" s="1">
        <v>6.4999999999999997E-3</v>
      </c>
      <c r="H1069" s="1">
        <v>2.62</v>
      </c>
      <c r="I1069" s="1" t="s">
        <v>704</v>
      </c>
      <c r="J1069" s="1" t="s">
        <v>705</v>
      </c>
    </row>
    <row r="1070" spans="1:10">
      <c r="A1070" s="1" t="s">
        <v>408</v>
      </c>
      <c r="B1070" s="1" t="s">
        <v>364</v>
      </c>
      <c r="C1070" s="1" t="s">
        <v>365</v>
      </c>
      <c r="D1070" s="1" t="s">
        <v>1703</v>
      </c>
      <c r="E1070" s="1" t="s">
        <v>2139</v>
      </c>
      <c r="F1070" s="1">
        <v>7.0000000000000007E-2</v>
      </c>
      <c r="G1070" s="1">
        <v>6.4999999999999997E-3</v>
      </c>
      <c r="H1070" s="1">
        <v>2.62</v>
      </c>
      <c r="I1070" s="1" t="s">
        <v>704</v>
      </c>
      <c r="J1070" s="1" t="s">
        <v>705</v>
      </c>
    </row>
    <row r="1071" spans="1:10">
      <c r="A1071" s="1" t="s">
        <v>409</v>
      </c>
      <c r="B1071" s="1" t="s">
        <v>364</v>
      </c>
      <c r="C1071" s="1" t="s">
        <v>365</v>
      </c>
      <c r="D1071" s="1" t="s">
        <v>1703</v>
      </c>
      <c r="E1071" s="1" t="s">
        <v>1557</v>
      </c>
      <c r="F1071" s="1">
        <v>3.5000000000000003E-2</v>
      </c>
      <c r="G1071" s="1">
        <v>3.2499999999999999E-3</v>
      </c>
      <c r="H1071" s="1">
        <v>2.62</v>
      </c>
      <c r="I1071" s="1" t="s">
        <v>1439</v>
      </c>
      <c r="J1071" s="1" t="s">
        <v>1440</v>
      </c>
    </row>
    <row r="1072" spans="1:10">
      <c r="A1072" s="1" t="s">
        <v>410</v>
      </c>
      <c r="B1072" s="1" t="s">
        <v>364</v>
      </c>
      <c r="C1072" s="1" t="s">
        <v>365</v>
      </c>
      <c r="D1072" s="1" t="s">
        <v>1703</v>
      </c>
      <c r="E1072" s="1" t="s">
        <v>1558</v>
      </c>
      <c r="F1072" s="1">
        <v>3.5000000000000003E-2</v>
      </c>
      <c r="G1072" s="1">
        <v>3.2499999999999999E-3</v>
      </c>
      <c r="H1072" s="1">
        <v>2.62</v>
      </c>
      <c r="I1072" s="1" t="s">
        <v>1439</v>
      </c>
      <c r="J1072" s="1" t="s">
        <v>1440</v>
      </c>
    </row>
    <row r="1073" spans="1:10">
      <c r="A1073" s="1" t="s">
        <v>411</v>
      </c>
      <c r="B1073" s="1" t="s">
        <v>364</v>
      </c>
      <c r="C1073" s="1" t="s">
        <v>365</v>
      </c>
      <c r="D1073" s="1" t="s">
        <v>1703</v>
      </c>
      <c r="E1073" s="1" t="s">
        <v>2140</v>
      </c>
      <c r="F1073" s="1">
        <v>7.0000000000000007E-2</v>
      </c>
      <c r="G1073" s="1">
        <v>6.4999999999999997E-3</v>
      </c>
      <c r="H1073" s="1">
        <v>2.62</v>
      </c>
      <c r="I1073" s="1" t="s">
        <v>704</v>
      </c>
      <c r="J1073" s="1" t="s">
        <v>716</v>
      </c>
    </row>
    <row r="1074" spans="1:10">
      <c r="A1074" s="1" t="s">
        <v>412</v>
      </c>
      <c r="B1074" s="1" t="s">
        <v>364</v>
      </c>
      <c r="C1074" s="1" t="s">
        <v>365</v>
      </c>
      <c r="D1074" s="1" t="s">
        <v>1703</v>
      </c>
      <c r="E1074" s="1" t="s">
        <v>2141</v>
      </c>
      <c r="F1074" s="1">
        <v>7.0000000000000007E-2</v>
      </c>
      <c r="G1074" s="1">
        <v>6.4999999999999997E-3</v>
      </c>
      <c r="H1074" s="1">
        <v>2.62</v>
      </c>
      <c r="I1074" s="1" t="s">
        <v>704</v>
      </c>
      <c r="J1074" s="1" t="s">
        <v>716</v>
      </c>
    </row>
    <row r="1075" spans="1:10">
      <c r="A1075" s="1" t="s">
        <v>413</v>
      </c>
      <c r="B1075" s="1" t="s">
        <v>364</v>
      </c>
      <c r="C1075" s="1" t="s">
        <v>365</v>
      </c>
      <c r="D1075" s="1" t="s">
        <v>1703</v>
      </c>
      <c r="E1075" s="1" t="s">
        <v>2142</v>
      </c>
      <c r="F1075" s="1">
        <v>7.0000000000000007E-2</v>
      </c>
      <c r="G1075" s="1">
        <v>6.4999999999999997E-3</v>
      </c>
      <c r="H1075" s="1">
        <v>2.62</v>
      </c>
      <c r="I1075" s="1" t="s">
        <v>993</v>
      </c>
      <c r="J1075" s="1" t="s">
        <v>533</v>
      </c>
    </row>
    <row r="1076" spans="1:10">
      <c r="A1076" s="1" t="s">
        <v>414</v>
      </c>
      <c r="B1076" s="1" t="s">
        <v>364</v>
      </c>
      <c r="C1076" s="1" t="s">
        <v>365</v>
      </c>
      <c r="D1076" s="1" t="s">
        <v>1703</v>
      </c>
      <c r="E1076" s="1" t="s">
        <v>2143</v>
      </c>
      <c r="F1076" s="1">
        <v>7.0000000000000007E-2</v>
      </c>
      <c r="G1076" s="1">
        <v>6.4999999999999997E-3</v>
      </c>
      <c r="H1076" s="1">
        <v>2.62</v>
      </c>
      <c r="I1076" s="1" t="s">
        <v>993</v>
      </c>
      <c r="J1076" s="1" t="s">
        <v>533</v>
      </c>
    </row>
    <row r="1077" spans="1:10">
      <c r="A1077" s="1" t="s">
        <v>415</v>
      </c>
      <c r="B1077" s="1" t="s">
        <v>364</v>
      </c>
      <c r="C1077" s="1" t="s">
        <v>365</v>
      </c>
      <c r="D1077" s="1" t="s">
        <v>1703</v>
      </c>
      <c r="E1077" s="1" t="s">
        <v>1559</v>
      </c>
      <c r="F1077" s="1">
        <v>7.0000000000000007E-2</v>
      </c>
      <c r="G1077" s="1">
        <v>6.4999999999999997E-3</v>
      </c>
      <c r="H1077" s="1">
        <v>2.62</v>
      </c>
      <c r="I1077" s="1" t="s">
        <v>1439</v>
      </c>
      <c r="J1077" s="1" t="s">
        <v>1444</v>
      </c>
    </row>
    <row r="1078" spans="1:10">
      <c r="A1078" s="1" t="s">
        <v>416</v>
      </c>
      <c r="B1078" s="1" t="s">
        <v>364</v>
      </c>
      <c r="C1078" s="1" t="s">
        <v>365</v>
      </c>
      <c r="D1078" s="1" t="s">
        <v>1703</v>
      </c>
      <c r="E1078" s="1" t="s">
        <v>1560</v>
      </c>
      <c r="F1078" s="1">
        <v>7.0000000000000007E-2</v>
      </c>
      <c r="G1078" s="1">
        <v>6.4999999999999997E-3</v>
      </c>
      <c r="H1078" s="1">
        <v>2.62</v>
      </c>
      <c r="I1078" s="1" t="s">
        <v>1439</v>
      </c>
      <c r="J1078" s="1" t="s">
        <v>1444</v>
      </c>
    </row>
    <row r="1079" spans="1:10">
      <c r="A1079" s="1" t="s">
        <v>417</v>
      </c>
      <c r="B1079" s="1" t="s">
        <v>364</v>
      </c>
      <c r="C1079" s="1" t="s">
        <v>365</v>
      </c>
      <c r="D1079" s="1" t="s">
        <v>1703</v>
      </c>
      <c r="E1079" s="1" t="s">
        <v>2144</v>
      </c>
      <c r="F1079" s="1">
        <v>3.5000000000000003E-2</v>
      </c>
      <c r="G1079" s="1">
        <v>3.2499999999999999E-3</v>
      </c>
      <c r="H1079" s="1">
        <v>2.62</v>
      </c>
      <c r="I1079" s="1" t="s">
        <v>704</v>
      </c>
      <c r="J1079" s="1" t="s">
        <v>1007</v>
      </c>
    </row>
    <row r="1080" spans="1:10">
      <c r="A1080" s="1" t="s">
        <v>418</v>
      </c>
      <c r="B1080" s="1" t="s">
        <v>364</v>
      </c>
      <c r="C1080" s="1" t="s">
        <v>365</v>
      </c>
      <c r="D1080" s="1" t="s">
        <v>1703</v>
      </c>
      <c r="E1080" s="1" t="s">
        <v>2145</v>
      </c>
      <c r="F1080" s="1">
        <v>3.5000000000000003E-2</v>
      </c>
      <c r="G1080" s="1">
        <v>3.2499999999999999E-3</v>
      </c>
      <c r="H1080" s="1">
        <v>2.62</v>
      </c>
      <c r="I1080" s="1" t="s">
        <v>704</v>
      </c>
      <c r="J1080" s="1" t="s">
        <v>1007</v>
      </c>
    </row>
    <row r="1081" spans="1:10">
      <c r="A1081" s="1" t="s">
        <v>419</v>
      </c>
      <c r="B1081" s="1" t="s">
        <v>364</v>
      </c>
      <c r="C1081" s="1" t="s">
        <v>365</v>
      </c>
      <c r="D1081" s="1" t="s">
        <v>1703</v>
      </c>
      <c r="E1081" s="1" t="s">
        <v>2146</v>
      </c>
      <c r="F1081" s="1">
        <v>3.5000000000000003E-2</v>
      </c>
      <c r="G1081" s="1">
        <v>3.2499999999999999E-3</v>
      </c>
      <c r="H1081" s="1">
        <v>2.62</v>
      </c>
      <c r="I1081" s="1" t="s">
        <v>993</v>
      </c>
      <c r="J1081" s="1" t="s">
        <v>1010</v>
      </c>
    </row>
    <row r="1082" spans="1:10">
      <c r="A1082" s="1" t="s">
        <v>420</v>
      </c>
      <c r="B1082" s="1" t="s">
        <v>364</v>
      </c>
      <c r="C1082" s="1" t="s">
        <v>365</v>
      </c>
      <c r="D1082" s="1" t="s">
        <v>1703</v>
      </c>
      <c r="E1082" s="1" t="s">
        <v>2147</v>
      </c>
      <c r="F1082" s="1">
        <v>3.5000000000000003E-2</v>
      </c>
      <c r="G1082" s="1">
        <v>3.2499999999999999E-3</v>
      </c>
      <c r="H1082" s="1">
        <v>2.62</v>
      </c>
      <c r="I1082" s="1" t="s">
        <v>993</v>
      </c>
      <c r="J1082" s="1" t="s">
        <v>1010</v>
      </c>
    </row>
    <row r="1083" spans="1:10">
      <c r="A1083" s="1" t="s">
        <v>421</v>
      </c>
      <c r="B1083" s="1" t="s">
        <v>364</v>
      </c>
      <c r="C1083" s="1" t="s">
        <v>365</v>
      </c>
      <c r="D1083" s="1" t="s">
        <v>1703</v>
      </c>
      <c r="E1083" s="1" t="s">
        <v>1561</v>
      </c>
      <c r="F1083" s="1">
        <v>3.5000000000000003E-2</v>
      </c>
      <c r="G1083" s="1">
        <v>3.2499999999999999E-3</v>
      </c>
      <c r="H1083" s="1">
        <v>2.62</v>
      </c>
      <c r="I1083" s="1" t="s">
        <v>1439</v>
      </c>
      <c r="J1083" s="1" t="s">
        <v>1448</v>
      </c>
    </row>
    <row r="1084" spans="1:10">
      <c r="A1084" s="1" t="s">
        <v>422</v>
      </c>
      <c r="B1084" s="1" t="s">
        <v>364</v>
      </c>
      <c r="C1084" s="1" t="s">
        <v>365</v>
      </c>
      <c r="D1084" s="1" t="s">
        <v>1703</v>
      </c>
      <c r="E1084" s="1" t="s">
        <v>1562</v>
      </c>
      <c r="F1084" s="1">
        <v>3.5000000000000003E-2</v>
      </c>
      <c r="G1084" s="1">
        <v>3.2499999999999999E-3</v>
      </c>
      <c r="H1084" s="1">
        <v>2.62</v>
      </c>
      <c r="I1084" s="1" t="s">
        <v>1439</v>
      </c>
      <c r="J1084" s="1" t="s">
        <v>1448</v>
      </c>
    </row>
    <row r="1085" spans="1:10">
      <c r="A1085" s="1" t="s">
        <v>423</v>
      </c>
      <c r="B1085" s="1" t="s">
        <v>364</v>
      </c>
      <c r="C1085" s="1" t="s">
        <v>365</v>
      </c>
      <c r="D1085" s="1" t="s">
        <v>539</v>
      </c>
      <c r="E1085" s="1" t="s">
        <v>1563</v>
      </c>
      <c r="F1085" s="1">
        <v>0.08</v>
      </c>
      <c r="G1085" s="1">
        <v>5.0000000000000001E-3</v>
      </c>
      <c r="H1085" s="1">
        <v>2.62</v>
      </c>
    </row>
    <row r="1086" spans="1:10">
      <c r="A1086" s="1" t="s">
        <v>424</v>
      </c>
      <c r="B1086" s="1" t="s">
        <v>364</v>
      </c>
      <c r="C1086" s="1" t="s">
        <v>365</v>
      </c>
      <c r="D1086" s="1" t="s">
        <v>539</v>
      </c>
      <c r="E1086" s="1" t="s">
        <v>1564</v>
      </c>
      <c r="F1086" s="1">
        <v>0.08</v>
      </c>
      <c r="G1086" s="1">
        <v>5.0000000000000001E-3</v>
      </c>
      <c r="H1086" s="1">
        <v>2.62</v>
      </c>
    </row>
    <row r="1087" spans="1:10">
      <c r="A1087" s="1" t="s">
        <v>425</v>
      </c>
      <c r="B1087" s="1" t="s">
        <v>364</v>
      </c>
      <c r="C1087" s="1" t="s">
        <v>365</v>
      </c>
      <c r="D1087" s="1" t="s">
        <v>539</v>
      </c>
      <c r="E1087" s="1" t="s">
        <v>1565</v>
      </c>
      <c r="F1087" s="1">
        <v>0.04</v>
      </c>
      <c r="G1087" s="1">
        <v>2.5000000000000001E-3</v>
      </c>
      <c r="H1087" s="1">
        <v>2.62</v>
      </c>
      <c r="J1087" s="1" t="s">
        <v>705</v>
      </c>
    </row>
    <row r="1088" spans="1:10">
      <c r="A1088" s="1" t="s">
        <v>426</v>
      </c>
      <c r="B1088" s="1" t="s">
        <v>364</v>
      </c>
      <c r="C1088" s="1" t="s">
        <v>365</v>
      </c>
      <c r="D1088" s="1" t="s">
        <v>539</v>
      </c>
      <c r="E1088" s="1" t="s">
        <v>1566</v>
      </c>
      <c r="F1088" s="1">
        <v>0.04</v>
      </c>
      <c r="G1088" s="1">
        <v>2.5000000000000001E-3</v>
      </c>
      <c r="H1088" s="1">
        <v>2.62</v>
      </c>
      <c r="J1088" s="1" t="s">
        <v>705</v>
      </c>
    </row>
    <row r="1089" spans="1:10">
      <c r="A1089" s="1" t="s">
        <v>427</v>
      </c>
      <c r="B1089" s="1" t="s">
        <v>364</v>
      </c>
      <c r="C1089" s="1" t="s">
        <v>365</v>
      </c>
      <c r="D1089" s="1" t="s">
        <v>539</v>
      </c>
      <c r="E1089" s="1" t="s">
        <v>1567</v>
      </c>
      <c r="F1089" s="1">
        <v>0.02</v>
      </c>
      <c r="G1089" s="1">
        <v>1.25E-3</v>
      </c>
      <c r="H1089" s="1">
        <v>2.62</v>
      </c>
      <c r="I1089" s="1" t="s">
        <v>1439</v>
      </c>
      <c r="J1089" s="1" t="s">
        <v>1440</v>
      </c>
    </row>
    <row r="1090" spans="1:10">
      <c r="A1090" s="1" t="s">
        <v>428</v>
      </c>
      <c r="B1090" s="1" t="s">
        <v>364</v>
      </c>
      <c r="C1090" s="1" t="s">
        <v>365</v>
      </c>
      <c r="D1090" s="1" t="s">
        <v>539</v>
      </c>
      <c r="E1090" s="1" t="s">
        <v>1568</v>
      </c>
      <c r="F1090" s="1">
        <v>0.02</v>
      </c>
      <c r="G1090" s="1">
        <v>1.25E-3</v>
      </c>
      <c r="H1090" s="1">
        <v>2.62</v>
      </c>
      <c r="I1090" s="1" t="s">
        <v>1439</v>
      </c>
      <c r="J1090" s="1" t="s">
        <v>1440</v>
      </c>
    </row>
    <row r="1091" spans="1:10">
      <c r="A1091" s="1" t="s">
        <v>429</v>
      </c>
      <c r="B1091" s="1" t="s">
        <v>364</v>
      </c>
      <c r="C1091" s="1" t="s">
        <v>365</v>
      </c>
      <c r="D1091" s="1" t="s">
        <v>539</v>
      </c>
      <c r="E1091" s="1" t="s">
        <v>1569</v>
      </c>
      <c r="F1091" s="1">
        <v>0.04</v>
      </c>
      <c r="G1091" s="1">
        <v>2.5000000000000001E-3</v>
      </c>
      <c r="H1091" s="1">
        <v>2.62</v>
      </c>
      <c r="I1091" s="1" t="s">
        <v>993</v>
      </c>
      <c r="J1091" s="1" t="s">
        <v>535</v>
      </c>
    </row>
    <row r="1092" spans="1:10">
      <c r="A1092" s="1" t="s">
        <v>430</v>
      </c>
      <c r="B1092" s="1" t="s">
        <v>364</v>
      </c>
      <c r="C1092" s="1" t="s">
        <v>365</v>
      </c>
      <c r="D1092" s="1" t="s">
        <v>539</v>
      </c>
      <c r="E1092" s="1" t="s">
        <v>1570</v>
      </c>
      <c r="F1092" s="1">
        <v>0.04</v>
      </c>
      <c r="G1092" s="1">
        <v>2.5000000000000001E-3</v>
      </c>
      <c r="H1092" s="1">
        <v>2.62</v>
      </c>
      <c r="I1092" s="1" t="s">
        <v>993</v>
      </c>
      <c r="J1092" s="1" t="s">
        <v>535</v>
      </c>
    </row>
    <row r="1093" spans="1:10">
      <c r="A1093" s="1" t="s">
        <v>431</v>
      </c>
      <c r="B1093" s="1" t="s">
        <v>364</v>
      </c>
      <c r="C1093" s="1" t="s">
        <v>365</v>
      </c>
      <c r="D1093" s="1" t="s">
        <v>539</v>
      </c>
      <c r="E1093" s="1" t="s">
        <v>1571</v>
      </c>
      <c r="F1093" s="1">
        <v>0.04</v>
      </c>
      <c r="G1093" s="1">
        <v>2.5000000000000001E-3</v>
      </c>
      <c r="H1093" s="1">
        <v>2.62</v>
      </c>
      <c r="I1093" s="1" t="s">
        <v>704</v>
      </c>
      <c r="J1093" s="1" t="s">
        <v>1152</v>
      </c>
    </row>
    <row r="1094" spans="1:10">
      <c r="A1094" s="1" t="s">
        <v>432</v>
      </c>
      <c r="B1094" s="1" t="s">
        <v>364</v>
      </c>
      <c r="C1094" s="1" t="s">
        <v>365</v>
      </c>
      <c r="D1094" s="1" t="s">
        <v>539</v>
      </c>
      <c r="E1094" s="1" t="s">
        <v>1572</v>
      </c>
      <c r="F1094" s="1">
        <v>0.04</v>
      </c>
      <c r="G1094" s="1">
        <v>2.5000000000000001E-3</v>
      </c>
      <c r="H1094" s="1">
        <v>2.62</v>
      </c>
      <c r="I1094" s="1" t="s">
        <v>704</v>
      </c>
      <c r="J1094" s="1" t="s">
        <v>1152</v>
      </c>
    </row>
    <row r="1095" spans="1:10">
      <c r="A1095" s="1" t="s">
        <v>433</v>
      </c>
      <c r="B1095" s="1" t="s">
        <v>364</v>
      </c>
      <c r="C1095" s="1" t="s">
        <v>365</v>
      </c>
      <c r="D1095" s="1" t="s">
        <v>539</v>
      </c>
      <c r="E1095" s="1" t="s">
        <v>1573</v>
      </c>
      <c r="F1095" s="1">
        <v>0.04</v>
      </c>
      <c r="G1095" s="1">
        <v>2.5000000000000001E-3</v>
      </c>
      <c r="H1095" s="1">
        <v>2.62</v>
      </c>
      <c r="I1095" s="1" t="s">
        <v>1439</v>
      </c>
      <c r="J1095" s="1" t="s">
        <v>1444</v>
      </c>
    </row>
    <row r="1096" spans="1:10">
      <c r="A1096" s="1" t="s">
        <v>434</v>
      </c>
      <c r="B1096" s="1" t="s">
        <v>364</v>
      </c>
      <c r="C1096" s="1" t="s">
        <v>365</v>
      </c>
      <c r="D1096" s="1" t="s">
        <v>539</v>
      </c>
      <c r="E1096" s="1" t="s">
        <v>1574</v>
      </c>
      <c r="F1096" s="1">
        <v>0.04</v>
      </c>
      <c r="G1096" s="1">
        <v>2.5000000000000001E-3</v>
      </c>
      <c r="H1096" s="1">
        <v>2.62</v>
      </c>
      <c r="I1096" s="1" t="s">
        <v>1439</v>
      </c>
      <c r="J1096" s="1" t="s">
        <v>1444</v>
      </c>
    </row>
    <row r="1097" spans="1:10">
      <c r="A1097" s="1" t="s">
        <v>435</v>
      </c>
      <c r="B1097" s="1" t="s">
        <v>364</v>
      </c>
      <c r="C1097" s="1" t="s">
        <v>365</v>
      </c>
      <c r="D1097" s="1" t="s">
        <v>539</v>
      </c>
      <c r="E1097" s="1" t="s">
        <v>1575</v>
      </c>
      <c r="F1097" s="1">
        <v>0.02</v>
      </c>
      <c r="G1097" s="1">
        <v>1.25E-3</v>
      </c>
      <c r="H1097" s="1">
        <v>2.62</v>
      </c>
      <c r="I1097" s="1" t="s">
        <v>993</v>
      </c>
      <c r="J1097" s="1" t="s">
        <v>536</v>
      </c>
    </row>
    <row r="1098" spans="1:10">
      <c r="A1098" s="1" t="s">
        <v>436</v>
      </c>
      <c r="B1098" s="1" t="s">
        <v>364</v>
      </c>
      <c r="C1098" s="1" t="s">
        <v>365</v>
      </c>
      <c r="D1098" s="1" t="s">
        <v>539</v>
      </c>
      <c r="E1098" s="1" t="s">
        <v>1576</v>
      </c>
      <c r="F1098" s="1">
        <v>0.02</v>
      </c>
      <c r="G1098" s="1">
        <v>1.25E-3</v>
      </c>
      <c r="H1098" s="1">
        <v>2.62</v>
      </c>
      <c r="I1098" s="1" t="s">
        <v>993</v>
      </c>
      <c r="J1098" s="1" t="s">
        <v>536</v>
      </c>
    </row>
    <row r="1099" spans="1:10">
      <c r="A1099" s="1" t="s">
        <v>437</v>
      </c>
      <c r="B1099" s="1" t="s">
        <v>364</v>
      </c>
      <c r="C1099" s="1" t="s">
        <v>365</v>
      </c>
      <c r="D1099" s="1" t="s">
        <v>539</v>
      </c>
      <c r="E1099" s="1" t="s">
        <v>1577</v>
      </c>
      <c r="F1099" s="1">
        <v>0.02</v>
      </c>
      <c r="G1099" s="1">
        <v>1.25E-3</v>
      </c>
      <c r="H1099" s="1">
        <v>2.62</v>
      </c>
      <c r="I1099" s="1" t="s">
        <v>704</v>
      </c>
      <c r="J1099" s="1" t="s">
        <v>1033</v>
      </c>
    </row>
    <row r="1100" spans="1:10">
      <c r="A1100" s="1" t="s">
        <v>438</v>
      </c>
      <c r="B1100" s="1" t="s">
        <v>364</v>
      </c>
      <c r="C1100" s="1" t="s">
        <v>365</v>
      </c>
      <c r="D1100" s="1" t="s">
        <v>539</v>
      </c>
      <c r="E1100" s="1" t="s">
        <v>1578</v>
      </c>
      <c r="F1100" s="1">
        <v>0.02</v>
      </c>
      <c r="G1100" s="1">
        <v>1.25E-3</v>
      </c>
      <c r="H1100" s="1">
        <v>2.62</v>
      </c>
      <c r="I1100" s="1" t="s">
        <v>704</v>
      </c>
      <c r="J1100" s="1" t="s">
        <v>1033</v>
      </c>
    </row>
    <row r="1101" spans="1:10">
      <c r="A1101" s="1" t="s">
        <v>439</v>
      </c>
      <c r="B1101" s="1" t="s">
        <v>364</v>
      </c>
      <c r="C1101" s="1" t="s">
        <v>365</v>
      </c>
      <c r="D1101" s="1" t="s">
        <v>539</v>
      </c>
      <c r="E1101" s="1" t="s">
        <v>1579</v>
      </c>
      <c r="F1101" s="1">
        <v>0.02</v>
      </c>
      <c r="G1101" s="1">
        <v>1.25E-3</v>
      </c>
      <c r="H1101" s="1">
        <v>2.62</v>
      </c>
      <c r="I1101" s="1" t="s">
        <v>1439</v>
      </c>
      <c r="J1101" s="1" t="s">
        <v>1448</v>
      </c>
    </row>
    <row r="1102" spans="1:10">
      <c r="A1102" s="1" t="s">
        <v>440</v>
      </c>
      <c r="B1102" s="1" t="s">
        <v>364</v>
      </c>
      <c r="C1102" s="1" t="s">
        <v>365</v>
      </c>
      <c r="D1102" s="1" t="s">
        <v>539</v>
      </c>
      <c r="E1102" s="1" t="s">
        <v>1580</v>
      </c>
      <c r="F1102" s="1">
        <v>0.02</v>
      </c>
      <c r="G1102" s="1">
        <v>1.25E-3</v>
      </c>
      <c r="H1102" s="1">
        <v>2.62</v>
      </c>
      <c r="I1102" s="1" t="s">
        <v>1439</v>
      </c>
      <c r="J1102" s="1" t="s">
        <v>1448</v>
      </c>
    </row>
    <row r="1103" spans="1:10">
      <c r="A1103" s="1" t="s">
        <v>441</v>
      </c>
      <c r="B1103" s="1" t="s">
        <v>442</v>
      </c>
      <c r="C1103" s="1" t="s">
        <v>443</v>
      </c>
      <c r="D1103" s="1" t="s">
        <v>35</v>
      </c>
      <c r="E1103" s="1" t="s">
        <v>2148</v>
      </c>
      <c r="F1103" s="1">
        <v>0.03</v>
      </c>
      <c r="G1103" s="1">
        <v>0</v>
      </c>
      <c r="H1103" s="1">
        <v>2.08</v>
      </c>
      <c r="I1103" s="1" t="s">
        <v>1830</v>
      </c>
      <c r="J1103" s="1" t="s">
        <v>162</v>
      </c>
    </row>
    <row r="1104" spans="1:10">
      <c r="A1104" s="1" t="s">
        <v>444</v>
      </c>
      <c r="B1104" s="1" t="s">
        <v>442</v>
      </c>
      <c r="C1104" s="1" t="s">
        <v>443</v>
      </c>
      <c r="D1104" s="1" t="s">
        <v>35</v>
      </c>
      <c r="E1104" s="1" t="s">
        <v>2150</v>
      </c>
      <c r="F1104" s="1">
        <v>0.02</v>
      </c>
      <c r="G1104" s="1">
        <v>0</v>
      </c>
      <c r="H1104" s="1">
        <v>2.08</v>
      </c>
      <c r="I1104" s="1" t="s">
        <v>1830</v>
      </c>
      <c r="J1104" s="1" t="s">
        <v>164</v>
      </c>
    </row>
    <row r="1105" spans="1:10">
      <c r="A1105" s="1" t="s">
        <v>445</v>
      </c>
      <c r="B1105" s="1" t="s">
        <v>442</v>
      </c>
      <c r="C1105" s="1" t="s">
        <v>443</v>
      </c>
      <c r="D1105" s="1" t="s">
        <v>35</v>
      </c>
      <c r="E1105" s="1" t="s">
        <v>2151</v>
      </c>
      <c r="F1105" s="1">
        <v>0.01</v>
      </c>
      <c r="G1105" s="1">
        <v>0</v>
      </c>
      <c r="H1105" s="1">
        <v>2.08</v>
      </c>
      <c r="I1105" s="1" t="s">
        <v>1830</v>
      </c>
      <c r="J1105" s="1" t="s">
        <v>166</v>
      </c>
    </row>
    <row r="1106" spans="1:10">
      <c r="A1106" s="1" t="s">
        <v>446</v>
      </c>
      <c r="B1106" s="1" t="s">
        <v>442</v>
      </c>
      <c r="C1106" s="1" t="s">
        <v>443</v>
      </c>
      <c r="D1106" s="1" t="s">
        <v>1703</v>
      </c>
      <c r="E1106" s="1" t="s">
        <v>2152</v>
      </c>
      <c r="F1106" s="1">
        <v>2.5000000000000001E-2</v>
      </c>
      <c r="G1106" s="1">
        <v>0</v>
      </c>
      <c r="H1106" s="1">
        <v>2.08</v>
      </c>
      <c r="I1106" s="1" t="s">
        <v>1830</v>
      </c>
      <c r="J1106" s="1" t="s">
        <v>168</v>
      </c>
    </row>
    <row r="1107" spans="1:10">
      <c r="A1107" s="1" t="s">
        <v>447</v>
      </c>
      <c r="B1107" s="1" t="s">
        <v>442</v>
      </c>
      <c r="C1107" s="1" t="s">
        <v>443</v>
      </c>
      <c r="D1107" s="1" t="s">
        <v>1703</v>
      </c>
      <c r="E1107" s="1" t="s">
        <v>1581</v>
      </c>
      <c r="F1107" s="1">
        <v>2.5000000000000001E-2</v>
      </c>
    </row>
    <row r="1108" spans="1:10">
      <c r="A1108" s="1" t="s">
        <v>448</v>
      </c>
      <c r="B1108" s="1" t="s">
        <v>442</v>
      </c>
      <c r="C1108" s="1" t="s">
        <v>443</v>
      </c>
      <c r="D1108" s="1" t="s">
        <v>1703</v>
      </c>
      <c r="E1108" s="1" t="s">
        <v>2153</v>
      </c>
      <c r="F1108" s="1">
        <v>1.2500000000000001E-2</v>
      </c>
      <c r="G1108" s="1">
        <v>0</v>
      </c>
      <c r="H1108" s="1">
        <v>2.08</v>
      </c>
      <c r="I1108" s="1" t="s">
        <v>1830</v>
      </c>
      <c r="J1108" s="1" t="s">
        <v>170</v>
      </c>
    </row>
    <row r="1109" spans="1:10">
      <c r="A1109" s="1" t="s">
        <v>449</v>
      </c>
      <c r="B1109" s="1" t="s">
        <v>442</v>
      </c>
      <c r="C1109" s="1" t="s">
        <v>443</v>
      </c>
      <c r="D1109" s="1" t="s">
        <v>1703</v>
      </c>
      <c r="E1109" s="1" t="s">
        <v>1582</v>
      </c>
      <c r="F1109" s="1">
        <v>1.2999999999999999E-2</v>
      </c>
      <c r="J1109" s="1" t="s">
        <v>450</v>
      </c>
    </row>
    <row r="1110" spans="1:10">
      <c r="A1110" s="1" t="s">
        <v>451</v>
      </c>
      <c r="B1110" s="1" t="s">
        <v>442</v>
      </c>
      <c r="C1110" s="1" t="s">
        <v>443</v>
      </c>
      <c r="D1110" s="1" t="s">
        <v>1703</v>
      </c>
      <c r="E1110" s="1" t="s">
        <v>2154</v>
      </c>
      <c r="F1110" s="1">
        <v>1.2500000000000001E-2</v>
      </c>
      <c r="G1110" s="1">
        <v>0</v>
      </c>
      <c r="H1110" s="1">
        <v>2.08</v>
      </c>
      <c r="I1110" s="1" t="s">
        <v>1830</v>
      </c>
      <c r="J1110" s="1" t="s">
        <v>176</v>
      </c>
    </row>
    <row r="1111" spans="1:10">
      <c r="A1111" s="1" t="s">
        <v>452</v>
      </c>
      <c r="B1111" s="1" t="s">
        <v>442</v>
      </c>
      <c r="C1111" s="1" t="s">
        <v>443</v>
      </c>
      <c r="D1111" s="1" t="s">
        <v>1703</v>
      </c>
      <c r="E1111" s="1" t="s">
        <v>2155</v>
      </c>
      <c r="F1111" s="1">
        <v>1.2500000000000001E-2</v>
      </c>
      <c r="G1111" s="1">
        <v>0</v>
      </c>
      <c r="H1111" s="1">
        <v>2.08</v>
      </c>
      <c r="I1111" s="1" t="s">
        <v>1830</v>
      </c>
      <c r="J1111" s="1" t="s">
        <v>178</v>
      </c>
    </row>
    <row r="1112" spans="1:10">
      <c r="A1112" s="1" t="s">
        <v>453</v>
      </c>
      <c r="B1112" s="1" t="s">
        <v>442</v>
      </c>
      <c r="C1112" s="1" t="s">
        <v>443</v>
      </c>
      <c r="D1112" s="1" t="s">
        <v>1703</v>
      </c>
      <c r="E1112" s="1" t="s">
        <v>2156</v>
      </c>
      <c r="F1112" s="1">
        <v>6.2500000000000003E-3</v>
      </c>
      <c r="G1112" s="1">
        <v>0</v>
      </c>
      <c r="H1112" s="1">
        <v>2.08</v>
      </c>
      <c r="I1112" s="1" t="s">
        <v>1830</v>
      </c>
      <c r="J1112" s="1" t="s">
        <v>180</v>
      </c>
    </row>
    <row r="1113" spans="1:10">
      <c r="A1113" s="1" t="s">
        <v>454</v>
      </c>
      <c r="B1113" s="1" t="s">
        <v>442</v>
      </c>
      <c r="C1113" s="1" t="s">
        <v>443</v>
      </c>
      <c r="D1113" s="1" t="s">
        <v>1703</v>
      </c>
      <c r="E1113" s="1" t="s">
        <v>2157</v>
      </c>
      <c r="F1113" s="1">
        <v>6.2500000000000003E-3</v>
      </c>
      <c r="G1113" s="1">
        <v>0</v>
      </c>
      <c r="H1113" s="1">
        <v>2.08</v>
      </c>
      <c r="I1113" s="1" t="s">
        <v>1830</v>
      </c>
      <c r="J1113" s="1" t="s">
        <v>182</v>
      </c>
    </row>
    <row r="1114" spans="1:10">
      <c r="A1114" s="1" t="s">
        <v>455</v>
      </c>
      <c r="B1114" s="1" t="s">
        <v>442</v>
      </c>
      <c r="C1114" s="1" t="s">
        <v>443</v>
      </c>
      <c r="D1114" s="1" t="s">
        <v>539</v>
      </c>
      <c r="E1114" s="1" t="s">
        <v>1583</v>
      </c>
      <c r="F1114" s="1">
        <v>2.5000000000000001E-2</v>
      </c>
      <c r="G1114" s="1">
        <v>0</v>
      </c>
    </row>
    <row r="1115" spans="1:10">
      <c r="A1115" s="1" t="s">
        <v>456</v>
      </c>
      <c r="B1115" s="1" t="s">
        <v>442</v>
      </c>
      <c r="C1115" s="1" t="s">
        <v>443</v>
      </c>
      <c r="D1115" s="1" t="s">
        <v>539</v>
      </c>
      <c r="E1115" s="1" t="s">
        <v>1584</v>
      </c>
      <c r="F1115" s="1">
        <v>1.2500000000000001E-2</v>
      </c>
      <c r="G1115" s="1">
        <v>0</v>
      </c>
      <c r="J1115" s="1" t="s">
        <v>705</v>
      </c>
    </row>
    <row r="1116" spans="1:10">
      <c r="A1116" s="1" t="s">
        <v>457</v>
      </c>
      <c r="B1116" s="1" t="s">
        <v>442</v>
      </c>
      <c r="C1116" s="1" t="s">
        <v>443</v>
      </c>
      <c r="D1116" s="1" t="s">
        <v>539</v>
      </c>
      <c r="E1116" s="1" t="s">
        <v>1585</v>
      </c>
      <c r="F1116" s="1">
        <v>1.2500000000000001E-2</v>
      </c>
      <c r="G1116" s="1">
        <v>0</v>
      </c>
      <c r="J1116" s="1" t="s">
        <v>535</v>
      </c>
    </row>
    <row r="1117" spans="1:10">
      <c r="A1117" s="1" t="s">
        <v>458</v>
      </c>
      <c r="B1117" s="1" t="s">
        <v>442</v>
      </c>
      <c r="C1117" s="1" t="s">
        <v>443</v>
      </c>
      <c r="D1117" s="1" t="s">
        <v>539</v>
      </c>
      <c r="E1117" s="1" t="s">
        <v>1586</v>
      </c>
      <c r="F1117" s="1">
        <v>1.2500000000000001E-2</v>
      </c>
      <c r="G1117" s="1">
        <v>0</v>
      </c>
      <c r="J1117" s="1" t="s">
        <v>1152</v>
      </c>
    </row>
    <row r="1118" spans="1:10">
      <c r="A1118" s="1" t="s">
        <v>459</v>
      </c>
      <c r="B1118" s="1" t="s">
        <v>442</v>
      </c>
      <c r="C1118" s="1" t="s">
        <v>443</v>
      </c>
      <c r="D1118" s="1" t="s">
        <v>539</v>
      </c>
      <c r="E1118" s="1" t="s">
        <v>1587</v>
      </c>
      <c r="F1118" s="1">
        <v>6.2500000000000003E-3</v>
      </c>
      <c r="G1118" s="1">
        <v>0</v>
      </c>
      <c r="J1118" s="1" t="s">
        <v>536</v>
      </c>
    </row>
    <row r="1119" spans="1:10">
      <c r="A1119" s="1" t="s">
        <v>460</v>
      </c>
      <c r="B1119" s="1" t="s">
        <v>442</v>
      </c>
      <c r="C1119" s="1" t="s">
        <v>443</v>
      </c>
      <c r="D1119" s="1" t="s">
        <v>539</v>
      </c>
      <c r="E1119" s="1" t="s">
        <v>1588</v>
      </c>
      <c r="F1119" s="1">
        <v>6.2500000000000003E-3</v>
      </c>
      <c r="G1119" s="1">
        <v>0</v>
      </c>
      <c r="J1119" s="1" t="s">
        <v>772</v>
      </c>
    </row>
    <row r="1120" spans="1:10">
      <c r="A1120" s="1" t="s">
        <v>461</v>
      </c>
      <c r="B1120" s="1" t="s">
        <v>462</v>
      </c>
      <c r="C1120" s="1" t="s">
        <v>463</v>
      </c>
      <c r="D1120" s="1" t="s">
        <v>1702</v>
      </c>
      <c r="E1120" s="1" t="s">
        <v>2148</v>
      </c>
      <c r="F1120" s="1">
        <v>0.105</v>
      </c>
      <c r="G1120" s="1">
        <v>0</v>
      </c>
      <c r="H1120" s="1">
        <v>1.45</v>
      </c>
      <c r="I1120" s="1" t="s">
        <v>1332</v>
      </c>
      <c r="J1120" s="1" t="s">
        <v>1333</v>
      </c>
    </row>
    <row r="1121" spans="1:10">
      <c r="A1121" s="1" t="s">
        <v>464</v>
      </c>
      <c r="B1121" s="1" t="s">
        <v>462</v>
      </c>
      <c r="C1121" s="1" t="s">
        <v>463</v>
      </c>
      <c r="D1121" s="1" t="s">
        <v>1702</v>
      </c>
      <c r="E1121" s="1" t="s">
        <v>2150</v>
      </c>
      <c r="F1121" s="1">
        <v>7.0000000000000007E-2</v>
      </c>
      <c r="G1121" s="1">
        <v>0</v>
      </c>
      <c r="H1121" s="1">
        <v>1.45</v>
      </c>
      <c r="I1121" s="1" t="s">
        <v>1332</v>
      </c>
      <c r="J1121" s="1" t="s">
        <v>1335</v>
      </c>
    </row>
    <row r="1122" spans="1:10">
      <c r="A1122" s="1" t="s">
        <v>465</v>
      </c>
      <c r="B1122" s="1" t="s">
        <v>462</v>
      </c>
      <c r="C1122" s="1" t="s">
        <v>463</v>
      </c>
      <c r="D1122" s="1" t="s">
        <v>1702</v>
      </c>
      <c r="E1122" s="1" t="s">
        <v>2151</v>
      </c>
      <c r="F1122" s="1">
        <v>3.5000000000000003E-2</v>
      </c>
      <c r="G1122" s="1">
        <v>0</v>
      </c>
      <c r="H1122" s="1">
        <v>1.45</v>
      </c>
      <c r="I1122" s="1" t="s">
        <v>1332</v>
      </c>
      <c r="J1122" s="1" t="s">
        <v>1337</v>
      </c>
    </row>
    <row r="1123" spans="1:10">
      <c r="A1123" s="1" t="s">
        <v>466</v>
      </c>
      <c r="B1123" s="1" t="s">
        <v>462</v>
      </c>
      <c r="C1123" s="1" t="s">
        <v>463</v>
      </c>
      <c r="D1123" s="1" t="s">
        <v>1703</v>
      </c>
      <c r="E1123" s="1" t="s">
        <v>2159</v>
      </c>
      <c r="F1123" s="1">
        <v>7.0000000000000007E-2</v>
      </c>
      <c r="G1123" s="1">
        <v>0</v>
      </c>
      <c r="H1123" s="1">
        <v>1.45</v>
      </c>
      <c r="I1123" s="1" t="s">
        <v>1332</v>
      </c>
      <c r="J1123" s="1" t="s">
        <v>1339</v>
      </c>
    </row>
    <row r="1124" spans="1:10">
      <c r="A1124" s="1" t="s">
        <v>467</v>
      </c>
      <c r="B1124" s="1" t="s">
        <v>462</v>
      </c>
      <c r="C1124" s="1" t="s">
        <v>463</v>
      </c>
      <c r="D1124" s="1" t="s">
        <v>1703</v>
      </c>
      <c r="E1124" s="1" t="s">
        <v>2160</v>
      </c>
      <c r="F1124" s="1">
        <v>3.5000000000000003E-2</v>
      </c>
      <c r="G1124" s="1">
        <v>0</v>
      </c>
      <c r="H1124" s="1">
        <v>1.45</v>
      </c>
      <c r="I1124" s="1" t="s">
        <v>1332</v>
      </c>
      <c r="J1124" s="1" t="s">
        <v>1341</v>
      </c>
    </row>
    <row r="1125" spans="1:10">
      <c r="A1125" s="1" t="s">
        <v>468</v>
      </c>
      <c r="B1125" s="1" t="s">
        <v>462</v>
      </c>
      <c r="C1125" s="1" t="s">
        <v>463</v>
      </c>
      <c r="D1125" s="1" t="s">
        <v>1703</v>
      </c>
      <c r="E1125" s="1" t="s">
        <v>2161</v>
      </c>
      <c r="F1125" s="1">
        <v>3.5000000000000003E-2</v>
      </c>
      <c r="G1125" s="1">
        <v>0</v>
      </c>
      <c r="H1125" s="1">
        <v>1.45</v>
      </c>
      <c r="I1125" s="1" t="s">
        <v>1332</v>
      </c>
      <c r="J1125" s="1" t="s">
        <v>1347</v>
      </c>
    </row>
    <row r="1126" spans="1:10">
      <c r="A1126" s="1" t="s">
        <v>469</v>
      </c>
      <c r="B1126" s="1" t="s">
        <v>462</v>
      </c>
      <c r="C1126" s="1" t="s">
        <v>463</v>
      </c>
      <c r="D1126" s="1" t="s">
        <v>1703</v>
      </c>
      <c r="E1126" s="1" t="s">
        <v>2162</v>
      </c>
      <c r="F1126" s="1">
        <v>3.5000000000000003E-2</v>
      </c>
      <c r="G1126" s="1">
        <v>0</v>
      </c>
      <c r="H1126" s="1">
        <v>1.45</v>
      </c>
      <c r="I1126" s="1" t="s">
        <v>1332</v>
      </c>
      <c r="J1126" s="1" t="s">
        <v>1349</v>
      </c>
    </row>
    <row r="1127" spans="1:10">
      <c r="A1127" s="1" t="s">
        <v>470</v>
      </c>
      <c r="B1127" s="1" t="s">
        <v>462</v>
      </c>
      <c r="C1127" s="1" t="s">
        <v>463</v>
      </c>
      <c r="D1127" s="1" t="s">
        <v>1703</v>
      </c>
      <c r="E1127" s="1" t="s">
        <v>2163</v>
      </c>
      <c r="F1127" s="1">
        <v>1.7500000000000002E-2</v>
      </c>
      <c r="G1127" s="1">
        <v>0</v>
      </c>
      <c r="H1127" s="1">
        <v>1.45</v>
      </c>
      <c r="I1127" s="1" t="s">
        <v>1332</v>
      </c>
      <c r="J1127" s="1" t="s">
        <v>1351</v>
      </c>
    </row>
    <row r="1128" spans="1:10">
      <c r="A1128" s="1" t="s">
        <v>471</v>
      </c>
      <c r="B1128" s="1" t="s">
        <v>462</v>
      </c>
      <c r="C1128" s="1" t="s">
        <v>463</v>
      </c>
      <c r="D1128" s="1" t="s">
        <v>1703</v>
      </c>
      <c r="E1128" s="1" t="s">
        <v>2164</v>
      </c>
      <c r="F1128" s="1">
        <v>1.7500000000000002E-2</v>
      </c>
      <c r="G1128" s="1">
        <v>0</v>
      </c>
      <c r="H1128" s="1">
        <v>1.45</v>
      </c>
      <c r="I1128" s="1" t="s">
        <v>1332</v>
      </c>
      <c r="J1128" s="1" t="s">
        <v>1353</v>
      </c>
    </row>
    <row r="1129" spans="1:10">
      <c r="A1129" s="1" t="s">
        <v>472</v>
      </c>
      <c r="B1129" s="1" t="s">
        <v>462</v>
      </c>
      <c r="C1129" s="1" t="s">
        <v>463</v>
      </c>
      <c r="D1129" s="1" t="s">
        <v>539</v>
      </c>
      <c r="E1129" s="1" t="s">
        <v>1589</v>
      </c>
      <c r="F1129" s="1">
        <v>0.04</v>
      </c>
      <c r="G1129" s="1">
        <v>0</v>
      </c>
    </row>
    <row r="1130" spans="1:10">
      <c r="A1130" s="1" t="s">
        <v>473</v>
      </c>
      <c r="B1130" s="1" t="s">
        <v>462</v>
      </c>
      <c r="C1130" s="1" t="s">
        <v>463</v>
      </c>
      <c r="D1130" s="1" t="s">
        <v>539</v>
      </c>
      <c r="E1130" s="1" t="s">
        <v>1590</v>
      </c>
      <c r="F1130" s="1">
        <v>0.02</v>
      </c>
      <c r="G1130" s="1">
        <v>0</v>
      </c>
      <c r="J1130" s="1" t="s">
        <v>705</v>
      </c>
    </row>
    <row r="1131" spans="1:10">
      <c r="A1131" s="1" t="s">
        <v>474</v>
      </c>
      <c r="B1131" s="1" t="s">
        <v>462</v>
      </c>
      <c r="C1131" s="1" t="s">
        <v>463</v>
      </c>
      <c r="D1131" s="1" t="s">
        <v>539</v>
      </c>
      <c r="E1131" s="1" t="s">
        <v>1591</v>
      </c>
      <c r="F1131" s="1">
        <v>0.02</v>
      </c>
      <c r="G1131" s="1">
        <v>0</v>
      </c>
      <c r="J1131" s="1" t="s">
        <v>535</v>
      </c>
    </row>
    <row r="1132" spans="1:10">
      <c r="A1132" s="1" t="s">
        <v>475</v>
      </c>
      <c r="B1132" s="1" t="s">
        <v>462</v>
      </c>
      <c r="C1132" s="1" t="s">
        <v>463</v>
      </c>
      <c r="D1132" s="1" t="s">
        <v>539</v>
      </c>
      <c r="E1132" s="1" t="s">
        <v>1592</v>
      </c>
      <c r="F1132" s="1">
        <v>0.02</v>
      </c>
      <c r="G1132" s="1">
        <v>0</v>
      </c>
      <c r="J1132" s="1" t="s">
        <v>769</v>
      </c>
    </row>
    <row r="1133" spans="1:10">
      <c r="A1133" s="1" t="s">
        <v>476</v>
      </c>
      <c r="B1133" s="1" t="s">
        <v>462</v>
      </c>
      <c r="C1133" s="1" t="s">
        <v>463</v>
      </c>
      <c r="D1133" s="1" t="s">
        <v>539</v>
      </c>
      <c r="E1133" s="1" t="s">
        <v>1593</v>
      </c>
      <c r="F1133" s="1">
        <v>0.01</v>
      </c>
      <c r="G1133" s="1">
        <v>0</v>
      </c>
      <c r="J1133" s="1" t="s">
        <v>536</v>
      </c>
    </row>
    <row r="1134" spans="1:10">
      <c r="A1134" s="1" t="s">
        <v>477</v>
      </c>
      <c r="B1134" s="1" t="s">
        <v>462</v>
      </c>
      <c r="C1134" s="1" t="s">
        <v>463</v>
      </c>
      <c r="D1134" s="1" t="s">
        <v>539</v>
      </c>
      <c r="E1134" s="1" t="s">
        <v>1594</v>
      </c>
      <c r="F1134" s="1">
        <v>0.01</v>
      </c>
      <c r="G1134" s="1">
        <v>0</v>
      </c>
      <c r="J1134" s="1" t="s">
        <v>772</v>
      </c>
    </row>
    <row r="1135" spans="1:10">
      <c r="A1135" s="1" t="s">
        <v>478</v>
      </c>
      <c r="B1135" s="1" t="s">
        <v>294</v>
      </c>
      <c r="C1135" s="1" t="s">
        <v>479</v>
      </c>
      <c r="E1135" s="1" t="s">
        <v>480</v>
      </c>
      <c r="F1135" s="1">
        <v>0</v>
      </c>
      <c r="G1135" s="1">
        <v>0</v>
      </c>
      <c r="H1135" s="1">
        <v>0</v>
      </c>
      <c r="I1135" s="1" t="s">
        <v>481</v>
      </c>
    </row>
    <row r="1136" spans="1:10">
      <c r="A1136" s="1" t="s">
        <v>482</v>
      </c>
      <c r="B1136" s="1" t="s">
        <v>295</v>
      </c>
      <c r="C1136" s="1" t="s">
        <v>483</v>
      </c>
      <c r="E1136" s="1" t="s">
        <v>484</v>
      </c>
      <c r="F1136" s="1">
        <v>0</v>
      </c>
      <c r="G1136" s="1">
        <v>0</v>
      </c>
      <c r="H1136" s="1">
        <v>0</v>
      </c>
      <c r="I1136" s="1" t="s">
        <v>481</v>
      </c>
    </row>
    <row r="1137" spans="1:9">
      <c r="A1137" s="1" t="s">
        <v>485</v>
      </c>
      <c r="B1137" s="1" t="s">
        <v>296</v>
      </c>
      <c r="C1137" s="1" t="s">
        <v>486</v>
      </c>
      <c r="E1137" s="1" t="s">
        <v>487</v>
      </c>
      <c r="F1137" s="1">
        <v>0</v>
      </c>
      <c r="G1137" s="1">
        <v>0</v>
      </c>
      <c r="H1137" s="1">
        <v>0</v>
      </c>
      <c r="I1137" s="1" t="s">
        <v>481</v>
      </c>
    </row>
    <row r="1138" spans="1:9">
      <c r="A1138" s="1" t="s">
        <v>488</v>
      </c>
      <c r="B1138" s="1" t="s">
        <v>297</v>
      </c>
      <c r="C1138" s="1" t="s">
        <v>489</v>
      </c>
      <c r="E1138" s="1" t="s">
        <v>487</v>
      </c>
      <c r="F1138" s="1">
        <v>0</v>
      </c>
      <c r="G1138" s="1">
        <v>0</v>
      </c>
      <c r="H1138" s="1">
        <v>0</v>
      </c>
      <c r="I1138" s="1" t="s">
        <v>481</v>
      </c>
    </row>
    <row r="1139" spans="1:9">
      <c r="A1139" s="1" t="s">
        <v>490</v>
      </c>
      <c r="B1139" s="1" t="s">
        <v>298</v>
      </c>
      <c r="C1139" s="1" t="s">
        <v>491</v>
      </c>
      <c r="E1139" s="1" t="s">
        <v>492</v>
      </c>
      <c r="F1139" s="1">
        <v>0</v>
      </c>
      <c r="G1139" s="1">
        <v>0</v>
      </c>
      <c r="H1139" s="1">
        <v>0</v>
      </c>
      <c r="I1139" s="1" t="s">
        <v>481</v>
      </c>
    </row>
    <row r="1140" spans="1:9">
      <c r="A1140" s="1" t="s">
        <v>493</v>
      </c>
      <c r="B1140" s="1" t="s">
        <v>498</v>
      </c>
      <c r="C1140" s="1" t="s">
        <v>479</v>
      </c>
      <c r="D1140" s="1" t="s">
        <v>1703</v>
      </c>
      <c r="E1140" s="1" t="s">
        <v>499</v>
      </c>
      <c r="F1140" s="1">
        <v>0</v>
      </c>
      <c r="G1140" s="1">
        <v>0</v>
      </c>
      <c r="H1140" s="1">
        <v>0</v>
      </c>
      <c r="I1140" s="1" t="s">
        <v>481</v>
      </c>
    </row>
    <row r="1141" spans="1:9">
      <c r="A1141" s="1" t="s">
        <v>500</v>
      </c>
      <c r="B1141" s="1" t="s">
        <v>498</v>
      </c>
      <c r="C1141" s="1" t="s">
        <v>483</v>
      </c>
      <c r="D1141" s="1" t="s">
        <v>1703</v>
      </c>
      <c r="E1141" s="1" t="s">
        <v>501</v>
      </c>
      <c r="F1141" s="1">
        <v>0</v>
      </c>
      <c r="G1141" s="1">
        <v>0</v>
      </c>
      <c r="H1141" s="1">
        <v>0</v>
      </c>
      <c r="I1141" s="1" t="s">
        <v>481</v>
      </c>
    </row>
    <row r="1142" spans="1:9">
      <c r="A1142" s="1" t="s">
        <v>502</v>
      </c>
      <c r="B1142" s="1" t="s">
        <v>498</v>
      </c>
      <c r="C1142" s="1" t="s">
        <v>486</v>
      </c>
      <c r="D1142" s="1" t="s">
        <v>1703</v>
      </c>
      <c r="E1142" s="1" t="s">
        <v>501</v>
      </c>
      <c r="F1142" s="1">
        <v>0</v>
      </c>
      <c r="G1142" s="1">
        <v>0</v>
      </c>
      <c r="H1142" s="1">
        <v>0</v>
      </c>
      <c r="I1142" s="1" t="s">
        <v>481</v>
      </c>
    </row>
    <row r="1143" spans="1:9">
      <c r="A1143" s="1" t="s">
        <v>503</v>
      </c>
      <c r="B1143" s="1" t="s">
        <v>498</v>
      </c>
      <c r="C1143" s="1" t="s">
        <v>489</v>
      </c>
      <c r="D1143" s="1" t="s">
        <v>1703</v>
      </c>
      <c r="E1143" s="1" t="s">
        <v>501</v>
      </c>
      <c r="F1143" s="1">
        <v>0</v>
      </c>
      <c r="G1143" s="1">
        <v>0</v>
      </c>
      <c r="H1143" s="1">
        <v>0</v>
      </c>
      <c r="I1143" s="1" t="s">
        <v>481</v>
      </c>
    </row>
    <row r="1144" spans="1:9">
      <c r="A1144" s="1" t="s">
        <v>504</v>
      </c>
      <c r="B1144" s="1" t="s">
        <v>498</v>
      </c>
      <c r="C1144" s="1" t="s">
        <v>491</v>
      </c>
      <c r="D1144" s="1" t="s">
        <v>1703</v>
      </c>
      <c r="E1144" s="1" t="s">
        <v>501</v>
      </c>
      <c r="F1144" s="1">
        <v>0</v>
      </c>
      <c r="G1144" s="1">
        <v>0</v>
      </c>
      <c r="H1144" s="1">
        <v>0</v>
      </c>
      <c r="I1144" s="1" t="s">
        <v>481</v>
      </c>
    </row>
    <row r="1145" spans="1:9">
      <c r="A1145" s="1" t="s">
        <v>505</v>
      </c>
      <c r="B1145" s="1" t="s">
        <v>498</v>
      </c>
      <c r="C1145" s="1" t="s">
        <v>483</v>
      </c>
      <c r="D1145" s="1" t="s">
        <v>1703</v>
      </c>
      <c r="E1145" s="1" t="s">
        <v>506</v>
      </c>
      <c r="F1145" s="1">
        <v>0</v>
      </c>
      <c r="G1145" s="1">
        <v>0</v>
      </c>
      <c r="H1145" s="1">
        <v>0</v>
      </c>
      <c r="I1145" s="1" t="s">
        <v>481</v>
      </c>
    </row>
    <row r="1146" spans="1:9">
      <c r="A1146" s="1" t="s">
        <v>507</v>
      </c>
      <c r="B1146" s="1" t="s">
        <v>498</v>
      </c>
      <c r="C1146" s="1" t="s">
        <v>486</v>
      </c>
      <c r="D1146" s="1" t="s">
        <v>1703</v>
      </c>
      <c r="E1146" s="1" t="s">
        <v>506</v>
      </c>
      <c r="F1146" s="1">
        <v>0</v>
      </c>
      <c r="G1146" s="1">
        <v>0</v>
      </c>
      <c r="H1146" s="1">
        <v>0</v>
      </c>
      <c r="I1146" s="1" t="s">
        <v>481</v>
      </c>
    </row>
    <row r="1147" spans="1:9">
      <c r="A1147" s="1" t="s">
        <v>508</v>
      </c>
      <c r="B1147" s="1" t="s">
        <v>498</v>
      </c>
      <c r="C1147" s="1" t="s">
        <v>489</v>
      </c>
      <c r="D1147" s="1" t="s">
        <v>1703</v>
      </c>
      <c r="E1147" s="1" t="s">
        <v>506</v>
      </c>
      <c r="F1147" s="1">
        <v>0</v>
      </c>
      <c r="G1147" s="1">
        <v>0</v>
      </c>
      <c r="H1147" s="1">
        <v>0</v>
      </c>
      <c r="I1147" s="1" t="s">
        <v>481</v>
      </c>
    </row>
    <row r="1148" spans="1:9">
      <c r="A1148" s="1" t="s">
        <v>509</v>
      </c>
      <c r="B1148" s="1" t="s">
        <v>498</v>
      </c>
      <c r="C1148" s="1" t="s">
        <v>491</v>
      </c>
      <c r="D1148" s="1" t="s">
        <v>1703</v>
      </c>
      <c r="E1148" s="1" t="s">
        <v>506</v>
      </c>
      <c r="F1148" s="1">
        <v>0</v>
      </c>
      <c r="G1148" s="1">
        <v>0</v>
      </c>
      <c r="H1148" s="1">
        <v>0</v>
      </c>
      <c r="I1148" s="1" t="s">
        <v>481</v>
      </c>
    </row>
    <row r="1149" spans="1:9">
      <c r="A1149" s="1" t="s">
        <v>510</v>
      </c>
      <c r="B1149" s="1" t="s">
        <v>498</v>
      </c>
      <c r="C1149" s="1" t="s">
        <v>511</v>
      </c>
      <c r="D1149" s="1" t="s">
        <v>1703</v>
      </c>
      <c r="E1149" s="1" t="s">
        <v>512</v>
      </c>
      <c r="F1149" s="1">
        <v>0</v>
      </c>
      <c r="G1149" s="1">
        <v>0</v>
      </c>
      <c r="H1149" s="1">
        <v>0</v>
      </c>
      <c r="I1149" s="1" t="s">
        <v>513</v>
      </c>
    </row>
    <row r="1150" spans="1:9">
      <c r="A1150" s="1" t="s">
        <v>514</v>
      </c>
      <c r="B1150" s="1" t="s">
        <v>498</v>
      </c>
      <c r="C1150" s="1" t="s">
        <v>515</v>
      </c>
      <c r="D1150" s="1" t="s">
        <v>1703</v>
      </c>
      <c r="E1150" s="1" t="s">
        <v>516</v>
      </c>
      <c r="F1150" s="1">
        <v>0</v>
      </c>
      <c r="G1150" s="1">
        <v>0</v>
      </c>
      <c r="H1150" s="1">
        <v>0</v>
      </c>
      <c r="I1150" s="1" t="s">
        <v>513</v>
      </c>
    </row>
    <row r="1151" spans="1:9">
      <c r="A1151" s="1" t="s">
        <v>517</v>
      </c>
      <c r="B1151" s="1" t="s">
        <v>498</v>
      </c>
      <c r="C1151" s="1" t="s">
        <v>518</v>
      </c>
      <c r="D1151" s="1" t="s">
        <v>1703</v>
      </c>
      <c r="E1151" s="1" t="s">
        <v>516</v>
      </c>
      <c r="F1151" s="1">
        <v>0</v>
      </c>
      <c r="G1151" s="1">
        <v>0</v>
      </c>
      <c r="H1151" s="1">
        <v>0</v>
      </c>
      <c r="I1151" s="1" t="s">
        <v>513</v>
      </c>
    </row>
    <row r="1152" spans="1:9">
      <c r="A1152" s="1" t="s">
        <v>519</v>
      </c>
      <c r="B1152" s="1" t="s">
        <v>498</v>
      </c>
      <c r="C1152" s="1" t="s">
        <v>520</v>
      </c>
      <c r="D1152" s="1" t="s">
        <v>1703</v>
      </c>
      <c r="E1152" s="1" t="s">
        <v>516</v>
      </c>
      <c r="F1152" s="1">
        <v>0</v>
      </c>
      <c r="G1152" s="1">
        <v>0</v>
      </c>
      <c r="H1152" s="1">
        <v>0</v>
      </c>
      <c r="I1152" s="1" t="s">
        <v>513</v>
      </c>
    </row>
    <row r="1153" spans="1:9">
      <c r="A1153" s="1" t="s">
        <v>521</v>
      </c>
      <c r="B1153" s="1" t="s">
        <v>498</v>
      </c>
      <c r="C1153" s="1" t="s">
        <v>522</v>
      </c>
      <c r="D1153" s="1" t="s">
        <v>1703</v>
      </c>
      <c r="E1153" s="1" t="s">
        <v>516</v>
      </c>
      <c r="F1153" s="1">
        <v>0</v>
      </c>
      <c r="G1153" s="1">
        <v>0</v>
      </c>
      <c r="H1153" s="1">
        <v>0</v>
      </c>
      <c r="I1153" s="1" t="s">
        <v>513</v>
      </c>
    </row>
    <row r="1154" spans="1:9">
      <c r="A1154" s="1" t="s">
        <v>523</v>
      </c>
      <c r="B1154" s="1" t="s">
        <v>498</v>
      </c>
      <c r="C1154" s="1" t="s">
        <v>515</v>
      </c>
      <c r="D1154" s="1" t="s">
        <v>1703</v>
      </c>
      <c r="E1154" s="1" t="s">
        <v>524</v>
      </c>
      <c r="F1154" s="1">
        <v>0</v>
      </c>
      <c r="G1154" s="1">
        <v>0</v>
      </c>
      <c r="H1154" s="1">
        <v>0</v>
      </c>
      <c r="I1154" s="1" t="s">
        <v>513</v>
      </c>
    </row>
    <row r="1155" spans="1:9">
      <c r="A1155" s="1" t="s">
        <v>525</v>
      </c>
      <c r="B1155" s="1" t="s">
        <v>498</v>
      </c>
      <c r="C1155" s="1" t="s">
        <v>518</v>
      </c>
      <c r="D1155" s="1" t="s">
        <v>1703</v>
      </c>
      <c r="E1155" s="1" t="s">
        <v>524</v>
      </c>
      <c r="F1155" s="1">
        <v>0</v>
      </c>
      <c r="G1155" s="1">
        <v>0</v>
      </c>
      <c r="H1155" s="1">
        <v>0</v>
      </c>
      <c r="I1155" s="1" t="s">
        <v>513</v>
      </c>
    </row>
    <row r="1156" spans="1:9">
      <c r="A1156" s="1" t="s">
        <v>526</v>
      </c>
      <c r="B1156" s="1" t="s">
        <v>498</v>
      </c>
      <c r="C1156" s="1" t="s">
        <v>520</v>
      </c>
      <c r="D1156" s="1" t="s">
        <v>1703</v>
      </c>
      <c r="E1156" s="1" t="s">
        <v>524</v>
      </c>
      <c r="F1156" s="1">
        <v>0</v>
      </c>
      <c r="G1156" s="1">
        <v>0</v>
      </c>
      <c r="H1156" s="1">
        <v>0</v>
      </c>
      <c r="I1156" s="1" t="s">
        <v>513</v>
      </c>
    </row>
    <row r="1157" spans="1:9">
      <c r="A1157" s="1" t="s">
        <v>527</v>
      </c>
      <c r="B1157" s="1" t="s">
        <v>498</v>
      </c>
      <c r="C1157" s="1" t="s">
        <v>522</v>
      </c>
      <c r="D1157" s="1" t="s">
        <v>1703</v>
      </c>
      <c r="E1157" s="1" t="s">
        <v>524</v>
      </c>
      <c r="F1157" s="1">
        <v>0</v>
      </c>
      <c r="G1157" s="1">
        <v>0</v>
      </c>
      <c r="H1157" s="1">
        <v>0</v>
      </c>
      <c r="I1157" s="1" t="s">
        <v>513</v>
      </c>
    </row>
  </sheetData>
  <sheetProtection algorithmName="SHA-512" hashValue="1uXyU+In1vFgdY00wmlyEgsnOaKQxsuQdvaok0ZuiMb4NisHYFrO8VYprrj1luIhTMJQ9bazaqCQbnVV+9eLaQ==" saltValue="bCSUjlKqaXJpy0+Mtc1Ofg==" spinCount="100000" sheet="1" objects="1" scenarios="1"/>
  <mergeCells count="59">
    <mergeCell ref="V120:W120"/>
    <mergeCell ref="AI799:AI800"/>
    <mergeCell ref="T120:U120"/>
    <mergeCell ref="T116:U116"/>
    <mergeCell ref="T119:U119"/>
    <mergeCell ref="V119:W119"/>
    <mergeCell ref="T118:U118"/>
    <mergeCell ref="V118:W118"/>
    <mergeCell ref="T117:U117"/>
    <mergeCell ref="V117:W117"/>
    <mergeCell ref="AB110:AD110"/>
    <mergeCell ref="V116:W116"/>
    <mergeCell ref="U110:V110"/>
    <mergeCell ref="V114:W114"/>
    <mergeCell ref="T113:X113"/>
    <mergeCell ref="W110:AA110"/>
    <mergeCell ref="V115:W115"/>
    <mergeCell ref="T114:U114"/>
    <mergeCell ref="T115:U115"/>
    <mergeCell ref="W109:AA109"/>
    <mergeCell ref="W108:AA108"/>
    <mergeCell ref="AB108:AD108"/>
    <mergeCell ref="W105:AA105"/>
    <mergeCell ref="AJ2:AQ2"/>
    <mergeCell ref="W51:X51"/>
    <mergeCell ref="U52:X52"/>
    <mergeCell ref="W55:X55"/>
    <mergeCell ref="W78:X78"/>
    <mergeCell ref="W106:AA106"/>
    <mergeCell ref="U107:V107"/>
    <mergeCell ref="W107:AA107"/>
    <mergeCell ref="U108:V108"/>
    <mergeCell ref="AB107:AD107"/>
    <mergeCell ref="AB109:AD109"/>
    <mergeCell ref="U109:V109"/>
    <mergeCell ref="T3:U3"/>
    <mergeCell ref="AA3:AB3"/>
    <mergeCell ref="T4:T34"/>
    <mergeCell ref="AA4:AA35"/>
    <mergeCell ref="T2:Y2"/>
    <mergeCell ref="AA2:AG2"/>
    <mergeCell ref="T35:U43"/>
    <mergeCell ref="AA36:AB44"/>
    <mergeCell ref="U77:V78"/>
    <mergeCell ref="AB106:AD106"/>
    <mergeCell ref="U79:V80"/>
    <mergeCell ref="U50:V51"/>
    <mergeCell ref="AB105:AD105"/>
    <mergeCell ref="W80:X80"/>
    <mergeCell ref="U105:V106"/>
    <mergeCell ref="W76:X76"/>
    <mergeCell ref="U53:V54"/>
    <mergeCell ref="W53:X53"/>
    <mergeCell ref="W77:X77"/>
    <mergeCell ref="U104:AD104"/>
    <mergeCell ref="W54:X54"/>
    <mergeCell ref="U55:V76"/>
    <mergeCell ref="W79:X79"/>
    <mergeCell ref="W50:X50"/>
  </mergeCells>
  <phoneticPr fontId="3"/>
  <pageMargins left="0.78740157480314965" right="0.3" top="0.59055118110236227" bottom="0.78740157480314965" header="0.35433070866141736" footer="0.43307086614173229"/>
  <pageSetup paperSize="9" orientation="portrait" r:id="rId1"/>
  <headerFooter alignWithMargins="0">
    <oddHeader>&amp;L&amp;A&amp;R&amp;"Century,標準"&amp;P/&amp;N</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61"/>
  <sheetViews>
    <sheetView showGridLines="0" zoomScaleNormal="100" zoomScaleSheetLayoutView="145" workbookViewId="0"/>
  </sheetViews>
  <sheetFormatPr defaultRowHeight="13.2"/>
  <cols>
    <col min="1" max="1" width="3.88671875" customWidth="1"/>
    <col min="10" max="10" width="13.44140625" customWidth="1"/>
  </cols>
  <sheetData>
    <row r="1" spans="1:2" ht="14.4">
      <c r="A1" s="415" t="s">
        <v>2351</v>
      </c>
    </row>
    <row r="3" spans="1:2">
      <c r="B3" t="s">
        <v>2352</v>
      </c>
    </row>
    <row r="4" spans="1:2">
      <c r="B4" t="s">
        <v>2364</v>
      </c>
    </row>
    <row r="5" spans="1:2">
      <c r="B5" t="s">
        <v>2365</v>
      </c>
    </row>
    <row r="7" spans="1:2">
      <c r="A7" s="473" t="s">
        <v>2353</v>
      </c>
      <c r="B7" t="s">
        <v>2354</v>
      </c>
    </row>
    <row r="8" spans="1:2">
      <c r="B8" t="s">
        <v>2355</v>
      </c>
    </row>
    <row r="19" spans="1:2">
      <c r="A19" s="473" t="s">
        <v>2356</v>
      </c>
      <c r="B19" t="s">
        <v>2702</v>
      </c>
    </row>
    <row r="20" spans="1:2">
      <c r="B20" t="s">
        <v>2357</v>
      </c>
    </row>
    <row r="32" spans="1:2">
      <c r="A32" s="473" t="s">
        <v>2358</v>
      </c>
      <c r="B32" t="s">
        <v>2366</v>
      </c>
    </row>
    <row r="46" spans="1:2">
      <c r="A46" s="473" t="s">
        <v>2362</v>
      </c>
      <c r="B46" t="s">
        <v>2359</v>
      </c>
    </row>
    <row r="47" spans="1:2">
      <c r="B47" t="s">
        <v>2360</v>
      </c>
    </row>
    <row r="61" spans="1:2">
      <c r="A61" s="473" t="s">
        <v>2363</v>
      </c>
      <c r="B61" t="s">
        <v>2361</v>
      </c>
    </row>
  </sheetData>
  <sheetProtection algorithmName="SHA-512" hashValue="PFm8eDlLzDXxJPQExV8zD4tFhpNSy3IV6T9goRgjQcVSQgunZzIrvicisuueLY55IlFJMqhsKk0ISb9+0Nx8EQ==" saltValue="rjM8QKr7OKihLgp40FH7Ng==" spinCount="100000" sheet="1" objects="1" scenarios="1"/>
  <phoneticPr fontId="2"/>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99FF"/>
    <pageSetUpPr fitToPage="1"/>
  </sheetPr>
  <dimension ref="A1:AV59"/>
  <sheetViews>
    <sheetView tabSelected="1" view="pageBreakPreview" zoomScaleNormal="100" zoomScaleSheetLayoutView="100" workbookViewId="0">
      <pane ySplit="17" topLeftCell="A18" activePane="bottomLeft" state="frozen"/>
      <selection pane="bottomLeft" activeCell="AI30" sqref="AI30"/>
    </sheetView>
  </sheetViews>
  <sheetFormatPr defaultColWidth="9" defaultRowHeight="13.2"/>
  <cols>
    <col min="1" max="26" width="3.44140625" style="14" customWidth="1"/>
    <col min="27" max="27" width="2.109375" style="14" customWidth="1"/>
    <col min="28" max="28" width="23.44140625" style="14" customWidth="1"/>
    <col min="29" max="29" width="9" style="14"/>
    <col min="30" max="30" width="3.6640625" style="14" customWidth="1"/>
    <col min="31" max="36" width="9" style="14"/>
    <col min="37" max="37" width="32.88671875" style="14" customWidth="1"/>
    <col min="38" max="38" width="3.44140625" style="14" customWidth="1"/>
    <col min="39" max="39" width="21" style="14" customWidth="1"/>
    <col min="40" max="40" width="10.88671875" style="14" customWidth="1"/>
    <col min="41" max="41" width="6" style="14" customWidth="1"/>
    <col min="42" max="42" width="14.44140625" style="14" customWidth="1"/>
    <col min="43" max="43" width="9.33203125" style="14" customWidth="1"/>
    <col min="44" max="44" width="4.44140625" style="14" customWidth="1"/>
    <col min="45" max="45" width="9.33203125" style="14" customWidth="1"/>
    <col min="46" max="46" width="13.6640625" style="14" customWidth="1"/>
    <col min="47" max="16384" width="9" style="14"/>
  </cols>
  <sheetData>
    <row r="1" spans="1:48" hidden="1">
      <c r="AK1" s="747" t="s">
        <v>2289</v>
      </c>
      <c r="AL1" s="748"/>
      <c r="AM1" s="307" t="s">
        <v>2298</v>
      </c>
      <c r="AN1" s="746" t="s">
        <v>2288</v>
      </c>
      <c r="AO1" s="746"/>
      <c r="AP1" s="310" t="s">
        <v>2294</v>
      </c>
      <c r="AQ1" s="747" t="s">
        <v>2295</v>
      </c>
      <c r="AR1" s="749"/>
      <c r="AS1" s="748"/>
      <c r="AT1" s="35" t="s">
        <v>2308</v>
      </c>
      <c r="AU1"/>
      <c r="AV1"/>
    </row>
    <row r="2" spans="1:48" hidden="1">
      <c r="AK2" s="299" t="s">
        <v>2283</v>
      </c>
      <c r="AL2" s="299">
        <v>0</v>
      </c>
      <c r="AM2" s="308" t="str">
        <f>IF(AND(J17&lt;&gt;"26以前",M17="-"),"←日付を確認して下さい。","")</f>
        <v/>
      </c>
      <c r="AN2" s="300"/>
      <c r="AO2" s="301"/>
      <c r="AP2" s="301"/>
      <c r="AQ2" s="300"/>
      <c r="AR2" s="303"/>
      <c r="AS2" s="301"/>
      <c r="AT2" s="7"/>
      <c r="AU2"/>
      <c r="AV2"/>
    </row>
    <row r="3" spans="1:48" hidden="1">
      <c r="AK3" s="302" t="s">
        <v>2281</v>
      </c>
      <c r="AL3" s="299">
        <v>1</v>
      </c>
      <c r="AM3" s="308" t="str">
        <f>IF(OR($AK$12="月が未入力",$AK12&lt;DATE(2015,4,1)),"←日付を確認して下さい。","")</f>
        <v>←日付を確認して下さい。</v>
      </c>
      <c r="AN3" s="490">
        <f>IF(J17="2019以前",0,DATE((J17),(M17+1),0))</f>
        <v>0</v>
      </c>
      <c r="AO3" s="301" t="s">
        <v>2293</v>
      </c>
      <c r="AP3" s="312"/>
      <c r="AQ3" s="490">
        <f>AN3</f>
        <v>0</v>
      </c>
      <c r="AR3" s="304" t="s">
        <v>2292</v>
      </c>
      <c r="AS3" s="493">
        <f>AN3</f>
        <v>0</v>
      </c>
      <c r="AT3" s="7"/>
      <c r="AU3"/>
      <c r="AV3"/>
    </row>
    <row r="4" spans="1:48" hidden="1">
      <c r="AK4" s="302" t="s">
        <v>2282</v>
      </c>
      <c r="AL4" s="299">
        <v>2</v>
      </c>
      <c r="AM4" s="308" t="str">
        <f>IF(OR($AK$12="月が未入力",$AK$12&gt;DATE(2015,3,31)),"←日付を確認して下さい。","")</f>
        <v/>
      </c>
      <c r="AN4" s="490">
        <v>44286</v>
      </c>
      <c r="AO4" s="301" t="s">
        <v>2293</v>
      </c>
      <c r="AP4" s="313"/>
      <c r="AQ4" s="490">
        <v>43922</v>
      </c>
      <c r="AR4" s="305" t="s">
        <v>2292</v>
      </c>
      <c r="AS4" s="493">
        <v>44286</v>
      </c>
      <c r="AT4" s="7"/>
      <c r="AU4"/>
      <c r="AV4"/>
    </row>
    <row r="5" spans="1:48" hidden="1">
      <c r="AK5" s="302" t="s">
        <v>2396</v>
      </c>
      <c r="AL5" s="299">
        <v>3</v>
      </c>
      <c r="AM5" s="308" t="str">
        <f>IF(OR($AK$12="月が未入力",$AK$12&gt;DATE(2016,3,31)),"←日付を確認して下さい。","")</f>
        <v/>
      </c>
      <c r="AN5" s="490">
        <v>44286</v>
      </c>
      <c r="AO5" s="301" t="s">
        <v>2293</v>
      </c>
      <c r="AP5" s="314" t="str">
        <f t="shared" ref="AP5:AP10" si="0">IF(AND((AN5-$AN$3)&lt;340,(AN5-$AN$3)&gt;0),"YES","NO")</f>
        <v>NO</v>
      </c>
      <c r="AQ5" s="490">
        <f>IF(AP5="NO",AN5-364,$AN$3+1)</f>
        <v>43922</v>
      </c>
      <c r="AR5" s="305" t="s">
        <v>2292</v>
      </c>
      <c r="AS5" s="493">
        <v>44286</v>
      </c>
      <c r="AT5" s="7">
        <v>2020</v>
      </c>
      <c r="AU5"/>
      <c r="AV5"/>
    </row>
    <row r="6" spans="1:48" hidden="1">
      <c r="AK6" s="302" t="s">
        <v>2714</v>
      </c>
      <c r="AL6" s="299">
        <v>4</v>
      </c>
      <c r="AM6" s="308" t="str">
        <f>IF(OR($AK$12="月が未入力",$AK$12&gt;DATE(2017,3,31)),"←日付を確認して下さい。","")</f>
        <v/>
      </c>
      <c r="AN6" s="490">
        <v>44651</v>
      </c>
      <c r="AO6" s="301" t="s">
        <v>2293</v>
      </c>
      <c r="AP6" s="314" t="str">
        <f t="shared" si="0"/>
        <v>NO</v>
      </c>
      <c r="AQ6" s="490">
        <f>IF(AP6="NO",AN6-364,$AN$3+1)</f>
        <v>44287</v>
      </c>
      <c r="AR6" s="305" t="s">
        <v>2292</v>
      </c>
      <c r="AS6" s="493">
        <v>44651</v>
      </c>
      <c r="AT6" s="7">
        <v>2021</v>
      </c>
      <c r="AU6"/>
      <c r="AV6"/>
    </row>
    <row r="7" spans="1:48" hidden="1">
      <c r="AK7" s="302" t="s">
        <v>2715</v>
      </c>
      <c r="AL7" s="299">
        <v>5</v>
      </c>
      <c r="AM7" s="308" t="str">
        <f>IF(OR($AK$12="月が未入力",$AK$12&gt;DATE(2018,3,31)),"←日付を確認して下さい。","")</f>
        <v/>
      </c>
      <c r="AN7" s="490">
        <v>45016</v>
      </c>
      <c r="AO7" s="301" t="s">
        <v>2293</v>
      </c>
      <c r="AP7" s="314" t="str">
        <f t="shared" si="0"/>
        <v>NO</v>
      </c>
      <c r="AQ7" s="490">
        <f>IF(AP7="NO",AN7-364,$AN$3+1)</f>
        <v>44652</v>
      </c>
      <c r="AR7" s="305" t="s">
        <v>2292</v>
      </c>
      <c r="AS7" s="493">
        <v>45016</v>
      </c>
      <c r="AT7" s="7">
        <v>2022</v>
      </c>
      <c r="AU7"/>
      <c r="AV7"/>
    </row>
    <row r="8" spans="1:48" hidden="1">
      <c r="AK8" s="302" t="s">
        <v>2716</v>
      </c>
      <c r="AL8" s="299">
        <v>6</v>
      </c>
      <c r="AM8" s="308" t="str">
        <f>IF(OR($AK$12="月が未入力",$AK$12&gt;DATE(2019,3,31)),"←日付を確認して下さい。","")</f>
        <v/>
      </c>
      <c r="AN8" s="490">
        <v>45382</v>
      </c>
      <c r="AO8" s="301" t="s">
        <v>2293</v>
      </c>
      <c r="AP8" s="314" t="str">
        <f t="shared" si="0"/>
        <v>NO</v>
      </c>
      <c r="AQ8" s="490">
        <f>IF(AP8="NO",AN8-365,$AN$3+1)</f>
        <v>45017</v>
      </c>
      <c r="AR8" s="305" t="s">
        <v>2292</v>
      </c>
      <c r="AS8" s="493">
        <v>45382</v>
      </c>
      <c r="AT8" s="7">
        <v>2023</v>
      </c>
      <c r="AU8"/>
      <c r="AV8"/>
    </row>
    <row r="9" spans="1:48" hidden="1">
      <c r="AK9" s="302" t="s">
        <v>2717</v>
      </c>
      <c r="AL9" s="299">
        <v>7</v>
      </c>
      <c r="AM9" s="308" t="str">
        <f>IF(OR($AK$12="月が未入力",$AK$12&gt;DATE(2020,3,31)),"←日付を確認して下さい。","")</f>
        <v/>
      </c>
      <c r="AN9" s="490">
        <v>45747</v>
      </c>
      <c r="AO9" s="301" t="s">
        <v>2293</v>
      </c>
      <c r="AP9" s="314" t="str">
        <f t="shared" si="0"/>
        <v>NO</v>
      </c>
      <c r="AQ9" s="490">
        <f>IF(AP9="NO",AN9-364,$AN$3+1)</f>
        <v>45383</v>
      </c>
      <c r="AR9" s="305" t="s">
        <v>2292</v>
      </c>
      <c r="AS9" s="493">
        <v>45747</v>
      </c>
      <c r="AT9" s="7">
        <v>2024</v>
      </c>
      <c r="AU9"/>
      <c r="AV9"/>
    </row>
    <row r="10" spans="1:48" hidden="1">
      <c r="AK10" s="299" t="s">
        <v>2718</v>
      </c>
      <c r="AL10" s="299">
        <v>8</v>
      </c>
      <c r="AM10" s="308" t="str">
        <f>IF(OR($AK$12="月が未入力",$AK$12&gt;DATE(2021,3,31)),"←日付を確認して下さい。","")</f>
        <v/>
      </c>
      <c r="AN10" s="490">
        <v>46112</v>
      </c>
      <c r="AO10" s="301" t="s">
        <v>2293</v>
      </c>
      <c r="AP10" s="314" t="str">
        <f t="shared" si="0"/>
        <v>NO</v>
      </c>
      <c r="AQ10" s="490">
        <f>IF(AP10="NO",AN10-364,$AN$3+1)</f>
        <v>45748</v>
      </c>
      <c r="AR10" s="305" t="s">
        <v>2292</v>
      </c>
      <c r="AS10" s="493">
        <v>46112</v>
      </c>
      <c r="AT10" s="7">
        <v>2025</v>
      </c>
      <c r="AU10"/>
      <c r="AV10"/>
    </row>
    <row r="11" spans="1:48" ht="40.200000000000003" hidden="1" thickBot="1">
      <c r="AK11" s="306" t="s">
        <v>2397</v>
      </c>
      <c r="AM11" s="309"/>
      <c r="AT11"/>
      <c r="AU11"/>
      <c r="AV11"/>
    </row>
    <row r="12" spans="1:48" ht="13.8" hidden="1" thickBot="1">
      <c r="AK12" s="492">
        <f>IF(J17="2019以前",DATE(2014,12,31),IF(M17="-","月が未入力",DATE((J17),(M17+1),0)))</f>
        <v>42004</v>
      </c>
      <c r="AL12" s="296">
        <f>VLOOKUP(H16,AK2:AL10,2,FALSE)</f>
        <v>6</v>
      </c>
      <c r="AM12" s="316" t="str">
        <f>VLOOKUP($AL$12,$AL2:AM10,2,FALSE)</f>
        <v/>
      </c>
      <c r="AN12" s="491">
        <f>VLOOKUP($AL$12,$AL2:AN10,3,FALSE)</f>
        <v>45382</v>
      </c>
      <c r="AO12" s="311" t="s">
        <v>2293</v>
      </c>
      <c r="AP12" s="315" t="str">
        <f>VLOOKUP($AL$12,$AL2:AP10,5,FALSE)</f>
        <v>NO</v>
      </c>
      <c r="AQ12" s="491">
        <f>VLOOKUP($AL$12,$AL2:AQ10,6,FALSE)</f>
        <v>45017</v>
      </c>
      <c r="AR12" s="305" t="s">
        <v>2292</v>
      </c>
      <c r="AS12" s="494">
        <f>VLOOKUP($AL$12,$AL2:AS10,8,FALSE)</f>
        <v>45382</v>
      </c>
      <c r="AT12" s="368">
        <f>VLOOKUP($AL$12,$AL2:AT10,9,FALSE)</f>
        <v>2023</v>
      </c>
    </row>
    <row r="13" spans="1:48" hidden="1"/>
    <row r="14" spans="1:48" s="294" customFormat="1" hidden="1"/>
    <row r="15" spans="1:48" s="295" customFormat="1" ht="4.5" hidden="1" customHeight="1" thickBot="1"/>
    <row r="16" spans="1:48" ht="20.25" customHeight="1" thickBot="1">
      <c r="A16" s="750" t="s">
        <v>2297</v>
      </c>
      <c r="B16" s="751"/>
      <c r="C16" s="751"/>
      <c r="D16" s="751"/>
      <c r="E16" s="751"/>
      <c r="F16" s="751"/>
      <c r="G16" s="752"/>
      <c r="H16" s="755" t="s">
        <v>4471</v>
      </c>
      <c r="I16" s="756"/>
      <c r="J16" s="756"/>
      <c r="K16" s="756"/>
      <c r="L16" s="756"/>
      <c r="M16" s="756"/>
      <c r="N16" s="756"/>
      <c r="O16" s="756"/>
      <c r="P16" s="757"/>
      <c r="Q16"/>
    </row>
    <row r="17" spans="1:27" ht="20.25" hidden="1" customHeight="1" thickBot="1">
      <c r="A17" s="750" t="s">
        <v>2296</v>
      </c>
      <c r="B17" s="751"/>
      <c r="C17" s="751"/>
      <c r="D17" s="751"/>
      <c r="E17" s="751"/>
      <c r="F17" s="751"/>
      <c r="G17" s="752"/>
      <c r="H17" s="758" t="s">
        <v>2398</v>
      </c>
      <c r="I17" s="759"/>
      <c r="J17" s="756" t="s">
        <v>4367</v>
      </c>
      <c r="K17" s="756"/>
      <c r="L17" s="297" t="s">
        <v>2290</v>
      </c>
      <c r="M17" s="432"/>
      <c r="N17" s="297" t="s">
        <v>2205</v>
      </c>
      <c r="O17" s="573"/>
      <c r="P17" s="298"/>
      <c r="Q17" s="753" t="str">
        <f>AM12</f>
        <v/>
      </c>
      <c r="R17" s="754"/>
      <c r="S17" s="754"/>
      <c r="T17" s="754"/>
      <c r="U17" s="754"/>
      <c r="V17" s="754"/>
      <c r="W17" s="754"/>
      <c r="X17" s="754"/>
      <c r="Y17" s="754"/>
      <c r="Z17" s="754"/>
    </row>
    <row r="18" spans="1:27" ht="9" customHeight="1">
      <c r="R18"/>
      <c r="S18"/>
      <c r="T18"/>
      <c r="U18"/>
      <c r="V18"/>
      <c r="W18"/>
      <c r="X18"/>
      <c r="Y18"/>
      <c r="AA18"/>
    </row>
    <row r="19" spans="1:27" ht="9.9" customHeight="1">
      <c r="A19" s="47"/>
      <c r="B19" s="47"/>
      <c r="C19" s="47"/>
      <c r="D19" s="47"/>
      <c r="E19" s="47"/>
      <c r="F19" s="47"/>
      <c r="G19" s="47"/>
      <c r="H19" s="47"/>
      <c r="I19" s="47"/>
      <c r="J19" s="47"/>
      <c r="K19" s="47"/>
      <c r="L19" s="47"/>
      <c r="M19" s="47"/>
      <c r="N19" s="47"/>
      <c r="O19" s="47"/>
      <c r="P19" s="47"/>
      <c r="Q19" s="47"/>
      <c r="R19" s="47"/>
      <c r="S19" s="47"/>
      <c r="T19" s="47"/>
      <c r="U19" s="47"/>
      <c r="V19" s="47"/>
      <c r="W19" s="47"/>
      <c r="X19" s="47"/>
      <c r="Y19" s="47"/>
      <c r="Z19" s="47"/>
    </row>
    <row r="20" spans="1:27" ht="9.9" customHeight="1">
      <c r="A20" s="47"/>
      <c r="B20" s="47"/>
      <c r="C20" s="47"/>
      <c r="D20" s="47"/>
      <c r="E20" s="47"/>
      <c r="F20" s="47"/>
      <c r="G20" s="47"/>
      <c r="H20" s="47"/>
      <c r="I20" s="47"/>
      <c r="J20" s="47"/>
      <c r="K20" s="47"/>
      <c r="L20" s="47"/>
      <c r="M20" s="47"/>
      <c r="N20" s="47"/>
      <c r="O20" s="47"/>
      <c r="P20" s="47"/>
      <c r="Q20" s="47"/>
      <c r="R20" s="47"/>
      <c r="S20" s="47"/>
      <c r="T20" s="47"/>
      <c r="U20" s="47"/>
      <c r="V20" s="47"/>
      <c r="W20" s="47"/>
      <c r="X20" s="47"/>
      <c r="Y20" s="47"/>
      <c r="Z20" s="47"/>
    </row>
    <row r="21" spans="1:27" ht="15" customHeight="1">
      <c r="A21" s="47"/>
      <c r="C21" s="47"/>
      <c r="D21" s="47"/>
      <c r="E21" s="47"/>
      <c r="F21" s="47"/>
      <c r="G21" s="47"/>
      <c r="H21" s="47"/>
      <c r="I21" s="47"/>
      <c r="J21" s="47"/>
      <c r="K21" s="47"/>
      <c r="L21" s="47"/>
      <c r="M21" s="47"/>
      <c r="N21" s="47"/>
      <c r="O21" s="47"/>
      <c r="P21" s="780" t="s">
        <v>2398</v>
      </c>
      <c r="Q21" s="780"/>
      <c r="R21" s="781">
        <v>2024</v>
      </c>
      <c r="S21" s="781"/>
      <c r="T21" s="56" t="s">
        <v>1632</v>
      </c>
      <c r="U21" s="100"/>
      <c r="V21" s="56" t="s">
        <v>2205</v>
      </c>
      <c r="W21" s="100"/>
      <c r="X21" s="56" t="s">
        <v>1610</v>
      </c>
      <c r="Y21" s="56"/>
      <c r="Z21" s="49"/>
    </row>
    <row r="22" spans="1:27" ht="13.5" customHeight="1">
      <c r="A22" s="47"/>
      <c r="B22" s="47"/>
      <c r="C22" s="47"/>
      <c r="D22" s="47"/>
      <c r="E22" s="47"/>
      <c r="F22" s="47"/>
      <c r="G22" s="47"/>
      <c r="H22" s="47"/>
      <c r="I22" s="47"/>
      <c r="J22" s="47"/>
      <c r="K22" s="47"/>
      <c r="L22" s="47"/>
      <c r="M22" s="47"/>
      <c r="N22" s="47"/>
      <c r="O22" s="47"/>
      <c r="P22" s="47"/>
      <c r="Q22" s="47"/>
      <c r="R22" s="47"/>
      <c r="S22" s="47"/>
      <c r="T22" s="47"/>
      <c r="U22" s="47"/>
      <c r="V22" s="47"/>
      <c r="W22" s="47"/>
      <c r="X22" s="47"/>
      <c r="Y22" s="47"/>
      <c r="Z22" s="47"/>
    </row>
    <row r="23" spans="1:27" ht="15" customHeight="1">
      <c r="A23" s="47"/>
      <c r="B23" s="47" t="s">
        <v>1786</v>
      </c>
      <c r="C23" s="47"/>
      <c r="D23" s="47"/>
      <c r="E23" s="47"/>
      <c r="F23" s="47"/>
      <c r="G23" s="47"/>
      <c r="H23" s="47"/>
      <c r="I23" s="47"/>
      <c r="J23" s="47"/>
      <c r="K23" s="47"/>
      <c r="L23" s="47"/>
      <c r="M23" s="47"/>
      <c r="N23" s="47"/>
      <c r="O23" s="47"/>
      <c r="P23" s="47"/>
      <c r="Q23" s="47"/>
      <c r="R23" s="47"/>
      <c r="S23" s="47"/>
      <c r="T23" s="47"/>
      <c r="U23" s="47"/>
      <c r="V23" s="47"/>
      <c r="W23" s="47"/>
      <c r="X23" s="47"/>
      <c r="Y23" s="47"/>
      <c r="Z23" s="47"/>
    </row>
    <row r="24" spans="1:27" ht="9.9" customHeight="1">
      <c r="A24" s="47"/>
      <c r="B24" s="47"/>
      <c r="C24" s="47"/>
      <c r="D24" s="47"/>
      <c r="E24" s="47"/>
      <c r="F24" s="47"/>
      <c r="G24" s="47"/>
      <c r="H24" s="47"/>
      <c r="I24" s="47"/>
      <c r="J24" s="47"/>
      <c r="K24" s="47"/>
      <c r="L24" s="47"/>
      <c r="M24" s="47"/>
      <c r="N24" s="47"/>
      <c r="O24" s="47"/>
      <c r="P24" s="47"/>
      <c r="Q24" s="47"/>
      <c r="R24" s="47"/>
      <c r="S24" s="47"/>
      <c r="T24" s="47"/>
      <c r="U24" s="47"/>
      <c r="V24" s="47"/>
      <c r="W24" s="47"/>
      <c r="X24" s="47"/>
      <c r="Y24" s="47"/>
      <c r="Z24" s="47"/>
    </row>
    <row r="25" spans="1:27" ht="24.9" customHeight="1">
      <c r="A25" s="47"/>
      <c r="B25" s="47"/>
      <c r="C25" s="47"/>
      <c r="D25" s="47"/>
      <c r="E25" s="47"/>
      <c r="F25" s="47"/>
      <c r="G25" s="47"/>
      <c r="H25" s="47"/>
      <c r="I25" s="47"/>
      <c r="J25" s="47"/>
      <c r="K25" s="47"/>
      <c r="L25" s="47"/>
      <c r="M25" s="47" t="s">
        <v>25</v>
      </c>
      <c r="N25" s="791"/>
      <c r="O25" s="792"/>
      <c r="P25" s="792"/>
      <c r="Q25" s="792"/>
      <c r="R25" s="793"/>
      <c r="S25" s="47"/>
      <c r="T25" s="47"/>
      <c r="U25" s="47"/>
      <c r="V25" s="47"/>
      <c r="W25" s="47"/>
      <c r="X25" s="47"/>
      <c r="Y25" s="47"/>
      <c r="Z25" s="47"/>
    </row>
    <row r="26" spans="1:27" ht="18.75" customHeight="1">
      <c r="A26" s="47"/>
      <c r="B26" s="47"/>
      <c r="C26" s="47"/>
      <c r="D26" s="47"/>
      <c r="E26" s="47"/>
      <c r="F26" s="47"/>
      <c r="G26" s="47"/>
      <c r="H26" s="47"/>
      <c r="I26" s="47"/>
      <c r="J26" s="47"/>
      <c r="K26" s="47" t="s">
        <v>26</v>
      </c>
      <c r="L26" s="47"/>
      <c r="M26" s="57"/>
      <c r="N26" s="794"/>
      <c r="O26" s="795"/>
      <c r="P26" s="795"/>
      <c r="Q26" s="795"/>
      <c r="R26" s="795"/>
      <c r="S26" s="795"/>
      <c r="T26" s="795"/>
      <c r="U26" s="795"/>
      <c r="V26" s="795"/>
      <c r="W26" s="795"/>
      <c r="X26" s="795"/>
      <c r="Y26" s="796"/>
      <c r="Z26" s="49"/>
    </row>
    <row r="27" spans="1:27" ht="18.75" customHeight="1">
      <c r="A27" s="47"/>
      <c r="B27" s="47"/>
      <c r="C27" s="47"/>
      <c r="D27" s="47"/>
      <c r="E27" s="47"/>
      <c r="F27" s="47"/>
      <c r="G27" s="47"/>
      <c r="H27" s="47"/>
      <c r="I27" s="47"/>
      <c r="J27" s="47"/>
      <c r="K27" s="47"/>
      <c r="L27" s="47"/>
      <c r="M27" s="57"/>
      <c r="N27" s="794"/>
      <c r="O27" s="795"/>
      <c r="P27" s="795"/>
      <c r="Q27" s="795"/>
      <c r="R27" s="795"/>
      <c r="S27" s="795"/>
      <c r="T27" s="795"/>
      <c r="U27" s="795"/>
      <c r="V27" s="795"/>
      <c r="W27" s="795"/>
      <c r="X27" s="795"/>
      <c r="Y27" s="796"/>
      <c r="Z27" s="49"/>
    </row>
    <row r="28" spans="1:27" ht="24.9" customHeight="1">
      <c r="A28" s="47"/>
      <c r="B28" s="47"/>
      <c r="C28" s="47"/>
      <c r="D28" s="47"/>
      <c r="E28" s="47"/>
      <c r="F28" s="47"/>
      <c r="G28" s="47"/>
      <c r="H28" s="47"/>
      <c r="I28" s="47"/>
      <c r="J28" s="47"/>
      <c r="K28" s="782" t="s">
        <v>27</v>
      </c>
      <c r="L28" s="782"/>
      <c r="M28" s="50"/>
      <c r="N28" s="788"/>
      <c r="O28" s="789"/>
      <c r="P28" s="789"/>
      <c r="Q28" s="789"/>
      <c r="R28" s="789"/>
      <c r="S28" s="789"/>
      <c r="T28" s="789"/>
      <c r="U28" s="789"/>
      <c r="V28" s="789"/>
      <c r="W28" s="789"/>
      <c r="X28" s="789"/>
      <c r="Y28" s="790"/>
      <c r="Z28" s="49"/>
    </row>
    <row r="29" spans="1:27" ht="24.9" customHeight="1">
      <c r="A29" s="47"/>
      <c r="B29" s="47"/>
      <c r="C29" s="47"/>
      <c r="D29" s="47"/>
      <c r="E29" s="47"/>
      <c r="F29" s="47"/>
      <c r="G29" s="47"/>
      <c r="H29" s="47"/>
      <c r="I29" s="47"/>
      <c r="J29" s="47"/>
      <c r="K29" s="47"/>
      <c r="L29" s="58" t="s">
        <v>1654</v>
      </c>
      <c r="M29" s="47"/>
      <c r="N29" s="785"/>
      <c r="O29" s="786"/>
      <c r="P29" s="786"/>
      <c r="Q29" s="786"/>
      <c r="R29" s="786"/>
      <c r="S29" s="786"/>
      <c r="T29" s="786"/>
      <c r="U29" s="786"/>
      <c r="V29" s="786"/>
      <c r="W29" s="786"/>
      <c r="X29" s="786"/>
      <c r="Y29" s="787"/>
      <c r="Z29" s="49"/>
    </row>
    <row r="30" spans="1:27" ht="24.9" customHeight="1">
      <c r="A30" s="47"/>
      <c r="B30" s="47"/>
      <c r="C30" s="47"/>
      <c r="D30" s="47"/>
      <c r="E30" s="47"/>
      <c r="F30" s="47"/>
      <c r="G30" s="47"/>
      <c r="H30" s="47"/>
      <c r="I30" s="47"/>
      <c r="J30" s="47"/>
      <c r="K30" s="47"/>
      <c r="L30" s="58" t="s">
        <v>1629</v>
      </c>
      <c r="M30" s="47"/>
      <c r="N30" s="785"/>
      <c r="O30" s="786"/>
      <c r="P30" s="786"/>
      <c r="Q30" s="786"/>
      <c r="R30" s="786"/>
      <c r="S30" s="786"/>
      <c r="T30" s="786"/>
      <c r="U30" s="786"/>
      <c r="V30" s="786"/>
      <c r="W30" s="786"/>
      <c r="X30" s="786"/>
      <c r="Y30" s="787"/>
      <c r="Z30" s="49"/>
    </row>
    <row r="31" spans="1:27" ht="15" customHeight="1">
      <c r="A31" s="47"/>
      <c r="B31" s="47"/>
      <c r="C31" s="47"/>
      <c r="D31" s="47"/>
      <c r="E31" s="47"/>
      <c r="F31" s="47"/>
      <c r="G31" s="47"/>
      <c r="H31" s="47"/>
      <c r="I31" s="47"/>
      <c r="J31" s="47"/>
      <c r="K31" s="47"/>
      <c r="L31" s="47"/>
      <c r="M31" s="47"/>
      <c r="N31" s="49" t="s">
        <v>1758</v>
      </c>
      <c r="O31" s="47"/>
      <c r="P31" s="47"/>
      <c r="Q31" s="49"/>
      <c r="R31" s="47"/>
      <c r="S31" s="47"/>
      <c r="T31" s="47"/>
      <c r="U31" s="47"/>
      <c r="V31" s="47"/>
      <c r="W31" s="47"/>
      <c r="X31" s="47"/>
      <c r="Y31" s="47"/>
      <c r="Z31" s="47"/>
    </row>
    <row r="32" spans="1:27" ht="9.9" customHeight="1">
      <c r="A32" s="47"/>
      <c r="B32" s="47"/>
      <c r="C32" s="47"/>
      <c r="D32" s="47"/>
      <c r="E32" s="47"/>
      <c r="F32" s="47"/>
      <c r="G32" s="47"/>
      <c r="H32" s="47"/>
      <c r="I32" s="47"/>
      <c r="J32" s="47"/>
      <c r="K32" s="47"/>
      <c r="L32" s="47"/>
      <c r="M32" s="47"/>
      <c r="N32" s="49"/>
      <c r="O32" s="47"/>
      <c r="P32" s="47"/>
      <c r="Q32" s="47"/>
      <c r="R32" s="47"/>
      <c r="S32" s="47"/>
      <c r="T32" s="47"/>
      <c r="U32" s="47"/>
      <c r="V32" s="47"/>
      <c r="W32" s="47"/>
      <c r="X32" s="47"/>
      <c r="Y32" s="47"/>
      <c r="Z32" s="47"/>
    </row>
    <row r="33" spans="1:35" ht="21.75" customHeight="1">
      <c r="A33" s="47"/>
      <c r="B33" s="783" t="s">
        <v>303</v>
      </c>
      <c r="C33" s="783"/>
      <c r="D33" s="783"/>
      <c r="E33" s="783"/>
      <c r="F33" s="783"/>
      <c r="G33" s="783"/>
      <c r="H33" s="783"/>
      <c r="I33" s="783"/>
      <c r="J33" s="783"/>
      <c r="K33" s="783"/>
      <c r="L33" s="783"/>
      <c r="M33" s="783"/>
      <c r="N33" s="783"/>
      <c r="O33" s="783"/>
      <c r="P33" s="783"/>
      <c r="Q33" s="783"/>
      <c r="R33" s="783"/>
      <c r="S33" s="783"/>
      <c r="T33" s="783"/>
      <c r="U33" s="783"/>
      <c r="V33" s="783"/>
      <c r="W33" s="783"/>
      <c r="X33" s="783"/>
      <c r="Y33" s="783"/>
      <c r="Z33" s="47"/>
    </row>
    <row r="34" spans="1:35" ht="9.9" customHeight="1">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row>
    <row r="35" spans="1:35" ht="39" customHeight="1">
      <c r="A35" s="47"/>
      <c r="B35" s="784" t="s">
        <v>657</v>
      </c>
      <c r="C35" s="784"/>
      <c r="D35" s="784"/>
      <c r="E35" s="784"/>
      <c r="F35" s="784"/>
      <c r="G35" s="784"/>
      <c r="H35" s="784"/>
      <c r="I35" s="784"/>
      <c r="J35" s="784"/>
      <c r="K35" s="784"/>
      <c r="L35" s="784"/>
      <c r="M35" s="784"/>
      <c r="N35" s="784"/>
      <c r="O35" s="784"/>
      <c r="P35" s="784"/>
      <c r="Q35" s="784"/>
      <c r="R35" s="784"/>
      <c r="S35" s="784"/>
      <c r="T35" s="784"/>
      <c r="U35" s="784"/>
      <c r="V35" s="784"/>
      <c r="W35" s="784"/>
      <c r="X35" s="784"/>
      <c r="Y35" s="784"/>
      <c r="Z35" s="47"/>
    </row>
    <row r="36" spans="1:35" ht="39" customHeight="1">
      <c r="A36" s="47"/>
      <c r="B36" s="797" t="s">
        <v>4469</v>
      </c>
      <c r="C36" s="798"/>
      <c r="D36" s="798"/>
      <c r="E36" s="798"/>
      <c r="F36" s="798"/>
      <c r="G36" s="798"/>
      <c r="H36" s="798"/>
      <c r="I36" s="799"/>
      <c r="J36" s="628" t="s">
        <v>4470</v>
      </c>
      <c r="K36" s="800"/>
      <c r="L36" s="800"/>
      <c r="M36" s="800"/>
      <c r="N36" s="800"/>
      <c r="O36" s="629"/>
      <c r="P36" s="629"/>
      <c r="Q36" s="629"/>
      <c r="R36" s="629"/>
      <c r="S36" s="629"/>
      <c r="T36" s="629"/>
      <c r="U36" s="629"/>
      <c r="V36" s="629"/>
      <c r="W36" s="629"/>
      <c r="X36" s="629"/>
      <c r="Y36" s="630"/>
      <c r="Z36" s="47"/>
    </row>
    <row r="37" spans="1:35" ht="23.25" customHeight="1">
      <c r="A37" s="47"/>
      <c r="B37" s="775" t="s">
        <v>1790</v>
      </c>
      <c r="C37" s="776"/>
      <c r="D37" s="776"/>
      <c r="E37" s="776"/>
      <c r="F37" s="776"/>
      <c r="G37" s="776"/>
      <c r="H37" s="776"/>
      <c r="I37" s="777"/>
      <c r="J37" s="770" t="str">
        <f>IF(N29="","",N29)</f>
        <v/>
      </c>
      <c r="K37" s="768"/>
      <c r="L37" s="768"/>
      <c r="M37" s="768"/>
      <c r="N37" s="768"/>
      <c r="O37" s="768"/>
      <c r="P37" s="768"/>
      <c r="Q37" s="768"/>
      <c r="R37" s="768"/>
      <c r="S37" s="768"/>
      <c r="T37" s="768"/>
      <c r="U37" s="768"/>
      <c r="V37" s="768"/>
      <c r="W37" s="768"/>
      <c r="X37" s="768"/>
      <c r="Y37" s="778"/>
      <c r="Z37" s="51"/>
      <c r="AH37" s="291"/>
    </row>
    <row r="38" spans="1:35" ht="23.25" customHeight="1">
      <c r="A38" s="47"/>
      <c r="B38" s="763"/>
      <c r="C38" s="764"/>
      <c r="D38" s="764"/>
      <c r="E38" s="764"/>
      <c r="F38" s="764"/>
      <c r="G38" s="764"/>
      <c r="H38" s="764"/>
      <c r="I38" s="765"/>
      <c r="J38" s="766"/>
      <c r="K38" s="769"/>
      <c r="L38" s="769"/>
      <c r="M38" s="769"/>
      <c r="N38" s="769"/>
      <c r="O38" s="769"/>
      <c r="P38" s="769"/>
      <c r="Q38" s="769"/>
      <c r="R38" s="769"/>
      <c r="S38" s="769"/>
      <c r="T38" s="769"/>
      <c r="U38" s="769"/>
      <c r="V38" s="769"/>
      <c r="W38" s="769"/>
      <c r="X38" s="769"/>
      <c r="Y38" s="767"/>
      <c r="Z38" s="51"/>
      <c r="AH38"/>
      <c r="AI38" s="291"/>
    </row>
    <row r="39" spans="1:35" ht="21.75" customHeight="1">
      <c r="A39" s="47"/>
      <c r="B39" s="775" t="s">
        <v>1788</v>
      </c>
      <c r="C39" s="776"/>
      <c r="D39" s="776"/>
      <c r="E39" s="776"/>
      <c r="F39" s="776"/>
      <c r="G39" s="776"/>
      <c r="H39" s="776"/>
      <c r="I39" s="777"/>
      <c r="J39" s="268" t="s">
        <v>656</v>
      </c>
      <c r="K39" s="779" t="str">
        <f>IF(N25="","",N25)</f>
        <v/>
      </c>
      <c r="L39" s="779"/>
      <c r="M39" s="779"/>
      <c r="N39" s="779"/>
      <c r="O39" s="779"/>
      <c r="P39" s="779"/>
      <c r="Q39" s="270"/>
      <c r="R39" s="270"/>
      <c r="S39" s="270"/>
      <c r="T39" s="270"/>
      <c r="U39" s="270"/>
      <c r="V39" s="270"/>
      <c r="W39" s="270"/>
      <c r="X39" s="270"/>
      <c r="Y39" s="271"/>
      <c r="Z39" s="51"/>
    </row>
    <row r="40" spans="1:35" ht="21.75" customHeight="1">
      <c r="A40" s="47"/>
      <c r="B40" s="763"/>
      <c r="C40" s="764"/>
      <c r="D40" s="764"/>
      <c r="E40" s="764"/>
      <c r="F40" s="764"/>
      <c r="G40" s="764"/>
      <c r="H40" s="764"/>
      <c r="I40" s="765"/>
      <c r="J40" s="801" t="str">
        <f>IF(N26="","",N26)</f>
        <v/>
      </c>
      <c r="K40" s="802"/>
      <c r="L40" s="802"/>
      <c r="M40" s="802"/>
      <c r="N40" s="802"/>
      <c r="O40" s="802"/>
      <c r="P40" s="802"/>
      <c r="Q40" s="802"/>
      <c r="R40" s="802"/>
      <c r="S40" s="802"/>
      <c r="T40" s="802"/>
      <c r="U40" s="802"/>
      <c r="V40" s="802"/>
      <c r="W40" s="802"/>
      <c r="X40" s="802"/>
      <c r="Y40" s="803"/>
      <c r="Z40" s="51"/>
    </row>
    <row r="41" spans="1:35" ht="20.25" customHeight="1">
      <c r="A41" s="47"/>
      <c r="B41" s="775" t="s">
        <v>1789</v>
      </c>
      <c r="C41" s="776"/>
      <c r="D41" s="776"/>
      <c r="E41" s="776"/>
      <c r="F41" s="776"/>
      <c r="G41" s="776"/>
      <c r="H41" s="776"/>
      <c r="I41" s="777"/>
      <c r="J41" s="770" t="str">
        <f>事業所別車両状況!C31</f>
        <v/>
      </c>
      <c r="K41" s="768"/>
      <c r="L41" s="768"/>
      <c r="M41" s="768"/>
      <c r="N41" s="768" t="s">
        <v>28</v>
      </c>
      <c r="O41" s="624"/>
      <c r="P41" s="624"/>
      <c r="Q41" s="771"/>
      <c r="R41" s="771"/>
      <c r="S41" s="771"/>
      <c r="T41" s="771"/>
      <c r="U41" s="771"/>
      <c r="V41" s="771"/>
      <c r="W41" s="771"/>
      <c r="X41" s="771"/>
      <c r="Y41" s="772"/>
      <c r="Z41" s="47"/>
    </row>
    <row r="42" spans="1:35" ht="20.25" customHeight="1">
      <c r="A42" s="47"/>
      <c r="B42" s="763"/>
      <c r="C42" s="764"/>
      <c r="D42" s="764"/>
      <c r="E42" s="764"/>
      <c r="F42" s="764"/>
      <c r="G42" s="764"/>
      <c r="H42" s="764"/>
      <c r="I42" s="765"/>
      <c r="J42" s="766"/>
      <c r="K42" s="769"/>
      <c r="L42" s="769"/>
      <c r="M42" s="769"/>
      <c r="N42" s="769"/>
      <c r="O42" s="623"/>
      <c r="P42" s="623"/>
      <c r="Q42" s="773"/>
      <c r="R42" s="773"/>
      <c r="S42" s="773"/>
      <c r="T42" s="773"/>
      <c r="U42" s="773"/>
      <c r="V42" s="773"/>
      <c r="W42" s="773"/>
      <c r="X42" s="773"/>
      <c r="Y42" s="774"/>
      <c r="Z42" s="47"/>
    </row>
    <row r="43" spans="1:35" ht="19.5" customHeight="1">
      <c r="A43" s="47"/>
      <c r="B43" s="824" t="s">
        <v>29</v>
      </c>
      <c r="C43" s="825"/>
      <c r="D43" s="825"/>
      <c r="E43" s="825"/>
      <c r="F43" s="825"/>
      <c r="G43" s="825"/>
      <c r="H43" s="825"/>
      <c r="I43" s="826"/>
      <c r="J43" s="763" t="str">
        <f>IF(U43="","",VLOOKUP(表紙!U43,【参考】産業分類!A4:B102,2,FALSE))</f>
        <v/>
      </c>
      <c r="K43" s="764"/>
      <c r="L43" s="764"/>
      <c r="M43" s="764"/>
      <c r="N43" s="764"/>
      <c r="O43" s="764"/>
      <c r="P43" s="764"/>
      <c r="Q43" s="764"/>
      <c r="R43" s="765"/>
      <c r="S43" s="766" t="s">
        <v>30</v>
      </c>
      <c r="T43" s="767"/>
      <c r="U43" s="760"/>
      <c r="V43" s="761"/>
      <c r="W43" s="761"/>
      <c r="X43" s="761"/>
      <c r="Y43" s="762"/>
      <c r="Z43" s="51"/>
      <c r="AA43" s="3"/>
    </row>
    <row r="44" spans="1:35" ht="19.5" customHeight="1">
      <c r="A44" s="47"/>
      <c r="B44" s="775" t="s">
        <v>31</v>
      </c>
      <c r="C44" s="776"/>
      <c r="D44" s="776"/>
      <c r="E44" s="776"/>
      <c r="F44" s="776"/>
      <c r="G44" s="776"/>
      <c r="H44" s="776"/>
      <c r="I44" s="777"/>
      <c r="J44" s="815">
        <f>事業所別車両状況!C7</f>
        <v>0</v>
      </c>
      <c r="K44" s="816"/>
      <c r="L44" s="816"/>
      <c r="M44" s="816"/>
      <c r="N44" s="816"/>
      <c r="O44" s="816"/>
      <c r="P44" s="46" t="s">
        <v>1787</v>
      </c>
      <c r="Q44" s="46"/>
      <c r="R44" s="46"/>
      <c r="S44" s="52"/>
      <c r="T44" s="52"/>
      <c r="U44" s="52"/>
      <c r="V44" s="52"/>
      <c r="W44" s="52"/>
      <c r="X44" s="52"/>
      <c r="Y44" s="55"/>
      <c r="Z44" s="47"/>
    </row>
    <row r="45" spans="1:35" ht="19.5" customHeight="1">
      <c r="A45" s="47"/>
      <c r="B45" s="775" t="s">
        <v>32</v>
      </c>
      <c r="C45" s="776"/>
      <c r="D45" s="776"/>
      <c r="E45" s="776"/>
      <c r="F45" s="776"/>
      <c r="G45" s="776"/>
      <c r="H45" s="776"/>
      <c r="I45" s="777"/>
      <c r="J45" s="814" t="s">
        <v>663</v>
      </c>
      <c r="K45" s="814"/>
      <c r="L45" s="814"/>
      <c r="M45" s="814"/>
      <c r="N45" s="819"/>
      <c r="O45" s="820"/>
      <c r="P45" s="820"/>
      <c r="Q45" s="820"/>
      <c r="R45" s="820"/>
      <c r="S45" s="820"/>
      <c r="T45" s="820"/>
      <c r="U45" s="820"/>
      <c r="V45" s="820"/>
      <c r="W45" s="820"/>
      <c r="X45" s="820"/>
      <c r="Y45" s="820"/>
      <c r="Z45" s="51"/>
    </row>
    <row r="46" spans="1:35" ht="19.5" customHeight="1">
      <c r="A46" s="47"/>
      <c r="B46" s="821"/>
      <c r="C46" s="822"/>
      <c r="D46" s="822"/>
      <c r="E46" s="822"/>
      <c r="F46" s="822"/>
      <c r="G46" s="822"/>
      <c r="H46" s="822"/>
      <c r="I46" s="823"/>
      <c r="J46" s="814" t="s">
        <v>664</v>
      </c>
      <c r="K46" s="814"/>
      <c r="L46" s="814"/>
      <c r="M46" s="814"/>
      <c r="N46" s="817"/>
      <c r="O46" s="817"/>
      <c r="P46" s="817"/>
      <c r="Q46" s="817"/>
      <c r="R46" s="817"/>
      <c r="S46" s="817"/>
      <c r="T46" s="817"/>
      <c r="U46" s="817"/>
      <c r="V46" s="817"/>
      <c r="W46" s="817"/>
      <c r="X46" s="817"/>
      <c r="Y46" s="817"/>
      <c r="Z46" s="51"/>
    </row>
    <row r="47" spans="1:35" ht="19.5" customHeight="1">
      <c r="A47" s="47"/>
      <c r="B47" s="821"/>
      <c r="C47" s="822"/>
      <c r="D47" s="822"/>
      <c r="E47" s="822"/>
      <c r="F47" s="822"/>
      <c r="G47" s="822"/>
      <c r="H47" s="822"/>
      <c r="I47" s="823"/>
      <c r="J47" s="814" t="s">
        <v>33</v>
      </c>
      <c r="K47" s="814"/>
      <c r="L47" s="814"/>
      <c r="M47" s="814"/>
      <c r="N47" s="817"/>
      <c r="O47" s="817"/>
      <c r="P47" s="817"/>
      <c r="Q47" s="817"/>
      <c r="R47" s="817"/>
      <c r="S47" s="817"/>
      <c r="T47" s="817"/>
      <c r="U47" s="817"/>
      <c r="V47" s="817"/>
      <c r="W47" s="817"/>
      <c r="X47" s="817"/>
      <c r="Y47" s="817"/>
      <c r="Z47" s="47"/>
    </row>
    <row r="48" spans="1:35" ht="19.5" customHeight="1">
      <c r="A48" s="47"/>
      <c r="B48" s="763"/>
      <c r="C48" s="764"/>
      <c r="D48" s="764"/>
      <c r="E48" s="764"/>
      <c r="F48" s="764"/>
      <c r="G48" s="764"/>
      <c r="H48" s="764"/>
      <c r="I48" s="765"/>
      <c r="J48" s="814" t="s">
        <v>34</v>
      </c>
      <c r="K48" s="814"/>
      <c r="L48" s="814"/>
      <c r="M48" s="814"/>
      <c r="N48" s="818"/>
      <c r="O48" s="819"/>
      <c r="P48" s="819"/>
      <c r="Q48" s="819"/>
      <c r="R48" s="819"/>
      <c r="S48" s="819"/>
      <c r="T48" s="819"/>
      <c r="U48" s="819"/>
      <c r="V48" s="819"/>
      <c r="W48" s="819"/>
      <c r="X48" s="819"/>
      <c r="Y48" s="819"/>
      <c r="Z48" s="47"/>
    </row>
    <row r="49" spans="1:26">
      <c r="A49" s="47"/>
      <c r="B49" s="47"/>
      <c r="C49" s="47"/>
      <c r="D49" s="47"/>
      <c r="E49" s="47"/>
      <c r="F49" s="47"/>
      <c r="G49" s="47"/>
      <c r="H49" s="47"/>
      <c r="I49" s="47"/>
      <c r="J49" s="47"/>
      <c r="K49" s="47"/>
      <c r="L49" s="47"/>
      <c r="M49" s="47"/>
      <c r="N49" s="47"/>
      <c r="O49" s="47"/>
      <c r="P49" s="47"/>
      <c r="Q49" s="47"/>
      <c r="R49" s="47"/>
      <c r="S49" s="47"/>
      <c r="T49" s="47"/>
      <c r="U49" s="47"/>
      <c r="V49" s="47"/>
      <c r="W49" s="47"/>
      <c r="X49" s="47"/>
      <c r="Y49" s="47"/>
      <c r="Z49" s="47"/>
    </row>
    <row r="50" spans="1:26" s="15" customFormat="1" ht="20.25" customHeight="1">
      <c r="A50" s="48"/>
      <c r="B50" s="48" t="s">
        <v>1699</v>
      </c>
      <c r="C50" s="48"/>
      <c r="D50" s="48"/>
      <c r="E50" s="48"/>
      <c r="F50" s="48"/>
      <c r="G50" s="48"/>
      <c r="H50" s="48"/>
      <c r="I50" s="48"/>
      <c r="J50" s="48"/>
      <c r="K50" s="48"/>
      <c r="L50" s="48"/>
      <c r="M50" s="48"/>
      <c r="N50" s="48"/>
      <c r="O50" s="48"/>
      <c r="P50" s="48"/>
      <c r="Q50" s="48"/>
      <c r="R50" s="48"/>
      <c r="S50" s="48"/>
      <c r="T50" s="48"/>
      <c r="U50" s="48"/>
      <c r="V50" s="48"/>
      <c r="W50" s="48"/>
      <c r="X50" s="48"/>
      <c r="Y50" s="48"/>
      <c r="Z50" s="48"/>
    </row>
    <row r="51" spans="1:26" s="15" customFormat="1" ht="16.5" customHeight="1">
      <c r="A51" s="48"/>
      <c r="B51" s="48"/>
      <c r="C51" s="804" t="s">
        <v>2706</v>
      </c>
      <c r="D51" s="804"/>
      <c r="E51" s="804"/>
      <c r="F51" s="804"/>
      <c r="G51" s="804"/>
      <c r="H51" s="804"/>
      <c r="I51" s="804"/>
      <c r="J51" s="804"/>
      <c r="K51" s="804"/>
      <c r="L51" s="804"/>
      <c r="M51" s="804"/>
      <c r="N51" s="804"/>
      <c r="O51" s="804"/>
      <c r="P51" s="804"/>
      <c r="Q51" s="804"/>
      <c r="R51" s="804"/>
      <c r="S51" s="804"/>
      <c r="T51" s="804"/>
      <c r="U51" s="804"/>
      <c r="V51" s="804"/>
      <c r="W51" s="804"/>
      <c r="X51" s="804"/>
      <c r="Y51" s="804"/>
      <c r="Z51" s="48"/>
    </row>
    <row r="52" spans="1:26" s="15" customFormat="1" ht="9.9" customHeight="1">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row>
    <row r="53" spans="1:26" s="15" customFormat="1" ht="9.9" customHeight="1">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row>
    <row r="54" spans="1:26" s="15" customFormat="1" ht="16.5" customHeight="1">
      <c r="A54" s="48"/>
      <c r="B54" s="48" t="s">
        <v>683</v>
      </c>
      <c r="C54" s="48"/>
      <c r="D54" s="48"/>
      <c r="E54" s="48"/>
      <c r="F54" s="48"/>
      <c r="G54" s="48"/>
      <c r="H54" s="48"/>
      <c r="I54" s="48"/>
      <c r="J54" s="48"/>
      <c r="K54" s="48"/>
      <c r="L54" s="48"/>
      <c r="M54" s="48"/>
      <c r="N54" s="48"/>
      <c r="O54" s="48"/>
      <c r="P54" s="48"/>
      <c r="Q54" s="48"/>
      <c r="R54" s="48"/>
      <c r="S54" s="48"/>
      <c r="T54" s="48"/>
      <c r="U54" s="48"/>
      <c r="V54" s="48"/>
      <c r="W54" s="48"/>
      <c r="X54" s="48"/>
      <c r="Y54" s="48"/>
      <c r="Z54" s="48"/>
    </row>
    <row r="55" spans="1:26" s="15" customFormat="1" ht="20.100000000000001" customHeight="1">
      <c r="A55" s="48"/>
      <c r="B55" s="805"/>
      <c r="C55" s="806"/>
      <c r="D55" s="806"/>
      <c r="E55" s="806"/>
      <c r="F55" s="806"/>
      <c r="G55" s="806"/>
      <c r="H55" s="806"/>
      <c r="I55" s="806"/>
      <c r="J55" s="806"/>
      <c r="K55" s="806"/>
      <c r="L55" s="806"/>
      <c r="M55" s="806"/>
      <c r="N55" s="806"/>
      <c r="O55" s="806"/>
      <c r="P55" s="806"/>
      <c r="Q55" s="806"/>
      <c r="R55" s="806"/>
      <c r="S55" s="806"/>
      <c r="T55" s="806"/>
      <c r="U55" s="806"/>
      <c r="V55" s="806"/>
      <c r="W55" s="806"/>
      <c r="X55" s="806"/>
      <c r="Y55" s="807"/>
      <c r="Z55" s="48"/>
    </row>
    <row r="56" spans="1:26" s="15" customFormat="1" ht="20.100000000000001" customHeight="1">
      <c r="A56" s="48"/>
      <c r="B56" s="808"/>
      <c r="C56" s="809"/>
      <c r="D56" s="809"/>
      <c r="E56" s="809"/>
      <c r="F56" s="809"/>
      <c r="G56" s="809"/>
      <c r="H56" s="809"/>
      <c r="I56" s="809"/>
      <c r="J56" s="809"/>
      <c r="K56" s="809"/>
      <c r="L56" s="809"/>
      <c r="M56" s="809"/>
      <c r="N56" s="809"/>
      <c r="O56" s="809"/>
      <c r="P56" s="809"/>
      <c r="Q56" s="809"/>
      <c r="R56" s="809"/>
      <c r="S56" s="809"/>
      <c r="T56" s="809"/>
      <c r="U56" s="809"/>
      <c r="V56" s="809"/>
      <c r="W56" s="809"/>
      <c r="X56" s="809"/>
      <c r="Y56" s="810"/>
      <c r="Z56" s="48"/>
    </row>
    <row r="57" spans="1:26" s="15" customFormat="1" ht="20.100000000000001" customHeight="1">
      <c r="A57" s="48"/>
      <c r="B57" s="808"/>
      <c r="C57" s="809"/>
      <c r="D57" s="809"/>
      <c r="E57" s="809"/>
      <c r="F57" s="809"/>
      <c r="G57" s="809"/>
      <c r="H57" s="809"/>
      <c r="I57" s="809"/>
      <c r="J57" s="809"/>
      <c r="K57" s="809"/>
      <c r="L57" s="809"/>
      <c r="M57" s="809"/>
      <c r="N57" s="809"/>
      <c r="O57" s="809"/>
      <c r="P57" s="809"/>
      <c r="Q57" s="809"/>
      <c r="R57" s="809"/>
      <c r="S57" s="809"/>
      <c r="T57" s="809"/>
      <c r="U57" s="809"/>
      <c r="V57" s="809"/>
      <c r="W57" s="809"/>
      <c r="X57" s="809"/>
      <c r="Y57" s="810"/>
      <c r="Z57" s="48"/>
    </row>
    <row r="58" spans="1:26" ht="20.100000000000001" customHeight="1">
      <c r="A58" s="47"/>
      <c r="B58" s="811"/>
      <c r="C58" s="812"/>
      <c r="D58" s="812"/>
      <c r="E58" s="812"/>
      <c r="F58" s="812"/>
      <c r="G58" s="812"/>
      <c r="H58" s="812"/>
      <c r="I58" s="812"/>
      <c r="J58" s="812"/>
      <c r="K58" s="812"/>
      <c r="L58" s="812"/>
      <c r="M58" s="812"/>
      <c r="N58" s="812"/>
      <c r="O58" s="812"/>
      <c r="P58" s="812"/>
      <c r="Q58" s="812"/>
      <c r="R58" s="812"/>
      <c r="S58" s="812"/>
      <c r="T58" s="812"/>
      <c r="U58" s="812"/>
      <c r="V58" s="812"/>
      <c r="W58" s="812"/>
      <c r="X58" s="812"/>
      <c r="Y58" s="813"/>
      <c r="Z58" s="47"/>
    </row>
    <row r="59" spans="1:26">
      <c r="A59" s="47"/>
      <c r="B59" s="47"/>
      <c r="C59" s="47"/>
      <c r="D59" s="47"/>
      <c r="E59" s="47"/>
      <c r="F59" s="47"/>
      <c r="G59" s="47"/>
      <c r="H59" s="47"/>
      <c r="I59" s="47"/>
      <c r="J59" s="47"/>
      <c r="K59" s="47"/>
      <c r="L59" s="47"/>
      <c r="M59" s="47"/>
      <c r="N59" s="47"/>
      <c r="O59" s="47"/>
      <c r="P59" s="47"/>
      <c r="Q59" s="47"/>
      <c r="R59" s="47"/>
      <c r="S59" s="47"/>
      <c r="T59" s="47"/>
      <c r="U59" s="47"/>
      <c r="V59" s="47"/>
      <c r="W59" s="47"/>
      <c r="X59" s="47"/>
      <c r="Y59" s="47"/>
      <c r="Z59" s="47"/>
    </row>
  </sheetData>
  <protectedRanges>
    <protectedRange sqref="R21 U21 W21 N25 U43 B55" name="表紙"/>
    <protectedRange sqref="N26:Y30" name="表紙_1"/>
    <protectedRange sqref="N45:Y48" name="表紙_3"/>
  </protectedRanges>
  <dataConsolidate/>
  <mergeCells count="47">
    <mergeCell ref="J40:Y40"/>
    <mergeCell ref="B41:I42"/>
    <mergeCell ref="C51:Y51"/>
    <mergeCell ref="B55:Y58"/>
    <mergeCell ref="J48:M48"/>
    <mergeCell ref="J44:O44"/>
    <mergeCell ref="J45:M45"/>
    <mergeCell ref="J46:M46"/>
    <mergeCell ref="N47:Y47"/>
    <mergeCell ref="N48:Y48"/>
    <mergeCell ref="N45:Y45"/>
    <mergeCell ref="B45:I48"/>
    <mergeCell ref="J47:M47"/>
    <mergeCell ref="N46:Y46"/>
    <mergeCell ref="B44:I44"/>
    <mergeCell ref="B43:I43"/>
    <mergeCell ref="B37:I38"/>
    <mergeCell ref="J37:Y38"/>
    <mergeCell ref="K39:P39"/>
    <mergeCell ref="P21:Q21"/>
    <mergeCell ref="R21:S21"/>
    <mergeCell ref="K28:L28"/>
    <mergeCell ref="B33:Y33"/>
    <mergeCell ref="B35:Y35"/>
    <mergeCell ref="N30:Y30"/>
    <mergeCell ref="N28:Y28"/>
    <mergeCell ref="N25:R25"/>
    <mergeCell ref="N26:Y27"/>
    <mergeCell ref="N29:Y29"/>
    <mergeCell ref="B36:I36"/>
    <mergeCell ref="K36:N36"/>
    <mergeCell ref="B39:I40"/>
    <mergeCell ref="U43:Y43"/>
    <mergeCell ref="J43:R43"/>
    <mergeCell ref="S43:T43"/>
    <mergeCell ref="N41:N42"/>
    <mergeCell ref="J41:M42"/>
    <mergeCell ref="Q41:Y42"/>
    <mergeCell ref="AN1:AO1"/>
    <mergeCell ref="AK1:AL1"/>
    <mergeCell ref="AQ1:AS1"/>
    <mergeCell ref="A16:G16"/>
    <mergeCell ref="A17:G17"/>
    <mergeCell ref="Q17:Z17"/>
    <mergeCell ref="H16:P16"/>
    <mergeCell ref="J17:K17"/>
    <mergeCell ref="H17:I17"/>
  </mergeCells>
  <phoneticPr fontId="2"/>
  <conditionalFormatting sqref="AK3:AS10">
    <cfRule type="expression" dxfId="31" priority="1" stopIfTrue="1">
      <formula>$AL3=$AL$12</formula>
    </cfRule>
  </conditionalFormatting>
  <dataValidations count="13">
    <dataValidation type="custom" imeMode="off" allowBlank="1" showInputMessage="1" showErrorMessage="1" error="ハイフンで区切って、半角で入力して下さい" sqref="N47:Y47">
      <formula1>N47=ASC(N47)</formula1>
    </dataValidation>
    <dataValidation imeMode="disabled" allowBlank="1" showInputMessage="1" showErrorMessage="1" sqref="N25:R25"/>
    <dataValidation imeMode="fullKatakana" allowBlank="1" showInputMessage="1" showErrorMessage="1" sqref="N28:Y28"/>
    <dataValidation imeMode="off" allowBlank="1" showInputMessage="1" showErrorMessage="1" sqref="N48:Y48"/>
    <dataValidation imeMode="on" allowBlank="1" showInputMessage="1" showErrorMessage="1" sqref="N26:Y27 N29:Y30"/>
    <dataValidation type="whole" imeMode="off" allowBlank="1" showInputMessage="1" showErrorMessage="1" error="入力した番号を確認して下さい。" sqref="U43:Y43">
      <formula1>1</formula1>
      <formula2>99</formula2>
    </dataValidation>
    <dataValidation imeMode="hiragana" allowBlank="1" showInputMessage="1" showErrorMessage="1" sqref="N45:Y45"/>
    <dataValidation type="list" allowBlank="1" showInputMessage="1" showErrorMessage="1" error="プルダウンリストから選択して下さい。" sqref="H16:P16">
      <formula1>$AK$2:$AK$10</formula1>
    </dataValidation>
    <dataValidation type="list" imeMode="halfAlpha" allowBlank="1" showInputMessage="1" showErrorMessage="1" error="日付を確認して下さい。_x000a_平成26年度以前から対象事業者となっている場合は、「平成26年度以前」を選択して下さい。" sqref="J17:K17">
      <formula1>"2019以前,2020,2021,2022,2023,2024,2025,2026"</formula1>
    </dataValidation>
    <dataValidation type="list" allowBlank="1" showInputMessage="1" showErrorMessage="1" error="日付を確認して下さい。" sqref="U21">
      <formula1>"1,2,3,4,5,6,7,8,9,10,11,12"</formula1>
    </dataValidation>
    <dataValidation type="list" imeMode="off" allowBlank="1" showInputMessage="1" showErrorMessage="1" error="日付を確認して下さい。" sqref="W21">
      <formula1>"1,2,3,4,5,6,7,8,9,10,11,12,13,14,15,16,17,18,19,20,21,22,23,24,25,26,27,28,29,30,31"</formula1>
    </dataValidation>
    <dataValidation type="list" allowBlank="1" showInputMessage="1" showErrorMessage="1" error="日付を確認して下さい。" sqref="M17">
      <formula1>"-,1,2,3,4,5,6,7,8,9,10,11,12"</formula1>
    </dataValidation>
    <dataValidation type="list" imeMode="halfAlpha" allowBlank="1" showInputMessage="1" showErrorMessage="1" error="入力した日付を確認して下さい。" sqref="R21:S21">
      <formula1>"2019,2020,2021,2022,2023,2024,2025,2026"</formula1>
    </dataValidation>
  </dataValidations>
  <pageMargins left="0.78740157480314965" right="0.39370078740157483" top="0.59055118110236227" bottom="0.59055118110236227" header="0.39370078740157483" footer="0.39370078740157483"/>
  <pageSetup paperSize="9" orientation="portrait" r:id="rId1"/>
  <headerFooter alignWithMargins="0">
    <oddHeader>&amp;A</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66FFFF"/>
    <pageSetUpPr fitToPage="1"/>
  </sheetPr>
  <dimension ref="A1:H153"/>
  <sheetViews>
    <sheetView view="pageBreakPreview" zoomScaleNormal="100" zoomScaleSheetLayoutView="100" workbookViewId="0">
      <pane xSplit="1" ySplit="3" topLeftCell="B4" activePane="bottomRight" state="frozen"/>
      <selection pane="topRight"/>
      <selection pane="bottomLeft"/>
      <selection pane="bottomRight" activeCell="N19" sqref="N19"/>
    </sheetView>
  </sheetViews>
  <sheetFormatPr defaultColWidth="9" defaultRowHeight="13.2"/>
  <cols>
    <col min="1" max="1" width="5" style="3" customWidth="1"/>
    <col min="2" max="3" width="22.44140625" style="3" customWidth="1"/>
    <col min="4" max="4" width="17.109375" style="3" customWidth="1"/>
    <col min="5" max="5" width="7.44140625" style="3" customWidth="1"/>
    <col min="6" max="6" width="7.88671875" style="3" customWidth="1"/>
    <col min="7" max="7" width="2.44140625" style="3" customWidth="1"/>
    <col min="8" max="8" width="0" style="3" hidden="1" customWidth="1"/>
    <col min="9" max="16384" width="9" style="3"/>
  </cols>
  <sheetData>
    <row r="1" spans="1:8">
      <c r="B1" s="63"/>
      <c r="C1" s="63"/>
      <c r="D1" s="63"/>
      <c r="E1" s="63"/>
      <c r="F1" s="64"/>
    </row>
    <row r="2" spans="1:8" ht="16.8" thickBot="1">
      <c r="A2" s="65" t="s">
        <v>684</v>
      </c>
      <c r="B2" s="63"/>
      <c r="C2" s="63"/>
      <c r="D2" s="63"/>
      <c r="E2" s="63"/>
      <c r="F2" s="63"/>
    </row>
    <row r="3" spans="1:8" ht="25.5" customHeight="1">
      <c r="A3" s="92" t="s">
        <v>685</v>
      </c>
      <c r="B3" s="93" t="s">
        <v>686</v>
      </c>
      <c r="C3" s="93" t="s">
        <v>687</v>
      </c>
      <c r="D3" s="93" t="s">
        <v>688</v>
      </c>
      <c r="E3" s="94" t="s">
        <v>1785</v>
      </c>
      <c r="F3" s="95" t="s">
        <v>2195</v>
      </c>
      <c r="H3" s="3">
        <f>MAX(H4:H153)</f>
        <v>1</v>
      </c>
    </row>
    <row r="4" spans="1:8" ht="26.25" customHeight="1">
      <c r="A4" s="96">
        <v>1</v>
      </c>
      <c r="B4" s="131">
        <f>表紙!N29</f>
        <v>0</v>
      </c>
      <c r="C4" s="131">
        <f>表紙!N26</f>
        <v>0</v>
      </c>
      <c r="D4" s="132">
        <f>表紙!N46</f>
        <v>0</v>
      </c>
      <c r="E4" s="101"/>
      <c r="F4" s="129">
        <v>0</v>
      </c>
      <c r="H4" s="3">
        <f>IF(B4="",0,A4)</f>
        <v>1</v>
      </c>
    </row>
    <row r="5" spans="1:8" ht="26.25" customHeight="1">
      <c r="A5" s="96">
        <v>2</v>
      </c>
      <c r="B5" s="102"/>
      <c r="C5" s="102"/>
      <c r="D5" s="103"/>
      <c r="E5" s="101"/>
      <c r="F5" s="129"/>
      <c r="H5" s="3">
        <f>IF(B5="",0,A5)</f>
        <v>0</v>
      </c>
    </row>
    <row r="6" spans="1:8" ht="26.25" customHeight="1">
      <c r="A6" s="96">
        <v>3</v>
      </c>
      <c r="B6" s="102"/>
      <c r="C6" s="102"/>
      <c r="D6" s="103"/>
      <c r="E6" s="101"/>
      <c r="F6" s="129"/>
      <c r="H6" s="3">
        <f t="shared" ref="H6:H68" si="0">IF(B6="",0,A6)</f>
        <v>0</v>
      </c>
    </row>
    <row r="7" spans="1:8" ht="26.25" customHeight="1">
      <c r="A7" s="96">
        <v>4</v>
      </c>
      <c r="B7" s="102"/>
      <c r="C7" s="102"/>
      <c r="D7" s="103"/>
      <c r="E7" s="101"/>
      <c r="F7" s="129"/>
      <c r="H7" s="3">
        <f t="shared" si="0"/>
        <v>0</v>
      </c>
    </row>
    <row r="8" spans="1:8" ht="26.25" customHeight="1">
      <c r="A8" s="96">
        <v>5</v>
      </c>
      <c r="B8" s="102"/>
      <c r="C8" s="102"/>
      <c r="D8" s="103"/>
      <c r="E8" s="101"/>
      <c r="F8" s="129"/>
      <c r="H8" s="3">
        <f>IF(B8="",0,A8)</f>
        <v>0</v>
      </c>
    </row>
    <row r="9" spans="1:8" ht="26.25" customHeight="1">
      <c r="A9" s="96">
        <v>6</v>
      </c>
      <c r="B9" s="102"/>
      <c r="C9" s="102"/>
      <c r="D9" s="103"/>
      <c r="E9" s="101"/>
      <c r="F9" s="129"/>
      <c r="H9" s="3">
        <f t="shared" si="0"/>
        <v>0</v>
      </c>
    </row>
    <row r="10" spans="1:8" ht="26.25" customHeight="1">
      <c r="A10" s="96">
        <v>7</v>
      </c>
      <c r="B10" s="102"/>
      <c r="C10" s="102"/>
      <c r="D10" s="103"/>
      <c r="E10" s="101"/>
      <c r="F10" s="129"/>
      <c r="H10" s="3">
        <f t="shared" si="0"/>
        <v>0</v>
      </c>
    </row>
    <row r="11" spans="1:8" ht="26.25" customHeight="1">
      <c r="A11" s="96">
        <v>8</v>
      </c>
      <c r="B11" s="102"/>
      <c r="C11" s="102"/>
      <c r="D11" s="103"/>
      <c r="E11" s="101"/>
      <c r="F11" s="129"/>
      <c r="H11" s="3">
        <f t="shared" si="0"/>
        <v>0</v>
      </c>
    </row>
    <row r="12" spans="1:8" ht="26.25" customHeight="1">
      <c r="A12" s="96">
        <v>9</v>
      </c>
      <c r="B12" s="102"/>
      <c r="C12" s="102"/>
      <c r="D12" s="103"/>
      <c r="E12" s="101"/>
      <c r="F12" s="129"/>
      <c r="H12" s="3">
        <f t="shared" si="0"/>
        <v>0</v>
      </c>
    </row>
    <row r="13" spans="1:8" ht="26.25" customHeight="1">
      <c r="A13" s="96">
        <v>10</v>
      </c>
      <c r="B13" s="102"/>
      <c r="C13" s="102"/>
      <c r="D13" s="103"/>
      <c r="E13" s="101"/>
      <c r="F13" s="129"/>
      <c r="H13" s="3">
        <f t="shared" si="0"/>
        <v>0</v>
      </c>
    </row>
    <row r="14" spans="1:8" ht="26.25" customHeight="1">
      <c r="A14" s="96">
        <v>11</v>
      </c>
      <c r="B14" s="102"/>
      <c r="C14" s="102"/>
      <c r="D14" s="103"/>
      <c r="E14" s="101"/>
      <c r="F14" s="129"/>
      <c r="H14" s="3">
        <f t="shared" si="0"/>
        <v>0</v>
      </c>
    </row>
    <row r="15" spans="1:8" ht="26.25" customHeight="1">
      <c r="A15" s="96">
        <v>12</v>
      </c>
      <c r="B15" s="102"/>
      <c r="C15" s="102"/>
      <c r="D15" s="103"/>
      <c r="E15" s="101"/>
      <c r="F15" s="129"/>
      <c r="H15" s="3">
        <f t="shared" si="0"/>
        <v>0</v>
      </c>
    </row>
    <row r="16" spans="1:8" ht="26.25" customHeight="1">
      <c r="A16" s="96">
        <v>13</v>
      </c>
      <c r="B16" s="102"/>
      <c r="C16" s="102"/>
      <c r="D16" s="103"/>
      <c r="E16" s="101"/>
      <c r="F16" s="129"/>
      <c r="H16" s="3">
        <f t="shared" si="0"/>
        <v>0</v>
      </c>
    </row>
    <row r="17" spans="1:8" ht="26.25" customHeight="1">
      <c r="A17" s="96">
        <v>14</v>
      </c>
      <c r="B17" s="102"/>
      <c r="C17" s="102"/>
      <c r="D17" s="103"/>
      <c r="E17" s="101"/>
      <c r="F17" s="129"/>
      <c r="H17" s="3">
        <f t="shared" si="0"/>
        <v>0</v>
      </c>
    </row>
    <row r="18" spans="1:8" ht="26.25" customHeight="1">
      <c r="A18" s="96">
        <v>15</v>
      </c>
      <c r="B18" s="102"/>
      <c r="C18" s="102"/>
      <c r="D18" s="103"/>
      <c r="E18" s="101"/>
      <c r="F18" s="129"/>
      <c r="H18" s="3">
        <f t="shared" si="0"/>
        <v>0</v>
      </c>
    </row>
    <row r="19" spans="1:8" ht="26.25" customHeight="1">
      <c r="A19" s="96">
        <v>16</v>
      </c>
      <c r="B19" s="102"/>
      <c r="C19" s="102"/>
      <c r="D19" s="103"/>
      <c r="E19" s="101"/>
      <c r="F19" s="129"/>
      <c r="H19" s="3">
        <f t="shared" si="0"/>
        <v>0</v>
      </c>
    </row>
    <row r="20" spans="1:8" ht="26.25" customHeight="1">
      <c r="A20" s="96">
        <v>17</v>
      </c>
      <c r="B20" s="102"/>
      <c r="C20" s="102"/>
      <c r="D20" s="103"/>
      <c r="E20" s="101"/>
      <c r="F20" s="129"/>
      <c r="H20" s="3">
        <f t="shared" si="0"/>
        <v>0</v>
      </c>
    </row>
    <row r="21" spans="1:8" ht="26.25" customHeight="1">
      <c r="A21" s="96">
        <v>18</v>
      </c>
      <c r="B21" s="102"/>
      <c r="C21" s="102"/>
      <c r="D21" s="103"/>
      <c r="E21" s="101"/>
      <c r="F21" s="129"/>
      <c r="H21" s="3">
        <f t="shared" si="0"/>
        <v>0</v>
      </c>
    </row>
    <row r="22" spans="1:8" ht="26.25" customHeight="1">
      <c r="A22" s="96">
        <v>19</v>
      </c>
      <c r="B22" s="102"/>
      <c r="C22" s="102"/>
      <c r="D22" s="103"/>
      <c r="E22" s="101"/>
      <c r="F22" s="129"/>
      <c r="H22" s="3">
        <f t="shared" si="0"/>
        <v>0</v>
      </c>
    </row>
    <row r="23" spans="1:8" ht="26.25" customHeight="1">
      <c r="A23" s="96">
        <v>20</v>
      </c>
      <c r="B23" s="102"/>
      <c r="C23" s="102"/>
      <c r="D23" s="103"/>
      <c r="E23" s="101"/>
      <c r="F23" s="129"/>
      <c r="H23" s="3">
        <f t="shared" si="0"/>
        <v>0</v>
      </c>
    </row>
    <row r="24" spans="1:8" ht="26.25" customHeight="1">
      <c r="A24" s="96">
        <v>21</v>
      </c>
      <c r="B24" s="102"/>
      <c r="C24" s="102"/>
      <c r="D24" s="103"/>
      <c r="E24" s="101"/>
      <c r="F24" s="129"/>
      <c r="H24" s="3">
        <f>IF(B24="",0,A24)</f>
        <v>0</v>
      </c>
    </row>
    <row r="25" spans="1:8" ht="26.25" customHeight="1">
      <c r="A25" s="96">
        <v>22</v>
      </c>
      <c r="B25" s="102"/>
      <c r="C25" s="102"/>
      <c r="D25" s="103"/>
      <c r="E25" s="101"/>
      <c r="F25" s="129"/>
      <c r="H25" s="3">
        <f>IF(B25="",0,A25)</f>
        <v>0</v>
      </c>
    </row>
    <row r="26" spans="1:8" ht="26.25" customHeight="1">
      <c r="A26" s="96">
        <v>23</v>
      </c>
      <c r="B26" s="102"/>
      <c r="C26" s="102"/>
      <c r="D26" s="103"/>
      <c r="E26" s="101"/>
      <c r="F26" s="129"/>
      <c r="H26" s="3">
        <f t="shared" si="0"/>
        <v>0</v>
      </c>
    </row>
    <row r="27" spans="1:8" ht="26.25" customHeight="1">
      <c r="A27" s="96">
        <v>24</v>
      </c>
      <c r="B27" s="102"/>
      <c r="C27" s="102"/>
      <c r="D27" s="103"/>
      <c r="E27" s="101"/>
      <c r="F27" s="129"/>
      <c r="H27" s="3">
        <f t="shared" si="0"/>
        <v>0</v>
      </c>
    </row>
    <row r="28" spans="1:8" ht="26.25" customHeight="1">
      <c r="A28" s="96">
        <v>25</v>
      </c>
      <c r="B28" s="102"/>
      <c r="C28" s="102"/>
      <c r="D28" s="103"/>
      <c r="E28" s="101"/>
      <c r="F28" s="129"/>
      <c r="H28" s="3">
        <f t="shared" si="0"/>
        <v>0</v>
      </c>
    </row>
    <row r="29" spans="1:8" ht="26.25" customHeight="1">
      <c r="A29" s="96">
        <v>26</v>
      </c>
      <c r="B29" s="102"/>
      <c r="C29" s="102"/>
      <c r="D29" s="103"/>
      <c r="E29" s="101"/>
      <c r="F29" s="129"/>
      <c r="H29" s="3">
        <f t="shared" si="0"/>
        <v>0</v>
      </c>
    </row>
    <row r="30" spans="1:8" ht="26.25" customHeight="1">
      <c r="A30" s="96">
        <v>27</v>
      </c>
      <c r="B30" s="102"/>
      <c r="C30" s="102"/>
      <c r="D30" s="103"/>
      <c r="E30" s="101"/>
      <c r="F30" s="129"/>
      <c r="H30" s="3">
        <f t="shared" si="0"/>
        <v>0</v>
      </c>
    </row>
    <row r="31" spans="1:8" ht="26.25" customHeight="1">
      <c r="A31" s="96">
        <v>28</v>
      </c>
      <c r="B31" s="102"/>
      <c r="C31" s="102"/>
      <c r="D31" s="103"/>
      <c r="E31" s="101"/>
      <c r="F31" s="129"/>
      <c r="H31" s="3">
        <f t="shared" si="0"/>
        <v>0</v>
      </c>
    </row>
    <row r="32" spans="1:8" ht="26.25" customHeight="1">
      <c r="A32" s="96">
        <v>29</v>
      </c>
      <c r="B32" s="102"/>
      <c r="C32" s="102"/>
      <c r="D32" s="103"/>
      <c r="E32" s="101"/>
      <c r="F32" s="129"/>
      <c r="H32" s="3">
        <f t="shared" si="0"/>
        <v>0</v>
      </c>
    </row>
    <row r="33" spans="1:8" ht="26.25" customHeight="1">
      <c r="A33" s="96">
        <v>30</v>
      </c>
      <c r="B33" s="102"/>
      <c r="C33" s="102"/>
      <c r="D33" s="103"/>
      <c r="E33" s="101"/>
      <c r="F33" s="129"/>
      <c r="H33" s="3">
        <f t="shared" si="0"/>
        <v>0</v>
      </c>
    </row>
    <row r="34" spans="1:8" ht="26.25" customHeight="1">
      <c r="A34" s="96">
        <v>31</v>
      </c>
      <c r="B34" s="102"/>
      <c r="C34" s="102"/>
      <c r="D34" s="103"/>
      <c r="E34" s="101"/>
      <c r="F34" s="129"/>
      <c r="H34" s="3">
        <f t="shared" si="0"/>
        <v>0</v>
      </c>
    </row>
    <row r="35" spans="1:8" ht="26.25" customHeight="1">
      <c r="A35" s="96">
        <v>32</v>
      </c>
      <c r="B35" s="102"/>
      <c r="C35" s="102"/>
      <c r="D35" s="103"/>
      <c r="E35" s="101"/>
      <c r="F35" s="129"/>
      <c r="H35" s="3">
        <f t="shared" si="0"/>
        <v>0</v>
      </c>
    </row>
    <row r="36" spans="1:8" ht="26.25" customHeight="1">
      <c r="A36" s="96">
        <v>33</v>
      </c>
      <c r="B36" s="102"/>
      <c r="C36" s="102"/>
      <c r="D36" s="103"/>
      <c r="E36" s="101"/>
      <c r="F36" s="129"/>
      <c r="H36" s="3">
        <f t="shared" si="0"/>
        <v>0</v>
      </c>
    </row>
    <row r="37" spans="1:8" ht="26.25" customHeight="1">
      <c r="A37" s="96">
        <v>34</v>
      </c>
      <c r="B37" s="102"/>
      <c r="C37" s="102"/>
      <c r="D37" s="103"/>
      <c r="E37" s="101"/>
      <c r="F37" s="129"/>
      <c r="H37" s="3">
        <f t="shared" si="0"/>
        <v>0</v>
      </c>
    </row>
    <row r="38" spans="1:8" ht="26.25" customHeight="1">
      <c r="A38" s="96">
        <v>35</v>
      </c>
      <c r="B38" s="102"/>
      <c r="C38" s="102"/>
      <c r="D38" s="103"/>
      <c r="E38" s="101"/>
      <c r="F38" s="129"/>
      <c r="H38" s="3">
        <f t="shared" si="0"/>
        <v>0</v>
      </c>
    </row>
    <row r="39" spans="1:8" ht="26.25" customHeight="1">
      <c r="A39" s="96">
        <v>36</v>
      </c>
      <c r="B39" s="102"/>
      <c r="C39" s="102"/>
      <c r="D39" s="103"/>
      <c r="E39" s="101"/>
      <c r="F39" s="129"/>
      <c r="H39" s="3">
        <f t="shared" si="0"/>
        <v>0</v>
      </c>
    </row>
    <row r="40" spans="1:8" ht="26.25" customHeight="1">
      <c r="A40" s="96">
        <v>37</v>
      </c>
      <c r="B40" s="102"/>
      <c r="C40" s="102"/>
      <c r="D40" s="103"/>
      <c r="E40" s="101"/>
      <c r="F40" s="129"/>
      <c r="H40" s="3">
        <f t="shared" si="0"/>
        <v>0</v>
      </c>
    </row>
    <row r="41" spans="1:8" ht="26.25" customHeight="1">
      <c r="A41" s="96">
        <v>38</v>
      </c>
      <c r="B41" s="102"/>
      <c r="C41" s="102"/>
      <c r="D41" s="103"/>
      <c r="E41" s="101"/>
      <c r="F41" s="129"/>
      <c r="H41" s="3">
        <f t="shared" si="0"/>
        <v>0</v>
      </c>
    </row>
    <row r="42" spans="1:8" ht="26.25" customHeight="1">
      <c r="A42" s="96">
        <v>39</v>
      </c>
      <c r="B42" s="102"/>
      <c r="C42" s="102"/>
      <c r="D42" s="103"/>
      <c r="E42" s="101"/>
      <c r="F42" s="129"/>
      <c r="H42" s="3">
        <f t="shared" si="0"/>
        <v>0</v>
      </c>
    </row>
    <row r="43" spans="1:8" ht="26.25" customHeight="1">
      <c r="A43" s="96">
        <v>40</v>
      </c>
      <c r="B43" s="102"/>
      <c r="C43" s="102"/>
      <c r="D43" s="103"/>
      <c r="E43" s="101"/>
      <c r="F43" s="129"/>
      <c r="H43" s="3">
        <f t="shared" si="0"/>
        <v>0</v>
      </c>
    </row>
    <row r="44" spans="1:8" ht="26.25" customHeight="1">
      <c r="A44" s="96">
        <v>41</v>
      </c>
      <c r="B44" s="102"/>
      <c r="C44" s="102"/>
      <c r="D44" s="103"/>
      <c r="E44" s="101"/>
      <c r="F44" s="129"/>
      <c r="H44" s="3">
        <f t="shared" si="0"/>
        <v>0</v>
      </c>
    </row>
    <row r="45" spans="1:8" ht="26.25" customHeight="1">
      <c r="A45" s="96">
        <v>42</v>
      </c>
      <c r="B45" s="102"/>
      <c r="C45" s="102"/>
      <c r="D45" s="103"/>
      <c r="E45" s="101"/>
      <c r="F45" s="129"/>
      <c r="H45" s="3">
        <f t="shared" si="0"/>
        <v>0</v>
      </c>
    </row>
    <row r="46" spans="1:8" ht="26.25" customHeight="1">
      <c r="A46" s="96">
        <v>43</v>
      </c>
      <c r="B46" s="102"/>
      <c r="C46" s="102"/>
      <c r="D46" s="103"/>
      <c r="E46" s="101"/>
      <c r="F46" s="129"/>
      <c r="H46" s="3">
        <f t="shared" si="0"/>
        <v>0</v>
      </c>
    </row>
    <row r="47" spans="1:8" ht="26.25" customHeight="1">
      <c r="A47" s="96">
        <v>44</v>
      </c>
      <c r="B47" s="102"/>
      <c r="C47" s="102"/>
      <c r="D47" s="103"/>
      <c r="E47" s="101"/>
      <c r="F47" s="129"/>
      <c r="H47" s="3">
        <f t="shared" si="0"/>
        <v>0</v>
      </c>
    </row>
    <row r="48" spans="1:8" ht="26.25" customHeight="1">
      <c r="A48" s="96">
        <v>45</v>
      </c>
      <c r="B48" s="102"/>
      <c r="C48" s="102"/>
      <c r="D48" s="103"/>
      <c r="E48" s="101"/>
      <c r="F48" s="129"/>
      <c r="H48" s="3">
        <f t="shared" si="0"/>
        <v>0</v>
      </c>
    </row>
    <row r="49" spans="1:8" ht="26.25" customHeight="1">
      <c r="A49" s="96">
        <v>46</v>
      </c>
      <c r="B49" s="102"/>
      <c r="C49" s="102"/>
      <c r="D49" s="103"/>
      <c r="E49" s="101"/>
      <c r="F49" s="129"/>
      <c r="H49" s="3">
        <f t="shared" si="0"/>
        <v>0</v>
      </c>
    </row>
    <row r="50" spans="1:8" ht="26.25" customHeight="1">
      <c r="A50" s="96">
        <v>47</v>
      </c>
      <c r="B50" s="102"/>
      <c r="C50" s="102"/>
      <c r="D50" s="103"/>
      <c r="E50" s="101"/>
      <c r="F50" s="129"/>
      <c r="H50" s="3">
        <f t="shared" si="0"/>
        <v>0</v>
      </c>
    </row>
    <row r="51" spans="1:8" ht="26.25" customHeight="1">
      <c r="A51" s="96">
        <v>48</v>
      </c>
      <c r="B51" s="102"/>
      <c r="C51" s="102"/>
      <c r="D51" s="103"/>
      <c r="E51" s="101"/>
      <c r="F51" s="129"/>
      <c r="H51" s="3">
        <f t="shared" si="0"/>
        <v>0</v>
      </c>
    </row>
    <row r="52" spans="1:8" ht="26.25" customHeight="1">
      <c r="A52" s="96">
        <v>49</v>
      </c>
      <c r="B52" s="102"/>
      <c r="C52" s="102"/>
      <c r="D52" s="103"/>
      <c r="E52" s="101"/>
      <c r="F52" s="129"/>
      <c r="H52" s="3">
        <f t="shared" si="0"/>
        <v>0</v>
      </c>
    </row>
    <row r="53" spans="1:8" ht="26.25" customHeight="1">
      <c r="A53" s="96">
        <v>50</v>
      </c>
      <c r="B53" s="102"/>
      <c r="C53" s="102"/>
      <c r="D53" s="103"/>
      <c r="E53" s="101"/>
      <c r="F53" s="129"/>
      <c r="H53" s="3">
        <f t="shared" si="0"/>
        <v>0</v>
      </c>
    </row>
    <row r="54" spans="1:8" ht="26.25" customHeight="1">
      <c r="A54" s="96">
        <v>51</v>
      </c>
      <c r="B54" s="102"/>
      <c r="C54" s="102"/>
      <c r="D54" s="103"/>
      <c r="E54" s="101"/>
      <c r="F54" s="129"/>
      <c r="H54" s="3">
        <f t="shared" si="0"/>
        <v>0</v>
      </c>
    </row>
    <row r="55" spans="1:8" ht="26.25" customHeight="1">
      <c r="A55" s="96">
        <v>52</v>
      </c>
      <c r="B55" s="102"/>
      <c r="C55" s="102"/>
      <c r="D55" s="103"/>
      <c r="E55" s="101"/>
      <c r="F55" s="129"/>
      <c r="H55" s="3">
        <f t="shared" si="0"/>
        <v>0</v>
      </c>
    </row>
    <row r="56" spans="1:8" ht="26.25" customHeight="1">
      <c r="A56" s="96">
        <v>53</v>
      </c>
      <c r="B56" s="102"/>
      <c r="C56" s="102"/>
      <c r="D56" s="103"/>
      <c r="E56" s="101"/>
      <c r="F56" s="129"/>
      <c r="H56" s="3">
        <f t="shared" si="0"/>
        <v>0</v>
      </c>
    </row>
    <row r="57" spans="1:8" ht="26.25" customHeight="1">
      <c r="A57" s="96">
        <v>54</v>
      </c>
      <c r="B57" s="102"/>
      <c r="C57" s="102"/>
      <c r="D57" s="103"/>
      <c r="E57" s="101"/>
      <c r="F57" s="129"/>
      <c r="H57" s="3">
        <f t="shared" si="0"/>
        <v>0</v>
      </c>
    </row>
    <row r="58" spans="1:8" ht="26.25" customHeight="1">
      <c r="A58" s="96">
        <v>55</v>
      </c>
      <c r="B58" s="102"/>
      <c r="C58" s="102"/>
      <c r="D58" s="103"/>
      <c r="E58" s="101"/>
      <c r="F58" s="129"/>
      <c r="H58" s="3">
        <f t="shared" si="0"/>
        <v>0</v>
      </c>
    </row>
    <row r="59" spans="1:8" ht="26.25" customHeight="1">
      <c r="A59" s="96">
        <v>56</v>
      </c>
      <c r="B59" s="102"/>
      <c r="C59" s="102"/>
      <c r="D59" s="103"/>
      <c r="E59" s="101"/>
      <c r="F59" s="129"/>
      <c r="H59" s="3">
        <f t="shared" si="0"/>
        <v>0</v>
      </c>
    </row>
    <row r="60" spans="1:8" ht="26.25" customHeight="1">
      <c r="A60" s="96">
        <v>57</v>
      </c>
      <c r="B60" s="102"/>
      <c r="C60" s="102"/>
      <c r="D60" s="103"/>
      <c r="E60" s="101"/>
      <c r="F60" s="129"/>
      <c r="H60" s="3">
        <f t="shared" si="0"/>
        <v>0</v>
      </c>
    </row>
    <row r="61" spans="1:8" ht="26.25" customHeight="1">
      <c r="A61" s="96">
        <v>58</v>
      </c>
      <c r="B61" s="102"/>
      <c r="C61" s="102"/>
      <c r="D61" s="103"/>
      <c r="E61" s="101"/>
      <c r="F61" s="129"/>
      <c r="H61" s="3">
        <f t="shared" si="0"/>
        <v>0</v>
      </c>
    </row>
    <row r="62" spans="1:8" ht="26.25" customHeight="1">
      <c r="A62" s="96">
        <v>59</v>
      </c>
      <c r="B62" s="102"/>
      <c r="C62" s="102"/>
      <c r="D62" s="103"/>
      <c r="E62" s="101"/>
      <c r="F62" s="129"/>
      <c r="H62" s="3">
        <f t="shared" si="0"/>
        <v>0</v>
      </c>
    </row>
    <row r="63" spans="1:8" ht="26.25" customHeight="1">
      <c r="A63" s="96">
        <v>60</v>
      </c>
      <c r="B63" s="102"/>
      <c r="C63" s="102"/>
      <c r="D63" s="103"/>
      <c r="E63" s="101"/>
      <c r="F63" s="129"/>
      <c r="H63" s="3">
        <f t="shared" si="0"/>
        <v>0</v>
      </c>
    </row>
    <row r="64" spans="1:8" ht="26.25" customHeight="1">
      <c r="A64" s="96">
        <v>61</v>
      </c>
      <c r="B64" s="102"/>
      <c r="C64" s="102"/>
      <c r="D64" s="103"/>
      <c r="E64" s="101"/>
      <c r="F64" s="129"/>
      <c r="H64" s="3">
        <f t="shared" si="0"/>
        <v>0</v>
      </c>
    </row>
    <row r="65" spans="1:8" ht="26.25" customHeight="1">
      <c r="A65" s="96">
        <v>62</v>
      </c>
      <c r="B65" s="102"/>
      <c r="C65" s="102"/>
      <c r="D65" s="103"/>
      <c r="E65" s="101"/>
      <c r="F65" s="129"/>
      <c r="H65" s="3">
        <f t="shared" si="0"/>
        <v>0</v>
      </c>
    </row>
    <row r="66" spans="1:8" ht="26.25" customHeight="1">
      <c r="A66" s="96">
        <v>63</v>
      </c>
      <c r="B66" s="102"/>
      <c r="C66" s="102"/>
      <c r="D66" s="103"/>
      <c r="E66" s="101"/>
      <c r="F66" s="129"/>
      <c r="H66" s="3">
        <f t="shared" si="0"/>
        <v>0</v>
      </c>
    </row>
    <row r="67" spans="1:8" ht="26.25" customHeight="1">
      <c r="A67" s="96">
        <v>64</v>
      </c>
      <c r="B67" s="102"/>
      <c r="C67" s="102"/>
      <c r="D67" s="103"/>
      <c r="E67" s="101"/>
      <c r="F67" s="129"/>
      <c r="H67" s="3">
        <f t="shared" si="0"/>
        <v>0</v>
      </c>
    </row>
    <row r="68" spans="1:8" ht="26.25" customHeight="1">
      <c r="A68" s="96">
        <v>65</v>
      </c>
      <c r="B68" s="102"/>
      <c r="C68" s="102"/>
      <c r="D68" s="103"/>
      <c r="E68" s="101"/>
      <c r="F68" s="129"/>
      <c r="H68" s="3">
        <f t="shared" si="0"/>
        <v>0</v>
      </c>
    </row>
    <row r="69" spans="1:8" ht="26.25" customHeight="1">
      <c r="A69" s="96">
        <v>66</v>
      </c>
      <c r="B69" s="102"/>
      <c r="C69" s="102"/>
      <c r="D69" s="103"/>
      <c r="E69" s="101"/>
      <c r="F69" s="129"/>
      <c r="H69" s="3">
        <f t="shared" ref="H69:H132" si="1">IF(B69="",0,A69)</f>
        <v>0</v>
      </c>
    </row>
    <row r="70" spans="1:8" ht="26.25" customHeight="1">
      <c r="A70" s="96">
        <v>67</v>
      </c>
      <c r="B70" s="102"/>
      <c r="C70" s="102"/>
      <c r="D70" s="103"/>
      <c r="E70" s="101"/>
      <c r="F70" s="129"/>
      <c r="H70" s="3">
        <f t="shared" si="1"/>
        <v>0</v>
      </c>
    </row>
    <row r="71" spans="1:8" ht="26.25" customHeight="1">
      <c r="A71" s="96">
        <v>68</v>
      </c>
      <c r="B71" s="102"/>
      <c r="C71" s="102"/>
      <c r="D71" s="103"/>
      <c r="E71" s="101"/>
      <c r="F71" s="129"/>
      <c r="H71" s="3">
        <f t="shared" si="1"/>
        <v>0</v>
      </c>
    </row>
    <row r="72" spans="1:8" ht="26.25" customHeight="1">
      <c r="A72" s="96">
        <v>69</v>
      </c>
      <c r="B72" s="102"/>
      <c r="C72" s="102"/>
      <c r="D72" s="103"/>
      <c r="E72" s="101"/>
      <c r="F72" s="129"/>
      <c r="H72" s="3">
        <f t="shared" si="1"/>
        <v>0</v>
      </c>
    </row>
    <row r="73" spans="1:8" ht="26.25" customHeight="1">
      <c r="A73" s="96">
        <v>70</v>
      </c>
      <c r="B73" s="102"/>
      <c r="C73" s="102"/>
      <c r="D73" s="103"/>
      <c r="E73" s="101"/>
      <c r="F73" s="129"/>
      <c r="H73" s="3">
        <f t="shared" si="1"/>
        <v>0</v>
      </c>
    </row>
    <row r="74" spans="1:8" ht="26.25" customHeight="1">
      <c r="A74" s="96">
        <v>71</v>
      </c>
      <c r="B74" s="102"/>
      <c r="C74" s="102"/>
      <c r="D74" s="103"/>
      <c r="E74" s="101"/>
      <c r="F74" s="129"/>
      <c r="H74" s="3">
        <f t="shared" si="1"/>
        <v>0</v>
      </c>
    </row>
    <row r="75" spans="1:8" ht="26.25" customHeight="1">
      <c r="A75" s="96">
        <v>72</v>
      </c>
      <c r="B75" s="102"/>
      <c r="C75" s="102"/>
      <c r="D75" s="103"/>
      <c r="E75" s="101"/>
      <c r="F75" s="129"/>
      <c r="H75" s="3">
        <f t="shared" si="1"/>
        <v>0</v>
      </c>
    </row>
    <row r="76" spans="1:8" ht="26.25" customHeight="1">
      <c r="A76" s="96">
        <v>73</v>
      </c>
      <c r="B76" s="102"/>
      <c r="C76" s="102"/>
      <c r="D76" s="103"/>
      <c r="E76" s="101"/>
      <c r="F76" s="129"/>
      <c r="H76" s="3">
        <f t="shared" si="1"/>
        <v>0</v>
      </c>
    </row>
    <row r="77" spans="1:8" ht="26.25" customHeight="1">
      <c r="A77" s="96">
        <v>74</v>
      </c>
      <c r="B77" s="102"/>
      <c r="C77" s="102"/>
      <c r="D77" s="103"/>
      <c r="E77" s="101"/>
      <c r="F77" s="129"/>
      <c r="H77" s="3">
        <f t="shared" si="1"/>
        <v>0</v>
      </c>
    </row>
    <row r="78" spans="1:8" ht="26.25" customHeight="1">
      <c r="A78" s="96">
        <v>75</v>
      </c>
      <c r="B78" s="102"/>
      <c r="C78" s="102"/>
      <c r="D78" s="103"/>
      <c r="E78" s="101"/>
      <c r="F78" s="129"/>
      <c r="H78" s="3">
        <f t="shared" si="1"/>
        <v>0</v>
      </c>
    </row>
    <row r="79" spans="1:8" ht="26.25" customHeight="1">
      <c r="A79" s="96">
        <v>76</v>
      </c>
      <c r="B79" s="102"/>
      <c r="C79" s="102"/>
      <c r="D79" s="103"/>
      <c r="E79" s="101"/>
      <c r="F79" s="129"/>
      <c r="H79" s="3">
        <f t="shared" si="1"/>
        <v>0</v>
      </c>
    </row>
    <row r="80" spans="1:8" ht="26.25" customHeight="1">
      <c r="A80" s="96">
        <v>77</v>
      </c>
      <c r="B80" s="102"/>
      <c r="C80" s="102"/>
      <c r="D80" s="103"/>
      <c r="E80" s="101"/>
      <c r="F80" s="129"/>
      <c r="H80" s="3">
        <f t="shared" si="1"/>
        <v>0</v>
      </c>
    </row>
    <row r="81" spans="1:8" ht="26.25" customHeight="1">
      <c r="A81" s="96">
        <v>78</v>
      </c>
      <c r="B81" s="102"/>
      <c r="C81" s="102"/>
      <c r="D81" s="103"/>
      <c r="E81" s="101"/>
      <c r="F81" s="129"/>
      <c r="H81" s="3">
        <f t="shared" si="1"/>
        <v>0</v>
      </c>
    </row>
    <row r="82" spans="1:8" ht="26.25" customHeight="1">
      <c r="A82" s="96">
        <v>79</v>
      </c>
      <c r="B82" s="102"/>
      <c r="C82" s="102"/>
      <c r="D82" s="103"/>
      <c r="E82" s="101"/>
      <c r="F82" s="129"/>
      <c r="H82" s="3">
        <f t="shared" si="1"/>
        <v>0</v>
      </c>
    </row>
    <row r="83" spans="1:8" ht="26.25" customHeight="1">
      <c r="A83" s="96">
        <v>80</v>
      </c>
      <c r="B83" s="102"/>
      <c r="C83" s="102"/>
      <c r="D83" s="103"/>
      <c r="E83" s="101"/>
      <c r="F83" s="129"/>
      <c r="H83" s="3">
        <f t="shared" si="1"/>
        <v>0</v>
      </c>
    </row>
    <row r="84" spans="1:8" ht="26.25" customHeight="1">
      <c r="A84" s="96">
        <v>81</v>
      </c>
      <c r="B84" s="102"/>
      <c r="C84" s="102"/>
      <c r="D84" s="103"/>
      <c r="E84" s="101"/>
      <c r="F84" s="129"/>
      <c r="H84" s="3">
        <f t="shared" si="1"/>
        <v>0</v>
      </c>
    </row>
    <row r="85" spans="1:8" ht="26.25" customHeight="1">
      <c r="A85" s="96">
        <v>82</v>
      </c>
      <c r="B85" s="102"/>
      <c r="C85" s="102"/>
      <c r="D85" s="103"/>
      <c r="E85" s="101"/>
      <c r="F85" s="129"/>
      <c r="H85" s="3">
        <f t="shared" si="1"/>
        <v>0</v>
      </c>
    </row>
    <row r="86" spans="1:8" ht="26.25" customHeight="1">
      <c r="A86" s="96">
        <v>83</v>
      </c>
      <c r="B86" s="102"/>
      <c r="C86" s="102"/>
      <c r="D86" s="103"/>
      <c r="E86" s="101"/>
      <c r="F86" s="129"/>
      <c r="H86" s="3">
        <f t="shared" si="1"/>
        <v>0</v>
      </c>
    </row>
    <row r="87" spans="1:8" ht="26.25" customHeight="1">
      <c r="A87" s="96">
        <v>84</v>
      </c>
      <c r="B87" s="102"/>
      <c r="C87" s="102"/>
      <c r="D87" s="103"/>
      <c r="E87" s="101"/>
      <c r="F87" s="129"/>
      <c r="H87" s="3">
        <f t="shared" si="1"/>
        <v>0</v>
      </c>
    </row>
    <row r="88" spans="1:8" ht="26.25" customHeight="1">
      <c r="A88" s="96">
        <v>85</v>
      </c>
      <c r="B88" s="102"/>
      <c r="C88" s="102"/>
      <c r="D88" s="103"/>
      <c r="E88" s="101"/>
      <c r="F88" s="129"/>
      <c r="H88" s="3">
        <f t="shared" si="1"/>
        <v>0</v>
      </c>
    </row>
    <row r="89" spans="1:8" ht="26.25" customHeight="1">
      <c r="A89" s="96">
        <v>86</v>
      </c>
      <c r="B89" s="102"/>
      <c r="C89" s="102"/>
      <c r="D89" s="103"/>
      <c r="E89" s="101"/>
      <c r="F89" s="129"/>
      <c r="H89" s="3">
        <f t="shared" si="1"/>
        <v>0</v>
      </c>
    </row>
    <row r="90" spans="1:8" ht="26.25" customHeight="1">
      <c r="A90" s="96">
        <v>87</v>
      </c>
      <c r="B90" s="102"/>
      <c r="C90" s="102"/>
      <c r="D90" s="103"/>
      <c r="E90" s="101"/>
      <c r="F90" s="129"/>
      <c r="H90" s="3">
        <f t="shared" si="1"/>
        <v>0</v>
      </c>
    </row>
    <row r="91" spans="1:8" ht="26.25" customHeight="1">
      <c r="A91" s="96">
        <v>88</v>
      </c>
      <c r="B91" s="102"/>
      <c r="C91" s="102"/>
      <c r="D91" s="103"/>
      <c r="E91" s="101"/>
      <c r="F91" s="129"/>
      <c r="H91" s="3">
        <f t="shared" si="1"/>
        <v>0</v>
      </c>
    </row>
    <row r="92" spans="1:8" ht="26.25" customHeight="1">
      <c r="A92" s="96">
        <v>89</v>
      </c>
      <c r="B92" s="102"/>
      <c r="C92" s="102"/>
      <c r="D92" s="103"/>
      <c r="E92" s="101"/>
      <c r="F92" s="129"/>
      <c r="H92" s="3">
        <f t="shared" si="1"/>
        <v>0</v>
      </c>
    </row>
    <row r="93" spans="1:8" ht="26.25" customHeight="1">
      <c r="A93" s="96">
        <v>90</v>
      </c>
      <c r="B93" s="102"/>
      <c r="C93" s="102"/>
      <c r="D93" s="103"/>
      <c r="E93" s="101"/>
      <c r="F93" s="129"/>
      <c r="H93" s="3">
        <f t="shared" si="1"/>
        <v>0</v>
      </c>
    </row>
    <row r="94" spans="1:8" ht="26.25" customHeight="1">
      <c r="A94" s="96">
        <v>91</v>
      </c>
      <c r="B94" s="102"/>
      <c r="C94" s="102"/>
      <c r="D94" s="103"/>
      <c r="E94" s="101"/>
      <c r="F94" s="129"/>
      <c r="H94" s="3">
        <f t="shared" si="1"/>
        <v>0</v>
      </c>
    </row>
    <row r="95" spans="1:8" ht="26.25" customHeight="1">
      <c r="A95" s="96">
        <v>92</v>
      </c>
      <c r="B95" s="102"/>
      <c r="C95" s="102"/>
      <c r="D95" s="103"/>
      <c r="E95" s="101"/>
      <c r="F95" s="129"/>
      <c r="H95" s="3">
        <f t="shared" si="1"/>
        <v>0</v>
      </c>
    </row>
    <row r="96" spans="1:8" ht="26.25" customHeight="1">
      <c r="A96" s="96">
        <v>93</v>
      </c>
      <c r="B96" s="102"/>
      <c r="C96" s="102"/>
      <c r="D96" s="103"/>
      <c r="E96" s="101"/>
      <c r="F96" s="129"/>
      <c r="H96" s="3">
        <f t="shared" si="1"/>
        <v>0</v>
      </c>
    </row>
    <row r="97" spans="1:8" ht="26.25" customHeight="1">
      <c r="A97" s="96">
        <v>94</v>
      </c>
      <c r="B97" s="102"/>
      <c r="C97" s="102"/>
      <c r="D97" s="103"/>
      <c r="E97" s="101"/>
      <c r="F97" s="129"/>
      <c r="H97" s="3">
        <f t="shared" si="1"/>
        <v>0</v>
      </c>
    </row>
    <row r="98" spans="1:8" ht="26.25" customHeight="1">
      <c r="A98" s="96">
        <v>95</v>
      </c>
      <c r="B98" s="102"/>
      <c r="C98" s="102"/>
      <c r="D98" s="103"/>
      <c r="E98" s="101"/>
      <c r="F98" s="129"/>
      <c r="H98" s="3">
        <f t="shared" si="1"/>
        <v>0</v>
      </c>
    </row>
    <row r="99" spans="1:8" ht="26.25" customHeight="1">
      <c r="A99" s="96">
        <v>96</v>
      </c>
      <c r="B99" s="102"/>
      <c r="C99" s="102"/>
      <c r="D99" s="103"/>
      <c r="E99" s="101"/>
      <c r="F99" s="129"/>
      <c r="H99" s="3">
        <f t="shared" si="1"/>
        <v>0</v>
      </c>
    </row>
    <row r="100" spans="1:8" ht="26.25" customHeight="1">
      <c r="A100" s="96">
        <v>97</v>
      </c>
      <c r="B100" s="102"/>
      <c r="C100" s="102"/>
      <c r="D100" s="103"/>
      <c r="E100" s="101"/>
      <c r="F100" s="129"/>
      <c r="H100" s="3">
        <f t="shared" si="1"/>
        <v>0</v>
      </c>
    </row>
    <row r="101" spans="1:8" ht="26.25" customHeight="1">
      <c r="A101" s="96">
        <v>98</v>
      </c>
      <c r="B101" s="102"/>
      <c r="C101" s="102"/>
      <c r="D101" s="103"/>
      <c r="E101" s="101"/>
      <c r="F101" s="129"/>
      <c r="H101" s="3">
        <f t="shared" si="1"/>
        <v>0</v>
      </c>
    </row>
    <row r="102" spans="1:8" ht="26.25" customHeight="1">
      <c r="A102" s="96">
        <v>99</v>
      </c>
      <c r="B102" s="102"/>
      <c r="C102" s="102"/>
      <c r="D102" s="103"/>
      <c r="E102" s="101"/>
      <c r="F102" s="129"/>
      <c r="H102" s="3">
        <f t="shared" si="1"/>
        <v>0</v>
      </c>
    </row>
    <row r="103" spans="1:8" ht="26.25" customHeight="1">
      <c r="A103" s="96">
        <v>100</v>
      </c>
      <c r="B103" s="102"/>
      <c r="C103" s="102"/>
      <c r="D103" s="103"/>
      <c r="E103" s="101"/>
      <c r="F103" s="129"/>
      <c r="H103" s="3">
        <f t="shared" si="1"/>
        <v>0</v>
      </c>
    </row>
    <row r="104" spans="1:8" ht="26.25" customHeight="1">
      <c r="A104" s="96">
        <v>101</v>
      </c>
      <c r="B104" s="102"/>
      <c r="C104" s="102"/>
      <c r="D104" s="103"/>
      <c r="E104" s="101"/>
      <c r="F104" s="129"/>
      <c r="H104" s="3">
        <f t="shared" si="1"/>
        <v>0</v>
      </c>
    </row>
    <row r="105" spans="1:8" ht="26.25" customHeight="1">
      <c r="A105" s="96">
        <v>102</v>
      </c>
      <c r="B105" s="102"/>
      <c r="C105" s="102"/>
      <c r="D105" s="103"/>
      <c r="E105" s="101"/>
      <c r="F105" s="129"/>
      <c r="H105" s="3">
        <f t="shared" si="1"/>
        <v>0</v>
      </c>
    </row>
    <row r="106" spans="1:8" ht="26.25" customHeight="1">
      <c r="A106" s="96">
        <v>103</v>
      </c>
      <c r="B106" s="102"/>
      <c r="C106" s="102"/>
      <c r="D106" s="103"/>
      <c r="E106" s="101"/>
      <c r="F106" s="129"/>
      <c r="H106" s="3">
        <f t="shared" si="1"/>
        <v>0</v>
      </c>
    </row>
    <row r="107" spans="1:8" ht="26.25" customHeight="1">
      <c r="A107" s="96">
        <v>104</v>
      </c>
      <c r="B107" s="102"/>
      <c r="C107" s="102"/>
      <c r="D107" s="103"/>
      <c r="E107" s="101"/>
      <c r="F107" s="129"/>
      <c r="H107" s="3">
        <f t="shared" si="1"/>
        <v>0</v>
      </c>
    </row>
    <row r="108" spans="1:8" ht="26.25" customHeight="1">
      <c r="A108" s="96">
        <v>105</v>
      </c>
      <c r="B108" s="102"/>
      <c r="C108" s="102"/>
      <c r="D108" s="103"/>
      <c r="E108" s="101"/>
      <c r="F108" s="129"/>
      <c r="H108" s="3">
        <f t="shared" si="1"/>
        <v>0</v>
      </c>
    </row>
    <row r="109" spans="1:8" ht="26.25" customHeight="1">
      <c r="A109" s="96">
        <v>106</v>
      </c>
      <c r="B109" s="102"/>
      <c r="C109" s="102"/>
      <c r="D109" s="103"/>
      <c r="E109" s="101"/>
      <c r="F109" s="129"/>
      <c r="H109" s="3">
        <f t="shared" si="1"/>
        <v>0</v>
      </c>
    </row>
    <row r="110" spans="1:8" ht="26.25" customHeight="1">
      <c r="A110" s="96">
        <v>107</v>
      </c>
      <c r="B110" s="102"/>
      <c r="C110" s="102"/>
      <c r="D110" s="103"/>
      <c r="E110" s="101"/>
      <c r="F110" s="129"/>
      <c r="H110" s="3">
        <f t="shared" si="1"/>
        <v>0</v>
      </c>
    </row>
    <row r="111" spans="1:8" ht="26.25" customHeight="1">
      <c r="A111" s="96">
        <v>108</v>
      </c>
      <c r="B111" s="102"/>
      <c r="C111" s="102"/>
      <c r="D111" s="103"/>
      <c r="E111" s="101"/>
      <c r="F111" s="129"/>
      <c r="H111" s="3">
        <f t="shared" si="1"/>
        <v>0</v>
      </c>
    </row>
    <row r="112" spans="1:8" ht="26.25" customHeight="1">
      <c r="A112" s="96">
        <v>109</v>
      </c>
      <c r="B112" s="102"/>
      <c r="C112" s="102"/>
      <c r="D112" s="103"/>
      <c r="E112" s="101"/>
      <c r="F112" s="129"/>
      <c r="H112" s="3">
        <f t="shared" si="1"/>
        <v>0</v>
      </c>
    </row>
    <row r="113" spans="1:8" ht="26.25" customHeight="1">
      <c r="A113" s="96">
        <v>110</v>
      </c>
      <c r="B113" s="102"/>
      <c r="C113" s="102"/>
      <c r="D113" s="103"/>
      <c r="E113" s="101"/>
      <c r="F113" s="129"/>
      <c r="H113" s="3">
        <f t="shared" si="1"/>
        <v>0</v>
      </c>
    </row>
    <row r="114" spans="1:8" ht="26.25" customHeight="1">
      <c r="A114" s="96">
        <v>111</v>
      </c>
      <c r="B114" s="102"/>
      <c r="C114" s="102"/>
      <c r="D114" s="103"/>
      <c r="E114" s="101"/>
      <c r="F114" s="129"/>
      <c r="H114" s="3">
        <f t="shared" si="1"/>
        <v>0</v>
      </c>
    </row>
    <row r="115" spans="1:8" ht="26.25" customHeight="1">
      <c r="A115" s="96">
        <v>112</v>
      </c>
      <c r="B115" s="102"/>
      <c r="C115" s="102"/>
      <c r="D115" s="103"/>
      <c r="E115" s="101"/>
      <c r="F115" s="129"/>
      <c r="H115" s="3">
        <f t="shared" si="1"/>
        <v>0</v>
      </c>
    </row>
    <row r="116" spans="1:8" ht="26.25" customHeight="1">
      <c r="A116" s="96">
        <v>113</v>
      </c>
      <c r="B116" s="102"/>
      <c r="C116" s="102"/>
      <c r="D116" s="103"/>
      <c r="E116" s="101"/>
      <c r="F116" s="129"/>
      <c r="H116" s="3">
        <f t="shared" si="1"/>
        <v>0</v>
      </c>
    </row>
    <row r="117" spans="1:8" ht="26.25" customHeight="1">
      <c r="A117" s="96">
        <v>114</v>
      </c>
      <c r="B117" s="102"/>
      <c r="C117" s="102"/>
      <c r="D117" s="103"/>
      <c r="E117" s="101"/>
      <c r="F117" s="129"/>
      <c r="H117" s="3">
        <f t="shared" si="1"/>
        <v>0</v>
      </c>
    </row>
    <row r="118" spans="1:8" ht="26.25" customHeight="1">
      <c r="A118" s="96">
        <v>115</v>
      </c>
      <c r="B118" s="102"/>
      <c r="C118" s="102"/>
      <c r="D118" s="103"/>
      <c r="E118" s="101"/>
      <c r="F118" s="129"/>
      <c r="H118" s="3">
        <f t="shared" si="1"/>
        <v>0</v>
      </c>
    </row>
    <row r="119" spans="1:8" ht="26.25" customHeight="1">
      <c r="A119" s="96">
        <v>116</v>
      </c>
      <c r="B119" s="102"/>
      <c r="C119" s="102"/>
      <c r="D119" s="103"/>
      <c r="E119" s="101"/>
      <c r="F119" s="129"/>
      <c r="H119" s="3">
        <f t="shared" si="1"/>
        <v>0</v>
      </c>
    </row>
    <row r="120" spans="1:8" ht="26.25" customHeight="1">
      <c r="A120" s="96">
        <v>117</v>
      </c>
      <c r="B120" s="102"/>
      <c r="C120" s="102"/>
      <c r="D120" s="103"/>
      <c r="E120" s="101"/>
      <c r="F120" s="129"/>
      <c r="H120" s="3">
        <f t="shared" si="1"/>
        <v>0</v>
      </c>
    </row>
    <row r="121" spans="1:8" ht="26.25" customHeight="1">
      <c r="A121" s="96">
        <v>118</v>
      </c>
      <c r="B121" s="102"/>
      <c r="C121" s="102"/>
      <c r="D121" s="103"/>
      <c r="E121" s="101"/>
      <c r="F121" s="129"/>
      <c r="H121" s="3">
        <f t="shared" si="1"/>
        <v>0</v>
      </c>
    </row>
    <row r="122" spans="1:8" ht="26.25" customHeight="1">
      <c r="A122" s="96">
        <v>119</v>
      </c>
      <c r="B122" s="102"/>
      <c r="C122" s="102"/>
      <c r="D122" s="103"/>
      <c r="E122" s="101"/>
      <c r="F122" s="129"/>
      <c r="H122" s="3">
        <f t="shared" si="1"/>
        <v>0</v>
      </c>
    </row>
    <row r="123" spans="1:8" ht="26.25" customHeight="1">
      <c r="A123" s="96">
        <v>120</v>
      </c>
      <c r="B123" s="102"/>
      <c r="C123" s="102"/>
      <c r="D123" s="103"/>
      <c r="E123" s="101"/>
      <c r="F123" s="129"/>
      <c r="H123" s="3">
        <f t="shared" si="1"/>
        <v>0</v>
      </c>
    </row>
    <row r="124" spans="1:8" ht="26.25" customHeight="1">
      <c r="A124" s="96">
        <v>121</v>
      </c>
      <c r="B124" s="102"/>
      <c r="C124" s="102"/>
      <c r="D124" s="103"/>
      <c r="E124" s="101"/>
      <c r="F124" s="129"/>
      <c r="H124" s="3">
        <f t="shared" si="1"/>
        <v>0</v>
      </c>
    </row>
    <row r="125" spans="1:8" ht="26.25" customHeight="1">
      <c r="A125" s="96">
        <v>122</v>
      </c>
      <c r="B125" s="102"/>
      <c r="C125" s="102"/>
      <c r="D125" s="103"/>
      <c r="E125" s="101"/>
      <c r="F125" s="129"/>
      <c r="H125" s="3">
        <f t="shared" si="1"/>
        <v>0</v>
      </c>
    </row>
    <row r="126" spans="1:8" ht="26.25" customHeight="1">
      <c r="A126" s="96">
        <v>123</v>
      </c>
      <c r="B126" s="102"/>
      <c r="C126" s="102"/>
      <c r="D126" s="103"/>
      <c r="E126" s="101"/>
      <c r="F126" s="129"/>
      <c r="H126" s="3">
        <f t="shared" si="1"/>
        <v>0</v>
      </c>
    </row>
    <row r="127" spans="1:8" ht="26.25" customHeight="1">
      <c r="A127" s="96">
        <v>124</v>
      </c>
      <c r="B127" s="102"/>
      <c r="C127" s="102"/>
      <c r="D127" s="103"/>
      <c r="E127" s="101"/>
      <c r="F127" s="129"/>
      <c r="H127" s="3">
        <f t="shared" si="1"/>
        <v>0</v>
      </c>
    </row>
    <row r="128" spans="1:8" ht="26.25" customHeight="1">
      <c r="A128" s="96">
        <v>125</v>
      </c>
      <c r="B128" s="102"/>
      <c r="C128" s="102"/>
      <c r="D128" s="103"/>
      <c r="E128" s="101"/>
      <c r="F128" s="129"/>
      <c r="H128" s="3">
        <f t="shared" si="1"/>
        <v>0</v>
      </c>
    </row>
    <row r="129" spans="1:8" ht="26.25" customHeight="1">
      <c r="A129" s="96">
        <v>126</v>
      </c>
      <c r="B129" s="102"/>
      <c r="C129" s="102"/>
      <c r="D129" s="103"/>
      <c r="E129" s="101"/>
      <c r="F129" s="129"/>
      <c r="H129" s="3">
        <f t="shared" si="1"/>
        <v>0</v>
      </c>
    </row>
    <row r="130" spans="1:8" ht="26.25" customHeight="1">
      <c r="A130" s="96">
        <v>127</v>
      </c>
      <c r="B130" s="102"/>
      <c r="C130" s="102"/>
      <c r="D130" s="103"/>
      <c r="E130" s="101"/>
      <c r="F130" s="129"/>
      <c r="H130" s="3">
        <f t="shared" si="1"/>
        <v>0</v>
      </c>
    </row>
    <row r="131" spans="1:8" ht="26.25" customHeight="1">
      <c r="A131" s="96">
        <v>128</v>
      </c>
      <c r="B131" s="102"/>
      <c r="C131" s="102"/>
      <c r="D131" s="103"/>
      <c r="E131" s="101"/>
      <c r="F131" s="129"/>
      <c r="H131" s="3">
        <f t="shared" si="1"/>
        <v>0</v>
      </c>
    </row>
    <row r="132" spans="1:8" ht="26.25" customHeight="1">
      <c r="A132" s="96">
        <v>129</v>
      </c>
      <c r="B132" s="102"/>
      <c r="C132" s="102"/>
      <c r="D132" s="103"/>
      <c r="E132" s="101"/>
      <c r="F132" s="129"/>
      <c r="H132" s="3">
        <f t="shared" si="1"/>
        <v>0</v>
      </c>
    </row>
    <row r="133" spans="1:8" ht="26.25" customHeight="1">
      <c r="A133" s="96">
        <v>130</v>
      </c>
      <c r="B133" s="102"/>
      <c r="C133" s="102"/>
      <c r="D133" s="103"/>
      <c r="E133" s="101"/>
      <c r="F133" s="129"/>
      <c r="H133" s="3">
        <f t="shared" ref="H133:H153" si="2">IF(B133="",0,A133)</f>
        <v>0</v>
      </c>
    </row>
    <row r="134" spans="1:8" ht="26.25" customHeight="1">
      <c r="A134" s="96">
        <v>131</v>
      </c>
      <c r="B134" s="102"/>
      <c r="C134" s="102"/>
      <c r="D134" s="103"/>
      <c r="E134" s="101"/>
      <c r="F134" s="129"/>
      <c r="H134" s="3">
        <f t="shared" si="2"/>
        <v>0</v>
      </c>
    </row>
    <row r="135" spans="1:8" ht="26.25" customHeight="1">
      <c r="A135" s="96">
        <v>132</v>
      </c>
      <c r="B135" s="102"/>
      <c r="C135" s="102"/>
      <c r="D135" s="103"/>
      <c r="E135" s="101"/>
      <c r="F135" s="129"/>
      <c r="H135" s="3">
        <f t="shared" si="2"/>
        <v>0</v>
      </c>
    </row>
    <row r="136" spans="1:8" ht="26.25" customHeight="1">
      <c r="A136" s="96">
        <v>133</v>
      </c>
      <c r="B136" s="102"/>
      <c r="C136" s="102"/>
      <c r="D136" s="103"/>
      <c r="E136" s="101"/>
      <c r="F136" s="129"/>
      <c r="H136" s="3">
        <f t="shared" si="2"/>
        <v>0</v>
      </c>
    </row>
    <row r="137" spans="1:8" ht="26.25" customHeight="1">
      <c r="A137" s="96">
        <v>134</v>
      </c>
      <c r="B137" s="102"/>
      <c r="C137" s="102"/>
      <c r="D137" s="103"/>
      <c r="E137" s="101"/>
      <c r="F137" s="129"/>
      <c r="H137" s="3">
        <f t="shared" si="2"/>
        <v>0</v>
      </c>
    </row>
    <row r="138" spans="1:8" ht="26.25" customHeight="1">
      <c r="A138" s="96">
        <v>135</v>
      </c>
      <c r="B138" s="102"/>
      <c r="C138" s="102"/>
      <c r="D138" s="103"/>
      <c r="E138" s="101"/>
      <c r="F138" s="129"/>
      <c r="H138" s="3">
        <f t="shared" si="2"/>
        <v>0</v>
      </c>
    </row>
    <row r="139" spans="1:8" ht="26.25" customHeight="1">
      <c r="A139" s="96">
        <v>136</v>
      </c>
      <c r="B139" s="102"/>
      <c r="C139" s="102"/>
      <c r="D139" s="103"/>
      <c r="E139" s="101"/>
      <c r="F139" s="129"/>
      <c r="H139" s="3">
        <f t="shared" si="2"/>
        <v>0</v>
      </c>
    </row>
    <row r="140" spans="1:8" ht="26.25" customHeight="1">
      <c r="A140" s="96">
        <v>137</v>
      </c>
      <c r="B140" s="102"/>
      <c r="C140" s="102"/>
      <c r="D140" s="103"/>
      <c r="E140" s="101"/>
      <c r="F140" s="129"/>
      <c r="H140" s="3">
        <f t="shared" si="2"/>
        <v>0</v>
      </c>
    </row>
    <row r="141" spans="1:8" ht="26.25" customHeight="1">
      <c r="A141" s="96">
        <v>138</v>
      </c>
      <c r="B141" s="102"/>
      <c r="C141" s="102"/>
      <c r="D141" s="103"/>
      <c r="E141" s="101"/>
      <c r="F141" s="129"/>
      <c r="H141" s="3">
        <f t="shared" si="2"/>
        <v>0</v>
      </c>
    </row>
    <row r="142" spans="1:8" ht="26.25" customHeight="1">
      <c r="A142" s="96">
        <v>139</v>
      </c>
      <c r="B142" s="102"/>
      <c r="C142" s="102"/>
      <c r="D142" s="103"/>
      <c r="E142" s="101"/>
      <c r="F142" s="129"/>
      <c r="H142" s="3">
        <f t="shared" si="2"/>
        <v>0</v>
      </c>
    </row>
    <row r="143" spans="1:8" ht="26.25" customHeight="1">
      <c r="A143" s="96">
        <v>140</v>
      </c>
      <c r="B143" s="102"/>
      <c r="C143" s="102"/>
      <c r="D143" s="103"/>
      <c r="E143" s="101"/>
      <c r="F143" s="129"/>
      <c r="H143" s="3">
        <f t="shared" si="2"/>
        <v>0</v>
      </c>
    </row>
    <row r="144" spans="1:8" ht="26.25" customHeight="1">
      <c r="A144" s="96">
        <v>141</v>
      </c>
      <c r="B144" s="102"/>
      <c r="C144" s="102"/>
      <c r="D144" s="103"/>
      <c r="E144" s="101"/>
      <c r="F144" s="129"/>
      <c r="H144" s="3">
        <f t="shared" si="2"/>
        <v>0</v>
      </c>
    </row>
    <row r="145" spans="1:8" ht="26.25" customHeight="1">
      <c r="A145" s="96">
        <v>142</v>
      </c>
      <c r="B145" s="102"/>
      <c r="C145" s="102"/>
      <c r="D145" s="103"/>
      <c r="E145" s="101"/>
      <c r="F145" s="129"/>
      <c r="H145" s="3">
        <f t="shared" si="2"/>
        <v>0</v>
      </c>
    </row>
    <row r="146" spans="1:8" ht="26.25" customHeight="1">
      <c r="A146" s="96">
        <v>143</v>
      </c>
      <c r="B146" s="102"/>
      <c r="C146" s="102"/>
      <c r="D146" s="103"/>
      <c r="E146" s="101"/>
      <c r="F146" s="129"/>
      <c r="H146" s="3">
        <f t="shared" si="2"/>
        <v>0</v>
      </c>
    </row>
    <row r="147" spans="1:8" ht="26.25" customHeight="1">
      <c r="A147" s="96">
        <v>144</v>
      </c>
      <c r="B147" s="102"/>
      <c r="C147" s="102"/>
      <c r="D147" s="103"/>
      <c r="E147" s="101"/>
      <c r="F147" s="129"/>
      <c r="H147" s="3">
        <f t="shared" si="2"/>
        <v>0</v>
      </c>
    </row>
    <row r="148" spans="1:8" ht="26.25" customHeight="1">
      <c r="A148" s="96">
        <v>145</v>
      </c>
      <c r="B148" s="102"/>
      <c r="C148" s="102"/>
      <c r="D148" s="103"/>
      <c r="E148" s="101"/>
      <c r="F148" s="129"/>
      <c r="H148" s="3">
        <f t="shared" si="2"/>
        <v>0</v>
      </c>
    </row>
    <row r="149" spans="1:8" ht="26.25" customHeight="1">
      <c r="A149" s="96">
        <v>146</v>
      </c>
      <c r="B149" s="102"/>
      <c r="C149" s="102"/>
      <c r="D149" s="103"/>
      <c r="E149" s="101"/>
      <c r="F149" s="129"/>
      <c r="H149" s="3">
        <f t="shared" si="2"/>
        <v>0</v>
      </c>
    </row>
    <row r="150" spans="1:8" ht="26.25" customHeight="1">
      <c r="A150" s="96">
        <v>147</v>
      </c>
      <c r="B150" s="102"/>
      <c r="C150" s="102"/>
      <c r="D150" s="103"/>
      <c r="E150" s="101"/>
      <c r="F150" s="129"/>
      <c r="H150" s="3">
        <f t="shared" si="2"/>
        <v>0</v>
      </c>
    </row>
    <row r="151" spans="1:8" ht="26.25" customHeight="1">
      <c r="A151" s="96">
        <v>148</v>
      </c>
      <c r="B151" s="102"/>
      <c r="C151" s="102"/>
      <c r="D151" s="103"/>
      <c r="E151" s="101"/>
      <c r="F151" s="129"/>
      <c r="H151" s="3">
        <f t="shared" si="2"/>
        <v>0</v>
      </c>
    </row>
    <row r="152" spans="1:8" ht="26.25" customHeight="1">
      <c r="A152" s="96">
        <v>149</v>
      </c>
      <c r="B152" s="102"/>
      <c r="C152" s="102"/>
      <c r="D152" s="103"/>
      <c r="E152" s="101"/>
      <c r="F152" s="129"/>
      <c r="H152" s="3">
        <f t="shared" si="2"/>
        <v>0</v>
      </c>
    </row>
    <row r="153" spans="1:8" ht="26.25" customHeight="1" thickBot="1">
      <c r="A153" s="97">
        <v>150</v>
      </c>
      <c r="B153" s="104"/>
      <c r="C153" s="104"/>
      <c r="D153" s="105"/>
      <c r="E153" s="106"/>
      <c r="F153" s="130"/>
      <c r="H153" s="3">
        <f t="shared" si="2"/>
        <v>0</v>
      </c>
    </row>
  </sheetData>
  <sheetProtection algorithmName="SHA-512" hashValue="JruaNDUSvNqNEH+itTkdGrx+/oV2u2OXaJS59U5g/Gw7dUkwANK9i+9fdqrvfdPKlxXysFR1KCxDW3Q79LP/WA==" saltValue="zPiepX84osFeIr1vlzd+yg==" spinCount="100000" sheet="1" objects="1" scenarios="1"/>
  <protectedRanges>
    <protectedRange sqref="E4:F4 B5:F153" name="別添1"/>
  </protectedRanges>
  <dataConsolidate/>
  <phoneticPr fontId="2"/>
  <dataValidations count="1">
    <dataValidation type="custom" imeMode="off" allowBlank="1" showInputMessage="1" showErrorMessage="1" error="ハイフンで区切って、半角で入力して下さい。" sqref="D5:D153">
      <formula1>D5=ASC(D5)</formula1>
    </dataValidation>
  </dataValidations>
  <pageMargins left="0.78740157480314965" right="0.39370078740157483" top="0.59055118110236227" bottom="0.59055118110236227" header="0.39370078740157483" footer="0.39370078740157483"/>
  <pageSetup paperSize="9" scale="20" orientation="portrait" r:id="rId1"/>
  <headerFooter alignWithMargins="0">
    <oddHeader>&amp;A</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99FF"/>
    <pageSetUpPr fitToPage="1"/>
  </sheetPr>
  <dimension ref="A1:BW557"/>
  <sheetViews>
    <sheetView showZeros="0" topLeftCell="A47" zoomScaleNormal="100" zoomScaleSheetLayoutView="90" workbookViewId="0">
      <pane ySplit="10" topLeftCell="A57" activePane="bottomLeft" state="frozen"/>
      <selection activeCell="A47" sqref="A47"/>
      <selection pane="bottomLeft" activeCell="A52" sqref="A52:AC56"/>
    </sheetView>
  </sheetViews>
  <sheetFormatPr defaultColWidth="8.88671875" defaultRowHeight="13.2"/>
  <cols>
    <col min="1" max="1" width="4.33203125" style="3" customWidth="1"/>
    <col min="2" max="2" width="6.109375" style="3" customWidth="1"/>
    <col min="3" max="3" width="7.6640625" style="3" customWidth="1"/>
    <col min="4" max="4" width="4.88671875" style="3" customWidth="1"/>
    <col min="5" max="5" width="3.44140625" style="3" customWidth="1"/>
    <col min="6" max="6" width="5.44140625" style="3" customWidth="1"/>
    <col min="7" max="7" width="6" style="3" customWidth="1"/>
    <col min="8" max="8" width="3" style="3" customWidth="1"/>
    <col min="9" max="9" width="5.6640625" style="3" customWidth="1"/>
    <col min="10" max="10" width="3" style="3" customWidth="1"/>
    <col min="11" max="11" width="11.33203125" style="3" hidden="1" customWidth="1"/>
    <col min="12" max="12" width="9.88671875" style="3" hidden="1" customWidth="1"/>
    <col min="13" max="13" width="9.6640625" style="3" hidden="1" customWidth="1"/>
    <col min="14" max="19" width="8.33203125" style="3" hidden="1" customWidth="1"/>
    <col min="20" max="20" width="11.88671875" style="3" customWidth="1"/>
    <col min="21" max="21" width="11.33203125" style="3" customWidth="1"/>
    <col min="22" max="22" width="7.44140625" style="3" customWidth="1"/>
    <col min="23" max="23" width="13.109375" style="3" customWidth="1"/>
    <col min="24" max="24" width="8.109375" style="3" customWidth="1"/>
    <col min="25" max="25" width="4.33203125" style="3" customWidth="1"/>
    <col min="26" max="26" width="8.6640625" style="320" customWidth="1"/>
    <col min="27" max="27" width="21.21875" style="3" customWidth="1"/>
    <col min="28" max="28" width="8.6640625" style="3" customWidth="1"/>
    <col min="29" max="29" width="11" style="3" customWidth="1"/>
    <col min="30" max="30" width="11" style="616" hidden="1" customWidth="1"/>
    <col min="31" max="31" width="5.88671875" style="450" hidden="1" customWidth="1"/>
    <col min="32" max="33" width="3.109375" style="450" hidden="1" customWidth="1"/>
    <col min="34" max="34" width="5.88671875" style="451" hidden="1" customWidth="1"/>
    <col min="35" max="35" width="6" style="451" hidden="1" customWidth="1"/>
    <col min="36" max="39" width="5" style="451" hidden="1" customWidth="1"/>
    <col min="40" max="41" width="10.88671875" style="451" hidden="1" customWidth="1"/>
    <col min="42" max="42" width="6.33203125" style="451" hidden="1" customWidth="1"/>
    <col min="43" max="43" width="6.88671875" style="451" hidden="1" customWidth="1"/>
    <col min="44" max="44" width="6.33203125" style="451" hidden="1" customWidth="1"/>
    <col min="45" max="45" width="6.109375" style="451" hidden="1" customWidth="1"/>
    <col min="46" max="46" width="4.88671875" style="451" hidden="1" customWidth="1"/>
    <col min="47" max="47" width="8.88671875" style="3" hidden="1" customWidth="1"/>
    <col min="48" max="48" width="0.88671875" style="321" hidden="1" customWidth="1"/>
    <col min="49" max="49" width="10.21875" style="3" hidden="1" customWidth="1"/>
    <col min="50" max="50" width="8.88671875" style="3" hidden="1" customWidth="1"/>
    <col min="51" max="51" width="19.88671875" style="3" hidden="1" customWidth="1"/>
    <col min="52" max="53" width="12" style="3" hidden="1" customWidth="1"/>
    <col min="54" max="54" width="8.77734375" style="3" hidden="1" customWidth="1"/>
    <col min="55" max="55" width="4.33203125" style="3" hidden="1" customWidth="1"/>
    <col min="56" max="56" width="6.88671875" style="3" customWidth="1"/>
    <col min="57" max="57" width="2.44140625" style="3" bestFit="1" customWidth="1"/>
    <col min="58" max="58" width="8.88671875" style="3" customWidth="1"/>
    <col min="59" max="59" width="2.44140625" style="3" bestFit="1" customWidth="1"/>
    <col min="60" max="60" width="13.109375" style="3" customWidth="1"/>
    <col min="61" max="61" width="3.44140625" style="3" bestFit="1" customWidth="1"/>
    <col min="62" max="62" width="8.88671875" style="3" customWidth="1"/>
    <col min="63" max="63" width="2.44140625" style="3" bestFit="1" customWidth="1"/>
    <col min="64" max="64" width="11.33203125" style="3" customWidth="1"/>
    <col min="65" max="65" width="3.44140625" style="3" bestFit="1" customWidth="1"/>
    <col min="66" max="66" width="8.88671875" style="3" customWidth="1"/>
    <col min="67" max="67" width="2.44140625" style="3" bestFit="1" customWidth="1"/>
    <col min="68" max="68" width="8.88671875" style="3" customWidth="1"/>
    <col min="69" max="69" width="2.44140625" style="3" bestFit="1" customWidth="1"/>
    <col min="70" max="70" width="2.44140625" style="3" customWidth="1"/>
    <col min="71" max="71" width="10.88671875" style="3" customWidth="1"/>
    <col min="72" max="73" width="8.88671875" style="3"/>
    <col min="74" max="74" width="14.33203125" style="3" customWidth="1"/>
    <col min="75" max="75" width="9" style="3" bestFit="1" customWidth="1"/>
    <col min="76" max="16384" width="8.88671875" style="3"/>
  </cols>
  <sheetData>
    <row r="1" spans="1:75" ht="16.5" hidden="1" customHeight="1">
      <c r="B1" s="3" t="s">
        <v>2284</v>
      </c>
      <c r="AX1" s="2" t="s">
        <v>2257</v>
      </c>
      <c r="AY1" s="322" t="s">
        <v>2276</v>
      </c>
      <c r="AZ1" s="837" t="s">
        <v>2226</v>
      </c>
      <c r="BA1" s="838"/>
      <c r="BB1" s="829" t="s">
        <v>2182</v>
      </c>
      <c r="BC1" s="830"/>
      <c r="BD1" s="829" t="s">
        <v>1681</v>
      </c>
      <c r="BE1" s="830"/>
      <c r="BF1" s="829" t="s">
        <v>1682</v>
      </c>
      <c r="BG1" s="830"/>
      <c r="BH1" s="827" t="s">
        <v>1683</v>
      </c>
      <c r="BI1" s="828"/>
      <c r="BJ1" s="827" t="s">
        <v>1684</v>
      </c>
      <c r="BK1" s="828"/>
      <c r="BL1" s="827" t="s">
        <v>1685</v>
      </c>
      <c r="BM1" s="828"/>
      <c r="BN1" s="827" t="s">
        <v>1714</v>
      </c>
      <c r="BO1" s="828"/>
      <c r="BP1" s="827" t="s">
        <v>1715</v>
      </c>
      <c r="BQ1" s="828"/>
      <c r="BR1" s="839" t="s">
        <v>529</v>
      </c>
      <c r="BS1" s="828"/>
      <c r="BT1" s="323" t="s">
        <v>1686</v>
      </c>
      <c r="BU1" s="35" t="s">
        <v>660</v>
      </c>
      <c r="BV1" s="827" t="s">
        <v>2656</v>
      </c>
      <c r="BW1" s="828"/>
    </row>
    <row r="2" spans="1:75" ht="13.5" hidden="1" customHeight="1">
      <c r="C2" s="319">
        <f>事業所台帳!H3</f>
        <v>1</v>
      </c>
      <c r="AX2" s="322" t="s">
        <v>2258</v>
      </c>
      <c r="AY2" s="324" t="s">
        <v>2402</v>
      </c>
      <c r="AZ2" s="497" t="s">
        <v>2236</v>
      </c>
      <c r="BA2" s="2">
        <v>1</v>
      </c>
      <c r="BB2" s="35" t="s">
        <v>2181</v>
      </c>
      <c r="BC2" s="35">
        <v>1</v>
      </c>
      <c r="BD2" s="35" t="s">
        <v>1688</v>
      </c>
      <c r="BE2" s="35">
        <v>1</v>
      </c>
      <c r="BF2" s="35" t="s">
        <v>1689</v>
      </c>
      <c r="BG2" s="35">
        <v>1</v>
      </c>
      <c r="BH2" s="326" t="s">
        <v>495</v>
      </c>
      <c r="BI2" s="35">
        <v>1</v>
      </c>
      <c r="BJ2" s="35" t="s">
        <v>1687</v>
      </c>
      <c r="BK2" s="35">
        <v>0</v>
      </c>
      <c r="BL2" s="35" t="s">
        <v>1687</v>
      </c>
      <c r="BM2" s="35">
        <v>0</v>
      </c>
      <c r="BN2" s="35">
        <v>0</v>
      </c>
      <c r="BO2" s="572">
        <v>0</v>
      </c>
      <c r="BP2" s="35">
        <v>0</v>
      </c>
      <c r="BQ2" s="571">
        <v>0</v>
      </c>
      <c r="BR2" s="35">
        <v>1</v>
      </c>
      <c r="BS2" s="35" t="s">
        <v>528</v>
      </c>
      <c r="BT2" s="35">
        <v>0</v>
      </c>
      <c r="BU2" s="35"/>
      <c r="BV2" s="35" t="s">
        <v>2658</v>
      </c>
      <c r="BW2" s="35" t="s">
        <v>1721</v>
      </c>
    </row>
    <row r="3" spans="1:75" ht="13.5" hidden="1" customHeight="1">
      <c r="AX3" s="322" t="s">
        <v>2256</v>
      </c>
      <c r="AY3" s="324" t="s">
        <v>2403</v>
      </c>
      <c r="AZ3" s="497" t="s">
        <v>2227</v>
      </c>
      <c r="BA3" s="2">
        <v>2</v>
      </c>
      <c r="BB3" s="35" t="s">
        <v>1633</v>
      </c>
      <c r="BC3" s="35">
        <v>2</v>
      </c>
      <c r="BD3" s="35" t="s">
        <v>1692</v>
      </c>
      <c r="BE3" s="35">
        <v>2</v>
      </c>
      <c r="BF3" s="35" t="s">
        <v>1693</v>
      </c>
      <c r="BG3" s="35">
        <v>2</v>
      </c>
      <c r="BH3" s="326" t="s">
        <v>1620</v>
      </c>
      <c r="BI3" s="35">
        <v>2</v>
      </c>
      <c r="BJ3" s="35" t="s">
        <v>1690</v>
      </c>
      <c r="BK3" s="35">
        <v>1</v>
      </c>
      <c r="BL3" s="326" t="s">
        <v>241</v>
      </c>
      <c r="BM3" s="35">
        <v>1</v>
      </c>
      <c r="BN3" s="35" t="s">
        <v>1694</v>
      </c>
      <c r="BO3" s="571">
        <v>2</v>
      </c>
      <c r="BP3" s="35" t="s">
        <v>1694</v>
      </c>
      <c r="BQ3" s="571">
        <v>4</v>
      </c>
      <c r="BR3" s="35">
        <v>2</v>
      </c>
      <c r="BS3" s="35" t="s">
        <v>528</v>
      </c>
      <c r="BT3" s="35">
        <v>1</v>
      </c>
      <c r="BU3" s="35" t="s">
        <v>662</v>
      </c>
      <c r="BV3" s="326" t="s">
        <v>2659</v>
      </c>
      <c r="BW3" s="35" t="s">
        <v>1721</v>
      </c>
    </row>
    <row r="4" spans="1:75" ht="13.5" hidden="1" customHeight="1">
      <c r="C4" s="319"/>
      <c r="AX4" s="322" t="s">
        <v>2255</v>
      </c>
      <c r="AY4" s="324" t="s">
        <v>2404</v>
      </c>
      <c r="AZ4" s="497" t="s">
        <v>2228</v>
      </c>
      <c r="BA4" s="2">
        <v>3</v>
      </c>
      <c r="BB4" s="327" t="s">
        <v>661</v>
      </c>
      <c r="BC4" s="327">
        <v>3</v>
      </c>
      <c r="BD4" s="327"/>
      <c r="BE4" s="327"/>
      <c r="BF4" s="35" t="s">
        <v>1695</v>
      </c>
      <c r="BG4" s="35">
        <v>3</v>
      </c>
      <c r="BH4" s="326" t="s">
        <v>22</v>
      </c>
      <c r="BI4" s="35">
        <v>11</v>
      </c>
      <c r="BJ4" s="35" t="s">
        <v>650</v>
      </c>
      <c r="BK4" s="35">
        <v>2</v>
      </c>
      <c r="BL4" s="326" t="s">
        <v>242</v>
      </c>
      <c r="BM4" s="35">
        <v>2</v>
      </c>
      <c r="BN4" s="35" t="s">
        <v>1691</v>
      </c>
      <c r="BO4" s="571">
        <v>1</v>
      </c>
      <c r="BP4" s="35" t="s">
        <v>2740</v>
      </c>
      <c r="BQ4" s="571">
        <v>2</v>
      </c>
      <c r="BR4" s="35">
        <v>8</v>
      </c>
      <c r="BS4" s="35" t="s">
        <v>1595</v>
      </c>
      <c r="BT4" s="35">
        <v>2</v>
      </c>
      <c r="BU4" s="35" t="s">
        <v>661</v>
      </c>
      <c r="BV4" s="326" t="s">
        <v>2660</v>
      </c>
      <c r="BW4" s="35" t="s">
        <v>1721</v>
      </c>
    </row>
    <row r="5" spans="1:75" ht="13.5" hidden="1" customHeight="1">
      <c r="AX5" s="322" t="s">
        <v>2259</v>
      </c>
      <c r="AY5" s="324" t="s">
        <v>2405</v>
      </c>
      <c r="AZ5" s="497" t="s">
        <v>2229</v>
      </c>
      <c r="BA5" s="2">
        <v>4</v>
      </c>
      <c r="BB5" s="35"/>
      <c r="BC5" s="35"/>
      <c r="BD5" s="35"/>
      <c r="BE5" s="35"/>
      <c r="BF5" s="35" t="s">
        <v>1696</v>
      </c>
      <c r="BG5" s="35">
        <v>4</v>
      </c>
      <c r="BH5" s="326" t="s">
        <v>20</v>
      </c>
      <c r="BI5" s="35">
        <v>3</v>
      </c>
      <c r="BJ5" s="328"/>
      <c r="BK5" s="35"/>
      <c r="BL5" s="326" t="s">
        <v>243</v>
      </c>
      <c r="BM5" s="35">
        <v>9</v>
      </c>
      <c r="BN5" s="328"/>
      <c r="BO5" s="35"/>
      <c r="BP5" s="328" t="s">
        <v>2741</v>
      </c>
      <c r="BQ5" s="571">
        <v>3</v>
      </c>
      <c r="BR5" s="35">
        <v>3</v>
      </c>
      <c r="BS5" s="35" t="s">
        <v>651</v>
      </c>
      <c r="BT5" s="35">
        <v>3</v>
      </c>
      <c r="BU5" s="35"/>
      <c r="BV5" s="326" t="s">
        <v>2661</v>
      </c>
      <c r="BW5" s="35" t="s">
        <v>1721</v>
      </c>
    </row>
    <row r="6" spans="1:75" ht="13.5" hidden="1" customHeight="1">
      <c r="AX6" s="322"/>
      <c r="AY6" s="324" t="s">
        <v>2406</v>
      </c>
      <c r="AZ6" s="498" t="s">
        <v>2237</v>
      </c>
      <c r="BA6" s="2">
        <v>5</v>
      </c>
      <c r="BB6" s="35"/>
      <c r="BC6" s="35"/>
      <c r="BD6" s="35"/>
      <c r="BE6" s="35"/>
      <c r="BF6" s="328" t="s">
        <v>1697</v>
      </c>
      <c r="BG6" s="35">
        <v>5</v>
      </c>
      <c r="BH6" s="326" t="s">
        <v>302</v>
      </c>
      <c r="BI6" s="35">
        <v>4</v>
      </c>
      <c r="BJ6" s="35"/>
      <c r="BK6" s="328"/>
      <c r="BL6" s="326" t="s">
        <v>300</v>
      </c>
      <c r="BM6" s="35">
        <v>3</v>
      </c>
      <c r="BN6" s="35"/>
      <c r="BO6" s="35"/>
      <c r="BP6" s="35"/>
      <c r="BQ6" s="35"/>
      <c r="BR6" s="35">
        <v>9</v>
      </c>
      <c r="BS6" s="35" t="s">
        <v>651</v>
      </c>
      <c r="BT6" s="35">
        <v>4</v>
      </c>
      <c r="BU6" s="35"/>
      <c r="BV6" s="326" t="s">
        <v>300</v>
      </c>
      <c r="BW6" s="35" t="s">
        <v>2657</v>
      </c>
    </row>
    <row r="7" spans="1:75" ht="13.5" hidden="1" customHeight="1">
      <c r="AX7" s="322"/>
      <c r="AY7" s="324" t="s">
        <v>2407</v>
      </c>
      <c r="AZ7" s="329"/>
      <c r="BA7" s="325"/>
      <c r="BB7" s="35"/>
      <c r="BC7" s="35"/>
      <c r="BD7" s="35"/>
      <c r="BE7" s="35"/>
      <c r="BF7" s="35" t="s">
        <v>1698</v>
      </c>
      <c r="BG7" s="35">
        <v>6</v>
      </c>
      <c r="BH7" s="326" t="s">
        <v>52</v>
      </c>
      <c r="BI7" s="330">
        <v>5</v>
      </c>
      <c r="BJ7" s="35"/>
      <c r="BK7" s="35"/>
      <c r="BL7" s="326" t="s">
        <v>299</v>
      </c>
      <c r="BM7" s="35">
        <v>4</v>
      </c>
      <c r="BN7" s="35"/>
      <c r="BO7" s="35"/>
      <c r="BP7" s="35"/>
      <c r="BQ7" s="35"/>
      <c r="BR7" s="35">
        <v>4</v>
      </c>
      <c r="BS7" s="35" t="s">
        <v>24</v>
      </c>
      <c r="BT7" s="35">
        <v>5</v>
      </c>
      <c r="BU7" s="35"/>
      <c r="BV7" s="326" t="s">
        <v>299</v>
      </c>
      <c r="BW7" s="35" t="s">
        <v>2657</v>
      </c>
    </row>
    <row r="8" spans="1:75" ht="13.5" hidden="1" customHeight="1">
      <c r="AX8" s="322"/>
      <c r="AY8" s="324" t="s">
        <v>2408</v>
      </c>
      <c r="AZ8" s="329"/>
      <c r="BA8" s="325"/>
      <c r="BB8" s="35"/>
      <c r="BC8" s="35"/>
      <c r="BD8" s="35"/>
      <c r="BE8" s="35"/>
      <c r="BF8" s="35"/>
      <c r="BG8" s="35"/>
      <c r="BH8" s="326" t="s">
        <v>494</v>
      </c>
      <c r="BI8" s="35">
        <v>10</v>
      </c>
      <c r="BJ8" s="35"/>
      <c r="BK8" s="35"/>
      <c r="BL8" s="331" t="s">
        <v>1302</v>
      </c>
      <c r="BM8" s="35">
        <v>6</v>
      </c>
      <c r="BN8" s="35"/>
      <c r="BO8" s="35"/>
      <c r="BP8" s="35"/>
      <c r="BQ8" s="35"/>
      <c r="BR8" s="35">
        <v>6</v>
      </c>
      <c r="BS8" s="35" t="s">
        <v>530</v>
      </c>
      <c r="BT8" s="35">
        <v>6</v>
      </c>
      <c r="BU8" s="35"/>
      <c r="BV8" s="331" t="s">
        <v>1302</v>
      </c>
      <c r="BW8" s="35" t="s">
        <v>2657</v>
      </c>
    </row>
    <row r="9" spans="1:75" ht="13.5" hidden="1" customHeight="1">
      <c r="AX9" s="322"/>
      <c r="AY9" s="324" t="s">
        <v>2409</v>
      </c>
      <c r="AZ9" s="329"/>
      <c r="BA9" s="325"/>
      <c r="BB9" s="35"/>
      <c r="BC9" s="35"/>
      <c r="BD9" s="35"/>
      <c r="BE9" s="35"/>
      <c r="BF9" s="35"/>
      <c r="BG9" s="35"/>
      <c r="BH9" s="326" t="s">
        <v>1621</v>
      </c>
      <c r="BI9" s="35">
        <v>6</v>
      </c>
      <c r="BJ9" s="35"/>
      <c r="BK9" s="35"/>
      <c r="BL9" s="326" t="s">
        <v>239</v>
      </c>
      <c r="BM9" s="35">
        <v>7</v>
      </c>
      <c r="BN9" s="35"/>
      <c r="BO9" s="35"/>
      <c r="BP9" s="35"/>
      <c r="BQ9" s="35"/>
      <c r="BR9" s="35">
        <v>5</v>
      </c>
      <c r="BS9" s="35" t="s">
        <v>2194</v>
      </c>
      <c r="BT9" s="35">
        <v>7</v>
      </c>
      <c r="BU9" s="35"/>
      <c r="BV9" s="326" t="s">
        <v>2662</v>
      </c>
      <c r="BW9" s="35" t="s">
        <v>1721</v>
      </c>
    </row>
    <row r="10" spans="1:75" ht="13.5" hidden="1" customHeight="1">
      <c r="AX10" s="322"/>
      <c r="AY10" s="324" t="s">
        <v>2410</v>
      </c>
      <c r="AZ10" s="329"/>
      <c r="BA10" s="325"/>
      <c r="BB10" s="35"/>
      <c r="BC10" s="35"/>
      <c r="BD10" s="35"/>
      <c r="BE10" s="35"/>
      <c r="BF10" s="35"/>
      <c r="BG10" s="35"/>
      <c r="BH10" s="326" t="s">
        <v>1622</v>
      </c>
      <c r="BI10" s="35">
        <v>7</v>
      </c>
      <c r="BJ10" s="35"/>
      <c r="BK10" s="35"/>
      <c r="BL10" s="326" t="s">
        <v>240</v>
      </c>
      <c r="BM10" s="35">
        <v>8</v>
      </c>
      <c r="BN10" s="35"/>
      <c r="BO10" s="35"/>
      <c r="BP10" s="35"/>
      <c r="BQ10" s="35"/>
      <c r="BR10" s="35">
        <v>7</v>
      </c>
      <c r="BS10" s="35" t="s">
        <v>2194</v>
      </c>
      <c r="BT10" s="35">
        <v>8</v>
      </c>
      <c r="BU10" s="35"/>
      <c r="BV10" s="326" t="s">
        <v>2663</v>
      </c>
      <c r="BW10" s="35" t="s">
        <v>1721</v>
      </c>
    </row>
    <row r="11" spans="1:75" ht="13.5" hidden="1" customHeight="1">
      <c r="AX11" s="322"/>
      <c r="AY11" s="324" t="s">
        <v>2411</v>
      </c>
      <c r="AZ11" s="329"/>
      <c r="BA11" s="325"/>
      <c r="BB11" s="35"/>
      <c r="BC11" s="35"/>
      <c r="BD11" s="35"/>
      <c r="BE11" s="35"/>
      <c r="BF11" s="35"/>
      <c r="BG11" s="35"/>
      <c r="BH11" s="326" t="s">
        <v>652</v>
      </c>
      <c r="BI11" s="35">
        <v>8</v>
      </c>
      <c r="BJ11" s="35"/>
      <c r="BK11" s="35"/>
      <c r="BL11" s="35" t="s">
        <v>23</v>
      </c>
      <c r="BM11" s="328">
        <v>11</v>
      </c>
      <c r="BN11" s="35"/>
      <c r="BO11" s="35"/>
      <c r="BP11" s="35"/>
      <c r="BQ11" s="35"/>
      <c r="BR11" s="35"/>
      <c r="BS11" s="35"/>
      <c r="BT11" s="35">
        <v>9</v>
      </c>
      <c r="BU11" s="35"/>
      <c r="BV11" s="35" t="s">
        <v>23</v>
      </c>
      <c r="BW11" s="35" t="s">
        <v>2657</v>
      </c>
    </row>
    <row r="12" spans="1:75" ht="13.5" hidden="1" customHeight="1">
      <c r="AX12" s="322"/>
      <c r="AY12" s="324" t="s">
        <v>2218</v>
      </c>
      <c r="AZ12" s="329"/>
      <c r="BA12" s="325"/>
      <c r="BB12" s="35"/>
      <c r="BC12" s="35"/>
      <c r="BD12" s="35"/>
      <c r="BE12" s="35"/>
      <c r="BF12" s="35"/>
      <c r="BG12" s="35"/>
      <c r="BH12" s="326" t="s">
        <v>648</v>
      </c>
      <c r="BI12" s="35">
        <v>9</v>
      </c>
      <c r="BJ12" s="35"/>
      <c r="BK12" s="35"/>
      <c r="BL12" s="35" t="s">
        <v>2204</v>
      </c>
      <c r="BM12" s="35">
        <v>10</v>
      </c>
      <c r="BN12" s="35"/>
      <c r="BO12" s="35"/>
      <c r="BP12" s="35"/>
      <c r="BQ12" s="35"/>
      <c r="BR12" s="35"/>
      <c r="BS12" s="35"/>
      <c r="BT12" s="35">
        <v>10</v>
      </c>
      <c r="BU12" s="35"/>
      <c r="BV12" s="35" t="s">
        <v>2204</v>
      </c>
      <c r="BW12" s="35" t="s">
        <v>2657</v>
      </c>
    </row>
    <row r="13" spans="1:75" ht="13.5" hidden="1" customHeight="1">
      <c r="A13" s="332"/>
      <c r="C13" s="333"/>
      <c r="D13" s="332"/>
      <c r="E13" s="332"/>
      <c r="Z13" s="3"/>
      <c r="AX13" s="322"/>
      <c r="AY13" s="324" t="s">
        <v>2211</v>
      </c>
      <c r="AZ13" s="329"/>
      <c r="BA13" s="325"/>
      <c r="BB13" s="35"/>
      <c r="BC13" s="35"/>
      <c r="BD13" s="35"/>
      <c r="BE13" s="35"/>
      <c r="BF13" s="35"/>
      <c r="BG13" s="35"/>
      <c r="BH13" s="35"/>
      <c r="BI13" s="35"/>
      <c r="BJ13" s="35"/>
      <c r="BK13" s="35"/>
      <c r="BL13" s="496" t="s">
        <v>2442</v>
      </c>
      <c r="BM13" s="496">
        <v>12</v>
      </c>
      <c r="BN13" s="35"/>
      <c r="BO13" s="35"/>
      <c r="BP13" s="35"/>
      <c r="BQ13" s="35"/>
      <c r="BR13" s="35"/>
      <c r="BS13" s="35"/>
      <c r="BT13" s="35">
        <v>11</v>
      </c>
      <c r="BU13" s="35"/>
      <c r="BV13" s="496" t="s">
        <v>2442</v>
      </c>
      <c r="BW13" s="496" t="s">
        <v>2657</v>
      </c>
    </row>
    <row r="14" spans="1:75" ht="13.5" hidden="1" customHeight="1">
      <c r="A14" s="332"/>
      <c r="C14" s="332"/>
      <c r="D14" s="332"/>
      <c r="E14" s="332"/>
      <c r="F14" s="332"/>
      <c r="G14" s="332"/>
      <c r="H14" s="333"/>
      <c r="I14" s="332"/>
      <c r="J14" s="332"/>
      <c r="K14" s="332"/>
      <c r="L14" s="332"/>
      <c r="M14" s="332"/>
      <c r="N14" s="332"/>
      <c r="O14" s="332"/>
      <c r="P14" s="332"/>
      <c r="Q14" s="332"/>
      <c r="R14" s="332"/>
      <c r="S14" s="332"/>
      <c r="T14" s="334"/>
      <c r="U14" s="335"/>
      <c r="Z14"/>
      <c r="AY14" s="324" t="s">
        <v>2209</v>
      </c>
      <c r="AZ14" s="335"/>
      <c r="BA14" s="335"/>
      <c r="BB14" s="328"/>
      <c r="BC14" s="328"/>
      <c r="BD14" s="328"/>
      <c r="BE14" s="328"/>
      <c r="BF14" s="328"/>
      <c r="BG14" s="328"/>
      <c r="BH14" s="328"/>
      <c r="BI14" s="328"/>
      <c r="BJ14" s="328"/>
      <c r="BK14" s="328"/>
      <c r="BL14" s="496" t="s">
        <v>2454</v>
      </c>
      <c r="BM14" s="496">
        <v>13</v>
      </c>
      <c r="BN14" s="328"/>
      <c r="BO14" s="328"/>
      <c r="BP14" s="328"/>
      <c r="BQ14" s="328"/>
      <c r="BR14" s="328"/>
      <c r="BS14" s="328"/>
      <c r="BT14" s="328"/>
      <c r="BU14" s="328"/>
      <c r="BV14" s="496" t="s">
        <v>2454</v>
      </c>
      <c r="BW14" s="496" t="s">
        <v>2657</v>
      </c>
    </row>
    <row r="15" spans="1:75" ht="13.5" hidden="1" customHeight="1">
      <c r="A15" s="332"/>
      <c r="C15" s="332"/>
      <c r="D15" s="332"/>
      <c r="E15" s="332"/>
      <c r="F15" s="332"/>
      <c r="G15" s="332"/>
      <c r="H15" s="333"/>
      <c r="I15" s="332"/>
      <c r="J15" s="332"/>
      <c r="K15" s="332"/>
      <c r="L15" s="332"/>
      <c r="M15" s="332"/>
      <c r="N15" s="332"/>
      <c r="O15" s="332"/>
      <c r="P15" s="332"/>
      <c r="Q15" s="332"/>
      <c r="R15" s="332"/>
      <c r="S15" s="332"/>
      <c r="T15" s="334"/>
      <c r="U15" s="335"/>
      <c r="Z15"/>
      <c r="AY15" s="324" t="s">
        <v>2210</v>
      </c>
      <c r="AZ15" s="335"/>
      <c r="BA15" s="335"/>
      <c r="BB15" s="328"/>
      <c r="BC15" s="328"/>
      <c r="BD15" s="328"/>
      <c r="BE15" s="328"/>
      <c r="BF15" s="328"/>
      <c r="BG15" s="328"/>
      <c r="BH15" s="328"/>
      <c r="BI15" s="328"/>
      <c r="BJ15" s="328"/>
      <c r="BK15" s="328"/>
      <c r="BL15" s="328"/>
      <c r="BM15" s="328"/>
      <c r="BN15" s="328"/>
      <c r="BO15" s="328"/>
      <c r="BP15" s="328"/>
      <c r="BQ15" s="328"/>
      <c r="BR15" s="328"/>
      <c r="BS15" s="328"/>
      <c r="BT15" s="328"/>
      <c r="BU15" s="328"/>
      <c r="BV15" s="18" t="s">
        <v>534</v>
      </c>
      <c r="BW15" s="510" t="s">
        <v>1721</v>
      </c>
    </row>
    <row r="16" spans="1:75" ht="13.5" hidden="1" customHeight="1">
      <c r="A16" s="332"/>
      <c r="C16" s="332"/>
      <c r="D16" s="332"/>
      <c r="E16" s="332"/>
      <c r="F16" s="332"/>
      <c r="G16" s="332"/>
      <c r="H16" s="333"/>
      <c r="I16" s="332"/>
      <c r="J16" s="332"/>
      <c r="K16" s="332"/>
      <c r="L16" s="332"/>
      <c r="M16" s="332"/>
      <c r="N16" s="332"/>
      <c r="O16" s="332"/>
      <c r="P16" s="332"/>
      <c r="Q16" s="332"/>
      <c r="R16" s="332"/>
      <c r="S16" s="332"/>
      <c r="T16" s="334"/>
      <c r="U16" s="335"/>
      <c r="Z16"/>
      <c r="AY16" s="324" t="s">
        <v>2215</v>
      </c>
      <c r="AZ16" s="335"/>
      <c r="BA16" s="335"/>
      <c r="BB16" s="328"/>
      <c r="BC16" s="328"/>
      <c r="BD16" s="328"/>
      <c r="BE16" s="328"/>
      <c r="BF16" s="328"/>
      <c r="BG16" s="328"/>
      <c r="BH16" s="328"/>
      <c r="BI16" s="328"/>
      <c r="BJ16" s="328"/>
      <c r="BK16" s="328"/>
      <c r="BL16" s="328"/>
      <c r="BM16" s="328"/>
      <c r="BN16" s="328"/>
      <c r="BO16" s="328"/>
      <c r="BP16" s="328"/>
      <c r="BQ16" s="328"/>
      <c r="BR16" s="328"/>
      <c r="BS16" s="328"/>
      <c r="BT16" s="328"/>
      <c r="BU16" s="328"/>
      <c r="BV16" s="18" t="s">
        <v>244</v>
      </c>
      <c r="BW16" s="510" t="s">
        <v>1721</v>
      </c>
    </row>
    <row r="17" spans="1:75" ht="13.5" hidden="1" customHeight="1">
      <c r="A17" s="332"/>
      <c r="C17" s="332"/>
      <c r="D17" s="332"/>
      <c r="E17" s="332"/>
      <c r="F17" s="332"/>
      <c r="G17" s="332"/>
      <c r="H17" s="333"/>
      <c r="I17" s="332"/>
      <c r="J17" s="332"/>
      <c r="K17" s="332"/>
      <c r="L17" s="332"/>
      <c r="M17" s="332"/>
      <c r="N17" s="332"/>
      <c r="O17" s="332"/>
      <c r="P17" s="332"/>
      <c r="Q17" s="332"/>
      <c r="R17" s="332"/>
      <c r="S17" s="332"/>
      <c r="T17" s="334"/>
      <c r="U17" s="335"/>
      <c r="Z17"/>
      <c r="AY17" s="324" t="s">
        <v>2220</v>
      </c>
      <c r="AZ17" s="335"/>
      <c r="BA17" s="335"/>
      <c r="BB17" s="328"/>
      <c r="BC17" s="328"/>
      <c r="BD17" s="328"/>
      <c r="BE17" s="328"/>
      <c r="BF17" s="328"/>
      <c r="BG17" s="328"/>
      <c r="BH17" s="328"/>
      <c r="BI17" s="328"/>
      <c r="BJ17" s="328"/>
      <c r="BK17" s="328"/>
      <c r="BL17" s="328"/>
      <c r="BM17" s="328"/>
      <c r="BN17" s="328"/>
      <c r="BO17" s="328"/>
      <c r="BP17" s="328"/>
      <c r="BQ17" s="328"/>
      <c r="BR17" s="328"/>
      <c r="BS17" s="328"/>
      <c r="BT17" s="328"/>
      <c r="BU17" s="328"/>
      <c r="BV17" s="18" t="s">
        <v>2478</v>
      </c>
      <c r="BW17" s="510" t="s">
        <v>1721</v>
      </c>
    </row>
    <row r="18" spans="1:75" ht="13.5" hidden="1" customHeight="1">
      <c r="A18" s="332"/>
      <c r="C18" s="332"/>
      <c r="D18" s="332"/>
      <c r="E18" s="332"/>
      <c r="F18" s="332"/>
      <c r="G18" s="332"/>
      <c r="H18" s="333"/>
      <c r="I18" s="332"/>
      <c r="J18" s="332"/>
      <c r="K18" s="332"/>
      <c r="L18" s="332"/>
      <c r="M18" s="332"/>
      <c r="N18" s="332"/>
      <c r="O18" s="332"/>
      <c r="P18" s="332"/>
      <c r="Q18" s="332"/>
      <c r="R18" s="332"/>
      <c r="S18" s="332"/>
      <c r="T18" s="334"/>
      <c r="U18" s="335"/>
      <c r="Z18"/>
      <c r="AY18" s="324" t="s">
        <v>2260</v>
      </c>
      <c r="AZ18" s="335"/>
      <c r="BA18" s="335"/>
      <c r="BB18" s="328"/>
      <c r="BC18" s="328"/>
      <c r="BD18" s="328"/>
      <c r="BE18" s="328"/>
      <c r="BF18" s="328"/>
      <c r="BG18" s="328"/>
      <c r="BH18" s="328"/>
      <c r="BI18" s="328"/>
      <c r="BJ18" s="328"/>
      <c r="BK18" s="328"/>
      <c r="BL18" s="328"/>
      <c r="BM18" s="328"/>
      <c r="BN18" s="328"/>
      <c r="BO18" s="328"/>
      <c r="BP18" s="328"/>
      <c r="BQ18" s="328"/>
      <c r="BR18" s="328"/>
      <c r="BS18" s="328"/>
      <c r="BT18" s="328"/>
      <c r="BU18" s="328"/>
      <c r="BV18" s="18"/>
      <c r="BW18" s="510"/>
    </row>
    <row r="19" spans="1:75" ht="13.5" hidden="1" customHeight="1">
      <c r="A19" s="332"/>
      <c r="C19" s="332"/>
      <c r="D19" s="332"/>
      <c r="E19" s="332"/>
      <c r="F19" s="332"/>
      <c r="G19" s="332"/>
      <c r="H19" s="333"/>
      <c r="I19" s="332"/>
      <c r="J19" s="332"/>
      <c r="K19" s="332"/>
      <c r="L19" s="332"/>
      <c r="M19" s="332"/>
      <c r="N19" s="332"/>
      <c r="O19" s="332"/>
      <c r="P19" s="332"/>
      <c r="Q19" s="332"/>
      <c r="R19" s="332"/>
      <c r="S19" s="332"/>
      <c r="T19" s="334"/>
      <c r="U19" s="335"/>
      <c r="Z19"/>
      <c r="AY19" s="324" t="s">
        <v>2261</v>
      </c>
      <c r="AZ19" s="335"/>
      <c r="BA19" s="335"/>
      <c r="BB19" s="328"/>
      <c r="BC19" s="328"/>
      <c r="BD19" s="328"/>
      <c r="BE19" s="328"/>
      <c r="BF19" s="328"/>
      <c r="BG19" s="328"/>
      <c r="BH19" s="328"/>
      <c r="BI19" s="328"/>
      <c r="BJ19" s="328"/>
      <c r="BK19" s="328"/>
      <c r="BL19" s="328"/>
      <c r="BM19" s="328"/>
      <c r="BN19" s="328"/>
      <c r="BO19" s="328"/>
      <c r="BP19" s="328"/>
      <c r="BQ19" s="328"/>
      <c r="BR19" s="328"/>
      <c r="BS19" s="328"/>
      <c r="BT19" s="328"/>
      <c r="BU19" s="328"/>
      <c r="BV19" s="18"/>
      <c r="BW19" s="510"/>
    </row>
    <row r="20" spans="1:75" ht="13.5" hidden="1" customHeight="1">
      <c r="A20" s="332"/>
      <c r="C20" s="332"/>
      <c r="D20" s="332"/>
      <c r="E20" s="332"/>
      <c r="F20" s="332"/>
      <c r="G20" s="332"/>
      <c r="H20" s="333"/>
      <c r="I20" s="332"/>
      <c r="J20" s="332"/>
      <c r="K20" s="332"/>
      <c r="L20" s="332"/>
      <c r="M20" s="332"/>
      <c r="N20" s="332"/>
      <c r="O20" s="332"/>
      <c r="P20" s="332"/>
      <c r="Q20" s="332"/>
      <c r="R20" s="332"/>
      <c r="S20" s="332"/>
      <c r="T20" s="334"/>
      <c r="U20" s="335"/>
      <c r="Z20"/>
      <c r="AY20" s="324" t="s">
        <v>2262</v>
      </c>
      <c r="AZ20" s="335"/>
      <c r="BA20" s="335"/>
      <c r="BB20" s="328"/>
      <c r="BC20" s="328"/>
      <c r="BD20" s="328"/>
      <c r="BE20" s="328"/>
      <c r="BF20" s="328"/>
      <c r="BG20" s="328"/>
      <c r="BH20" s="328"/>
      <c r="BI20" s="328"/>
      <c r="BJ20" s="328"/>
      <c r="BK20" s="328"/>
      <c r="BL20" s="328"/>
      <c r="BM20" s="328"/>
      <c r="BN20" s="328"/>
      <c r="BO20" s="328"/>
      <c r="BP20" s="328"/>
      <c r="BQ20" s="328"/>
      <c r="BR20" s="328"/>
      <c r="BS20" s="328"/>
      <c r="BT20" s="328"/>
      <c r="BU20" s="328"/>
      <c r="BV20" s="18"/>
      <c r="BW20" s="510"/>
    </row>
    <row r="21" spans="1:75" ht="13.5" hidden="1" customHeight="1">
      <c r="A21" s="332"/>
      <c r="C21" s="332"/>
      <c r="D21" s="332"/>
      <c r="E21" s="332"/>
      <c r="F21" s="332"/>
      <c r="G21" s="332"/>
      <c r="H21" s="333"/>
      <c r="I21" s="332"/>
      <c r="J21" s="332"/>
      <c r="K21" s="332"/>
      <c r="L21" s="332"/>
      <c r="M21" s="332"/>
      <c r="N21" s="332"/>
      <c r="O21" s="332"/>
      <c r="P21" s="332"/>
      <c r="Q21" s="332"/>
      <c r="R21" s="332"/>
      <c r="S21" s="332"/>
      <c r="T21" s="334"/>
      <c r="U21" s="335"/>
      <c r="Z21"/>
      <c r="AY21" s="324" t="s">
        <v>2263</v>
      </c>
      <c r="AZ21" s="335"/>
      <c r="BA21" s="335"/>
      <c r="BB21" s="328"/>
      <c r="BC21" s="328"/>
      <c r="BD21" s="328"/>
      <c r="BE21" s="328"/>
      <c r="BF21" s="328"/>
      <c r="BG21" s="328"/>
      <c r="BH21" s="328"/>
      <c r="BI21" s="328"/>
      <c r="BJ21" s="328"/>
      <c r="BK21" s="328"/>
      <c r="BL21" s="328"/>
      <c r="BM21" s="328"/>
      <c r="BN21" s="328"/>
      <c r="BO21" s="328"/>
      <c r="BP21" s="328"/>
      <c r="BQ21" s="328"/>
      <c r="BR21" s="328"/>
      <c r="BS21" s="328"/>
      <c r="BT21" s="328"/>
      <c r="BU21" s="328"/>
      <c r="BV21" s="18"/>
      <c r="BW21" s="510"/>
    </row>
    <row r="22" spans="1:75" ht="13.5" hidden="1" customHeight="1">
      <c r="A22" s="332"/>
      <c r="C22" s="332"/>
      <c r="D22" s="332"/>
      <c r="E22" s="332"/>
      <c r="F22" s="332"/>
      <c r="G22" s="332"/>
      <c r="H22" s="333"/>
      <c r="I22" s="332"/>
      <c r="J22" s="332"/>
      <c r="K22" s="332"/>
      <c r="L22" s="332"/>
      <c r="M22" s="332"/>
      <c r="N22" s="332"/>
      <c r="O22" s="332"/>
      <c r="P22" s="332"/>
      <c r="Q22" s="332"/>
      <c r="R22" s="332"/>
      <c r="S22" s="332"/>
      <c r="T22" s="334"/>
      <c r="U22" s="335"/>
      <c r="Z22"/>
      <c r="AY22" s="324" t="s">
        <v>2264</v>
      </c>
      <c r="AZ22" s="335"/>
      <c r="BA22" s="335"/>
      <c r="BB22" s="328"/>
      <c r="BC22" s="328"/>
      <c r="BD22" s="328"/>
      <c r="BE22" s="328"/>
      <c r="BF22" s="328"/>
      <c r="BG22" s="328"/>
      <c r="BH22" s="328"/>
      <c r="BI22" s="328"/>
      <c r="BJ22" s="328"/>
      <c r="BK22" s="328"/>
      <c r="BL22" s="328"/>
      <c r="BM22" s="328"/>
      <c r="BN22" s="328"/>
      <c r="BO22" s="328"/>
      <c r="BP22" s="328"/>
      <c r="BQ22" s="328"/>
      <c r="BR22" s="328"/>
      <c r="BS22" s="328"/>
      <c r="BT22" s="328"/>
      <c r="BU22" s="328"/>
      <c r="BV22" s="18"/>
      <c r="BW22" s="510"/>
    </row>
    <row r="23" spans="1:75" ht="13.5" hidden="1" customHeight="1">
      <c r="A23" s="332"/>
      <c r="C23" s="332"/>
      <c r="D23" s="332"/>
      <c r="E23" s="332"/>
      <c r="F23" s="332"/>
      <c r="G23" s="332"/>
      <c r="H23" s="333"/>
      <c r="I23" s="332"/>
      <c r="J23" s="332"/>
      <c r="K23" s="332"/>
      <c r="L23" s="332"/>
      <c r="M23" s="332"/>
      <c r="N23" s="332"/>
      <c r="O23" s="332"/>
      <c r="P23" s="332"/>
      <c r="Q23" s="332"/>
      <c r="R23" s="332"/>
      <c r="S23" s="332"/>
      <c r="T23" s="334"/>
      <c r="U23" s="335"/>
      <c r="Z23"/>
      <c r="AY23" s="324" t="s">
        <v>2213</v>
      </c>
      <c r="AZ23" s="335"/>
      <c r="BA23" s="335"/>
      <c r="BB23" s="328"/>
      <c r="BC23" s="328"/>
      <c r="BD23" s="328"/>
      <c r="BE23" s="328"/>
      <c r="BF23" s="328"/>
      <c r="BG23" s="328"/>
      <c r="BH23" s="328"/>
      <c r="BI23" s="328"/>
      <c r="BJ23" s="328"/>
      <c r="BK23" s="328"/>
      <c r="BL23" s="328"/>
      <c r="BM23" s="328"/>
      <c r="BN23" s="328"/>
      <c r="BO23" s="328"/>
      <c r="BP23" s="328"/>
      <c r="BQ23" s="328"/>
      <c r="BR23" s="328"/>
      <c r="BS23" s="328"/>
      <c r="BT23" s="328"/>
      <c r="BU23" s="328"/>
      <c r="BV23" s="18"/>
      <c r="BW23" s="510"/>
    </row>
    <row r="24" spans="1:75" ht="13.5" hidden="1" customHeight="1">
      <c r="A24" s="332"/>
      <c r="C24" s="332"/>
      <c r="D24" s="332"/>
      <c r="E24" s="332"/>
      <c r="F24" s="332"/>
      <c r="G24" s="332"/>
      <c r="H24" s="333"/>
      <c r="I24" s="332"/>
      <c r="J24" s="332"/>
      <c r="K24" s="332"/>
      <c r="L24" s="332"/>
      <c r="M24" s="332"/>
      <c r="N24" s="332"/>
      <c r="O24" s="332"/>
      <c r="P24" s="332"/>
      <c r="Q24" s="332"/>
      <c r="R24" s="332"/>
      <c r="S24" s="332"/>
      <c r="T24" s="334"/>
      <c r="U24" s="335"/>
      <c r="Z24"/>
      <c r="AY24" s="324" t="s">
        <v>2214</v>
      </c>
      <c r="AZ24" s="335"/>
      <c r="BA24" s="335"/>
      <c r="BB24" s="328"/>
      <c r="BC24" s="328"/>
      <c r="BD24" s="328"/>
      <c r="BE24" s="328"/>
      <c r="BF24" s="328"/>
      <c r="BG24" s="328"/>
      <c r="BH24" s="328"/>
      <c r="BI24" s="328"/>
      <c r="BJ24" s="328"/>
      <c r="BK24" s="328"/>
      <c r="BL24" s="328"/>
      <c r="BM24" s="328"/>
      <c r="BN24" s="328"/>
      <c r="BO24" s="328"/>
      <c r="BP24" s="328"/>
      <c r="BQ24" s="328"/>
      <c r="BR24" s="328"/>
      <c r="BS24" s="328"/>
      <c r="BT24" s="328"/>
      <c r="BU24" s="328"/>
      <c r="BV24" s="18"/>
      <c r="BW24" s="2"/>
    </row>
    <row r="25" spans="1:75" ht="13.5" hidden="1" customHeight="1">
      <c r="A25" s="332"/>
      <c r="C25" s="332"/>
      <c r="D25" s="332"/>
      <c r="E25" s="332"/>
      <c r="F25" s="332"/>
      <c r="G25" s="332"/>
      <c r="H25" s="333"/>
      <c r="I25" s="332"/>
      <c r="J25" s="332"/>
      <c r="K25" s="332"/>
      <c r="L25" s="332"/>
      <c r="M25" s="332"/>
      <c r="N25" s="332"/>
      <c r="O25" s="332"/>
      <c r="P25" s="332"/>
      <c r="Q25" s="332"/>
      <c r="R25" s="332"/>
      <c r="S25" s="332"/>
      <c r="T25" s="334"/>
      <c r="U25" s="335"/>
      <c r="Z25"/>
      <c r="AY25" s="324" t="s">
        <v>2265</v>
      </c>
      <c r="AZ25" s="335"/>
      <c r="BA25" s="335"/>
      <c r="BB25" s="328"/>
      <c r="BC25" s="328"/>
      <c r="BD25" s="328"/>
      <c r="BE25" s="328"/>
      <c r="BF25" s="328"/>
      <c r="BG25" s="328"/>
      <c r="BH25" s="328"/>
      <c r="BI25" s="328"/>
      <c r="BJ25" s="328"/>
      <c r="BK25" s="328"/>
      <c r="BL25" s="328"/>
      <c r="BM25" s="328"/>
      <c r="BN25" s="328"/>
      <c r="BO25" s="328"/>
      <c r="BP25" s="328"/>
      <c r="BQ25" s="328"/>
      <c r="BR25" s="328"/>
      <c r="BS25" s="328"/>
      <c r="BT25" s="328"/>
      <c r="BU25" s="328"/>
      <c r="BV25" s="18"/>
      <c r="BW25" s="2"/>
    </row>
    <row r="26" spans="1:75" ht="13.5" hidden="1" customHeight="1">
      <c r="A26" s="332"/>
      <c r="C26" s="332"/>
      <c r="D26" s="332"/>
      <c r="E26" s="332"/>
      <c r="F26" s="332"/>
      <c r="G26" s="332"/>
      <c r="H26" s="333"/>
      <c r="I26" s="332"/>
      <c r="J26" s="332"/>
      <c r="K26" s="332"/>
      <c r="L26" s="332"/>
      <c r="M26" s="332"/>
      <c r="N26" s="332"/>
      <c r="O26" s="332"/>
      <c r="P26" s="332"/>
      <c r="Q26" s="332"/>
      <c r="R26" s="332"/>
      <c r="S26" s="332"/>
      <c r="T26" s="334"/>
      <c r="U26" s="335"/>
      <c r="Z26"/>
      <c r="AY26" s="324" t="s">
        <v>2219</v>
      </c>
      <c r="AZ26" s="335"/>
      <c r="BA26" s="335"/>
      <c r="BB26" s="328"/>
      <c r="BC26" s="328"/>
      <c r="BD26" s="328"/>
      <c r="BE26" s="328"/>
      <c r="BF26" s="328"/>
      <c r="BG26" s="328"/>
      <c r="BH26" s="328"/>
      <c r="BI26" s="328"/>
      <c r="BJ26" s="328"/>
      <c r="BK26" s="328"/>
      <c r="BL26" s="328"/>
      <c r="BM26" s="328"/>
      <c r="BN26" s="328"/>
      <c r="BO26" s="328"/>
      <c r="BP26" s="328"/>
      <c r="BQ26" s="328"/>
      <c r="BR26" s="328"/>
      <c r="BS26" s="328"/>
      <c r="BT26" s="328"/>
      <c r="BU26" s="328"/>
      <c r="BV26" s="18"/>
      <c r="BW26" s="2"/>
    </row>
    <row r="27" spans="1:75" ht="13.5" hidden="1" customHeight="1">
      <c r="A27" s="332"/>
      <c r="C27"/>
      <c r="D27"/>
      <c r="E27"/>
      <c r="F27"/>
      <c r="G27"/>
      <c r="H27"/>
      <c r="I27"/>
      <c r="J27"/>
      <c r="K27"/>
      <c r="L27"/>
      <c r="M27"/>
      <c r="N27"/>
      <c r="O27"/>
      <c r="P27" s="332"/>
      <c r="Q27" s="332"/>
      <c r="R27" s="332"/>
      <c r="S27" s="332"/>
      <c r="T27" s="334"/>
      <c r="U27" s="335"/>
      <c r="Z27"/>
      <c r="AY27" s="324" t="s">
        <v>2216</v>
      </c>
      <c r="AZ27" s="335"/>
      <c r="BA27" s="335"/>
      <c r="BB27" s="328"/>
      <c r="BC27" s="328"/>
      <c r="BD27" s="328"/>
      <c r="BE27" s="328"/>
      <c r="BF27" s="328"/>
      <c r="BG27" s="328"/>
      <c r="BH27" s="328"/>
      <c r="BI27" s="328"/>
      <c r="BJ27" s="328"/>
      <c r="BK27" s="328"/>
      <c r="BL27" s="328"/>
      <c r="BM27" s="328"/>
      <c r="BN27" s="328"/>
      <c r="BO27" s="328"/>
      <c r="BP27" s="328"/>
      <c r="BQ27" s="328"/>
      <c r="BR27" s="328"/>
      <c r="BS27" s="328"/>
      <c r="BT27" s="328"/>
      <c r="BU27" s="328"/>
      <c r="BV27" s="2"/>
      <c r="BW27" s="2"/>
    </row>
    <row r="28" spans="1:75" ht="13.5" hidden="1" customHeight="1">
      <c r="A28" s="332"/>
      <c r="C28"/>
      <c r="D28"/>
      <c r="E28"/>
      <c r="F28"/>
      <c r="G28"/>
      <c r="H28"/>
      <c r="I28"/>
      <c r="J28"/>
      <c r="K28"/>
      <c r="L28"/>
      <c r="M28"/>
      <c r="N28"/>
      <c r="O28"/>
      <c r="P28" s="332"/>
      <c r="Q28" s="332"/>
      <c r="R28" s="332"/>
      <c r="S28" s="332"/>
      <c r="T28" s="334"/>
      <c r="U28" s="335"/>
      <c r="Z28"/>
      <c r="AY28" s="324" t="s">
        <v>2266</v>
      </c>
      <c r="AZ28" s="335"/>
      <c r="BA28" s="335"/>
      <c r="BB28" s="328"/>
      <c r="BC28" s="328"/>
      <c r="BD28" s="328"/>
      <c r="BE28" s="328"/>
      <c r="BF28" s="328"/>
      <c r="BG28" s="328"/>
      <c r="BH28" s="328"/>
      <c r="BI28" s="328"/>
      <c r="BJ28" s="328"/>
      <c r="BK28" s="328"/>
      <c r="BL28" s="328"/>
      <c r="BM28" s="328"/>
      <c r="BN28" s="328"/>
      <c r="BO28" s="328"/>
      <c r="BP28" s="328"/>
      <c r="BQ28" s="328"/>
      <c r="BR28" s="328"/>
      <c r="BS28" s="328"/>
      <c r="BT28" s="328"/>
      <c r="BU28" s="328"/>
      <c r="BV28" s="2"/>
      <c r="BW28" s="2"/>
    </row>
    <row r="29" spans="1:75" ht="13.5" hidden="1" customHeight="1">
      <c r="A29" s="332"/>
      <c r="C29"/>
      <c r="D29"/>
      <c r="E29"/>
      <c r="F29"/>
      <c r="G29"/>
      <c r="H29"/>
      <c r="I29"/>
      <c r="J29"/>
      <c r="K29"/>
      <c r="L29"/>
      <c r="M29"/>
      <c r="N29"/>
      <c r="O29"/>
      <c r="P29" s="332"/>
      <c r="Q29" s="332"/>
      <c r="R29" s="332"/>
      <c r="S29" s="332"/>
      <c r="T29" s="334"/>
      <c r="U29" s="335"/>
      <c r="Z29"/>
      <c r="AY29" s="324" t="s">
        <v>2267</v>
      </c>
      <c r="AZ29" s="335"/>
      <c r="BA29" s="335"/>
      <c r="BB29" s="328"/>
      <c r="BC29" s="328"/>
      <c r="BD29" s="328"/>
      <c r="BE29" s="328"/>
      <c r="BF29" s="328"/>
      <c r="BG29" s="328"/>
      <c r="BH29" s="328"/>
      <c r="BI29" s="328"/>
      <c r="BJ29" s="328"/>
      <c r="BK29" s="328"/>
      <c r="BL29" s="328"/>
      <c r="BM29" s="328"/>
      <c r="BN29" s="328"/>
      <c r="BO29" s="328"/>
      <c r="BP29" s="328"/>
      <c r="BQ29" s="328"/>
      <c r="BR29" s="328"/>
      <c r="BS29" s="328"/>
      <c r="BT29" s="328"/>
      <c r="BU29" s="328"/>
      <c r="BV29" s="2"/>
      <c r="BW29" s="2"/>
    </row>
    <row r="30" spans="1:75" ht="13.5" hidden="1" customHeight="1">
      <c r="A30" s="332"/>
      <c r="C30"/>
      <c r="D30"/>
      <c r="E30"/>
      <c r="F30"/>
      <c r="G30"/>
      <c r="H30"/>
      <c r="I30"/>
      <c r="J30"/>
      <c r="K30"/>
      <c r="L30"/>
      <c r="M30"/>
      <c r="N30"/>
      <c r="O30"/>
      <c r="P30" s="332"/>
      <c r="Q30" s="332"/>
      <c r="R30" s="332"/>
      <c r="S30" s="332"/>
      <c r="T30" s="334"/>
      <c r="U30" s="335"/>
      <c r="Z30"/>
      <c r="AY30" s="324" t="s">
        <v>2217</v>
      </c>
      <c r="AZ30" s="335"/>
      <c r="BA30" s="335"/>
      <c r="BB30" s="328"/>
      <c r="BC30" s="328"/>
      <c r="BD30" s="328"/>
      <c r="BE30" s="328"/>
      <c r="BF30" s="328"/>
      <c r="BG30" s="328"/>
      <c r="BH30" s="328"/>
      <c r="BI30" s="328"/>
      <c r="BJ30" s="328"/>
      <c r="BK30" s="328"/>
      <c r="BL30" s="328"/>
      <c r="BM30" s="328"/>
      <c r="BN30" s="328"/>
      <c r="BO30" s="328"/>
      <c r="BP30" s="328"/>
      <c r="BQ30" s="328"/>
      <c r="BR30" s="328"/>
      <c r="BS30" s="328"/>
      <c r="BT30" s="328"/>
      <c r="BU30" s="328"/>
      <c r="BV30" s="2"/>
      <c r="BW30" s="2"/>
    </row>
    <row r="31" spans="1:75" ht="13.5" hidden="1" customHeight="1">
      <c r="A31" s="332"/>
      <c r="C31"/>
      <c r="D31"/>
      <c r="E31"/>
      <c r="F31"/>
      <c r="G31"/>
      <c r="H31"/>
      <c r="I31"/>
      <c r="J31"/>
      <c r="K31"/>
      <c r="L31"/>
      <c r="M31"/>
      <c r="N31"/>
      <c r="O31"/>
      <c r="P31" s="332"/>
      <c r="Q31" s="332"/>
      <c r="R31" s="332"/>
      <c r="S31" s="332"/>
      <c r="T31" s="334"/>
      <c r="U31" s="335"/>
      <c r="Z31"/>
      <c r="AY31" s="324" t="s">
        <v>2268</v>
      </c>
      <c r="AZ31" s="335"/>
      <c r="BA31" s="335"/>
      <c r="BB31" s="328"/>
      <c r="BC31" s="328"/>
      <c r="BD31" s="328"/>
      <c r="BE31" s="328"/>
      <c r="BF31" s="328"/>
      <c r="BG31" s="328"/>
      <c r="BH31" s="328"/>
      <c r="BI31" s="328"/>
      <c r="BJ31" s="328"/>
      <c r="BK31" s="328"/>
      <c r="BL31" s="328"/>
      <c r="BM31" s="328"/>
      <c r="BN31" s="328"/>
      <c r="BO31" s="328"/>
      <c r="BP31" s="328"/>
      <c r="BQ31" s="328"/>
      <c r="BR31" s="328"/>
      <c r="BS31" s="328"/>
      <c r="BT31" s="328"/>
      <c r="BU31" s="328"/>
    </row>
    <row r="32" spans="1:75" ht="13.5" hidden="1" customHeight="1">
      <c r="A32" s="332"/>
      <c r="C32"/>
      <c r="D32"/>
      <c r="E32"/>
      <c r="F32"/>
      <c r="G32"/>
      <c r="H32"/>
      <c r="I32"/>
      <c r="J32"/>
      <c r="K32"/>
      <c r="L32"/>
      <c r="M32"/>
      <c r="N32"/>
      <c r="O32"/>
      <c r="P32" s="332"/>
      <c r="Q32" s="332"/>
      <c r="R32" s="332"/>
      <c r="S32" s="332"/>
      <c r="T32" s="334"/>
      <c r="U32" s="335"/>
      <c r="Z32"/>
      <c r="AY32" s="324" t="s">
        <v>2269</v>
      </c>
      <c r="AZ32" s="335"/>
      <c r="BA32" s="335"/>
      <c r="BB32" s="328"/>
      <c r="BC32" s="328"/>
      <c r="BD32" s="328"/>
      <c r="BE32" s="328"/>
      <c r="BF32" s="328"/>
      <c r="BG32" s="328"/>
      <c r="BH32" s="328"/>
      <c r="BI32" s="328"/>
      <c r="BJ32" s="328"/>
      <c r="BK32" s="328"/>
      <c r="BL32" s="328"/>
      <c r="BM32" s="328"/>
      <c r="BN32" s="328"/>
      <c r="BO32" s="328"/>
      <c r="BP32" s="328"/>
      <c r="BQ32" s="328"/>
      <c r="BR32" s="328"/>
      <c r="BS32" s="328"/>
      <c r="BT32" s="328"/>
      <c r="BU32" s="328"/>
    </row>
    <row r="33" spans="1:73" ht="13.5" hidden="1" customHeight="1">
      <c r="A33" s="332"/>
      <c r="C33"/>
      <c r="D33"/>
      <c r="E33"/>
      <c r="F33"/>
      <c r="G33"/>
      <c r="H33"/>
      <c r="I33"/>
      <c r="J33"/>
      <c r="K33"/>
      <c r="L33"/>
      <c r="M33"/>
      <c r="N33"/>
      <c r="O33"/>
      <c r="P33" s="332"/>
      <c r="Q33" s="332"/>
      <c r="R33" s="332"/>
      <c r="S33" s="332"/>
      <c r="T33" s="334"/>
      <c r="U33" s="335"/>
      <c r="Z33"/>
      <c r="AY33" s="324" t="s">
        <v>2270</v>
      </c>
      <c r="AZ33" s="335"/>
      <c r="BA33" s="335"/>
      <c r="BB33" s="328"/>
      <c r="BC33" s="328"/>
      <c r="BD33" s="328"/>
      <c r="BE33" s="328"/>
      <c r="BF33" s="328"/>
      <c r="BG33" s="328"/>
      <c r="BH33" s="328"/>
      <c r="BI33" s="328"/>
      <c r="BJ33" s="328"/>
      <c r="BK33" s="328"/>
      <c r="BL33" s="328"/>
      <c r="BM33" s="328"/>
      <c r="BN33" s="328"/>
      <c r="BO33" s="328"/>
      <c r="BP33" s="328"/>
      <c r="BQ33" s="328"/>
      <c r="BR33" s="328"/>
      <c r="BS33" s="328"/>
      <c r="BT33" s="328"/>
      <c r="BU33" s="328"/>
    </row>
    <row r="34" spans="1:73" ht="13.5" hidden="1" customHeight="1">
      <c r="A34" s="332"/>
      <c r="C34"/>
      <c r="D34"/>
      <c r="E34"/>
      <c r="F34"/>
      <c r="G34"/>
      <c r="H34"/>
      <c r="I34"/>
      <c r="J34"/>
      <c r="K34"/>
      <c r="L34"/>
      <c r="M34"/>
      <c r="N34"/>
      <c r="O34"/>
      <c r="P34" s="332"/>
      <c r="Q34" s="332"/>
      <c r="R34" s="332"/>
      <c r="S34" s="332"/>
      <c r="T34" s="334"/>
      <c r="U34" s="335"/>
      <c r="Z34"/>
      <c r="AY34" s="324" t="s">
        <v>2212</v>
      </c>
      <c r="AZ34" s="335"/>
      <c r="BA34" s="335"/>
      <c r="BB34" s="328"/>
      <c r="BC34" s="328"/>
      <c r="BD34" s="328"/>
      <c r="BE34" s="328"/>
      <c r="BF34" s="328"/>
      <c r="BG34" s="328"/>
      <c r="BH34" s="328"/>
      <c r="BI34" s="328"/>
      <c r="BJ34" s="328"/>
      <c r="BK34" s="328"/>
      <c r="BL34" s="328"/>
      <c r="BM34" s="328"/>
      <c r="BN34" s="328"/>
      <c r="BO34" s="328"/>
      <c r="BP34" s="328"/>
      <c r="BQ34" s="328"/>
      <c r="BR34" s="328"/>
      <c r="BS34" s="328"/>
      <c r="BT34" s="328"/>
      <c r="BU34" s="328"/>
    </row>
    <row r="35" spans="1:73" ht="13.5" hidden="1" customHeight="1">
      <c r="A35" s="332"/>
      <c r="C35"/>
      <c r="D35"/>
      <c r="E35"/>
      <c r="F35"/>
      <c r="G35"/>
      <c r="H35"/>
      <c r="I35"/>
      <c r="J35"/>
      <c r="K35"/>
      <c r="L35"/>
      <c r="M35"/>
      <c r="N35"/>
      <c r="O35"/>
      <c r="P35" s="332"/>
      <c r="Q35" s="332"/>
      <c r="R35" s="332"/>
      <c r="S35" s="332"/>
      <c r="T35" s="334"/>
      <c r="U35" s="335"/>
      <c r="Z35"/>
      <c r="AY35" s="324" t="s">
        <v>2271</v>
      </c>
      <c r="AZ35" s="335"/>
      <c r="BA35" s="335"/>
      <c r="BB35" s="328"/>
      <c r="BC35" s="328"/>
      <c r="BD35" s="328"/>
      <c r="BE35" s="328"/>
      <c r="BF35" s="328"/>
      <c r="BG35" s="328"/>
      <c r="BH35" s="328"/>
      <c r="BI35" s="328"/>
      <c r="BJ35" s="328"/>
      <c r="BK35" s="328"/>
      <c r="BL35" s="328"/>
      <c r="BM35" s="328"/>
      <c r="BN35" s="328"/>
      <c r="BO35" s="328"/>
      <c r="BP35" s="328"/>
      <c r="BQ35" s="328"/>
      <c r="BR35" s="328"/>
      <c r="BS35" s="328"/>
      <c r="BT35" s="328"/>
      <c r="BU35" s="328"/>
    </row>
    <row r="36" spans="1:73" ht="13.5" hidden="1" customHeight="1">
      <c r="A36" s="332"/>
      <c r="C36"/>
      <c r="D36"/>
      <c r="E36"/>
      <c r="F36"/>
      <c r="G36"/>
      <c r="H36"/>
      <c r="I36"/>
      <c r="J36"/>
      <c r="K36"/>
      <c r="L36"/>
      <c r="M36"/>
      <c r="N36"/>
      <c r="O36"/>
      <c r="P36" s="332"/>
      <c r="Q36" s="332"/>
      <c r="R36" s="332"/>
      <c r="S36" s="332"/>
      <c r="T36" s="334"/>
      <c r="U36" s="335"/>
      <c r="Z36"/>
      <c r="AY36" s="324" t="s">
        <v>2272</v>
      </c>
      <c r="AZ36" s="335"/>
      <c r="BA36" s="335"/>
      <c r="BB36" s="328"/>
      <c r="BC36" s="328"/>
      <c r="BD36" s="328"/>
      <c r="BE36" s="328"/>
      <c r="BF36" s="328"/>
      <c r="BG36" s="328"/>
      <c r="BH36" s="328"/>
      <c r="BI36" s="328"/>
      <c r="BJ36" s="328"/>
      <c r="BK36" s="328"/>
      <c r="BL36" s="328"/>
      <c r="BM36" s="328"/>
      <c r="BN36" s="328"/>
      <c r="BO36" s="328"/>
      <c r="BP36" s="328"/>
      <c r="BQ36" s="328"/>
      <c r="BR36" s="328"/>
      <c r="BS36" s="328"/>
      <c r="BT36" s="328"/>
      <c r="BU36" s="328"/>
    </row>
    <row r="37" spans="1:73" ht="13.5" hidden="1" customHeight="1">
      <c r="A37" s="332"/>
      <c r="C37"/>
      <c r="D37"/>
      <c r="E37"/>
      <c r="F37"/>
      <c r="G37"/>
      <c r="H37"/>
      <c r="I37"/>
      <c r="J37"/>
      <c r="K37"/>
      <c r="L37"/>
      <c r="M37"/>
      <c r="N37"/>
      <c r="O37"/>
      <c r="P37" s="332"/>
      <c r="Q37" s="332"/>
      <c r="R37" s="332"/>
      <c r="S37" s="332"/>
      <c r="T37" s="334"/>
      <c r="U37" s="335"/>
      <c r="Z37"/>
      <c r="AY37" s="324" t="s">
        <v>2412</v>
      </c>
      <c r="AZ37" s="335"/>
      <c r="BA37" s="335"/>
      <c r="BB37" s="328"/>
      <c r="BC37" s="328"/>
      <c r="BD37" s="328"/>
      <c r="BE37" s="328"/>
      <c r="BF37" s="328"/>
      <c r="BG37" s="328"/>
      <c r="BH37" s="328"/>
      <c r="BI37" s="328"/>
      <c r="BJ37" s="328"/>
      <c r="BK37" s="328"/>
      <c r="BL37" s="328"/>
      <c r="BM37" s="328"/>
      <c r="BN37" s="328"/>
      <c r="BO37" s="328"/>
      <c r="BP37" s="328"/>
      <c r="BQ37" s="328"/>
      <c r="BR37" s="328"/>
      <c r="BS37" s="328"/>
      <c r="BT37" s="328"/>
      <c r="BU37" s="328"/>
    </row>
    <row r="38" spans="1:73" ht="13.5" hidden="1" customHeight="1">
      <c r="A38" s="332"/>
      <c r="C38"/>
      <c r="D38"/>
      <c r="E38"/>
      <c r="F38"/>
      <c r="G38"/>
      <c r="H38"/>
      <c r="I38"/>
      <c r="J38"/>
      <c r="K38"/>
      <c r="L38"/>
      <c r="M38"/>
      <c r="N38"/>
      <c r="O38"/>
      <c r="P38" s="332"/>
      <c r="Q38" s="332"/>
      <c r="R38" s="332"/>
      <c r="S38" s="332"/>
      <c r="T38" s="334"/>
      <c r="U38" s="335"/>
      <c r="Z38"/>
      <c r="AY38" s="324" t="s">
        <v>2273</v>
      </c>
      <c r="AZ38" s="335"/>
      <c r="BA38" s="335"/>
      <c r="BB38" s="328"/>
      <c r="BC38" s="328"/>
      <c r="BD38" s="328"/>
      <c r="BE38" s="328"/>
      <c r="BF38" s="328"/>
      <c r="BG38" s="328"/>
      <c r="BH38" s="328"/>
      <c r="BI38" s="328"/>
      <c r="BJ38" s="328"/>
      <c r="BK38" s="328"/>
      <c r="BL38" s="328"/>
      <c r="BM38" s="328"/>
      <c r="BN38" s="328"/>
      <c r="BO38" s="328"/>
      <c r="BP38" s="328"/>
      <c r="BQ38" s="328"/>
      <c r="BR38" s="328"/>
      <c r="BS38" s="328"/>
      <c r="BT38" s="328"/>
      <c r="BU38" s="328"/>
    </row>
    <row r="39" spans="1:73" ht="13.5" hidden="1" customHeight="1">
      <c r="A39" s="332"/>
      <c r="C39"/>
      <c r="D39"/>
      <c r="E39"/>
      <c r="F39"/>
      <c r="G39"/>
      <c r="H39"/>
      <c r="I39"/>
      <c r="J39"/>
      <c r="K39"/>
      <c r="L39"/>
      <c r="M39"/>
      <c r="N39"/>
      <c r="O39"/>
      <c r="P39" s="332"/>
      <c r="Q39" s="332"/>
      <c r="R39" s="332"/>
      <c r="S39" s="332"/>
      <c r="T39" s="334"/>
      <c r="U39" s="335"/>
      <c r="Z39"/>
      <c r="AY39" s="324" t="s">
        <v>2274</v>
      </c>
      <c r="AZ39" s="335"/>
      <c r="BA39" s="335"/>
      <c r="BB39" s="328"/>
      <c r="BC39" s="328"/>
      <c r="BD39" s="328"/>
      <c r="BE39" s="328"/>
      <c r="BF39" s="328"/>
      <c r="BG39" s="328"/>
      <c r="BH39" s="328"/>
      <c r="BI39" s="328"/>
      <c r="BJ39" s="328"/>
      <c r="BK39" s="328"/>
      <c r="BL39" s="328"/>
      <c r="BM39" s="328"/>
      <c r="BN39" s="328"/>
      <c r="BO39" s="328"/>
      <c r="BP39" s="328"/>
      <c r="BQ39" s="328"/>
      <c r="BR39" s="328"/>
      <c r="BS39" s="328"/>
      <c r="BT39" s="328"/>
      <c r="BU39" s="328"/>
    </row>
    <row r="40" spans="1:73" ht="13.5" hidden="1" customHeight="1">
      <c r="A40" s="332"/>
      <c r="C40"/>
      <c r="D40"/>
      <c r="E40"/>
      <c r="F40"/>
      <c r="G40"/>
      <c r="H40"/>
      <c r="I40"/>
      <c r="J40"/>
      <c r="K40"/>
      <c r="L40"/>
      <c r="M40"/>
      <c r="N40"/>
      <c r="O40"/>
      <c r="P40" s="332"/>
      <c r="Q40" s="332"/>
      <c r="R40" s="332"/>
      <c r="S40" s="332"/>
      <c r="T40" s="334"/>
      <c r="U40" s="335"/>
      <c r="Z40"/>
      <c r="AY40" s="324" t="s">
        <v>2275</v>
      </c>
      <c r="AZ40" s="335"/>
      <c r="BA40" s="335"/>
      <c r="BB40" s="328"/>
      <c r="BC40" s="328"/>
      <c r="BD40" s="328"/>
      <c r="BE40" s="328"/>
      <c r="BF40" s="328"/>
      <c r="BG40" s="328"/>
      <c r="BH40" s="328"/>
      <c r="BI40" s="328"/>
      <c r="BJ40" s="328"/>
      <c r="BK40" s="328"/>
      <c r="BL40" s="328"/>
      <c r="BM40" s="328"/>
      <c r="BN40" s="328"/>
      <c r="BO40" s="328"/>
      <c r="BP40" s="328"/>
      <c r="BQ40" s="328"/>
      <c r="BR40" s="328"/>
      <c r="BS40" s="328"/>
      <c r="BT40" s="328"/>
      <c r="BU40" s="328"/>
    </row>
    <row r="41" spans="1:73" ht="13.5" hidden="1" customHeight="1">
      <c r="A41" s="332"/>
      <c r="C41"/>
      <c r="D41"/>
      <c r="E41"/>
      <c r="F41"/>
      <c r="G41"/>
      <c r="H41"/>
      <c r="I41"/>
      <c r="J41"/>
      <c r="K41"/>
      <c r="L41"/>
      <c r="M41"/>
      <c r="N41"/>
      <c r="O41"/>
      <c r="P41" s="332"/>
      <c r="Q41" s="332"/>
      <c r="R41" s="332"/>
      <c r="S41" s="332"/>
      <c r="Z41"/>
      <c r="AY41" s="324" t="s">
        <v>2277</v>
      </c>
      <c r="AZ41" s="335"/>
      <c r="BA41" s="335"/>
      <c r="BB41" s="328"/>
      <c r="BC41" s="328"/>
      <c r="BD41" s="328"/>
      <c r="BE41" s="328"/>
      <c r="BF41" s="328"/>
      <c r="BG41" s="328"/>
      <c r="BH41" s="328"/>
      <c r="BI41" s="328"/>
      <c r="BJ41" s="328"/>
      <c r="BK41" s="328"/>
      <c r="BL41" s="328"/>
      <c r="BM41" s="328"/>
      <c r="BN41" s="328"/>
      <c r="BO41" s="328"/>
      <c r="BP41" s="328"/>
      <c r="BQ41" s="328"/>
      <c r="BR41" s="328"/>
      <c r="BS41" s="328"/>
      <c r="BT41" s="328"/>
      <c r="BU41" s="328"/>
    </row>
    <row r="42" spans="1:73" ht="13.5" hidden="1" customHeight="1">
      <c r="A42" s="332"/>
      <c r="C42"/>
      <c r="D42"/>
      <c r="E42"/>
      <c r="F42"/>
      <c r="G42"/>
      <c r="H42"/>
      <c r="I42"/>
      <c r="J42"/>
      <c r="K42"/>
      <c r="L42"/>
      <c r="M42"/>
      <c r="N42"/>
      <c r="O42"/>
      <c r="P42" s="336"/>
      <c r="Q42" s="336"/>
      <c r="R42" s="336"/>
      <c r="S42" s="336"/>
      <c r="Z42"/>
      <c r="AY42" s="2" t="s">
        <v>2279</v>
      </c>
      <c r="AZ42" s="335"/>
      <c r="BA42" s="335"/>
      <c r="BB42" s="328"/>
      <c r="BC42" s="328"/>
      <c r="BD42" s="328"/>
      <c r="BE42" s="328"/>
      <c r="BF42" s="328"/>
      <c r="BG42" s="328"/>
      <c r="BH42" s="328"/>
      <c r="BI42" s="328"/>
      <c r="BJ42" s="328"/>
      <c r="BK42" s="328"/>
      <c r="BL42" s="328"/>
      <c r="BM42" s="328"/>
      <c r="BN42" s="328"/>
      <c r="BO42" s="328"/>
      <c r="BP42" s="328"/>
      <c r="BQ42" s="328"/>
      <c r="BR42" s="328"/>
      <c r="BS42" s="328"/>
      <c r="BT42" s="328"/>
      <c r="BU42" s="328"/>
    </row>
    <row r="43" spans="1:73" ht="13.5" hidden="1" customHeight="1">
      <c r="A43" s="332"/>
      <c r="C43"/>
      <c r="D43"/>
      <c r="E43"/>
      <c r="F43"/>
      <c r="G43"/>
      <c r="H43"/>
      <c r="I43"/>
      <c r="J43"/>
      <c r="K43"/>
      <c r="L43"/>
      <c r="M43"/>
      <c r="N43"/>
      <c r="O43"/>
      <c r="Z43"/>
      <c r="AY43" s="2" t="s">
        <v>2278</v>
      </c>
      <c r="AZ43" s="335"/>
      <c r="BA43" s="335"/>
      <c r="BB43" s="328"/>
      <c r="BC43" s="328"/>
      <c r="BD43" s="328"/>
      <c r="BE43" s="328"/>
      <c r="BF43" s="328"/>
      <c r="BG43" s="328"/>
      <c r="BH43" s="328"/>
      <c r="BI43" s="328"/>
      <c r="BJ43" s="328"/>
      <c r="BK43" s="328"/>
      <c r="BL43" s="328"/>
      <c r="BM43" s="328"/>
      <c r="BN43" s="328"/>
      <c r="BO43" s="328"/>
      <c r="BP43" s="328"/>
      <c r="BQ43" s="328"/>
      <c r="BR43" s="328"/>
      <c r="BS43" s="328"/>
      <c r="BT43" s="328"/>
      <c r="BU43" s="328"/>
    </row>
    <row r="44" spans="1:73" ht="13.5" hidden="1" customHeight="1">
      <c r="A44" s="332"/>
      <c r="C44" s="332"/>
      <c r="D44" s="332"/>
      <c r="E44" s="332"/>
      <c r="F44" s="332"/>
      <c r="G44" s="332"/>
      <c r="H44" s="333"/>
      <c r="I44" s="332"/>
      <c r="J44" s="332"/>
      <c r="K44" s="332"/>
      <c r="L44" s="332"/>
      <c r="M44" s="332"/>
      <c r="N44" s="332"/>
      <c r="O44" s="332"/>
      <c r="P44" s="332"/>
      <c r="Q44" s="332"/>
      <c r="R44" s="332"/>
      <c r="S44" s="332"/>
      <c r="T44" s="334"/>
      <c r="U44" s="335"/>
      <c r="Z44"/>
      <c r="AZ44" s="335"/>
      <c r="BA44" s="335"/>
      <c r="BB44" s="328"/>
      <c r="BC44" s="328"/>
      <c r="BD44" s="328"/>
      <c r="BE44" s="328"/>
      <c r="BF44" s="328"/>
      <c r="BG44" s="328"/>
      <c r="BH44" s="328"/>
      <c r="BI44" s="328"/>
      <c r="BJ44" s="328"/>
      <c r="BK44" s="328"/>
      <c r="BL44" s="328"/>
      <c r="BM44" s="328"/>
      <c r="BN44" s="328"/>
      <c r="BO44" s="328"/>
      <c r="BP44" s="328"/>
      <c r="BQ44" s="328"/>
      <c r="BR44" s="328"/>
      <c r="BS44" s="328"/>
      <c r="BT44" s="328"/>
      <c r="BU44" s="328"/>
    </row>
    <row r="45" spans="1:73" s="321" customFormat="1" ht="13.5" hidden="1" customHeight="1">
      <c r="A45" s="337"/>
      <c r="C45" s="337"/>
      <c r="D45" s="337"/>
      <c r="E45" s="337"/>
      <c r="F45" s="337"/>
      <c r="G45" s="337"/>
      <c r="H45" s="338"/>
      <c r="I45" s="337"/>
      <c r="J45" s="337"/>
      <c r="K45" s="337"/>
      <c r="L45" s="337"/>
      <c r="M45" s="337"/>
      <c r="N45" s="337"/>
      <c r="O45" s="337"/>
      <c r="P45" s="337"/>
      <c r="Q45" s="337"/>
      <c r="R45" s="337"/>
      <c r="S45" s="337"/>
      <c r="T45" s="339"/>
      <c r="U45" s="340"/>
      <c r="Z45" s="341"/>
      <c r="AD45" s="616"/>
      <c r="AE45" s="452"/>
      <c r="AF45" s="452"/>
      <c r="AG45" s="452"/>
      <c r="AH45" s="453"/>
      <c r="AI45" s="453"/>
      <c r="AJ45" s="453"/>
      <c r="AK45" s="453"/>
      <c r="AL45" s="453"/>
      <c r="AM45" s="453"/>
      <c r="AN45" s="453"/>
      <c r="AO45" s="453"/>
      <c r="AP45" s="453"/>
      <c r="AQ45" s="453"/>
      <c r="AR45" s="453"/>
      <c r="AS45" s="453"/>
      <c r="AT45" s="453"/>
      <c r="AZ45" s="340"/>
      <c r="BA45" s="340"/>
      <c r="BB45" s="342"/>
      <c r="BC45" s="342"/>
      <c r="BD45" s="342"/>
      <c r="BE45" s="342"/>
      <c r="BF45" s="342"/>
      <c r="BG45" s="342"/>
      <c r="BH45" s="342"/>
      <c r="BI45" s="342"/>
      <c r="BJ45" s="342"/>
      <c r="BK45" s="342"/>
      <c r="BL45" s="342"/>
      <c r="BM45" s="342"/>
      <c r="BN45" s="342"/>
      <c r="BO45" s="342"/>
      <c r="BP45" s="342"/>
      <c r="BQ45" s="342"/>
      <c r="BR45" s="342"/>
      <c r="BS45" s="342"/>
      <c r="BT45" s="342"/>
      <c r="BU45" s="342"/>
    </row>
    <row r="46" spans="1:73" ht="13.5" hidden="1" customHeight="1">
      <c r="A46" s="332"/>
      <c r="C46" s="332"/>
      <c r="D46" s="332"/>
      <c r="E46" s="332"/>
      <c r="F46" s="332"/>
      <c r="G46" s="332"/>
      <c r="H46" s="333"/>
      <c r="I46" s="332"/>
      <c r="J46" s="332"/>
      <c r="K46" s="332"/>
      <c r="L46" s="332"/>
      <c r="M46" s="332"/>
      <c r="N46" s="332"/>
      <c r="O46" s="332"/>
      <c r="P46" s="332"/>
      <c r="Q46" s="332"/>
      <c r="R46" s="332"/>
      <c r="S46" s="332"/>
      <c r="T46" s="334"/>
      <c r="U46" s="335"/>
      <c r="Z46"/>
      <c r="AZ46" s="335"/>
      <c r="BA46" s="335"/>
      <c r="BB46" s="328"/>
      <c r="BC46" s="328"/>
      <c r="BD46" s="328"/>
      <c r="BE46" s="328"/>
      <c r="BF46" s="328"/>
      <c r="BG46" s="328"/>
      <c r="BH46" s="328"/>
      <c r="BI46" s="328"/>
      <c r="BJ46" s="328"/>
      <c r="BK46" s="328"/>
      <c r="BL46" s="328"/>
      <c r="BM46" s="328"/>
      <c r="BN46" s="328"/>
      <c r="BO46" s="328"/>
      <c r="BP46" s="328"/>
      <c r="BQ46" s="328"/>
      <c r="BR46" s="328"/>
      <c r="BS46" s="328"/>
      <c r="BT46" s="328"/>
      <c r="BU46" s="328"/>
    </row>
    <row r="47" spans="1:73" s="665" customFormat="1" ht="16.2">
      <c r="A47" s="343" t="s">
        <v>1618</v>
      </c>
      <c r="B47" s="3"/>
      <c r="C47" s="332"/>
      <c r="D47" s="332"/>
      <c r="E47" s="332"/>
      <c r="F47" s="332"/>
      <c r="G47" s="332"/>
      <c r="H47" s="333"/>
      <c r="I47" s="332"/>
      <c r="J47" s="332"/>
      <c r="K47" s="332"/>
      <c r="L47" s="332"/>
      <c r="M47" s="332"/>
      <c r="N47" s="332"/>
      <c r="O47" s="332"/>
      <c r="P47" s="332"/>
      <c r="Q47" s="332"/>
      <c r="R47" s="332"/>
      <c r="S47" s="332"/>
      <c r="T47" s="334"/>
      <c r="U47" s="335"/>
      <c r="V47" s="3"/>
      <c r="W47" s="3"/>
      <c r="X47" s="3"/>
      <c r="Y47" s="3"/>
      <c r="Z47"/>
      <c r="AA47" s="3"/>
      <c r="AB47" s="3"/>
      <c r="AC47" s="3"/>
      <c r="AD47" s="662"/>
      <c r="AE47" s="663"/>
      <c r="AF47" s="663"/>
      <c r="AG47" s="663"/>
      <c r="AH47" s="664"/>
      <c r="AI47" s="664"/>
      <c r="AJ47" s="664"/>
      <c r="AK47" s="664"/>
      <c r="AL47" s="664"/>
      <c r="AM47" s="664"/>
      <c r="AN47" s="664"/>
      <c r="AO47" s="664"/>
      <c r="AP47" s="664"/>
      <c r="AQ47" s="664"/>
      <c r="AR47" s="664"/>
      <c r="AS47" s="664"/>
      <c r="AT47" s="664"/>
      <c r="AV47" s="666"/>
      <c r="AX47" s="667"/>
      <c r="AY47" s="667"/>
      <c r="AZ47" s="668"/>
      <c r="BA47" s="668"/>
      <c r="BB47" s="669"/>
      <c r="BC47" s="669"/>
      <c r="BD47" s="669"/>
      <c r="BE47" s="669"/>
      <c r="BF47" s="669"/>
      <c r="BG47" s="669"/>
      <c r="BH47" s="669"/>
      <c r="BI47" s="669"/>
      <c r="BJ47" s="669"/>
      <c r="BK47" s="669"/>
      <c r="BL47" s="669"/>
      <c r="BM47" s="669"/>
      <c r="BN47" s="669"/>
      <c r="BO47" s="669"/>
      <c r="BP47" s="669"/>
      <c r="BQ47" s="669"/>
      <c r="BR47" s="669"/>
      <c r="BS47" s="669"/>
      <c r="BT47" s="669"/>
      <c r="BU47" s="669"/>
    </row>
    <row r="48" spans="1:73" s="665" customFormat="1">
      <c r="A48" s="3"/>
      <c r="B48" s="3"/>
      <c r="C48" s="325" t="s">
        <v>4369</v>
      </c>
      <c r="D48" s="325"/>
      <c r="E48" s="325"/>
      <c r="F48" s="325"/>
      <c r="G48" s="325"/>
      <c r="H48" s="325"/>
      <c r="I48" s="325"/>
      <c r="J48" s="325"/>
      <c r="K48" s="325"/>
      <c r="L48" s="325"/>
      <c r="M48" s="325"/>
      <c r="N48" s="325"/>
      <c r="O48" s="325"/>
      <c r="P48" s="325"/>
      <c r="Q48" s="325"/>
      <c r="R48" s="325"/>
      <c r="S48" s="325"/>
      <c r="T48" s="325"/>
      <c r="U48" s="691">
        <f>表紙!AN12</f>
        <v>45382</v>
      </c>
      <c r="V48" s="325" t="s">
        <v>2293</v>
      </c>
      <c r="W48" s="325"/>
      <c r="X48" s="3"/>
      <c r="Y48" s="3"/>
      <c r="Z48" s="547" t="s">
        <v>2304</v>
      </c>
      <c r="AA48" s="335">
        <f>COUNTIF($T$57:$T$2056,"継続")+COUNTIF($T$57:$T$2056,"減車")</f>
        <v>0</v>
      </c>
      <c r="AB48" s="3"/>
      <c r="AC48" s="3"/>
      <c r="AD48" s="662"/>
      <c r="AE48" s="663"/>
      <c r="AF48" s="663"/>
      <c r="AG48" s="663"/>
      <c r="AH48" s="664"/>
      <c r="AI48" s="664"/>
      <c r="AJ48" s="664"/>
      <c r="AK48" s="664"/>
      <c r="AL48" s="664"/>
      <c r="AM48" s="664"/>
      <c r="AN48" s="664"/>
      <c r="AO48" s="664"/>
      <c r="AP48" s="664"/>
      <c r="AQ48" s="664"/>
      <c r="AR48" s="664"/>
      <c r="AS48" s="664"/>
      <c r="AT48" s="664"/>
      <c r="AV48" s="666"/>
      <c r="AX48" s="667"/>
      <c r="AY48" s="667"/>
      <c r="AZ48" s="668"/>
      <c r="BA48" s="668"/>
      <c r="BB48" s="671"/>
      <c r="BC48" s="671"/>
      <c r="BD48" s="671"/>
      <c r="BE48" s="671"/>
      <c r="BF48" s="671"/>
      <c r="BG48" s="671"/>
      <c r="BH48" s="671"/>
      <c r="BI48" s="671"/>
      <c r="BJ48" s="671"/>
      <c r="BK48" s="671"/>
      <c r="BL48" s="671"/>
      <c r="BM48" s="671"/>
      <c r="BN48" s="671"/>
      <c r="BO48" s="671"/>
      <c r="BP48" s="671"/>
      <c r="BQ48" s="671"/>
      <c r="BR48" s="671"/>
      <c r="BS48" s="671"/>
      <c r="BT48" s="671"/>
      <c r="BU48" s="671"/>
    </row>
    <row r="49" spans="1:75" s="665" customFormat="1">
      <c r="A49" s="333"/>
      <c r="B49" s="3"/>
      <c r="C49" s="325" t="s">
        <v>2318</v>
      </c>
      <c r="D49" s="325"/>
      <c r="E49" s="325"/>
      <c r="F49" s="325"/>
      <c r="G49" s="325"/>
      <c r="H49" s="325"/>
      <c r="I49" s="325"/>
      <c r="J49" s="325"/>
      <c r="K49" s="325"/>
      <c r="L49" s="325"/>
      <c r="M49" s="325"/>
      <c r="N49" s="325"/>
      <c r="O49" s="325"/>
      <c r="P49" s="325"/>
      <c r="Q49" s="325"/>
      <c r="R49" s="325"/>
      <c r="S49" s="325"/>
      <c r="T49" s="325"/>
      <c r="U49" s="692">
        <f>表紙!AQ12</f>
        <v>45017</v>
      </c>
      <c r="V49" s="693" t="s">
        <v>2292</v>
      </c>
      <c r="W49" s="694">
        <f>表紙!AS12</f>
        <v>45382</v>
      </c>
      <c r="X49" s="3"/>
      <c r="Y49" s="3"/>
      <c r="Z49" s="547" t="s">
        <v>2305</v>
      </c>
      <c r="AA49" s="335">
        <f>COUNTIF($T$57:$T$2056,"継続")+COUNTIF($T$57:$T$2056,"新規")</f>
        <v>0</v>
      </c>
      <c r="AB49" s="659"/>
      <c r="AC49"/>
      <c r="AD49" s="662"/>
      <c r="AE49" s="663"/>
      <c r="AF49" s="663"/>
      <c r="AG49" s="663"/>
      <c r="AH49" s="664"/>
      <c r="AI49" s="664"/>
      <c r="AJ49" s="664"/>
      <c r="AK49" s="664"/>
      <c r="AL49" s="664"/>
      <c r="AM49" s="664"/>
      <c r="AN49" s="664"/>
      <c r="AO49" s="664"/>
      <c r="AP49" s="664"/>
      <c r="AQ49" s="664"/>
      <c r="AR49" s="664"/>
      <c r="AS49" s="664"/>
      <c r="AT49" s="664"/>
      <c r="AV49" s="666"/>
    </row>
    <row r="50" spans="1:75" s="665" customFormat="1">
      <c r="A50" s="333"/>
      <c r="B50" s="3"/>
      <c r="C50" s="689"/>
      <c r="D50" s="689"/>
      <c r="E50" s="689"/>
      <c r="F50" s="689"/>
      <c r="G50" s="689"/>
      <c r="H50" s="689"/>
      <c r="I50" s="689"/>
      <c r="J50" s="689"/>
      <c r="K50" s="689"/>
      <c r="L50" s="689"/>
      <c r="M50" s="689"/>
      <c r="N50" s="689"/>
      <c r="O50" s="689"/>
      <c r="P50" s="689"/>
      <c r="Q50" s="689"/>
      <c r="R50" s="689"/>
      <c r="S50" s="689"/>
      <c r="T50" s="689"/>
      <c r="U50" s="690"/>
      <c r="V50" s="689"/>
      <c r="W50" s="689"/>
      <c r="X50" s="3"/>
      <c r="Y50" s="3"/>
      <c r="Z50" s="547" t="s">
        <v>2229</v>
      </c>
      <c r="AA50" s="335">
        <f>COUNTIF($T$57:$T$556,"一時使用")</f>
        <v>0</v>
      </c>
      <c r="AB50" s="3"/>
      <c r="AC50" s="346"/>
      <c r="AD50" s="662"/>
      <c r="AE50" s="663"/>
      <c r="AF50" s="674" t="s">
        <v>2250</v>
      </c>
      <c r="AG50" s="663"/>
      <c r="AH50" s="664"/>
      <c r="AI50" s="664"/>
      <c r="AJ50" s="664"/>
      <c r="AK50" s="664"/>
      <c r="AL50" s="664"/>
      <c r="AM50" s="664"/>
      <c r="AN50" s="664"/>
      <c r="AO50" s="664"/>
      <c r="AP50" s="664"/>
      <c r="AQ50" s="664"/>
      <c r="AR50" s="664"/>
      <c r="AS50" s="664"/>
      <c r="AT50" s="664"/>
      <c r="AV50" s="666"/>
    </row>
    <row r="51" spans="1:75" s="678" customFormat="1" ht="23.25" customHeight="1" thickBot="1">
      <c r="A51" s="433" t="s">
        <v>2320</v>
      </c>
      <c r="B51" s="3"/>
      <c r="C51" s="3"/>
      <c r="D51" s="3"/>
      <c r="E51" s="3"/>
      <c r="F51" s="3"/>
      <c r="G51" s="3"/>
      <c r="H51" s="3"/>
      <c r="I51" s="3"/>
      <c r="J51" s="3"/>
      <c r="K51" s="3"/>
      <c r="L51" s="3"/>
      <c r="M51" s="3"/>
      <c r="N51" s="3"/>
      <c r="O51" s="3"/>
      <c r="P51" s="3"/>
      <c r="Q51" s="3"/>
      <c r="R51" s="3"/>
      <c r="S51" s="3"/>
      <c r="T51" s="3"/>
      <c r="U51" s="3"/>
      <c r="V51" s="3"/>
      <c r="W51" s="3"/>
      <c r="X51" s="3"/>
      <c r="Y51" s="3"/>
      <c r="Z51" s="320"/>
      <c r="AA51" s="3"/>
      <c r="AB51" s="3"/>
      <c r="AC51" s="701"/>
      <c r="AD51" s="675"/>
      <c r="AE51" s="676" t="s">
        <v>2251</v>
      </c>
      <c r="AF51" s="663"/>
      <c r="AG51" s="832" t="s">
        <v>2243</v>
      </c>
      <c r="AH51" s="454"/>
      <c r="AI51" s="677"/>
      <c r="AJ51" s="677"/>
      <c r="AK51" s="677"/>
      <c r="AL51" s="677"/>
      <c r="AM51" s="833" t="s">
        <v>2244</v>
      </c>
      <c r="AN51" s="677"/>
      <c r="AO51" s="677"/>
      <c r="AP51" s="833" t="s">
        <v>2653</v>
      </c>
      <c r="AQ51" s="677"/>
      <c r="AR51" s="677"/>
      <c r="AS51" s="677"/>
      <c r="AT51" s="677" t="s">
        <v>2245</v>
      </c>
      <c r="AV51" s="666"/>
    </row>
    <row r="52" spans="1:75" s="678" customFormat="1" ht="12.75" customHeight="1">
      <c r="A52" s="347" t="s">
        <v>1599</v>
      </c>
      <c r="B52" s="348" t="s">
        <v>1600</v>
      </c>
      <c r="C52" s="870" t="s">
        <v>2315</v>
      </c>
      <c r="D52" s="870"/>
      <c r="E52" s="870"/>
      <c r="F52" s="871"/>
      <c r="G52" s="840" t="s">
        <v>2316</v>
      </c>
      <c r="H52" s="841"/>
      <c r="I52" s="840" t="s">
        <v>2231</v>
      </c>
      <c r="J52" s="841"/>
      <c r="K52" s="349" t="s">
        <v>2315</v>
      </c>
      <c r="L52" s="350"/>
      <c r="M52" s="350"/>
      <c r="N52" s="350"/>
      <c r="O52" s="350"/>
      <c r="P52" s="350"/>
      <c r="Q52" s="350"/>
      <c r="R52" s="350"/>
      <c r="S52" s="350"/>
      <c r="T52" s="348" t="s">
        <v>2232</v>
      </c>
      <c r="U52" s="351" t="s">
        <v>2317</v>
      </c>
      <c r="V52" s="352" t="s">
        <v>1601</v>
      </c>
      <c r="W52" s="348" t="s">
        <v>1602</v>
      </c>
      <c r="X52" s="348" t="s">
        <v>1603</v>
      </c>
      <c r="Y52" s="348" t="s">
        <v>1604</v>
      </c>
      <c r="Z52" s="353" t="s">
        <v>1605</v>
      </c>
      <c r="AA52" s="348" t="s">
        <v>1606</v>
      </c>
      <c r="AB52" s="348" t="s">
        <v>1607</v>
      </c>
      <c r="AC52" s="348" t="s">
        <v>1608</v>
      </c>
      <c r="AD52" s="679"/>
      <c r="AE52" s="680"/>
      <c r="AF52" s="663"/>
      <c r="AG52" s="832"/>
      <c r="AH52" s="664"/>
      <c r="AI52" s="664"/>
      <c r="AJ52" s="664"/>
      <c r="AK52" s="664"/>
      <c r="AL52" s="664"/>
      <c r="AM52" s="833"/>
      <c r="AN52" s="664"/>
      <c r="AO52" s="664"/>
      <c r="AP52" s="833"/>
      <c r="AQ52" s="664"/>
      <c r="AR52" s="664"/>
      <c r="AS52" s="664"/>
      <c r="AT52" s="664"/>
      <c r="AV52" s="666"/>
    </row>
    <row r="53" spans="1:75" s="678" customFormat="1" ht="20.100000000000001" customHeight="1">
      <c r="A53" s="853" t="s">
        <v>1625</v>
      </c>
      <c r="B53" s="846" t="s">
        <v>2280</v>
      </c>
      <c r="C53" s="863" t="s">
        <v>1655</v>
      </c>
      <c r="D53" s="863"/>
      <c r="E53" s="863"/>
      <c r="F53" s="864"/>
      <c r="G53" s="842" t="s">
        <v>4465</v>
      </c>
      <c r="H53" s="843"/>
      <c r="I53" s="842" t="s">
        <v>2230</v>
      </c>
      <c r="J53" s="843"/>
      <c r="K53" s="849" t="s">
        <v>1655</v>
      </c>
      <c r="L53" s="354"/>
      <c r="M53" s="354"/>
      <c r="N53" s="354"/>
      <c r="O53" s="354"/>
      <c r="P53" s="354"/>
      <c r="Q53" s="354"/>
      <c r="R53" s="354"/>
      <c r="S53" s="354"/>
      <c r="T53" s="846" t="s">
        <v>2226</v>
      </c>
      <c r="U53" s="846" t="s">
        <v>304</v>
      </c>
      <c r="V53" s="854" t="s">
        <v>305</v>
      </c>
      <c r="W53" s="856" t="s">
        <v>306</v>
      </c>
      <c r="X53" s="854" t="s">
        <v>2392</v>
      </c>
      <c r="Y53" s="854" t="s">
        <v>307</v>
      </c>
      <c r="Z53" s="847" t="s">
        <v>41</v>
      </c>
      <c r="AA53" s="856" t="s">
        <v>308</v>
      </c>
      <c r="AB53" s="846" t="s">
        <v>309</v>
      </c>
      <c r="AC53" s="846" t="s">
        <v>310</v>
      </c>
      <c r="AD53" s="662"/>
      <c r="AE53" s="676" t="s">
        <v>2252</v>
      </c>
      <c r="AF53" s="681"/>
      <c r="AG53" s="681"/>
      <c r="AH53" s="454"/>
      <c r="AI53" s="682"/>
      <c r="AJ53" s="682"/>
      <c r="AK53" s="682"/>
      <c r="AL53" s="682"/>
      <c r="AM53" s="682"/>
      <c r="AN53" s="682" t="s">
        <v>2234</v>
      </c>
      <c r="AO53" s="682" t="s">
        <v>2234</v>
      </c>
      <c r="AP53" s="682" t="s">
        <v>2234</v>
      </c>
      <c r="AQ53" s="835" t="s">
        <v>2249</v>
      </c>
      <c r="AR53" s="831" t="s">
        <v>2239</v>
      </c>
      <c r="AS53" s="834" t="s">
        <v>2242</v>
      </c>
      <c r="AT53" s="682"/>
      <c r="AV53" s="666"/>
    </row>
    <row r="54" spans="1:75" s="678" customFormat="1" ht="21.75" customHeight="1">
      <c r="A54" s="853"/>
      <c r="B54" s="862"/>
      <c r="C54" s="865"/>
      <c r="D54" s="865"/>
      <c r="E54" s="865"/>
      <c r="F54" s="866"/>
      <c r="G54" s="844"/>
      <c r="H54" s="845"/>
      <c r="I54" s="844"/>
      <c r="J54" s="845"/>
      <c r="K54" s="850"/>
      <c r="L54" s="355"/>
      <c r="M54" s="355"/>
      <c r="N54" s="355"/>
      <c r="O54" s="355"/>
      <c r="P54" s="355"/>
      <c r="Q54" s="355"/>
      <c r="R54" s="355"/>
      <c r="S54" s="355"/>
      <c r="T54" s="846"/>
      <c r="U54" s="862"/>
      <c r="V54" s="855"/>
      <c r="W54" s="857"/>
      <c r="X54" s="855"/>
      <c r="Y54" s="855"/>
      <c r="Z54" s="848"/>
      <c r="AA54" s="857"/>
      <c r="AB54" s="846"/>
      <c r="AC54" s="846"/>
      <c r="AD54" s="662"/>
      <c r="AE54" s="663"/>
      <c r="AF54" s="663"/>
      <c r="AG54" s="663"/>
      <c r="AH54" s="451"/>
      <c r="AI54" s="451"/>
      <c r="AJ54" s="451"/>
      <c r="AK54" s="451"/>
      <c r="AL54" s="451"/>
      <c r="AM54" s="451"/>
      <c r="AN54" s="451"/>
      <c r="AO54" s="451"/>
      <c r="AP54" s="451"/>
      <c r="AQ54" s="835"/>
      <c r="AR54" s="831"/>
      <c r="AS54" s="834"/>
      <c r="AT54" s="451"/>
      <c r="AV54" s="666"/>
    </row>
    <row r="55" spans="1:75" s="678" customFormat="1" ht="30" customHeight="1">
      <c r="A55" s="853"/>
      <c r="B55" s="851" t="s">
        <v>4466</v>
      </c>
      <c r="C55" s="858" t="s">
        <v>2342</v>
      </c>
      <c r="D55" s="858"/>
      <c r="E55" s="858"/>
      <c r="F55" s="858"/>
      <c r="G55" s="867" t="s">
        <v>2233</v>
      </c>
      <c r="H55" s="868"/>
      <c r="I55" s="868"/>
      <c r="J55" s="869"/>
      <c r="K55" s="487"/>
      <c r="L55" s="488"/>
      <c r="M55" s="418"/>
      <c r="N55" s="419"/>
      <c r="O55" s="419"/>
      <c r="P55" s="419"/>
      <c r="Q55" s="419"/>
      <c r="R55" s="419"/>
      <c r="S55" s="419"/>
      <c r="T55" s="548"/>
      <c r="U55" s="859" t="s">
        <v>4473</v>
      </c>
      <c r="V55" s="860"/>
      <c r="W55" s="860"/>
      <c r="X55" s="860"/>
      <c r="Y55" s="860"/>
      <c r="Z55" s="860"/>
      <c r="AA55" s="861"/>
      <c r="AB55" s="549"/>
      <c r="AC55" s="549"/>
      <c r="AD55" s="683"/>
      <c r="AE55" s="684" t="s">
        <v>2253</v>
      </c>
      <c r="AF55" s="685">
        <f>SUM(AF57:AF2056)</f>
        <v>0</v>
      </c>
      <c r="AG55" s="685">
        <f>SUM(AG57:AG2056)</f>
        <v>0</v>
      </c>
      <c r="AH55" s="677"/>
      <c r="AI55" s="677"/>
      <c r="AJ55" s="677"/>
      <c r="AK55" s="677"/>
      <c r="AL55" s="677"/>
      <c r="AM55" s="454"/>
      <c r="AN55" s="677"/>
      <c r="AO55" s="677"/>
      <c r="AP55" s="677"/>
      <c r="AQ55" s="836"/>
      <c r="AR55" s="677"/>
      <c r="AS55" s="455" t="s">
        <v>2254</v>
      </c>
      <c r="AT55" s="456"/>
      <c r="AV55" s="666"/>
    </row>
    <row r="56" spans="1:75" s="678" customFormat="1" ht="50.1" customHeight="1" thickBot="1">
      <c r="A56" s="356"/>
      <c r="B56" s="852"/>
      <c r="C56" s="546" t="s">
        <v>2206</v>
      </c>
      <c r="D56" s="420" t="s">
        <v>2703</v>
      </c>
      <c r="E56" s="420" t="s">
        <v>2207</v>
      </c>
      <c r="F56" s="421" t="s">
        <v>2208</v>
      </c>
      <c r="G56" s="422" t="s">
        <v>2399</v>
      </c>
      <c r="H56" s="423" t="s">
        <v>2180</v>
      </c>
      <c r="I56" s="422" t="s">
        <v>2399</v>
      </c>
      <c r="J56" s="423" t="s">
        <v>2180</v>
      </c>
      <c r="K56" s="424" t="s">
        <v>2391</v>
      </c>
      <c r="L56" s="424" t="s">
        <v>2299</v>
      </c>
      <c r="M56" s="424" t="s">
        <v>2299</v>
      </c>
      <c r="N56" s="424" t="s">
        <v>2300</v>
      </c>
      <c r="O56" s="424" t="s">
        <v>2301</v>
      </c>
      <c r="P56" s="424" t="s">
        <v>661</v>
      </c>
      <c r="Q56" s="424" t="s">
        <v>2229</v>
      </c>
      <c r="R56" s="424" t="s">
        <v>2302</v>
      </c>
      <c r="S56" s="424" t="s">
        <v>2303</v>
      </c>
      <c r="T56" s="429"/>
      <c r="U56" s="425" t="s">
        <v>4474</v>
      </c>
      <c r="V56" s="426" t="s">
        <v>4409</v>
      </c>
      <c r="W56" s="427" t="s">
        <v>4407</v>
      </c>
      <c r="X56" s="427" t="s">
        <v>2704</v>
      </c>
      <c r="Y56" s="428" t="s">
        <v>1630</v>
      </c>
      <c r="Z56" s="545" t="s">
        <v>2705</v>
      </c>
      <c r="AA56" s="610" t="s">
        <v>4408</v>
      </c>
      <c r="AB56" s="430"/>
      <c r="AC56" s="702"/>
      <c r="AD56" s="683"/>
      <c r="AE56" s="686"/>
      <c r="AF56" s="457" t="s">
        <v>2238</v>
      </c>
      <c r="AG56" s="457" t="s">
        <v>2243</v>
      </c>
      <c r="AH56" s="458" t="s">
        <v>2221</v>
      </c>
      <c r="AI56" s="458" t="s">
        <v>313</v>
      </c>
      <c r="AJ56" s="458" t="s">
        <v>306</v>
      </c>
      <c r="AK56" s="458" t="s">
        <v>314</v>
      </c>
      <c r="AL56" s="458" t="s">
        <v>41</v>
      </c>
      <c r="AM56" s="458" t="s">
        <v>1298</v>
      </c>
      <c r="AN56" s="458" t="s">
        <v>234</v>
      </c>
      <c r="AO56" s="458" t="s">
        <v>233</v>
      </c>
      <c r="AP56" s="458" t="s">
        <v>675</v>
      </c>
      <c r="AQ56" s="459" t="s">
        <v>2241</v>
      </c>
      <c r="AR56" s="458" t="s">
        <v>1299</v>
      </c>
      <c r="AS56" s="460" t="s">
        <v>2240</v>
      </c>
      <c r="AT56" s="461" t="s">
        <v>2226</v>
      </c>
      <c r="AU56" s="687"/>
      <c r="AV56" s="688"/>
      <c r="AX56" s="602"/>
      <c r="AY56" s="3"/>
      <c r="AZ56" s="603" t="s">
        <v>4403</v>
      </c>
      <c r="BA56" s="605" t="s">
        <v>4404</v>
      </c>
      <c r="BB56" s="605" t="s">
        <v>4405</v>
      </c>
      <c r="BC56" s="606" t="s">
        <v>4406</v>
      </c>
    </row>
    <row r="57" spans="1:75" s="6" customFormat="1">
      <c r="A57" s="357">
        <v>1</v>
      </c>
      <c r="B57" s="108"/>
      <c r="C57" s="286"/>
      <c r="D57" s="287"/>
      <c r="E57" s="287"/>
      <c r="F57" s="288"/>
      <c r="G57" s="290"/>
      <c r="H57" s="107"/>
      <c r="I57" s="290"/>
      <c r="J57" s="107"/>
      <c r="K57" s="358" t="str">
        <f t="shared" ref="K57:K120" si="0">C57&amp;D57&amp;E57&amp;F57</f>
        <v/>
      </c>
      <c r="L57" s="358">
        <f>IF(G57&gt;0,DATE((G57),(H57+1),0),0)</f>
        <v>0</v>
      </c>
      <c r="M57" s="358">
        <f>IF(I57&gt;0,DATE((I57),(J57+1),0),0)</f>
        <v>0</v>
      </c>
      <c r="N57" s="359" t="str">
        <f>IF(OR($L57&gt;$U$48,$M57&gt;$U$48,AND($L57&gt;$M57,$M57&lt;&gt;0),AND($L57=0,$M57&lt;&gt;0)),"ERROR","")</f>
        <v/>
      </c>
      <c r="O57" s="359" t="str">
        <f t="shared" ref="O57:O120" si="1">IF(AND($N57&lt;&gt;"ERROR",$L57&lt;=$U$49,$M57&lt;=$U$49,$M57&lt;&gt;0),"(減車済)","")</f>
        <v/>
      </c>
      <c r="P57" s="359" t="str">
        <f t="shared" ref="P57:P120" si="2">IF(AND($N57&lt;&gt;"ERROR",$L57&lt;$U$49,AND($M57&gt;$U$49,$M57&lt;=$W$49),$M57&lt;&gt;0),"減車","")</f>
        <v/>
      </c>
      <c r="Q57" s="359" t="str">
        <f t="shared" ref="Q57:Q120" si="3">IF(AND($N57&lt;&gt;"ERROR",$L57&gt;$U$49,$M57&lt;=$W$49,$M57&lt;&gt;0),"一時使用","")</f>
        <v/>
      </c>
      <c r="R57" s="359" t="str">
        <f t="shared" ref="R57:R120" si="4">IF(AND($N57&lt;&gt;"ERROR",AND($L57&gt;0,$L57&lt;=$U$49),$M57=0),"継続","")</f>
        <v/>
      </c>
      <c r="S57" s="359" t="str">
        <f t="shared" ref="S57:S120" si="5">IF(AND($N57&lt;&gt;"ERROR",AND($L57&gt;$U$49),$M57=0),"新規","")</f>
        <v/>
      </c>
      <c r="T57" s="570" t="str">
        <f>N57&amp;O57&amp;P57&amp;Q57&amp;R57&amp;S57</f>
        <v/>
      </c>
      <c r="U57" s="515"/>
      <c r="V57" s="108"/>
      <c r="W57" s="109"/>
      <c r="X57" s="110"/>
      <c r="Y57" s="111"/>
      <c r="Z57" s="113"/>
      <c r="AA57" s="112"/>
      <c r="AB57" s="431" t="str">
        <f t="shared" ref="AB57:AB120" si="6">IF(AF57="","",IF(AM57=1,VLOOKUP(AN57,低公害車判別,2,FALSE),IF(AM57=3,VLOOKUP(AN57,低公害車判別,2,FALSE),IF(AM57=4,VLOOKUP(AO57,低公害車判別,2,FALSE),"低公害車"))))</f>
        <v/>
      </c>
      <c r="AC57" s="703" t="str">
        <f>IF(AF57="","",IF((AN57="")+(AN57="－"),IF((AO57="")+(AO57=0),"－",AO57),IF((AN57="PM☆☆☆")+(AN57="☆及びPM☆☆☆")+(AN57="☆☆及びPM☆☆☆")+(AN57="☆☆☆及びPM☆☆☆"),"PM☆☆☆",IF((AN57="PM☆☆☆☆")+(AN57="☆及びPM☆☆☆☆")+(AN57="☆☆及びPM☆☆☆☆")+(AN57="☆☆☆及びPM☆☆☆☆"),"PM☆☆☆☆",IF((AN57="新☆")+(AN57="新NOx☆")+(AN57="新PM☆"),"新☆（新長期）",AN57)))))</f>
        <v/>
      </c>
      <c r="AD57" s="622"/>
      <c r="AE57" s="462"/>
      <c r="AF57" s="360" t="str">
        <f t="shared" ref="AF57:AF120" si="7">IF(OR(T57="(減車済)",T57=""),"",1)</f>
        <v/>
      </c>
      <c r="AG57" s="360" t="str">
        <f t="shared" ref="AG57:AG120" si="8">IF(OR(T57="継続",T57="新規"),1,"")</f>
        <v/>
      </c>
      <c r="AH57" s="361" t="str">
        <f t="shared" ref="AH57:AH120" si="9">IF(AF57="","",UPPER(ASC(X57)))</f>
        <v/>
      </c>
      <c r="AI57" s="361" t="str">
        <f t="shared" ref="AI57:AI120" si="10">IF(AF57="","",IF(V57="","",IF(V57="普通",1,IF(V57="小型",2,0))))</f>
        <v/>
      </c>
      <c r="AJ57" s="361" t="str">
        <f t="shared" ref="AJ57:AJ120" si="11">IF(AF57="","",IF(W57="","",VLOOKUP(W57,用途,2,FALSE)))</f>
        <v/>
      </c>
      <c r="AK57" s="361" t="str">
        <f t="shared" ref="AK57:AK120" si="12">IF(AF57="","",IF(Y57="","",IF(Y57&lt;=10,1,IF(Y57&lt;30,2,IF(Y57&gt;=30,3,0)))))</f>
        <v/>
      </c>
      <c r="AL57" s="361" t="str">
        <f t="shared" ref="AL57:AL120" si="13">IF(AF57="","",IF(Z57="","",IF(Z57&lt;=1.7*1000,1,IF(Z57&lt;=2.5*1000,2,IF(Z57&lt;=3.5*1000,3,IF(Z57&lt;8*1000,4,IF(Z57&gt;=8*1000,5,"")))))))</f>
        <v/>
      </c>
      <c r="AM57" s="361" t="str">
        <f t="shared" ref="AM57:AM120" si="14">IF(AF57="","",IF(AA57="","",VLOOKUP(AA57,燃料の種類,2,FALSE)))</f>
        <v/>
      </c>
      <c r="AN57" s="362" t="str">
        <f>IF(AF57="","",IF(OR(AH57="",AH57="-"),"－",IF(OR(AM57=8,AM57=9),"",IF(OR(AJ57=3,AJ57=4,AJ57=5,AJ57=6),VLOOKUP(AH57,INDEX((係数_バス貨物_ガソリン,係数_バス貨物_CNG,係数_バス貨物_軽油,係数_バス貨物_メタノール,係数_バス貨物_LPG),MATCH(AL57,【参考】排出ガスレベル!$AI$4:$AI$671,1),1,AR57):INDEX((係数_バス貨物_ガソリン,係数_バス貨物_CNG,係数_バス貨物_軽油,係数_バス貨物_メタノール,係数_バス貨物_LPG),MATCH(AL57+1,【参考】排出ガスレベル!$AI$4:$AI$671,1)-1,5,AR57),2,FALSE),IF(OR(AJ57=1,AJ57=2),VLOOKUP(AH57,INDEX((係数_乗用_ガソリン,係数_乗用_CNG,係数_乗用_軽油,係数_乗用_メタノール,係数_乗用_LPG),1,1,AR57):INDEX((係数_乗用_ガソリン,係数_乗用_CNG,係数_乗用_軽油,係数_乗用_メタノール,係数_乗用_LPG),125,5,AR57),2,FALSE))))))</f>
        <v/>
      </c>
      <c r="AO57" s="362" t="str">
        <f>IF(T57="","",IF(OR(AH57="",AH57="-"),"－",IF(OR(AM57=8,AM57=9),"",IF(OR(AJ57=3,AJ57=4,AJ57=5,AJ57=6),VLOOKUP(AH57,INDEX((係数_バス貨物_ガソリン,係数_バス貨物_CNG,係数_バス貨物_軽油,係数_バス貨物_メタノール,係数_バス貨物_LPG),MATCH(AL57,【参考】排出ガスレベル!$AI$4:$AI$671,1),1,AR57):INDEX((係数_バス貨物_ガソリン,係数_バス貨物_CNG,係数_バス貨物_軽油,係数_バス貨物_メタノール,係数_バス貨物_LPG),MATCH(AL57+1,【参考】排出ガスレベル!$AI$4:$AI$671,1)-1,5,AR57),3,FALSE),IF(OR(AJ57=1,AJ57=2),VLOOKUP(AH57,INDEX((係数_乗用_ガソリン,係数_乗用_CNG,係数_乗用_軽油,係数_乗用_メタノール,係数_乗用_LPG),1,1,AR57):INDEX((係数_乗用_ガソリン,係数_乗用_CNG,係数_乗用_軽油,係数_乗用_メタノール,係数_乗用_LPG),125,5,AR57),3,FALSE))))))</f>
        <v/>
      </c>
      <c r="AP57" s="361" t="str">
        <f t="shared" ref="AP57:AP120" si="15">IF((AF57="")+(AC57=""),"",IF(燃料区分1=4,VLOOKUP(AO57,排ガス低減レベル,2,FALSE),VLOOKUP(AC57,排ガス低減レベル,2,FALSE)))</f>
        <v/>
      </c>
      <c r="AQ57" s="363" t="str">
        <f t="shared" ref="AQ57:AQ120" si="16">IF(AG57="","",IF(AJ57=3,B57&amp;"-"&amp;SUM(AJ57*100,AK57*10,AL57)&amp;"A",IF(OR(AJ57=2,AJ57=4,AJ57=6),B57&amp;"-"&amp;AL57*10&amp;"A",IF(AJ57=1,B57&amp;"-"&amp;AJ57&amp;"A",IF(AJ57=5,B57&amp;"-"&amp;SUM(AJ57*100,AI57*10,AL57)&amp;"A","")))))</f>
        <v/>
      </c>
      <c r="AR57" s="361" t="str">
        <f t="shared" ref="AR57:AR120" si="17">IF(OR(AM57=1,AM57=2,AM57=11),1,IF(AM57=6,2,IF(OR(AM57=4,AM57=5,AM57=10),3,IF(AM57=7,4,IF(AM57=3,5, IF(OR(AM57=8,AM57=9),6,""))))))</f>
        <v/>
      </c>
      <c r="AS57" s="363" t="str">
        <f t="shared" ref="AS57:AS120" si="18">IF(AG57="","",B57&amp;"-"&amp;AM57)</f>
        <v/>
      </c>
      <c r="AT57" s="364" t="str">
        <f t="shared" ref="AT57:AT120" si="19">IF(AF57="","",VLOOKUP(T57,車両の増減,2,FALSE))</f>
        <v/>
      </c>
      <c r="AV57" s="365"/>
      <c r="AX57" s="607" t="b">
        <f>IF(AY57="FALSEFALSEFALSEFALSE","ハイブリッド")</f>
        <v>0</v>
      </c>
      <c r="AY57" s="6" t="str">
        <f>EXACT(AZ57,BA57)&amp;IF(BA57="","")&amp;IF(AZ57="電気",TRUE)&amp;IF(AZ57="LPG",TRUE)</f>
        <v>FALSEFALSEFALSE</v>
      </c>
      <c r="AZ57" s="608">
        <f t="shared" ref="AZ57:AZ120" si="20">AA57</f>
        <v>0</v>
      </c>
      <c r="BA57" s="609" t="str">
        <f>IF(COUNTIFS(BC57,"*A*",BB57,"3"),"ハイブリッド(ガソリン)","")</f>
        <v/>
      </c>
      <c r="BB57" s="609">
        <f t="shared" ref="BB57:BB120" si="21">LEN(X57)</f>
        <v>0</v>
      </c>
      <c r="BC57" s="604" t="str">
        <f t="shared" ref="BC57:BC120" si="22">MID(X57,2,1)</f>
        <v/>
      </c>
      <c r="BD57" s="3"/>
      <c r="BE57" s="3"/>
      <c r="BF57" s="3"/>
      <c r="BG57" s="3"/>
      <c r="BH57" s="3"/>
      <c r="BI57" s="3"/>
      <c r="BJ57" s="3"/>
      <c r="BK57" s="3"/>
      <c r="BL57" s="3"/>
      <c r="BM57" s="3"/>
      <c r="BN57" s="3"/>
      <c r="BO57" s="3"/>
      <c r="BP57" s="3"/>
      <c r="BQ57" s="3"/>
      <c r="BR57" s="3"/>
      <c r="BS57" s="3"/>
      <c r="BT57" s="3"/>
      <c r="BU57" s="3"/>
      <c r="BV57" s="3"/>
      <c r="BW57" s="3"/>
    </row>
    <row r="58" spans="1:75" s="6" customFormat="1" ht="14.25" customHeight="1">
      <c r="A58" s="366">
        <v>2</v>
      </c>
      <c r="B58" s="108"/>
      <c r="C58" s="286"/>
      <c r="D58" s="287"/>
      <c r="E58" s="287"/>
      <c r="F58" s="288"/>
      <c r="G58" s="290"/>
      <c r="H58" s="107"/>
      <c r="I58" s="290"/>
      <c r="J58" s="107"/>
      <c r="K58" s="358" t="str">
        <f t="shared" si="0"/>
        <v/>
      </c>
      <c r="L58" s="358">
        <f t="shared" ref="L58:L121" si="23">IF(G58&gt;0,DATE((G58),(H58+1),0),0)</f>
        <v>0</v>
      </c>
      <c r="M58" s="358">
        <f t="shared" ref="M58:M121" si="24">IF(I58&gt;0,DATE((I58),(J58+1),0),0)</f>
        <v>0</v>
      </c>
      <c r="N58" s="359" t="str">
        <f t="shared" ref="N58:N120" si="25">IF(OR($L58&gt;$U$48,$M58&gt;$U$48,AND($L58&gt;$M58,$M58&lt;&gt;0),AND($L58=0,$M58&lt;&gt;0)),"ERROR","")</f>
        <v/>
      </c>
      <c r="O58" s="359" t="str">
        <f t="shared" si="1"/>
        <v/>
      </c>
      <c r="P58" s="359" t="str">
        <f t="shared" si="2"/>
        <v/>
      </c>
      <c r="Q58" s="359" t="str">
        <f t="shared" si="3"/>
        <v/>
      </c>
      <c r="R58" s="359" t="str">
        <f t="shared" si="4"/>
        <v/>
      </c>
      <c r="S58" s="359" t="str">
        <f t="shared" si="5"/>
        <v/>
      </c>
      <c r="T58" s="431" t="str">
        <f t="shared" ref="T58:T121" si="26">N58&amp;O58&amp;P58&amp;Q58&amp;R58&amp;S58</f>
        <v/>
      </c>
      <c r="U58" s="515"/>
      <c r="V58" s="108"/>
      <c r="W58" s="109"/>
      <c r="X58" s="110"/>
      <c r="Y58" s="111"/>
      <c r="Z58" s="113"/>
      <c r="AA58" s="112"/>
      <c r="AB58" s="431" t="str">
        <f t="shared" si="6"/>
        <v/>
      </c>
      <c r="AC58" s="704" t="str">
        <f t="shared" ref="AC58:AC121" si="27">IF(AF58="","",IF((AN58="")+(AN58="－"),IF((AO58="")+(AO58=0),"－",AO58),IF((AN58="PM☆☆☆")+(AN58="☆及びPM☆☆☆")+(AN58="☆☆及びPM☆☆☆")+(AN58="☆☆☆及びPM☆☆☆"),"PM☆☆☆",IF((AN58="PM☆☆☆☆")+(AN58="☆及びPM☆☆☆☆")+(AN58="☆☆及びPM☆☆☆☆")+(AN58="☆☆☆及びPM☆☆☆☆"),"PM☆☆☆☆",IF((AN58="新☆")+(AN58="新NOx☆")+(AN58="新PM☆"),"新☆（新長期）",AN58)))))</f>
        <v/>
      </c>
      <c r="AD58" s="622"/>
      <c r="AE58" s="462"/>
      <c r="AF58" s="360" t="str">
        <f t="shared" si="7"/>
        <v/>
      </c>
      <c r="AG58" s="360" t="str">
        <f t="shared" si="8"/>
        <v/>
      </c>
      <c r="AH58" s="361" t="str">
        <f t="shared" si="9"/>
        <v/>
      </c>
      <c r="AI58" s="361" t="str">
        <f t="shared" si="10"/>
        <v/>
      </c>
      <c r="AJ58" s="361" t="str">
        <f t="shared" si="11"/>
        <v/>
      </c>
      <c r="AK58" s="361" t="str">
        <f t="shared" si="12"/>
        <v/>
      </c>
      <c r="AL58" s="361" t="str">
        <f t="shared" si="13"/>
        <v/>
      </c>
      <c r="AM58" s="361" t="str">
        <f t="shared" si="14"/>
        <v/>
      </c>
      <c r="AN58" s="362" t="str">
        <f>IF(AF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2,FALSE),IF(OR(AJ58=1,AJ58=2),VLOOKUP(AH58,INDEX((係数_乗用_ガソリン,係数_乗用_CNG,係数_乗用_軽油,係数_乗用_メタノール,係数_乗用_LPG),1,1,AR58):INDEX((係数_乗用_ガソリン,係数_乗用_CNG,係数_乗用_軽油,係数_乗用_メタノール,係数_乗用_LPG),125,5,AR58),2,FALSE))))))</f>
        <v/>
      </c>
      <c r="AO58" s="362" t="str">
        <f>IF(T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3,FALSE),IF(OR(AJ58=1,AJ58=2),VLOOKUP(AH58,INDEX((係数_乗用_ガソリン,係数_乗用_CNG,係数_乗用_軽油,係数_乗用_メタノール,係数_乗用_LPG),1,1,AR58):INDEX((係数_乗用_ガソリン,係数_乗用_CNG,係数_乗用_軽油,係数_乗用_メタノール,係数_乗用_LPG),125,5,AR58),3,FALSE))))))</f>
        <v/>
      </c>
      <c r="AP58" s="361" t="str">
        <f t="shared" si="15"/>
        <v/>
      </c>
      <c r="AQ58" s="363" t="str">
        <f t="shared" si="16"/>
        <v/>
      </c>
      <c r="AR58" s="361" t="str">
        <f t="shared" si="17"/>
        <v/>
      </c>
      <c r="AS58" s="363" t="str">
        <f t="shared" si="18"/>
        <v/>
      </c>
      <c r="AT58" s="364" t="str">
        <f t="shared" si="19"/>
        <v/>
      </c>
      <c r="AV58" s="365"/>
      <c r="AX58" s="607" t="b">
        <f t="shared" ref="AX58:AX121" si="28">IF(AY58="FALSEFALSEFALSEFALSE","ハイブリッド")</f>
        <v>0</v>
      </c>
      <c r="AY58" s="6" t="str">
        <f t="shared" ref="AY58:AY121" si="29">EXACT(AZ58,BA58)&amp;IF(BA58="","")&amp;IF(AZ58="電気",TRUE)&amp;IF(AZ58="LPG",TRUE)</f>
        <v>FALSEFALSEFALSE</v>
      </c>
      <c r="AZ58" s="608">
        <f t="shared" si="20"/>
        <v>0</v>
      </c>
      <c r="BA58" s="609" t="str">
        <f t="shared" ref="BA58:BA59" si="30">IF(COUNTIFS(BC58,"*A*",BB58,"3"),"ハイブリッド(ガソリン)","")</f>
        <v/>
      </c>
      <c r="BB58" s="609">
        <f t="shared" si="21"/>
        <v>0</v>
      </c>
      <c r="BC58" s="604" t="str">
        <f t="shared" si="22"/>
        <v/>
      </c>
      <c r="BV58" s="3"/>
      <c r="BW58" s="3"/>
    </row>
    <row r="59" spans="1:75" s="6" customFormat="1">
      <c r="A59" s="366">
        <v>3</v>
      </c>
      <c r="B59" s="108"/>
      <c r="C59" s="286"/>
      <c r="D59" s="287"/>
      <c r="E59" s="287"/>
      <c r="F59" s="288"/>
      <c r="G59" s="290"/>
      <c r="H59" s="107"/>
      <c r="I59" s="290"/>
      <c r="J59" s="107"/>
      <c r="K59" s="358" t="str">
        <f t="shared" si="0"/>
        <v/>
      </c>
      <c r="L59" s="358">
        <f t="shared" si="23"/>
        <v>0</v>
      </c>
      <c r="M59" s="358">
        <f t="shared" si="24"/>
        <v>0</v>
      </c>
      <c r="N59" s="359" t="str">
        <f t="shared" si="25"/>
        <v/>
      </c>
      <c r="O59" s="359" t="str">
        <f t="shared" si="1"/>
        <v/>
      </c>
      <c r="P59" s="359" t="str">
        <f t="shared" si="2"/>
        <v/>
      </c>
      <c r="Q59" s="359" t="str">
        <f t="shared" si="3"/>
        <v/>
      </c>
      <c r="R59" s="359" t="str">
        <f t="shared" si="4"/>
        <v/>
      </c>
      <c r="S59" s="359" t="str">
        <f t="shared" si="5"/>
        <v/>
      </c>
      <c r="T59" s="431" t="str">
        <f t="shared" si="26"/>
        <v/>
      </c>
      <c r="U59" s="515"/>
      <c r="V59" s="108"/>
      <c r="W59" s="109"/>
      <c r="X59" s="110"/>
      <c r="Y59" s="111"/>
      <c r="Z59" s="113"/>
      <c r="AA59" s="112"/>
      <c r="AB59" s="431" t="str">
        <f t="shared" si="6"/>
        <v/>
      </c>
      <c r="AC59" s="704" t="str">
        <f t="shared" si="27"/>
        <v/>
      </c>
      <c r="AD59" s="622"/>
      <c r="AE59" s="462"/>
      <c r="AF59" s="360" t="str">
        <f t="shared" si="7"/>
        <v/>
      </c>
      <c r="AG59" s="360" t="str">
        <f t="shared" si="8"/>
        <v/>
      </c>
      <c r="AH59" s="361" t="str">
        <f t="shared" si="9"/>
        <v/>
      </c>
      <c r="AI59" s="361" t="str">
        <f t="shared" si="10"/>
        <v/>
      </c>
      <c r="AJ59" s="361" t="str">
        <f t="shared" si="11"/>
        <v/>
      </c>
      <c r="AK59" s="361" t="str">
        <f t="shared" si="12"/>
        <v/>
      </c>
      <c r="AL59" s="361" t="str">
        <f t="shared" si="13"/>
        <v/>
      </c>
      <c r="AM59" s="361" t="str">
        <f t="shared" si="14"/>
        <v/>
      </c>
      <c r="AN59" s="362" t="str">
        <f>IF(AF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2,FALSE),IF(OR(AJ59=1,AJ59=2),VLOOKUP(AH59,INDEX((係数_乗用_ガソリン,係数_乗用_CNG,係数_乗用_軽油,係数_乗用_メタノール,係数_乗用_LPG),1,1,AR59):INDEX((係数_乗用_ガソリン,係数_乗用_CNG,係数_乗用_軽油,係数_乗用_メタノール,係数_乗用_LPG),125,5,AR59),2,FALSE))))))</f>
        <v/>
      </c>
      <c r="AO59" s="362" t="str">
        <f>IF(T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3,FALSE),IF(OR(AJ59=1,AJ59=2),VLOOKUP(AH59,INDEX((係数_乗用_ガソリン,係数_乗用_CNG,係数_乗用_軽油,係数_乗用_メタノール,係数_乗用_LPG),1,1,AR59):INDEX((係数_乗用_ガソリン,係数_乗用_CNG,係数_乗用_軽油,係数_乗用_メタノール,係数_乗用_LPG),125,5,AR59),3,FALSE))))))</f>
        <v/>
      </c>
      <c r="AP59" s="361" t="str">
        <f t="shared" si="15"/>
        <v/>
      </c>
      <c r="AQ59" s="363" t="str">
        <f t="shared" si="16"/>
        <v/>
      </c>
      <c r="AR59" s="361" t="str">
        <f t="shared" si="17"/>
        <v/>
      </c>
      <c r="AS59" s="363" t="str">
        <f t="shared" si="18"/>
        <v/>
      </c>
      <c r="AT59" s="364" t="str">
        <f t="shared" si="19"/>
        <v/>
      </c>
      <c r="AV59" s="365"/>
      <c r="AX59" s="607" t="b">
        <f t="shared" si="28"/>
        <v>0</v>
      </c>
      <c r="AY59" s="6" t="str">
        <f t="shared" si="29"/>
        <v>FALSEFALSEFALSE</v>
      </c>
      <c r="AZ59" s="608">
        <f t="shared" si="20"/>
        <v>0</v>
      </c>
      <c r="BA59" s="609" t="str">
        <f t="shared" si="30"/>
        <v/>
      </c>
      <c r="BB59" s="609">
        <f t="shared" si="21"/>
        <v>0</v>
      </c>
      <c r="BC59" s="604" t="str">
        <f t="shared" si="22"/>
        <v/>
      </c>
      <c r="BV59" s="3"/>
      <c r="BW59" s="3"/>
    </row>
    <row r="60" spans="1:75" s="6" customFormat="1">
      <c r="A60" s="366">
        <v>4</v>
      </c>
      <c r="B60" s="108"/>
      <c r="C60" s="286"/>
      <c r="D60" s="287"/>
      <c r="E60" s="287"/>
      <c r="F60" s="288"/>
      <c r="G60" s="290"/>
      <c r="H60" s="107"/>
      <c r="I60" s="290"/>
      <c r="J60" s="107"/>
      <c r="K60" s="358" t="str">
        <f t="shared" si="0"/>
        <v/>
      </c>
      <c r="L60" s="358">
        <f t="shared" si="23"/>
        <v>0</v>
      </c>
      <c r="M60" s="358">
        <f t="shared" si="24"/>
        <v>0</v>
      </c>
      <c r="N60" s="359" t="str">
        <f t="shared" si="25"/>
        <v/>
      </c>
      <c r="O60" s="359" t="str">
        <f t="shared" si="1"/>
        <v/>
      </c>
      <c r="P60" s="359" t="str">
        <f t="shared" si="2"/>
        <v/>
      </c>
      <c r="Q60" s="359" t="str">
        <f t="shared" si="3"/>
        <v/>
      </c>
      <c r="R60" s="359" t="str">
        <f t="shared" si="4"/>
        <v/>
      </c>
      <c r="S60" s="359" t="str">
        <f t="shared" si="5"/>
        <v/>
      </c>
      <c r="T60" s="431" t="str">
        <f t="shared" si="26"/>
        <v/>
      </c>
      <c r="U60" s="515"/>
      <c r="V60" s="108"/>
      <c r="W60" s="109"/>
      <c r="X60" s="110"/>
      <c r="Y60" s="111"/>
      <c r="Z60" s="113"/>
      <c r="AA60" s="112"/>
      <c r="AB60" s="431" t="str">
        <f t="shared" si="6"/>
        <v/>
      </c>
      <c r="AC60" s="704" t="str">
        <f t="shared" si="27"/>
        <v/>
      </c>
      <c r="AD60" s="622"/>
      <c r="AE60" s="462"/>
      <c r="AF60" s="360" t="str">
        <f t="shared" si="7"/>
        <v/>
      </c>
      <c r="AG60" s="360" t="str">
        <f t="shared" si="8"/>
        <v/>
      </c>
      <c r="AH60" s="361" t="str">
        <f t="shared" si="9"/>
        <v/>
      </c>
      <c r="AI60" s="361" t="str">
        <f t="shared" si="10"/>
        <v/>
      </c>
      <c r="AJ60" s="361" t="str">
        <f t="shared" si="11"/>
        <v/>
      </c>
      <c r="AK60" s="361" t="str">
        <f t="shared" si="12"/>
        <v/>
      </c>
      <c r="AL60" s="361" t="str">
        <f t="shared" si="13"/>
        <v/>
      </c>
      <c r="AM60" s="361" t="str">
        <f t="shared" si="14"/>
        <v/>
      </c>
      <c r="AN60" s="362" t="str">
        <f>IF(AF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2,FALSE),IF(OR(AJ60=1,AJ60=2),VLOOKUP(AH60,INDEX((係数_乗用_ガソリン,係数_乗用_CNG,係数_乗用_軽油,係数_乗用_メタノール,係数_乗用_LPG),1,1,AR60):INDEX((係数_乗用_ガソリン,係数_乗用_CNG,係数_乗用_軽油,係数_乗用_メタノール,係数_乗用_LPG),125,5,AR60),2,FALSE))))))</f>
        <v/>
      </c>
      <c r="AO60" s="362" t="str">
        <f>IF(T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3,FALSE),IF(OR(AJ60=1,AJ60=2),VLOOKUP(AH60,INDEX((係数_乗用_ガソリン,係数_乗用_CNG,係数_乗用_軽油,係数_乗用_メタノール,係数_乗用_LPG),1,1,AR60):INDEX((係数_乗用_ガソリン,係数_乗用_CNG,係数_乗用_軽油,係数_乗用_メタノール,係数_乗用_LPG),125,5,AR60),3,FALSE))))))</f>
        <v/>
      </c>
      <c r="AP60" s="361" t="str">
        <f t="shared" si="15"/>
        <v/>
      </c>
      <c r="AQ60" s="363" t="str">
        <f t="shared" si="16"/>
        <v/>
      </c>
      <c r="AR60" s="361" t="str">
        <f t="shared" si="17"/>
        <v/>
      </c>
      <c r="AS60" s="363" t="str">
        <f t="shared" si="18"/>
        <v/>
      </c>
      <c r="AT60" s="364" t="str">
        <f t="shared" si="19"/>
        <v/>
      </c>
      <c r="AV60" s="365"/>
      <c r="AX60" s="607" t="b">
        <f t="shared" si="28"/>
        <v>0</v>
      </c>
      <c r="AY60" s="6" t="str">
        <f t="shared" si="29"/>
        <v>FALSEFALSEFALSE</v>
      </c>
      <c r="AZ60" s="608">
        <f t="shared" si="20"/>
        <v>0</v>
      </c>
      <c r="BA60" s="609" t="str">
        <f t="shared" ref="BA60:BA121" si="31">IF(COUNTIFS(BC60,"*A*",BB60,"3"),"ハイブリッド(ガソリン)","")</f>
        <v/>
      </c>
      <c r="BB60" s="609">
        <f t="shared" si="21"/>
        <v>0</v>
      </c>
      <c r="BC60" s="604" t="str">
        <f t="shared" si="22"/>
        <v/>
      </c>
      <c r="BV60" s="3"/>
      <c r="BW60" s="3"/>
    </row>
    <row r="61" spans="1:75" s="6" customFormat="1">
      <c r="A61" s="366">
        <v>5</v>
      </c>
      <c r="B61" s="108"/>
      <c r="C61" s="286"/>
      <c r="D61" s="287"/>
      <c r="E61" s="287"/>
      <c r="F61" s="288"/>
      <c r="G61" s="290"/>
      <c r="H61" s="107"/>
      <c r="I61" s="290"/>
      <c r="J61" s="107"/>
      <c r="K61" s="358" t="str">
        <f t="shared" si="0"/>
        <v/>
      </c>
      <c r="L61" s="358">
        <f t="shared" si="23"/>
        <v>0</v>
      </c>
      <c r="M61" s="358">
        <f t="shared" si="24"/>
        <v>0</v>
      </c>
      <c r="N61" s="359" t="str">
        <f t="shared" si="25"/>
        <v/>
      </c>
      <c r="O61" s="359" t="str">
        <f t="shared" si="1"/>
        <v/>
      </c>
      <c r="P61" s="359" t="str">
        <f t="shared" si="2"/>
        <v/>
      </c>
      <c r="Q61" s="359" t="str">
        <f t="shared" si="3"/>
        <v/>
      </c>
      <c r="R61" s="359" t="str">
        <f t="shared" si="4"/>
        <v/>
      </c>
      <c r="S61" s="359" t="str">
        <f t="shared" si="5"/>
        <v/>
      </c>
      <c r="T61" s="431" t="str">
        <f t="shared" si="26"/>
        <v/>
      </c>
      <c r="U61" s="515"/>
      <c r="V61" s="108"/>
      <c r="W61" s="109"/>
      <c r="X61" s="110"/>
      <c r="Y61" s="111"/>
      <c r="Z61" s="113"/>
      <c r="AA61" s="112"/>
      <c r="AB61" s="431" t="str">
        <f t="shared" si="6"/>
        <v/>
      </c>
      <c r="AC61" s="704" t="str">
        <f t="shared" si="27"/>
        <v/>
      </c>
      <c r="AD61" s="622"/>
      <c r="AE61" s="462"/>
      <c r="AF61" s="360" t="str">
        <f t="shared" si="7"/>
        <v/>
      </c>
      <c r="AG61" s="360" t="str">
        <f t="shared" si="8"/>
        <v/>
      </c>
      <c r="AH61" s="361" t="str">
        <f t="shared" si="9"/>
        <v/>
      </c>
      <c r="AI61" s="361" t="str">
        <f t="shared" si="10"/>
        <v/>
      </c>
      <c r="AJ61" s="361" t="str">
        <f t="shared" si="11"/>
        <v/>
      </c>
      <c r="AK61" s="361" t="str">
        <f t="shared" si="12"/>
        <v/>
      </c>
      <c r="AL61" s="361" t="str">
        <f t="shared" si="13"/>
        <v/>
      </c>
      <c r="AM61" s="361" t="str">
        <f t="shared" si="14"/>
        <v/>
      </c>
      <c r="AN61" s="362" t="str">
        <f>IF(AF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2,FALSE),IF(OR(AJ61=1,AJ61=2),VLOOKUP(AH61,INDEX((係数_乗用_ガソリン,係数_乗用_CNG,係数_乗用_軽油,係数_乗用_メタノール,係数_乗用_LPG),1,1,AR61):INDEX((係数_乗用_ガソリン,係数_乗用_CNG,係数_乗用_軽油,係数_乗用_メタノール,係数_乗用_LPG),125,5,AR61),2,FALSE))))))</f>
        <v/>
      </c>
      <c r="AO61" s="362" t="str">
        <f>IF(T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3,FALSE),IF(OR(AJ61=1,AJ61=2),VLOOKUP(AH61,INDEX((係数_乗用_ガソリン,係数_乗用_CNG,係数_乗用_軽油,係数_乗用_メタノール,係数_乗用_LPG),1,1,AR61):INDEX((係数_乗用_ガソリン,係数_乗用_CNG,係数_乗用_軽油,係数_乗用_メタノール,係数_乗用_LPG),125,5,AR61),3,FALSE))))))</f>
        <v/>
      </c>
      <c r="AP61" s="361" t="str">
        <f t="shared" si="15"/>
        <v/>
      </c>
      <c r="AQ61" s="363" t="str">
        <f t="shared" si="16"/>
        <v/>
      </c>
      <c r="AR61" s="361" t="str">
        <f t="shared" si="17"/>
        <v/>
      </c>
      <c r="AS61" s="363" t="str">
        <f t="shared" si="18"/>
        <v/>
      </c>
      <c r="AT61" s="364" t="str">
        <f t="shared" si="19"/>
        <v/>
      </c>
      <c r="AV61" s="365"/>
      <c r="AX61" s="607" t="b">
        <f t="shared" si="28"/>
        <v>0</v>
      </c>
      <c r="AY61" s="6" t="str">
        <f t="shared" si="29"/>
        <v>FALSEFALSEFALSE</v>
      </c>
      <c r="AZ61" s="608">
        <f t="shared" si="20"/>
        <v>0</v>
      </c>
      <c r="BA61" s="609" t="str">
        <f t="shared" si="31"/>
        <v/>
      </c>
      <c r="BB61" s="609">
        <f t="shared" si="21"/>
        <v>0</v>
      </c>
      <c r="BC61" s="604" t="str">
        <f t="shared" si="22"/>
        <v/>
      </c>
      <c r="BV61" s="3"/>
      <c r="BW61" s="3"/>
    </row>
    <row r="62" spans="1:75" s="6" customFormat="1">
      <c r="A62" s="366">
        <v>6</v>
      </c>
      <c r="B62" s="108"/>
      <c r="C62" s="286"/>
      <c r="D62" s="287"/>
      <c r="E62" s="287"/>
      <c r="F62" s="288"/>
      <c r="G62" s="290"/>
      <c r="H62" s="107"/>
      <c r="I62" s="290"/>
      <c r="J62" s="107"/>
      <c r="K62" s="358" t="str">
        <f t="shared" si="0"/>
        <v/>
      </c>
      <c r="L62" s="358">
        <f t="shared" si="23"/>
        <v>0</v>
      </c>
      <c r="M62" s="358">
        <f t="shared" si="24"/>
        <v>0</v>
      </c>
      <c r="N62" s="359" t="str">
        <f t="shared" si="25"/>
        <v/>
      </c>
      <c r="O62" s="359" t="str">
        <f t="shared" si="1"/>
        <v/>
      </c>
      <c r="P62" s="359" t="str">
        <f t="shared" si="2"/>
        <v/>
      </c>
      <c r="Q62" s="359" t="str">
        <f t="shared" si="3"/>
        <v/>
      </c>
      <c r="R62" s="359" t="str">
        <f t="shared" si="4"/>
        <v/>
      </c>
      <c r="S62" s="359" t="str">
        <f t="shared" si="5"/>
        <v/>
      </c>
      <c r="T62" s="431" t="str">
        <f t="shared" si="26"/>
        <v/>
      </c>
      <c r="U62" s="515"/>
      <c r="V62" s="108"/>
      <c r="W62" s="109"/>
      <c r="X62" s="110"/>
      <c r="Y62" s="111"/>
      <c r="Z62" s="113"/>
      <c r="AA62" s="112"/>
      <c r="AB62" s="431" t="str">
        <f t="shared" si="6"/>
        <v/>
      </c>
      <c r="AC62" s="704" t="str">
        <f t="shared" si="27"/>
        <v/>
      </c>
      <c r="AD62" s="622"/>
      <c r="AE62" s="462"/>
      <c r="AF62" s="360" t="str">
        <f t="shared" si="7"/>
        <v/>
      </c>
      <c r="AG62" s="360" t="str">
        <f t="shared" si="8"/>
        <v/>
      </c>
      <c r="AH62" s="361" t="str">
        <f t="shared" si="9"/>
        <v/>
      </c>
      <c r="AI62" s="361" t="str">
        <f t="shared" si="10"/>
        <v/>
      </c>
      <c r="AJ62" s="361" t="str">
        <f t="shared" si="11"/>
        <v/>
      </c>
      <c r="AK62" s="361" t="str">
        <f t="shared" si="12"/>
        <v/>
      </c>
      <c r="AL62" s="361" t="str">
        <f t="shared" si="13"/>
        <v/>
      </c>
      <c r="AM62" s="361" t="str">
        <f t="shared" si="14"/>
        <v/>
      </c>
      <c r="AN62" s="362" t="str">
        <f>IF(AF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2,FALSE),IF(OR(AJ62=1,AJ62=2),VLOOKUP(AH62,INDEX((係数_乗用_ガソリン,係数_乗用_CNG,係数_乗用_軽油,係数_乗用_メタノール,係数_乗用_LPG),1,1,AR62):INDEX((係数_乗用_ガソリン,係数_乗用_CNG,係数_乗用_軽油,係数_乗用_メタノール,係数_乗用_LPG),125,5,AR62),2,FALSE))))))</f>
        <v/>
      </c>
      <c r="AO62" s="362" t="str">
        <f>IF(T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3,FALSE),IF(OR(AJ62=1,AJ62=2),VLOOKUP(AH62,INDEX((係数_乗用_ガソリン,係数_乗用_CNG,係数_乗用_軽油,係数_乗用_メタノール,係数_乗用_LPG),1,1,AR62):INDEX((係数_乗用_ガソリン,係数_乗用_CNG,係数_乗用_軽油,係数_乗用_メタノール,係数_乗用_LPG),125,5,AR62),3,FALSE))))))</f>
        <v/>
      </c>
      <c r="AP62" s="361" t="str">
        <f t="shared" si="15"/>
        <v/>
      </c>
      <c r="AQ62" s="363" t="str">
        <f t="shared" si="16"/>
        <v/>
      </c>
      <c r="AR62" s="361" t="str">
        <f t="shared" si="17"/>
        <v/>
      </c>
      <c r="AS62" s="363" t="str">
        <f t="shared" si="18"/>
        <v/>
      </c>
      <c r="AT62" s="364" t="str">
        <f t="shared" si="19"/>
        <v/>
      </c>
      <c r="AV62" s="365"/>
      <c r="AX62" s="607" t="b">
        <f t="shared" si="28"/>
        <v>0</v>
      </c>
      <c r="AY62" s="6" t="str">
        <f t="shared" si="29"/>
        <v>FALSEFALSEFALSE</v>
      </c>
      <c r="AZ62" s="608">
        <f t="shared" si="20"/>
        <v>0</v>
      </c>
      <c r="BA62" s="609" t="str">
        <f t="shared" si="31"/>
        <v/>
      </c>
      <c r="BB62" s="609">
        <f t="shared" si="21"/>
        <v>0</v>
      </c>
      <c r="BC62" s="604" t="str">
        <f t="shared" si="22"/>
        <v/>
      </c>
      <c r="BV62" s="3"/>
      <c r="BW62" s="3"/>
    </row>
    <row r="63" spans="1:75" s="6" customFormat="1">
      <c r="A63" s="366">
        <v>7</v>
      </c>
      <c r="B63" s="108"/>
      <c r="C63" s="286"/>
      <c r="D63" s="287"/>
      <c r="E63" s="287"/>
      <c r="F63" s="288"/>
      <c r="G63" s="290"/>
      <c r="H63" s="107"/>
      <c r="I63" s="290"/>
      <c r="J63" s="107"/>
      <c r="K63" s="358" t="str">
        <f t="shared" si="0"/>
        <v/>
      </c>
      <c r="L63" s="358">
        <f t="shared" si="23"/>
        <v>0</v>
      </c>
      <c r="M63" s="358">
        <f t="shared" si="24"/>
        <v>0</v>
      </c>
      <c r="N63" s="359" t="str">
        <f t="shared" si="25"/>
        <v/>
      </c>
      <c r="O63" s="359" t="str">
        <f t="shared" si="1"/>
        <v/>
      </c>
      <c r="P63" s="359" t="str">
        <f t="shared" si="2"/>
        <v/>
      </c>
      <c r="Q63" s="359" t="str">
        <f t="shared" si="3"/>
        <v/>
      </c>
      <c r="R63" s="359" t="str">
        <f t="shared" si="4"/>
        <v/>
      </c>
      <c r="S63" s="359" t="str">
        <f t="shared" si="5"/>
        <v/>
      </c>
      <c r="T63" s="431" t="str">
        <f t="shared" si="26"/>
        <v/>
      </c>
      <c r="U63" s="515"/>
      <c r="V63" s="108"/>
      <c r="W63" s="109"/>
      <c r="X63" s="110"/>
      <c r="Y63" s="111"/>
      <c r="Z63" s="113"/>
      <c r="AA63" s="112"/>
      <c r="AB63" s="431" t="str">
        <f t="shared" si="6"/>
        <v/>
      </c>
      <c r="AC63" s="704" t="str">
        <f t="shared" si="27"/>
        <v/>
      </c>
      <c r="AD63" s="622"/>
      <c r="AE63" s="462"/>
      <c r="AF63" s="360" t="str">
        <f t="shared" si="7"/>
        <v/>
      </c>
      <c r="AG63" s="360" t="str">
        <f t="shared" si="8"/>
        <v/>
      </c>
      <c r="AH63" s="361" t="str">
        <f t="shared" si="9"/>
        <v/>
      </c>
      <c r="AI63" s="361" t="str">
        <f t="shared" si="10"/>
        <v/>
      </c>
      <c r="AJ63" s="361" t="str">
        <f t="shared" si="11"/>
        <v/>
      </c>
      <c r="AK63" s="361" t="str">
        <f t="shared" si="12"/>
        <v/>
      </c>
      <c r="AL63" s="361" t="str">
        <f t="shared" si="13"/>
        <v/>
      </c>
      <c r="AM63" s="361" t="str">
        <f t="shared" si="14"/>
        <v/>
      </c>
      <c r="AN63" s="362" t="str">
        <f>IF(AF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2,FALSE),IF(OR(AJ63=1,AJ63=2),VLOOKUP(AH63,INDEX((係数_乗用_ガソリン,係数_乗用_CNG,係数_乗用_軽油,係数_乗用_メタノール,係数_乗用_LPG),1,1,AR63):INDEX((係数_乗用_ガソリン,係数_乗用_CNG,係数_乗用_軽油,係数_乗用_メタノール,係数_乗用_LPG),125,5,AR63),2,FALSE))))))</f>
        <v/>
      </c>
      <c r="AO63" s="362" t="str">
        <f>IF(T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3,FALSE),IF(OR(AJ63=1,AJ63=2),VLOOKUP(AH63,INDEX((係数_乗用_ガソリン,係数_乗用_CNG,係数_乗用_軽油,係数_乗用_メタノール,係数_乗用_LPG),1,1,AR63):INDEX((係数_乗用_ガソリン,係数_乗用_CNG,係数_乗用_軽油,係数_乗用_メタノール,係数_乗用_LPG),125,5,AR63),3,FALSE))))))</f>
        <v/>
      </c>
      <c r="AP63" s="361" t="str">
        <f t="shared" si="15"/>
        <v/>
      </c>
      <c r="AQ63" s="363" t="str">
        <f t="shared" si="16"/>
        <v/>
      </c>
      <c r="AR63" s="361" t="str">
        <f t="shared" si="17"/>
        <v/>
      </c>
      <c r="AS63" s="363" t="str">
        <f t="shared" si="18"/>
        <v/>
      </c>
      <c r="AT63" s="364" t="str">
        <f t="shared" si="19"/>
        <v/>
      </c>
      <c r="AV63" s="365"/>
      <c r="AX63" s="607" t="b">
        <f t="shared" si="28"/>
        <v>0</v>
      </c>
      <c r="AY63" s="6" t="str">
        <f t="shared" si="29"/>
        <v>FALSEFALSEFALSE</v>
      </c>
      <c r="AZ63" s="608">
        <f t="shared" si="20"/>
        <v>0</v>
      </c>
      <c r="BA63" s="609" t="str">
        <f t="shared" si="31"/>
        <v/>
      </c>
      <c r="BB63" s="609">
        <f t="shared" si="21"/>
        <v>0</v>
      </c>
      <c r="BC63" s="604" t="str">
        <f t="shared" si="22"/>
        <v/>
      </c>
      <c r="BV63" s="3"/>
      <c r="BW63" s="3"/>
    </row>
    <row r="64" spans="1:75" s="6" customFormat="1">
      <c r="A64" s="366">
        <v>8</v>
      </c>
      <c r="B64" s="108"/>
      <c r="C64" s="286"/>
      <c r="D64" s="287"/>
      <c r="E64" s="287"/>
      <c r="F64" s="288"/>
      <c r="G64" s="290"/>
      <c r="H64" s="107"/>
      <c r="I64" s="290"/>
      <c r="J64" s="107"/>
      <c r="K64" s="358" t="str">
        <f t="shared" si="0"/>
        <v/>
      </c>
      <c r="L64" s="358">
        <f t="shared" si="23"/>
        <v>0</v>
      </c>
      <c r="M64" s="358">
        <f t="shared" si="24"/>
        <v>0</v>
      </c>
      <c r="N64" s="359" t="str">
        <f t="shared" si="25"/>
        <v/>
      </c>
      <c r="O64" s="359" t="str">
        <f t="shared" si="1"/>
        <v/>
      </c>
      <c r="P64" s="359" t="str">
        <f t="shared" si="2"/>
        <v/>
      </c>
      <c r="Q64" s="359" t="str">
        <f t="shared" si="3"/>
        <v/>
      </c>
      <c r="R64" s="359" t="str">
        <f t="shared" si="4"/>
        <v/>
      </c>
      <c r="S64" s="359" t="str">
        <f t="shared" si="5"/>
        <v/>
      </c>
      <c r="T64" s="431" t="str">
        <f t="shared" si="26"/>
        <v/>
      </c>
      <c r="U64" s="515"/>
      <c r="V64" s="108"/>
      <c r="W64" s="109"/>
      <c r="X64" s="110"/>
      <c r="Y64" s="111"/>
      <c r="Z64" s="113"/>
      <c r="AA64" s="112"/>
      <c r="AB64" s="431" t="str">
        <f t="shared" si="6"/>
        <v/>
      </c>
      <c r="AC64" s="704" t="str">
        <f t="shared" si="27"/>
        <v/>
      </c>
      <c r="AD64" s="622"/>
      <c r="AE64" s="462"/>
      <c r="AF64" s="360" t="str">
        <f t="shared" si="7"/>
        <v/>
      </c>
      <c r="AG64" s="360" t="str">
        <f t="shared" si="8"/>
        <v/>
      </c>
      <c r="AH64" s="361" t="str">
        <f t="shared" si="9"/>
        <v/>
      </c>
      <c r="AI64" s="361" t="str">
        <f t="shared" si="10"/>
        <v/>
      </c>
      <c r="AJ64" s="361" t="str">
        <f t="shared" si="11"/>
        <v/>
      </c>
      <c r="AK64" s="361" t="str">
        <f t="shared" si="12"/>
        <v/>
      </c>
      <c r="AL64" s="361" t="str">
        <f t="shared" si="13"/>
        <v/>
      </c>
      <c r="AM64" s="361" t="str">
        <f t="shared" si="14"/>
        <v/>
      </c>
      <c r="AN64" s="362" t="str">
        <f>IF(AF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2,FALSE),IF(OR(AJ64=1,AJ64=2),VLOOKUP(AH64,INDEX((係数_乗用_ガソリン,係数_乗用_CNG,係数_乗用_軽油,係数_乗用_メタノール,係数_乗用_LPG),1,1,AR64):INDEX((係数_乗用_ガソリン,係数_乗用_CNG,係数_乗用_軽油,係数_乗用_メタノール,係数_乗用_LPG),125,5,AR64),2,FALSE))))))</f>
        <v/>
      </c>
      <c r="AO64" s="362" t="str">
        <f>IF(T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3,FALSE),IF(OR(AJ64=1,AJ64=2),VLOOKUP(AH64,INDEX((係数_乗用_ガソリン,係数_乗用_CNG,係数_乗用_軽油,係数_乗用_メタノール,係数_乗用_LPG),1,1,AR64):INDEX((係数_乗用_ガソリン,係数_乗用_CNG,係数_乗用_軽油,係数_乗用_メタノール,係数_乗用_LPG),125,5,AR64),3,FALSE))))))</f>
        <v/>
      </c>
      <c r="AP64" s="361" t="str">
        <f t="shared" si="15"/>
        <v/>
      </c>
      <c r="AQ64" s="363" t="str">
        <f t="shared" si="16"/>
        <v/>
      </c>
      <c r="AR64" s="361" t="str">
        <f t="shared" si="17"/>
        <v/>
      </c>
      <c r="AS64" s="363" t="str">
        <f t="shared" si="18"/>
        <v/>
      </c>
      <c r="AT64" s="364" t="str">
        <f t="shared" si="19"/>
        <v/>
      </c>
      <c r="AV64" s="365"/>
      <c r="AX64" s="607" t="b">
        <f t="shared" si="28"/>
        <v>0</v>
      </c>
      <c r="AY64" s="6" t="str">
        <f t="shared" si="29"/>
        <v>FALSEFALSEFALSE</v>
      </c>
      <c r="AZ64" s="608">
        <f t="shared" si="20"/>
        <v>0</v>
      </c>
      <c r="BA64" s="609" t="str">
        <f t="shared" si="31"/>
        <v/>
      </c>
      <c r="BB64" s="609">
        <f t="shared" si="21"/>
        <v>0</v>
      </c>
      <c r="BC64" s="604" t="str">
        <f t="shared" si="22"/>
        <v/>
      </c>
      <c r="BV64" s="3"/>
      <c r="BW64" s="3"/>
    </row>
    <row r="65" spans="1:75" s="6" customFormat="1">
      <c r="A65" s="366">
        <v>9</v>
      </c>
      <c r="B65" s="108"/>
      <c r="C65" s="286"/>
      <c r="D65" s="287"/>
      <c r="E65" s="287"/>
      <c r="F65" s="288"/>
      <c r="G65" s="290"/>
      <c r="H65" s="107"/>
      <c r="I65" s="290"/>
      <c r="J65" s="107"/>
      <c r="K65" s="358" t="str">
        <f t="shared" si="0"/>
        <v/>
      </c>
      <c r="L65" s="358">
        <f t="shared" si="23"/>
        <v>0</v>
      </c>
      <c r="M65" s="358">
        <f t="shared" si="24"/>
        <v>0</v>
      </c>
      <c r="N65" s="359" t="str">
        <f t="shared" si="25"/>
        <v/>
      </c>
      <c r="O65" s="359" t="str">
        <f t="shared" si="1"/>
        <v/>
      </c>
      <c r="P65" s="359" t="str">
        <f t="shared" si="2"/>
        <v/>
      </c>
      <c r="Q65" s="359" t="str">
        <f t="shared" si="3"/>
        <v/>
      </c>
      <c r="R65" s="359" t="str">
        <f t="shared" si="4"/>
        <v/>
      </c>
      <c r="S65" s="359" t="str">
        <f t="shared" si="5"/>
        <v/>
      </c>
      <c r="T65" s="431" t="str">
        <f t="shared" si="26"/>
        <v/>
      </c>
      <c r="U65" s="515"/>
      <c r="V65" s="108"/>
      <c r="W65" s="109"/>
      <c r="X65" s="110"/>
      <c r="Y65" s="111"/>
      <c r="Z65" s="113"/>
      <c r="AA65" s="112"/>
      <c r="AB65" s="431" t="str">
        <f t="shared" si="6"/>
        <v/>
      </c>
      <c r="AC65" s="704" t="str">
        <f t="shared" si="27"/>
        <v/>
      </c>
      <c r="AD65" s="622"/>
      <c r="AE65" s="462"/>
      <c r="AF65" s="360" t="str">
        <f t="shared" si="7"/>
        <v/>
      </c>
      <c r="AG65" s="360" t="str">
        <f t="shared" si="8"/>
        <v/>
      </c>
      <c r="AH65" s="361" t="str">
        <f t="shared" si="9"/>
        <v/>
      </c>
      <c r="AI65" s="361" t="str">
        <f t="shared" si="10"/>
        <v/>
      </c>
      <c r="AJ65" s="361" t="str">
        <f t="shared" si="11"/>
        <v/>
      </c>
      <c r="AK65" s="361" t="str">
        <f t="shared" si="12"/>
        <v/>
      </c>
      <c r="AL65" s="361" t="str">
        <f t="shared" si="13"/>
        <v/>
      </c>
      <c r="AM65" s="361" t="str">
        <f t="shared" si="14"/>
        <v/>
      </c>
      <c r="AN65" s="362" t="str">
        <f>IF(AF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2,FALSE),IF(OR(AJ65=1,AJ65=2),VLOOKUP(AH65,INDEX((係数_乗用_ガソリン,係数_乗用_CNG,係数_乗用_軽油,係数_乗用_メタノール,係数_乗用_LPG),1,1,AR65):INDEX((係数_乗用_ガソリン,係数_乗用_CNG,係数_乗用_軽油,係数_乗用_メタノール,係数_乗用_LPG),125,5,AR65),2,FALSE))))))</f>
        <v/>
      </c>
      <c r="AO65" s="362" t="str">
        <f>IF(T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3,FALSE),IF(OR(AJ65=1,AJ65=2),VLOOKUP(AH65,INDEX((係数_乗用_ガソリン,係数_乗用_CNG,係数_乗用_軽油,係数_乗用_メタノール,係数_乗用_LPG),1,1,AR65):INDEX((係数_乗用_ガソリン,係数_乗用_CNG,係数_乗用_軽油,係数_乗用_メタノール,係数_乗用_LPG),125,5,AR65),3,FALSE))))))</f>
        <v/>
      </c>
      <c r="AP65" s="361" t="str">
        <f t="shared" si="15"/>
        <v/>
      </c>
      <c r="AQ65" s="363" t="str">
        <f t="shared" si="16"/>
        <v/>
      </c>
      <c r="AR65" s="361" t="str">
        <f t="shared" si="17"/>
        <v/>
      </c>
      <c r="AS65" s="363" t="str">
        <f t="shared" si="18"/>
        <v/>
      </c>
      <c r="AT65" s="364" t="str">
        <f t="shared" si="19"/>
        <v/>
      </c>
      <c r="AV65" s="365"/>
      <c r="AX65" s="607" t="b">
        <f t="shared" si="28"/>
        <v>0</v>
      </c>
      <c r="AY65" s="6" t="str">
        <f t="shared" si="29"/>
        <v>FALSEFALSEFALSE</v>
      </c>
      <c r="AZ65" s="608">
        <f t="shared" si="20"/>
        <v>0</v>
      </c>
      <c r="BA65" s="609" t="str">
        <f t="shared" si="31"/>
        <v/>
      </c>
      <c r="BB65" s="609">
        <f t="shared" si="21"/>
        <v>0</v>
      </c>
      <c r="BC65" s="604" t="str">
        <f t="shared" si="22"/>
        <v/>
      </c>
      <c r="BV65" s="3"/>
      <c r="BW65" s="3"/>
    </row>
    <row r="66" spans="1:75" s="6" customFormat="1">
      <c r="A66" s="366">
        <v>10</v>
      </c>
      <c r="B66" s="108"/>
      <c r="C66" s="286"/>
      <c r="D66" s="287"/>
      <c r="E66" s="287"/>
      <c r="F66" s="288"/>
      <c r="G66" s="290"/>
      <c r="H66" s="107"/>
      <c r="I66" s="290"/>
      <c r="J66" s="107"/>
      <c r="K66" s="358" t="str">
        <f t="shared" si="0"/>
        <v/>
      </c>
      <c r="L66" s="358">
        <f t="shared" si="23"/>
        <v>0</v>
      </c>
      <c r="M66" s="358">
        <f t="shared" si="24"/>
        <v>0</v>
      </c>
      <c r="N66" s="359" t="str">
        <f t="shared" si="25"/>
        <v/>
      </c>
      <c r="O66" s="359" t="str">
        <f t="shared" si="1"/>
        <v/>
      </c>
      <c r="P66" s="359" t="str">
        <f t="shared" si="2"/>
        <v/>
      </c>
      <c r="Q66" s="359" t="str">
        <f t="shared" si="3"/>
        <v/>
      </c>
      <c r="R66" s="359" t="str">
        <f t="shared" si="4"/>
        <v/>
      </c>
      <c r="S66" s="359" t="str">
        <f t="shared" si="5"/>
        <v/>
      </c>
      <c r="T66" s="431" t="str">
        <f t="shared" si="26"/>
        <v/>
      </c>
      <c r="U66" s="515"/>
      <c r="V66" s="108"/>
      <c r="W66" s="109"/>
      <c r="X66" s="110"/>
      <c r="Y66" s="111"/>
      <c r="Z66" s="113"/>
      <c r="AA66" s="112"/>
      <c r="AB66" s="431" t="str">
        <f t="shared" si="6"/>
        <v/>
      </c>
      <c r="AC66" s="704" t="str">
        <f t="shared" si="27"/>
        <v/>
      </c>
      <c r="AD66" s="622"/>
      <c r="AE66" s="462"/>
      <c r="AF66" s="360" t="str">
        <f t="shared" si="7"/>
        <v/>
      </c>
      <c r="AG66" s="360" t="str">
        <f t="shared" si="8"/>
        <v/>
      </c>
      <c r="AH66" s="361" t="str">
        <f t="shared" si="9"/>
        <v/>
      </c>
      <c r="AI66" s="361" t="str">
        <f t="shared" si="10"/>
        <v/>
      </c>
      <c r="AJ66" s="361" t="str">
        <f t="shared" si="11"/>
        <v/>
      </c>
      <c r="AK66" s="361" t="str">
        <f t="shared" si="12"/>
        <v/>
      </c>
      <c r="AL66" s="361" t="str">
        <f t="shared" si="13"/>
        <v/>
      </c>
      <c r="AM66" s="361" t="str">
        <f t="shared" si="14"/>
        <v/>
      </c>
      <c r="AN66" s="362" t="str">
        <f>IF(AF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2,FALSE),IF(OR(AJ66=1,AJ66=2),VLOOKUP(AH66,INDEX((係数_乗用_ガソリン,係数_乗用_CNG,係数_乗用_軽油,係数_乗用_メタノール,係数_乗用_LPG),1,1,AR66):INDEX((係数_乗用_ガソリン,係数_乗用_CNG,係数_乗用_軽油,係数_乗用_メタノール,係数_乗用_LPG),125,5,AR66),2,FALSE))))))</f>
        <v/>
      </c>
      <c r="AO66" s="362" t="str">
        <f>IF(T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3,FALSE),IF(OR(AJ66=1,AJ66=2),VLOOKUP(AH66,INDEX((係数_乗用_ガソリン,係数_乗用_CNG,係数_乗用_軽油,係数_乗用_メタノール,係数_乗用_LPG),1,1,AR66):INDEX((係数_乗用_ガソリン,係数_乗用_CNG,係数_乗用_軽油,係数_乗用_メタノール,係数_乗用_LPG),125,5,AR66),3,FALSE))))))</f>
        <v/>
      </c>
      <c r="AP66" s="361" t="str">
        <f t="shared" si="15"/>
        <v/>
      </c>
      <c r="AQ66" s="363" t="str">
        <f t="shared" si="16"/>
        <v/>
      </c>
      <c r="AR66" s="361" t="str">
        <f t="shared" si="17"/>
        <v/>
      </c>
      <c r="AS66" s="363" t="str">
        <f t="shared" si="18"/>
        <v/>
      </c>
      <c r="AT66" s="364" t="str">
        <f t="shared" si="19"/>
        <v/>
      </c>
      <c r="AV66" s="365"/>
      <c r="AX66" s="607" t="b">
        <f t="shared" si="28"/>
        <v>0</v>
      </c>
      <c r="AY66" s="6" t="str">
        <f t="shared" si="29"/>
        <v>FALSEFALSEFALSE</v>
      </c>
      <c r="AZ66" s="608">
        <f t="shared" si="20"/>
        <v>0</v>
      </c>
      <c r="BA66" s="609" t="str">
        <f t="shared" si="31"/>
        <v/>
      </c>
      <c r="BB66" s="609">
        <f t="shared" si="21"/>
        <v>0</v>
      </c>
      <c r="BC66" s="604" t="str">
        <f t="shared" si="22"/>
        <v/>
      </c>
      <c r="BV66" s="3"/>
      <c r="BW66" s="3"/>
    </row>
    <row r="67" spans="1:75" s="6" customFormat="1">
      <c r="A67" s="366">
        <v>11</v>
      </c>
      <c r="B67" s="108"/>
      <c r="C67" s="286"/>
      <c r="D67" s="287"/>
      <c r="E67" s="287"/>
      <c r="F67" s="288"/>
      <c r="G67" s="290"/>
      <c r="H67" s="107"/>
      <c r="I67" s="290"/>
      <c r="J67" s="107"/>
      <c r="K67" s="358" t="str">
        <f t="shared" si="0"/>
        <v/>
      </c>
      <c r="L67" s="358">
        <f t="shared" si="23"/>
        <v>0</v>
      </c>
      <c r="M67" s="358">
        <f t="shared" si="24"/>
        <v>0</v>
      </c>
      <c r="N67" s="359" t="str">
        <f t="shared" si="25"/>
        <v/>
      </c>
      <c r="O67" s="359" t="str">
        <f t="shared" si="1"/>
        <v/>
      </c>
      <c r="P67" s="359" t="str">
        <f t="shared" si="2"/>
        <v/>
      </c>
      <c r="Q67" s="359" t="str">
        <f t="shared" si="3"/>
        <v/>
      </c>
      <c r="R67" s="359" t="str">
        <f t="shared" si="4"/>
        <v/>
      </c>
      <c r="S67" s="359" t="str">
        <f t="shared" si="5"/>
        <v/>
      </c>
      <c r="T67" s="431" t="str">
        <f t="shared" si="26"/>
        <v/>
      </c>
      <c r="U67" s="515"/>
      <c r="V67" s="108"/>
      <c r="W67" s="109"/>
      <c r="X67" s="110"/>
      <c r="Y67" s="111"/>
      <c r="Z67" s="113"/>
      <c r="AA67" s="112"/>
      <c r="AB67" s="431" t="str">
        <f t="shared" si="6"/>
        <v/>
      </c>
      <c r="AC67" s="704" t="str">
        <f t="shared" si="27"/>
        <v/>
      </c>
      <c r="AD67" s="622"/>
      <c r="AE67" s="462"/>
      <c r="AF67" s="360" t="str">
        <f t="shared" si="7"/>
        <v/>
      </c>
      <c r="AG67" s="360" t="str">
        <f t="shared" si="8"/>
        <v/>
      </c>
      <c r="AH67" s="361" t="str">
        <f t="shared" si="9"/>
        <v/>
      </c>
      <c r="AI67" s="361" t="str">
        <f t="shared" si="10"/>
        <v/>
      </c>
      <c r="AJ67" s="361" t="str">
        <f t="shared" si="11"/>
        <v/>
      </c>
      <c r="AK67" s="361" t="str">
        <f t="shared" si="12"/>
        <v/>
      </c>
      <c r="AL67" s="361" t="str">
        <f t="shared" si="13"/>
        <v/>
      </c>
      <c r="AM67" s="361" t="str">
        <f t="shared" si="14"/>
        <v/>
      </c>
      <c r="AN67" s="362" t="str">
        <f>IF(AF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2,FALSE),IF(OR(AJ67=1,AJ67=2),VLOOKUP(AH67,INDEX((係数_乗用_ガソリン,係数_乗用_CNG,係数_乗用_軽油,係数_乗用_メタノール,係数_乗用_LPG),1,1,AR67):INDEX((係数_乗用_ガソリン,係数_乗用_CNG,係数_乗用_軽油,係数_乗用_メタノール,係数_乗用_LPG),125,5,AR67),2,FALSE))))))</f>
        <v/>
      </c>
      <c r="AO67" s="362" t="str">
        <f>IF(T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3,FALSE),IF(OR(AJ67=1,AJ67=2),VLOOKUP(AH67,INDEX((係数_乗用_ガソリン,係数_乗用_CNG,係数_乗用_軽油,係数_乗用_メタノール,係数_乗用_LPG),1,1,AR67):INDEX((係数_乗用_ガソリン,係数_乗用_CNG,係数_乗用_軽油,係数_乗用_メタノール,係数_乗用_LPG),125,5,AR67),3,FALSE))))))</f>
        <v/>
      </c>
      <c r="AP67" s="361" t="str">
        <f t="shared" si="15"/>
        <v/>
      </c>
      <c r="AQ67" s="363" t="str">
        <f t="shared" si="16"/>
        <v/>
      </c>
      <c r="AR67" s="361" t="str">
        <f t="shared" si="17"/>
        <v/>
      </c>
      <c r="AS67" s="363" t="str">
        <f t="shared" si="18"/>
        <v/>
      </c>
      <c r="AT67" s="364" t="str">
        <f t="shared" si="19"/>
        <v/>
      </c>
      <c r="AV67" s="365"/>
      <c r="AX67" s="607" t="b">
        <f t="shared" si="28"/>
        <v>0</v>
      </c>
      <c r="AY67" s="6" t="str">
        <f t="shared" si="29"/>
        <v>FALSEFALSEFALSE</v>
      </c>
      <c r="AZ67" s="608">
        <f t="shared" si="20"/>
        <v>0</v>
      </c>
      <c r="BA67" s="609" t="str">
        <f t="shared" si="31"/>
        <v/>
      </c>
      <c r="BB67" s="609">
        <f t="shared" si="21"/>
        <v>0</v>
      </c>
      <c r="BC67" s="604" t="str">
        <f t="shared" si="22"/>
        <v/>
      </c>
      <c r="BV67" s="3"/>
      <c r="BW67" s="3"/>
    </row>
    <row r="68" spans="1:75" s="6" customFormat="1">
      <c r="A68" s="366">
        <v>12</v>
      </c>
      <c r="B68" s="108"/>
      <c r="C68" s="286"/>
      <c r="D68" s="287"/>
      <c r="E68" s="287"/>
      <c r="F68" s="288"/>
      <c r="G68" s="290"/>
      <c r="H68" s="107"/>
      <c r="I68" s="290"/>
      <c r="J68" s="107"/>
      <c r="K68" s="358" t="str">
        <f t="shared" si="0"/>
        <v/>
      </c>
      <c r="L68" s="358">
        <f t="shared" si="23"/>
        <v>0</v>
      </c>
      <c r="M68" s="358">
        <f t="shared" si="24"/>
        <v>0</v>
      </c>
      <c r="N68" s="359" t="str">
        <f t="shared" si="25"/>
        <v/>
      </c>
      <c r="O68" s="359" t="str">
        <f t="shared" si="1"/>
        <v/>
      </c>
      <c r="P68" s="359" t="str">
        <f t="shared" si="2"/>
        <v/>
      </c>
      <c r="Q68" s="359" t="str">
        <f t="shared" si="3"/>
        <v/>
      </c>
      <c r="R68" s="359" t="str">
        <f t="shared" si="4"/>
        <v/>
      </c>
      <c r="S68" s="359" t="str">
        <f t="shared" si="5"/>
        <v/>
      </c>
      <c r="T68" s="431" t="str">
        <f t="shared" si="26"/>
        <v/>
      </c>
      <c r="U68" s="515"/>
      <c r="V68" s="108"/>
      <c r="W68" s="109"/>
      <c r="X68" s="110"/>
      <c r="Y68" s="111"/>
      <c r="Z68" s="113"/>
      <c r="AA68" s="112"/>
      <c r="AB68" s="431" t="str">
        <f t="shared" si="6"/>
        <v/>
      </c>
      <c r="AC68" s="704" t="str">
        <f t="shared" si="27"/>
        <v/>
      </c>
      <c r="AD68" s="622"/>
      <c r="AE68" s="462"/>
      <c r="AF68" s="360" t="str">
        <f t="shared" si="7"/>
        <v/>
      </c>
      <c r="AG68" s="360" t="str">
        <f t="shared" si="8"/>
        <v/>
      </c>
      <c r="AH68" s="361" t="str">
        <f t="shared" si="9"/>
        <v/>
      </c>
      <c r="AI68" s="361" t="str">
        <f t="shared" si="10"/>
        <v/>
      </c>
      <c r="AJ68" s="361" t="str">
        <f t="shared" si="11"/>
        <v/>
      </c>
      <c r="AK68" s="361" t="str">
        <f t="shared" si="12"/>
        <v/>
      </c>
      <c r="AL68" s="361" t="str">
        <f t="shared" si="13"/>
        <v/>
      </c>
      <c r="AM68" s="361" t="str">
        <f t="shared" si="14"/>
        <v/>
      </c>
      <c r="AN68" s="362" t="str">
        <f>IF(AF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2,FALSE),IF(OR(AJ68=1,AJ68=2),VLOOKUP(AH68,INDEX((係数_乗用_ガソリン,係数_乗用_CNG,係数_乗用_軽油,係数_乗用_メタノール,係数_乗用_LPG),1,1,AR68):INDEX((係数_乗用_ガソリン,係数_乗用_CNG,係数_乗用_軽油,係数_乗用_メタノール,係数_乗用_LPG),125,5,AR68),2,FALSE))))))</f>
        <v/>
      </c>
      <c r="AO68" s="362" t="str">
        <f>IF(T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3,FALSE),IF(OR(AJ68=1,AJ68=2),VLOOKUP(AH68,INDEX((係数_乗用_ガソリン,係数_乗用_CNG,係数_乗用_軽油,係数_乗用_メタノール,係数_乗用_LPG),1,1,AR68):INDEX((係数_乗用_ガソリン,係数_乗用_CNG,係数_乗用_軽油,係数_乗用_メタノール,係数_乗用_LPG),125,5,AR68),3,FALSE))))))</f>
        <v/>
      </c>
      <c r="AP68" s="361" t="str">
        <f t="shared" si="15"/>
        <v/>
      </c>
      <c r="AQ68" s="363" t="str">
        <f t="shared" si="16"/>
        <v/>
      </c>
      <c r="AR68" s="361" t="str">
        <f t="shared" si="17"/>
        <v/>
      </c>
      <c r="AS68" s="363" t="str">
        <f t="shared" si="18"/>
        <v/>
      </c>
      <c r="AT68" s="364" t="str">
        <f t="shared" si="19"/>
        <v/>
      </c>
      <c r="AV68" s="365"/>
      <c r="AX68" s="607" t="b">
        <f t="shared" si="28"/>
        <v>0</v>
      </c>
      <c r="AY68" s="6" t="str">
        <f t="shared" si="29"/>
        <v>FALSEFALSEFALSE</v>
      </c>
      <c r="AZ68" s="608">
        <f t="shared" si="20"/>
        <v>0</v>
      </c>
      <c r="BA68" s="609" t="str">
        <f t="shared" si="31"/>
        <v/>
      </c>
      <c r="BB68" s="609">
        <f t="shared" si="21"/>
        <v>0</v>
      </c>
      <c r="BC68" s="604" t="str">
        <f t="shared" si="22"/>
        <v/>
      </c>
      <c r="BV68" s="3"/>
      <c r="BW68" s="3"/>
    </row>
    <row r="69" spans="1:75" s="6" customFormat="1">
      <c r="A69" s="366">
        <v>13</v>
      </c>
      <c r="B69" s="108"/>
      <c r="C69" s="286"/>
      <c r="D69" s="287"/>
      <c r="E69" s="287"/>
      <c r="F69" s="288"/>
      <c r="G69" s="290"/>
      <c r="H69" s="107"/>
      <c r="I69" s="290"/>
      <c r="J69" s="107"/>
      <c r="K69" s="358" t="str">
        <f t="shared" si="0"/>
        <v/>
      </c>
      <c r="L69" s="358">
        <f t="shared" si="23"/>
        <v>0</v>
      </c>
      <c r="M69" s="358">
        <f t="shared" si="24"/>
        <v>0</v>
      </c>
      <c r="N69" s="359" t="str">
        <f t="shared" si="25"/>
        <v/>
      </c>
      <c r="O69" s="359" t="str">
        <f t="shared" si="1"/>
        <v/>
      </c>
      <c r="P69" s="359" t="str">
        <f t="shared" si="2"/>
        <v/>
      </c>
      <c r="Q69" s="359" t="str">
        <f t="shared" si="3"/>
        <v/>
      </c>
      <c r="R69" s="359" t="str">
        <f t="shared" si="4"/>
        <v/>
      </c>
      <c r="S69" s="359" t="str">
        <f t="shared" si="5"/>
        <v/>
      </c>
      <c r="T69" s="431" t="str">
        <f t="shared" si="26"/>
        <v/>
      </c>
      <c r="U69" s="515"/>
      <c r="V69" s="108"/>
      <c r="W69" s="109"/>
      <c r="X69" s="110"/>
      <c r="Y69" s="111"/>
      <c r="Z69" s="113"/>
      <c r="AA69" s="112"/>
      <c r="AB69" s="431" t="str">
        <f t="shared" si="6"/>
        <v/>
      </c>
      <c r="AC69" s="704" t="str">
        <f t="shared" si="27"/>
        <v/>
      </c>
      <c r="AD69" s="622"/>
      <c r="AE69" s="462"/>
      <c r="AF69" s="360" t="str">
        <f t="shared" si="7"/>
        <v/>
      </c>
      <c r="AG69" s="360" t="str">
        <f t="shared" si="8"/>
        <v/>
      </c>
      <c r="AH69" s="361" t="str">
        <f t="shared" si="9"/>
        <v/>
      </c>
      <c r="AI69" s="361" t="str">
        <f t="shared" si="10"/>
        <v/>
      </c>
      <c r="AJ69" s="361" t="str">
        <f t="shared" si="11"/>
        <v/>
      </c>
      <c r="AK69" s="361" t="str">
        <f t="shared" si="12"/>
        <v/>
      </c>
      <c r="AL69" s="361" t="str">
        <f t="shared" si="13"/>
        <v/>
      </c>
      <c r="AM69" s="361" t="str">
        <f t="shared" si="14"/>
        <v/>
      </c>
      <c r="AN69" s="362" t="str">
        <f>IF(AF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2,FALSE),IF(OR(AJ69=1,AJ69=2),VLOOKUP(AH69,INDEX((係数_乗用_ガソリン,係数_乗用_CNG,係数_乗用_軽油,係数_乗用_メタノール,係数_乗用_LPG),1,1,AR69):INDEX((係数_乗用_ガソリン,係数_乗用_CNG,係数_乗用_軽油,係数_乗用_メタノール,係数_乗用_LPG),125,5,AR69),2,FALSE))))))</f>
        <v/>
      </c>
      <c r="AO69" s="362" t="str">
        <f>IF(T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3,FALSE),IF(OR(AJ69=1,AJ69=2),VLOOKUP(AH69,INDEX((係数_乗用_ガソリン,係数_乗用_CNG,係数_乗用_軽油,係数_乗用_メタノール,係数_乗用_LPG),1,1,AR69):INDEX((係数_乗用_ガソリン,係数_乗用_CNG,係数_乗用_軽油,係数_乗用_メタノール,係数_乗用_LPG),125,5,AR69),3,FALSE))))))</f>
        <v/>
      </c>
      <c r="AP69" s="361" t="str">
        <f t="shared" si="15"/>
        <v/>
      </c>
      <c r="AQ69" s="363" t="str">
        <f t="shared" si="16"/>
        <v/>
      </c>
      <c r="AR69" s="361" t="str">
        <f t="shared" si="17"/>
        <v/>
      </c>
      <c r="AS69" s="363" t="str">
        <f t="shared" si="18"/>
        <v/>
      </c>
      <c r="AT69" s="364" t="str">
        <f t="shared" si="19"/>
        <v/>
      </c>
      <c r="AV69" s="365"/>
      <c r="AX69" s="607" t="b">
        <f t="shared" si="28"/>
        <v>0</v>
      </c>
      <c r="AY69" s="6" t="str">
        <f t="shared" si="29"/>
        <v>FALSEFALSEFALSE</v>
      </c>
      <c r="AZ69" s="608">
        <f t="shared" si="20"/>
        <v>0</v>
      </c>
      <c r="BA69" s="609" t="str">
        <f t="shared" si="31"/>
        <v/>
      </c>
      <c r="BB69" s="609">
        <f t="shared" si="21"/>
        <v>0</v>
      </c>
      <c r="BC69" s="604" t="str">
        <f t="shared" si="22"/>
        <v/>
      </c>
      <c r="BV69" s="3"/>
      <c r="BW69" s="3"/>
    </row>
    <row r="70" spans="1:75" s="6" customFormat="1">
      <c r="A70" s="366">
        <v>14</v>
      </c>
      <c r="B70" s="108"/>
      <c r="C70" s="286"/>
      <c r="D70" s="287"/>
      <c r="E70" s="287"/>
      <c r="F70" s="288"/>
      <c r="G70" s="290"/>
      <c r="H70" s="107"/>
      <c r="I70" s="290"/>
      <c r="J70" s="107"/>
      <c r="K70" s="358" t="str">
        <f t="shared" si="0"/>
        <v/>
      </c>
      <c r="L70" s="358">
        <f t="shared" si="23"/>
        <v>0</v>
      </c>
      <c r="M70" s="358">
        <f t="shared" si="24"/>
        <v>0</v>
      </c>
      <c r="N70" s="359" t="str">
        <f t="shared" si="25"/>
        <v/>
      </c>
      <c r="O70" s="359" t="str">
        <f t="shared" si="1"/>
        <v/>
      </c>
      <c r="P70" s="359" t="str">
        <f t="shared" si="2"/>
        <v/>
      </c>
      <c r="Q70" s="359" t="str">
        <f t="shared" si="3"/>
        <v/>
      </c>
      <c r="R70" s="359" t="str">
        <f t="shared" si="4"/>
        <v/>
      </c>
      <c r="S70" s="359" t="str">
        <f t="shared" si="5"/>
        <v/>
      </c>
      <c r="T70" s="431" t="str">
        <f t="shared" si="26"/>
        <v/>
      </c>
      <c r="U70" s="515"/>
      <c r="V70" s="108"/>
      <c r="W70" s="109"/>
      <c r="X70" s="110"/>
      <c r="Y70" s="111"/>
      <c r="Z70" s="113"/>
      <c r="AA70" s="112"/>
      <c r="AB70" s="431" t="str">
        <f t="shared" si="6"/>
        <v/>
      </c>
      <c r="AC70" s="704" t="str">
        <f t="shared" si="27"/>
        <v/>
      </c>
      <c r="AD70" s="622"/>
      <c r="AE70" s="462"/>
      <c r="AF70" s="360" t="str">
        <f t="shared" si="7"/>
        <v/>
      </c>
      <c r="AG70" s="360" t="str">
        <f t="shared" si="8"/>
        <v/>
      </c>
      <c r="AH70" s="361" t="str">
        <f t="shared" si="9"/>
        <v/>
      </c>
      <c r="AI70" s="361" t="str">
        <f t="shared" si="10"/>
        <v/>
      </c>
      <c r="AJ70" s="361" t="str">
        <f t="shared" si="11"/>
        <v/>
      </c>
      <c r="AK70" s="361" t="str">
        <f t="shared" si="12"/>
        <v/>
      </c>
      <c r="AL70" s="361" t="str">
        <f t="shared" si="13"/>
        <v/>
      </c>
      <c r="AM70" s="361" t="str">
        <f t="shared" si="14"/>
        <v/>
      </c>
      <c r="AN70" s="362" t="str">
        <f>IF(AF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2,FALSE),IF(OR(AJ70=1,AJ70=2),VLOOKUP(AH70,INDEX((係数_乗用_ガソリン,係数_乗用_CNG,係数_乗用_軽油,係数_乗用_メタノール,係数_乗用_LPG),1,1,AR70):INDEX((係数_乗用_ガソリン,係数_乗用_CNG,係数_乗用_軽油,係数_乗用_メタノール,係数_乗用_LPG),125,5,AR70),2,FALSE))))))</f>
        <v/>
      </c>
      <c r="AO70" s="362" t="str">
        <f>IF(T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3,FALSE),IF(OR(AJ70=1,AJ70=2),VLOOKUP(AH70,INDEX((係数_乗用_ガソリン,係数_乗用_CNG,係数_乗用_軽油,係数_乗用_メタノール,係数_乗用_LPG),1,1,AR70):INDEX((係数_乗用_ガソリン,係数_乗用_CNG,係数_乗用_軽油,係数_乗用_メタノール,係数_乗用_LPG),125,5,AR70),3,FALSE))))))</f>
        <v/>
      </c>
      <c r="AP70" s="361" t="str">
        <f t="shared" si="15"/>
        <v/>
      </c>
      <c r="AQ70" s="363" t="str">
        <f t="shared" si="16"/>
        <v/>
      </c>
      <c r="AR70" s="361" t="str">
        <f t="shared" si="17"/>
        <v/>
      </c>
      <c r="AS70" s="363" t="str">
        <f t="shared" si="18"/>
        <v/>
      </c>
      <c r="AT70" s="364" t="str">
        <f t="shared" si="19"/>
        <v/>
      </c>
      <c r="AV70" s="365"/>
      <c r="AX70" s="607" t="b">
        <f t="shared" si="28"/>
        <v>0</v>
      </c>
      <c r="AY70" s="6" t="str">
        <f t="shared" si="29"/>
        <v>FALSEFALSEFALSE</v>
      </c>
      <c r="AZ70" s="608">
        <f t="shared" si="20"/>
        <v>0</v>
      </c>
      <c r="BA70" s="609" t="str">
        <f t="shared" si="31"/>
        <v/>
      </c>
      <c r="BB70" s="609">
        <f t="shared" si="21"/>
        <v>0</v>
      </c>
      <c r="BC70" s="604" t="str">
        <f t="shared" si="22"/>
        <v/>
      </c>
      <c r="BV70" s="3"/>
      <c r="BW70" s="3"/>
    </row>
    <row r="71" spans="1:75" s="6" customFormat="1">
      <c r="A71" s="366">
        <v>15</v>
      </c>
      <c r="B71" s="108"/>
      <c r="C71" s="286"/>
      <c r="D71" s="287"/>
      <c r="E71" s="287"/>
      <c r="F71" s="288"/>
      <c r="G71" s="290"/>
      <c r="H71" s="107"/>
      <c r="I71" s="290"/>
      <c r="J71" s="107"/>
      <c r="K71" s="358" t="str">
        <f t="shared" si="0"/>
        <v/>
      </c>
      <c r="L71" s="358">
        <f t="shared" si="23"/>
        <v>0</v>
      </c>
      <c r="M71" s="358">
        <f t="shared" si="24"/>
        <v>0</v>
      </c>
      <c r="N71" s="359" t="str">
        <f t="shared" si="25"/>
        <v/>
      </c>
      <c r="O71" s="359" t="str">
        <f t="shared" si="1"/>
        <v/>
      </c>
      <c r="P71" s="359" t="str">
        <f t="shared" si="2"/>
        <v/>
      </c>
      <c r="Q71" s="359" t="str">
        <f t="shared" si="3"/>
        <v/>
      </c>
      <c r="R71" s="359" t="str">
        <f t="shared" si="4"/>
        <v/>
      </c>
      <c r="S71" s="359" t="str">
        <f t="shared" si="5"/>
        <v/>
      </c>
      <c r="T71" s="431" t="str">
        <f t="shared" si="26"/>
        <v/>
      </c>
      <c r="U71" s="515"/>
      <c r="V71" s="108"/>
      <c r="W71" s="109"/>
      <c r="X71" s="110"/>
      <c r="Y71" s="111"/>
      <c r="Z71" s="113"/>
      <c r="AA71" s="112"/>
      <c r="AB71" s="431" t="str">
        <f t="shared" si="6"/>
        <v/>
      </c>
      <c r="AC71" s="704" t="str">
        <f t="shared" si="27"/>
        <v/>
      </c>
      <c r="AD71" s="622"/>
      <c r="AE71" s="462"/>
      <c r="AF71" s="360" t="str">
        <f t="shared" si="7"/>
        <v/>
      </c>
      <c r="AG71" s="360" t="str">
        <f t="shared" si="8"/>
        <v/>
      </c>
      <c r="AH71" s="361" t="str">
        <f t="shared" si="9"/>
        <v/>
      </c>
      <c r="AI71" s="361" t="str">
        <f t="shared" si="10"/>
        <v/>
      </c>
      <c r="AJ71" s="361" t="str">
        <f t="shared" si="11"/>
        <v/>
      </c>
      <c r="AK71" s="361" t="str">
        <f t="shared" si="12"/>
        <v/>
      </c>
      <c r="AL71" s="361" t="str">
        <f t="shared" si="13"/>
        <v/>
      </c>
      <c r="AM71" s="361" t="str">
        <f t="shared" si="14"/>
        <v/>
      </c>
      <c r="AN71" s="362" t="str">
        <f>IF(AF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2,FALSE),IF(OR(AJ71=1,AJ71=2),VLOOKUP(AH71,INDEX((係数_乗用_ガソリン,係数_乗用_CNG,係数_乗用_軽油,係数_乗用_メタノール,係数_乗用_LPG),1,1,AR71):INDEX((係数_乗用_ガソリン,係数_乗用_CNG,係数_乗用_軽油,係数_乗用_メタノール,係数_乗用_LPG),125,5,AR71),2,FALSE))))))</f>
        <v/>
      </c>
      <c r="AO71" s="362" t="str">
        <f>IF(T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3,FALSE),IF(OR(AJ71=1,AJ71=2),VLOOKUP(AH71,INDEX((係数_乗用_ガソリン,係数_乗用_CNG,係数_乗用_軽油,係数_乗用_メタノール,係数_乗用_LPG),1,1,AR71):INDEX((係数_乗用_ガソリン,係数_乗用_CNG,係数_乗用_軽油,係数_乗用_メタノール,係数_乗用_LPG),125,5,AR71),3,FALSE))))))</f>
        <v/>
      </c>
      <c r="AP71" s="361" t="str">
        <f t="shared" si="15"/>
        <v/>
      </c>
      <c r="AQ71" s="363" t="str">
        <f t="shared" si="16"/>
        <v/>
      </c>
      <c r="AR71" s="361" t="str">
        <f t="shared" si="17"/>
        <v/>
      </c>
      <c r="AS71" s="363" t="str">
        <f t="shared" si="18"/>
        <v/>
      </c>
      <c r="AT71" s="364" t="str">
        <f t="shared" si="19"/>
        <v/>
      </c>
      <c r="AV71" s="365"/>
      <c r="AX71" s="607" t="b">
        <f t="shared" si="28"/>
        <v>0</v>
      </c>
      <c r="AY71" s="6" t="str">
        <f t="shared" si="29"/>
        <v>FALSEFALSEFALSE</v>
      </c>
      <c r="AZ71" s="608">
        <f t="shared" si="20"/>
        <v>0</v>
      </c>
      <c r="BA71" s="609" t="str">
        <f t="shared" si="31"/>
        <v/>
      </c>
      <c r="BB71" s="609">
        <f t="shared" si="21"/>
        <v>0</v>
      </c>
      <c r="BC71" s="604" t="str">
        <f t="shared" si="22"/>
        <v/>
      </c>
      <c r="BD71" s="3"/>
      <c r="BE71" s="3"/>
      <c r="BF71" s="3"/>
      <c r="BG71" s="3"/>
      <c r="BH71" s="3"/>
      <c r="BI71" s="3"/>
      <c r="BJ71" s="3"/>
      <c r="BK71" s="3"/>
      <c r="BL71" s="3"/>
      <c r="BM71" s="3"/>
      <c r="BN71" s="3"/>
      <c r="BO71" s="3"/>
      <c r="BP71" s="3"/>
      <c r="BQ71" s="3"/>
      <c r="BR71" s="3"/>
      <c r="BS71" s="3"/>
      <c r="BT71" s="3"/>
      <c r="BU71" s="3"/>
      <c r="BV71" s="3"/>
      <c r="BW71" s="3"/>
    </row>
    <row r="72" spans="1:75" s="6" customFormat="1">
      <c r="A72" s="366">
        <v>16</v>
      </c>
      <c r="B72" s="108"/>
      <c r="C72" s="286"/>
      <c r="D72" s="287"/>
      <c r="E72" s="287"/>
      <c r="F72" s="288"/>
      <c r="G72" s="290"/>
      <c r="H72" s="107"/>
      <c r="I72" s="290"/>
      <c r="J72" s="107"/>
      <c r="K72" s="358" t="str">
        <f t="shared" si="0"/>
        <v/>
      </c>
      <c r="L72" s="358">
        <f t="shared" si="23"/>
        <v>0</v>
      </c>
      <c r="M72" s="358">
        <f t="shared" si="24"/>
        <v>0</v>
      </c>
      <c r="N72" s="359" t="str">
        <f t="shared" si="25"/>
        <v/>
      </c>
      <c r="O72" s="359" t="str">
        <f t="shared" si="1"/>
        <v/>
      </c>
      <c r="P72" s="359" t="str">
        <f t="shared" si="2"/>
        <v/>
      </c>
      <c r="Q72" s="359" t="str">
        <f t="shared" si="3"/>
        <v/>
      </c>
      <c r="R72" s="359" t="str">
        <f t="shared" si="4"/>
        <v/>
      </c>
      <c r="S72" s="359" t="str">
        <f t="shared" si="5"/>
        <v/>
      </c>
      <c r="T72" s="431" t="str">
        <f t="shared" si="26"/>
        <v/>
      </c>
      <c r="U72" s="515"/>
      <c r="V72" s="108"/>
      <c r="W72" s="109"/>
      <c r="X72" s="110"/>
      <c r="Y72" s="111"/>
      <c r="Z72" s="113"/>
      <c r="AA72" s="112"/>
      <c r="AB72" s="431" t="str">
        <f t="shared" si="6"/>
        <v/>
      </c>
      <c r="AC72" s="704" t="str">
        <f t="shared" si="27"/>
        <v/>
      </c>
      <c r="AD72" s="622"/>
      <c r="AE72" s="462"/>
      <c r="AF72" s="360" t="str">
        <f t="shared" si="7"/>
        <v/>
      </c>
      <c r="AG72" s="360" t="str">
        <f t="shared" si="8"/>
        <v/>
      </c>
      <c r="AH72" s="361" t="str">
        <f t="shared" si="9"/>
        <v/>
      </c>
      <c r="AI72" s="361" t="str">
        <f t="shared" si="10"/>
        <v/>
      </c>
      <c r="AJ72" s="361" t="str">
        <f t="shared" si="11"/>
        <v/>
      </c>
      <c r="AK72" s="361" t="str">
        <f t="shared" si="12"/>
        <v/>
      </c>
      <c r="AL72" s="361" t="str">
        <f t="shared" si="13"/>
        <v/>
      </c>
      <c r="AM72" s="361" t="str">
        <f t="shared" si="14"/>
        <v/>
      </c>
      <c r="AN72" s="362" t="str">
        <f>IF(AF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2,FALSE),IF(OR(AJ72=1,AJ72=2),VLOOKUP(AH72,INDEX((係数_乗用_ガソリン,係数_乗用_CNG,係数_乗用_軽油,係数_乗用_メタノール,係数_乗用_LPG),1,1,AR72):INDEX((係数_乗用_ガソリン,係数_乗用_CNG,係数_乗用_軽油,係数_乗用_メタノール,係数_乗用_LPG),125,5,AR72),2,FALSE))))))</f>
        <v/>
      </c>
      <c r="AO72" s="362" t="str">
        <f>IF(T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3,FALSE),IF(OR(AJ72=1,AJ72=2),VLOOKUP(AH72,INDEX((係数_乗用_ガソリン,係数_乗用_CNG,係数_乗用_軽油,係数_乗用_メタノール,係数_乗用_LPG),1,1,AR72):INDEX((係数_乗用_ガソリン,係数_乗用_CNG,係数_乗用_軽油,係数_乗用_メタノール,係数_乗用_LPG),125,5,AR72),3,FALSE))))))</f>
        <v/>
      </c>
      <c r="AP72" s="361" t="str">
        <f t="shared" si="15"/>
        <v/>
      </c>
      <c r="AQ72" s="363" t="str">
        <f t="shared" si="16"/>
        <v/>
      </c>
      <c r="AR72" s="361" t="str">
        <f t="shared" si="17"/>
        <v/>
      </c>
      <c r="AS72" s="363" t="str">
        <f t="shared" si="18"/>
        <v/>
      </c>
      <c r="AT72" s="364" t="str">
        <f t="shared" si="19"/>
        <v/>
      </c>
      <c r="AV72" s="365"/>
      <c r="AX72" s="607" t="b">
        <f t="shared" si="28"/>
        <v>0</v>
      </c>
      <c r="AY72" s="6" t="str">
        <f t="shared" si="29"/>
        <v>FALSEFALSEFALSE</v>
      </c>
      <c r="AZ72" s="608">
        <f t="shared" si="20"/>
        <v>0</v>
      </c>
      <c r="BA72" s="609" t="str">
        <f t="shared" si="31"/>
        <v/>
      </c>
      <c r="BB72" s="609">
        <f t="shared" si="21"/>
        <v>0</v>
      </c>
      <c r="BC72" s="604" t="str">
        <f t="shared" si="22"/>
        <v/>
      </c>
      <c r="BD72" s="3"/>
      <c r="BE72" s="3"/>
      <c r="BF72" s="3"/>
      <c r="BG72" s="3"/>
      <c r="BH72" s="328"/>
      <c r="BI72" s="3"/>
      <c r="BJ72" s="3"/>
      <c r="BK72" s="3"/>
      <c r="BL72" s="3"/>
      <c r="BM72" s="3"/>
      <c r="BN72" s="3"/>
      <c r="BO72" s="3"/>
      <c r="BP72" s="3"/>
      <c r="BQ72" s="3"/>
      <c r="BR72" s="3"/>
      <c r="BS72" s="3"/>
      <c r="BT72" s="3"/>
      <c r="BU72" s="3"/>
      <c r="BV72" s="3"/>
      <c r="BW72" s="3"/>
    </row>
    <row r="73" spans="1:75" s="6" customFormat="1">
      <c r="A73" s="366">
        <v>17</v>
      </c>
      <c r="B73" s="108"/>
      <c r="C73" s="286"/>
      <c r="D73" s="287"/>
      <c r="E73" s="287"/>
      <c r="F73" s="288"/>
      <c r="G73" s="290"/>
      <c r="H73" s="107"/>
      <c r="I73" s="290"/>
      <c r="J73" s="107"/>
      <c r="K73" s="358" t="str">
        <f t="shared" si="0"/>
        <v/>
      </c>
      <c r="L73" s="358">
        <f t="shared" si="23"/>
        <v>0</v>
      </c>
      <c r="M73" s="358">
        <f t="shared" si="24"/>
        <v>0</v>
      </c>
      <c r="N73" s="359" t="str">
        <f t="shared" si="25"/>
        <v/>
      </c>
      <c r="O73" s="359" t="str">
        <f t="shared" si="1"/>
        <v/>
      </c>
      <c r="P73" s="359" t="str">
        <f t="shared" si="2"/>
        <v/>
      </c>
      <c r="Q73" s="359" t="str">
        <f t="shared" si="3"/>
        <v/>
      </c>
      <c r="R73" s="359" t="str">
        <f t="shared" si="4"/>
        <v/>
      </c>
      <c r="S73" s="359" t="str">
        <f t="shared" si="5"/>
        <v/>
      </c>
      <c r="T73" s="431" t="str">
        <f t="shared" si="26"/>
        <v/>
      </c>
      <c r="U73" s="515"/>
      <c r="V73" s="108"/>
      <c r="W73" s="109"/>
      <c r="X73" s="110"/>
      <c r="Y73" s="111"/>
      <c r="Z73" s="113"/>
      <c r="AA73" s="112"/>
      <c r="AB73" s="431" t="str">
        <f t="shared" si="6"/>
        <v/>
      </c>
      <c r="AC73" s="704" t="str">
        <f t="shared" si="27"/>
        <v/>
      </c>
      <c r="AD73" s="622"/>
      <c r="AE73" s="462"/>
      <c r="AF73" s="360" t="str">
        <f t="shared" si="7"/>
        <v/>
      </c>
      <c r="AG73" s="360" t="str">
        <f t="shared" si="8"/>
        <v/>
      </c>
      <c r="AH73" s="361" t="str">
        <f t="shared" si="9"/>
        <v/>
      </c>
      <c r="AI73" s="361" t="str">
        <f t="shared" si="10"/>
        <v/>
      </c>
      <c r="AJ73" s="361" t="str">
        <f t="shared" si="11"/>
        <v/>
      </c>
      <c r="AK73" s="361" t="str">
        <f t="shared" si="12"/>
        <v/>
      </c>
      <c r="AL73" s="361" t="str">
        <f t="shared" si="13"/>
        <v/>
      </c>
      <c r="AM73" s="361" t="str">
        <f t="shared" si="14"/>
        <v/>
      </c>
      <c r="AN73" s="362" t="str">
        <f>IF(AF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2,FALSE),IF(OR(AJ73=1,AJ73=2),VLOOKUP(AH73,INDEX((係数_乗用_ガソリン,係数_乗用_CNG,係数_乗用_軽油,係数_乗用_メタノール,係数_乗用_LPG),1,1,AR73):INDEX((係数_乗用_ガソリン,係数_乗用_CNG,係数_乗用_軽油,係数_乗用_メタノール,係数_乗用_LPG),125,5,AR73),2,FALSE))))))</f>
        <v/>
      </c>
      <c r="AO73" s="362" t="str">
        <f>IF(T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3,FALSE),IF(OR(AJ73=1,AJ73=2),VLOOKUP(AH73,INDEX((係数_乗用_ガソリン,係数_乗用_CNG,係数_乗用_軽油,係数_乗用_メタノール,係数_乗用_LPG),1,1,AR73):INDEX((係数_乗用_ガソリン,係数_乗用_CNG,係数_乗用_軽油,係数_乗用_メタノール,係数_乗用_LPG),125,5,AR73),3,FALSE))))))</f>
        <v/>
      </c>
      <c r="AP73" s="361" t="str">
        <f t="shared" si="15"/>
        <v/>
      </c>
      <c r="AQ73" s="363" t="str">
        <f t="shared" si="16"/>
        <v/>
      </c>
      <c r="AR73" s="361" t="str">
        <f t="shared" si="17"/>
        <v/>
      </c>
      <c r="AS73" s="363" t="str">
        <f t="shared" si="18"/>
        <v/>
      </c>
      <c r="AT73" s="364" t="str">
        <f t="shared" si="19"/>
        <v/>
      </c>
      <c r="AV73" s="365"/>
      <c r="AX73" s="607" t="b">
        <f t="shared" si="28"/>
        <v>0</v>
      </c>
      <c r="AY73" s="6" t="str">
        <f t="shared" si="29"/>
        <v>FALSEFALSEFALSE</v>
      </c>
      <c r="AZ73" s="608">
        <f t="shared" si="20"/>
        <v>0</v>
      </c>
      <c r="BA73" s="609" t="str">
        <f t="shared" si="31"/>
        <v/>
      </c>
      <c r="BB73" s="609">
        <f t="shared" si="21"/>
        <v>0</v>
      </c>
      <c r="BC73" s="604" t="str">
        <f t="shared" si="22"/>
        <v/>
      </c>
      <c r="BD73" s="3"/>
      <c r="BE73" s="3"/>
      <c r="BF73" s="3"/>
      <c r="BG73" s="3"/>
      <c r="BH73" s="328"/>
      <c r="BI73" s="3"/>
      <c r="BJ73" s="3"/>
      <c r="BK73" s="3"/>
      <c r="BL73" s="3"/>
      <c r="BM73" s="3"/>
      <c r="BN73" s="3"/>
      <c r="BO73" s="3"/>
      <c r="BP73" s="3"/>
      <c r="BQ73" s="3"/>
      <c r="BR73" s="3"/>
      <c r="BS73" s="3"/>
      <c r="BT73" s="3"/>
      <c r="BU73" s="3"/>
      <c r="BV73" s="3"/>
      <c r="BW73" s="3"/>
    </row>
    <row r="74" spans="1:75" s="6" customFormat="1">
      <c r="A74" s="366">
        <v>18</v>
      </c>
      <c r="B74" s="108"/>
      <c r="C74" s="286"/>
      <c r="D74" s="287"/>
      <c r="E74" s="287"/>
      <c r="F74" s="288"/>
      <c r="G74" s="290"/>
      <c r="H74" s="107"/>
      <c r="I74" s="290"/>
      <c r="J74" s="107"/>
      <c r="K74" s="358" t="str">
        <f t="shared" si="0"/>
        <v/>
      </c>
      <c r="L74" s="358">
        <f t="shared" si="23"/>
        <v>0</v>
      </c>
      <c r="M74" s="358">
        <f t="shared" si="24"/>
        <v>0</v>
      </c>
      <c r="N74" s="359" t="str">
        <f t="shared" si="25"/>
        <v/>
      </c>
      <c r="O74" s="359" t="str">
        <f t="shared" si="1"/>
        <v/>
      </c>
      <c r="P74" s="359" t="str">
        <f t="shared" si="2"/>
        <v/>
      </c>
      <c r="Q74" s="359" t="str">
        <f t="shared" si="3"/>
        <v/>
      </c>
      <c r="R74" s="359" t="str">
        <f t="shared" si="4"/>
        <v/>
      </c>
      <c r="S74" s="359" t="str">
        <f t="shared" si="5"/>
        <v/>
      </c>
      <c r="T74" s="431" t="str">
        <f t="shared" si="26"/>
        <v/>
      </c>
      <c r="U74" s="515"/>
      <c r="V74" s="108"/>
      <c r="W74" s="109"/>
      <c r="X74" s="110"/>
      <c r="Y74" s="111"/>
      <c r="Z74" s="113"/>
      <c r="AA74" s="112"/>
      <c r="AB74" s="431" t="str">
        <f t="shared" si="6"/>
        <v/>
      </c>
      <c r="AC74" s="704" t="str">
        <f t="shared" si="27"/>
        <v/>
      </c>
      <c r="AD74" s="622"/>
      <c r="AE74" s="462"/>
      <c r="AF74" s="360" t="str">
        <f t="shared" si="7"/>
        <v/>
      </c>
      <c r="AG74" s="360" t="str">
        <f t="shared" si="8"/>
        <v/>
      </c>
      <c r="AH74" s="361" t="str">
        <f t="shared" si="9"/>
        <v/>
      </c>
      <c r="AI74" s="361" t="str">
        <f t="shared" si="10"/>
        <v/>
      </c>
      <c r="AJ74" s="361" t="str">
        <f t="shared" si="11"/>
        <v/>
      </c>
      <c r="AK74" s="361" t="str">
        <f t="shared" si="12"/>
        <v/>
      </c>
      <c r="AL74" s="361" t="str">
        <f t="shared" si="13"/>
        <v/>
      </c>
      <c r="AM74" s="361" t="str">
        <f t="shared" si="14"/>
        <v/>
      </c>
      <c r="AN74" s="362" t="str">
        <f>IF(AF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2,FALSE),IF(OR(AJ74=1,AJ74=2),VLOOKUP(AH74,INDEX((係数_乗用_ガソリン,係数_乗用_CNG,係数_乗用_軽油,係数_乗用_メタノール,係数_乗用_LPG),1,1,AR74):INDEX((係数_乗用_ガソリン,係数_乗用_CNG,係数_乗用_軽油,係数_乗用_メタノール,係数_乗用_LPG),125,5,AR74),2,FALSE))))))</f>
        <v/>
      </c>
      <c r="AO74" s="362" t="str">
        <f>IF(T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3,FALSE),IF(OR(AJ74=1,AJ74=2),VLOOKUP(AH74,INDEX((係数_乗用_ガソリン,係数_乗用_CNG,係数_乗用_軽油,係数_乗用_メタノール,係数_乗用_LPG),1,1,AR74):INDEX((係数_乗用_ガソリン,係数_乗用_CNG,係数_乗用_軽油,係数_乗用_メタノール,係数_乗用_LPG),125,5,AR74),3,FALSE))))))</f>
        <v/>
      </c>
      <c r="AP74" s="361" t="str">
        <f t="shared" si="15"/>
        <v/>
      </c>
      <c r="AQ74" s="363" t="str">
        <f t="shared" si="16"/>
        <v/>
      </c>
      <c r="AR74" s="361" t="str">
        <f t="shared" si="17"/>
        <v/>
      </c>
      <c r="AS74" s="363" t="str">
        <f t="shared" si="18"/>
        <v/>
      </c>
      <c r="AT74" s="364" t="str">
        <f t="shared" si="19"/>
        <v/>
      </c>
      <c r="AV74" s="365"/>
      <c r="AX74" s="607" t="b">
        <f t="shared" si="28"/>
        <v>0</v>
      </c>
      <c r="AY74" s="6" t="str">
        <f t="shared" si="29"/>
        <v>FALSEFALSEFALSE</v>
      </c>
      <c r="AZ74" s="608">
        <f t="shared" si="20"/>
        <v>0</v>
      </c>
      <c r="BA74" s="609" t="str">
        <f t="shared" si="31"/>
        <v/>
      </c>
      <c r="BB74" s="609">
        <f t="shared" si="21"/>
        <v>0</v>
      </c>
      <c r="BC74" s="604" t="str">
        <f t="shared" si="22"/>
        <v/>
      </c>
      <c r="BD74" s="3"/>
      <c r="BE74" s="3"/>
      <c r="BF74" s="3"/>
      <c r="BG74" s="3"/>
      <c r="BH74" s="3"/>
      <c r="BI74" s="3"/>
      <c r="BJ74" s="3"/>
      <c r="BK74" s="3"/>
      <c r="BL74" s="3"/>
      <c r="BM74" s="3"/>
      <c r="BN74" s="3"/>
      <c r="BO74" s="3"/>
      <c r="BP74" s="3"/>
      <c r="BQ74" s="3"/>
      <c r="BR74" s="3"/>
      <c r="BS74" s="3"/>
      <c r="BT74" s="3"/>
      <c r="BU74" s="3"/>
      <c r="BV74" s="3"/>
      <c r="BW74" s="3"/>
    </row>
    <row r="75" spans="1:75" s="6" customFormat="1">
      <c r="A75" s="366">
        <v>19</v>
      </c>
      <c r="B75" s="108"/>
      <c r="C75" s="286"/>
      <c r="D75" s="287"/>
      <c r="E75" s="287"/>
      <c r="F75" s="288"/>
      <c r="G75" s="290"/>
      <c r="H75" s="107"/>
      <c r="I75" s="290"/>
      <c r="J75" s="107"/>
      <c r="K75" s="358" t="str">
        <f t="shared" si="0"/>
        <v/>
      </c>
      <c r="L75" s="358">
        <f t="shared" si="23"/>
        <v>0</v>
      </c>
      <c r="M75" s="358">
        <f t="shared" si="24"/>
        <v>0</v>
      </c>
      <c r="N75" s="359" t="str">
        <f t="shared" si="25"/>
        <v/>
      </c>
      <c r="O75" s="359" t="str">
        <f t="shared" si="1"/>
        <v/>
      </c>
      <c r="P75" s="359" t="str">
        <f t="shared" si="2"/>
        <v/>
      </c>
      <c r="Q75" s="359" t="str">
        <f t="shared" si="3"/>
        <v/>
      </c>
      <c r="R75" s="359" t="str">
        <f t="shared" si="4"/>
        <v/>
      </c>
      <c r="S75" s="359" t="str">
        <f t="shared" si="5"/>
        <v/>
      </c>
      <c r="T75" s="431" t="str">
        <f t="shared" si="26"/>
        <v/>
      </c>
      <c r="U75" s="515"/>
      <c r="V75" s="108"/>
      <c r="W75" s="109"/>
      <c r="X75" s="110"/>
      <c r="Y75" s="111"/>
      <c r="Z75" s="113"/>
      <c r="AA75" s="112"/>
      <c r="AB75" s="431" t="str">
        <f t="shared" si="6"/>
        <v/>
      </c>
      <c r="AC75" s="704" t="str">
        <f t="shared" si="27"/>
        <v/>
      </c>
      <c r="AD75" s="622"/>
      <c r="AE75" s="462"/>
      <c r="AF75" s="360" t="str">
        <f t="shared" si="7"/>
        <v/>
      </c>
      <c r="AG75" s="360" t="str">
        <f t="shared" si="8"/>
        <v/>
      </c>
      <c r="AH75" s="361" t="str">
        <f t="shared" si="9"/>
        <v/>
      </c>
      <c r="AI75" s="361" t="str">
        <f t="shared" si="10"/>
        <v/>
      </c>
      <c r="AJ75" s="361" t="str">
        <f t="shared" si="11"/>
        <v/>
      </c>
      <c r="AK75" s="361" t="str">
        <f t="shared" si="12"/>
        <v/>
      </c>
      <c r="AL75" s="361" t="str">
        <f t="shared" si="13"/>
        <v/>
      </c>
      <c r="AM75" s="361" t="str">
        <f t="shared" si="14"/>
        <v/>
      </c>
      <c r="AN75" s="362" t="str">
        <f>IF(AF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2,FALSE),IF(OR(AJ75=1,AJ75=2),VLOOKUP(AH75,INDEX((係数_乗用_ガソリン,係数_乗用_CNG,係数_乗用_軽油,係数_乗用_メタノール,係数_乗用_LPG),1,1,AR75):INDEX((係数_乗用_ガソリン,係数_乗用_CNG,係数_乗用_軽油,係数_乗用_メタノール,係数_乗用_LPG),125,5,AR75),2,FALSE))))))</f>
        <v/>
      </c>
      <c r="AO75" s="362" t="str">
        <f>IF(T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3,FALSE),IF(OR(AJ75=1,AJ75=2),VLOOKUP(AH75,INDEX((係数_乗用_ガソリン,係数_乗用_CNG,係数_乗用_軽油,係数_乗用_メタノール,係数_乗用_LPG),1,1,AR75):INDEX((係数_乗用_ガソリン,係数_乗用_CNG,係数_乗用_軽油,係数_乗用_メタノール,係数_乗用_LPG),125,5,AR75),3,FALSE))))))</f>
        <v/>
      </c>
      <c r="AP75" s="361" t="str">
        <f t="shared" si="15"/>
        <v/>
      </c>
      <c r="AQ75" s="363" t="str">
        <f t="shared" si="16"/>
        <v/>
      </c>
      <c r="AR75" s="361" t="str">
        <f t="shared" si="17"/>
        <v/>
      </c>
      <c r="AS75" s="363" t="str">
        <f t="shared" si="18"/>
        <v/>
      </c>
      <c r="AT75" s="364" t="str">
        <f t="shared" si="19"/>
        <v/>
      </c>
      <c r="AV75" s="365"/>
      <c r="AX75" s="607" t="b">
        <f t="shared" si="28"/>
        <v>0</v>
      </c>
      <c r="AY75" s="6" t="str">
        <f t="shared" si="29"/>
        <v>FALSEFALSEFALSE</v>
      </c>
      <c r="AZ75" s="608">
        <f t="shared" si="20"/>
        <v>0</v>
      </c>
      <c r="BA75" s="609" t="str">
        <f t="shared" si="31"/>
        <v/>
      </c>
      <c r="BB75" s="609">
        <f t="shared" si="21"/>
        <v>0</v>
      </c>
      <c r="BC75" s="604" t="str">
        <f t="shared" si="22"/>
        <v/>
      </c>
      <c r="BD75" s="3"/>
      <c r="BE75" s="3"/>
      <c r="BF75" s="3"/>
      <c r="BG75" s="3"/>
      <c r="BH75" s="3"/>
      <c r="BI75" s="3"/>
      <c r="BJ75" s="3"/>
      <c r="BK75" s="3"/>
      <c r="BL75" s="3"/>
      <c r="BM75" s="3"/>
      <c r="BN75" s="3"/>
      <c r="BO75" s="3"/>
      <c r="BP75" s="3"/>
      <c r="BQ75" s="3"/>
      <c r="BR75" s="3"/>
      <c r="BS75" s="3"/>
      <c r="BT75" s="3"/>
      <c r="BU75" s="3"/>
      <c r="BV75" s="3"/>
      <c r="BW75" s="3"/>
    </row>
    <row r="76" spans="1:75" s="6" customFormat="1">
      <c r="A76" s="366">
        <v>20</v>
      </c>
      <c r="B76" s="108"/>
      <c r="C76" s="286"/>
      <c r="D76" s="287"/>
      <c r="E76" s="287"/>
      <c r="F76" s="288"/>
      <c r="G76" s="290"/>
      <c r="H76" s="107"/>
      <c r="I76" s="290"/>
      <c r="J76" s="107"/>
      <c r="K76" s="358" t="str">
        <f t="shared" si="0"/>
        <v/>
      </c>
      <c r="L76" s="358">
        <f t="shared" si="23"/>
        <v>0</v>
      </c>
      <c r="M76" s="358">
        <f t="shared" si="24"/>
        <v>0</v>
      </c>
      <c r="N76" s="359" t="str">
        <f t="shared" si="25"/>
        <v/>
      </c>
      <c r="O76" s="359" t="str">
        <f t="shared" si="1"/>
        <v/>
      </c>
      <c r="P76" s="359" t="str">
        <f t="shared" si="2"/>
        <v/>
      </c>
      <c r="Q76" s="359" t="str">
        <f t="shared" si="3"/>
        <v/>
      </c>
      <c r="R76" s="359" t="str">
        <f t="shared" si="4"/>
        <v/>
      </c>
      <c r="S76" s="359" t="str">
        <f t="shared" si="5"/>
        <v/>
      </c>
      <c r="T76" s="431" t="str">
        <f t="shared" si="26"/>
        <v/>
      </c>
      <c r="U76" s="515"/>
      <c r="V76" s="108"/>
      <c r="W76" s="109"/>
      <c r="X76" s="110"/>
      <c r="Y76" s="111"/>
      <c r="Z76" s="113"/>
      <c r="AA76" s="112"/>
      <c r="AB76" s="431" t="str">
        <f t="shared" si="6"/>
        <v/>
      </c>
      <c r="AC76" s="704" t="str">
        <f t="shared" si="27"/>
        <v/>
      </c>
      <c r="AD76" s="622"/>
      <c r="AE76" s="462"/>
      <c r="AF76" s="360" t="str">
        <f t="shared" si="7"/>
        <v/>
      </c>
      <c r="AG76" s="360" t="str">
        <f t="shared" si="8"/>
        <v/>
      </c>
      <c r="AH76" s="361" t="str">
        <f t="shared" si="9"/>
        <v/>
      </c>
      <c r="AI76" s="361" t="str">
        <f t="shared" si="10"/>
        <v/>
      </c>
      <c r="AJ76" s="361" t="str">
        <f t="shared" si="11"/>
        <v/>
      </c>
      <c r="AK76" s="361" t="str">
        <f t="shared" si="12"/>
        <v/>
      </c>
      <c r="AL76" s="361" t="str">
        <f t="shared" si="13"/>
        <v/>
      </c>
      <c r="AM76" s="361" t="str">
        <f t="shared" si="14"/>
        <v/>
      </c>
      <c r="AN76" s="362" t="str">
        <f>IF(AF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2,FALSE),IF(OR(AJ76=1,AJ76=2),VLOOKUP(AH76,INDEX((係数_乗用_ガソリン,係数_乗用_CNG,係数_乗用_軽油,係数_乗用_メタノール,係数_乗用_LPG),1,1,AR76):INDEX((係数_乗用_ガソリン,係数_乗用_CNG,係数_乗用_軽油,係数_乗用_メタノール,係数_乗用_LPG),125,5,AR76),2,FALSE))))))</f>
        <v/>
      </c>
      <c r="AO76" s="362" t="str">
        <f>IF(T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3,FALSE),IF(OR(AJ76=1,AJ76=2),VLOOKUP(AH76,INDEX((係数_乗用_ガソリン,係数_乗用_CNG,係数_乗用_軽油,係数_乗用_メタノール,係数_乗用_LPG),1,1,AR76):INDEX((係数_乗用_ガソリン,係数_乗用_CNG,係数_乗用_軽油,係数_乗用_メタノール,係数_乗用_LPG),125,5,AR76),3,FALSE))))))</f>
        <v/>
      </c>
      <c r="AP76" s="361" t="str">
        <f t="shared" si="15"/>
        <v/>
      </c>
      <c r="AQ76" s="363" t="str">
        <f t="shared" si="16"/>
        <v/>
      </c>
      <c r="AR76" s="361" t="str">
        <f t="shared" si="17"/>
        <v/>
      </c>
      <c r="AS76" s="363" t="str">
        <f t="shared" si="18"/>
        <v/>
      </c>
      <c r="AT76" s="364" t="str">
        <f t="shared" si="19"/>
        <v/>
      </c>
      <c r="AV76" s="365"/>
      <c r="AX76" s="607" t="b">
        <f t="shared" si="28"/>
        <v>0</v>
      </c>
      <c r="AY76" s="6" t="str">
        <f t="shared" si="29"/>
        <v>FALSEFALSEFALSE</v>
      </c>
      <c r="AZ76" s="608">
        <f t="shared" si="20"/>
        <v>0</v>
      </c>
      <c r="BA76" s="609" t="str">
        <f t="shared" si="31"/>
        <v/>
      </c>
      <c r="BB76" s="609">
        <f t="shared" si="21"/>
        <v>0</v>
      </c>
      <c r="BC76" s="604" t="str">
        <f t="shared" si="22"/>
        <v/>
      </c>
      <c r="BD76" s="3"/>
      <c r="BE76" s="3"/>
      <c r="BF76" s="3"/>
      <c r="BG76" s="3"/>
      <c r="BH76" s="3"/>
      <c r="BI76" s="3"/>
      <c r="BJ76" s="3"/>
      <c r="BK76" s="3"/>
      <c r="BL76" s="3"/>
      <c r="BM76" s="3"/>
      <c r="BN76" s="3"/>
      <c r="BO76" s="3"/>
      <c r="BP76" s="3"/>
      <c r="BQ76" s="3"/>
      <c r="BR76" s="3"/>
      <c r="BS76" s="3"/>
      <c r="BT76" s="3"/>
      <c r="BU76" s="3"/>
      <c r="BV76" s="3"/>
      <c r="BW76" s="3"/>
    </row>
    <row r="77" spans="1:75" s="6" customFormat="1">
      <c r="A77" s="366">
        <v>21</v>
      </c>
      <c r="B77" s="108"/>
      <c r="C77" s="286"/>
      <c r="D77" s="287"/>
      <c r="E77" s="287"/>
      <c r="F77" s="288"/>
      <c r="G77" s="290"/>
      <c r="H77" s="107"/>
      <c r="I77" s="290"/>
      <c r="J77" s="107"/>
      <c r="K77" s="358" t="str">
        <f t="shared" si="0"/>
        <v/>
      </c>
      <c r="L77" s="358">
        <f t="shared" si="23"/>
        <v>0</v>
      </c>
      <c r="M77" s="358">
        <f t="shared" si="24"/>
        <v>0</v>
      </c>
      <c r="N77" s="359" t="str">
        <f t="shared" si="25"/>
        <v/>
      </c>
      <c r="O77" s="359" t="str">
        <f t="shared" si="1"/>
        <v/>
      </c>
      <c r="P77" s="359" t="str">
        <f t="shared" si="2"/>
        <v/>
      </c>
      <c r="Q77" s="359" t="str">
        <f t="shared" si="3"/>
        <v/>
      </c>
      <c r="R77" s="359" t="str">
        <f t="shared" si="4"/>
        <v/>
      </c>
      <c r="S77" s="359" t="str">
        <f t="shared" si="5"/>
        <v/>
      </c>
      <c r="T77" s="431" t="str">
        <f t="shared" si="26"/>
        <v/>
      </c>
      <c r="U77" s="515"/>
      <c r="V77" s="108"/>
      <c r="W77" s="109"/>
      <c r="X77" s="110"/>
      <c r="Y77" s="111"/>
      <c r="Z77" s="113"/>
      <c r="AA77" s="112"/>
      <c r="AB77" s="431" t="str">
        <f t="shared" si="6"/>
        <v/>
      </c>
      <c r="AC77" s="704" t="str">
        <f t="shared" si="27"/>
        <v/>
      </c>
      <c r="AD77" s="622"/>
      <c r="AE77" s="462"/>
      <c r="AF77" s="360" t="str">
        <f t="shared" si="7"/>
        <v/>
      </c>
      <c r="AG77" s="360" t="str">
        <f t="shared" si="8"/>
        <v/>
      </c>
      <c r="AH77" s="361" t="str">
        <f t="shared" si="9"/>
        <v/>
      </c>
      <c r="AI77" s="361" t="str">
        <f t="shared" si="10"/>
        <v/>
      </c>
      <c r="AJ77" s="361" t="str">
        <f t="shared" si="11"/>
        <v/>
      </c>
      <c r="AK77" s="361" t="str">
        <f t="shared" si="12"/>
        <v/>
      </c>
      <c r="AL77" s="361" t="str">
        <f t="shared" si="13"/>
        <v/>
      </c>
      <c r="AM77" s="361" t="str">
        <f t="shared" si="14"/>
        <v/>
      </c>
      <c r="AN77" s="362" t="str">
        <f>IF(AF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2,FALSE),IF(OR(AJ77=1,AJ77=2),VLOOKUP(AH77,INDEX((係数_乗用_ガソリン,係数_乗用_CNG,係数_乗用_軽油,係数_乗用_メタノール,係数_乗用_LPG),1,1,AR77):INDEX((係数_乗用_ガソリン,係数_乗用_CNG,係数_乗用_軽油,係数_乗用_メタノール,係数_乗用_LPG),125,5,AR77),2,FALSE))))))</f>
        <v/>
      </c>
      <c r="AO77" s="362" t="str">
        <f>IF(T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3,FALSE),IF(OR(AJ77=1,AJ77=2),VLOOKUP(AH77,INDEX((係数_乗用_ガソリン,係数_乗用_CNG,係数_乗用_軽油,係数_乗用_メタノール,係数_乗用_LPG),1,1,AR77):INDEX((係数_乗用_ガソリン,係数_乗用_CNG,係数_乗用_軽油,係数_乗用_メタノール,係数_乗用_LPG),125,5,AR77),3,FALSE))))))</f>
        <v/>
      </c>
      <c r="AP77" s="361" t="str">
        <f t="shared" si="15"/>
        <v/>
      </c>
      <c r="AQ77" s="363" t="str">
        <f t="shared" si="16"/>
        <v/>
      </c>
      <c r="AR77" s="361" t="str">
        <f t="shared" si="17"/>
        <v/>
      </c>
      <c r="AS77" s="363" t="str">
        <f t="shared" si="18"/>
        <v/>
      </c>
      <c r="AT77" s="364" t="str">
        <f t="shared" si="19"/>
        <v/>
      </c>
      <c r="AV77" s="365"/>
      <c r="AX77" s="607" t="b">
        <f t="shared" si="28"/>
        <v>0</v>
      </c>
      <c r="AY77" s="6" t="str">
        <f t="shared" si="29"/>
        <v>FALSEFALSEFALSE</v>
      </c>
      <c r="AZ77" s="608">
        <f t="shared" si="20"/>
        <v>0</v>
      </c>
      <c r="BA77" s="609" t="str">
        <f t="shared" si="31"/>
        <v/>
      </c>
      <c r="BB77" s="609">
        <f t="shared" si="21"/>
        <v>0</v>
      </c>
      <c r="BC77" s="604" t="str">
        <f t="shared" si="22"/>
        <v/>
      </c>
      <c r="BD77" s="3"/>
      <c r="BE77" s="3"/>
      <c r="BF77" s="3"/>
      <c r="BG77" s="3"/>
      <c r="BH77" s="3"/>
      <c r="BI77" s="3"/>
      <c r="BJ77" s="3"/>
      <c r="BK77" s="3"/>
      <c r="BL77" s="3"/>
      <c r="BM77" s="3"/>
      <c r="BN77" s="3"/>
      <c r="BO77" s="3"/>
      <c r="BP77" s="3"/>
      <c r="BQ77" s="3"/>
      <c r="BR77" s="3"/>
      <c r="BS77" s="3"/>
      <c r="BT77" s="3"/>
      <c r="BU77" s="3"/>
      <c r="BV77" s="3"/>
      <c r="BW77" s="3"/>
    </row>
    <row r="78" spans="1:75" s="6" customFormat="1">
      <c r="A78" s="366">
        <v>22</v>
      </c>
      <c r="B78" s="108"/>
      <c r="C78" s="286"/>
      <c r="D78" s="287"/>
      <c r="E78" s="287"/>
      <c r="F78" s="288"/>
      <c r="G78" s="290"/>
      <c r="H78" s="107"/>
      <c r="I78" s="290"/>
      <c r="J78" s="107"/>
      <c r="K78" s="358" t="str">
        <f t="shared" si="0"/>
        <v/>
      </c>
      <c r="L78" s="358">
        <f t="shared" si="23"/>
        <v>0</v>
      </c>
      <c r="M78" s="358">
        <f t="shared" si="24"/>
        <v>0</v>
      </c>
      <c r="N78" s="359" t="str">
        <f t="shared" si="25"/>
        <v/>
      </c>
      <c r="O78" s="359" t="str">
        <f t="shared" si="1"/>
        <v/>
      </c>
      <c r="P78" s="359" t="str">
        <f t="shared" si="2"/>
        <v/>
      </c>
      <c r="Q78" s="359" t="str">
        <f t="shared" si="3"/>
        <v/>
      </c>
      <c r="R78" s="359" t="str">
        <f t="shared" si="4"/>
        <v/>
      </c>
      <c r="S78" s="359" t="str">
        <f t="shared" si="5"/>
        <v/>
      </c>
      <c r="T78" s="431" t="str">
        <f t="shared" si="26"/>
        <v/>
      </c>
      <c r="U78" s="515"/>
      <c r="V78" s="108"/>
      <c r="W78" s="109"/>
      <c r="X78" s="110"/>
      <c r="Y78" s="111"/>
      <c r="Z78" s="113"/>
      <c r="AA78" s="112"/>
      <c r="AB78" s="431" t="str">
        <f t="shared" si="6"/>
        <v/>
      </c>
      <c r="AC78" s="704" t="str">
        <f t="shared" si="27"/>
        <v/>
      </c>
      <c r="AD78" s="622"/>
      <c r="AE78" s="462"/>
      <c r="AF78" s="360" t="str">
        <f t="shared" si="7"/>
        <v/>
      </c>
      <c r="AG78" s="360" t="str">
        <f t="shared" si="8"/>
        <v/>
      </c>
      <c r="AH78" s="361" t="str">
        <f t="shared" si="9"/>
        <v/>
      </c>
      <c r="AI78" s="361" t="str">
        <f t="shared" si="10"/>
        <v/>
      </c>
      <c r="AJ78" s="361" t="str">
        <f t="shared" si="11"/>
        <v/>
      </c>
      <c r="AK78" s="361" t="str">
        <f t="shared" si="12"/>
        <v/>
      </c>
      <c r="AL78" s="361" t="str">
        <f t="shared" si="13"/>
        <v/>
      </c>
      <c r="AM78" s="361" t="str">
        <f t="shared" si="14"/>
        <v/>
      </c>
      <c r="AN78" s="362" t="str">
        <f>IF(AF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2,FALSE),IF(OR(AJ78=1,AJ78=2),VLOOKUP(AH78,INDEX((係数_乗用_ガソリン,係数_乗用_CNG,係数_乗用_軽油,係数_乗用_メタノール,係数_乗用_LPG),1,1,AR78):INDEX((係数_乗用_ガソリン,係数_乗用_CNG,係数_乗用_軽油,係数_乗用_メタノール,係数_乗用_LPG),125,5,AR78),2,FALSE))))))</f>
        <v/>
      </c>
      <c r="AO78" s="362" t="str">
        <f>IF(T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3,FALSE),IF(OR(AJ78=1,AJ78=2),VLOOKUP(AH78,INDEX((係数_乗用_ガソリン,係数_乗用_CNG,係数_乗用_軽油,係数_乗用_メタノール,係数_乗用_LPG),1,1,AR78):INDEX((係数_乗用_ガソリン,係数_乗用_CNG,係数_乗用_軽油,係数_乗用_メタノール,係数_乗用_LPG),125,5,AR78),3,FALSE))))))</f>
        <v/>
      </c>
      <c r="AP78" s="361" t="str">
        <f t="shared" si="15"/>
        <v/>
      </c>
      <c r="AQ78" s="363" t="str">
        <f t="shared" si="16"/>
        <v/>
      </c>
      <c r="AR78" s="361" t="str">
        <f t="shared" si="17"/>
        <v/>
      </c>
      <c r="AS78" s="363" t="str">
        <f t="shared" si="18"/>
        <v/>
      </c>
      <c r="AT78" s="364" t="str">
        <f t="shared" si="19"/>
        <v/>
      </c>
      <c r="AV78" s="365"/>
      <c r="AX78" s="607" t="b">
        <f t="shared" si="28"/>
        <v>0</v>
      </c>
      <c r="AY78" s="6" t="str">
        <f t="shared" si="29"/>
        <v>FALSEFALSEFALSE</v>
      </c>
      <c r="AZ78" s="608">
        <f t="shared" si="20"/>
        <v>0</v>
      </c>
      <c r="BA78" s="609" t="str">
        <f t="shared" si="31"/>
        <v/>
      </c>
      <c r="BB78" s="609">
        <f t="shared" si="21"/>
        <v>0</v>
      </c>
      <c r="BC78" s="604" t="str">
        <f t="shared" si="22"/>
        <v/>
      </c>
      <c r="BD78" s="3"/>
      <c r="BE78" s="3"/>
      <c r="BF78" s="3"/>
      <c r="BG78" s="3"/>
      <c r="BH78" s="3"/>
      <c r="BI78" s="3"/>
      <c r="BJ78" s="3"/>
      <c r="BK78" s="3"/>
      <c r="BL78" s="3"/>
      <c r="BM78" s="3"/>
      <c r="BN78" s="3"/>
      <c r="BO78" s="3"/>
      <c r="BP78" s="3"/>
      <c r="BQ78" s="3"/>
      <c r="BR78" s="3"/>
      <c r="BS78" s="3"/>
      <c r="BT78" s="3"/>
      <c r="BU78" s="3"/>
      <c r="BV78" s="3"/>
      <c r="BW78" s="3"/>
    </row>
    <row r="79" spans="1:75" s="6" customFormat="1" ht="13.5" customHeight="1">
      <c r="A79" s="366">
        <v>23</v>
      </c>
      <c r="B79" s="108"/>
      <c r="C79" s="286"/>
      <c r="D79" s="287"/>
      <c r="E79" s="287"/>
      <c r="F79" s="288"/>
      <c r="G79" s="290"/>
      <c r="H79" s="107"/>
      <c r="I79" s="290"/>
      <c r="J79" s="107"/>
      <c r="K79" s="358" t="str">
        <f t="shared" si="0"/>
        <v/>
      </c>
      <c r="L79" s="358">
        <f t="shared" si="23"/>
        <v>0</v>
      </c>
      <c r="M79" s="358">
        <f t="shared" si="24"/>
        <v>0</v>
      </c>
      <c r="N79" s="359" t="str">
        <f t="shared" si="25"/>
        <v/>
      </c>
      <c r="O79" s="359" t="str">
        <f t="shared" si="1"/>
        <v/>
      </c>
      <c r="P79" s="359" t="str">
        <f t="shared" si="2"/>
        <v/>
      </c>
      <c r="Q79" s="359" t="str">
        <f t="shared" si="3"/>
        <v/>
      </c>
      <c r="R79" s="359" t="str">
        <f t="shared" si="4"/>
        <v/>
      </c>
      <c r="S79" s="359" t="str">
        <f t="shared" si="5"/>
        <v/>
      </c>
      <c r="T79" s="431" t="str">
        <f t="shared" si="26"/>
        <v/>
      </c>
      <c r="U79" s="515"/>
      <c r="V79" s="108"/>
      <c r="W79" s="109"/>
      <c r="X79" s="110"/>
      <c r="Y79" s="111"/>
      <c r="Z79" s="113"/>
      <c r="AA79" s="112"/>
      <c r="AB79" s="431" t="str">
        <f t="shared" si="6"/>
        <v/>
      </c>
      <c r="AC79" s="704" t="str">
        <f t="shared" si="27"/>
        <v/>
      </c>
      <c r="AD79" s="622"/>
      <c r="AE79" s="462"/>
      <c r="AF79" s="360" t="str">
        <f t="shared" si="7"/>
        <v/>
      </c>
      <c r="AG79" s="360" t="str">
        <f t="shared" si="8"/>
        <v/>
      </c>
      <c r="AH79" s="361" t="str">
        <f t="shared" si="9"/>
        <v/>
      </c>
      <c r="AI79" s="361" t="str">
        <f t="shared" si="10"/>
        <v/>
      </c>
      <c r="AJ79" s="361" t="str">
        <f t="shared" si="11"/>
        <v/>
      </c>
      <c r="AK79" s="361" t="str">
        <f t="shared" si="12"/>
        <v/>
      </c>
      <c r="AL79" s="361" t="str">
        <f t="shared" si="13"/>
        <v/>
      </c>
      <c r="AM79" s="361" t="str">
        <f t="shared" si="14"/>
        <v/>
      </c>
      <c r="AN79" s="362" t="str">
        <f>IF(AF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2,FALSE),IF(OR(AJ79=1,AJ79=2),VLOOKUP(AH79,INDEX((係数_乗用_ガソリン,係数_乗用_CNG,係数_乗用_軽油,係数_乗用_メタノール,係数_乗用_LPG),1,1,AR79):INDEX((係数_乗用_ガソリン,係数_乗用_CNG,係数_乗用_軽油,係数_乗用_メタノール,係数_乗用_LPG),125,5,AR79),2,FALSE))))))</f>
        <v/>
      </c>
      <c r="AO79" s="362" t="str">
        <f>IF(T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3,FALSE),IF(OR(AJ79=1,AJ79=2),VLOOKUP(AH79,INDEX((係数_乗用_ガソリン,係数_乗用_CNG,係数_乗用_軽油,係数_乗用_メタノール,係数_乗用_LPG),1,1,AR79):INDEX((係数_乗用_ガソリン,係数_乗用_CNG,係数_乗用_軽油,係数_乗用_メタノール,係数_乗用_LPG),125,5,AR79),3,FALSE))))))</f>
        <v/>
      </c>
      <c r="AP79" s="361" t="str">
        <f t="shared" si="15"/>
        <v/>
      </c>
      <c r="AQ79" s="363" t="str">
        <f t="shared" si="16"/>
        <v/>
      </c>
      <c r="AR79" s="361" t="str">
        <f t="shared" si="17"/>
        <v/>
      </c>
      <c r="AS79" s="363" t="str">
        <f t="shared" si="18"/>
        <v/>
      </c>
      <c r="AT79" s="364" t="str">
        <f t="shared" si="19"/>
        <v/>
      </c>
      <c r="AV79" s="365"/>
      <c r="AX79" s="607" t="b">
        <f t="shared" si="28"/>
        <v>0</v>
      </c>
      <c r="AY79" s="6" t="str">
        <f t="shared" si="29"/>
        <v>FALSEFALSEFALSE</v>
      </c>
      <c r="AZ79" s="608">
        <f t="shared" si="20"/>
        <v>0</v>
      </c>
      <c r="BA79" s="609" t="str">
        <f t="shared" si="31"/>
        <v/>
      </c>
      <c r="BB79" s="609">
        <f t="shared" si="21"/>
        <v>0</v>
      </c>
      <c r="BC79" s="604" t="str">
        <f t="shared" si="22"/>
        <v/>
      </c>
    </row>
    <row r="80" spans="1:75" s="6" customFormat="1" ht="13.5" customHeight="1">
      <c r="A80" s="366">
        <v>24</v>
      </c>
      <c r="B80" s="108"/>
      <c r="C80" s="286"/>
      <c r="D80" s="287"/>
      <c r="E80" s="287"/>
      <c r="F80" s="288"/>
      <c r="G80" s="290"/>
      <c r="H80" s="107"/>
      <c r="I80" s="290"/>
      <c r="J80" s="107"/>
      <c r="K80" s="358" t="str">
        <f t="shared" si="0"/>
        <v/>
      </c>
      <c r="L80" s="358">
        <f t="shared" si="23"/>
        <v>0</v>
      </c>
      <c r="M80" s="358">
        <f t="shared" si="24"/>
        <v>0</v>
      </c>
      <c r="N80" s="359" t="str">
        <f t="shared" si="25"/>
        <v/>
      </c>
      <c r="O80" s="359" t="str">
        <f t="shared" si="1"/>
        <v/>
      </c>
      <c r="P80" s="359" t="str">
        <f t="shared" si="2"/>
        <v/>
      </c>
      <c r="Q80" s="359" t="str">
        <f t="shared" si="3"/>
        <v/>
      </c>
      <c r="R80" s="359" t="str">
        <f t="shared" si="4"/>
        <v/>
      </c>
      <c r="S80" s="359" t="str">
        <f t="shared" si="5"/>
        <v/>
      </c>
      <c r="T80" s="431" t="str">
        <f t="shared" si="26"/>
        <v/>
      </c>
      <c r="U80" s="515"/>
      <c r="V80" s="108"/>
      <c r="W80" s="109"/>
      <c r="X80" s="110"/>
      <c r="Y80" s="111"/>
      <c r="Z80" s="113"/>
      <c r="AA80" s="112"/>
      <c r="AB80" s="431" t="str">
        <f t="shared" si="6"/>
        <v/>
      </c>
      <c r="AC80" s="704" t="str">
        <f t="shared" si="27"/>
        <v/>
      </c>
      <c r="AD80" s="622"/>
      <c r="AE80" s="462"/>
      <c r="AF80" s="360" t="str">
        <f t="shared" si="7"/>
        <v/>
      </c>
      <c r="AG80" s="360" t="str">
        <f t="shared" si="8"/>
        <v/>
      </c>
      <c r="AH80" s="361" t="str">
        <f t="shared" si="9"/>
        <v/>
      </c>
      <c r="AI80" s="361" t="str">
        <f t="shared" si="10"/>
        <v/>
      </c>
      <c r="AJ80" s="361" t="str">
        <f t="shared" si="11"/>
        <v/>
      </c>
      <c r="AK80" s="361" t="str">
        <f t="shared" si="12"/>
        <v/>
      </c>
      <c r="AL80" s="361" t="str">
        <f t="shared" si="13"/>
        <v/>
      </c>
      <c r="AM80" s="361" t="str">
        <f t="shared" si="14"/>
        <v/>
      </c>
      <c r="AN80" s="362" t="str">
        <f>IF(AF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2,FALSE),IF(OR(AJ80=1,AJ80=2),VLOOKUP(AH80,INDEX((係数_乗用_ガソリン,係数_乗用_CNG,係数_乗用_軽油,係数_乗用_メタノール,係数_乗用_LPG),1,1,AR80):INDEX((係数_乗用_ガソリン,係数_乗用_CNG,係数_乗用_軽油,係数_乗用_メタノール,係数_乗用_LPG),125,5,AR80),2,FALSE))))))</f>
        <v/>
      </c>
      <c r="AO80" s="362" t="str">
        <f>IF(T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3,FALSE),IF(OR(AJ80=1,AJ80=2),VLOOKUP(AH80,INDEX((係数_乗用_ガソリン,係数_乗用_CNG,係数_乗用_軽油,係数_乗用_メタノール,係数_乗用_LPG),1,1,AR80):INDEX((係数_乗用_ガソリン,係数_乗用_CNG,係数_乗用_軽油,係数_乗用_メタノール,係数_乗用_LPG),125,5,AR80),3,FALSE))))))</f>
        <v/>
      </c>
      <c r="AP80" s="361" t="str">
        <f t="shared" si="15"/>
        <v/>
      </c>
      <c r="AQ80" s="363" t="str">
        <f t="shared" si="16"/>
        <v/>
      </c>
      <c r="AR80" s="361" t="str">
        <f t="shared" si="17"/>
        <v/>
      </c>
      <c r="AS80" s="363" t="str">
        <f t="shared" si="18"/>
        <v/>
      </c>
      <c r="AT80" s="364" t="str">
        <f t="shared" si="19"/>
        <v/>
      </c>
      <c r="AV80" s="365"/>
      <c r="AX80" s="607" t="b">
        <f t="shared" si="28"/>
        <v>0</v>
      </c>
      <c r="AY80" s="6" t="str">
        <f t="shared" si="29"/>
        <v>FALSEFALSEFALSE</v>
      </c>
      <c r="AZ80" s="608">
        <f t="shared" si="20"/>
        <v>0</v>
      </c>
      <c r="BA80" s="609" t="str">
        <f t="shared" si="31"/>
        <v/>
      </c>
      <c r="BB80" s="609">
        <f t="shared" si="21"/>
        <v>0</v>
      </c>
      <c r="BC80" s="604" t="str">
        <f t="shared" si="22"/>
        <v/>
      </c>
    </row>
    <row r="81" spans="1:55" s="6" customFormat="1" ht="13.5" customHeight="1">
      <c r="A81" s="366">
        <v>25</v>
      </c>
      <c r="B81" s="108"/>
      <c r="C81" s="286"/>
      <c r="D81" s="287"/>
      <c r="E81" s="287"/>
      <c r="F81" s="288"/>
      <c r="G81" s="290"/>
      <c r="H81" s="107"/>
      <c r="I81" s="290"/>
      <c r="J81" s="107"/>
      <c r="K81" s="358" t="str">
        <f t="shared" si="0"/>
        <v/>
      </c>
      <c r="L81" s="358">
        <f t="shared" si="23"/>
        <v>0</v>
      </c>
      <c r="M81" s="358">
        <f t="shared" si="24"/>
        <v>0</v>
      </c>
      <c r="N81" s="359" t="str">
        <f t="shared" si="25"/>
        <v/>
      </c>
      <c r="O81" s="359" t="str">
        <f t="shared" si="1"/>
        <v/>
      </c>
      <c r="P81" s="359" t="str">
        <f t="shared" si="2"/>
        <v/>
      </c>
      <c r="Q81" s="359" t="str">
        <f t="shared" si="3"/>
        <v/>
      </c>
      <c r="R81" s="359" t="str">
        <f t="shared" si="4"/>
        <v/>
      </c>
      <c r="S81" s="359" t="str">
        <f t="shared" si="5"/>
        <v/>
      </c>
      <c r="T81" s="431" t="str">
        <f t="shared" si="26"/>
        <v/>
      </c>
      <c r="U81" s="515"/>
      <c r="V81" s="108"/>
      <c r="W81" s="109"/>
      <c r="X81" s="110"/>
      <c r="Y81" s="111"/>
      <c r="Z81" s="113"/>
      <c r="AA81" s="112"/>
      <c r="AB81" s="431" t="str">
        <f t="shared" si="6"/>
        <v/>
      </c>
      <c r="AC81" s="704" t="str">
        <f t="shared" si="27"/>
        <v/>
      </c>
      <c r="AD81" s="622"/>
      <c r="AE81" s="462"/>
      <c r="AF81" s="360" t="str">
        <f t="shared" si="7"/>
        <v/>
      </c>
      <c r="AG81" s="360" t="str">
        <f t="shared" si="8"/>
        <v/>
      </c>
      <c r="AH81" s="361" t="str">
        <f t="shared" si="9"/>
        <v/>
      </c>
      <c r="AI81" s="361" t="str">
        <f t="shared" si="10"/>
        <v/>
      </c>
      <c r="AJ81" s="361" t="str">
        <f t="shared" si="11"/>
        <v/>
      </c>
      <c r="AK81" s="361" t="str">
        <f t="shared" si="12"/>
        <v/>
      </c>
      <c r="AL81" s="361" t="str">
        <f t="shared" si="13"/>
        <v/>
      </c>
      <c r="AM81" s="361" t="str">
        <f t="shared" si="14"/>
        <v/>
      </c>
      <c r="AN81" s="362" t="str">
        <f>IF(AF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2,FALSE),IF(OR(AJ81=1,AJ81=2),VLOOKUP(AH81,INDEX((係数_乗用_ガソリン,係数_乗用_CNG,係数_乗用_軽油,係数_乗用_メタノール,係数_乗用_LPG),1,1,AR81):INDEX((係数_乗用_ガソリン,係数_乗用_CNG,係数_乗用_軽油,係数_乗用_メタノール,係数_乗用_LPG),125,5,AR81),2,FALSE))))))</f>
        <v/>
      </c>
      <c r="AO81" s="362" t="str">
        <f>IF(T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3,FALSE),IF(OR(AJ81=1,AJ81=2),VLOOKUP(AH81,INDEX((係数_乗用_ガソリン,係数_乗用_CNG,係数_乗用_軽油,係数_乗用_メタノール,係数_乗用_LPG),1,1,AR81):INDEX((係数_乗用_ガソリン,係数_乗用_CNG,係数_乗用_軽油,係数_乗用_メタノール,係数_乗用_LPG),125,5,AR81),3,FALSE))))))</f>
        <v/>
      </c>
      <c r="AP81" s="361" t="str">
        <f t="shared" si="15"/>
        <v/>
      </c>
      <c r="AQ81" s="363" t="str">
        <f t="shared" si="16"/>
        <v/>
      </c>
      <c r="AR81" s="361" t="str">
        <f t="shared" si="17"/>
        <v/>
      </c>
      <c r="AS81" s="363" t="str">
        <f t="shared" si="18"/>
        <v/>
      </c>
      <c r="AT81" s="364" t="str">
        <f t="shared" si="19"/>
        <v/>
      </c>
      <c r="AV81" s="365"/>
      <c r="AX81" s="607" t="b">
        <f t="shared" si="28"/>
        <v>0</v>
      </c>
      <c r="AY81" s="6" t="str">
        <f t="shared" si="29"/>
        <v>FALSEFALSEFALSE</v>
      </c>
      <c r="AZ81" s="608">
        <f t="shared" si="20"/>
        <v>0</v>
      </c>
      <c r="BA81" s="609" t="str">
        <f t="shared" si="31"/>
        <v/>
      </c>
      <c r="BB81" s="609">
        <f t="shared" si="21"/>
        <v>0</v>
      </c>
      <c r="BC81" s="604" t="str">
        <f t="shared" si="22"/>
        <v/>
      </c>
    </row>
    <row r="82" spans="1:55" s="6" customFormat="1" ht="13.5" customHeight="1">
      <c r="A82" s="366">
        <v>26</v>
      </c>
      <c r="B82" s="108"/>
      <c r="C82" s="286"/>
      <c r="D82" s="287"/>
      <c r="E82" s="287"/>
      <c r="F82" s="288"/>
      <c r="G82" s="290"/>
      <c r="H82" s="107"/>
      <c r="I82" s="290"/>
      <c r="J82" s="107"/>
      <c r="K82" s="358" t="str">
        <f t="shared" si="0"/>
        <v/>
      </c>
      <c r="L82" s="358">
        <f t="shared" si="23"/>
        <v>0</v>
      </c>
      <c r="M82" s="358">
        <f t="shared" si="24"/>
        <v>0</v>
      </c>
      <c r="N82" s="359" t="str">
        <f t="shared" si="25"/>
        <v/>
      </c>
      <c r="O82" s="359" t="str">
        <f t="shared" si="1"/>
        <v/>
      </c>
      <c r="P82" s="359" t="str">
        <f t="shared" si="2"/>
        <v/>
      </c>
      <c r="Q82" s="359" t="str">
        <f t="shared" si="3"/>
        <v/>
      </c>
      <c r="R82" s="359" t="str">
        <f t="shared" si="4"/>
        <v/>
      </c>
      <c r="S82" s="359" t="str">
        <f t="shared" si="5"/>
        <v/>
      </c>
      <c r="T82" s="431" t="str">
        <f t="shared" si="26"/>
        <v/>
      </c>
      <c r="U82" s="515"/>
      <c r="V82" s="108"/>
      <c r="W82" s="109"/>
      <c r="X82" s="110"/>
      <c r="Y82" s="111"/>
      <c r="Z82" s="113"/>
      <c r="AA82" s="112"/>
      <c r="AB82" s="431" t="str">
        <f t="shared" si="6"/>
        <v/>
      </c>
      <c r="AC82" s="704" t="str">
        <f t="shared" si="27"/>
        <v/>
      </c>
      <c r="AD82" s="622"/>
      <c r="AE82" s="462"/>
      <c r="AF82" s="360" t="str">
        <f t="shared" si="7"/>
        <v/>
      </c>
      <c r="AG82" s="360" t="str">
        <f t="shared" si="8"/>
        <v/>
      </c>
      <c r="AH82" s="361" t="str">
        <f t="shared" si="9"/>
        <v/>
      </c>
      <c r="AI82" s="361" t="str">
        <f t="shared" si="10"/>
        <v/>
      </c>
      <c r="AJ82" s="361" t="str">
        <f t="shared" si="11"/>
        <v/>
      </c>
      <c r="AK82" s="361" t="str">
        <f t="shared" si="12"/>
        <v/>
      </c>
      <c r="AL82" s="361" t="str">
        <f t="shared" si="13"/>
        <v/>
      </c>
      <c r="AM82" s="361" t="str">
        <f t="shared" si="14"/>
        <v/>
      </c>
      <c r="AN82" s="362" t="str">
        <f>IF(AF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2,FALSE),IF(OR(AJ82=1,AJ82=2),VLOOKUP(AH82,INDEX((係数_乗用_ガソリン,係数_乗用_CNG,係数_乗用_軽油,係数_乗用_メタノール,係数_乗用_LPG),1,1,AR82):INDEX((係数_乗用_ガソリン,係数_乗用_CNG,係数_乗用_軽油,係数_乗用_メタノール,係数_乗用_LPG),125,5,AR82),2,FALSE))))))</f>
        <v/>
      </c>
      <c r="AO82" s="362" t="str">
        <f>IF(T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3,FALSE),IF(OR(AJ82=1,AJ82=2),VLOOKUP(AH82,INDEX((係数_乗用_ガソリン,係数_乗用_CNG,係数_乗用_軽油,係数_乗用_メタノール,係数_乗用_LPG),1,1,AR82):INDEX((係数_乗用_ガソリン,係数_乗用_CNG,係数_乗用_軽油,係数_乗用_メタノール,係数_乗用_LPG),125,5,AR82),3,FALSE))))))</f>
        <v/>
      </c>
      <c r="AP82" s="361" t="str">
        <f t="shared" si="15"/>
        <v/>
      </c>
      <c r="AQ82" s="363" t="str">
        <f t="shared" si="16"/>
        <v/>
      </c>
      <c r="AR82" s="361" t="str">
        <f t="shared" si="17"/>
        <v/>
      </c>
      <c r="AS82" s="363" t="str">
        <f t="shared" si="18"/>
        <v/>
      </c>
      <c r="AT82" s="364" t="str">
        <f t="shared" si="19"/>
        <v/>
      </c>
      <c r="AV82" s="365"/>
      <c r="AX82" s="607" t="b">
        <f t="shared" si="28"/>
        <v>0</v>
      </c>
      <c r="AY82" s="6" t="str">
        <f t="shared" si="29"/>
        <v>FALSEFALSEFALSE</v>
      </c>
      <c r="AZ82" s="608">
        <f t="shared" si="20"/>
        <v>0</v>
      </c>
      <c r="BA82" s="609" t="str">
        <f t="shared" si="31"/>
        <v/>
      </c>
      <c r="BB82" s="609">
        <f t="shared" si="21"/>
        <v>0</v>
      </c>
      <c r="BC82" s="604" t="str">
        <f t="shared" si="22"/>
        <v/>
      </c>
    </row>
    <row r="83" spans="1:55" s="6" customFormat="1" ht="13.5" customHeight="1">
      <c r="A83" s="366">
        <v>27</v>
      </c>
      <c r="B83" s="108"/>
      <c r="C83" s="286"/>
      <c r="D83" s="287"/>
      <c r="E83" s="287"/>
      <c r="F83" s="288"/>
      <c r="G83" s="290"/>
      <c r="H83" s="107"/>
      <c r="I83" s="290"/>
      <c r="J83" s="107"/>
      <c r="K83" s="358" t="str">
        <f t="shared" si="0"/>
        <v/>
      </c>
      <c r="L83" s="358">
        <f t="shared" si="23"/>
        <v>0</v>
      </c>
      <c r="M83" s="358">
        <f t="shared" si="24"/>
        <v>0</v>
      </c>
      <c r="N83" s="359" t="str">
        <f t="shared" si="25"/>
        <v/>
      </c>
      <c r="O83" s="359" t="str">
        <f t="shared" si="1"/>
        <v/>
      </c>
      <c r="P83" s="359" t="str">
        <f t="shared" si="2"/>
        <v/>
      </c>
      <c r="Q83" s="359" t="str">
        <f t="shared" si="3"/>
        <v/>
      </c>
      <c r="R83" s="359" t="str">
        <f t="shared" si="4"/>
        <v/>
      </c>
      <c r="S83" s="359" t="str">
        <f t="shared" si="5"/>
        <v/>
      </c>
      <c r="T83" s="431" t="str">
        <f t="shared" si="26"/>
        <v/>
      </c>
      <c r="U83" s="515"/>
      <c r="V83" s="108"/>
      <c r="W83" s="109"/>
      <c r="X83" s="110"/>
      <c r="Y83" s="111"/>
      <c r="Z83" s="113"/>
      <c r="AA83" s="112"/>
      <c r="AB83" s="431" t="str">
        <f t="shared" si="6"/>
        <v/>
      </c>
      <c r="AC83" s="704" t="str">
        <f t="shared" si="27"/>
        <v/>
      </c>
      <c r="AD83" s="622"/>
      <c r="AE83" s="462"/>
      <c r="AF83" s="360" t="str">
        <f t="shared" si="7"/>
        <v/>
      </c>
      <c r="AG83" s="360" t="str">
        <f t="shared" si="8"/>
        <v/>
      </c>
      <c r="AH83" s="361" t="str">
        <f t="shared" si="9"/>
        <v/>
      </c>
      <c r="AI83" s="361" t="str">
        <f t="shared" si="10"/>
        <v/>
      </c>
      <c r="AJ83" s="361" t="str">
        <f t="shared" si="11"/>
        <v/>
      </c>
      <c r="AK83" s="361" t="str">
        <f t="shared" si="12"/>
        <v/>
      </c>
      <c r="AL83" s="361" t="str">
        <f t="shared" si="13"/>
        <v/>
      </c>
      <c r="AM83" s="361" t="str">
        <f t="shared" si="14"/>
        <v/>
      </c>
      <c r="AN83" s="362" t="str">
        <f>IF(AF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2,FALSE),IF(OR(AJ83=1,AJ83=2),VLOOKUP(AH83,INDEX((係数_乗用_ガソリン,係数_乗用_CNG,係数_乗用_軽油,係数_乗用_メタノール,係数_乗用_LPG),1,1,AR83):INDEX((係数_乗用_ガソリン,係数_乗用_CNG,係数_乗用_軽油,係数_乗用_メタノール,係数_乗用_LPG),125,5,AR83),2,FALSE))))))</f>
        <v/>
      </c>
      <c r="AO83" s="362" t="str">
        <f>IF(T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3,FALSE),IF(OR(AJ83=1,AJ83=2),VLOOKUP(AH83,INDEX((係数_乗用_ガソリン,係数_乗用_CNG,係数_乗用_軽油,係数_乗用_メタノール,係数_乗用_LPG),1,1,AR83):INDEX((係数_乗用_ガソリン,係数_乗用_CNG,係数_乗用_軽油,係数_乗用_メタノール,係数_乗用_LPG),125,5,AR83),3,FALSE))))))</f>
        <v/>
      </c>
      <c r="AP83" s="361" t="str">
        <f t="shared" si="15"/>
        <v/>
      </c>
      <c r="AQ83" s="363" t="str">
        <f t="shared" si="16"/>
        <v/>
      </c>
      <c r="AR83" s="361" t="str">
        <f t="shared" si="17"/>
        <v/>
      </c>
      <c r="AS83" s="363" t="str">
        <f t="shared" si="18"/>
        <v/>
      </c>
      <c r="AT83" s="364" t="str">
        <f t="shared" si="19"/>
        <v/>
      </c>
      <c r="AV83" s="365"/>
      <c r="AX83" s="607" t="b">
        <f t="shared" si="28"/>
        <v>0</v>
      </c>
      <c r="AY83" s="6" t="str">
        <f t="shared" si="29"/>
        <v>FALSEFALSEFALSE</v>
      </c>
      <c r="AZ83" s="608">
        <f t="shared" si="20"/>
        <v>0</v>
      </c>
      <c r="BA83" s="609" t="str">
        <f t="shared" si="31"/>
        <v/>
      </c>
      <c r="BB83" s="609">
        <f t="shared" si="21"/>
        <v>0</v>
      </c>
      <c r="BC83" s="604" t="str">
        <f t="shared" si="22"/>
        <v/>
      </c>
    </row>
    <row r="84" spans="1:55" s="6" customFormat="1" ht="13.5" customHeight="1">
      <c r="A84" s="366">
        <v>28</v>
      </c>
      <c r="B84" s="108"/>
      <c r="C84" s="286"/>
      <c r="D84" s="287"/>
      <c r="E84" s="287"/>
      <c r="F84" s="288"/>
      <c r="G84" s="290"/>
      <c r="H84" s="107"/>
      <c r="I84" s="290"/>
      <c r="J84" s="107"/>
      <c r="K84" s="358" t="str">
        <f t="shared" si="0"/>
        <v/>
      </c>
      <c r="L84" s="358">
        <f t="shared" si="23"/>
        <v>0</v>
      </c>
      <c r="M84" s="358">
        <f t="shared" si="24"/>
        <v>0</v>
      </c>
      <c r="N84" s="359" t="str">
        <f t="shared" si="25"/>
        <v/>
      </c>
      <c r="O84" s="359" t="str">
        <f t="shared" si="1"/>
        <v/>
      </c>
      <c r="P84" s="359" t="str">
        <f t="shared" si="2"/>
        <v/>
      </c>
      <c r="Q84" s="359" t="str">
        <f t="shared" si="3"/>
        <v/>
      </c>
      <c r="R84" s="359" t="str">
        <f t="shared" si="4"/>
        <v/>
      </c>
      <c r="S84" s="359" t="str">
        <f t="shared" si="5"/>
        <v/>
      </c>
      <c r="T84" s="431" t="str">
        <f t="shared" si="26"/>
        <v/>
      </c>
      <c r="U84" s="515"/>
      <c r="V84" s="108"/>
      <c r="W84" s="109"/>
      <c r="X84" s="110"/>
      <c r="Y84" s="111"/>
      <c r="Z84" s="113"/>
      <c r="AA84" s="112"/>
      <c r="AB84" s="431" t="str">
        <f t="shared" si="6"/>
        <v/>
      </c>
      <c r="AC84" s="704" t="str">
        <f t="shared" si="27"/>
        <v/>
      </c>
      <c r="AD84" s="622"/>
      <c r="AE84" s="462"/>
      <c r="AF84" s="360" t="str">
        <f t="shared" si="7"/>
        <v/>
      </c>
      <c r="AG84" s="360" t="str">
        <f t="shared" si="8"/>
        <v/>
      </c>
      <c r="AH84" s="361" t="str">
        <f t="shared" si="9"/>
        <v/>
      </c>
      <c r="AI84" s="361" t="str">
        <f t="shared" si="10"/>
        <v/>
      </c>
      <c r="AJ84" s="361" t="str">
        <f t="shared" si="11"/>
        <v/>
      </c>
      <c r="AK84" s="361" t="str">
        <f t="shared" si="12"/>
        <v/>
      </c>
      <c r="AL84" s="361" t="str">
        <f t="shared" si="13"/>
        <v/>
      </c>
      <c r="AM84" s="361" t="str">
        <f t="shared" si="14"/>
        <v/>
      </c>
      <c r="AN84" s="362" t="str">
        <f>IF(AF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2,FALSE),IF(OR(AJ84=1,AJ84=2),VLOOKUP(AH84,INDEX((係数_乗用_ガソリン,係数_乗用_CNG,係数_乗用_軽油,係数_乗用_メタノール,係数_乗用_LPG),1,1,AR84):INDEX((係数_乗用_ガソリン,係数_乗用_CNG,係数_乗用_軽油,係数_乗用_メタノール,係数_乗用_LPG),125,5,AR84),2,FALSE))))))</f>
        <v/>
      </c>
      <c r="AO84" s="362" t="str">
        <f>IF(T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3,FALSE),IF(OR(AJ84=1,AJ84=2),VLOOKUP(AH84,INDEX((係数_乗用_ガソリン,係数_乗用_CNG,係数_乗用_軽油,係数_乗用_メタノール,係数_乗用_LPG),1,1,AR84):INDEX((係数_乗用_ガソリン,係数_乗用_CNG,係数_乗用_軽油,係数_乗用_メタノール,係数_乗用_LPG),125,5,AR84),3,FALSE))))))</f>
        <v/>
      </c>
      <c r="AP84" s="361" t="str">
        <f t="shared" si="15"/>
        <v/>
      </c>
      <c r="AQ84" s="363" t="str">
        <f t="shared" si="16"/>
        <v/>
      </c>
      <c r="AR84" s="361" t="str">
        <f t="shared" si="17"/>
        <v/>
      </c>
      <c r="AS84" s="363" t="str">
        <f t="shared" si="18"/>
        <v/>
      </c>
      <c r="AT84" s="364" t="str">
        <f t="shared" si="19"/>
        <v/>
      </c>
      <c r="AV84" s="365"/>
      <c r="AX84" s="607" t="b">
        <f t="shared" si="28"/>
        <v>0</v>
      </c>
      <c r="AY84" s="6" t="str">
        <f t="shared" si="29"/>
        <v>FALSEFALSEFALSE</v>
      </c>
      <c r="AZ84" s="608">
        <f t="shared" si="20"/>
        <v>0</v>
      </c>
      <c r="BA84" s="609" t="str">
        <f t="shared" si="31"/>
        <v/>
      </c>
      <c r="BB84" s="609">
        <f t="shared" si="21"/>
        <v>0</v>
      </c>
      <c r="BC84" s="604" t="str">
        <f t="shared" si="22"/>
        <v/>
      </c>
    </row>
    <row r="85" spans="1:55" s="6" customFormat="1" ht="13.5" customHeight="1">
      <c r="A85" s="366">
        <v>29</v>
      </c>
      <c r="B85" s="108"/>
      <c r="C85" s="286"/>
      <c r="D85" s="287"/>
      <c r="E85" s="287"/>
      <c r="F85" s="288"/>
      <c r="G85" s="290"/>
      <c r="H85" s="107"/>
      <c r="I85" s="290"/>
      <c r="J85" s="107"/>
      <c r="K85" s="358" t="str">
        <f t="shared" si="0"/>
        <v/>
      </c>
      <c r="L85" s="358">
        <f t="shared" si="23"/>
        <v>0</v>
      </c>
      <c r="M85" s="358">
        <f t="shared" si="24"/>
        <v>0</v>
      </c>
      <c r="N85" s="359" t="str">
        <f t="shared" si="25"/>
        <v/>
      </c>
      <c r="O85" s="359" t="str">
        <f t="shared" si="1"/>
        <v/>
      </c>
      <c r="P85" s="359" t="str">
        <f t="shared" si="2"/>
        <v/>
      </c>
      <c r="Q85" s="359" t="str">
        <f t="shared" si="3"/>
        <v/>
      </c>
      <c r="R85" s="359" t="str">
        <f t="shared" si="4"/>
        <v/>
      </c>
      <c r="S85" s="359" t="str">
        <f t="shared" si="5"/>
        <v/>
      </c>
      <c r="T85" s="431" t="str">
        <f t="shared" si="26"/>
        <v/>
      </c>
      <c r="U85" s="515"/>
      <c r="V85" s="108"/>
      <c r="W85" s="109"/>
      <c r="X85" s="110"/>
      <c r="Y85" s="111"/>
      <c r="Z85" s="113"/>
      <c r="AA85" s="112"/>
      <c r="AB85" s="431" t="str">
        <f t="shared" si="6"/>
        <v/>
      </c>
      <c r="AC85" s="704" t="str">
        <f t="shared" si="27"/>
        <v/>
      </c>
      <c r="AD85" s="622"/>
      <c r="AE85" s="462"/>
      <c r="AF85" s="360" t="str">
        <f t="shared" si="7"/>
        <v/>
      </c>
      <c r="AG85" s="360" t="str">
        <f t="shared" si="8"/>
        <v/>
      </c>
      <c r="AH85" s="361" t="str">
        <f t="shared" si="9"/>
        <v/>
      </c>
      <c r="AI85" s="361" t="str">
        <f t="shared" si="10"/>
        <v/>
      </c>
      <c r="AJ85" s="361" t="str">
        <f t="shared" si="11"/>
        <v/>
      </c>
      <c r="AK85" s="361" t="str">
        <f t="shared" si="12"/>
        <v/>
      </c>
      <c r="AL85" s="361" t="str">
        <f t="shared" si="13"/>
        <v/>
      </c>
      <c r="AM85" s="361" t="str">
        <f t="shared" si="14"/>
        <v/>
      </c>
      <c r="AN85" s="362" t="str">
        <f>IF(AF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2,FALSE),IF(OR(AJ85=1,AJ85=2),VLOOKUP(AH85,INDEX((係数_乗用_ガソリン,係数_乗用_CNG,係数_乗用_軽油,係数_乗用_メタノール,係数_乗用_LPG),1,1,AR85):INDEX((係数_乗用_ガソリン,係数_乗用_CNG,係数_乗用_軽油,係数_乗用_メタノール,係数_乗用_LPG),125,5,AR85),2,FALSE))))))</f>
        <v/>
      </c>
      <c r="AO85" s="362" t="str">
        <f>IF(T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3,FALSE),IF(OR(AJ85=1,AJ85=2),VLOOKUP(AH85,INDEX((係数_乗用_ガソリン,係数_乗用_CNG,係数_乗用_軽油,係数_乗用_メタノール,係数_乗用_LPG),1,1,AR85):INDEX((係数_乗用_ガソリン,係数_乗用_CNG,係数_乗用_軽油,係数_乗用_メタノール,係数_乗用_LPG),125,5,AR85),3,FALSE))))))</f>
        <v/>
      </c>
      <c r="AP85" s="361" t="str">
        <f t="shared" si="15"/>
        <v/>
      </c>
      <c r="AQ85" s="363" t="str">
        <f t="shared" si="16"/>
        <v/>
      </c>
      <c r="AR85" s="361" t="str">
        <f t="shared" si="17"/>
        <v/>
      </c>
      <c r="AS85" s="363" t="str">
        <f t="shared" si="18"/>
        <v/>
      </c>
      <c r="AT85" s="364" t="str">
        <f t="shared" si="19"/>
        <v/>
      </c>
      <c r="AV85" s="365"/>
      <c r="AX85" s="607" t="b">
        <f t="shared" si="28"/>
        <v>0</v>
      </c>
      <c r="AY85" s="6" t="str">
        <f t="shared" si="29"/>
        <v>FALSEFALSEFALSE</v>
      </c>
      <c r="AZ85" s="608">
        <f t="shared" si="20"/>
        <v>0</v>
      </c>
      <c r="BA85" s="609" t="str">
        <f t="shared" si="31"/>
        <v/>
      </c>
      <c r="BB85" s="609">
        <f t="shared" si="21"/>
        <v>0</v>
      </c>
      <c r="BC85" s="604" t="str">
        <f t="shared" si="22"/>
        <v/>
      </c>
    </row>
    <row r="86" spans="1:55" s="6" customFormat="1" ht="13.5" customHeight="1">
      <c r="A86" s="366">
        <v>30</v>
      </c>
      <c r="B86" s="108"/>
      <c r="C86" s="286"/>
      <c r="D86" s="287"/>
      <c r="E86" s="287"/>
      <c r="F86" s="288"/>
      <c r="G86" s="290"/>
      <c r="H86" s="107"/>
      <c r="I86" s="290"/>
      <c r="J86" s="107"/>
      <c r="K86" s="358" t="str">
        <f t="shared" si="0"/>
        <v/>
      </c>
      <c r="L86" s="358">
        <f t="shared" si="23"/>
        <v>0</v>
      </c>
      <c r="M86" s="358">
        <f t="shared" si="24"/>
        <v>0</v>
      </c>
      <c r="N86" s="359" t="str">
        <f t="shared" si="25"/>
        <v/>
      </c>
      <c r="O86" s="359" t="str">
        <f t="shared" si="1"/>
        <v/>
      </c>
      <c r="P86" s="359" t="str">
        <f t="shared" si="2"/>
        <v/>
      </c>
      <c r="Q86" s="359" t="str">
        <f t="shared" si="3"/>
        <v/>
      </c>
      <c r="R86" s="359" t="str">
        <f t="shared" si="4"/>
        <v/>
      </c>
      <c r="S86" s="359" t="str">
        <f t="shared" si="5"/>
        <v/>
      </c>
      <c r="T86" s="431" t="str">
        <f t="shared" si="26"/>
        <v/>
      </c>
      <c r="U86" s="515"/>
      <c r="V86" s="108"/>
      <c r="W86" s="109"/>
      <c r="X86" s="110"/>
      <c r="Y86" s="111"/>
      <c r="Z86" s="113"/>
      <c r="AA86" s="112"/>
      <c r="AB86" s="431" t="str">
        <f t="shared" si="6"/>
        <v/>
      </c>
      <c r="AC86" s="704" t="str">
        <f t="shared" si="27"/>
        <v/>
      </c>
      <c r="AD86" s="622"/>
      <c r="AE86" s="462"/>
      <c r="AF86" s="360" t="str">
        <f t="shared" si="7"/>
        <v/>
      </c>
      <c r="AG86" s="360" t="str">
        <f t="shared" si="8"/>
        <v/>
      </c>
      <c r="AH86" s="361" t="str">
        <f t="shared" si="9"/>
        <v/>
      </c>
      <c r="AI86" s="361" t="str">
        <f t="shared" si="10"/>
        <v/>
      </c>
      <c r="AJ86" s="361" t="str">
        <f t="shared" si="11"/>
        <v/>
      </c>
      <c r="AK86" s="361" t="str">
        <f t="shared" si="12"/>
        <v/>
      </c>
      <c r="AL86" s="361" t="str">
        <f t="shared" si="13"/>
        <v/>
      </c>
      <c r="AM86" s="361" t="str">
        <f t="shared" si="14"/>
        <v/>
      </c>
      <c r="AN86" s="362" t="str">
        <f>IF(AF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2,FALSE),IF(OR(AJ86=1,AJ86=2),VLOOKUP(AH86,INDEX((係数_乗用_ガソリン,係数_乗用_CNG,係数_乗用_軽油,係数_乗用_メタノール,係数_乗用_LPG),1,1,AR86):INDEX((係数_乗用_ガソリン,係数_乗用_CNG,係数_乗用_軽油,係数_乗用_メタノール,係数_乗用_LPG),125,5,AR86),2,FALSE))))))</f>
        <v/>
      </c>
      <c r="AO86" s="362" t="str">
        <f>IF(T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3,FALSE),IF(OR(AJ86=1,AJ86=2),VLOOKUP(AH86,INDEX((係数_乗用_ガソリン,係数_乗用_CNG,係数_乗用_軽油,係数_乗用_メタノール,係数_乗用_LPG),1,1,AR86):INDEX((係数_乗用_ガソリン,係数_乗用_CNG,係数_乗用_軽油,係数_乗用_メタノール,係数_乗用_LPG),125,5,AR86),3,FALSE))))))</f>
        <v/>
      </c>
      <c r="AP86" s="361" t="str">
        <f t="shared" si="15"/>
        <v/>
      </c>
      <c r="AQ86" s="363" t="str">
        <f t="shared" si="16"/>
        <v/>
      </c>
      <c r="AR86" s="361" t="str">
        <f t="shared" si="17"/>
        <v/>
      </c>
      <c r="AS86" s="363" t="str">
        <f t="shared" si="18"/>
        <v/>
      </c>
      <c r="AT86" s="364" t="str">
        <f t="shared" si="19"/>
        <v/>
      </c>
      <c r="AV86" s="365"/>
      <c r="AX86" s="607" t="b">
        <f t="shared" si="28"/>
        <v>0</v>
      </c>
      <c r="AY86" s="6" t="str">
        <f t="shared" si="29"/>
        <v>FALSEFALSEFALSE</v>
      </c>
      <c r="AZ86" s="608">
        <f t="shared" si="20"/>
        <v>0</v>
      </c>
      <c r="BA86" s="609" t="str">
        <f t="shared" si="31"/>
        <v/>
      </c>
      <c r="BB86" s="609">
        <f t="shared" si="21"/>
        <v>0</v>
      </c>
      <c r="BC86" s="604" t="str">
        <f t="shared" si="22"/>
        <v/>
      </c>
    </row>
    <row r="87" spans="1:55" s="6" customFormat="1" ht="13.5" customHeight="1">
      <c r="A87" s="366">
        <v>31</v>
      </c>
      <c r="B87" s="108"/>
      <c r="C87" s="286"/>
      <c r="D87" s="287"/>
      <c r="E87" s="287"/>
      <c r="F87" s="288"/>
      <c r="G87" s="290"/>
      <c r="H87" s="107"/>
      <c r="I87" s="290"/>
      <c r="J87" s="107"/>
      <c r="K87" s="358" t="str">
        <f t="shared" si="0"/>
        <v/>
      </c>
      <c r="L87" s="358">
        <f t="shared" si="23"/>
        <v>0</v>
      </c>
      <c r="M87" s="358">
        <f t="shared" si="24"/>
        <v>0</v>
      </c>
      <c r="N87" s="359" t="str">
        <f t="shared" si="25"/>
        <v/>
      </c>
      <c r="O87" s="359" t="str">
        <f t="shared" si="1"/>
        <v/>
      </c>
      <c r="P87" s="359" t="str">
        <f t="shared" si="2"/>
        <v/>
      </c>
      <c r="Q87" s="359" t="str">
        <f t="shared" si="3"/>
        <v/>
      </c>
      <c r="R87" s="359" t="str">
        <f t="shared" si="4"/>
        <v/>
      </c>
      <c r="S87" s="359" t="str">
        <f t="shared" si="5"/>
        <v/>
      </c>
      <c r="T87" s="431" t="str">
        <f t="shared" si="26"/>
        <v/>
      </c>
      <c r="U87" s="515"/>
      <c r="V87" s="108"/>
      <c r="W87" s="109"/>
      <c r="X87" s="110"/>
      <c r="Y87" s="111"/>
      <c r="Z87" s="113"/>
      <c r="AA87" s="112"/>
      <c r="AB87" s="431" t="str">
        <f t="shared" si="6"/>
        <v/>
      </c>
      <c r="AC87" s="704" t="str">
        <f t="shared" si="27"/>
        <v/>
      </c>
      <c r="AD87" s="622"/>
      <c r="AE87" s="462"/>
      <c r="AF87" s="360" t="str">
        <f t="shared" si="7"/>
        <v/>
      </c>
      <c r="AG87" s="360" t="str">
        <f t="shared" si="8"/>
        <v/>
      </c>
      <c r="AH87" s="361" t="str">
        <f t="shared" si="9"/>
        <v/>
      </c>
      <c r="AI87" s="361" t="str">
        <f t="shared" si="10"/>
        <v/>
      </c>
      <c r="AJ87" s="361" t="str">
        <f t="shared" si="11"/>
        <v/>
      </c>
      <c r="AK87" s="361" t="str">
        <f t="shared" si="12"/>
        <v/>
      </c>
      <c r="AL87" s="361" t="str">
        <f t="shared" si="13"/>
        <v/>
      </c>
      <c r="AM87" s="361" t="str">
        <f t="shared" si="14"/>
        <v/>
      </c>
      <c r="AN87" s="362" t="str">
        <f>IF(AF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2,FALSE),IF(OR(AJ87=1,AJ87=2),VLOOKUP(AH87,INDEX((係数_乗用_ガソリン,係数_乗用_CNG,係数_乗用_軽油,係数_乗用_メタノール,係数_乗用_LPG),1,1,AR87):INDEX((係数_乗用_ガソリン,係数_乗用_CNG,係数_乗用_軽油,係数_乗用_メタノール,係数_乗用_LPG),125,5,AR87),2,FALSE))))))</f>
        <v/>
      </c>
      <c r="AO87" s="362" t="str">
        <f>IF(T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3,FALSE),IF(OR(AJ87=1,AJ87=2),VLOOKUP(AH87,INDEX((係数_乗用_ガソリン,係数_乗用_CNG,係数_乗用_軽油,係数_乗用_メタノール,係数_乗用_LPG),1,1,AR87):INDEX((係数_乗用_ガソリン,係数_乗用_CNG,係数_乗用_軽油,係数_乗用_メタノール,係数_乗用_LPG),125,5,AR87),3,FALSE))))))</f>
        <v/>
      </c>
      <c r="AP87" s="361" t="str">
        <f t="shared" si="15"/>
        <v/>
      </c>
      <c r="AQ87" s="363" t="str">
        <f t="shared" si="16"/>
        <v/>
      </c>
      <c r="AR87" s="361" t="str">
        <f t="shared" si="17"/>
        <v/>
      </c>
      <c r="AS87" s="363" t="str">
        <f t="shared" si="18"/>
        <v/>
      </c>
      <c r="AT87" s="364" t="str">
        <f t="shared" si="19"/>
        <v/>
      </c>
      <c r="AV87" s="365"/>
      <c r="AX87" s="607" t="b">
        <f t="shared" si="28"/>
        <v>0</v>
      </c>
      <c r="AY87" s="6" t="str">
        <f t="shared" si="29"/>
        <v>FALSEFALSEFALSE</v>
      </c>
      <c r="AZ87" s="608">
        <f t="shared" si="20"/>
        <v>0</v>
      </c>
      <c r="BA87" s="609" t="str">
        <f t="shared" si="31"/>
        <v/>
      </c>
      <c r="BB87" s="609">
        <f t="shared" si="21"/>
        <v>0</v>
      </c>
      <c r="BC87" s="604" t="str">
        <f t="shared" si="22"/>
        <v/>
      </c>
    </row>
    <row r="88" spans="1:55" s="6" customFormat="1" ht="13.5" customHeight="1">
      <c r="A88" s="366">
        <v>32</v>
      </c>
      <c r="B88" s="108"/>
      <c r="C88" s="286"/>
      <c r="D88" s="287"/>
      <c r="E88" s="287"/>
      <c r="F88" s="288"/>
      <c r="G88" s="290"/>
      <c r="H88" s="107"/>
      <c r="I88" s="290"/>
      <c r="J88" s="107"/>
      <c r="K88" s="358" t="str">
        <f t="shared" si="0"/>
        <v/>
      </c>
      <c r="L88" s="358">
        <f t="shared" si="23"/>
        <v>0</v>
      </c>
      <c r="M88" s="358">
        <f t="shared" si="24"/>
        <v>0</v>
      </c>
      <c r="N88" s="359" t="str">
        <f t="shared" si="25"/>
        <v/>
      </c>
      <c r="O88" s="359" t="str">
        <f t="shared" si="1"/>
        <v/>
      </c>
      <c r="P88" s="359" t="str">
        <f t="shared" si="2"/>
        <v/>
      </c>
      <c r="Q88" s="359" t="str">
        <f t="shared" si="3"/>
        <v/>
      </c>
      <c r="R88" s="359" t="str">
        <f t="shared" si="4"/>
        <v/>
      </c>
      <c r="S88" s="359" t="str">
        <f t="shared" si="5"/>
        <v/>
      </c>
      <c r="T88" s="431" t="str">
        <f t="shared" si="26"/>
        <v/>
      </c>
      <c r="U88" s="515"/>
      <c r="V88" s="108"/>
      <c r="W88" s="109"/>
      <c r="X88" s="110"/>
      <c r="Y88" s="111"/>
      <c r="Z88" s="113"/>
      <c r="AA88" s="112"/>
      <c r="AB88" s="431" t="str">
        <f t="shared" si="6"/>
        <v/>
      </c>
      <c r="AC88" s="704" t="str">
        <f t="shared" si="27"/>
        <v/>
      </c>
      <c r="AD88" s="622"/>
      <c r="AE88" s="462"/>
      <c r="AF88" s="360" t="str">
        <f t="shared" si="7"/>
        <v/>
      </c>
      <c r="AG88" s="360" t="str">
        <f t="shared" si="8"/>
        <v/>
      </c>
      <c r="AH88" s="361" t="str">
        <f t="shared" si="9"/>
        <v/>
      </c>
      <c r="AI88" s="361" t="str">
        <f t="shared" si="10"/>
        <v/>
      </c>
      <c r="AJ88" s="361" t="str">
        <f t="shared" si="11"/>
        <v/>
      </c>
      <c r="AK88" s="361" t="str">
        <f t="shared" si="12"/>
        <v/>
      </c>
      <c r="AL88" s="361" t="str">
        <f t="shared" si="13"/>
        <v/>
      </c>
      <c r="AM88" s="361" t="str">
        <f t="shared" si="14"/>
        <v/>
      </c>
      <c r="AN88" s="362" t="str">
        <f>IF(AF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2,FALSE),IF(OR(AJ88=1,AJ88=2),VLOOKUP(AH88,INDEX((係数_乗用_ガソリン,係数_乗用_CNG,係数_乗用_軽油,係数_乗用_メタノール,係数_乗用_LPG),1,1,AR88):INDEX((係数_乗用_ガソリン,係数_乗用_CNG,係数_乗用_軽油,係数_乗用_メタノール,係数_乗用_LPG),125,5,AR88),2,FALSE))))))</f>
        <v/>
      </c>
      <c r="AO88" s="362" t="str">
        <f>IF(T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3,FALSE),IF(OR(AJ88=1,AJ88=2),VLOOKUP(AH88,INDEX((係数_乗用_ガソリン,係数_乗用_CNG,係数_乗用_軽油,係数_乗用_メタノール,係数_乗用_LPG),1,1,AR88):INDEX((係数_乗用_ガソリン,係数_乗用_CNG,係数_乗用_軽油,係数_乗用_メタノール,係数_乗用_LPG),125,5,AR88),3,FALSE))))))</f>
        <v/>
      </c>
      <c r="AP88" s="361" t="str">
        <f t="shared" si="15"/>
        <v/>
      </c>
      <c r="AQ88" s="363" t="str">
        <f t="shared" si="16"/>
        <v/>
      </c>
      <c r="AR88" s="361" t="str">
        <f t="shared" si="17"/>
        <v/>
      </c>
      <c r="AS88" s="363" t="str">
        <f t="shared" si="18"/>
        <v/>
      </c>
      <c r="AT88" s="364" t="str">
        <f t="shared" si="19"/>
        <v/>
      </c>
      <c r="AV88" s="365"/>
      <c r="AX88" s="607" t="b">
        <f t="shared" si="28"/>
        <v>0</v>
      </c>
      <c r="AY88" s="6" t="str">
        <f t="shared" si="29"/>
        <v>FALSEFALSEFALSE</v>
      </c>
      <c r="AZ88" s="608">
        <f t="shared" si="20"/>
        <v>0</v>
      </c>
      <c r="BA88" s="609" t="str">
        <f t="shared" si="31"/>
        <v/>
      </c>
      <c r="BB88" s="609">
        <f t="shared" si="21"/>
        <v>0</v>
      </c>
      <c r="BC88" s="604" t="str">
        <f t="shared" si="22"/>
        <v/>
      </c>
    </row>
    <row r="89" spans="1:55" s="6" customFormat="1" ht="13.5" customHeight="1">
      <c r="A89" s="366">
        <v>33</v>
      </c>
      <c r="B89" s="108"/>
      <c r="C89" s="286"/>
      <c r="D89" s="287"/>
      <c r="E89" s="287"/>
      <c r="F89" s="288"/>
      <c r="G89" s="290"/>
      <c r="H89" s="107"/>
      <c r="I89" s="290"/>
      <c r="J89" s="107"/>
      <c r="K89" s="358" t="str">
        <f t="shared" si="0"/>
        <v/>
      </c>
      <c r="L89" s="358">
        <f t="shared" si="23"/>
        <v>0</v>
      </c>
      <c r="M89" s="358">
        <f t="shared" si="24"/>
        <v>0</v>
      </c>
      <c r="N89" s="359" t="str">
        <f t="shared" si="25"/>
        <v/>
      </c>
      <c r="O89" s="359" t="str">
        <f t="shared" si="1"/>
        <v/>
      </c>
      <c r="P89" s="359" t="str">
        <f t="shared" si="2"/>
        <v/>
      </c>
      <c r="Q89" s="359" t="str">
        <f t="shared" si="3"/>
        <v/>
      </c>
      <c r="R89" s="359" t="str">
        <f t="shared" si="4"/>
        <v/>
      </c>
      <c r="S89" s="359" t="str">
        <f t="shared" si="5"/>
        <v/>
      </c>
      <c r="T89" s="431" t="str">
        <f t="shared" si="26"/>
        <v/>
      </c>
      <c r="U89" s="515"/>
      <c r="V89" s="108"/>
      <c r="W89" s="109"/>
      <c r="X89" s="110"/>
      <c r="Y89" s="111"/>
      <c r="Z89" s="113"/>
      <c r="AA89" s="112"/>
      <c r="AB89" s="431" t="str">
        <f t="shared" si="6"/>
        <v/>
      </c>
      <c r="AC89" s="704" t="str">
        <f t="shared" si="27"/>
        <v/>
      </c>
      <c r="AD89" s="622"/>
      <c r="AE89" s="462"/>
      <c r="AF89" s="360" t="str">
        <f t="shared" si="7"/>
        <v/>
      </c>
      <c r="AG89" s="360" t="str">
        <f t="shared" si="8"/>
        <v/>
      </c>
      <c r="AH89" s="361" t="str">
        <f t="shared" si="9"/>
        <v/>
      </c>
      <c r="AI89" s="361" t="str">
        <f t="shared" si="10"/>
        <v/>
      </c>
      <c r="AJ89" s="361" t="str">
        <f t="shared" si="11"/>
        <v/>
      </c>
      <c r="AK89" s="361" t="str">
        <f t="shared" si="12"/>
        <v/>
      </c>
      <c r="AL89" s="361" t="str">
        <f t="shared" si="13"/>
        <v/>
      </c>
      <c r="AM89" s="361" t="str">
        <f t="shared" si="14"/>
        <v/>
      </c>
      <c r="AN89" s="362" t="str">
        <f>IF(AF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2,FALSE),IF(OR(AJ89=1,AJ89=2),VLOOKUP(AH89,INDEX((係数_乗用_ガソリン,係数_乗用_CNG,係数_乗用_軽油,係数_乗用_メタノール,係数_乗用_LPG),1,1,AR89):INDEX((係数_乗用_ガソリン,係数_乗用_CNG,係数_乗用_軽油,係数_乗用_メタノール,係数_乗用_LPG),125,5,AR89),2,FALSE))))))</f>
        <v/>
      </c>
      <c r="AO89" s="362" t="str">
        <f>IF(T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3,FALSE),IF(OR(AJ89=1,AJ89=2),VLOOKUP(AH89,INDEX((係数_乗用_ガソリン,係数_乗用_CNG,係数_乗用_軽油,係数_乗用_メタノール,係数_乗用_LPG),1,1,AR89):INDEX((係数_乗用_ガソリン,係数_乗用_CNG,係数_乗用_軽油,係数_乗用_メタノール,係数_乗用_LPG),125,5,AR89),3,FALSE))))))</f>
        <v/>
      </c>
      <c r="AP89" s="361" t="str">
        <f t="shared" si="15"/>
        <v/>
      </c>
      <c r="AQ89" s="363" t="str">
        <f t="shared" si="16"/>
        <v/>
      </c>
      <c r="AR89" s="361" t="str">
        <f t="shared" si="17"/>
        <v/>
      </c>
      <c r="AS89" s="363" t="str">
        <f t="shared" si="18"/>
        <v/>
      </c>
      <c r="AT89" s="364" t="str">
        <f t="shared" si="19"/>
        <v/>
      </c>
      <c r="AV89" s="365"/>
      <c r="AX89" s="607" t="b">
        <f t="shared" si="28"/>
        <v>0</v>
      </c>
      <c r="AY89" s="6" t="str">
        <f t="shared" si="29"/>
        <v>FALSEFALSEFALSE</v>
      </c>
      <c r="AZ89" s="608">
        <f t="shared" si="20"/>
        <v>0</v>
      </c>
      <c r="BA89" s="609" t="str">
        <f t="shared" si="31"/>
        <v/>
      </c>
      <c r="BB89" s="609">
        <f t="shared" si="21"/>
        <v>0</v>
      </c>
      <c r="BC89" s="604" t="str">
        <f t="shared" si="22"/>
        <v/>
      </c>
    </row>
    <row r="90" spans="1:55" s="6" customFormat="1" ht="13.5" customHeight="1">
      <c r="A90" s="366">
        <v>34</v>
      </c>
      <c r="B90" s="108"/>
      <c r="C90" s="286"/>
      <c r="D90" s="287"/>
      <c r="E90" s="287"/>
      <c r="F90" s="288"/>
      <c r="G90" s="290"/>
      <c r="H90" s="107"/>
      <c r="I90" s="290"/>
      <c r="J90" s="107"/>
      <c r="K90" s="358" t="str">
        <f t="shared" si="0"/>
        <v/>
      </c>
      <c r="L90" s="358">
        <f t="shared" si="23"/>
        <v>0</v>
      </c>
      <c r="M90" s="358">
        <f t="shared" si="24"/>
        <v>0</v>
      </c>
      <c r="N90" s="359" t="str">
        <f t="shared" si="25"/>
        <v/>
      </c>
      <c r="O90" s="359" t="str">
        <f t="shared" si="1"/>
        <v/>
      </c>
      <c r="P90" s="359" t="str">
        <f t="shared" si="2"/>
        <v/>
      </c>
      <c r="Q90" s="359" t="str">
        <f t="shared" si="3"/>
        <v/>
      </c>
      <c r="R90" s="359" t="str">
        <f t="shared" si="4"/>
        <v/>
      </c>
      <c r="S90" s="359" t="str">
        <f t="shared" si="5"/>
        <v/>
      </c>
      <c r="T90" s="431" t="str">
        <f t="shared" si="26"/>
        <v/>
      </c>
      <c r="U90" s="515"/>
      <c r="V90" s="108"/>
      <c r="W90" s="109"/>
      <c r="X90" s="110"/>
      <c r="Y90" s="111"/>
      <c r="Z90" s="113"/>
      <c r="AA90" s="112"/>
      <c r="AB90" s="431" t="str">
        <f t="shared" si="6"/>
        <v/>
      </c>
      <c r="AC90" s="704" t="str">
        <f t="shared" si="27"/>
        <v/>
      </c>
      <c r="AD90" s="622"/>
      <c r="AE90" s="462"/>
      <c r="AF90" s="360" t="str">
        <f t="shared" si="7"/>
        <v/>
      </c>
      <c r="AG90" s="360" t="str">
        <f t="shared" si="8"/>
        <v/>
      </c>
      <c r="AH90" s="361" t="str">
        <f t="shared" si="9"/>
        <v/>
      </c>
      <c r="AI90" s="361" t="str">
        <f t="shared" si="10"/>
        <v/>
      </c>
      <c r="AJ90" s="361" t="str">
        <f t="shared" si="11"/>
        <v/>
      </c>
      <c r="AK90" s="361" t="str">
        <f t="shared" si="12"/>
        <v/>
      </c>
      <c r="AL90" s="361" t="str">
        <f t="shared" si="13"/>
        <v/>
      </c>
      <c r="AM90" s="361" t="str">
        <f t="shared" si="14"/>
        <v/>
      </c>
      <c r="AN90" s="362" t="str">
        <f>IF(AF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2,FALSE),IF(OR(AJ90=1,AJ90=2),VLOOKUP(AH90,INDEX((係数_乗用_ガソリン,係数_乗用_CNG,係数_乗用_軽油,係数_乗用_メタノール,係数_乗用_LPG),1,1,AR90):INDEX((係数_乗用_ガソリン,係数_乗用_CNG,係数_乗用_軽油,係数_乗用_メタノール,係数_乗用_LPG),125,5,AR90),2,FALSE))))))</f>
        <v/>
      </c>
      <c r="AO90" s="362" t="str">
        <f>IF(T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3,FALSE),IF(OR(AJ90=1,AJ90=2),VLOOKUP(AH90,INDEX((係数_乗用_ガソリン,係数_乗用_CNG,係数_乗用_軽油,係数_乗用_メタノール,係数_乗用_LPG),1,1,AR90):INDEX((係数_乗用_ガソリン,係数_乗用_CNG,係数_乗用_軽油,係数_乗用_メタノール,係数_乗用_LPG),125,5,AR90),3,FALSE))))))</f>
        <v/>
      </c>
      <c r="AP90" s="361" t="str">
        <f t="shared" si="15"/>
        <v/>
      </c>
      <c r="AQ90" s="363" t="str">
        <f t="shared" si="16"/>
        <v/>
      </c>
      <c r="AR90" s="361" t="str">
        <f t="shared" si="17"/>
        <v/>
      </c>
      <c r="AS90" s="363" t="str">
        <f t="shared" si="18"/>
        <v/>
      </c>
      <c r="AT90" s="364" t="str">
        <f t="shared" si="19"/>
        <v/>
      </c>
      <c r="AV90" s="365"/>
      <c r="AX90" s="607" t="b">
        <f t="shared" si="28"/>
        <v>0</v>
      </c>
      <c r="AY90" s="6" t="str">
        <f t="shared" si="29"/>
        <v>FALSEFALSEFALSE</v>
      </c>
      <c r="AZ90" s="608">
        <f t="shared" si="20"/>
        <v>0</v>
      </c>
      <c r="BA90" s="609" t="str">
        <f t="shared" si="31"/>
        <v/>
      </c>
      <c r="BB90" s="609">
        <f t="shared" si="21"/>
        <v>0</v>
      </c>
      <c r="BC90" s="604" t="str">
        <f t="shared" si="22"/>
        <v/>
      </c>
    </row>
    <row r="91" spans="1:55" s="6" customFormat="1" ht="13.5" customHeight="1">
      <c r="A91" s="366">
        <v>35</v>
      </c>
      <c r="B91" s="108"/>
      <c r="C91" s="286"/>
      <c r="D91" s="287"/>
      <c r="E91" s="287"/>
      <c r="F91" s="288"/>
      <c r="G91" s="290"/>
      <c r="H91" s="107"/>
      <c r="I91" s="290"/>
      <c r="J91" s="107"/>
      <c r="K91" s="358" t="str">
        <f t="shared" si="0"/>
        <v/>
      </c>
      <c r="L91" s="358">
        <f t="shared" si="23"/>
        <v>0</v>
      </c>
      <c r="M91" s="358">
        <f t="shared" si="24"/>
        <v>0</v>
      </c>
      <c r="N91" s="359" t="str">
        <f t="shared" si="25"/>
        <v/>
      </c>
      <c r="O91" s="359" t="str">
        <f t="shared" si="1"/>
        <v/>
      </c>
      <c r="P91" s="359" t="str">
        <f t="shared" si="2"/>
        <v/>
      </c>
      <c r="Q91" s="359" t="str">
        <f t="shared" si="3"/>
        <v/>
      </c>
      <c r="R91" s="359" t="str">
        <f t="shared" si="4"/>
        <v/>
      </c>
      <c r="S91" s="359" t="str">
        <f t="shared" si="5"/>
        <v/>
      </c>
      <c r="T91" s="431" t="str">
        <f t="shared" si="26"/>
        <v/>
      </c>
      <c r="U91" s="515"/>
      <c r="V91" s="108"/>
      <c r="W91" s="109"/>
      <c r="X91" s="110"/>
      <c r="Y91" s="111"/>
      <c r="Z91" s="113"/>
      <c r="AA91" s="112"/>
      <c r="AB91" s="431" t="str">
        <f t="shared" si="6"/>
        <v/>
      </c>
      <c r="AC91" s="704" t="str">
        <f t="shared" si="27"/>
        <v/>
      </c>
      <c r="AD91" s="622"/>
      <c r="AE91" s="462"/>
      <c r="AF91" s="360" t="str">
        <f t="shared" si="7"/>
        <v/>
      </c>
      <c r="AG91" s="360" t="str">
        <f t="shared" si="8"/>
        <v/>
      </c>
      <c r="AH91" s="361" t="str">
        <f t="shared" si="9"/>
        <v/>
      </c>
      <c r="AI91" s="361" t="str">
        <f t="shared" si="10"/>
        <v/>
      </c>
      <c r="AJ91" s="361" t="str">
        <f t="shared" si="11"/>
        <v/>
      </c>
      <c r="AK91" s="361" t="str">
        <f t="shared" si="12"/>
        <v/>
      </c>
      <c r="AL91" s="361" t="str">
        <f t="shared" si="13"/>
        <v/>
      </c>
      <c r="AM91" s="361" t="str">
        <f t="shared" si="14"/>
        <v/>
      </c>
      <c r="AN91" s="362" t="str">
        <f>IF(AF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2,FALSE),IF(OR(AJ91=1,AJ91=2),VLOOKUP(AH91,INDEX((係数_乗用_ガソリン,係数_乗用_CNG,係数_乗用_軽油,係数_乗用_メタノール,係数_乗用_LPG),1,1,AR91):INDEX((係数_乗用_ガソリン,係数_乗用_CNG,係数_乗用_軽油,係数_乗用_メタノール,係数_乗用_LPG),125,5,AR91),2,FALSE))))))</f>
        <v/>
      </c>
      <c r="AO91" s="362" t="str">
        <f>IF(T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3,FALSE),IF(OR(AJ91=1,AJ91=2),VLOOKUP(AH91,INDEX((係数_乗用_ガソリン,係数_乗用_CNG,係数_乗用_軽油,係数_乗用_メタノール,係数_乗用_LPG),1,1,AR91):INDEX((係数_乗用_ガソリン,係数_乗用_CNG,係数_乗用_軽油,係数_乗用_メタノール,係数_乗用_LPG),125,5,AR91),3,FALSE))))))</f>
        <v/>
      </c>
      <c r="AP91" s="361" t="str">
        <f t="shared" si="15"/>
        <v/>
      </c>
      <c r="AQ91" s="363" t="str">
        <f t="shared" si="16"/>
        <v/>
      </c>
      <c r="AR91" s="361" t="str">
        <f t="shared" si="17"/>
        <v/>
      </c>
      <c r="AS91" s="363" t="str">
        <f t="shared" si="18"/>
        <v/>
      </c>
      <c r="AT91" s="364" t="str">
        <f t="shared" si="19"/>
        <v/>
      </c>
      <c r="AV91" s="365"/>
      <c r="AX91" s="607" t="b">
        <f t="shared" si="28"/>
        <v>0</v>
      </c>
      <c r="AY91" s="6" t="str">
        <f t="shared" si="29"/>
        <v>FALSEFALSEFALSE</v>
      </c>
      <c r="AZ91" s="608">
        <f t="shared" si="20"/>
        <v>0</v>
      </c>
      <c r="BA91" s="609" t="str">
        <f t="shared" si="31"/>
        <v/>
      </c>
      <c r="BB91" s="609">
        <f t="shared" si="21"/>
        <v>0</v>
      </c>
      <c r="BC91" s="604" t="str">
        <f t="shared" si="22"/>
        <v/>
      </c>
    </row>
    <row r="92" spans="1:55" s="6" customFormat="1" ht="13.5" customHeight="1">
      <c r="A92" s="366">
        <v>36</v>
      </c>
      <c r="B92" s="108"/>
      <c r="C92" s="286"/>
      <c r="D92" s="287"/>
      <c r="E92" s="287"/>
      <c r="F92" s="288"/>
      <c r="G92" s="290"/>
      <c r="H92" s="107"/>
      <c r="I92" s="290"/>
      <c r="J92" s="107"/>
      <c r="K92" s="358" t="str">
        <f t="shared" si="0"/>
        <v/>
      </c>
      <c r="L92" s="358">
        <f t="shared" si="23"/>
        <v>0</v>
      </c>
      <c r="M92" s="358">
        <f t="shared" si="24"/>
        <v>0</v>
      </c>
      <c r="N92" s="359" t="str">
        <f t="shared" si="25"/>
        <v/>
      </c>
      <c r="O92" s="359" t="str">
        <f t="shared" si="1"/>
        <v/>
      </c>
      <c r="P92" s="359" t="str">
        <f t="shared" si="2"/>
        <v/>
      </c>
      <c r="Q92" s="359" t="str">
        <f t="shared" si="3"/>
        <v/>
      </c>
      <c r="R92" s="359" t="str">
        <f t="shared" si="4"/>
        <v/>
      </c>
      <c r="S92" s="359" t="str">
        <f t="shared" si="5"/>
        <v/>
      </c>
      <c r="T92" s="431" t="str">
        <f t="shared" si="26"/>
        <v/>
      </c>
      <c r="U92" s="515"/>
      <c r="V92" s="108"/>
      <c r="W92" s="109"/>
      <c r="X92" s="110"/>
      <c r="Y92" s="111"/>
      <c r="Z92" s="113"/>
      <c r="AA92" s="112"/>
      <c r="AB92" s="431" t="str">
        <f t="shared" si="6"/>
        <v/>
      </c>
      <c r="AC92" s="704" t="str">
        <f t="shared" si="27"/>
        <v/>
      </c>
      <c r="AD92" s="622"/>
      <c r="AE92" s="462"/>
      <c r="AF92" s="360" t="str">
        <f t="shared" si="7"/>
        <v/>
      </c>
      <c r="AG92" s="360" t="str">
        <f t="shared" si="8"/>
        <v/>
      </c>
      <c r="AH92" s="361" t="str">
        <f t="shared" si="9"/>
        <v/>
      </c>
      <c r="AI92" s="361" t="str">
        <f t="shared" si="10"/>
        <v/>
      </c>
      <c r="AJ92" s="361" t="str">
        <f t="shared" si="11"/>
        <v/>
      </c>
      <c r="AK92" s="361" t="str">
        <f t="shared" si="12"/>
        <v/>
      </c>
      <c r="AL92" s="361" t="str">
        <f t="shared" si="13"/>
        <v/>
      </c>
      <c r="AM92" s="361" t="str">
        <f t="shared" si="14"/>
        <v/>
      </c>
      <c r="AN92" s="362" t="str">
        <f>IF(AF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2,FALSE),IF(OR(AJ92=1,AJ92=2),VLOOKUP(AH92,INDEX((係数_乗用_ガソリン,係数_乗用_CNG,係数_乗用_軽油,係数_乗用_メタノール,係数_乗用_LPG),1,1,AR92):INDEX((係数_乗用_ガソリン,係数_乗用_CNG,係数_乗用_軽油,係数_乗用_メタノール,係数_乗用_LPG),125,5,AR92),2,FALSE))))))</f>
        <v/>
      </c>
      <c r="AO92" s="362" t="str">
        <f>IF(T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3,FALSE),IF(OR(AJ92=1,AJ92=2),VLOOKUP(AH92,INDEX((係数_乗用_ガソリン,係数_乗用_CNG,係数_乗用_軽油,係数_乗用_メタノール,係数_乗用_LPG),1,1,AR92):INDEX((係数_乗用_ガソリン,係数_乗用_CNG,係数_乗用_軽油,係数_乗用_メタノール,係数_乗用_LPG),125,5,AR92),3,FALSE))))))</f>
        <v/>
      </c>
      <c r="AP92" s="361" t="str">
        <f t="shared" si="15"/>
        <v/>
      </c>
      <c r="AQ92" s="363" t="str">
        <f t="shared" si="16"/>
        <v/>
      </c>
      <c r="AR92" s="361" t="str">
        <f t="shared" si="17"/>
        <v/>
      </c>
      <c r="AS92" s="363" t="str">
        <f t="shared" si="18"/>
        <v/>
      </c>
      <c r="AT92" s="364" t="str">
        <f t="shared" si="19"/>
        <v/>
      </c>
      <c r="AV92" s="365"/>
      <c r="AX92" s="607" t="b">
        <f t="shared" si="28"/>
        <v>0</v>
      </c>
      <c r="AY92" s="6" t="str">
        <f t="shared" si="29"/>
        <v>FALSEFALSEFALSE</v>
      </c>
      <c r="AZ92" s="608">
        <f t="shared" si="20"/>
        <v>0</v>
      </c>
      <c r="BA92" s="609" t="str">
        <f t="shared" si="31"/>
        <v/>
      </c>
      <c r="BB92" s="609">
        <f t="shared" si="21"/>
        <v>0</v>
      </c>
      <c r="BC92" s="604" t="str">
        <f t="shared" si="22"/>
        <v/>
      </c>
    </row>
    <row r="93" spans="1:55" s="6" customFormat="1" ht="13.5" customHeight="1">
      <c r="A93" s="366">
        <v>37</v>
      </c>
      <c r="B93" s="108"/>
      <c r="C93" s="286"/>
      <c r="D93" s="287"/>
      <c r="E93" s="287"/>
      <c r="F93" s="288"/>
      <c r="G93" s="290"/>
      <c r="H93" s="107"/>
      <c r="I93" s="290"/>
      <c r="J93" s="107"/>
      <c r="K93" s="358" t="str">
        <f t="shared" si="0"/>
        <v/>
      </c>
      <c r="L93" s="358">
        <f t="shared" si="23"/>
        <v>0</v>
      </c>
      <c r="M93" s="358">
        <f t="shared" si="24"/>
        <v>0</v>
      </c>
      <c r="N93" s="359" t="str">
        <f t="shared" si="25"/>
        <v/>
      </c>
      <c r="O93" s="359" t="str">
        <f t="shared" si="1"/>
        <v/>
      </c>
      <c r="P93" s="359" t="str">
        <f t="shared" si="2"/>
        <v/>
      </c>
      <c r="Q93" s="359" t="str">
        <f t="shared" si="3"/>
        <v/>
      </c>
      <c r="R93" s="359" t="str">
        <f t="shared" si="4"/>
        <v/>
      </c>
      <c r="S93" s="359" t="str">
        <f t="shared" si="5"/>
        <v/>
      </c>
      <c r="T93" s="431" t="str">
        <f t="shared" si="26"/>
        <v/>
      </c>
      <c r="U93" s="515"/>
      <c r="V93" s="108"/>
      <c r="W93" s="109"/>
      <c r="X93" s="110"/>
      <c r="Y93" s="111"/>
      <c r="Z93" s="113"/>
      <c r="AA93" s="112"/>
      <c r="AB93" s="431" t="str">
        <f t="shared" si="6"/>
        <v/>
      </c>
      <c r="AC93" s="704" t="str">
        <f t="shared" si="27"/>
        <v/>
      </c>
      <c r="AD93" s="622"/>
      <c r="AE93" s="462"/>
      <c r="AF93" s="360" t="str">
        <f t="shared" si="7"/>
        <v/>
      </c>
      <c r="AG93" s="360" t="str">
        <f t="shared" si="8"/>
        <v/>
      </c>
      <c r="AH93" s="361" t="str">
        <f t="shared" si="9"/>
        <v/>
      </c>
      <c r="AI93" s="361" t="str">
        <f t="shared" si="10"/>
        <v/>
      </c>
      <c r="AJ93" s="361" t="str">
        <f t="shared" si="11"/>
        <v/>
      </c>
      <c r="AK93" s="361" t="str">
        <f t="shared" si="12"/>
        <v/>
      </c>
      <c r="AL93" s="361" t="str">
        <f t="shared" si="13"/>
        <v/>
      </c>
      <c r="AM93" s="361" t="str">
        <f t="shared" si="14"/>
        <v/>
      </c>
      <c r="AN93" s="362" t="str">
        <f>IF(AF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2,FALSE),IF(OR(AJ93=1,AJ93=2),VLOOKUP(AH93,INDEX((係数_乗用_ガソリン,係数_乗用_CNG,係数_乗用_軽油,係数_乗用_メタノール,係数_乗用_LPG),1,1,AR93):INDEX((係数_乗用_ガソリン,係数_乗用_CNG,係数_乗用_軽油,係数_乗用_メタノール,係数_乗用_LPG),125,5,AR93),2,FALSE))))))</f>
        <v/>
      </c>
      <c r="AO93" s="362" t="str">
        <f>IF(T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3,FALSE),IF(OR(AJ93=1,AJ93=2),VLOOKUP(AH93,INDEX((係数_乗用_ガソリン,係数_乗用_CNG,係数_乗用_軽油,係数_乗用_メタノール,係数_乗用_LPG),1,1,AR93):INDEX((係数_乗用_ガソリン,係数_乗用_CNG,係数_乗用_軽油,係数_乗用_メタノール,係数_乗用_LPG),125,5,AR93),3,FALSE))))))</f>
        <v/>
      </c>
      <c r="AP93" s="361" t="str">
        <f t="shared" si="15"/>
        <v/>
      </c>
      <c r="AQ93" s="363" t="str">
        <f t="shared" si="16"/>
        <v/>
      </c>
      <c r="AR93" s="361" t="str">
        <f t="shared" si="17"/>
        <v/>
      </c>
      <c r="AS93" s="363" t="str">
        <f t="shared" si="18"/>
        <v/>
      </c>
      <c r="AT93" s="364" t="str">
        <f t="shared" si="19"/>
        <v/>
      </c>
      <c r="AV93" s="365"/>
      <c r="AX93" s="607" t="b">
        <f t="shared" si="28"/>
        <v>0</v>
      </c>
      <c r="AY93" s="6" t="str">
        <f t="shared" si="29"/>
        <v>FALSEFALSEFALSE</v>
      </c>
      <c r="AZ93" s="608">
        <f t="shared" si="20"/>
        <v>0</v>
      </c>
      <c r="BA93" s="609" t="str">
        <f t="shared" si="31"/>
        <v/>
      </c>
      <c r="BB93" s="609">
        <f t="shared" si="21"/>
        <v>0</v>
      </c>
      <c r="BC93" s="604" t="str">
        <f t="shared" si="22"/>
        <v/>
      </c>
    </row>
    <row r="94" spans="1:55" s="6" customFormat="1" ht="13.5" customHeight="1">
      <c r="A94" s="366">
        <v>38</v>
      </c>
      <c r="B94" s="108"/>
      <c r="C94" s="286"/>
      <c r="D94" s="287"/>
      <c r="E94" s="287"/>
      <c r="F94" s="288"/>
      <c r="G94" s="290"/>
      <c r="H94" s="107"/>
      <c r="I94" s="290"/>
      <c r="J94" s="107"/>
      <c r="K94" s="358" t="str">
        <f t="shared" si="0"/>
        <v/>
      </c>
      <c r="L94" s="358">
        <f t="shared" si="23"/>
        <v>0</v>
      </c>
      <c r="M94" s="358">
        <f t="shared" si="24"/>
        <v>0</v>
      </c>
      <c r="N94" s="359" t="str">
        <f t="shared" si="25"/>
        <v/>
      </c>
      <c r="O94" s="359" t="str">
        <f t="shared" si="1"/>
        <v/>
      </c>
      <c r="P94" s="359" t="str">
        <f t="shared" si="2"/>
        <v/>
      </c>
      <c r="Q94" s="359" t="str">
        <f t="shared" si="3"/>
        <v/>
      </c>
      <c r="R94" s="359" t="str">
        <f t="shared" si="4"/>
        <v/>
      </c>
      <c r="S94" s="359" t="str">
        <f t="shared" si="5"/>
        <v/>
      </c>
      <c r="T94" s="431" t="str">
        <f t="shared" si="26"/>
        <v/>
      </c>
      <c r="U94" s="515"/>
      <c r="V94" s="108"/>
      <c r="W94" s="109"/>
      <c r="X94" s="110"/>
      <c r="Y94" s="111"/>
      <c r="Z94" s="113"/>
      <c r="AA94" s="112"/>
      <c r="AB94" s="431" t="str">
        <f t="shared" si="6"/>
        <v/>
      </c>
      <c r="AC94" s="704" t="str">
        <f t="shared" si="27"/>
        <v/>
      </c>
      <c r="AD94" s="622"/>
      <c r="AE94" s="462"/>
      <c r="AF94" s="360" t="str">
        <f t="shared" si="7"/>
        <v/>
      </c>
      <c r="AG94" s="360" t="str">
        <f t="shared" si="8"/>
        <v/>
      </c>
      <c r="AH94" s="361" t="str">
        <f t="shared" si="9"/>
        <v/>
      </c>
      <c r="AI94" s="361" t="str">
        <f t="shared" si="10"/>
        <v/>
      </c>
      <c r="AJ94" s="361" t="str">
        <f t="shared" si="11"/>
        <v/>
      </c>
      <c r="AK94" s="361" t="str">
        <f t="shared" si="12"/>
        <v/>
      </c>
      <c r="AL94" s="361" t="str">
        <f t="shared" si="13"/>
        <v/>
      </c>
      <c r="AM94" s="361" t="str">
        <f t="shared" si="14"/>
        <v/>
      </c>
      <c r="AN94" s="362" t="str">
        <f>IF(AF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2,FALSE),IF(OR(AJ94=1,AJ94=2),VLOOKUP(AH94,INDEX((係数_乗用_ガソリン,係数_乗用_CNG,係数_乗用_軽油,係数_乗用_メタノール,係数_乗用_LPG),1,1,AR94):INDEX((係数_乗用_ガソリン,係数_乗用_CNG,係数_乗用_軽油,係数_乗用_メタノール,係数_乗用_LPG),125,5,AR94),2,FALSE))))))</f>
        <v/>
      </c>
      <c r="AO94" s="362" t="str">
        <f>IF(T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3,FALSE),IF(OR(AJ94=1,AJ94=2),VLOOKUP(AH94,INDEX((係数_乗用_ガソリン,係数_乗用_CNG,係数_乗用_軽油,係数_乗用_メタノール,係数_乗用_LPG),1,1,AR94):INDEX((係数_乗用_ガソリン,係数_乗用_CNG,係数_乗用_軽油,係数_乗用_メタノール,係数_乗用_LPG),125,5,AR94),3,FALSE))))))</f>
        <v/>
      </c>
      <c r="AP94" s="361" t="str">
        <f t="shared" si="15"/>
        <v/>
      </c>
      <c r="AQ94" s="363" t="str">
        <f t="shared" si="16"/>
        <v/>
      </c>
      <c r="AR94" s="361" t="str">
        <f t="shared" si="17"/>
        <v/>
      </c>
      <c r="AS94" s="363" t="str">
        <f t="shared" si="18"/>
        <v/>
      </c>
      <c r="AT94" s="364" t="str">
        <f t="shared" si="19"/>
        <v/>
      </c>
      <c r="AV94" s="365"/>
      <c r="AX94" s="607" t="b">
        <f t="shared" si="28"/>
        <v>0</v>
      </c>
      <c r="AY94" s="6" t="str">
        <f t="shared" si="29"/>
        <v>FALSEFALSEFALSE</v>
      </c>
      <c r="AZ94" s="608">
        <f t="shared" si="20"/>
        <v>0</v>
      </c>
      <c r="BA94" s="609" t="str">
        <f t="shared" si="31"/>
        <v/>
      </c>
      <c r="BB94" s="609">
        <f t="shared" si="21"/>
        <v>0</v>
      </c>
      <c r="BC94" s="604" t="str">
        <f t="shared" si="22"/>
        <v/>
      </c>
    </row>
    <row r="95" spans="1:55" s="6" customFormat="1" ht="13.5" customHeight="1">
      <c r="A95" s="366">
        <v>39</v>
      </c>
      <c r="B95" s="108"/>
      <c r="C95" s="286"/>
      <c r="D95" s="287"/>
      <c r="E95" s="287"/>
      <c r="F95" s="288"/>
      <c r="G95" s="290"/>
      <c r="H95" s="107"/>
      <c r="I95" s="290"/>
      <c r="J95" s="107"/>
      <c r="K95" s="358" t="str">
        <f t="shared" si="0"/>
        <v/>
      </c>
      <c r="L95" s="358">
        <f t="shared" si="23"/>
        <v>0</v>
      </c>
      <c r="M95" s="358">
        <f t="shared" si="24"/>
        <v>0</v>
      </c>
      <c r="N95" s="359" t="str">
        <f t="shared" si="25"/>
        <v/>
      </c>
      <c r="O95" s="359" t="str">
        <f t="shared" si="1"/>
        <v/>
      </c>
      <c r="P95" s="359" t="str">
        <f t="shared" si="2"/>
        <v/>
      </c>
      <c r="Q95" s="359" t="str">
        <f t="shared" si="3"/>
        <v/>
      </c>
      <c r="R95" s="359" t="str">
        <f t="shared" si="4"/>
        <v/>
      </c>
      <c r="S95" s="359" t="str">
        <f t="shared" si="5"/>
        <v/>
      </c>
      <c r="T95" s="431" t="str">
        <f t="shared" si="26"/>
        <v/>
      </c>
      <c r="U95" s="515"/>
      <c r="V95" s="108"/>
      <c r="W95" s="109"/>
      <c r="X95" s="110"/>
      <c r="Y95" s="111"/>
      <c r="Z95" s="113"/>
      <c r="AA95" s="112"/>
      <c r="AB95" s="431" t="str">
        <f t="shared" si="6"/>
        <v/>
      </c>
      <c r="AC95" s="704" t="str">
        <f t="shared" si="27"/>
        <v/>
      </c>
      <c r="AD95" s="622"/>
      <c r="AE95" s="462"/>
      <c r="AF95" s="360" t="str">
        <f t="shared" si="7"/>
        <v/>
      </c>
      <c r="AG95" s="360" t="str">
        <f t="shared" si="8"/>
        <v/>
      </c>
      <c r="AH95" s="361" t="str">
        <f t="shared" si="9"/>
        <v/>
      </c>
      <c r="AI95" s="361" t="str">
        <f t="shared" si="10"/>
        <v/>
      </c>
      <c r="AJ95" s="361" t="str">
        <f t="shared" si="11"/>
        <v/>
      </c>
      <c r="AK95" s="361" t="str">
        <f t="shared" si="12"/>
        <v/>
      </c>
      <c r="AL95" s="361" t="str">
        <f t="shared" si="13"/>
        <v/>
      </c>
      <c r="AM95" s="361" t="str">
        <f t="shared" si="14"/>
        <v/>
      </c>
      <c r="AN95" s="362" t="str">
        <f>IF(AF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2,FALSE),IF(OR(AJ95=1,AJ95=2),VLOOKUP(AH95,INDEX((係数_乗用_ガソリン,係数_乗用_CNG,係数_乗用_軽油,係数_乗用_メタノール,係数_乗用_LPG),1,1,AR95):INDEX((係数_乗用_ガソリン,係数_乗用_CNG,係数_乗用_軽油,係数_乗用_メタノール,係数_乗用_LPG),125,5,AR95),2,FALSE))))))</f>
        <v/>
      </c>
      <c r="AO95" s="362" t="str">
        <f>IF(T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3,FALSE),IF(OR(AJ95=1,AJ95=2),VLOOKUP(AH95,INDEX((係数_乗用_ガソリン,係数_乗用_CNG,係数_乗用_軽油,係数_乗用_メタノール,係数_乗用_LPG),1,1,AR95):INDEX((係数_乗用_ガソリン,係数_乗用_CNG,係数_乗用_軽油,係数_乗用_メタノール,係数_乗用_LPG),125,5,AR95),3,FALSE))))))</f>
        <v/>
      </c>
      <c r="AP95" s="361" t="str">
        <f t="shared" si="15"/>
        <v/>
      </c>
      <c r="AQ95" s="363" t="str">
        <f t="shared" si="16"/>
        <v/>
      </c>
      <c r="AR95" s="361" t="str">
        <f t="shared" si="17"/>
        <v/>
      </c>
      <c r="AS95" s="363" t="str">
        <f t="shared" si="18"/>
        <v/>
      </c>
      <c r="AT95" s="364" t="str">
        <f t="shared" si="19"/>
        <v/>
      </c>
      <c r="AV95" s="365"/>
      <c r="AX95" s="607" t="b">
        <f t="shared" si="28"/>
        <v>0</v>
      </c>
      <c r="AY95" s="6" t="str">
        <f t="shared" si="29"/>
        <v>FALSEFALSEFALSE</v>
      </c>
      <c r="AZ95" s="608">
        <f t="shared" si="20"/>
        <v>0</v>
      </c>
      <c r="BA95" s="609" t="str">
        <f t="shared" si="31"/>
        <v/>
      </c>
      <c r="BB95" s="609">
        <f t="shared" si="21"/>
        <v>0</v>
      </c>
      <c r="BC95" s="604" t="str">
        <f t="shared" si="22"/>
        <v/>
      </c>
    </row>
    <row r="96" spans="1:55" s="6" customFormat="1" ht="13.5" customHeight="1">
      <c r="A96" s="366">
        <v>40</v>
      </c>
      <c r="B96" s="108"/>
      <c r="C96" s="286"/>
      <c r="D96" s="287"/>
      <c r="E96" s="287"/>
      <c r="F96" s="288"/>
      <c r="G96" s="290"/>
      <c r="H96" s="107"/>
      <c r="I96" s="290"/>
      <c r="J96" s="107"/>
      <c r="K96" s="358" t="str">
        <f t="shared" si="0"/>
        <v/>
      </c>
      <c r="L96" s="358">
        <f t="shared" si="23"/>
        <v>0</v>
      </c>
      <c r="M96" s="358">
        <f t="shared" si="24"/>
        <v>0</v>
      </c>
      <c r="N96" s="359" t="str">
        <f t="shared" si="25"/>
        <v/>
      </c>
      <c r="O96" s="359" t="str">
        <f t="shared" si="1"/>
        <v/>
      </c>
      <c r="P96" s="359" t="str">
        <f t="shared" si="2"/>
        <v/>
      </c>
      <c r="Q96" s="359" t="str">
        <f t="shared" si="3"/>
        <v/>
      </c>
      <c r="R96" s="359" t="str">
        <f t="shared" si="4"/>
        <v/>
      </c>
      <c r="S96" s="359" t="str">
        <f t="shared" si="5"/>
        <v/>
      </c>
      <c r="T96" s="431" t="str">
        <f t="shared" si="26"/>
        <v/>
      </c>
      <c r="U96" s="515"/>
      <c r="V96" s="108"/>
      <c r="W96" s="109"/>
      <c r="X96" s="110"/>
      <c r="Y96" s="111"/>
      <c r="Z96" s="113"/>
      <c r="AA96" s="112"/>
      <c r="AB96" s="431" t="str">
        <f t="shared" si="6"/>
        <v/>
      </c>
      <c r="AC96" s="704" t="str">
        <f t="shared" si="27"/>
        <v/>
      </c>
      <c r="AD96" s="622"/>
      <c r="AE96" s="462"/>
      <c r="AF96" s="360" t="str">
        <f t="shared" si="7"/>
        <v/>
      </c>
      <c r="AG96" s="360" t="str">
        <f t="shared" si="8"/>
        <v/>
      </c>
      <c r="AH96" s="361" t="str">
        <f t="shared" si="9"/>
        <v/>
      </c>
      <c r="AI96" s="361" t="str">
        <f t="shared" si="10"/>
        <v/>
      </c>
      <c r="AJ96" s="361" t="str">
        <f t="shared" si="11"/>
        <v/>
      </c>
      <c r="AK96" s="361" t="str">
        <f t="shared" si="12"/>
        <v/>
      </c>
      <c r="AL96" s="361" t="str">
        <f t="shared" si="13"/>
        <v/>
      </c>
      <c r="AM96" s="361" t="str">
        <f t="shared" si="14"/>
        <v/>
      </c>
      <c r="AN96" s="362" t="str">
        <f>IF(AF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2,FALSE),IF(OR(AJ96=1,AJ96=2),VLOOKUP(AH96,INDEX((係数_乗用_ガソリン,係数_乗用_CNG,係数_乗用_軽油,係数_乗用_メタノール,係数_乗用_LPG),1,1,AR96):INDEX((係数_乗用_ガソリン,係数_乗用_CNG,係数_乗用_軽油,係数_乗用_メタノール,係数_乗用_LPG),125,5,AR96),2,FALSE))))))</f>
        <v/>
      </c>
      <c r="AO96" s="362" t="str">
        <f>IF(T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3,FALSE),IF(OR(AJ96=1,AJ96=2),VLOOKUP(AH96,INDEX((係数_乗用_ガソリン,係数_乗用_CNG,係数_乗用_軽油,係数_乗用_メタノール,係数_乗用_LPG),1,1,AR96):INDEX((係数_乗用_ガソリン,係数_乗用_CNG,係数_乗用_軽油,係数_乗用_メタノール,係数_乗用_LPG),125,5,AR96),3,FALSE))))))</f>
        <v/>
      </c>
      <c r="AP96" s="361" t="str">
        <f t="shared" si="15"/>
        <v/>
      </c>
      <c r="AQ96" s="363" t="str">
        <f t="shared" si="16"/>
        <v/>
      </c>
      <c r="AR96" s="361" t="str">
        <f t="shared" si="17"/>
        <v/>
      </c>
      <c r="AS96" s="363" t="str">
        <f t="shared" si="18"/>
        <v/>
      </c>
      <c r="AT96" s="364" t="str">
        <f t="shared" si="19"/>
        <v/>
      </c>
      <c r="AV96" s="365"/>
      <c r="AX96" s="607" t="b">
        <f t="shared" si="28"/>
        <v>0</v>
      </c>
      <c r="AY96" s="6" t="str">
        <f t="shared" si="29"/>
        <v>FALSEFALSEFALSE</v>
      </c>
      <c r="AZ96" s="608">
        <f t="shared" si="20"/>
        <v>0</v>
      </c>
      <c r="BA96" s="609" t="str">
        <f t="shared" si="31"/>
        <v/>
      </c>
      <c r="BB96" s="609">
        <f t="shared" si="21"/>
        <v>0</v>
      </c>
      <c r="BC96" s="604" t="str">
        <f t="shared" si="22"/>
        <v/>
      </c>
    </row>
    <row r="97" spans="1:55" s="6" customFormat="1" ht="13.5" customHeight="1">
      <c r="A97" s="366">
        <v>41</v>
      </c>
      <c r="B97" s="108"/>
      <c r="C97" s="286"/>
      <c r="D97" s="287"/>
      <c r="E97" s="287"/>
      <c r="F97" s="288"/>
      <c r="G97" s="290"/>
      <c r="H97" s="107"/>
      <c r="I97" s="290"/>
      <c r="J97" s="107"/>
      <c r="K97" s="358" t="str">
        <f t="shared" si="0"/>
        <v/>
      </c>
      <c r="L97" s="358">
        <f t="shared" si="23"/>
        <v>0</v>
      </c>
      <c r="M97" s="358">
        <f t="shared" si="24"/>
        <v>0</v>
      </c>
      <c r="N97" s="359" t="str">
        <f t="shared" si="25"/>
        <v/>
      </c>
      <c r="O97" s="359" t="str">
        <f t="shared" si="1"/>
        <v/>
      </c>
      <c r="P97" s="359" t="str">
        <f t="shared" si="2"/>
        <v/>
      </c>
      <c r="Q97" s="359" t="str">
        <f t="shared" si="3"/>
        <v/>
      </c>
      <c r="R97" s="359" t="str">
        <f t="shared" si="4"/>
        <v/>
      </c>
      <c r="S97" s="359" t="str">
        <f t="shared" si="5"/>
        <v/>
      </c>
      <c r="T97" s="431" t="str">
        <f t="shared" si="26"/>
        <v/>
      </c>
      <c r="U97" s="515"/>
      <c r="V97" s="108"/>
      <c r="W97" s="109"/>
      <c r="X97" s="110"/>
      <c r="Y97" s="111"/>
      <c r="Z97" s="113"/>
      <c r="AA97" s="112"/>
      <c r="AB97" s="431" t="str">
        <f t="shared" si="6"/>
        <v/>
      </c>
      <c r="AC97" s="704" t="str">
        <f t="shared" si="27"/>
        <v/>
      </c>
      <c r="AD97" s="622"/>
      <c r="AE97" s="462"/>
      <c r="AF97" s="360" t="str">
        <f t="shared" si="7"/>
        <v/>
      </c>
      <c r="AG97" s="360" t="str">
        <f t="shared" si="8"/>
        <v/>
      </c>
      <c r="AH97" s="361" t="str">
        <f t="shared" si="9"/>
        <v/>
      </c>
      <c r="AI97" s="361" t="str">
        <f t="shared" si="10"/>
        <v/>
      </c>
      <c r="AJ97" s="361" t="str">
        <f t="shared" si="11"/>
        <v/>
      </c>
      <c r="AK97" s="361" t="str">
        <f t="shared" si="12"/>
        <v/>
      </c>
      <c r="AL97" s="361" t="str">
        <f t="shared" si="13"/>
        <v/>
      </c>
      <c r="AM97" s="361" t="str">
        <f t="shared" si="14"/>
        <v/>
      </c>
      <c r="AN97" s="362" t="str">
        <f>IF(AF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2,FALSE),IF(OR(AJ97=1,AJ97=2),VLOOKUP(AH97,INDEX((係数_乗用_ガソリン,係数_乗用_CNG,係数_乗用_軽油,係数_乗用_メタノール,係数_乗用_LPG),1,1,AR97):INDEX((係数_乗用_ガソリン,係数_乗用_CNG,係数_乗用_軽油,係数_乗用_メタノール,係数_乗用_LPG),125,5,AR97),2,FALSE))))))</f>
        <v/>
      </c>
      <c r="AO97" s="362" t="str">
        <f>IF(T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3,FALSE),IF(OR(AJ97=1,AJ97=2),VLOOKUP(AH97,INDEX((係数_乗用_ガソリン,係数_乗用_CNG,係数_乗用_軽油,係数_乗用_メタノール,係数_乗用_LPG),1,1,AR97):INDEX((係数_乗用_ガソリン,係数_乗用_CNG,係数_乗用_軽油,係数_乗用_メタノール,係数_乗用_LPG),125,5,AR97),3,FALSE))))))</f>
        <v/>
      </c>
      <c r="AP97" s="361" t="str">
        <f t="shared" si="15"/>
        <v/>
      </c>
      <c r="AQ97" s="363" t="str">
        <f t="shared" si="16"/>
        <v/>
      </c>
      <c r="AR97" s="361" t="str">
        <f t="shared" si="17"/>
        <v/>
      </c>
      <c r="AS97" s="363" t="str">
        <f t="shared" si="18"/>
        <v/>
      </c>
      <c r="AT97" s="364" t="str">
        <f t="shared" si="19"/>
        <v/>
      </c>
      <c r="AV97" s="365"/>
      <c r="AX97" s="607" t="b">
        <f t="shared" si="28"/>
        <v>0</v>
      </c>
      <c r="AY97" s="6" t="str">
        <f t="shared" si="29"/>
        <v>FALSEFALSEFALSE</v>
      </c>
      <c r="AZ97" s="608">
        <f t="shared" si="20"/>
        <v>0</v>
      </c>
      <c r="BA97" s="609" t="str">
        <f t="shared" si="31"/>
        <v/>
      </c>
      <c r="BB97" s="609">
        <f t="shared" si="21"/>
        <v>0</v>
      </c>
      <c r="BC97" s="604" t="str">
        <f t="shared" si="22"/>
        <v/>
      </c>
    </row>
    <row r="98" spans="1:55" s="6" customFormat="1" ht="13.5" customHeight="1">
      <c r="A98" s="366">
        <v>42</v>
      </c>
      <c r="B98" s="108"/>
      <c r="C98" s="286"/>
      <c r="D98" s="287"/>
      <c r="E98" s="287"/>
      <c r="F98" s="288"/>
      <c r="G98" s="290"/>
      <c r="H98" s="107"/>
      <c r="I98" s="290"/>
      <c r="J98" s="107"/>
      <c r="K98" s="358" t="str">
        <f t="shared" si="0"/>
        <v/>
      </c>
      <c r="L98" s="358">
        <f t="shared" si="23"/>
        <v>0</v>
      </c>
      <c r="M98" s="358">
        <f t="shared" si="24"/>
        <v>0</v>
      </c>
      <c r="N98" s="359" t="str">
        <f t="shared" si="25"/>
        <v/>
      </c>
      <c r="O98" s="359" t="str">
        <f t="shared" si="1"/>
        <v/>
      </c>
      <c r="P98" s="359" t="str">
        <f t="shared" si="2"/>
        <v/>
      </c>
      <c r="Q98" s="359" t="str">
        <f t="shared" si="3"/>
        <v/>
      </c>
      <c r="R98" s="359" t="str">
        <f t="shared" si="4"/>
        <v/>
      </c>
      <c r="S98" s="359" t="str">
        <f t="shared" si="5"/>
        <v/>
      </c>
      <c r="T98" s="431" t="str">
        <f t="shared" si="26"/>
        <v/>
      </c>
      <c r="U98" s="515"/>
      <c r="V98" s="108"/>
      <c r="W98" s="109"/>
      <c r="X98" s="110"/>
      <c r="Y98" s="111"/>
      <c r="Z98" s="113"/>
      <c r="AA98" s="112"/>
      <c r="AB98" s="431" t="str">
        <f t="shared" si="6"/>
        <v/>
      </c>
      <c r="AC98" s="704" t="str">
        <f t="shared" si="27"/>
        <v/>
      </c>
      <c r="AD98" s="622"/>
      <c r="AE98" s="462"/>
      <c r="AF98" s="360" t="str">
        <f t="shared" si="7"/>
        <v/>
      </c>
      <c r="AG98" s="360" t="str">
        <f t="shared" si="8"/>
        <v/>
      </c>
      <c r="AH98" s="361" t="str">
        <f t="shared" si="9"/>
        <v/>
      </c>
      <c r="AI98" s="361" t="str">
        <f t="shared" si="10"/>
        <v/>
      </c>
      <c r="AJ98" s="361" t="str">
        <f t="shared" si="11"/>
        <v/>
      </c>
      <c r="AK98" s="361" t="str">
        <f t="shared" si="12"/>
        <v/>
      </c>
      <c r="AL98" s="361" t="str">
        <f t="shared" si="13"/>
        <v/>
      </c>
      <c r="AM98" s="361" t="str">
        <f t="shared" si="14"/>
        <v/>
      </c>
      <c r="AN98" s="362" t="str">
        <f>IF(AF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2,FALSE),IF(OR(AJ98=1,AJ98=2),VLOOKUP(AH98,INDEX((係数_乗用_ガソリン,係数_乗用_CNG,係数_乗用_軽油,係数_乗用_メタノール,係数_乗用_LPG),1,1,AR98):INDEX((係数_乗用_ガソリン,係数_乗用_CNG,係数_乗用_軽油,係数_乗用_メタノール,係数_乗用_LPG),125,5,AR98),2,FALSE))))))</f>
        <v/>
      </c>
      <c r="AO98" s="362" t="str">
        <f>IF(T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3,FALSE),IF(OR(AJ98=1,AJ98=2),VLOOKUP(AH98,INDEX((係数_乗用_ガソリン,係数_乗用_CNG,係数_乗用_軽油,係数_乗用_メタノール,係数_乗用_LPG),1,1,AR98):INDEX((係数_乗用_ガソリン,係数_乗用_CNG,係数_乗用_軽油,係数_乗用_メタノール,係数_乗用_LPG),125,5,AR98),3,FALSE))))))</f>
        <v/>
      </c>
      <c r="AP98" s="361" t="str">
        <f t="shared" si="15"/>
        <v/>
      </c>
      <c r="AQ98" s="363" t="str">
        <f t="shared" si="16"/>
        <v/>
      </c>
      <c r="AR98" s="361" t="str">
        <f t="shared" si="17"/>
        <v/>
      </c>
      <c r="AS98" s="363" t="str">
        <f t="shared" si="18"/>
        <v/>
      </c>
      <c r="AT98" s="364" t="str">
        <f t="shared" si="19"/>
        <v/>
      </c>
      <c r="AV98" s="365"/>
      <c r="AX98" s="607" t="b">
        <f t="shared" si="28"/>
        <v>0</v>
      </c>
      <c r="AY98" s="6" t="str">
        <f t="shared" si="29"/>
        <v>FALSEFALSEFALSE</v>
      </c>
      <c r="AZ98" s="608">
        <f t="shared" si="20"/>
        <v>0</v>
      </c>
      <c r="BA98" s="609" t="str">
        <f t="shared" si="31"/>
        <v/>
      </c>
      <c r="BB98" s="609">
        <f t="shared" si="21"/>
        <v>0</v>
      </c>
      <c r="BC98" s="604" t="str">
        <f t="shared" si="22"/>
        <v/>
      </c>
    </row>
    <row r="99" spans="1:55" s="6" customFormat="1" ht="13.5" customHeight="1">
      <c r="A99" s="366">
        <v>43</v>
      </c>
      <c r="B99" s="108"/>
      <c r="C99" s="286"/>
      <c r="D99" s="287"/>
      <c r="E99" s="287"/>
      <c r="F99" s="288"/>
      <c r="G99" s="290"/>
      <c r="H99" s="107"/>
      <c r="I99" s="290"/>
      <c r="J99" s="107"/>
      <c r="K99" s="358" t="str">
        <f t="shared" si="0"/>
        <v/>
      </c>
      <c r="L99" s="358">
        <f t="shared" si="23"/>
        <v>0</v>
      </c>
      <c r="M99" s="358">
        <f t="shared" si="24"/>
        <v>0</v>
      </c>
      <c r="N99" s="359" t="str">
        <f t="shared" si="25"/>
        <v/>
      </c>
      <c r="O99" s="359" t="str">
        <f t="shared" si="1"/>
        <v/>
      </c>
      <c r="P99" s="359" t="str">
        <f t="shared" si="2"/>
        <v/>
      </c>
      <c r="Q99" s="359" t="str">
        <f t="shared" si="3"/>
        <v/>
      </c>
      <c r="R99" s="359" t="str">
        <f t="shared" si="4"/>
        <v/>
      </c>
      <c r="S99" s="359" t="str">
        <f t="shared" si="5"/>
        <v/>
      </c>
      <c r="T99" s="431" t="str">
        <f t="shared" si="26"/>
        <v/>
      </c>
      <c r="U99" s="515"/>
      <c r="V99" s="108"/>
      <c r="W99" s="109"/>
      <c r="X99" s="110"/>
      <c r="Y99" s="111"/>
      <c r="Z99" s="113"/>
      <c r="AA99" s="112"/>
      <c r="AB99" s="431" t="str">
        <f t="shared" si="6"/>
        <v/>
      </c>
      <c r="AC99" s="704" t="str">
        <f t="shared" si="27"/>
        <v/>
      </c>
      <c r="AD99" s="622"/>
      <c r="AE99" s="462"/>
      <c r="AF99" s="360" t="str">
        <f t="shared" si="7"/>
        <v/>
      </c>
      <c r="AG99" s="360" t="str">
        <f t="shared" si="8"/>
        <v/>
      </c>
      <c r="AH99" s="361" t="str">
        <f t="shared" si="9"/>
        <v/>
      </c>
      <c r="AI99" s="361" t="str">
        <f t="shared" si="10"/>
        <v/>
      </c>
      <c r="AJ99" s="361" t="str">
        <f t="shared" si="11"/>
        <v/>
      </c>
      <c r="AK99" s="361" t="str">
        <f t="shared" si="12"/>
        <v/>
      </c>
      <c r="AL99" s="361" t="str">
        <f t="shared" si="13"/>
        <v/>
      </c>
      <c r="AM99" s="361" t="str">
        <f t="shared" si="14"/>
        <v/>
      </c>
      <c r="AN99" s="362" t="str">
        <f>IF(AF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2,FALSE),IF(OR(AJ99=1,AJ99=2),VLOOKUP(AH99,INDEX((係数_乗用_ガソリン,係数_乗用_CNG,係数_乗用_軽油,係数_乗用_メタノール,係数_乗用_LPG),1,1,AR99):INDEX((係数_乗用_ガソリン,係数_乗用_CNG,係数_乗用_軽油,係数_乗用_メタノール,係数_乗用_LPG),125,5,AR99),2,FALSE))))))</f>
        <v/>
      </c>
      <c r="AO99" s="362" t="str">
        <f>IF(T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3,FALSE),IF(OR(AJ99=1,AJ99=2),VLOOKUP(AH99,INDEX((係数_乗用_ガソリン,係数_乗用_CNG,係数_乗用_軽油,係数_乗用_メタノール,係数_乗用_LPG),1,1,AR99):INDEX((係数_乗用_ガソリン,係数_乗用_CNG,係数_乗用_軽油,係数_乗用_メタノール,係数_乗用_LPG),125,5,AR99),3,FALSE))))))</f>
        <v/>
      </c>
      <c r="AP99" s="361" t="str">
        <f t="shared" si="15"/>
        <v/>
      </c>
      <c r="AQ99" s="363" t="str">
        <f t="shared" si="16"/>
        <v/>
      </c>
      <c r="AR99" s="361" t="str">
        <f t="shared" si="17"/>
        <v/>
      </c>
      <c r="AS99" s="363" t="str">
        <f t="shared" si="18"/>
        <v/>
      </c>
      <c r="AT99" s="364" t="str">
        <f t="shared" si="19"/>
        <v/>
      </c>
      <c r="AV99" s="365"/>
      <c r="AX99" s="607" t="b">
        <f t="shared" si="28"/>
        <v>0</v>
      </c>
      <c r="AY99" s="6" t="str">
        <f t="shared" si="29"/>
        <v>FALSEFALSEFALSE</v>
      </c>
      <c r="AZ99" s="608">
        <f t="shared" si="20"/>
        <v>0</v>
      </c>
      <c r="BA99" s="609" t="str">
        <f t="shared" si="31"/>
        <v/>
      </c>
      <c r="BB99" s="609">
        <f t="shared" si="21"/>
        <v>0</v>
      </c>
      <c r="BC99" s="604" t="str">
        <f t="shared" si="22"/>
        <v/>
      </c>
    </row>
    <row r="100" spans="1:55" s="6" customFormat="1" ht="13.5" customHeight="1">
      <c r="A100" s="366">
        <v>44</v>
      </c>
      <c r="B100" s="108"/>
      <c r="C100" s="286"/>
      <c r="D100" s="287"/>
      <c r="E100" s="287"/>
      <c r="F100" s="288"/>
      <c r="G100" s="290"/>
      <c r="H100" s="107"/>
      <c r="I100" s="290"/>
      <c r="J100" s="107"/>
      <c r="K100" s="358" t="str">
        <f t="shared" si="0"/>
        <v/>
      </c>
      <c r="L100" s="358">
        <f t="shared" si="23"/>
        <v>0</v>
      </c>
      <c r="M100" s="358">
        <f t="shared" si="24"/>
        <v>0</v>
      </c>
      <c r="N100" s="359" t="str">
        <f t="shared" si="25"/>
        <v/>
      </c>
      <c r="O100" s="359" t="str">
        <f t="shared" si="1"/>
        <v/>
      </c>
      <c r="P100" s="359" t="str">
        <f t="shared" si="2"/>
        <v/>
      </c>
      <c r="Q100" s="359" t="str">
        <f t="shared" si="3"/>
        <v/>
      </c>
      <c r="R100" s="359" t="str">
        <f t="shared" si="4"/>
        <v/>
      </c>
      <c r="S100" s="359" t="str">
        <f t="shared" si="5"/>
        <v/>
      </c>
      <c r="T100" s="431" t="str">
        <f t="shared" si="26"/>
        <v/>
      </c>
      <c r="U100" s="515"/>
      <c r="V100" s="108"/>
      <c r="W100" s="109"/>
      <c r="X100" s="110"/>
      <c r="Y100" s="111"/>
      <c r="Z100" s="113"/>
      <c r="AA100" s="112"/>
      <c r="AB100" s="431" t="str">
        <f t="shared" si="6"/>
        <v/>
      </c>
      <c r="AC100" s="704" t="str">
        <f t="shared" si="27"/>
        <v/>
      </c>
      <c r="AD100" s="622"/>
      <c r="AE100" s="462"/>
      <c r="AF100" s="360" t="str">
        <f t="shared" si="7"/>
        <v/>
      </c>
      <c r="AG100" s="360" t="str">
        <f t="shared" si="8"/>
        <v/>
      </c>
      <c r="AH100" s="361" t="str">
        <f t="shared" si="9"/>
        <v/>
      </c>
      <c r="AI100" s="361" t="str">
        <f t="shared" si="10"/>
        <v/>
      </c>
      <c r="AJ100" s="361" t="str">
        <f t="shared" si="11"/>
        <v/>
      </c>
      <c r="AK100" s="361" t="str">
        <f t="shared" si="12"/>
        <v/>
      </c>
      <c r="AL100" s="361" t="str">
        <f t="shared" si="13"/>
        <v/>
      </c>
      <c r="AM100" s="361" t="str">
        <f t="shared" si="14"/>
        <v/>
      </c>
      <c r="AN100" s="362" t="str">
        <f>IF(AF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2,FALSE),IF(OR(AJ100=1,AJ100=2),VLOOKUP(AH100,INDEX((係数_乗用_ガソリン,係数_乗用_CNG,係数_乗用_軽油,係数_乗用_メタノール,係数_乗用_LPG),1,1,AR100):INDEX((係数_乗用_ガソリン,係数_乗用_CNG,係数_乗用_軽油,係数_乗用_メタノール,係数_乗用_LPG),125,5,AR100),2,FALSE))))))</f>
        <v/>
      </c>
      <c r="AO100" s="362" t="str">
        <f>IF(T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3,FALSE),IF(OR(AJ100=1,AJ100=2),VLOOKUP(AH100,INDEX((係数_乗用_ガソリン,係数_乗用_CNG,係数_乗用_軽油,係数_乗用_メタノール,係数_乗用_LPG),1,1,AR100):INDEX((係数_乗用_ガソリン,係数_乗用_CNG,係数_乗用_軽油,係数_乗用_メタノール,係数_乗用_LPG),125,5,AR100),3,FALSE))))))</f>
        <v/>
      </c>
      <c r="AP100" s="361" t="str">
        <f t="shared" si="15"/>
        <v/>
      </c>
      <c r="AQ100" s="363" t="str">
        <f t="shared" si="16"/>
        <v/>
      </c>
      <c r="AR100" s="361" t="str">
        <f t="shared" si="17"/>
        <v/>
      </c>
      <c r="AS100" s="363" t="str">
        <f t="shared" si="18"/>
        <v/>
      </c>
      <c r="AT100" s="364" t="str">
        <f t="shared" si="19"/>
        <v/>
      </c>
      <c r="AV100" s="365"/>
      <c r="AX100" s="607" t="b">
        <f t="shared" si="28"/>
        <v>0</v>
      </c>
      <c r="AY100" s="6" t="str">
        <f t="shared" si="29"/>
        <v>FALSEFALSEFALSE</v>
      </c>
      <c r="AZ100" s="608">
        <f t="shared" si="20"/>
        <v>0</v>
      </c>
      <c r="BA100" s="609" t="str">
        <f t="shared" si="31"/>
        <v/>
      </c>
      <c r="BB100" s="609">
        <f t="shared" si="21"/>
        <v>0</v>
      </c>
      <c r="BC100" s="604" t="str">
        <f t="shared" si="22"/>
        <v/>
      </c>
    </row>
    <row r="101" spans="1:55" s="6" customFormat="1" ht="13.5" customHeight="1">
      <c r="A101" s="366">
        <v>45</v>
      </c>
      <c r="B101" s="108"/>
      <c r="C101" s="286"/>
      <c r="D101" s="287"/>
      <c r="E101" s="287"/>
      <c r="F101" s="288"/>
      <c r="G101" s="290"/>
      <c r="H101" s="107"/>
      <c r="I101" s="290"/>
      <c r="J101" s="107"/>
      <c r="K101" s="358" t="str">
        <f t="shared" si="0"/>
        <v/>
      </c>
      <c r="L101" s="358">
        <f t="shared" si="23"/>
        <v>0</v>
      </c>
      <c r="M101" s="358">
        <f t="shared" si="24"/>
        <v>0</v>
      </c>
      <c r="N101" s="359" t="str">
        <f t="shared" si="25"/>
        <v/>
      </c>
      <c r="O101" s="359" t="str">
        <f t="shared" si="1"/>
        <v/>
      </c>
      <c r="P101" s="359" t="str">
        <f t="shared" si="2"/>
        <v/>
      </c>
      <c r="Q101" s="359" t="str">
        <f t="shared" si="3"/>
        <v/>
      </c>
      <c r="R101" s="359" t="str">
        <f t="shared" si="4"/>
        <v/>
      </c>
      <c r="S101" s="359" t="str">
        <f t="shared" si="5"/>
        <v/>
      </c>
      <c r="T101" s="431" t="str">
        <f t="shared" si="26"/>
        <v/>
      </c>
      <c r="U101" s="515"/>
      <c r="V101" s="108"/>
      <c r="W101" s="109"/>
      <c r="X101" s="110"/>
      <c r="Y101" s="111"/>
      <c r="Z101" s="113"/>
      <c r="AA101" s="112"/>
      <c r="AB101" s="431" t="str">
        <f t="shared" si="6"/>
        <v/>
      </c>
      <c r="AC101" s="704" t="str">
        <f t="shared" si="27"/>
        <v/>
      </c>
      <c r="AD101" s="622"/>
      <c r="AE101" s="462"/>
      <c r="AF101" s="360" t="str">
        <f t="shared" si="7"/>
        <v/>
      </c>
      <c r="AG101" s="360" t="str">
        <f t="shared" si="8"/>
        <v/>
      </c>
      <c r="AH101" s="361" t="str">
        <f t="shared" si="9"/>
        <v/>
      </c>
      <c r="AI101" s="361" t="str">
        <f t="shared" si="10"/>
        <v/>
      </c>
      <c r="AJ101" s="361" t="str">
        <f t="shared" si="11"/>
        <v/>
      </c>
      <c r="AK101" s="361" t="str">
        <f t="shared" si="12"/>
        <v/>
      </c>
      <c r="AL101" s="361" t="str">
        <f t="shared" si="13"/>
        <v/>
      </c>
      <c r="AM101" s="361" t="str">
        <f t="shared" si="14"/>
        <v/>
      </c>
      <c r="AN101" s="362" t="str">
        <f>IF(AF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2,FALSE),IF(OR(AJ101=1,AJ101=2),VLOOKUP(AH101,INDEX((係数_乗用_ガソリン,係数_乗用_CNG,係数_乗用_軽油,係数_乗用_メタノール,係数_乗用_LPG),1,1,AR101):INDEX((係数_乗用_ガソリン,係数_乗用_CNG,係数_乗用_軽油,係数_乗用_メタノール,係数_乗用_LPG),125,5,AR101),2,FALSE))))))</f>
        <v/>
      </c>
      <c r="AO101" s="362" t="str">
        <f>IF(T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3,FALSE),IF(OR(AJ101=1,AJ101=2),VLOOKUP(AH101,INDEX((係数_乗用_ガソリン,係数_乗用_CNG,係数_乗用_軽油,係数_乗用_メタノール,係数_乗用_LPG),1,1,AR101):INDEX((係数_乗用_ガソリン,係数_乗用_CNG,係数_乗用_軽油,係数_乗用_メタノール,係数_乗用_LPG),125,5,AR101),3,FALSE))))))</f>
        <v/>
      </c>
      <c r="AP101" s="361" t="str">
        <f t="shared" si="15"/>
        <v/>
      </c>
      <c r="AQ101" s="363" t="str">
        <f t="shared" si="16"/>
        <v/>
      </c>
      <c r="AR101" s="361" t="str">
        <f t="shared" si="17"/>
        <v/>
      </c>
      <c r="AS101" s="363" t="str">
        <f t="shared" si="18"/>
        <v/>
      </c>
      <c r="AT101" s="364" t="str">
        <f t="shared" si="19"/>
        <v/>
      </c>
      <c r="AV101" s="365"/>
      <c r="AX101" s="607" t="b">
        <f t="shared" si="28"/>
        <v>0</v>
      </c>
      <c r="AY101" s="6" t="str">
        <f t="shared" si="29"/>
        <v>FALSEFALSEFALSE</v>
      </c>
      <c r="AZ101" s="608">
        <f t="shared" si="20"/>
        <v>0</v>
      </c>
      <c r="BA101" s="609" t="str">
        <f t="shared" si="31"/>
        <v/>
      </c>
      <c r="BB101" s="609">
        <f t="shared" si="21"/>
        <v>0</v>
      </c>
      <c r="BC101" s="604" t="str">
        <f t="shared" si="22"/>
        <v/>
      </c>
    </row>
    <row r="102" spans="1:55" s="6" customFormat="1" ht="13.5" customHeight="1">
      <c r="A102" s="366">
        <v>46</v>
      </c>
      <c r="B102" s="108"/>
      <c r="C102" s="286"/>
      <c r="D102" s="287"/>
      <c r="E102" s="287"/>
      <c r="F102" s="288"/>
      <c r="G102" s="290"/>
      <c r="H102" s="107"/>
      <c r="I102" s="290"/>
      <c r="J102" s="107"/>
      <c r="K102" s="358" t="str">
        <f t="shared" si="0"/>
        <v/>
      </c>
      <c r="L102" s="358">
        <f t="shared" si="23"/>
        <v>0</v>
      </c>
      <c r="M102" s="358">
        <f t="shared" si="24"/>
        <v>0</v>
      </c>
      <c r="N102" s="359" t="str">
        <f t="shared" si="25"/>
        <v/>
      </c>
      <c r="O102" s="359" t="str">
        <f t="shared" si="1"/>
        <v/>
      </c>
      <c r="P102" s="359" t="str">
        <f t="shared" si="2"/>
        <v/>
      </c>
      <c r="Q102" s="359" t="str">
        <f t="shared" si="3"/>
        <v/>
      </c>
      <c r="R102" s="359" t="str">
        <f t="shared" si="4"/>
        <v/>
      </c>
      <c r="S102" s="359" t="str">
        <f t="shared" si="5"/>
        <v/>
      </c>
      <c r="T102" s="431" t="str">
        <f t="shared" si="26"/>
        <v/>
      </c>
      <c r="U102" s="515"/>
      <c r="V102" s="108"/>
      <c r="W102" s="109"/>
      <c r="X102" s="110"/>
      <c r="Y102" s="111"/>
      <c r="Z102" s="113"/>
      <c r="AA102" s="112"/>
      <c r="AB102" s="431" t="str">
        <f t="shared" si="6"/>
        <v/>
      </c>
      <c r="AC102" s="704" t="str">
        <f t="shared" si="27"/>
        <v/>
      </c>
      <c r="AD102" s="622"/>
      <c r="AE102" s="462"/>
      <c r="AF102" s="360" t="str">
        <f t="shared" si="7"/>
        <v/>
      </c>
      <c r="AG102" s="360" t="str">
        <f t="shared" si="8"/>
        <v/>
      </c>
      <c r="AH102" s="361" t="str">
        <f t="shared" si="9"/>
        <v/>
      </c>
      <c r="AI102" s="361" t="str">
        <f t="shared" si="10"/>
        <v/>
      </c>
      <c r="AJ102" s="361" t="str">
        <f t="shared" si="11"/>
        <v/>
      </c>
      <c r="AK102" s="361" t="str">
        <f t="shared" si="12"/>
        <v/>
      </c>
      <c r="AL102" s="361" t="str">
        <f t="shared" si="13"/>
        <v/>
      </c>
      <c r="AM102" s="361" t="str">
        <f t="shared" si="14"/>
        <v/>
      </c>
      <c r="AN102" s="362" t="str">
        <f>IF(AF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2,FALSE),IF(OR(AJ102=1,AJ102=2),VLOOKUP(AH102,INDEX((係数_乗用_ガソリン,係数_乗用_CNG,係数_乗用_軽油,係数_乗用_メタノール,係数_乗用_LPG),1,1,AR102):INDEX((係数_乗用_ガソリン,係数_乗用_CNG,係数_乗用_軽油,係数_乗用_メタノール,係数_乗用_LPG),125,5,AR102),2,FALSE))))))</f>
        <v/>
      </c>
      <c r="AO102" s="362" t="str">
        <f>IF(T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3,FALSE),IF(OR(AJ102=1,AJ102=2),VLOOKUP(AH102,INDEX((係数_乗用_ガソリン,係数_乗用_CNG,係数_乗用_軽油,係数_乗用_メタノール,係数_乗用_LPG),1,1,AR102):INDEX((係数_乗用_ガソリン,係数_乗用_CNG,係数_乗用_軽油,係数_乗用_メタノール,係数_乗用_LPG),125,5,AR102),3,FALSE))))))</f>
        <v/>
      </c>
      <c r="AP102" s="361" t="str">
        <f t="shared" si="15"/>
        <v/>
      </c>
      <c r="AQ102" s="363" t="str">
        <f t="shared" si="16"/>
        <v/>
      </c>
      <c r="AR102" s="361" t="str">
        <f t="shared" si="17"/>
        <v/>
      </c>
      <c r="AS102" s="363" t="str">
        <f t="shared" si="18"/>
        <v/>
      </c>
      <c r="AT102" s="364" t="str">
        <f t="shared" si="19"/>
        <v/>
      </c>
      <c r="AV102" s="365"/>
      <c r="AX102" s="607" t="b">
        <f t="shared" si="28"/>
        <v>0</v>
      </c>
      <c r="AY102" s="6" t="str">
        <f t="shared" si="29"/>
        <v>FALSEFALSEFALSE</v>
      </c>
      <c r="AZ102" s="608">
        <f t="shared" si="20"/>
        <v>0</v>
      </c>
      <c r="BA102" s="609" t="str">
        <f t="shared" si="31"/>
        <v/>
      </c>
      <c r="BB102" s="609">
        <f t="shared" si="21"/>
        <v>0</v>
      </c>
      <c r="BC102" s="604" t="str">
        <f t="shared" si="22"/>
        <v/>
      </c>
    </row>
    <row r="103" spans="1:55" s="6" customFormat="1" ht="13.5" customHeight="1">
      <c r="A103" s="366">
        <v>47</v>
      </c>
      <c r="B103" s="108"/>
      <c r="C103" s="286"/>
      <c r="D103" s="287"/>
      <c r="E103" s="287"/>
      <c r="F103" s="288"/>
      <c r="G103" s="290"/>
      <c r="H103" s="107"/>
      <c r="I103" s="290"/>
      <c r="J103" s="107"/>
      <c r="K103" s="358" t="str">
        <f t="shared" si="0"/>
        <v/>
      </c>
      <c r="L103" s="358">
        <f t="shared" si="23"/>
        <v>0</v>
      </c>
      <c r="M103" s="358">
        <f t="shared" si="24"/>
        <v>0</v>
      </c>
      <c r="N103" s="359" t="str">
        <f t="shared" si="25"/>
        <v/>
      </c>
      <c r="O103" s="359" t="str">
        <f t="shared" si="1"/>
        <v/>
      </c>
      <c r="P103" s="359" t="str">
        <f t="shared" si="2"/>
        <v/>
      </c>
      <c r="Q103" s="359" t="str">
        <f t="shared" si="3"/>
        <v/>
      </c>
      <c r="R103" s="359" t="str">
        <f t="shared" si="4"/>
        <v/>
      </c>
      <c r="S103" s="359" t="str">
        <f t="shared" si="5"/>
        <v/>
      </c>
      <c r="T103" s="431" t="str">
        <f t="shared" si="26"/>
        <v/>
      </c>
      <c r="U103" s="515"/>
      <c r="V103" s="108"/>
      <c r="W103" s="109"/>
      <c r="X103" s="110"/>
      <c r="Y103" s="111"/>
      <c r="Z103" s="113"/>
      <c r="AA103" s="112"/>
      <c r="AB103" s="431" t="str">
        <f t="shared" si="6"/>
        <v/>
      </c>
      <c r="AC103" s="704" t="str">
        <f t="shared" si="27"/>
        <v/>
      </c>
      <c r="AD103" s="622"/>
      <c r="AE103" s="462"/>
      <c r="AF103" s="360" t="str">
        <f t="shared" si="7"/>
        <v/>
      </c>
      <c r="AG103" s="360" t="str">
        <f t="shared" si="8"/>
        <v/>
      </c>
      <c r="AH103" s="361" t="str">
        <f t="shared" si="9"/>
        <v/>
      </c>
      <c r="AI103" s="361" t="str">
        <f t="shared" si="10"/>
        <v/>
      </c>
      <c r="AJ103" s="361" t="str">
        <f t="shared" si="11"/>
        <v/>
      </c>
      <c r="AK103" s="361" t="str">
        <f t="shared" si="12"/>
        <v/>
      </c>
      <c r="AL103" s="361" t="str">
        <f t="shared" si="13"/>
        <v/>
      </c>
      <c r="AM103" s="361" t="str">
        <f t="shared" si="14"/>
        <v/>
      </c>
      <c r="AN103" s="362" t="str">
        <f>IF(AF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2,FALSE),IF(OR(AJ103=1,AJ103=2),VLOOKUP(AH103,INDEX((係数_乗用_ガソリン,係数_乗用_CNG,係数_乗用_軽油,係数_乗用_メタノール,係数_乗用_LPG),1,1,AR103):INDEX((係数_乗用_ガソリン,係数_乗用_CNG,係数_乗用_軽油,係数_乗用_メタノール,係数_乗用_LPG),125,5,AR103),2,FALSE))))))</f>
        <v/>
      </c>
      <c r="AO103" s="362" t="str">
        <f>IF(T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3,FALSE),IF(OR(AJ103=1,AJ103=2),VLOOKUP(AH103,INDEX((係数_乗用_ガソリン,係数_乗用_CNG,係数_乗用_軽油,係数_乗用_メタノール,係数_乗用_LPG),1,1,AR103):INDEX((係数_乗用_ガソリン,係数_乗用_CNG,係数_乗用_軽油,係数_乗用_メタノール,係数_乗用_LPG),125,5,AR103),3,FALSE))))))</f>
        <v/>
      </c>
      <c r="AP103" s="361" t="str">
        <f t="shared" si="15"/>
        <v/>
      </c>
      <c r="AQ103" s="363" t="str">
        <f t="shared" si="16"/>
        <v/>
      </c>
      <c r="AR103" s="361" t="str">
        <f t="shared" si="17"/>
        <v/>
      </c>
      <c r="AS103" s="363" t="str">
        <f t="shared" si="18"/>
        <v/>
      </c>
      <c r="AT103" s="364" t="str">
        <f t="shared" si="19"/>
        <v/>
      </c>
      <c r="AV103" s="365"/>
      <c r="AX103" s="607" t="b">
        <f t="shared" si="28"/>
        <v>0</v>
      </c>
      <c r="AY103" s="6" t="str">
        <f t="shared" si="29"/>
        <v>FALSEFALSEFALSE</v>
      </c>
      <c r="AZ103" s="608">
        <f t="shared" si="20"/>
        <v>0</v>
      </c>
      <c r="BA103" s="609" t="str">
        <f t="shared" si="31"/>
        <v/>
      </c>
      <c r="BB103" s="609">
        <f t="shared" si="21"/>
        <v>0</v>
      </c>
      <c r="BC103" s="604" t="str">
        <f t="shared" si="22"/>
        <v/>
      </c>
    </row>
    <row r="104" spans="1:55" s="6" customFormat="1" ht="13.5" customHeight="1">
      <c r="A104" s="366">
        <v>48</v>
      </c>
      <c r="B104" s="108"/>
      <c r="C104" s="286"/>
      <c r="D104" s="287"/>
      <c r="E104" s="287"/>
      <c r="F104" s="288"/>
      <c r="G104" s="290"/>
      <c r="H104" s="107"/>
      <c r="I104" s="290"/>
      <c r="J104" s="107"/>
      <c r="K104" s="358" t="str">
        <f t="shared" si="0"/>
        <v/>
      </c>
      <c r="L104" s="358">
        <f t="shared" si="23"/>
        <v>0</v>
      </c>
      <c r="M104" s="358">
        <f t="shared" si="24"/>
        <v>0</v>
      </c>
      <c r="N104" s="359" t="str">
        <f t="shared" si="25"/>
        <v/>
      </c>
      <c r="O104" s="359" t="str">
        <f t="shared" si="1"/>
        <v/>
      </c>
      <c r="P104" s="359" t="str">
        <f t="shared" si="2"/>
        <v/>
      </c>
      <c r="Q104" s="359" t="str">
        <f t="shared" si="3"/>
        <v/>
      </c>
      <c r="R104" s="359" t="str">
        <f t="shared" si="4"/>
        <v/>
      </c>
      <c r="S104" s="359" t="str">
        <f t="shared" si="5"/>
        <v/>
      </c>
      <c r="T104" s="431" t="str">
        <f t="shared" si="26"/>
        <v/>
      </c>
      <c r="U104" s="515"/>
      <c r="V104" s="108"/>
      <c r="W104" s="109"/>
      <c r="X104" s="110"/>
      <c r="Y104" s="111"/>
      <c r="Z104" s="113"/>
      <c r="AA104" s="112"/>
      <c r="AB104" s="431" t="str">
        <f t="shared" si="6"/>
        <v/>
      </c>
      <c r="AC104" s="704" t="str">
        <f t="shared" si="27"/>
        <v/>
      </c>
      <c r="AD104" s="622"/>
      <c r="AE104" s="462"/>
      <c r="AF104" s="360" t="str">
        <f t="shared" si="7"/>
        <v/>
      </c>
      <c r="AG104" s="360" t="str">
        <f t="shared" si="8"/>
        <v/>
      </c>
      <c r="AH104" s="361" t="str">
        <f t="shared" si="9"/>
        <v/>
      </c>
      <c r="AI104" s="361" t="str">
        <f t="shared" si="10"/>
        <v/>
      </c>
      <c r="AJ104" s="361" t="str">
        <f t="shared" si="11"/>
        <v/>
      </c>
      <c r="AK104" s="361" t="str">
        <f t="shared" si="12"/>
        <v/>
      </c>
      <c r="AL104" s="361" t="str">
        <f t="shared" si="13"/>
        <v/>
      </c>
      <c r="AM104" s="361" t="str">
        <f t="shared" si="14"/>
        <v/>
      </c>
      <c r="AN104" s="362" t="str">
        <f>IF(AF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2,FALSE),IF(OR(AJ104=1,AJ104=2),VLOOKUP(AH104,INDEX((係数_乗用_ガソリン,係数_乗用_CNG,係数_乗用_軽油,係数_乗用_メタノール,係数_乗用_LPG),1,1,AR104):INDEX((係数_乗用_ガソリン,係数_乗用_CNG,係数_乗用_軽油,係数_乗用_メタノール,係数_乗用_LPG),125,5,AR104),2,FALSE))))))</f>
        <v/>
      </c>
      <c r="AO104" s="362" t="str">
        <f>IF(T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3,FALSE),IF(OR(AJ104=1,AJ104=2),VLOOKUP(AH104,INDEX((係数_乗用_ガソリン,係数_乗用_CNG,係数_乗用_軽油,係数_乗用_メタノール,係数_乗用_LPG),1,1,AR104):INDEX((係数_乗用_ガソリン,係数_乗用_CNG,係数_乗用_軽油,係数_乗用_メタノール,係数_乗用_LPG),125,5,AR104),3,FALSE))))))</f>
        <v/>
      </c>
      <c r="AP104" s="361" t="str">
        <f t="shared" si="15"/>
        <v/>
      </c>
      <c r="AQ104" s="363" t="str">
        <f t="shared" si="16"/>
        <v/>
      </c>
      <c r="AR104" s="361" t="str">
        <f t="shared" si="17"/>
        <v/>
      </c>
      <c r="AS104" s="363" t="str">
        <f t="shared" si="18"/>
        <v/>
      </c>
      <c r="AT104" s="364" t="str">
        <f t="shared" si="19"/>
        <v/>
      </c>
      <c r="AV104" s="365"/>
      <c r="AX104" s="607" t="b">
        <f t="shared" si="28"/>
        <v>0</v>
      </c>
      <c r="AY104" s="6" t="str">
        <f t="shared" si="29"/>
        <v>FALSEFALSEFALSE</v>
      </c>
      <c r="AZ104" s="608">
        <f t="shared" si="20"/>
        <v>0</v>
      </c>
      <c r="BA104" s="609" t="str">
        <f t="shared" si="31"/>
        <v/>
      </c>
      <c r="BB104" s="609">
        <f t="shared" si="21"/>
        <v>0</v>
      </c>
      <c r="BC104" s="604" t="str">
        <f t="shared" si="22"/>
        <v/>
      </c>
    </row>
    <row r="105" spans="1:55" s="6" customFormat="1" ht="13.5" customHeight="1">
      <c r="A105" s="366">
        <v>49</v>
      </c>
      <c r="B105" s="108"/>
      <c r="C105" s="286"/>
      <c r="D105" s="287"/>
      <c r="E105" s="287"/>
      <c r="F105" s="288"/>
      <c r="G105" s="290"/>
      <c r="H105" s="107"/>
      <c r="I105" s="290"/>
      <c r="J105" s="107"/>
      <c r="K105" s="358" t="str">
        <f t="shared" si="0"/>
        <v/>
      </c>
      <c r="L105" s="358">
        <f t="shared" si="23"/>
        <v>0</v>
      </c>
      <c r="M105" s="358">
        <f t="shared" si="24"/>
        <v>0</v>
      </c>
      <c r="N105" s="359" t="str">
        <f t="shared" si="25"/>
        <v/>
      </c>
      <c r="O105" s="359" t="str">
        <f t="shared" si="1"/>
        <v/>
      </c>
      <c r="P105" s="359" t="str">
        <f t="shared" si="2"/>
        <v/>
      </c>
      <c r="Q105" s="359" t="str">
        <f t="shared" si="3"/>
        <v/>
      </c>
      <c r="R105" s="359" t="str">
        <f t="shared" si="4"/>
        <v/>
      </c>
      <c r="S105" s="359" t="str">
        <f t="shared" si="5"/>
        <v/>
      </c>
      <c r="T105" s="431" t="str">
        <f t="shared" si="26"/>
        <v/>
      </c>
      <c r="U105" s="515"/>
      <c r="V105" s="108"/>
      <c r="W105" s="109"/>
      <c r="X105" s="110"/>
      <c r="Y105" s="111"/>
      <c r="Z105" s="113"/>
      <c r="AA105" s="112"/>
      <c r="AB105" s="431" t="str">
        <f t="shared" si="6"/>
        <v/>
      </c>
      <c r="AC105" s="704" t="str">
        <f t="shared" si="27"/>
        <v/>
      </c>
      <c r="AD105" s="622"/>
      <c r="AE105" s="462"/>
      <c r="AF105" s="360" t="str">
        <f t="shared" si="7"/>
        <v/>
      </c>
      <c r="AG105" s="360" t="str">
        <f t="shared" si="8"/>
        <v/>
      </c>
      <c r="AH105" s="361" t="str">
        <f t="shared" si="9"/>
        <v/>
      </c>
      <c r="AI105" s="361" t="str">
        <f t="shared" si="10"/>
        <v/>
      </c>
      <c r="AJ105" s="361" t="str">
        <f t="shared" si="11"/>
        <v/>
      </c>
      <c r="AK105" s="361" t="str">
        <f t="shared" si="12"/>
        <v/>
      </c>
      <c r="AL105" s="361" t="str">
        <f t="shared" si="13"/>
        <v/>
      </c>
      <c r="AM105" s="361" t="str">
        <f t="shared" si="14"/>
        <v/>
      </c>
      <c r="AN105" s="362" t="str">
        <f>IF(AF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2,FALSE),IF(OR(AJ105=1,AJ105=2),VLOOKUP(AH105,INDEX((係数_乗用_ガソリン,係数_乗用_CNG,係数_乗用_軽油,係数_乗用_メタノール,係数_乗用_LPG),1,1,AR105):INDEX((係数_乗用_ガソリン,係数_乗用_CNG,係数_乗用_軽油,係数_乗用_メタノール,係数_乗用_LPG),125,5,AR105),2,FALSE))))))</f>
        <v/>
      </c>
      <c r="AO105" s="362" t="str">
        <f>IF(T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3,FALSE),IF(OR(AJ105=1,AJ105=2),VLOOKUP(AH105,INDEX((係数_乗用_ガソリン,係数_乗用_CNG,係数_乗用_軽油,係数_乗用_メタノール,係数_乗用_LPG),1,1,AR105):INDEX((係数_乗用_ガソリン,係数_乗用_CNG,係数_乗用_軽油,係数_乗用_メタノール,係数_乗用_LPG),125,5,AR105),3,FALSE))))))</f>
        <v/>
      </c>
      <c r="AP105" s="361" t="str">
        <f t="shared" si="15"/>
        <v/>
      </c>
      <c r="AQ105" s="363" t="str">
        <f t="shared" si="16"/>
        <v/>
      </c>
      <c r="AR105" s="361" t="str">
        <f t="shared" si="17"/>
        <v/>
      </c>
      <c r="AS105" s="363" t="str">
        <f t="shared" si="18"/>
        <v/>
      </c>
      <c r="AT105" s="364" t="str">
        <f t="shared" si="19"/>
        <v/>
      </c>
      <c r="AV105" s="365"/>
      <c r="AX105" s="607" t="b">
        <f t="shared" si="28"/>
        <v>0</v>
      </c>
      <c r="AY105" s="6" t="str">
        <f t="shared" si="29"/>
        <v>FALSEFALSEFALSE</v>
      </c>
      <c r="AZ105" s="608">
        <f t="shared" si="20"/>
        <v>0</v>
      </c>
      <c r="BA105" s="609" t="str">
        <f t="shared" si="31"/>
        <v/>
      </c>
      <c r="BB105" s="609">
        <f t="shared" si="21"/>
        <v>0</v>
      </c>
      <c r="BC105" s="604" t="str">
        <f t="shared" si="22"/>
        <v/>
      </c>
    </row>
    <row r="106" spans="1:55" s="6" customFormat="1" ht="13.5" customHeight="1">
      <c r="A106" s="366">
        <v>50</v>
      </c>
      <c r="B106" s="108"/>
      <c r="C106" s="286"/>
      <c r="D106" s="287"/>
      <c r="E106" s="287"/>
      <c r="F106" s="288"/>
      <c r="G106" s="290"/>
      <c r="H106" s="107"/>
      <c r="I106" s="290"/>
      <c r="J106" s="107"/>
      <c r="K106" s="358" t="str">
        <f t="shared" si="0"/>
        <v/>
      </c>
      <c r="L106" s="358">
        <f t="shared" si="23"/>
        <v>0</v>
      </c>
      <c r="M106" s="358">
        <f t="shared" si="24"/>
        <v>0</v>
      </c>
      <c r="N106" s="359" t="str">
        <f t="shared" si="25"/>
        <v/>
      </c>
      <c r="O106" s="359" t="str">
        <f t="shared" si="1"/>
        <v/>
      </c>
      <c r="P106" s="359" t="str">
        <f t="shared" si="2"/>
        <v/>
      </c>
      <c r="Q106" s="359" t="str">
        <f t="shared" si="3"/>
        <v/>
      </c>
      <c r="R106" s="359" t="str">
        <f t="shared" si="4"/>
        <v/>
      </c>
      <c r="S106" s="359" t="str">
        <f t="shared" si="5"/>
        <v/>
      </c>
      <c r="T106" s="431" t="str">
        <f t="shared" si="26"/>
        <v/>
      </c>
      <c r="U106" s="515"/>
      <c r="V106" s="108"/>
      <c r="W106" s="109"/>
      <c r="X106" s="110"/>
      <c r="Y106" s="111"/>
      <c r="Z106" s="113"/>
      <c r="AA106" s="112"/>
      <c r="AB106" s="431" t="str">
        <f t="shared" si="6"/>
        <v/>
      </c>
      <c r="AC106" s="704" t="str">
        <f t="shared" si="27"/>
        <v/>
      </c>
      <c r="AD106" s="622"/>
      <c r="AE106" s="462"/>
      <c r="AF106" s="360" t="str">
        <f t="shared" si="7"/>
        <v/>
      </c>
      <c r="AG106" s="360" t="str">
        <f t="shared" si="8"/>
        <v/>
      </c>
      <c r="AH106" s="361" t="str">
        <f t="shared" si="9"/>
        <v/>
      </c>
      <c r="AI106" s="361" t="str">
        <f t="shared" si="10"/>
        <v/>
      </c>
      <c r="AJ106" s="361" t="str">
        <f t="shared" si="11"/>
        <v/>
      </c>
      <c r="AK106" s="361" t="str">
        <f t="shared" si="12"/>
        <v/>
      </c>
      <c r="AL106" s="361" t="str">
        <f t="shared" si="13"/>
        <v/>
      </c>
      <c r="AM106" s="361" t="str">
        <f t="shared" si="14"/>
        <v/>
      </c>
      <c r="AN106" s="362" t="str">
        <f>IF(AF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2,FALSE),IF(OR(AJ106=1,AJ106=2),VLOOKUP(AH106,INDEX((係数_乗用_ガソリン,係数_乗用_CNG,係数_乗用_軽油,係数_乗用_メタノール,係数_乗用_LPG),1,1,AR106):INDEX((係数_乗用_ガソリン,係数_乗用_CNG,係数_乗用_軽油,係数_乗用_メタノール,係数_乗用_LPG),125,5,AR106),2,FALSE))))))</f>
        <v/>
      </c>
      <c r="AO106" s="362" t="str">
        <f>IF(T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3,FALSE),IF(OR(AJ106=1,AJ106=2),VLOOKUP(AH106,INDEX((係数_乗用_ガソリン,係数_乗用_CNG,係数_乗用_軽油,係数_乗用_メタノール,係数_乗用_LPG),1,1,AR106):INDEX((係数_乗用_ガソリン,係数_乗用_CNG,係数_乗用_軽油,係数_乗用_メタノール,係数_乗用_LPG),125,5,AR106),3,FALSE))))))</f>
        <v/>
      </c>
      <c r="AP106" s="361" t="str">
        <f t="shared" si="15"/>
        <v/>
      </c>
      <c r="AQ106" s="363" t="str">
        <f t="shared" si="16"/>
        <v/>
      </c>
      <c r="AR106" s="361" t="str">
        <f t="shared" si="17"/>
        <v/>
      </c>
      <c r="AS106" s="363" t="str">
        <f t="shared" si="18"/>
        <v/>
      </c>
      <c r="AT106" s="364" t="str">
        <f t="shared" si="19"/>
        <v/>
      </c>
      <c r="AV106" s="365"/>
      <c r="AX106" s="607" t="b">
        <f t="shared" si="28"/>
        <v>0</v>
      </c>
      <c r="AY106" s="6" t="str">
        <f t="shared" si="29"/>
        <v>FALSEFALSEFALSE</v>
      </c>
      <c r="AZ106" s="608">
        <f t="shared" si="20"/>
        <v>0</v>
      </c>
      <c r="BA106" s="609" t="str">
        <f t="shared" si="31"/>
        <v/>
      </c>
      <c r="BB106" s="609">
        <f t="shared" si="21"/>
        <v>0</v>
      </c>
      <c r="BC106" s="604" t="str">
        <f t="shared" si="22"/>
        <v/>
      </c>
    </row>
    <row r="107" spans="1:55" s="6" customFormat="1" ht="13.5" customHeight="1">
      <c r="A107" s="366">
        <v>51</v>
      </c>
      <c r="B107" s="108"/>
      <c r="C107" s="286"/>
      <c r="D107" s="287"/>
      <c r="E107" s="287"/>
      <c r="F107" s="288"/>
      <c r="G107" s="290"/>
      <c r="H107" s="107"/>
      <c r="I107" s="290"/>
      <c r="J107" s="107"/>
      <c r="K107" s="358" t="str">
        <f t="shared" si="0"/>
        <v/>
      </c>
      <c r="L107" s="358">
        <f t="shared" si="23"/>
        <v>0</v>
      </c>
      <c r="M107" s="358">
        <f t="shared" si="24"/>
        <v>0</v>
      </c>
      <c r="N107" s="359" t="str">
        <f t="shared" si="25"/>
        <v/>
      </c>
      <c r="O107" s="359" t="str">
        <f t="shared" si="1"/>
        <v/>
      </c>
      <c r="P107" s="359" t="str">
        <f t="shared" si="2"/>
        <v/>
      </c>
      <c r="Q107" s="359" t="str">
        <f t="shared" si="3"/>
        <v/>
      </c>
      <c r="R107" s="359" t="str">
        <f t="shared" si="4"/>
        <v/>
      </c>
      <c r="S107" s="359" t="str">
        <f t="shared" si="5"/>
        <v/>
      </c>
      <c r="T107" s="431" t="str">
        <f t="shared" si="26"/>
        <v/>
      </c>
      <c r="U107" s="515"/>
      <c r="V107" s="108"/>
      <c r="W107" s="109"/>
      <c r="X107" s="110"/>
      <c r="Y107" s="111"/>
      <c r="Z107" s="113"/>
      <c r="AA107" s="112"/>
      <c r="AB107" s="431" t="str">
        <f t="shared" si="6"/>
        <v/>
      </c>
      <c r="AC107" s="704" t="str">
        <f t="shared" si="27"/>
        <v/>
      </c>
      <c r="AD107" s="622"/>
      <c r="AE107" s="462"/>
      <c r="AF107" s="360" t="str">
        <f t="shared" si="7"/>
        <v/>
      </c>
      <c r="AG107" s="360" t="str">
        <f t="shared" si="8"/>
        <v/>
      </c>
      <c r="AH107" s="361" t="str">
        <f t="shared" si="9"/>
        <v/>
      </c>
      <c r="AI107" s="361" t="str">
        <f t="shared" si="10"/>
        <v/>
      </c>
      <c r="AJ107" s="361" t="str">
        <f t="shared" si="11"/>
        <v/>
      </c>
      <c r="AK107" s="361" t="str">
        <f t="shared" si="12"/>
        <v/>
      </c>
      <c r="AL107" s="361" t="str">
        <f t="shared" si="13"/>
        <v/>
      </c>
      <c r="AM107" s="361" t="str">
        <f t="shared" si="14"/>
        <v/>
      </c>
      <c r="AN107" s="362" t="str">
        <f>IF(AF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2,FALSE),IF(OR(AJ107=1,AJ107=2),VLOOKUP(AH107,INDEX((係数_乗用_ガソリン,係数_乗用_CNG,係数_乗用_軽油,係数_乗用_メタノール,係数_乗用_LPG),1,1,AR107):INDEX((係数_乗用_ガソリン,係数_乗用_CNG,係数_乗用_軽油,係数_乗用_メタノール,係数_乗用_LPG),125,5,AR107),2,FALSE))))))</f>
        <v/>
      </c>
      <c r="AO107" s="362" t="str">
        <f>IF(T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3,FALSE),IF(OR(AJ107=1,AJ107=2),VLOOKUP(AH107,INDEX((係数_乗用_ガソリン,係数_乗用_CNG,係数_乗用_軽油,係数_乗用_メタノール,係数_乗用_LPG),1,1,AR107):INDEX((係数_乗用_ガソリン,係数_乗用_CNG,係数_乗用_軽油,係数_乗用_メタノール,係数_乗用_LPG),125,5,AR107),3,FALSE))))))</f>
        <v/>
      </c>
      <c r="AP107" s="361" t="str">
        <f t="shared" si="15"/>
        <v/>
      </c>
      <c r="AQ107" s="363" t="str">
        <f t="shared" si="16"/>
        <v/>
      </c>
      <c r="AR107" s="361" t="str">
        <f t="shared" si="17"/>
        <v/>
      </c>
      <c r="AS107" s="363" t="str">
        <f t="shared" si="18"/>
        <v/>
      </c>
      <c r="AT107" s="364" t="str">
        <f t="shared" si="19"/>
        <v/>
      </c>
      <c r="AV107" s="365"/>
      <c r="AX107" s="607" t="b">
        <f t="shared" si="28"/>
        <v>0</v>
      </c>
      <c r="AY107" s="6" t="str">
        <f t="shared" si="29"/>
        <v>FALSEFALSEFALSE</v>
      </c>
      <c r="AZ107" s="608">
        <f t="shared" si="20"/>
        <v>0</v>
      </c>
      <c r="BA107" s="609" t="str">
        <f t="shared" si="31"/>
        <v/>
      </c>
      <c r="BB107" s="609">
        <f t="shared" si="21"/>
        <v>0</v>
      </c>
      <c r="BC107" s="604" t="str">
        <f t="shared" si="22"/>
        <v/>
      </c>
    </row>
    <row r="108" spans="1:55" s="6" customFormat="1" ht="13.5" customHeight="1">
      <c r="A108" s="366">
        <v>52</v>
      </c>
      <c r="B108" s="108"/>
      <c r="C108" s="286"/>
      <c r="D108" s="287"/>
      <c r="E108" s="287"/>
      <c r="F108" s="288"/>
      <c r="G108" s="290"/>
      <c r="H108" s="107"/>
      <c r="I108" s="290"/>
      <c r="J108" s="107"/>
      <c r="K108" s="358" t="str">
        <f t="shared" si="0"/>
        <v/>
      </c>
      <c r="L108" s="358">
        <f t="shared" si="23"/>
        <v>0</v>
      </c>
      <c r="M108" s="358">
        <f t="shared" si="24"/>
        <v>0</v>
      </c>
      <c r="N108" s="359" t="str">
        <f t="shared" si="25"/>
        <v/>
      </c>
      <c r="O108" s="359" t="str">
        <f t="shared" si="1"/>
        <v/>
      </c>
      <c r="P108" s="359" t="str">
        <f t="shared" si="2"/>
        <v/>
      </c>
      <c r="Q108" s="359" t="str">
        <f t="shared" si="3"/>
        <v/>
      </c>
      <c r="R108" s="359" t="str">
        <f t="shared" si="4"/>
        <v/>
      </c>
      <c r="S108" s="359" t="str">
        <f t="shared" si="5"/>
        <v/>
      </c>
      <c r="T108" s="431" t="str">
        <f t="shared" si="26"/>
        <v/>
      </c>
      <c r="U108" s="515"/>
      <c r="V108" s="108"/>
      <c r="W108" s="109"/>
      <c r="X108" s="110"/>
      <c r="Y108" s="111"/>
      <c r="Z108" s="113"/>
      <c r="AA108" s="112"/>
      <c r="AB108" s="431" t="str">
        <f t="shared" si="6"/>
        <v/>
      </c>
      <c r="AC108" s="704" t="str">
        <f t="shared" si="27"/>
        <v/>
      </c>
      <c r="AD108" s="622"/>
      <c r="AE108" s="462"/>
      <c r="AF108" s="360" t="str">
        <f t="shared" si="7"/>
        <v/>
      </c>
      <c r="AG108" s="360" t="str">
        <f t="shared" si="8"/>
        <v/>
      </c>
      <c r="AH108" s="361" t="str">
        <f t="shared" si="9"/>
        <v/>
      </c>
      <c r="AI108" s="361" t="str">
        <f t="shared" si="10"/>
        <v/>
      </c>
      <c r="AJ108" s="361" t="str">
        <f t="shared" si="11"/>
        <v/>
      </c>
      <c r="AK108" s="361" t="str">
        <f t="shared" si="12"/>
        <v/>
      </c>
      <c r="AL108" s="361" t="str">
        <f t="shared" si="13"/>
        <v/>
      </c>
      <c r="AM108" s="361" t="str">
        <f t="shared" si="14"/>
        <v/>
      </c>
      <c r="AN108" s="362" t="str">
        <f>IF(AF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2,FALSE),IF(OR(AJ108=1,AJ108=2),VLOOKUP(AH108,INDEX((係数_乗用_ガソリン,係数_乗用_CNG,係数_乗用_軽油,係数_乗用_メタノール,係数_乗用_LPG),1,1,AR108):INDEX((係数_乗用_ガソリン,係数_乗用_CNG,係数_乗用_軽油,係数_乗用_メタノール,係数_乗用_LPG),125,5,AR108),2,FALSE))))))</f>
        <v/>
      </c>
      <c r="AO108" s="362" t="str">
        <f>IF(T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3,FALSE),IF(OR(AJ108=1,AJ108=2),VLOOKUP(AH108,INDEX((係数_乗用_ガソリン,係数_乗用_CNG,係数_乗用_軽油,係数_乗用_メタノール,係数_乗用_LPG),1,1,AR108):INDEX((係数_乗用_ガソリン,係数_乗用_CNG,係数_乗用_軽油,係数_乗用_メタノール,係数_乗用_LPG),125,5,AR108),3,FALSE))))))</f>
        <v/>
      </c>
      <c r="AP108" s="361" t="str">
        <f t="shared" si="15"/>
        <v/>
      </c>
      <c r="AQ108" s="363" t="str">
        <f t="shared" si="16"/>
        <v/>
      </c>
      <c r="AR108" s="361" t="str">
        <f t="shared" si="17"/>
        <v/>
      </c>
      <c r="AS108" s="363" t="str">
        <f t="shared" si="18"/>
        <v/>
      </c>
      <c r="AT108" s="364" t="str">
        <f t="shared" si="19"/>
        <v/>
      </c>
      <c r="AV108" s="365"/>
      <c r="AX108" s="607" t="b">
        <f t="shared" si="28"/>
        <v>0</v>
      </c>
      <c r="AY108" s="6" t="str">
        <f t="shared" si="29"/>
        <v>FALSEFALSEFALSE</v>
      </c>
      <c r="AZ108" s="608">
        <f t="shared" si="20"/>
        <v>0</v>
      </c>
      <c r="BA108" s="609" t="str">
        <f t="shared" si="31"/>
        <v/>
      </c>
      <c r="BB108" s="609">
        <f t="shared" si="21"/>
        <v>0</v>
      </c>
      <c r="BC108" s="604" t="str">
        <f t="shared" si="22"/>
        <v/>
      </c>
    </row>
    <row r="109" spans="1:55" s="6" customFormat="1" ht="13.5" customHeight="1">
      <c r="A109" s="366">
        <v>53</v>
      </c>
      <c r="B109" s="108"/>
      <c r="C109" s="286"/>
      <c r="D109" s="287"/>
      <c r="E109" s="287"/>
      <c r="F109" s="288"/>
      <c r="G109" s="290"/>
      <c r="H109" s="107"/>
      <c r="I109" s="290"/>
      <c r="J109" s="107"/>
      <c r="K109" s="358" t="str">
        <f t="shared" si="0"/>
        <v/>
      </c>
      <c r="L109" s="358">
        <f t="shared" si="23"/>
        <v>0</v>
      </c>
      <c r="M109" s="358">
        <f t="shared" si="24"/>
        <v>0</v>
      </c>
      <c r="N109" s="359" t="str">
        <f t="shared" si="25"/>
        <v/>
      </c>
      <c r="O109" s="359" t="str">
        <f t="shared" si="1"/>
        <v/>
      </c>
      <c r="P109" s="359" t="str">
        <f t="shared" si="2"/>
        <v/>
      </c>
      <c r="Q109" s="359" t="str">
        <f t="shared" si="3"/>
        <v/>
      </c>
      <c r="R109" s="359" t="str">
        <f t="shared" si="4"/>
        <v/>
      </c>
      <c r="S109" s="359" t="str">
        <f t="shared" si="5"/>
        <v/>
      </c>
      <c r="T109" s="431" t="str">
        <f t="shared" si="26"/>
        <v/>
      </c>
      <c r="U109" s="515"/>
      <c r="V109" s="108"/>
      <c r="W109" s="109"/>
      <c r="X109" s="110"/>
      <c r="Y109" s="111"/>
      <c r="Z109" s="113"/>
      <c r="AA109" s="112"/>
      <c r="AB109" s="431" t="str">
        <f t="shared" si="6"/>
        <v/>
      </c>
      <c r="AC109" s="704" t="str">
        <f t="shared" si="27"/>
        <v/>
      </c>
      <c r="AD109" s="622"/>
      <c r="AE109" s="462"/>
      <c r="AF109" s="360" t="str">
        <f t="shared" si="7"/>
        <v/>
      </c>
      <c r="AG109" s="360" t="str">
        <f t="shared" si="8"/>
        <v/>
      </c>
      <c r="AH109" s="361" t="str">
        <f t="shared" si="9"/>
        <v/>
      </c>
      <c r="AI109" s="361" t="str">
        <f t="shared" si="10"/>
        <v/>
      </c>
      <c r="AJ109" s="361" t="str">
        <f t="shared" si="11"/>
        <v/>
      </c>
      <c r="AK109" s="361" t="str">
        <f t="shared" si="12"/>
        <v/>
      </c>
      <c r="AL109" s="361" t="str">
        <f t="shared" si="13"/>
        <v/>
      </c>
      <c r="AM109" s="361" t="str">
        <f t="shared" si="14"/>
        <v/>
      </c>
      <c r="AN109" s="362" t="str">
        <f>IF(AF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2,FALSE),IF(OR(AJ109=1,AJ109=2),VLOOKUP(AH109,INDEX((係数_乗用_ガソリン,係数_乗用_CNG,係数_乗用_軽油,係数_乗用_メタノール,係数_乗用_LPG),1,1,AR109):INDEX((係数_乗用_ガソリン,係数_乗用_CNG,係数_乗用_軽油,係数_乗用_メタノール,係数_乗用_LPG),125,5,AR109),2,FALSE))))))</f>
        <v/>
      </c>
      <c r="AO109" s="362" t="str">
        <f>IF(T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3,FALSE),IF(OR(AJ109=1,AJ109=2),VLOOKUP(AH109,INDEX((係数_乗用_ガソリン,係数_乗用_CNG,係数_乗用_軽油,係数_乗用_メタノール,係数_乗用_LPG),1,1,AR109):INDEX((係数_乗用_ガソリン,係数_乗用_CNG,係数_乗用_軽油,係数_乗用_メタノール,係数_乗用_LPG),125,5,AR109),3,FALSE))))))</f>
        <v/>
      </c>
      <c r="AP109" s="361" t="str">
        <f t="shared" si="15"/>
        <v/>
      </c>
      <c r="AQ109" s="363" t="str">
        <f t="shared" si="16"/>
        <v/>
      </c>
      <c r="AR109" s="361" t="str">
        <f t="shared" si="17"/>
        <v/>
      </c>
      <c r="AS109" s="363" t="str">
        <f t="shared" si="18"/>
        <v/>
      </c>
      <c r="AT109" s="364" t="str">
        <f t="shared" si="19"/>
        <v/>
      </c>
      <c r="AV109" s="365"/>
      <c r="AX109" s="607" t="b">
        <f t="shared" si="28"/>
        <v>0</v>
      </c>
      <c r="AY109" s="6" t="str">
        <f t="shared" si="29"/>
        <v>FALSEFALSEFALSE</v>
      </c>
      <c r="AZ109" s="608">
        <f t="shared" si="20"/>
        <v>0</v>
      </c>
      <c r="BA109" s="609" t="str">
        <f t="shared" si="31"/>
        <v/>
      </c>
      <c r="BB109" s="609">
        <f t="shared" si="21"/>
        <v>0</v>
      </c>
      <c r="BC109" s="604" t="str">
        <f t="shared" si="22"/>
        <v/>
      </c>
    </row>
    <row r="110" spans="1:55" s="6" customFormat="1" ht="13.5" customHeight="1">
      <c r="A110" s="366">
        <v>54</v>
      </c>
      <c r="B110" s="108"/>
      <c r="C110" s="286"/>
      <c r="D110" s="287"/>
      <c r="E110" s="287"/>
      <c r="F110" s="288"/>
      <c r="G110" s="290"/>
      <c r="H110" s="107"/>
      <c r="I110" s="290"/>
      <c r="J110" s="107"/>
      <c r="K110" s="358" t="str">
        <f t="shared" si="0"/>
        <v/>
      </c>
      <c r="L110" s="358">
        <f t="shared" si="23"/>
        <v>0</v>
      </c>
      <c r="M110" s="358">
        <f t="shared" si="24"/>
        <v>0</v>
      </c>
      <c r="N110" s="359" t="str">
        <f t="shared" si="25"/>
        <v/>
      </c>
      <c r="O110" s="359" t="str">
        <f t="shared" si="1"/>
        <v/>
      </c>
      <c r="P110" s="359" t="str">
        <f t="shared" si="2"/>
        <v/>
      </c>
      <c r="Q110" s="359" t="str">
        <f t="shared" si="3"/>
        <v/>
      </c>
      <c r="R110" s="359" t="str">
        <f t="shared" si="4"/>
        <v/>
      </c>
      <c r="S110" s="359" t="str">
        <f t="shared" si="5"/>
        <v/>
      </c>
      <c r="T110" s="431" t="str">
        <f t="shared" si="26"/>
        <v/>
      </c>
      <c r="U110" s="515"/>
      <c r="V110" s="108"/>
      <c r="W110" s="109"/>
      <c r="X110" s="110"/>
      <c r="Y110" s="111"/>
      <c r="Z110" s="113"/>
      <c r="AA110" s="112"/>
      <c r="AB110" s="431" t="str">
        <f t="shared" si="6"/>
        <v/>
      </c>
      <c r="AC110" s="704" t="str">
        <f t="shared" si="27"/>
        <v/>
      </c>
      <c r="AD110" s="622"/>
      <c r="AE110" s="462"/>
      <c r="AF110" s="360" t="str">
        <f t="shared" si="7"/>
        <v/>
      </c>
      <c r="AG110" s="360" t="str">
        <f t="shared" si="8"/>
        <v/>
      </c>
      <c r="AH110" s="361" t="str">
        <f t="shared" si="9"/>
        <v/>
      </c>
      <c r="AI110" s="361" t="str">
        <f t="shared" si="10"/>
        <v/>
      </c>
      <c r="AJ110" s="361" t="str">
        <f t="shared" si="11"/>
        <v/>
      </c>
      <c r="AK110" s="361" t="str">
        <f t="shared" si="12"/>
        <v/>
      </c>
      <c r="AL110" s="361" t="str">
        <f t="shared" si="13"/>
        <v/>
      </c>
      <c r="AM110" s="361" t="str">
        <f t="shared" si="14"/>
        <v/>
      </c>
      <c r="AN110" s="362" t="str">
        <f>IF(AF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2,FALSE),IF(OR(AJ110=1,AJ110=2),VLOOKUP(AH110,INDEX((係数_乗用_ガソリン,係数_乗用_CNG,係数_乗用_軽油,係数_乗用_メタノール,係数_乗用_LPG),1,1,AR110):INDEX((係数_乗用_ガソリン,係数_乗用_CNG,係数_乗用_軽油,係数_乗用_メタノール,係数_乗用_LPG),125,5,AR110),2,FALSE))))))</f>
        <v/>
      </c>
      <c r="AO110" s="362" t="str">
        <f>IF(T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3,FALSE),IF(OR(AJ110=1,AJ110=2),VLOOKUP(AH110,INDEX((係数_乗用_ガソリン,係数_乗用_CNG,係数_乗用_軽油,係数_乗用_メタノール,係数_乗用_LPG),1,1,AR110):INDEX((係数_乗用_ガソリン,係数_乗用_CNG,係数_乗用_軽油,係数_乗用_メタノール,係数_乗用_LPG),125,5,AR110),3,FALSE))))))</f>
        <v/>
      </c>
      <c r="AP110" s="361" t="str">
        <f t="shared" si="15"/>
        <v/>
      </c>
      <c r="AQ110" s="363" t="str">
        <f t="shared" si="16"/>
        <v/>
      </c>
      <c r="AR110" s="361" t="str">
        <f t="shared" si="17"/>
        <v/>
      </c>
      <c r="AS110" s="363" t="str">
        <f t="shared" si="18"/>
        <v/>
      </c>
      <c r="AT110" s="364" t="str">
        <f t="shared" si="19"/>
        <v/>
      </c>
      <c r="AV110" s="365"/>
      <c r="AX110" s="607" t="b">
        <f t="shared" si="28"/>
        <v>0</v>
      </c>
      <c r="AY110" s="6" t="str">
        <f t="shared" si="29"/>
        <v>FALSEFALSEFALSE</v>
      </c>
      <c r="AZ110" s="608">
        <f t="shared" si="20"/>
        <v>0</v>
      </c>
      <c r="BA110" s="609" t="str">
        <f t="shared" si="31"/>
        <v/>
      </c>
      <c r="BB110" s="609">
        <f t="shared" si="21"/>
        <v>0</v>
      </c>
      <c r="BC110" s="604" t="str">
        <f t="shared" si="22"/>
        <v/>
      </c>
    </row>
    <row r="111" spans="1:55" s="6" customFormat="1" ht="13.5" customHeight="1">
      <c r="A111" s="366">
        <v>55</v>
      </c>
      <c r="B111" s="108"/>
      <c r="C111" s="286"/>
      <c r="D111" s="287"/>
      <c r="E111" s="287"/>
      <c r="F111" s="288"/>
      <c r="G111" s="290"/>
      <c r="H111" s="107"/>
      <c r="I111" s="290"/>
      <c r="J111" s="107"/>
      <c r="K111" s="358" t="str">
        <f t="shared" si="0"/>
        <v/>
      </c>
      <c r="L111" s="358">
        <f t="shared" si="23"/>
        <v>0</v>
      </c>
      <c r="M111" s="358">
        <f t="shared" si="24"/>
        <v>0</v>
      </c>
      <c r="N111" s="359" t="str">
        <f t="shared" si="25"/>
        <v/>
      </c>
      <c r="O111" s="359" t="str">
        <f t="shared" si="1"/>
        <v/>
      </c>
      <c r="P111" s="359" t="str">
        <f t="shared" si="2"/>
        <v/>
      </c>
      <c r="Q111" s="359" t="str">
        <f t="shared" si="3"/>
        <v/>
      </c>
      <c r="R111" s="359" t="str">
        <f t="shared" si="4"/>
        <v/>
      </c>
      <c r="S111" s="359" t="str">
        <f t="shared" si="5"/>
        <v/>
      </c>
      <c r="T111" s="431" t="str">
        <f t="shared" si="26"/>
        <v/>
      </c>
      <c r="U111" s="515"/>
      <c r="V111" s="108"/>
      <c r="W111" s="109"/>
      <c r="X111" s="110"/>
      <c r="Y111" s="111"/>
      <c r="Z111" s="113"/>
      <c r="AA111" s="112"/>
      <c r="AB111" s="431" t="str">
        <f t="shared" si="6"/>
        <v/>
      </c>
      <c r="AC111" s="704" t="str">
        <f t="shared" si="27"/>
        <v/>
      </c>
      <c r="AD111" s="622"/>
      <c r="AE111" s="462"/>
      <c r="AF111" s="360" t="str">
        <f t="shared" si="7"/>
        <v/>
      </c>
      <c r="AG111" s="360" t="str">
        <f t="shared" si="8"/>
        <v/>
      </c>
      <c r="AH111" s="361" t="str">
        <f t="shared" si="9"/>
        <v/>
      </c>
      <c r="AI111" s="361" t="str">
        <f t="shared" si="10"/>
        <v/>
      </c>
      <c r="AJ111" s="361" t="str">
        <f t="shared" si="11"/>
        <v/>
      </c>
      <c r="AK111" s="361" t="str">
        <f t="shared" si="12"/>
        <v/>
      </c>
      <c r="AL111" s="361" t="str">
        <f t="shared" si="13"/>
        <v/>
      </c>
      <c r="AM111" s="361" t="str">
        <f t="shared" si="14"/>
        <v/>
      </c>
      <c r="AN111" s="362" t="str">
        <f>IF(AF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2,FALSE),IF(OR(AJ111=1,AJ111=2),VLOOKUP(AH111,INDEX((係数_乗用_ガソリン,係数_乗用_CNG,係数_乗用_軽油,係数_乗用_メタノール,係数_乗用_LPG),1,1,AR111):INDEX((係数_乗用_ガソリン,係数_乗用_CNG,係数_乗用_軽油,係数_乗用_メタノール,係数_乗用_LPG),125,5,AR111),2,FALSE))))))</f>
        <v/>
      </c>
      <c r="AO111" s="362" t="str">
        <f>IF(T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3,FALSE),IF(OR(AJ111=1,AJ111=2),VLOOKUP(AH111,INDEX((係数_乗用_ガソリン,係数_乗用_CNG,係数_乗用_軽油,係数_乗用_メタノール,係数_乗用_LPG),1,1,AR111):INDEX((係数_乗用_ガソリン,係数_乗用_CNG,係数_乗用_軽油,係数_乗用_メタノール,係数_乗用_LPG),125,5,AR111),3,FALSE))))))</f>
        <v/>
      </c>
      <c r="AP111" s="361" t="str">
        <f t="shared" si="15"/>
        <v/>
      </c>
      <c r="AQ111" s="363" t="str">
        <f t="shared" si="16"/>
        <v/>
      </c>
      <c r="AR111" s="361" t="str">
        <f t="shared" si="17"/>
        <v/>
      </c>
      <c r="AS111" s="363" t="str">
        <f t="shared" si="18"/>
        <v/>
      </c>
      <c r="AT111" s="364" t="str">
        <f t="shared" si="19"/>
        <v/>
      </c>
      <c r="AV111" s="365"/>
      <c r="AX111" s="607" t="b">
        <f t="shared" si="28"/>
        <v>0</v>
      </c>
      <c r="AY111" s="6" t="str">
        <f t="shared" si="29"/>
        <v>FALSEFALSEFALSE</v>
      </c>
      <c r="AZ111" s="608">
        <f t="shared" si="20"/>
        <v>0</v>
      </c>
      <c r="BA111" s="609" t="str">
        <f t="shared" si="31"/>
        <v/>
      </c>
      <c r="BB111" s="609">
        <f t="shared" si="21"/>
        <v>0</v>
      </c>
      <c r="BC111" s="604" t="str">
        <f t="shared" si="22"/>
        <v/>
      </c>
    </row>
    <row r="112" spans="1:55" s="6" customFormat="1" ht="13.5" customHeight="1">
      <c r="A112" s="366">
        <v>56</v>
      </c>
      <c r="B112" s="108"/>
      <c r="C112" s="286"/>
      <c r="D112" s="287"/>
      <c r="E112" s="287"/>
      <c r="F112" s="288"/>
      <c r="G112" s="290"/>
      <c r="H112" s="107"/>
      <c r="I112" s="290"/>
      <c r="J112" s="107"/>
      <c r="K112" s="358" t="str">
        <f t="shared" si="0"/>
        <v/>
      </c>
      <c r="L112" s="358">
        <f t="shared" si="23"/>
        <v>0</v>
      </c>
      <c r="M112" s="358">
        <f t="shared" si="24"/>
        <v>0</v>
      </c>
      <c r="N112" s="359" t="str">
        <f t="shared" si="25"/>
        <v/>
      </c>
      <c r="O112" s="359" t="str">
        <f t="shared" si="1"/>
        <v/>
      </c>
      <c r="P112" s="359" t="str">
        <f t="shared" si="2"/>
        <v/>
      </c>
      <c r="Q112" s="359" t="str">
        <f t="shared" si="3"/>
        <v/>
      </c>
      <c r="R112" s="359" t="str">
        <f t="shared" si="4"/>
        <v/>
      </c>
      <c r="S112" s="359" t="str">
        <f t="shared" si="5"/>
        <v/>
      </c>
      <c r="T112" s="431" t="str">
        <f t="shared" si="26"/>
        <v/>
      </c>
      <c r="U112" s="515"/>
      <c r="V112" s="108"/>
      <c r="W112" s="109"/>
      <c r="X112" s="110"/>
      <c r="Y112" s="111"/>
      <c r="Z112" s="113"/>
      <c r="AA112" s="112"/>
      <c r="AB112" s="431" t="str">
        <f t="shared" si="6"/>
        <v/>
      </c>
      <c r="AC112" s="704" t="str">
        <f t="shared" si="27"/>
        <v/>
      </c>
      <c r="AD112" s="622"/>
      <c r="AE112" s="462"/>
      <c r="AF112" s="360" t="str">
        <f t="shared" si="7"/>
        <v/>
      </c>
      <c r="AG112" s="360" t="str">
        <f t="shared" si="8"/>
        <v/>
      </c>
      <c r="AH112" s="361" t="str">
        <f t="shared" si="9"/>
        <v/>
      </c>
      <c r="AI112" s="361" t="str">
        <f t="shared" si="10"/>
        <v/>
      </c>
      <c r="AJ112" s="361" t="str">
        <f t="shared" si="11"/>
        <v/>
      </c>
      <c r="AK112" s="361" t="str">
        <f t="shared" si="12"/>
        <v/>
      </c>
      <c r="AL112" s="361" t="str">
        <f t="shared" si="13"/>
        <v/>
      </c>
      <c r="AM112" s="361" t="str">
        <f t="shared" si="14"/>
        <v/>
      </c>
      <c r="AN112" s="362" t="str">
        <f>IF(AF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2,FALSE),IF(OR(AJ112=1,AJ112=2),VLOOKUP(AH112,INDEX((係数_乗用_ガソリン,係数_乗用_CNG,係数_乗用_軽油,係数_乗用_メタノール,係数_乗用_LPG),1,1,AR112):INDEX((係数_乗用_ガソリン,係数_乗用_CNG,係数_乗用_軽油,係数_乗用_メタノール,係数_乗用_LPG),125,5,AR112),2,FALSE))))))</f>
        <v/>
      </c>
      <c r="AO112" s="362" t="str">
        <f>IF(T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3,FALSE),IF(OR(AJ112=1,AJ112=2),VLOOKUP(AH112,INDEX((係数_乗用_ガソリン,係数_乗用_CNG,係数_乗用_軽油,係数_乗用_メタノール,係数_乗用_LPG),1,1,AR112):INDEX((係数_乗用_ガソリン,係数_乗用_CNG,係数_乗用_軽油,係数_乗用_メタノール,係数_乗用_LPG),125,5,AR112),3,FALSE))))))</f>
        <v/>
      </c>
      <c r="AP112" s="361" t="str">
        <f t="shared" si="15"/>
        <v/>
      </c>
      <c r="AQ112" s="363" t="str">
        <f t="shared" si="16"/>
        <v/>
      </c>
      <c r="AR112" s="361" t="str">
        <f t="shared" si="17"/>
        <v/>
      </c>
      <c r="AS112" s="363" t="str">
        <f t="shared" si="18"/>
        <v/>
      </c>
      <c r="AT112" s="364" t="str">
        <f t="shared" si="19"/>
        <v/>
      </c>
      <c r="AV112" s="365"/>
      <c r="AX112" s="607" t="b">
        <f t="shared" si="28"/>
        <v>0</v>
      </c>
      <c r="AY112" s="6" t="str">
        <f t="shared" si="29"/>
        <v>FALSEFALSEFALSE</v>
      </c>
      <c r="AZ112" s="608">
        <f t="shared" si="20"/>
        <v>0</v>
      </c>
      <c r="BA112" s="609" t="str">
        <f t="shared" si="31"/>
        <v/>
      </c>
      <c r="BB112" s="609">
        <f t="shared" si="21"/>
        <v>0</v>
      </c>
      <c r="BC112" s="604" t="str">
        <f t="shared" si="22"/>
        <v/>
      </c>
    </row>
    <row r="113" spans="1:55" s="6" customFormat="1" ht="13.5" customHeight="1">
      <c r="A113" s="366">
        <v>57</v>
      </c>
      <c r="B113" s="108"/>
      <c r="C113" s="286"/>
      <c r="D113" s="287"/>
      <c r="E113" s="287"/>
      <c r="F113" s="288"/>
      <c r="G113" s="290"/>
      <c r="H113" s="107"/>
      <c r="I113" s="290"/>
      <c r="J113" s="107"/>
      <c r="K113" s="358" t="str">
        <f t="shared" si="0"/>
        <v/>
      </c>
      <c r="L113" s="358">
        <f t="shared" si="23"/>
        <v>0</v>
      </c>
      <c r="M113" s="358">
        <f t="shared" si="24"/>
        <v>0</v>
      </c>
      <c r="N113" s="359" t="str">
        <f t="shared" si="25"/>
        <v/>
      </c>
      <c r="O113" s="359" t="str">
        <f t="shared" si="1"/>
        <v/>
      </c>
      <c r="P113" s="359" t="str">
        <f t="shared" si="2"/>
        <v/>
      </c>
      <c r="Q113" s="359" t="str">
        <f t="shared" si="3"/>
        <v/>
      </c>
      <c r="R113" s="359" t="str">
        <f t="shared" si="4"/>
        <v/>
      </c>
      <c r="S113" s="359" t="str">
        <f t="shared" si="5"/>
        <v/>
      </c>
      <c r="T113" s="431" t="str">
        <f t="shared" si="26"/>
        <v/>
      </c>
      <c r="U113" s="515"/>
      <c r="V113" s="108"/>
      <c r="W113" s="109"/>
      <c r="X113" s="110"/>
      <c r="Y113" s="111"/>
      <c r="Z113" s="113"/>
      <c r="AA113" s="112"/>
      <c r="AB113" s="431" t="str">
        <f t="shared" si="6"/>
        <v/>
      </c>
      <c r="AC113" s="704" t="str">
        <f t="shared" si="27"/>
        <v/>
      </c>
      <c r="AD113" s="622"/>
      <c r="AE113" s="462"/>
      <c r="AF113" s="360" t="str">
        <f t="shared" si="7"/>
        <v/>
      </c>
      <c r="AG113" s="360" t="str">
        <f t="shared" si="8"/>
        <v/>
      </c>
      <c r="AH113" s="361" t="str">
        <f t="shared" si="9"/>
        <v/>
      </c>
      <c r="AI113" s="361" t="str">
        <f t="shared" si="10"/>
        <v/>
      </c>
      <c r="AJ113" s="361" t="str">
        <f t="shared" si="11"/>
        <v/>
      </c>
      <c r="AK113" s="361" t="str">
        <f t="shared" si="12"/>
        <v/>
      </c>
      <c r="AL113" s="361" t="str">
        <f t="shared" si="13"/>
        <v/>
      </c>
      <c r="AM113" s="361" t="str">
        <f t="shared" si="14"/>
        <v/>
      </c>
      <c r="AN113" s="362" t="str">
        <f>IF(AF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2,FALSE),IF(OR(AJ113=1,AJ113=2),VLOOKUP(AH113,INDEX((係数_乗用_ガソリン,係数_乗用_CNG,係数_乗用_軽油,係数_乗用_メタノール,係数_乗用_LPG),1,1,AR113):INDEX((係数_乗用_ガソリン,係数_乗用_CNG,係数_乗用_軽油,係数_乗用_メタノール,係数_乗用_LPG),125,5,AR113),2,FALSE))))))</f>
        <v/>
      </c>
      <c r="AO113" s="362" t="str">
        <f>IF(T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3,FALSE),IF(OR(AJ113=1,AJ113=2),VLOOKUP(AH113,INDEX((係数_乗用_ガソリン,係数_乗用_CNG,係数_乗用_軽油,係数_乗用_メタノール,係数_乗用_LPG),1,1,AR113):INDEX((係数_乗用_ガソリン,係数_乗用_CNG,係数_乗用_軽油,係数_乗用_メタノール,係数_乗用_LPG),125,5,AR113),3,FALSE))))))</f>
        <v/>
      </c>
      <c r="AP113" s="361" t="str">
        <f t="shared" si="15"/>
        <v/>
      </c>
      <c r="AQ113" s="363" t="str">
        <f t="shared" si="16"/>
        <v/>
      </c>
      <c r="AR113" s="361" t="str">
        <f t="shared" si="17"/>
        <v/>
      </c>
      <c r="AS113" s="363" t="str">
        <f t="shared" si="18"/>
        <v/>
      </c>
      <c r="AT113" s="364" t="str">
        <f t="shared" si="19"/>
        <v/>
      </c>
      <c r="AV113" s="365"/>
      <c r="AX113" s="607" t="b">
        <f t="shared" si="28"/>
        <v>0</v>
      </c>
      <c r="AY113" s="6" t="str">
        <f t="shared" si="29"/>
        <v>FALSEFALSEFALSE</v>
      </c>
      <c r="AZ113" s="608">
        <f t="shared" si="20"/>
        <v>0</v>
      </c>
      <c r="BA113" s="609" t="str">
        <f t="shared" si="31"/>
        <v/>
      </c>
      <c r="BB113" s="609">
        <f t="shared" si="21"/>
        <v>0</v>
      </c>
      <c r="BC113" s="604" t="str">
        <f t="shared" si="22"/>
        <v/>
      </c>
    </row>
    <row r="114" spans="1:55" s="6" customFormat="1" ht="13.5" customHeight="1">
      <c r="A114" s="366">
        <v>58</v>
      </c>
      <c r="B114" s="108"/>
      <c r="C114" s="286"/>
      <c r="D114" s="287"/>
      <c r="E114" s="287"/>
      <c r="F114" s="288"/>
      <c r="G114" s="290"/>
      <c r="H114" s="107"/>
      <c r="I114" s="290"/>
      <c r="J114" s="107"/>
      <c r="K114" s="358" t="str">
        <f t="shared" si="0"/>
        <v/>
      </c>
      <c r="L114" s="358">
        <f t="shared" si="23"/>
        <v>0</v>
      </c>
      <c r="M114" s="358">
        <f t="shared" si="24"/>
        <v>0</v>
      </c>
      <c r="N114" s="359" t="str">
        <f t="shared" si="25"/>
        <v/>
      </c>
      <c r="O114" s="359" t="str">
        <f t="shared" si="1"/>
        <v/>
      </c>
      <c r="P114" s="359" t="str">
        <f t="shared" si="2"/>
        <v/>
      </c>
      <c r="Q114" s="359" t="str">
        <f t="shared" si="3"/>
        <v/>
      </c>
      <c r="R114" s="359" t="str">
        <f t="shared" si="4"/>
        <v/>
      </c>
      <c r="S114" s="359" t="str">
        <f t="shared" si="5"/>
        <v/>
      </c>
      <c r="T114" s="431" t="str">
        <f t="shared" si="26"/>
        <v/>
      </c>
      <c r="U114" s="515"/>
      <c r="V114" s="108"/>
      <c r="W114" s="109"/>
      <c r="X114" s="110"/>
      <c r="Y114" s="111"/>
      <c r="Z114" s="113"/>
      <c r="AA114" s="112"/>
      <c r="AB114" s="431" t="str">
        <f t="shared" si="6"/>
        <v/>
      </c>
      <c r="AC114" s="704" t="str">
        <f t="shared" si="27"/>
        <v/>
      </c>
      <c r="AD114" s="622"/>
      <c r="AE114" s="462"/>
      <c r="AF114" s="360" t="str">
        <f t="shared" si="7"/>
        <v/>
      </c>
      <c r="AG114" s="360" t="str">
        <f t="shared" si="8"/>
        <v/>
      </c>
      <c r="AH114" s="361" t="str">
        <f t="shared" si="9"/>
        <v/>
      </c>
      <c r="AI114" s="361" t="str">
        <f t="shared" si="10"/>
        <v/>
      </c>
      <c r="AJ114" s="361" t="str">
        <f t="shared" si="11"/>
        <v/>
      </c>
      <c r="AK114" s="361" t="str">
        <f t="shared" si="12"/>
        <v/>
      </c>
      <c r="AL114" s="361" t="str">
        <f t="shared" si="13"/>
        <v/>
      </c>
      <c r="AM114" s="361" t="str">
        <f t="shared" si="14"/>
        <v/>
      </c>
      <c r="AN114" s="362" t="str">
        <f>IF(AF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2,FALSE),IF(OR(AJ114=1,AJ114=2),VLOOKUP(AH114,INDEX((係数_乗用_ガソリン,係数_乗用_CNG,係数_乗用_軽油,係数_乗用_メタノール,係数_乗用_LPG),1,1,AR114):INDEX((係数_乗用_ガソリン,係数_乗用_CNG,係数_乗用_軽油,係数_乗用_メタノール,係数_乗用_LPG),125,5,AR114),2,FALSE))))))</f>
        <v/>
      </c>
      <c r="AO114" s="362" t="str">
        <f>IF(T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3,FALSE),IF(OR(AJ114=1,AJ114=2),VLOOKUP(AH114,INDEX((係数_乗用_ガソリン,係数_乗用_CNG,係数_乗用_軽油,係数_乗用_メタノール,係数_乗用_LPG),1,1,AR114):INDEX((係数_乗用_ガソリン,係数_乗用_CNG,係数_乗用_軽油,係数_乗用_メタノール,係数_乗用_LPG),125,5,AR114),3,FALSE))))))</f>
        <v/>
      </c>
      <c r="AP114" s="361" t="str">
        <f t="shared" si="15"/>
        <v/>
      </c>
      <c r="AQ114" s="363" t="str">
        <f t="shared" si="16"/>
        <v/>
      </c>
      <c r="AR114" s="361" t="str">
        <f t="shared" si="17"/>
        <v/>
      </c>
      <c r="AS114" s="363" t="str">
        <f t="shared" si="18"/>
        <v/>
      </c>
      <c r="AT114" s="364" t="str">
        <f t="shared" si="19"/>
        <v/>
      </c>
      <c r="AV114" s="365"/>
      <c r="AX114" s="607" t="b">
        <f t="shared" si="28"/>
        <v>0</v>
      </c>
      <c r="AY114" s="6" t="str">
        <f t="shared" si="29"/>
        <v>FALSEFALSEFALSE</v>
      </c>
      <c r="AZ114" s="608">
        <f t="shared" si="20"/>
        <v>0</v>
      </c>
      <c r="BA114" s="609" t="str">
        <f t="shared" si="31"/>
        <v/>
      </c>
      <c r="BB114" s="609">
        <f t="shared" si="21"/>
        <v>0</v>
      </c>
      <c r="BC114" s="604" t="str">
        <f t="shared" si="22"/>
        <v/>
      </c>
    </row>
    <row r="115" spans="1:55" s="6" customFormat="1" ht="13.5" customHeight="1">
      <c r="A115" s="366">
        <v>59</v>
      </c>
      <c r="B115" s="108"/>
      <c r="C115" s="286"/>
      <c r="D115" s="287"/>
      <c r="E115" s="287"/>
      <c r="F115" s="288"/>
      <c r="G115" s="290"/>
      <c r="H115" s="107"/>
      <c r="I115" s="290"/>
      <c r="J115" s="107"/>
      <c r="K115" s="358" t="str">
        <f t="shared" si="0"/>
        <v/>
      </c>
      <c r="L115" s="358">
        <f t="shared" si="23"/>
        <v>0</v>
      </c>
      <c r="M115" s="358">
        <f t="shared" si="24"/>
        <v>0</v>
      </c>
      <c r="N115" s="359" t="str">
        <f t="shared" si="25"/>
        <v/>
      </c>
      <c r="O115" s="359" t="str">
        <f t="shared" si="1"/>
        <v/>
      </c>
      <c r="P115" s="359" t="str">
        <f t="shared" si="2"/>
        <v/>
      </c>
      <c r="Q115" s="359" t="str">
        <f t="shared" si="3"/>
        <v/>
      </c>
      <c r="R115" s="359" t="str">
        <f t="shared" si="4"/>
        <v/>
      </c>
      <c r="S115" s="359" t="str">
        <f t="shared" si="5"/>
        <v/>
      </c>
      <c r="T115" s="431" t="str">
        <f t="shared" si="26"/>
        <v/>
      </c>
      <c r="U115" s="515"/>
      <c r="V115" s="108"/>
      <c r="W115" s="109"/>
      <c r="X115" s="110"/>
      <c r="Y115" s="111"/>
      <c r="Z115" s="113"/>
      <c r="AA115" s="112"/>
      <c r="AB115" s="431" t="str">
        <f t="shared" si="6"/>
        <v/>
      </c>
      <c r="AC115" s="704" t="str">
        <f t="shared" si="27"/>
        <v/>
      </c>
      <c r="AD115" s="622"/>
      <c r="AE115" s="462"/>
      <c r="AF115" s="360" t="str">
        <f t="shared" si="7"/>
        <v/>
      </c>
      <c r="AG115" s="360" t="str">
        <f t="shared" si="8"/>
        <v/>
      </c>
      <c r="AH115" s="361" t="str">
        <f t="shared" si="9"/>
        <v/>
      </c>
      <c r="AI115" s="361" t="str">
        <f t="shared" si="10"/>
        <v/>
      </c>
      <c r="AJ115" s="361" t="str">
        <f t="shared" si="11"/>
        <v/>
      </c>
      <c r="AK115" s="361" t="str">
        <f t="shared" si="12"/>
        <v/>
      </c>
      <c r="AL115" s="361" t="str">
        <f t="shared" si="13"/>
        <v/>
      </c>
      <c r="AM115" s="361" t="str">
        <f t="shared" si="14"/>
        <v/>
      </c>
      <c r="AN115" s="362" t="str">
        <f>IF(AF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2,FALSE),IF(OR(AJ115=1,AJ115=2),VLOOKUP(AH115,INDEX((係数_乗用_ガソリン,係数_乗用_CNG,係数_乗用_軽油,係数_乗用_メタノール,係数_乗用_LPG),1,1,AR115):INDEX((係数_乗用_ガソリン,係数_乗用_CNG,係数_乗用_軽油,係数_乗用_メタノール,係数_乗用_LPG),125,5,AR115),2,FALSE))))))</f>
        <v/>
      </c>
      <c r="AO115" s="362" t="str">
        <f>IF(T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3,FALSE),IF(OR(AJ115=1,AJ115=2),VLOOKUP(AH115,INDEX((係数_乗用_ガソリン,係数_乗用_CNG,係数_乗用_軽油,係数_乗用_メタノール,係数_乗用_LPG),1,1,AR115):INDEX((係数_乗用_ガソリン,係数_乗用_CNG,係数_乗用_軽油,係数_乗用_メタノール,係数_乗用_LPG),125,5,AR115),3,FALSE))))))</f>
        <v/>
      </c>
      <c r="AP115" s="361" t="str">
        <f t="shared" si="15"/>
        <v/>
      </c>
      <c r="AQ115" s="363" t="str">
        <f t="shared" si="16"/>
        <v/>
      </c>
      <c r="AR115" s="361" t="str">
        <f t="shared" si="17"/>
        <v/>
      </c>
      <c r="AS115" s="363" t="str">
        <f t="shared" si="18"/>
        <v/>
      </c>
      <c r="AT115" s="364" t="str">
        <f t="shared" si="19"/>
        <v/>
      </c>
      <c r="AV115" s="365"/>
      <c r="AX115" s="607" t="b">
        <f t="shared" si="28"/>
        <v>0</v>
      </c>
      <c r="AY115" s="6" t="str">
        <f t="shared" si="29"/>
        <v>FALSEFALSEFALSE</v>
      </c>
      <c r="AZ115" s="608">
        <f t="shared" si="20"/>
        <v>0</v>
      </c>
      <c r="BA115" s="609" t="str">
        <f t="shared" si="31"/>
        <v/>
      </c>
      <c r="BB115" s="609">
        <f t="shared" si="21"/>
        <v>0</v>
      </c>
      <c r="BC115" s="604" t="str">
        <f t="shared" si="22"/>
        <v/>
      </c>
    </row>
    <row r="116" spans="1:55" s="6" customFormat="1" ht="13.5" customHeight="1">
      <c r="A116" s="366">
        <v>60</v>
      </c>
      <c r="B116" s="108"/>
      <c r="C116" s="286"/>
      <c r="D116" s="287"/>
      <c r="E116" s="287"/>
      <c r="F116" s="288"/>
      <c r="G116" s="290"/>
      <c r="H116" s="107"/>
      <c r="I116" s="290"/>
      <c r="J116" s="107"/>
      <c r="K116" s="358" t="str">
        <f t="shared" si="0"/>
        <v/>
      </c>
      <c r="L116" s="358">
        <f t="shared" si="23"/>
        <v>0</v>
      </c>
      <c r="M116" s="358">
        <f t="shared" si="24"/>
        <v>0</v>
      </c>
      <c r="N116" s="359" t="str">
        <f t="shared" si="25"/>
        <v/>
      </c>
      <c r="O116" s="359" t="str">
        <f t="shared" si="1"/>
        <v/>
      </c>
      <c r="P116" s="359" t="str">
        <f t="shared" si="2"/>
        <v/>
      </c>
      <c r="Q116" s="359" t="str">
        <f t="shared" si="3"/>
        <v/>
      </c>
      <c r="R116" s="359" t="str">
        <f t="shared" si="4"/>
        <v/>
      </c>
      <c r="S116" s="359" t="str">
        <f t="shared" si="5"/>
        <v/>
      </c>
      <c r="T116" s="431" t="str">
        <f t="shared" si="26"/>
        <v/>
      </c>
      <c r="U116" s="515"/>
      <c r="V116" s="108"/>
      <c r="W116" s="109"/>
      <c r="X116" s="110"/>
      <c r="Y116" s="111"/>
      <c r="Z116" s="113"/>
      <c r="AA116" s="112"/>
      <c r="AB116" s="431" t="str">
        <f t="shared" si="6"/>
        <v/>
      </c>
      <c r="AC116" s="704" t="str">
        <f t="shared" si="27"/>
        <v/>
      </c>
      <c r="AD116" s="622"/>
      <c r="AE116" s="462"/>
      <c r="AF116" s="360" t="str">
        <f t="shared" si="7"/>
        <v/>
      </c>
      <c r="AG116" s="360" t="str">
        <f t="shared" si="8"/>
        <v/>
      </c>
      <c r="AH116" s="361" t="str">
        <f t="shared" si="9"/>
        <v/>
      </c>
      <c r="AI116" s="361" t="str">
        <f t="shared" si="10"/>
        <v/>
      </c>
      <c r="AJ116" s="361" t="str">
        <f t="shared" si="11"/>
        <v/>
      </c>
      <c r="AK116" s="361" t="str">
        <f t="shared" si="12"/>
        <v/>
      </c>
      <c r="AL116" s="361" t="str">
        <f t="shared" si="13"/>
        <v/>
      </c>
      <c r="AM116" s="361" t="str">
        <f t="shared" si="14"/>
        <v/>
      </c>
      <c r="AN116" s="362" t="str">
        <f>IF(AF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2,FALSE),IF(OR(AJ116=1,AJ116=2),VLOOKUP(AH116,INDEX((係数_乗用_ガソリン,係数_乗用_CNG,係数_乗用_軽油,係数_乗用_メタノール,係数_乗用_LPG),1,1,AR116):INDEX((係数_乗用_ガソリン,係数_乗用_CNG,係数_乗用_軽油,係数_乗用_メタノール,係数_乗用_LPG),125,5,AR116),2,FALSE))))))</f>
        <v/>
      </c>
      <c r="AO116" s="362" t="str">
        <f>IF(T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3,FALSE),IF(OR(AJ116=1,AJ116=2),VLOOKUP(AH116,INDEX((係数_乗用_ガソリン,係数_乗用_CNG,係数_乗用_軽油,係数_乗用_メタノール,係数_乗用_LPG),1,1,AR116):INDEX((係数_乗用_ガソリン,係数_乗用_CNG,係数_乗用_軽油,係数_乗用_メタノール,係数_乗用_LPG),125,5,AR116),3,FALSE))))))</f>
        <v/>
      </c>
      <c r="AP116" s="361" t="str">
        <f t="shared" si="15"/>
        <v/>
      </c>
      <c r="AQ116" s="363" t="str">
        <f t="shared" si="16"/>
        <v/>
      </c>
      <c r="AR116" s="361" t="str">
        <f t="shared" si="17"/>
        <v/>
      </c>
      <c r="AS116" s="363" t="str">
        <f t="shared" si="18"/>
        <v/>
      </c>
      <c r="AT116" s="364" t="str">
        <f t="shared" si="19"/>
        <v/>
      </c>
      <c r="AV116" s="365"/>
      <c r="AX116" s="607" t="b">
        <f t="shared" si="28"/>
        <v>0</v>
      </c>
      <c r="AY116" s="6" t="str">
        <f t="shared" si="29"/>
        <v>FALSEFALSEFALSE</v>
      </c>
      <c r="AZ116" s="608">
        <f t="shared" si="20"/>
        <v>0</v>
      </c>
      <c r="BA116" s="609" t="str">
        <f t="shared" si="31"/>
        <v/>
      </c>
      <c r="BB116" s="609">
        <f t="shared" si="21"/>
        <v>0</v>
      </c>
      <c r="BC116" s="604" t="str">
        <f t="shared" si="22"/>
        <v/>
      </c>
    </row>
    <row r="117" spans="1:55" s="6" customFormat="1" ht="13.5" customHeight="1">
      <c r="A117" s="366">
        <v>61</v>
      </c>
      <c r="B117" s="108"/>
      <c r="C117" s="286"/>
      <c r="D117" s="287"/>
      <c r="E117" s="287"/>
      <c r="F117" s="288"/>
      <c r="G117" s="290"/>
      <c r="H117" s="107"/>
      <c r="I117" s="290"/>
      <c r="J117" s="107"/>
      <c r="K117" s="358" t="str">
        <f t="shared" si="0"/>
        <v/>
      </c>
      <c r="L117" s="358">
        <f t="shared" si="23"/>
        <v>0</v>
      </c>
      <c r="M117" s="358">
        <f t="shared" si="24"/>
        <v>0</v>
      </c>
      <c r="N117" s="359" t="str">
        <f t="shared" si="25"/>
        <v/>
      </c>
      <c r="O117" s="359" t="str">
        <f t="shared" si="1"/>
        <v/>
      </c>
      <c r="P117" s="359" t="str">
        <f t="shared" si="2"/>
        <v/>
      </c>
      <c r="Q117" s="359" t="str">
        <f t="shared" si="3"/>
        <v/>
      </c>
      <c r="R117" s="359" t="str">
        <f t="shared" si="4"/>
        <v/>
      </c>
      <c r="S117" s="359" t="str">
        <f t="shared" si="5"/>
        <v/>
      </c>
      <c r="T117" s="431" t="str">
        <f t="shared" si="26"/>
        <v/>
      </c>
      <c r="U117" s="515"/>
      <c r="V117" s="108"/>
      <c r="W117" s="109"/>
      <c r="X117" s="110"/>
      <c r="Y117" s="111"/>
      <c r="Z117" s="113"/>
      <c r="AA117" s="112"/>
      <c r="AB117" s="431" t="str">
        <f t="shared" si="6"/>
        <v/>
      </c>
      <c r="AC117" s="704" t="str">
        <f t="shared" si="27"/>
        <v/>
      </c>
      <c r="AD117" s="622"/>
      <c r="AE117" s="462"/>
      <c r="AF117" s="360" t="str">
        <f t="shared" si="7"/>
        <v/>
      </c>
      <c r="AG117" s="360" t="str">
        <f t="shared" si="8"/>
        <v/>
      </c>
      <c r="AH117" s="361" t="str">
        <f t="shared" si="9"/>
        <v/>
      </c>
      <c r="AI117" s="361" t="str">
        <f t="shared" si="10"/>
        <v/>
      </c>
      <c r="AJ117" s="361" t="str">
        <f t="shared" si="11"/>
        <v/>
      </c>
      <c r="AK117" s="361" t="str">
        <f t="shared" si="12"/>
        <v/>
      </c>
      <c r="AL117" s="361" t="str">
        <f t="shared" si="13"/>
        <v/>
      </c>
      <c r="AM117" s="361" t="str">
        <f t="shared" si="14"/>
        <v/>
      </c>
      <c r="AN117" s="362" t="str">
        <f>IF(AF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2,FALSE),IF(OR(AJ117=1,AJ117=2),VLOOKUP(AH117,INDEX((係数_乗用_ガソリン,係数_乗用_CNG,係数_乗用_軽油,係数_乗用_メタノール,係数_乗用_LPG),1,1,AR117):INDEX((係数_乗用_ガソリン,係数_乗用_CNG,係数_乗用_軽油,係数_乗用_メタノール,係数_乗用_LPG),125,5,AR117),2,FALSE))))))</f>
        <v/>
      </c>
      <c r="AO117" s="362" t="str">
        <f>IF(T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3,FALSE),IF(OR(AJ117=1,AJ117=2),VLOOKUP(AH117,INDEX((係数_乗用_ガソリン,係数_乗用_CNG,係数_乗用_軽油,係数_乗用_メタノール,係数_乗用_LPG),1,1,AR117):INDEX((係数_乗用_ガソリン,係数_乗用_CNG,係数_乗用_軽油,係数_乗用_メタノール,係数_乗用_LPG),125,5,AR117),3,FALSE))))))</f>
        <v/>
      </c>
      <c r="AP117" s="361" t="str">
        <f t="shared" si="15"/>
        <v/>
      </c>
      <c r="AQ117" s="363" t="str">
        <f t="shared" si="16"/>
        <v/>
      </c>
      <c r="AR117" s="361" t="str">
        <f t="shared" si="17"/>
        <v/>
      </c>
      <c r="AS117" s="363" t="str">
        <f t="shared" si="18"/>
        <v/>
      </c>
      <c r="AT117" s="364" t="str">
        <f t="shared" si="19"/>
        <v/>
      </c>
      <c r="AV117" s="365"/>
      <c r="AX117" s="607" t="b">
        <f t="shared" si="28"/>
        <v>0</v>
      </c>
      <c r="AY117" s="6" t="str">
        <f t="shared" si="29"/>
        <v>FALSEFALSEFALSE</v>
      </c>
      <c r="AZ117" s="608">
        <f t="shared" si="20"/>
        <v>0</v>
      </c>
      <c r="BA117" s="609" t="str">
        <f t="shared" si="31"/>
        <v/>
      </c>
      <c r="BB117" s="609">
        <f t="shared" si="21"/>
        <v>0</v>
      </c>
      <c r="BC117" s="604" t="str">
        <f t="shared" si="22"/>
        <v/>
      </c>
    </row>
    <row r="118" spans="1:55" s="6" customFormat="1" ht="13.5" customHeight="1">
      <c r="A118" s="366">
        <v>62</v>
      </c>
      <c r="B118" s="108"/>
      <c r="C118" s="286"/>
      <c r="D118" s="287"/>
      <c r="E118" s="287"/>
      <c r="F118" s="288"/>
      <c r="G118" s="290"/>
      <c r="H118" s="107"/>
      <c r="I118" s="290"/>
      <c r="J118" s="107"/>
      <c r="K118" s="358" t="str">
        <f t="shared" si="0"/>
        <v/>
      </c>
      <c r="L118" s="358">
        <f t="shared" si="23"/>
        <v>0</v>
      </c>
      <c r="M118" s="358">
        <f t="shared" si="24"/>
        <v>0</v>
      </c>
      <c r="N118" s="359" t="str">
        <f t="shared" si="25"/>
        <v/>
      </c>
      <c r="O118" s="359" t="str">
        <f t="shared" si="1"/>
        <v/>
      </c>
      <c r="P118" s="359" t="str">
        <f t="shared" si="2"/>
        <v/>
      </c>
      <c r="Q118" s="359" t="str">
        <f t="shared" si="3"/>
        <v/>
      </c>
      <c r="R118" s="359" t="str">
        <f t="shared" si="4"/>
        <v/>
      </c>
      <c r="S118" s="359" t="str">
        <f t="shared" si="5"/>
        <v/>
      </c>
      <c r="T118" s="431" t="str">
        <f t="shared" si="26"/>
        <v/>
      </c>
      <c r="U118" s="515"/>
      <c r="V118" s="108"/>
      <c r="W118" s="109"/>
      <c r="X118" s="110"/>
      <c r="Y118" s="111"/>
      <c r="Z118" s="113"/>
      <c r="AA118" s="112"/>
      <c r="AB118" s="431" t="str">
        <f t="shared" si="6"/>
        <v/>
      </c>
      <c r="AC118" s="704" t="str">
        <f t="shared" si="27"/>
        <v/>
      </c>
      <c r="AD118" s="622"/>
      <c r="AE118" s="462"/>
      <c r="AF118" s="360" t="str">
        <f t="shared" si="7"/>
        <v/>
      </c>
      <c r="AG118" s="360" t="str">
        <f t="shared" si="8"/>
        <v/>
      </c>
      <c r="AH118" s="361" t="str">
        <f t="shared" si="9"/>
        <v/>
      </c>
      <c r="AI118" s="361" t="str">
        <f t="shared" si="10"/>
        <v/>
      </c>
      <c r="AJ118" s="361" t="str">
        <f t="shared" si="11"/>
        <v/>
      </c>
      <c r="AK118" s="361" t="str">
        <f t="shared" si="12"/>
        <v/>
      </c>
      <c r="AL118" s="361" t="str">
        <f t="shared" si="13"/>
        <v/>
      </c>
      <c r="AM118" s="361" t="str">
        <f t="shared" si="14"/>
        <v/>
      </c>
      <c r="AN118" s="362" t="str">
        <f>IF(AF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2,FALSE),IF(OR(AJ118=1,AJ118=2),VLOOKUP(AH118,INDEX((係数_乗用_ガソリン,係数_乗用_CNG,係数_乗用_軽油,係数_乗用_メタノール,係数_乗用_LPG),1,1,AR118):INDEX((係数_乗用_ガソリン,係数_乗用_CNG,係数_乗用_軽油,係数_乗用_メタノール,係数_乗用_LPG),125,5,AR118),2,FALSE))))))</f>
        <v/>
      </c>
      <c r="AO118" s="362" t="str">
        <f>IF(T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3,FALSE),IF(OR(AJ118=1,AJ118=2),VLOOKUP(AH118,INDEX((係数_乗用_ガソリン,係数_乗用_CNG,係数_乗用_軽油,係数_乗用_メタノール,係数_乗用_LPG),1,1,AR118):INDEX((係数_乗用_ガソリン,係数_乗用_CNG,係数_乗用_軽油,係数_乗用_メタノール,係数_乗用_LPG),125,5,AR118),3,FALSE))))))</f>
        <v/>
      </c>
      <c r="AP118" s="361" t="str">
        <f t="shared" si="15"/>
        <v/>
      </c>
      <c r="AQ118" s="363" t="str">
        <f t="shared" si="16"/>
        <v/>
      </c>
      <c r="AR118" s="361" t="str">
        <f t="shared" si="17"/>
        <v/>
      </c>
      <c r="AS118" s="363" t="str">
        <f t="shared" si="18"/>
        <v/>
      </c>
      <c r="AT118" s="364" t="str">
        <f t="shared" si="19"/>
        <v/>
      </c>
      <c r="AV118" s="365"/>
      <c r="AX118" s="607" t="b">
        <f t="shared" si="28"/>
        <v>0</v>
      </c>
      <c r="AY118" s="6" t="str">
        <f t="shared" si="29"/>
        <v>FALSEFALSEFALSE</v>
      </c>
      <c r="AZ118" s="608">
        <f t="shared" si="20"/>
        <v>0</v>
      </c>
      <c r="BA118" s="609" t="str">
        <f t="shared" si="31"/>
        <v/>
      </c>
      <c r="BB118" s="609">
        <f t="shared" si="21"/>
        <v>0</v>
      </c>
      <c r="BC118" s="604" t="str">
        <f t="shared" si="22"/>
        <v/>
      </c>
    </row>
    <row r="119" spans="1:55" s="6" customFormat="1" ht="13.5" customHeight="1">
      <c r="A119" s="366">
        <v>63</v>
      </c>
      <c r="B119" s="108"/>
      <c r="C119" s="286"/>
      <c r="D119" s="287"/>
      <c r="E119" s="287"/>
      <c r="F119" s="288"/>
      <c r="G119" s="290"/>
      <c r="H119" s="107"/>
      <c r="I119" s="290"/>
      <c r="J119" s="107"/>
      <c r="K119" s="358" t="str">
        <f t="shared" si="0"/>
        <v/>
      </c>
      <c r="L119" s="358">
        <f t="shared" si="23"/>
        <v>0</v>
      </c>
      <c r="M119" s="358">
        <f t="shared" si="24"/>
        <v>0</v>
      </c>
      <c r="N119" s="359" t="str">
        <f t="shared" si="25"/>
        <v/>
      </c>
      <c r="O119" s="359" t="str">
        <f t="shared" si="1"/>
        <v/>
      </c>
      <c r="P119" s="359" t="str">
        <f t="shared" si="2"/>
        <v/>
      </c>
      <c r="Q119" s="359" t="str">
        <f t="shared" si="3"/>
        <v/>
      </c>
      <c r="R119" s="359" t="str">
        <f t="shared" si="4"/>
        <v/>
      </c>
      <c r="S119" s="359" t="str">
        <f t="shared" si="5"/>
        <v/>
      </c>
      <c r="T119" s="431" t="str">
        <f t="shared" si="26"/>
        <v/>
      </c>
      <c r="U119" s="515"/>
      <c r="V119" s="108"/>
      <c r="W119" s="109"/>
      <c r="X119" s="110"/>
      <c r="Y119" s="111"/>
      <c r="Z119" s="113"/>
      <c r="AA119" s="112"/>
      <c r="AB119" s="431" t="str">
        <f t="shared" si="6"/>
        <v/>
      </c>
      <c r="AC119" s="704" t="str">
        <f t="shared" si="27"/>
        <v/>
      </c>
      <c r="AD119" s="622"/>
      <c r="AE119" s="462"/>
      <c r="AF119" s="360" t="str">
        <f t="shared" si="7"/>
        <v/>
      </c>
      <c r="AG119" s="360" t="str">
        <f t="shared" si="8"/>
        <v/>
      </c>
      <c r="AH119" s="361" t="str">
        <f t="shared" si="9"/>
        <v/>
      </c>
      <c r="AI119" s="361" t="str">
        <f t="shared" si="10"/>
        <v/>
      </c>
      <c r="AJ119" s="361" t="str">
        <f t="shared" si="11"/>
        <v/>
      </c>
      <c r="AK119" s="361" t="str">
        <f t="shared" si="12"/>
        <v/>
      </c>
      <c r="AL119" s="361" t="str">
        <f t="shared" si="13"/>
        <v/>
      </c>
      <c r="AM119" s="361" t="str">
        <f t="shared" si="14"/>
        <v/>
      </c>
      <c r="AN119" s="362" t="str">
        <f>IF(AF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2,FALSE),IF(OR(AJ119=1,AJ119=2),VLOOKUP(AH119,INDEX((係数_乗用_ガソリン,係数_乗用_CNG,係数_乗用_軽油,係数_乗用_メタノール,係数_乗用_LPG),1,1,AR119):INDEX((係数_乗用_ガソリン,係数_乗用_CNG,係数_乗用_軽油,係数_乗用_メタノール,係数_乗用_LPG),125,5,AR119),2,FALSE))))))</f>
        <v/>
      </c>
      <c r="AO119" s="362" t="str">
        <f>IF(T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3,FALSE),IF(OR(AJ119=1,AJ119=2),VLOOKUP(AH119,INDEX((係数_乗用_ガソリン,係数_乗用_CNG,係数_乗用_軽油,係数_乗用_メタノール,係数_乗用_LPG),1,1,AR119):INDEX((係数_乗用_ガソリン,係数_乗用_CNG,係数_乗用_軽油,係数_乗用_メタノール,係数_乗用_LPG),125,5,AR119),3,FALSE))))))</f>
        <v/>
      </c>
      <c r="AP119" s="361" t="str">
        <f t="shared" si="15"/>
        <v/>
      </c>
      <c r="AQ119" s="363" t="str">
        <f t="shared" si="16"/>
        <v/>
      </c>
      <c r="AR119" s="361" t="str">
        <f t="shared" si="17"/>
        <v/>
      </c>
      <c r="AS119" s="363" t="str">
        <f t="shared" si="18"/>
        <v/>
      </c>
      <c r="AT119" s="364" t="str">
        <f t="shared" si="19"/>
        <v/>
      </c>
      <c r="AV119" s="365"/>
      <c r="AX119" s="607" t="b">
        <f t="shared" si="28"/>
        <v>0</v>
      </c>
      <c r="AY119" s="6" t="str">
        <f t="shared" si="29"/>
        <v>FALSEFALSEFALSE</v>
      </c>
      <c r="AZ119" s="608">
        <f t="shared" si="20"/>
        <v>0</v>
      </c>
      <c r="BA119" s="609" t="str">
        <f t="shared" si="31"/>
        <v/>
      </c>
      <c r="BB119" s="609">
        <f t="shared" si="21"/>
        <v>0</v>
      </c>
      <c r="BC119" s="604" t="str">
        <f t="shared" si="22"/>
        <v/>
      </c>
    </row>
    <row r="120" spans="1:55" s="6" customFormat="1" ht="13.5" customHeight="1">
      <c r="A120" s="366">
        <v>64</v>
      </c>
      <c r="B120" s="108"/>
      <c r="C120" s="286"/>
      <c r="D120" s="287"/>
      <c r="E120" s="287"/>
      <c r="F120" s="288"/>
      <c r="G120" s="290"/>
      <c r="H120" s="107"/>
      <c r="I120" s="290"/>
      <c r="J120" s="107"/>
      <c r="K120" s="358" t="str">
        <f t="shared" si="0"/>
        <v/>
      </c>
      <c r="L120" s="358">
        <f t="shared" si="23"/>
        <v>0</v>
      </c>
      <c r="M120" s="358">
        <f t="shared" si="24"/>
        <v>0</v>
      </c>
      <c r="N120" s="359" t="str">
        <f t="shared" si="25"/>
        <v/>
      </c>
      <c r="O120" s="359" t="str">
        <f t="shared" si="1"/>
        <v/>
      </c>
      <c r="P120" s="359" t="str">
        <f t="shared" si="2"/>
        <v/>
      </c>
      <c r="Q120" s="359" t="str">
        <f t="shared" si="3"/>
        <v/>
      </c>
      <c r="R120" s="359" t="str">
        <f t="shared" si="4"/>
        <v/>
      </c>
      <c r="S120" s="359" t="str">
        <f t="shared" si="5"/>
        <v/>
      </c>
      <c r="T120" s="431" t="str">
        <f t="shared" si="26"/>
        <v/>
      </c>
      <c r="U120" s="515"/>
      <c r="V120" s="108"/>
      <c r="W120" s="109"/>
      <c r="X120" s="110"/>
      <c r="Y120" s="111"/>
      <c r="Z120" s="113"/>
      <c r="AA120" s="112"/>
      <c r="AB120" s="431" t="str">
        <f t="shared" si="6"/>
        <v/>
      </c>
      <c r="AC120" s="704" t="str">
        <f t="shared" si="27"/>
        <v/>
      </c>
      <c r="AD120" s="622"/>
      <c r="AE120" s="462"/>
      <c r="AF120" s="360" t="str">
        <f t="shared" si="7"/>
        <v/>
      </c>
      <c r="AG120" s="360" t="str">
        <f t="shared" si="8"/>
        <v/>
      </c>
      <c r="AH120" s="361" t="str">
        <f t="shared" si="9"/>
        <v/>
      </c>
      <c r="AI120" s="361" t="str">
        <f t="shared" si="10"/>
        <v/>
      </c>
      <c r="AJ120" s="361" t="str">
        <f t="shared" si="11"/>
        <v/>
      </c>
      <c r="AK120" s="361" t="str">
        <f t="shared" si="12"/>
        <v/>
      </c>
      <c r="AL120" s="361" t="str">
        <f t="shared" si="13"/>
        <v/>
      </c>
      <c r="AM120" s="361" t="str">
        <f t="shared" si="14"/>
        <v/>
      </c>
      <c r="AN120" s="362" t="str">
        <f>IF(AF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2,FALSE),IF(OR(AJ120=1,AJ120=2),VLOOKUP(AH120,INDEX((係数_乗用_ガソリン,係数_乗用_CNG,係数_乗用_軽油,係数_乗用_メタノール,係数_乗用_LPG),1,1,AR120):INDEX((係数_乗用_ガソリン,係数_乗用_CNG,係数_乗用_軽油,係数_乗用_メタノール,係数_乗用_LPG),125,5,AR120),2,FALSE))))))</f>
        <v/>
      </c>
      <c r="AO120" s="362" t="str">
        <f>IF(T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3,FALSE),IF(OR(AJ120=1,AJ120=2),VLOOKUP(AH120,INDEX((係数_乗用_ガソリン,係数_乗用_CNG,係数_乗用_軽油,係数_乗用_メタノール,係数_乗用_LPG),1,1,AR120):INDEX((係数_乗用_ガソリン,係数_乗用_CNG,係数_乗用_軽油,係数_乗用_メタノール,係数_乗用_LPG),125,5,AR120),3,FALSE))))))</f>
        <v/>
      </c>
      <c r="AP120" s="361" t="str">
        <f t="shared" si="15"/>
        <v/>
      </c>
      <c r="AQ120" s="363" t="str">
        <f t="shared" si="16"/>
        <v/>
      </c>
      <c r="AR120" s="361" t="str">
        <f t="shared" si="17"/>
        <v/>
      </c>
      <c r="AS120" s="363" t="str">
        <f t="shared" si="18"/>
        <v/>
      </c>
      <c r="AT120" s="364" t="str">
        <f t="shared" si="19"/>
        <v/>
      </c>
      <c r="AV120" s="365"/>
      <c r="AX120" s="607" t="b">
        <f t="shared" si="28"/>
        <v>0</v>
      </c>
      <c r="AY120" s="6" t="str">
        <f t="shared" si="29"/>
        <v>FALSEFALSEFALSE</v>
      </c>
      <c r="AZ120" s="608">
        <f t="shared" si="20"/>
        <v>0</v>
      </c>
      <c r="BA120" s="609" t="str">
        <f t="shared" si="31"/>
        <v/>
      </c>
      <c r="BB120" s="609">
        <f t="shared" si="21"/>
        <v>0</v>
      </c>
      <c r="BC120" s="604" t="str">
        <f t="shared" si="22"/>
        <v/>
      </c>
    </row>
    <row r="121" spans="1:55" s="6" customFormat="1" ht="13.5" customHeight="1">
      <c r="A121" s="366">
        <v>65</v>
      </c>
      <c r="B121" s="108"/>
      <c r="C121" s="286"/>
      <c r="D121" s="287"/>
      <c r="E121" s="287"/>
      <c r="F121" s="288"/>
      <c r="G121" s="290"/>
      <c r="H121" s="107"/>
      <c r="I121" s="290"/>
      <c r="J121" s="107"/>
      <c r="K121" s="358" t="str">
        <f t="shared" ref="K121:K184" si="32">C121&amp;D121&amp;E121&amp;F121</f>
        <v/>
      </c>
      <c r="L121" s="358">
        <f t="shared" si="23"/>
        <v>0</v>
      </c>
      <c r="M121" s="358">
        <f t="shared" si="24"/>
        <v>0</v>
      </c>
      <c r="N121" s="359" t="str">
        <f t="shared" ref="N121:N184" si="33">IF(OR($L121&gt;$U$48,$M121&gt;$U$48,AND($L121&gt;$M121,$M121&lt;&gt;0),AND($L121=0,$M121&lt;&gt;0)),"ERROR","")</f>
        <v/>
      </c>
      <c r="O121" s="359" t="str">
        <f t="shared" ref="O121:O184" si="34">IF(AND($N121&lt;&gt;"ERROR",$L121&lt;=$U$49,$M121&lt;=$U$49,$M121&lt;&gt;0),"(減車済)","")</f>
        <v/>
      </c>
      <c r="P121" s="359" t="str">
        <f t="shared" ref="P121:P184" si="35">IF(AND($N121&lt;&gt;"ERROR",$L121&lt;$U$49,AND($M121&gt;$U$49,$M121&lt;=$W$49),$M121&lt;&gt;0),"減車","")</f>
        <v/>
      </c>
      <c r="Q121" s="359" t="str">
        <f t="shared" ref="Q121:Q184" si="36">IF(AND($N121&lt;&gt;"ERROR",$L121&gt;$U$49,$M121&lt;=$W$49,$M121&lt;&gt;0),"一時使用","")</f>
        <v/>
      </c>
      <c r="R121" s="359" t="str">
        <f t="shared" ref="R121:R184" si="37">IF(AND($N121&lt;&gt;"ERROR",AND($L121&gt;0,$L121&lt;=$U$49),$M121=0),"継続","")</f>
        <v/>
      </c>
      <c r="S121" s="359" t="str">
        <f t="shared" ref="S121:S184" si="38">IF(AND($N121&lt;&gt;"ERROR",AND($L121&gt;$U$49),$M121=0),"新規","")</f>
        <v/>
      </c>
      <c r="T121" s="431" t="str">
        <f t="shared" si="26"/>
        <v/>
      </c>
      <c r="U121" s="515"/>
      <c r="V121" s="108"/>
      <c r="W121" s="109"/>
      <c r="X121" s="110"/>
      <c r="Y121" s="111"/>
      <c r="Z121" s="113"/>
      <c r="AA121" s="112"/>
      <c r="AB121" s="431" t="str">
        <f t="shared" ref="AB121:AB184" si="39">IF(AF121="","",IF(AM121=1,VLOOKUP(AN121,低公害車判別,2,FALSE),IF(AM121=3,VLOOKUP(AN121,低公害車判別,2,FALSE),IF(AM121=4,VLOOKUP(AO121,低公害車判別,2,FALSE),"低公害車"))))</f>
        <v/>
      </c>
      <c r="AC121" s="704" t="str">
        <f t="shared" si="27"/>
        <v/>
      </c>
      <c r="AD121" s="622"/>
      <c r="AE121" s="462"/>
      <c r="AF121" s="360" t="str">
        <f t="shared" ref="AF121:AF184" si="40">IF(OR(T121="(減車済)",T121=""),"",1)</f>
        <v/>
      </c>
      <c r="AG121" s="360" t="str">
        <f t="shared" ref="AG121:AG184" si="41">IF(OR(T121="継続",T121="新規"),1,"")</f>
        <v/>
      </c>
      <c r="AH121" s="361" t="str">
        <f t="shared" ref="AH121:AH184" si="42">IF(AF121="","",UPPER(ASC(X121)))</f>
        <v/>
      </c>
      <c r="AI121" s="361" t="str">
        <f t="shared" ref="AI121:AI184" si="43">IF(AF121="","",IF(V121="","",IF(V121="普通",1,IF(V121="小型",2,0))))</f>
        <v/>
      </c>
      <c r="AJ121" s="361" t="str">
        <f t="shared" ref="AJ121:AJ184" si="44">IF(AF121="","",IF(W121="","",VLOOKUP(W121,用途,2,FALSE)))</f>
        <v/>
      </c>
      <c r="AK121" s="361" t="str">
        <f t="shared" ref="AK121:AK184" si="45">IF(AF121="","",IF(Y121="","",IF(Y121&lt;=10,1,IF(Y121&lt;30,2,IF(Y121&gt;=30,3,0)))))</f>
        <v/>
      </c>
      <c r="AL121" s="361" t="str">
        <f t="shared" ref="AL121:AL184" si="46">IF(AF121="","",IF(Z121="","",IF(Z121&lt;=1.7*1000,1,IF(Z121&lt;=2.5*1000,2,IF(Z121&lt;=3.5*1000,3,IF(Z121&lt;8*1000,4,IF(Z121&gt;=8*1000,5,"")))))))</f>
        <v/>
      </c>
      <c r="AM121" s="361" t="str">
        <f t="shared" ref="AM121:AM184" si="47">IF(AF121="","",IF(AA121="","",VLOOKUP(AA121,燃料の種類,2,FALSE)))</f>
        <v/>
      </c>
      <c r="AN121" s="362" t="str">
        <f>IF(AF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2,FALSE),IF(OR(AJ121=1,AJ121=2),VLOOKUP(AH121,INDEX((係数_乗用_ガソリン,係数_乗用_CNG,係数_乗用_軽油,係数_乗用_メタノール,係数_乗用_LPG),1,1,AR121):INDEX((係数_乗用_ガソリン,係数_乗用_CNG,係数_乗用_軽油,係数_乗用_メタノール,係数_乗用_LPG),125,5,AR121),2,FALSE))))))</f>
        <v/>
      </c>
      <c r="AO121" s="362" t="str">
        <f>IF(T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3,FALSE),IF(OR(AJ121=1,AJ121=2),VLOOKUP(AH121,INDEX((係数_乗用_ガソリン,係数_乗用_CNG,係数_乗用_軽油,係数_乗用_メタノール,係数_乗用_LPG),1,1,AR121):INDEX((係数_乗用_ガソリン,係数_乗用_CNG,係数_乗用_軽油,係数_乗用_メタノール,係数_乗用_LPG),125,5,AR121),3,FALSE))))))</f>
        <v/>
      </c>
      <c r="AP121" s="361" t="str">
        <f t="shared" ref="AP121:AP184" si="48">IF((AF121="")+(AC121=""),"",IF(燃料区分1=4,VLOOKUP(AO121,排ガス低減レベル,2,FALSE),VLOOKUP(AC121,排ガス低減レベル,2,FALSE)))</f>
        <v/>
      </c>
      <c r="AQ121" s="363" t="str">
        <f t="shared" ref="AQ121:AQ184" si="49">IF(AG121="","",IF(AJ121=3,B121&amp;"-"&amp;SUM(AJ121*100,AK121*10,AL121)&amp;"A",IF(OR(AJ121=2,AJ121=4,AJ121=6),B121&amp;"-"&amp;AL121*10&amp;"A",IF(AJ121=1,B121&amp;"-"&amp;AJ121&amp;"A",IF(AJ121=5,B121&amp;"-"&amp;SUM(AJ121*100,AI121*10,AL121)&amp;"A","")))))</f>
        <v/>
      </c>
      <c r="AR121" s="361" t="str">
        <f t="shared" ref="AR121:AR184" si="50">IF(OR(AM121=1,AM121=2,AM121=11),1,IF(AM121=6,2,IF(OR(AM121=4,AM121=5,AM121=10),3,IF(AM121=7,4,IF(AM121=3,5, IF(OR(AM121=8,AM121=9),6,""))))))</f>
        <v/>
      </c>
      <c r="AS121" s="363" t="str">
        <f t="shared" ref="AS121:AS184" si="51">IF(AG121="","",B121&amp;"-"&amp;AM121)</f>
        <v/>
      </c>
      <c r="AT121" s="364" t="str">
        <f t="shared" ref="AT121:AT184" si="52">IF(AF121="","",VLOOKUP(T121,車両の増減,2,FALSE))</f>
        <v/>
      </c>
      <c r="AV121" s="365"/>
      <c r="AX121" s="607" t="b">
        <f t="shared" si="28"/>
        <v>0</v>
      </c>
      <c r="AY121" s="6" t="str">
        <f t="shared" si="29"/>
        <v>FALSEFALSEFALSE</v>
      </c>
      <c r="AZ121" s="608">
        <f t="shared" ref="AZ121:AZ184" si="53">AA121</f>
        <v>0</v>
      </c>
      <c r="BA121" s="609" t="str">
        <f t="shared" si="31"/>
        <v/>
      </c>
      <c r="BB121" s="609">
        <f t="shared" ref="BB121:BB184" si="54">LEN(X121)</f>
        <v>0</v>
      </c>
      <c r="BC121" s="604" t="str">
        <f t="shared" ref="BC121:BC184" si="55">MID(X121,2,1)</f>
        <v/>
      </c>
    </row>
    <row r="122" spans="1:55" s="6" customFormat="1" ht="13.5" customHeight="1">
      <c r="A122" s="366">
        <v>66</v>
      </c>
      <c r="B122" s="108"/>
      <c r="C122" s="286"/>
      <c r="D122" s="287"/>
      <c r="E122" s="287"/>
      <c r="F122" s="288"/>
      <c r="G122" s="290"/>
      <c r="H122" s="107"/>
      <c r="I122" s="290"/>
      <c r="J122" s="107"/>
      <c r="K122" s="358" t="str">
        <f t="shared" si="32"/>
        <v/>
      </c>
      <c r="L122" s="358">
        <f t="shared" ref="L122:L185" si="56">IF(G122&gt;0,DATE((G122),(H122+1),0),0)</f>
        <v>0</v>
      </c>
      <c r="M122" s="358">
        <f t="shared" ref="M122:M185" si="57">IF(I122&gt;0,DATE((I122),(J122+1),0),0)</f>
        <v>0</v>
      </c>
      <c r="N122" s="359" t="str">
        <f t="shared" si="33"/>
        <v/>
      </c>
      <c r="O122" s="359" t="str">
        <f t="shared" si="34"/>
        <v/>
      </c>
      <c r="P122" s="359" t="str">
        <f t="shared" si="35"/>
        <v/>
      </c>
      <c r="Q122" s="359" t="str">
        <f t="shared" si="36"/>
        <v/>
      </c>
      <c r="R122" s="359" t="str">
        <f t="shared" si="37"/>
        <v/>
      </c>
      <c r="S122" s="359" t="str">
        <f t="shared" si="38"/>
        <v/>
      </c>
      <c r="T122" s="431" t="str">
        <f t="shared" ref="T122:T185" si="58">N122&amp;O122&amp;P122&amp;Q122&amp;R122&amp;S122</f>
        <v/>
      </c>
      <c r="U122" s="515"/>
      <c r="V122" s="108"/>
      <c r="W122" s="109"/>
      <c r="X122" s="110"/>
      <c r="Y122" s="111"/>
      <c r="Z122" s="113"/>
      <c r="AA122" s="112"/>
      <c r="AB122" s="431" t="str">
        <f t="shared" si="39"/>
        <v/>
      </c>
      <c r="AC122" s="704" t="str">
        <f t="shared" ref="AC122:AC185" si="59">IF(AF122="","",IF((AN122="")+(AN122="－"),IF((AO122="")+(AO122=0),"－",AO122),IF((AN122="PM☆☆☆")+(AN122="☆及びPM☆☆☆")+(AN122="☆☆及びPM☆☆☆")+(AN122="☆☆☆及びPM☆☆☆"),"PM☆☆☆",IF((AN122="PM☆☆☆☆")+(AN122="☆及びPM☆☆☆☆")+(AN122="☆☆及びPM☆☆☆☆")+(AN122="☆☆☆及びPM☆☆☆☆"),"PM☆☆☆☆",IF((AN122="新☆")+(AN122="新NOx☆")+(AN122="新PM☆"),"新☆（新長期）",AN122)))))</f>
        <v/>
      </c>
      <c r="AD122" s="622"/>
      <c r="AE122" s="462"/>
      <c r="AF122" s="360" t="str">
        <f t="shared" si="40"/>
        <v/>
      </c>
      <c r="AG122" s="360" t="str">
        <f t="shared" si="41"/>
        <v/>
      </c>
      <c r="AH122" s="361" t="str">
        <f t="shared" si="42"/>
        <v/>
      </c>
      <c r="AI122" s="361" t="str">
        <f t="shared" si="43"/>
        <v/>
      </c>
      <c r="AJ122" s="361" t="str">
        <f t="shared" si="44"/>
        <v/>
      </c>
      <c r="AK122" s="361" t="str">
        <f t="shared" si="45"/>
        <v/>
      </c>
      <c r="AL122" s="361" t="str">
        <f t="shared" si="46"/>
        <v/>
      </c>
      <c r="AM122" s="361" t="str">
        <f t="shared" si="47"/>
        <v/>
      </c>
      <c r="AN122" s="362" t="str">
        <f>IF(AF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2,FALSE),IF(OR(AJ122=1,AJ122=2),VLOOKUP(AH122,INDEX((係数_乗用_ガソリン,係数_乗用_CNG,係数_乗用_軽油,係数_乗用_メタノール,係数_乗用_LPG),1,1,AR122):INDEX((係数_乗用_ガソリン,係数_乗用_CNG,係数_乗用_軽油,係数_乗用_メタノール,係数_乗用_LPG),125,5,AR122),2,FALSE))))))</f>
        <v/>
      </c>
      <c r="AO122" s="362" t="str">
        <f>IF(T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3,FALSE),IF(OR(AJ122=1,AJ122=2),VLOOKUP(AH122,INDEX((係数_乗用_ガソリン,係数_乗用_CNG,係数_乗用_軽油,係数_乗用_メタノール,係数_乗用_LPG),1,1,AR122):INDEX((係数_乗用_ガソリン,係数_乗用_CNG,係数_乗用_軽油,係数_乗用_メタノール,係数_乗用_LPG),125,5,AR122),3,FALSE))))))</f>
        <v/>
      </c>
      <c r="AP122" s="361" t="str">
        <f t="shared" si="48"/>
        <v/>
      </c>
      <c r="AQ122" s="363" t="str">
        <f t="shared" si="49"/>
        <v/>
      </c>
      <c r="AR122" s="361" t="str">
        <f t="shared" si="50"/>
        <v/>
      </c>
      <c r="AS122" s="363" t="str">
        <f t="shared" si="51"/>
        <v/>
      </c>
      <c r="AT122" s="364" t="str">
        <f t="shared" si="52"/>
        <v/>
      </c>
      <c r="AV122" s="365"/>
      <c r="AX122" s="607" t="b">
        <f t="shared" ref="AX122:AX185" si="60">IF(AY122="FALSEFALSEFALSEFALSE","ハイブリッド")</f>
        <v>0</v>
      </c>
      <c r="AY122" s="6" t="str">
        <f t="shared" ref="AY122:AY185" si="61">EXACT(AZ122,BA122)&amp;IF(BA122="","")&amp;IF(AZ122="電気",TRUE)&amp;IF(AZ122="LPG",TRUE)</f>
        <v>FALSEFALSEFALSE</v>
      </c>
      <c r="AZ122" s="608">
        <f t="shared" si="53"/>
        <v>0</v>
      </c>
      <c r="BA122" s="609" t="str">
        <f t="shared" ref="BA122:BA185" si="62">IF(COUNTIFS(BC122,"*A*",BB122,"3"),"ハイブリッド(ガソリン)","")</f>
        <v/>
      </c>
      <c r="BB122" s="609">
        <f t="shared" si="54"/>
        <v>0</v>
      </c>
      <c r="BC122" s="604" t="str">
        <f t="shared" si="55"/>
        <v/>
      </c>
    </row>
    <row r="123" spans="1:55" s="6" customFormat="1" ht="13.5" customHeight="1">
      <c r="A123" s="366">
        <v>67</v>
      </c>
      <c r="B123" s="108"/>
      <c r="C123" s="286"/>
      <c r="D123" s="287"/>
      <c r="E123" s="287"/>
      <c r="F123" s="288"/>
      <c r="G123" s="290"/>
      <c r="H123" s="107"/>
      <c r="I123" s="290"/>
      <c r="J123" s="107"/>
      <c r="K123" s="358" t="str">
        <f t="shared" si="32"/>
        <v/>
      </c>
      <c r="L123" s="358">
        <f t="shared" si="56"/>
        <v>0</v>
      </c>
      <c r="M123" s="358">
        <f t="shared" si="57"/>
        <v>0</v>
      </c>
      <c r="N123" s="359" t="str">
        <f t="shared" si="33"/>
        <v/>
      </c>
      <c r="O123" s="359" t="str">
        <f t="shared" si="34"/>
        <v/>
      </c>
      <c r="P123" s="359" t="str">
        <f t="shared" si="35"/>
        <v/>
      </c>
      <c r="Q123" s="359" t="str">
        <f t="shared" si="36"/>
        <v/>
      </c>
      <c r="R123" s="359" t="str">
        <f t="shared" si="37"/>
        <v/>
      </c>
      <c r="S123" s="359" t="str">
        <f t="shared" si="38"/>
        <v/>
      </c>
      <c r="T123" s="431" t="str">
        <f t="shared" si="58"/>
        <v/>
      </c>
      <c r="U123" s="515"/>
      <c r="V123" s="108"/>
      <c r="W123" s="109"/>
      <c r="X123" s="110"/>
      <c r="Y123" s="111"/>
      <c r="Z123" s="113"/>
      <c r="AA123" s="112"/>
      <c r="AB123" s="431" t="str">
        <f t="shared" si="39"/>
        <v/>
      </c>
      <c r="AC123" s="704" t="str">
        <f t="shared" si="59"/>
        <v/>
      </c>
      <c r="AD123" s="622"/>
      <c r="AE123" s="462"/>
      <c r="AF123" s="360" t="str">
        <f t="shared" si="40"/>
        <v/>
      </c>
      <c r="AG123" s="360" t="str">
        <f t="shared" si="41"/>
        <v/>
      </c>
      <c r="AH123" s="361" t="str">
        <f t="shared" si="42"/>
        <v/>
      </c>
      <c r="AI123" s="361" t="str">
        <f t="shared" si="43"/>
        <v/>
      </c>
      <c r="AJ123" s="361" t="str">
        <f t="shared" si="44"/>
        <v/>
      </c>
      <c r="AK123" s="361" t="str">
        <f t="shared" si="45"/>
        <v/>
      </c>
      <c r="AL123" s="361" t="str">
        <f t="shared" si="46"/>
        <v/>
      </c>
      <c r="AM123" s="361" t="str">
        <f t="shared" si="47"/>
        <v/>
      </c>
      <c r="AN123" s="362" t="str">
        <f>IF(AF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2,FALSE),IF(OR(AJ123=1,AJ123=2),VLOOKUP(AH123,INDEX((係数_乗用_ガソリン,係数_乗用_CNG,係数_乗用_軽油,係数_乗用_メタノール,係数_乗用_LPG),1,1,AR123):INDEX((係数_乗用_ガソリン,係数_乗用_CNG,係数_乗用_軽油,係数_乗用_メタノール,係数_乗用_LPG),125,5,AR123),2,FALSE))))))</f>
        <v/>
      </c>
      <c r="AO123" s="362" t="str">
        <f>IF(T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3,FALSE),IF(OR(AJ123=1,AJ123=2),VLOOKUP(AH123,INDEX((係数_乗用_ガソリン,係数_乗用_CNG,係数_乗用_軽油,係数_乗用_メタノール,係数_乗用_LPG),1,1,AR123):INDEX((係数_乗用_ガソリン,係数_乗用_CNG,係数_乗用_軽油,係数_乗用_メタノール,係数_乗用_LPG),125,5,AR123),3,FALSE))))))</f>
        <v/>
      </c>
      <c r="AP123" s="361" t="str">
        <f t="shared" si="48"/>
        <v/>
      </c>
      <c r="AQ123" s="363" t="str">
        <f t="shared" si="49"/>
        <v/>
      </c>
      <c r="AR123" s="361" t="str">
        <f t="shared" si="50"/>
        <v/>
      </c>
      <c r="AS123" s="363" t="str">
        <f t="shared" si="51"/>
        <v/>
      </c>
      <c r="AT123" s="364" t="str">
        <f t="shared" si="52"/>
        <v/>
      </c>
      <c r="AV123" s="365"/>
      <c r="AX123" s="607" t="b">
        <f t="shared" si="60"/>
        <v>0</v>
      </c>
      <c r="AY123" s="6" t="str">
        <f t="shared" si="61"/>
        <v>FALSEFALSEFALSE</v>
      </c>
      <c r="AZ123" s="608">
        <f t="shared" si="53"/>
        <v>0</v>
      </c>
      <c r="BA123" s="609" t="str">
        <f t="shared" si="62"/>
        <v/>
      </c>
      <c r="BB123" s="609">
        <f t="shared" si="54"/>
        <v>0</v>
      </c>
      <c r="BC123" s="604" t="str">
        <f t="shared" si="55"/>
        <v/>
      </c>
    </row>
    <row r="124" spans="1:55" s="6" customFormat="1" ht="13.5" customHeight="1">
      <c r="A124" s="366">
        <v>68</v>
      </c>
      <c r="B124" s="108"/>
      <c r="C124" s="286"/>
      <c r="D124" s="287"/>
      <c r="E124" s="287"/>
      <c r="F124" s="288"/>
      <c r="G124" s="290"/>
      <c r="H124" s="107"/>
      <c r="I124" s="290"/>
      <c r="J124" s="107"/>
      <c r="K124" s="358" t="str">
        <f t="shared" si="32"/>
        <v/>
      </c>
      <c r="L124" s="358">
        <f t="shared" si="56"/>
        <v>0</v>
      </c>
      <c r="M124" s="358">
        <f t="shared" si="57"/>
        <v>0</v>
      </c>
      <c r="N124" s="359" t="str">
        <f t="shared" si="33"/>
        <v/>
      </c>
      <c r="O124" s="359" t="str">
        <f t="shared" si="34"/>
        <v/>
      </c>
      <c r="P124" s="359" t="str">
        <f t="shared" si="35"/>
        <v/>
      </c>
      <c r="Q124" s="359" t="str">
        <f t="shared" si="36"/>
        <v/>
      </c>
      <c r="R124" s="359" t="str">
        <f t="shared" si="37"/>
        <v/>
      </c>
      <c r="S124" s="359" t="str">
        <f t="shared" si="38"/>
        <v/>
      </c>
      <c r="T124" s="431" t="str">
        <f t="shared" si="58"/>
        <v/>
      </c>
      <c r="U124" s="515"/>
      <c r="V124" s="108"/>
      <c r="W124" s="109"/>
      <c r="X124" s="110"/>
      <c r="Y124" s="111"/>
      <c r="Z124" s="113"/>
      <c r="AA124" s="112"/>
      <c r="AB124" s="431" t="str">
        <f t="shared" si="39"/>
        <v/>
      </c>
      <c r="AC124" s="704" t="str">
        <f t="shared" si="59"/>
        <v/>
      </c>
      <c r="AD124" s="622"/>
      <c r="AE124" s="462"/>
      <c r="AF124" s="360" t="str">
        <f t="shared" si="40"/>
        <v/>
      </c>
      <c r="AG124" s="360" t="str">
        <f t="shared" si="41"/>
        <v/>
      </c>
      <c r="AH124" s="361" t="str">
        <f t="shared" si="42"/>
        <v/>
      </c>
      <c r="AI124" s="361" t="str">
        <f t="shared" si="43"/>
        <v/>
      </c>
      <c r="AJ124" s="361" t="str">
        <f t="shared" si="44"/>
        <v/>
      </c>
      <c r="AK124" s="361" t="str">
        <f t="shared" si="45"/>
        <v/>
      </c>
      <c r="AL124" s="361" t="str">
        <f t="shared" si="46"/>
        <v/>
      </c>
      <c r="AM124" s="361" t="str">
        <f t="shared" si="47"/>
        <v/>
      </c>
      <c r="AN124" s="362" t="str">
        <f>IF(AF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2,FALSE),IF(OR(AJ124=1,AJ124=2),VLOOKUP(AH124,INDEX((係数_乗用_ガソリン,係数_乗用_CNG,係数_乗用_軽油,係数_乗用_メタノール,係数_乗用_LPG),1,1,AR124):INDEX((係数_乗用_ガソリン,係数_乗用_CNG,係数_乗用_軽油,係数_乗用_メタノール,係数_乗用_LPG),125,5,AR124),2,FALSE))))))</f>
        <v/>
      </c>
      <c r="AO124" s="362" t="str">
        <f>IF(T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3,FALSE),IF(OR(AJ124=1,AJ124=2),VLOOKUP(AH124,INDEX((係数_乗用_ガソリン,係数_乗用_CNG,係数_乗用_軽油,係数_乗用_メタノール,係数_乗用_LPG),1,1,AR124):INDEX((係数_乗用_ガソリン,係数_乗用_CNG,係数_乗用_軽油,係数_乗用_メタノール,係数_乗用_LPG),125,5,AR124),3,FALSE))))))</f>
        <v/>
      </c>
      <c r="AP124" s="361" t="str">
        <f t="shared" si="48"/>
        <v/>
      </c>
      <c r="AQ124" s="363" t="str">
        <f t="shared" si="49"/>
        <v/>
      </c>
      <c r="AR124" s="361" t="str">
        <f t="shared" si="50"/>
        <v/>
      </c>
      <c r="AS124" s="363" t="str">
        <f t="shared" si="51"/>
        <v/>
      </c>
      <c r="AT124" s="364" t="str">
        <f t="shared" si="52"/>
        <v/>
      </c>
      <c r="AV124" s="365"/>
      <c r="AX124" s="607" t="b">
        <f t="shared" si="60"/>
        <v>0</v>
      </c>
      <c r="AY124" s="6" t="str">
        <f t="shared" si="61"/>
        <v>FALSEFALSEFALSE</v>
      </c>
      <c r="AZ124" s="608">
        <f t="shared" si="53"/>
        <v>0</v>
      </c>
      <c r="BA124" s="609" t="str">
        <f t="shared" si="62"/>
        <v/>
      </c>
      <c r="BB124" s="609">
        <f t="shared" si="54"/>
        <v>0</v>
      </c>
      <c r="BC124" s="604" t="str">
        <f t="shared" si="55"/>
        <v/>
      </c>
    </row>
    <row r="125" spans="1:55" s="6" customFormat="1" ht="13.5" customHeight="1">
      <c r="A125" s="366">
        <v>69</v>
      </c>
      <c r="B125" s="108"/>
      <c r="C125" s="286"/>
      <c r="D125" s="287"/>
      <c r="E125" s="287"/>
      <c r="F125" s="288"/>
      <c r="G125" s="290"/>
      <c r="H125" s="107"/>
      <c r="I125" s="290"/>
      <c r="J125" s="107"/>
      <c r="K125" s="358" t="str">
        <f t="shared" si="32"/>
        <v/>
      </c>
      <c r="L125" s="358">
        <f t="shared" si="56"/>
        <v>0</v>
      </c>
      <c r="M125" s="358">
        <f t="shared" si="57"/>
        <v>0</v>
      </c>
      <c r="N125" s="359" t="str">
        <f t="shared" si="33"/>
        <v/>
      </c>
      <c r="O125" s="359" t="str">
        <f t="shared" si="34"/>
        <v/>
      </c>
      <c r="P125" s="359" t="str">
        <f t="shared" si="35"/>
        <v/>
      </c>
      <c r="Q125" s="359" t="str">
        <f t="shared" si="36"/>
        <v/>
      </c>
      <c r="R125" s="359" t="str">
        <f t="shared" si="37"/>
        <v/>
      </c>
      <c r="S125" s="359" t="str">
        <f t="shared" si="38"/>
        <v/>
      </c>
      <c r="T125" s="431" t="str">
        <f t="shared" si="58"/>
        <v/>
      </c>
      <c r="U125" s="515"/>
      <c r="V125" s="108"/>
      <c r="W125" s="109"/>
      <c r="X125" s="110"/>
      <c r="Y125" s="111"/>
      <c r="Z125" s="113"/>
      <c r="AA125" s="112"/>
      <c r="AB125" s="431" t="str">
        <f t="shared" si="39"/>
        <v/>
      </c>
      <c r="AC125" s="704" t="str">
        <f t="shared" si="59"/>
        <v/>
      </c>
      <c r="AD125" s="622"/>
      <c r="AE125" s="462"/>
      <c r="AF125" s="360" t="str">
        <f t="shared" si="40"/>
        <v/>
      </c>
      <c r="AG125" s="360" t="str">
        <f t="shared" si="41"/>
        <v/>
      </c>
      <c r="AH125" s="361" t="str">
        <f t="shared" si="42"/>
        <v/>
      </c>
      <c r="AI125" s="361" t="str">
        <f t="shared" si="43"/>
        <v/>
      </c>
      <c r="AJ125" s="361" t="str">
        <f t="shared" si="44"/>
        <v/>
      </c>
      <c r="AK125" s="361" t="str">
        <f t="shared" si="45"/>
        <v/>
      </c>
      <c r="AL125" s="361" t="str">
        <f t="shared" si="46"/>
        <v/>
      </c>
      <c r="AM125" s="361" t="str">
        <f t="shared" si="47"/>
        <v/>
      </c>
      <c r="AN125" s="362" t="str">
        <f>IF(AF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2,FALSE),IF(OR(AJ125=1,AJ125=2),VLOOKUP(AH125,INDEX((係数_乗用_ガソリン,係数_乗用_CNG,係数_乗用_軽油,係数_乗用_メタノール,係数_乗用_LPG),1,1,AR125):INDEX((係数_乗用_ガソリン,係数_乗用_CNG,係数_乗用_軽油,係数_乗用_メタノール,係数_乗用_LPG),125,5,AR125),2,FALSE))))))</f>
        <v/>
      </c>
      <c r="AO125" s="362" t="str">
        <f>IF(T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3,FALSE),IF(OR(AJ125=1,AJ125=2),VLOOKUP(AH125,INDEX((係数_乗用_ガソリン,係数_乗用_CNG,係数_乗用_軽油,係数_乗用_メタノール,係数_乗用_LPG),1,1,AR125):INDEX((係数_乗用_ガソリン,係数_乗用_CNG,係数_乗用_軽油,係数_乗用_メタノール,係数_乗用_LPG),125,5,AR125),3,FALSE))))))</f>
        <v/>
      </c>
      <c r="AP125" s="361" t="str">
        <f t="shared" si="48"/>
        <v/>
      </c>
      <c r="AQ125" s="363" t="str">
        <f t="shared" si="49"/>
        <v/>
      </c>
      <c r="AR125" s="361" t="str">
        <f t="shared" si="50"/>
        <v/>
      </c>
      <c r="AS125" s="363" t="str">
        <f t="shared" si="51"/>
        <v/>
      </c>
      <c r="AT125" s="364" t="str">
        <f t="shared" si="52"/>
        <v/>
      </c>
      <c r="AV125" s="365"/>
      <c r="AX125" s="607" t="b">
        <f t="shared" si="60"/>
        <v>0</v>
      </c>
      <c r="AY125" s="6" t="str">
        <f t="shared" si="61"/>
        <v>FALSEFALSEFALSE</v>
      </c>
      <c r="AZ125" s="608">
        <f t="shared" si="53"/>
        <v>0</v>
      </c>
      <c r="BA125" s="609" t="str">
        <f t="shared" si="62"/>
        <v/>
      </c>
      <c r="BB125" s="609">
        <f t="shared" si="54"/>
        <v>0</v>
      </c>
      <c r="BC125" s="604" t="str">
        <f t="shared" si="55"/>
        <v/>
      </c>
    </row>
    <row r="126" spans="1:55" s="6" customFormat="1" ht="13.5" customHeight="1">
      <c r="A126" s="366">
        <v>70</v>
      </c>
      <c r="B126" s="108"/>
      <c r="C126" s="286"/>
      <c r="D126" s="287"/>
      <c r="E126" s="287"/>
      <c r="F126" s="288"/>
      <c r="G126" s="290"/>
      <c r="H126" s="107"/>
      <c r="I126" s="290"/>
      <c r="J126" s="107"/>
      <c r="K126" s="358" t="str">
        <f t="shared" si="32"/>
        <v/>
      </c>
      <c r="L126" s="358">
        <f t="shared" si="56"/>
        <v>0</v>
      </c>
      <c r="M126" s="358">
        <f t="shared" si="57"/>
        <v>0</v>
      </c>
      <c r="N126" s="359" t="str">
        <f t="shared" si="33"/>
        <v/>
      </c>
      <c r="O126" s="359" t="str">
        <f t="shared" si="34"/>
        <v/>
      </c>
      <c r="P126" s="359" t="str">
        <f t="shared" si="35"/>
        <v/>
      </c>
      <c r="Q126" s="359" t="str">
        <f t="shared" si="36"/>
        <v/>
      </c>
      <c r="R126" s="359" t="str">
        <f t="shared" si="37"/>
        <v/>
      </c>
      <c r="S126" s="359" t="str">
        <f t="shared" si="38"/>
        <v/>
      </c>
      <c r="T126" s="431" t="str">
        <f t="shared" si="58"/>
        <v/>
      </c>
      <c r="U126" s="515"/>
      <c r="V126" s="108"/>
      <c r="W126" s="109"/>
      <c r="X126" s="110"/>
      <c r="Y126" s="111"/>
      <c r="Z126" s="113"/>
      <c r="AA126" s="112"/>
      <c r="AB126" s="431" t="str">
        <f t="shared" si="39"/>
        <v/>
      </c>
      <c r="AC126" s="704" t="str">
        <f t="shared" si="59"/>
        <v/>
      </c>
      <c r="AD126" s="622"/>
      <c r="AE126" s="462"/>
      <c r="AF126" s="360" t="str">
        <f t="shared" si="40"/>
        <v/>
      </c>
      <c r="AG126" s="360" t="str">
        <f t="shared" si="41"/>
        <v/>
      </c>
      <c r="AH126" s="361" t="str">
        <f t="shared" si="42"/>
        <v/>
      </c>
      <c r="AI126" s="361" t="str">
        <f t="shared" si="43"/>
        <v/>
      </c>
      <c r="AJ126" s="361" t="str">
        <f t="shared" si="44"/>
        <v/>
      </c>
      <c r="AK126" s="361" t="str">
        <f t="shared" si="45"/>
        <v/>
      </c>
      <c r="AL126" s="361" t="str">
        <f t="shared" si="46"/>
        <v/>
      </c>
      <c r="AM126" s="361" t="str">
        <f t="shared" si="47"/>
        <v/>
      </c>
      <c r="AN126" s="362" t="str">
        <f>IF(AF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2,FALSE),IF(OR(AJ126=1,AJ126=2),VLOOKUP(AH126,INDEX((係数_乗用_ガソリン,係数_乗用_CNG,係数_乗用_軽油,係数_乗用_メタノール,係数_乗用_LPG),1,1,AR126):INDEX((係数_乗用_ガソリン,係数_乗用_CNG,係数_乗用_軽油,係数_乗用_メタノール,係数_乗用_LPG),125,5,AR126),2,FALSE))))))</f>
        <v/>
      </c>
      <c r="AO126" s="362" t="str">
        <f>IF(T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3,FALSE),IF(OR(AJ126=1,AJ126=2),VLOOKUP(AH126,INDEX((係数_乗用_ガソリン,係数_乗用_CNG,係数_乗用_軽油,係数_乗用_メタノール,係数_乗用_LPG),1,1,AR126):INDEX((係数_乗用_ガソリン,係数_乗用_CNG,係数_乗用_軽油,係数_乗用_メタノール,係数_乗用_LPG),125,5,AR126),3,FALSE))))))</f>
        <v/>
      </c>
      <c r="AP126" s="361" t="str">
        <f t="shared" si="48"/>
        <v/>
      </c>
      <c r="AQ126" s="363" t="str">
        <f t="shared" si="49"/>
        <v/>
      </c>
      <c r="AR126" s="361" t="str">
        <f t="shared" si="50"/>
        <v/>
      </c>
      <c r="AS126" s="363" t="str">
        <f t="shared" si="51"/>
        <v/>
      </c>
      <c r="AT126" s="364" t="str">
        <f t="shared" si="52"/>
        <v/>
      </c>
      <c r="AV126" s="365"/>
      <c r="AX126" s="607" t="b">
        <f t="shared" si="60"/>
        <v>0</v>
      </c>
      <c r="AY126" s="6" t="str">
        <f t="shared" si="61"/>
        <v>FALSEFALSEFALSE</v>
      </c>
      <c r="AZ126" s="608">
        <f t="shared" si="53"/>
        <v>0</v>
      </c>
      <c r="BA126" s="609" t="str">
        <f t="shared" si="62"/>
        <v/>
      </c>
      <c r="BB126" s="609">
        <f t="shared" si="54"/>
        <v>0</v>
      </c>
      <c r="BC126" s="604" t="str">
        <f t="shared" si="55"/>
        <v/>
      </c>
    </row>
    <row r="127" spans="1:55" s="6" customFormat="1" ht="13.5" customHeight="1">
      <c r="A127" s="366">
        <v>71</v>
      </c>
      <c r="B127" s="108"/>
      <c r="C127" s="286"/>
      <c r="D127" s="287"/>
      <c r="E127" s="287"/>
      <c r="F127" s="288"/>
      <c r="G127" s="290"/>
      <c r="H127" s="107"/>
      <c r="I127" s="290"/>
      <c r="J127" s="107"/>
      <c r="K127" s="358" t="str">
        <f t="shared" si="32"/>
        <v/>
      </c>
      <c r="L127" s="358">
        <f t="shared" si="56"/>
        <v>0</v>
      </c>
      <c r="M127" s="358">
        <f t="shared" si="57"/>
        <v>0</v>
      </c>
      <c r="N127" s="359" t="str">
        <f t="shared" si="33"/>
        <v/>
      </c>
      <c r="O127" s="359" t="str">
        <f t="shared" si="34"/>
        <v/>
      </c>
      <c r="P127" s="359" t="str">
        <f t="shared" si="35"/>
        <v/>
      </c>
      <c r="Q127" s="359" t="str">
        <f t="shared" si="36"/>
        <v/>
      </c>
      <c r="R127" s="359" t="str">
        <f t="shared" si="37"/>
        <v/>
      </c>
      <c r="S127" s="359" t="str">
        <f t="shared" si="38"/>
        <v/>
      </c>
      <c r="T127" s="431" t="str">
        <f t="shared" si="58"/>
        <v/>
      </c>
      <c r="U127" s="515"/>
      <c r="V127" s="108"/>
      <c r="W127" s="109"/>
      <c r="X127" s="110"/>
      <c r="Y127" s="111"/>
      <c r="Z127" s="113"/>
      <c r="AA127" s="112"/>
      <c r="AB127" s="431" t="str">
        <f t="shared" si="39"/>
        <v/>
      </c>
      <c r="AC127" s="704" t="str">
        <f t="shared" si="59"/>
        <v/>
      </c>
      <c r="AD127" s="622"/>
      <c r="AE127" s="462"/>
      <c r="AF127" s="360" t="str">
        <f t="shared" si="40"/>
        <v/>
      </c>
      <c r="AG127" s="360" t="str">
        <f t="shared" si="41"/>
        <v/>
      </c>
      <c r="AH127" s="361" t="str">
        <f t="shared" si="42"/>
        <v/>
      </c>
      <c r="AI127" s="361" t="str">
        <f t="shared" si="43"/>
        <v/>
      </c>
      <c r="AJ127" s="361" t="str">
        <f t="shared" si="44"/>
        <v/>
      </c>
      <c r="AK127" s="361" t="str">
        <f t="shared" si="45"/>
        <v/>
      </c>
      <c r="AL127" s="361" t="str">
        <f t="shared" si="46"/>
        <v/>
      </c>
      <c r="AM127" s="361" t="str">
        <f t="shared" si="47"/>
        <v/>
      </c>
      <c r="AN127" s="362" t="str">
        <f>IF(AF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2,FALSE),IF(OR(AJ127=1,AJ127=2),VLOOKUP(AH127,INDEX((係数_乗用_ガソリン,係数_乗用_CNG,係数_乗用_軽油,係数_乗用_メタノール,係数_乗用_LPG),1,1,AR127):INDEX((係数_乗用_ガソリン,係数_乗用_CNG,係数_乗用_軽油,係数_乗用_メタノール,係数_乗用_LPG),125,5,AR127),2,FALSE))))))</f>
        <v/>
      </c>
      <c r="AO127" s="362" t="str">
        <f>IF(T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3,FALSE),IF(OR(AJ127=1,AJ127=2),VLOOKUP(AH127,INDEX((係数_乗用_ガソリン,係数_乗用_CNG,係数_乗用_軽油,係数_乗用_メタノール,係数_乗用_LPG),1,1,AR127):INDEX((係数_乗用_ガソリン,係数_乗用_CNG,係数_乗用_軽油,係数_乗用_メタノール,係数_乗用_LPG),125,5,AR127),3,FALSE))))))</f>
        <v/>
      </c>
      <c r="AP127" s="361" t="str">
        <f t="shared" si="48"/>
        <v/>
      </c>
      <c r="AQ127" s="363" t="str">
        <f t="shared" si="49"/>
        <v/>
      </c>
      <c r="AR127" s="361" t="str">
        <f t="shared" si="50"/>
        <v/>
      </c>
      <c r="AS127" s="363" t="str">
        <f t="shared" si="51"/>
        <v/>
      </c>
      <c r="AT127" s="364" t="str">
        <f t="shared" si="52"/>
        <v/>
      </c>
      <c r="AV127" s="365"/>
      <c r="AX127" s="607" t="b">
        <f t="shared" si="60"/>
        <v>0</v>
      </c>
      <c r="AY127" s="6" t="str">
        <f t="shared" si="61"/>
        <v>FALSEFALSEFALSE</v>
      </c>
      <c r="AZ127" s="608">
        <f t="shared" si="53"/>
        <v>0</v>
      </c>
      <c r="BA127" s="609" t="str">
        <f t="shared" si="62"/>
        <v/>
      </c>
      <c r="BB127" s="609">
        <f t="shared" si="54"/>
        <v>0</v>
      </c>
      <c r="BC127" s="604" t="str">
        <f t="shared" si="55"/>
        <v/>
      </c>
    </row>
    <row r="128" spans="1:55" s="6" customFormat="1" ht="13.5" customHeight="1">
      <c r="A128" s="366">
        <v>72</v>
      </c>
      <c r="B128" s="108"/>
      <c r="C128" s="286"/>
      <c r="D128" s="287"/>
      <c r="E128" s="287"/>
      <c r="F128" s="288"/>
      <c r="G128" s="290"/>
      <c r="H128" s="107"/>
      <c r="I128" s="290"/>
      <c r="J128" s="107"/>
      <c r="K128" s="358" t="str">
        <f t="shared" si="32"/>
        <v/>
      </c>
      <c r="L128" s="358">
        <f t="shared" si="56"/>
        <v>0</v>
      </c>
      <c r="M128" s="358">
        <f t="shared" si="57"/>
        <v>0</v>
      </c>
      <c r="N128" s="359" t="str">
        <f t="shared" si="33"/>
        <v/>
      </c>
      <c r="O128" s="359" t="str">
        <f t="shared" si="34"/>
        <v/>
      </c>
      <c r="P128" s="359" t="str">
        <f t="shared" si="35"/>
        <v/>
      </c>
      <c r="Q128" s="359" t="str">
        <f t="shared" si="36"/>
        <v/>
      </c>
      <c r="R128" s="359" t="str">
        <f t="shared" si="37"/>
        <v/>
      </c>
      <c r="S128" s="359" t="str">
        <f t="shared" si="38"/>
        <v/>
      </c>
      <c r="T128" s="431" t="str">
        <f t="shared" si="58"/>
        <v/>
      </c>
      <c r="U128" s="515"/>
      <c r="V128" s="108"/>
      <c r="W128" s="109"/>
      <c r="X128" s="110"/>
      <c r="Y128" s="111"/>
      <c r="Z128" s="113"/>
      <c r="AA128" s="112"/>
      <c r="AB128" s="431" t="str">
        <f t="shared" si="39"/>
        <v/>
      </c>
      <c r="AC128" s="704" t="str">
        <f t="shared" si="59"/>
        <v/>
      </c>
      <c r="AD128" s="622"/>
      <c r="AE128" s="462"/>
      <c r="AF128" s="360" t="str">
        <f t="shared" si="40"/>
        <v/>
      </c>
      <c r="AG128" s="360" t="str">
        <f t="shared" si="41"/>
        <v/>
      </c>
      <c r="AH128" s="361" t="str">
        <f t="shared" si="42"/>
        <v/>
      </c>
      <c r="AI128" s="361" t="str">
        <f t="shared" si="43"/>
        <v/>
      </c>
      <c r="AJ128" s="361" t="str">
        <f t="shared" si="44"/>
        <v/>
      </c>
      <c r="AK128" s="361" t="str">
        <f t="shared" si="45"/>
        <v/>
      </c>
      <c r="AL128" s="361" t="str">
        <f t="shared" si="46"/>
        <v/>
      </c>
      <c r="AM128" s="361" t="str">
        <f t="shared" si="47"/>
        <v/>
      </c>
      <c r="AN128" s="362" t="str">
        <f>IF(AF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2,FALSE),IF(OR(AJ128=1,AJ128=2),VLOOKUP(AH128,INDEX((係数_乗用_ガソリン,係数_乗用_CNG,係数_乗用_軽油,係数_乗用_メタノール,係数_乗用_LPG),1,1,AR128):INDEX((係数_乗用_ガソリン,係数_乗用_CNG,係数_乗用_軽油,係数_乗用_メタノール,係数_乗用_LPG),125,5,AR128),2,FALSE))))))</f>
        <v/>
      </c>
      <c r="AO128" s="362" t="str">
        <f>IF(T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3,FALSE),IF(OR(AJ128=1,AJ128=2),VLOOKUP(AH128,INDEX((係数_乗用_ガソリン,係数_乗用_CNG,係数_乗用_軽油,係数_乗用_メタノール,係数_乗用_LPG),1,1,AR128):INDEX((係数_乗用_ガソリン,係数_乗用_CNG,係数_乗用_軽油,係数_乗用_メタノール,係数_乗用_LPG),125,5,AR128),3,FALSE))))))</f>
        <v/>
      </c>
      <c r="AP128" s="361" t="str">
        <f t="shared" si="48"/>
        <v/>
      </c>
      <c r="AQ128" s="363" t="str">
        <f t="shared" si="49"/>
        <v/>
      </c>
      <c r="AR128" s="361" t="str">
        <f t="shared" si="50"/>
        <v/>
      </c>
      <c r="AS128" s="363" t="str">
        <f t="shared" si="51"/>
        <v/>
      </c>
      <c r="AT128" s="364" t="str">
        <f t="shared" si="52"/>
        <v/>
      </c>
      <c r="AV128" s="365"/>
      <c r="AX128" s="607" t="b">
        <f t="shared" si="60"/>
        <v>0</v>
      </c>
      <c r="AY128" s="6" t="str">
        <f t="shared" si="61"/>
        <v>FALSEFALSEFALSE</v>
      </c>
      <c r="AZ128" s="608">
        <f t="shared" si="53"/>
        <v>0</v>
      </c>
      <c r="BA128" s="609" t="str">
        <f t="shared" si="62"/>
        <v/>
      </c>
      <c r="BB128" s="609">
        <f t="shared" si="54"/>
        <v>0</v>
      </c>
      <c r="BC128" s="604" t="str">
        <f t="shared" si="55"/>
        <v/>
      </c>
    </row>
    <row r="129" spans="1:55" s="6" customFormat="1" ht="13.5" customHeight="1">
      <c r="A129" s="366">
        <v>73</v>
      </c>
      <c r="B129" s="108"/>
      <c r="C129" s="286"/>
      <c r="D129" s="287"/>
      <c r="E129" s="287"/>
      <c r="F129" s="288"/>
      <c r="G129" s="290"/>
      <c r="H129" s="107"/>
      <c r="I129" s="290"/>
      <c r="J129" s="107"/>
      <c r="K129" s="358" t="str">
        <f t="shared" si="32"/>
        <v/>
      </c>
      <c r="L129" s="358">
        <f t="shared" si="56"/>
        <v>0</v>
      </c>
      <c r="M129" s="358">
        <f t="shared" si="57"/>
        <v>0</v>
      </c>
      <c r="N129" s="359" t="str">
        <f t="shared" si="33"/>
        <v/>
      </c>
      <c r="O129" s="359" t="str">
        <f t="shared" si="34"/>
        <v/>
      </c>
      <c r="P129" s="359" t="str">
        <f t="shared" si="35"/>
        <v/>
      </c>
      <c r="Q129" s="359" t="str">
        <f t="shared" si="36"/>
        <v/>
      </c>
      <c r="R129" s="359" t="str">
        <f t="shared" si="37"/>
        <v/>
      </c>
      <c r="S129" s="359" t="str">
        <f t="shared" si="38"/>
        <v/>
      </c>
      <c r="T129" s="431" t="str">
        <f t="shared" si="58"/>
        <v/>
      </c>
      <c r="U129" s="515"/>
      <c r="V129" s="108"/>
      <c r="W129" s="109"/>
      <c r="X129" s="110"/>
      <c r="Y129" s="111"/>
      <c r="Z129" s="113"/>
      <c r="AA129" s="112"/>
      <c r="AB129" s="431" t="str">
        <f t="shared" si="39"/>
        <v/>
      </c>
      <c r="AC129" s="704" t="str">
        <f t="shared" si="59"/>
        <v/>
      </c>
      <c r="AD129" s="622"/>
      <c r="AE129" s="462"/>
      <c r="AF129" s="360" t="str">
        <f t="shared" si="40"/>
        <v/>
      </c>
      <c r="AG129" s="360" t="str">
        <f t="shared" si="41"/>
        <v/>
      </c>
      <c r="AH129" s="361" t="str">
        <f t="shared" si="42"/>
        <v/>
      </c>
      <c r="AI129" s="361" t="str">
        <f t="shared" si="43"/>
        <v/>
      </c>
      <c r="AJ129" s="361" t="str">
        <f t="shared" si="44"/>
        <v/>
      </c>
      <c r="AK129" s="361" t="str">
        <f t="shared" si="45"/>
        <v/>
      </c>
      <c r="AL129" s="361" t="str">
        <f t="shared" si="46"/>
        <v/>
      </c>
      <c r="AM129" s="361" t="str">
        <f t="shared" si="47"/>
        <v/>
      </c>
      <c r="AN129" s="362" t="str">
        <f>IF(AF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2,FALSE),IF(OR(AJ129=1,AJ129=2),VLOOKUP(AH129,INDEX((係数_乗用_ガソリン,係数_乗用_CNG,係数_乗用_軽油,係数_乗用_メタノール,係数_乗用_LPG),1,1,AR129):INDEX((係数_乗用_ガソリン,係数_乗用_CNG,係数_乗用_軽油,係数_乗用_メタノール,係数_乗用_LPG),125,5,AR129),2,FALSE))))))</f>
        <v/>
      </c>
      <c r="AO129" s="362" t="str">
        <f>IF(T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3,FALSE),IF(OR(AJ129=1,AJ129=2),VLOOKUP(AH129,INDEX((係数_乗用_ガソリン,係数_乗用_CNG,係数_乗用_軽油,係数_乗用_メタノール,係数_乗用_LPG),1,1,AR129):INDEX((係数_乗用_ガソリン,係数_乗用_CNG,係数_乗用_軽油,係数_乗用_メタノール,係数_乗用_LPG),125,5,AR129),3,FALSE))))))</f>
        <v/>
      </c>
      <c r="AP129" s="361" t="str">
        <f t="shared" si="48"/>
        <v/>
      </c>
      <c r="AQ129" s="363" t="str">
        <f t="shared" si="49"/>
        <v/>
      </c>
      <c r="AR129" s="361" t="str">
        <f t="shared" si="50"/>
        <v/>
      </c>
      <c r="AS129" s="363" t="str">
        <f t="shared" si="51"/>
        <v/>
      </c>
      <c r="AT129" s="364" t="str">
        <f t="shared" si="52"/>
        <v/>
      </c>
      <c r="AV129" s="365"/>
      <c r="AX129" s="607" t="b">
        <f t="shared" si="60"/>
        <v>0</v>
      </c>
      <c r="AY129" s="6" t="str">
        <f t="shared" si="61"/>
        <v>FALSEFALSEFALSE</v>
      </c>
      <c r="AZ129" s="608">
        <f t="shared" si="53"/>
        <v>0</v>
      </c>
      <c r="BA129" s="609" t="str">
        <f t="shared" si="62"/>
        <v/>
      </c>
      <c r="BB129" s="609">
        <f t="shared" si="54"/>
        <v>0</v>
      </c>
      <c r="BC129" s="604" t="str">
        <f t="shared" si="55"/>
        <v/>
      </c>
    </row>
    <row r="130" spans="1:55" s="6" customFormat="1" ht="13.5" customHeight="1">
      <c r="A130" s="366">
        <v>74</v>
      </c>
      <c r="B130" s="108"/>
      <c r="C130" s="286"/>
      <c r="D130" s="287"/>
      <c r="E130" s="287"/>
      <c r="F130" s="288"/>
      <c r="G130" s="290"/>
      <c r="H130" s="107"/>
      <c r="I130" s="290"/>
      <c r="J130" s="107"/>
      <c r="K130" s="358" t="str">
        <f t="shared" si="32"/>
        <v/>
      </c>
      <c r="L130" s="358">
        <f t="shared" si="56"/>
        <v>0</v>
      </c>
      <c r="M130" s="358">
        <f t="shared" si="57"/>
        <v>0</v>
      </c>
      <c r="N130" s="359" t="str">
        <f t="shared" si="33"/>
        <v/>
      </c>
      <c r="O130" s="359" t="str">
        <f t="shared" si="34"/>
        <v/>
      </c>
      <c r="P130" s="359" t="str">
        <f t="shared" si="35"/>
        <v/>
      </c>
      <c r="Q130" s="359" t="str">
        <f t="shared" si="36"/>
        <v/>
      </c>
      <c r="R130" s="359" t="str">
        <f t="shared" si="37"/>
        <v/>
      </c>
      <c r="S130" s="359" t="str">
        <f t="shared" si="38"/>
        <v/>
      </c>
      <c r="T130" s="431" t="str">
        <f t="shared" si="58"/>
        <v/>
      </c>
      <c r="U130" s="515"/>
      <c r="V130" s="108"/>
      <c r="W130" s="109"/>
      <c r="X130" s="110"/>
      <c r="Y130" s="111"/>
      <c r="Z130" s="113"/>
      <c r="AA130" s="112"/>
      <c r="AB130" s="431" t="str">
        <f t="shared" si="39"/>
        <v/>
      </c>
      <c r="AC130" s="704" t="str">
        <f t="shared" si="59"/>
        <v/>
      </c>
      <c r="AD130" s="622"/>
      <c r="AE130" s="462"/>
      <c r="AF130" s="360" t="str">
        <f t="shared" si="40"/>
        <v/>
      </c>
      <c r="AG130" s="360" t="str">
        <f t="shared" si="41"/>
        <v/>
      </c>
      <c r="AH130" s="361" t="str">
        <f t="shared" si="42"/>
        <v/>
      </c>
      <c r="AI130" s="361" t="str">
        <f t="shared" si="43"/>
        <v/>
      </c>
      <c r="AJ130" s="361" t="str">
        <f t="shared" si="44"/>
        <v/>
      </c>
      <c r="AK130" s="361" t="str">
        <f t="shared" si="45"/>
        <v/>
      </c>
      <c r="AL130" s="361" t="str">
        <f t="shared" si="46"/>
        <v/>
      </c>
      <c r="AM130" s="361" t="str">
        <f t="shared" si="47"/>
        <v/>
      </c>
      <c r="AN130" s="362" t="str">
        <f>IF(AF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2,FALSE),IF(OR(AJ130=1,AJ130=2),VLOOKUP(AH130,INDEX((係数_乗用_ガソリン,係数_乗用_CNG,係数_乗用_軽油,係数_乗用_メタノール,係数_乗用_LPG),1,1,AR130):INDEX((係数_乗用_ガソリン,係数_乗用_CNG,係数_乗用_軽油,係数_乗用_メタノール,係数_乗用_LPG),125,5,AR130),2,FALSE))))))</f>
        <v/>
      </c>
      <c r="AO130" s="362" t="str">
        <f>IF(T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3,FALSE),IF(OR(AJ130=1,AJ130=2),VLOOKUP(AH130,INDEX((係数_乗用_ガソリン,係数_乗用_CNG,係数_乗用_軽油,係数_乗用_メタノール,係数_乗用_LPG),1,1,AR130):INDEX((係数_乗用_ガソリン,係数_乗用_CNG,係数_乗用_軽油,係数_乗用_メタノール,係数_乗用_LPG),125,5,AR130),3,FALSE))))))</f>
        <v/>
      </c>
      <c r="AP130" s="361" t="str">
        <f t="shared" si="48"/>
        <v/>
      </c>
      <c r="AQ130" s="363" t="str">
        <f t="shared" si="49"/>
        <v/>
      </c>
      <c r="AR130" s="361" t="str">
        <f t="shared" si="50"/>
        <v/>
      </c>
      <c r="AS130" s="363" t="str">
        <f t="shared" si="51"/>
        <v/>
      </c>
      <c r="AT130" s="364" t="str">
        <f t="shared" si="52"/>
        <v/>
      </c>
      <c r="AV130" s="365"/>
      <c r="AX130" s="607" t="b">
        <f t="shared" si="60"/>
        <v>0</v>
      </c>
      <c r="AY130" s="6" t="str">
        <f t="shared" si="61"/>
        <v>FALSEFALSEFALSE</v>
      </c>
      <c r="AZ130" s="608">
        <f t="shared" si="53"/>
        <v>0</v>
      </c>
      <c r="BA130" s="609" t="str">
        <f t="shared" si="62"/>
        <v/>
      </c>
      <c r="BB130" s="609">
        <f t="shared" si="54"/>
        <v>0</v>
      </c>
      <c r="BC130" s="604" t="str">
        <f t="shared" si="55"/>
        <v/>
      </c>
    </row>
    <row r="131" spans="1:55" s="6" customFormat="1" ht="13.5" customHeight="1">
      <c r="A131" s="366">
        <v>75</v>
      </c>
      <c r="B131" s="108"/>
      <c r="C131" s="286"/>
      <c r="D131" s="287"/>
      <c r="E131" s="287"/>
      <c r="F131" s="288"/>
      <c r="G131" s="290"/>
      <c r="H131" s="107"/>
      <c r="I131" s="290"/>
      <c r="J131" s="107"/>
      <c r="K131" s="358" t="str">
        <f t="shared" si="32"/>
        <v/>
      </c>
      <c r="L131" s="358">
        <f t="shared" si="56"/>
        <v>0</v>
      </c>
      <c r="M131" s="358">
        <f t="shared" si="57"/>
        <v>0</v>
      </c>
      <c r="N131" s="359" t="str">
        <f t="shared" si="33"/>
        <v/>
      </c>
      <c r="O131" s="359" t="str">
        <f t="shared" si="34"/>
        <v/>
      </c>
      <c r="P131" s="359" t="str">
        <f t="shared" si="35"/>
        <v/>
      </c>
      <c r="Q131" s="359" t="str">
        <f t="shared" si="36"/>
        <v/>
      </c>
      <c r="R131" s="359" t="str">
        <f t="shared" si="37"/>
        <v/>
      </c>
      <c r="S131" s="359" t="str">
        <f t="shared" si="38"/>
        <v/>
      </c>
      <c r="T131" s="431" t="str">
        <f t="shared" si="58"/>
        <v/>
      </c>
      <c r="U131" s="515"/>
      <c r="V131" s="108"/>
      <c r="W131" s="109"/>
      <c r="X131" s="110"/>
      <c r="Y131" s="111"/>
      <c r="Z131" s="113"/>
      <c r="AA131" s="112"/>
      <c r="AB131" s="431" t="str">
        <f t="shared" si="39"/>
        <v/>
      </c>
      <c r="AC131" s="704" t="str">
        <f t="shared" si="59"/>
        <v/>
      </c>
      <c r="AD131" s="622"/>
      <c r="AE131" s="462"/>
      <c r="AF131" s="360" t="str">
        <f t="shared" si="40"/>
        <v/>
      </c>
      <c r="AG131" s="360" t="str">
        <f t="shared" si="41"/>
        <v/>
      </c>
      <c r="AH131" s="361" t="str">
        <f t="shared" si="42"/>
        <v/>
      </c>
      <c r="AI131" s="361" t="str">
        <f t="shared" si="43"/>
        <v/>
      </c>
      <c r="AJ131" s="361" t="str">
        <f t="shared" si="44"/>
        <v/>
      </c>
      <c r="AK131" s="361" t="str">
        <f t="shared" si="45"/>
        <v/>
      </c>
      <c r="AL131" s="361" t="str">
        <f t="shared" si="46"/>
        <v/>
      </c>
      <c r="AM131" s="361" t="str">
        <f t="shared" si="47"/>
        <v/>
      </c>
      <c r="AN131" s="362" t="str">
        <f>IF(AF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2,FALSE),IF(OR(AJ131=1,AJ131=2),VLOOKUP(AH131,INDEX((係数_乗用_ガソリン,係数_乗用_CNG,係数_乗用_軽油,係数_乗用_メタノール,係数_乗用_LPG),1,1,AR131):INDEX((係数_乗用_ガソリン,係数_乗用_CNG,係数_乗用_軽油,係数_乗用_メタノール,係数_乗用_LPG),125,5,AR131),2,FALSE))))))</f>
        <v/>
      </c>
      <c r="AO131" s="362" t="str">
        <f>IF(T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3,FALSE),IF(OR(AJ131=1,AJ131=2),VLOOKUP(AH131,INDEX((係数_乗用_ガソリン,係数_乗用_CNG,係数_乗用_軽油,係数_乗用_メタノール,係数_乗用_LPG),1,1,AR131):INDEX((係数_乗用_ガソリン,係数_乗用_CNG,係数_乗用_軽油,係数_乗用_メタノール,係数_乗用_LPG),125,5,AR131),3,FALSE))))))</f>
        <v/>
      </c>
      <c r="AP131" s="361" t="str">
        <f t="shared" si="48"/>
        <v/>
      </c>
      <c r="AQ131" s="363" t="str">
        <f t="shared" si="49"/>
        <v/>
      </c>
      <c r="AR131" s="361" t="str">
        <f t="shared" si="50"/>
        <v/>
      </c>
      <c r="AS131" s="363" t="str">
        <f t="shared" si="51"/>
        <v/>
      </c>
      <c r="AT131" s="364" t="str">
        <f t="shared" si="52"/>
        <v/>
      </c>
      <c r="AV131" s="365"/>
      <c r="AX131" s="607" t="b">
        <f t="shared" si="60"/>
        <v>0</v>
      </c>
      <c r="AY131" s="6" t="str">
        <f t="shared" si="61"/>
        <v>FALSEFALSEFALSE</v>
      </c>
      <c r="AZ131" s="608">
        <f t="shared" si="53"/>
        <v>0</v>
      </c>
      <c r="BA131" s="609" t="str">
        <f t="shared" si="62"/>
        <v/>
      </c>
      <c r="BB131" s="609">
        <f t="shared" si="54"/>
        <v>0</v>
      </c>
      <c r="BC131" s="604" t="str">
        <f t="shared" si="55"/>
        <v/>
      </c>
    </row>
    <row r="132" spans="1:55" s="6" customFormat="1" ht="13.5" customHeight="1">
      <c r="A132" s="366">
        <v>76</v>
      </c>
      <c r="B132" s="108"/>
      <c r="C132" s="286"/>
      <c r="D132" s="287"/>
      <c r="E132" s="287"/>
      <c r="F132" s="288"/>
      <c r="G132" s="290"/>
      <c r="H132" s="107"/>
      <c r="I132" s="290"/>
      <c r="J132" s="107"/>
      <c r="K132" s="358" t="str">
        <f t="shared" si="32"/>
        <v/>
      </c>
      <c r="L132" s="358">
        <f t="shared" si="56"/>
        <v>0</v>
      </c>
      <c r="M132" s="358">
        <f t="shared" si="57"/>
        <v>0</v>
      </c>
      <c r="N132" s="359" t="str">
        <f t="shared" si="33"/>
        <v/>
      </c>
      <c r="O132" s="359" t="str">
        <f t="shared" si="34"/>
        <v/>
      </c>
      <c r="P132" s="359" t="str">
        <f t="shared" si="35"/>
        <v/>
      </c>
      <c r="Q132" s="359" t="str">
        <f t="shared" si="36"/>
        <v/>
      </c>
      <c r="R132" s="359" t="str">
        <f t="shared" si="37"/>
        <v/>
      </c>
      <c r="S132" s="359" t="str">
        <f t="shared" si="38"/>
        <v/>
      </c>
      <c r="T132" s="431" t="str">
        <f t="shared" si="58"/>
        <v/>
      </c>
      <c r="U132" s="515"/>
      <c r="V132" s="108"/>
      <c r="W132" s="109"/>
      <c r="X132" s="110"/>
      <c r="Y132" s="111"/>
      <c r="Z132" s="113"/>
      <c r="AA132" s="112"/>
      <c r="AB132" s="431" t="str">
        <f t="shared" si="39"/>
        <v/>
      </c>
      <c r="AC132" s="704" t="str">
        <f t="shared" si="59"/>
        <v/>
      </c>
      <c r="AD132" s="622"/>
      <c r="AE132" s="462"/>
      <c r="AF132" s="360" t="str">
        <f t="shared" si="40"/>
        <v/>
      </c>
      <c r="AG132" s="360" t="str">
        <f t="shared" si="41"/>
        <v/>
      </c>
      <c r="AH132" s="361" t="str">
        <f t="shared" si="42"/>
        <v/>
      </c>
      <c r="AI132" s="361" t="str">
        <f t="shared" si="43"/>
        <v/>
      </c>
      <c r="AJ132" s="361" t="str">
        <f t="shared" si="44"/>
        <v/>
      </c>
      <c r="AK132" s="361" t="str">
        <f t="shared" si="45"/>
        <v/>
      </c>
      <c r="AL132" s="361" t="str">
        <f t="shared" si="46"/>
        <v/>
      </c>
      <c r="AM132" s="361" t="str">
        <f t="shared" si="47"/>
        <v/>
      </c>
      <c r="AN132" s="362" t="str">
        <f>IF(AF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2,FALSE),IF(OR(AJ132=1,AJ132=2),VLOOKUP(AH132,INDEX((係数_乗用_ガソリン,係数_乗用_CNG,係数_乗用_軽油,係数_乗用_メタノール,係数_乗用_LPG),1,1,AR132):INDEX((係数_乗用_ガソリン,係数_乗用_CNG,係数_乗用_軽油,係数_乗用_メタノール,係数_乗用_LPG),125,5,AR132),2,FALSE))))))</f>
        <v/>
      </c>
      <c r="AO132" s="362" t="str">
        <f>IF(T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3,FALSE),IF(OR(AJ132=1,AJ132=2),VLOOKUP(AH132,INDEX((係数_乗用_ガソリン,係数_乗用_CNG,係数_乗用_軽油,係数_乗用_メタノール,係数_乗用_LPG),1,1,AR132):INDEX((係数_乗用_ガソリン,係数_乗用_CNG,係数_乗用_軽油,係数_乗用_メタノール,係数_乗用_LPG),125,5,AR132),3,FALSE))))))</f>
        <v/>
      </c>
      <c r="AP132" s="361" t="str">
        <f t="shared" si="48"/>
        <v/>
      </c>
      <c r="AQ132" s="363" t="str">
        <f t="shared" si="49"/>
        <v/>
      </c>
      <c r="AR132" s="361" t="str">
        <f t="shared" si="50"/>
        <v/>
      </c>
      <c r="AS132" s="363" t="str">
        <f t="shared" si="51"/>
        <v/>
      </c>
      <c r="AT132" s="364" t="str">
        <f t="shared" si="52"/>
        <v/>
      </c>
      <c r="AV132" s="365"/>
      <c r="AX132" s="607" t="b">
        <f t="shared" si="60"/>
        <v>0</v>
      </c>
      <c r="AY132" s="6" t="str">
        <f t="shared" si="61"/>
        <v>FALSEFALSEFALSE</v>
      </c>
      <c r="AZ132" s="608">
        <f t="shared" si="53"/>
        <v>0</v>
      </c>
      <c r="BA132" s="609" t="str">
        <f t="shared" si="62"/>
        <v/>
      </c>
      <c r="BB132" s="609">
        <f t="shared" si="54"/>
        <v>0</v>
      </c>
      <c r="BC132" s="604" t="str">
        <f t="shared" si="55"/>
        <v/>
      </c>
    </row>
    <row r="133" spans="1:55" s="6" customFormat="1" ht="13.5" customHeight="1">
      <c r="A133" s="366">
        <v>77</v>
      </c>
      <c r="B133" s="108"/>
      <c r="C133" s="286"/>
      <c r="D133" s="287"/>
      <c r="E133" s="287"/>
      <c r="F133" s="288"/>
      <c r="G133" s="290"/>
      <c r="H133" s="107"/>
      <c r="I133" s="290"/>
      <c r="J133" s="107"/>
      <c r="K133" s="358" t="str">
        <f t="shared" si="32"/>
        <v/>
      </c>
      <c r="L133" s="358">
        <f t="shared" si="56"/>
        <v>0</v>
      </c>
      <c r="M133" s="358">
        <f t="shared" si="57"/>
        <v>0</v>
      </c>
      <c r="N133" s="359" t="str">
        <f t="shared" si="33"/>
        <v/>
      </c>
      <c r="O133" s="359" t="str">
        <f t="shared" si="34"/>
        <v/>
      </c>
      <c r="P133" s="359" t="str">
        <f t="shared" si="35"/>
        <v/>
      </c>
      <c r="Q133" s="359" t="str">
        <f t="shared" si="36"/>
        <v/>
      </c>
      <c r="R133" s="359" t="str">
        <f t="shared" si="37"/>
        <v/>
      </c>
      <c r="S133" s="359" t="str">
        <f t="shared" si="38"/>
        <v/>
      </c>
      <c r="T133" s="431" t="str">
        <f t="shared" si="58"/>
        <v/>
      </c>
      <c r="U133" s="515"/>
      <c r="V133" s="108"/>
      <c r="W133" s="109"/>
      <c r="X133" s="110"/>
      <c r="Y133" s="111"/>
      <c r="Z133" s="113"/>
      <c r="AA133" s="112"/>
      <c r="AB133" s="431" t="str">
        <f t="shared" si="39"/>
        <v/>
      </c>
      <c r="AC133" s="704" t="str">
        <f t="shared" si="59"/>
        <v/>
      </c>
      <c r="AD133" s="622"/>
      <c r="AE133" s="462"/>
      <c r="AF133" s="360" t="str">
        <f t="shared" si="40"/>
        <v/>
      </c>
      <c r="AG133" s="360" t="str">
        <f t="shared" si="41"/>
        <v/>
      </c>
      <c r="AH133" s="361" t="str">
        <f t="shared" si="42"/>
        <v/>
      </c>
      <c r="AI133" s="361" t="str">
        <f t="shared" si="43"/>
        <v/>
      </c>
      <c r="AJ133" s="361" t="str">
        <f t="shared" si="44"/>
        <v/>
      </c>
      <c r="AK133" s="361" t="str">
        <f t="shared" si="45"/>
        <v/>
      </c>
      <c r="AL133" s="361" t="str">
        <f t="shared" si="46"/>
        <v/>
      </c>
      <c r="AM133" s="361" t="str">
        <f t="shared" si="47"/>
        <v/>
      </c>
      <c r="AN133" s="362" t="str">
        <f>IF(AF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2,FALSE),IF(OR(AJ133=1,AJ133=2),VLOOKUP(AH133,INDEX((係数_乗用_ガソリン,係数_乗用_CNG,係数_乗用_軽油,係数_乗用_メタノール,係数_乗用_LPG),1,1,AR133):INDEX((係数_乗用_ガソリン,係数_乗用_CNG,係数_乗用_軽油,係数_乗用_メタノール,係数_乗用_LPG),125,5,AR133),2,FALSE))))))</f>
        <v/>
      </c>
      <c r="AO133" s="362" t="str">
        <f>IF(T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3,FALSE),IF(OR(AJ133=1,AJ133=2),VLOOKUP(AH133,INDEX((係数_乗用_ガソリン,係数_乗用_CNG,係数_乗用_軽油,係数_乗用_メタノール,係数_乗用_LPG),1,1,AR133):INDEX((係数_乗用_ガソリン,係数_乗用_CNG,係数_乗用_軽油,係数_乗用_メタノール,係数_乗用_LPG),125,5,AR133),3,FALSE))))))</f>
        <v/>
      </c>
      <c r="AP133" s="361" t="str">
        <f t="shared" si="48"/>
        <v/>
      </c>
      <c r="AQ133" s="363" t="str">
        <f t="shared" si="49"/>
        <v/>
      </c>
      <c r="AR133" s="361" t="str">
        <f t="shared" si="50"/>
        <v/>
      </c>
      <c r="AS133" s="363" t="str">
        <f t="shared" si="51"/>
        <v/>
      </c>
      <c r="AT133" s="364" t="str">
        <f t="shared" si="52"/>
        <v/>
      </c>
      <c r="AV133" s="365"/>
      <c r="AX133" s="607" t="b">
        <f t="shared" si="60"/>
        <v>0</v>
      </c>
      <c r="AY133" s="6" t="str">
        <f t="shared" si="61"/>
        <v>FALSEFALSEFALSE</v>
      </c>
      <c r="AZ133" s="608">
        <f t="shared" si="53"/>
        <v>0</v>
      </c>
      <c r="BA133" s="609" t="str">
        <f t="shared" si="62"/>
        <v/>
      </c>
      <c r="BB133" s="609">
        <f t="shared" si="54"/>
        <v>0</v>
      </c>
      <c r="BC133" s="604" t="str">
        <f t="shared" si="55"/>
        <v/>
      </c>
    </row>
    <row r="134" spans="1:55" s="6" customFormat="1" ht="13.5" customHeight="1">
      <c r="A134" s="366">
        <v>78</v>
      </c>
      <c r="B134" s="108"/>
      <c r="C134" s="286"/>
      <c r="D134" s="287"/>
      <c r="E134" s="287"/>
      <c r="F134" s="288"/>
      <c r="G134" s="290"/>
      <c r="H134" s="107"/>
      <c r="I134" s="290"/>
      <c r="J134" s="107"/>
      <c r="K134" s="358" t="str">
        <f t="shared" si="32"/>
        <v/>
      </c>
      <c r="L134" s="358">
        <f t="shared" si="56"/>
        <v>0</v>
      </c>
      <c r="M134" s="358">
        <f t="shared" si="57"/>
        <v>0</v>
      </c>
      <c r="N134" s="359" t="str">
        <f t="shared" si="33"/>
        <v/>
      </c>
      <c r="O134" s="359" t="str">
        <f t="shared" si="34"/>
        <v/>
      </c>
      <c r="P134" s="359" t="str">
        <f t="shared" si="35"/>
        <v/>
      </c>
      <c r="Q134" s="359" t="str">
        <f t="shared" si="36"/>
        <v/>
      </c>
      <c r="R134" s="359" t="str">
        <f t="shared" si="37"/>
        <v/>
      </c>
      <c r="S134" s="359" t="str">
        <f t="shared" si="38"/>
        <v/>
      </c>
      <c r="T134" s="431" t="str">
        <f t="shared" si="58"/>
        <v/>
      </c>
      <c r="U134" s="515"/>
      <c r="V134" s="108"/>
      <c r="W134" s="109"/>
      <c r="X134" s="110"/>
      <c r="Y134" s="111"/>
      <c r="Z134" s="113"/>
      <c r="AA134" s="112"/>
      <c r="AB134" s="431" t="str">
        <f t="shared" si="39"/>
        <v/>
      </c>
      <c r="AC134" s="704" t="str">
        <f t="shared" si="59"/>
        <v/>
      </c>
      <c r="AD134" s="622"/>
      <c r="AE134" s="462"/>
      <c r="AF134" s="360" t="str">
        <f t="shared" si="40"/>
        <v/>
      </c>
      <c r="AG134" s="360" t="str">
        <f t="shared" si="41"/>
        <v/>
      </c>
      <c r="AH134" s="361" t="str">
        <f t="shared" si="42"/>
        <v/>
      </c>
      <c r="AI134" s="361" t="str">
        <f t="shared" si="43"/>
        <v/>
      </c>
      <c r="AJ134" s="361" t="str">
        <f t="shared" si="44"/>
        <v/>
      </c>
      <c r="AK134" s="361" t="str">
        <f t="shared" si="45"/>
        <v/>
      </c>
      <c r="AL134" s="361" t="str">
        <f t="shared" si="46"/>
        <v/>
      </c>
      <c r="AM134" s="361" t="str">
        <f t="shared" si="47"/>
        <v/>
      </c>
      <c r="AN134" s="362" t="str">
        <f>IF(AF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2,FALSE),IF(OR(AJ134=1,AJ134=2),VLOOKUP(AH134,INDEX((係数_乗用_ガソリン,係数_乗用_CNG,係数_乗用_軽油,係数_乗用_メタノール,係数_乗用_LPG),1,1,AR134):INDEX((係数_乗用_ガソリン,係数_乗用_CNG,係数_乗用_軽油,係数_乗用_メタノール,係数_乗用_LPG),125,5,AR134),2,FALSE))))))</f>
        <v/>
      </c>
      <c r="AO134" s="362" t="str">
        <f>IF(T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3,FALSE),IF(OR(AJ134=1,AJ134=2),VLOOKUP(AH134,INDEX((係数_乗用_ガソリン,係数_乗用_CNG,係数_乗用_軽油,係数_乗用_メタノール,係数_乗用_LPG),1,1,AR134):INDEX((係数_乗用_ガソリン,係数_乗用_CNG,係数_乗用_軽油,係数_乗用_メタノール,係数_乗用_LPG),125,5,AR134),3,FALSE))))))</f>
        <v/>
      </c>
      <c r="AP134" s="361" t="str">
        <f t="shared" si="48"/>
        <v/>
      </c>
      <c r="AQ134" s="363" t="str">
        <f t="shared" si="49"/>
        <v/>
      </c>
      <c r="AR134" s="361" t="str">
        <f t="shared" si="50"/>
        <v/>
      </c>
      <c r="AS134" s="363" t="str">
        <f t="shared" si="51"/>
        <v/>
      </c>
      <c r="AT134" s="364" t="str">
        <f t="shared" si="52"/>
        <v/>
      </c>
      <c r="AV134" s="365"/>
      <c r="AX134" s="607" t="b">
        <f t="shared" si="60"/>
        <v>0</v>
      </c>
      <c r="AY134" s="6" t="str">
        <f t="shared" si="61"/>
        <v>FALSEFALSEFALSE</v>
      </c>
      <c r="AZ134" s="608">
        <f t="shared" si="53"/>
        <v>0</v>
      </c>
      <c r="BA134" s="609" t="str">
        <f t="shared" si="62"/>
        <v/>
      </c>
      <c r="BB134" s="609">
        <f t="shared" si="54"/>
        <v>0</v>
      </c>
      <c r="BC134" s="604" t="str">
        <f t="shared" si="55"/>
        <v/>
      </c>
    </row>
    <row r="135" spans="1:55" s="6" customFormat="1" ht="13.5" customHeight="1">
      <c r="A135" s="366">
        <v>79</v>
      </c>
      <c r="B135" s="108"/>
      <c r="C135" s="286"/>
      <c r="D135" s="287"/>
      <c r="E135" s="287"/>
      <c r="F135" s="288"/>
      <c r="G135" s="290"/>
      <c r="H135" s="107"/>
      <c r="I135" s="290"/>
      <c r="J135" s="107"/>
      <c r="K135" s="358" t="str">
        <f t="shared" si="32"/>
        <v/>
      </c>
      <c r="L135" s="358">
        <f t="shared" si="56"/>
        <v>0</v>
      </c>
      <c r="M135" s="358">
        <f t="shared" si="57"/>
        <v>0</v>
      </c>
      <c r="N135" s="359" t="str">
        <f t="shared" si="33"/>
        <v/>
      </c>
      <c r="O135" s="359" t="str">
        <f t="shared" si="34"/>
        <v/>
      </c>
      <c r="P135" s="359" t="str">
        <f t="shared" si="35"/>
        <v/>
      </c>
      <c r="Q135" s="359" t="str">
        <f t="shared" si="36"/>
        <v/>
      </c>
      <c r="R135" s="359" t="str">
        <f t="shared" si="37"/>
        <v/>
      </c>
      <c r="S135" s="359" t="str">
        <f t="shared" si="38"/>
        <v/>
      </c>
      <c r="T135" s="431" t="str">
        <f t="shared" si="58"/>
        <v/>
      </c>
      <c r="U135" s="515"/>
      <c r="V135" s="108"/>
      <c r="W135" s="109"/>
      <c r="X135" s="110"/>
      <c r="Y135" s="111"/>
      <c r="Z135" s="113"/>
      <c r="AA135" s="112"/>
      <c r="AB135" s="431" t="str">
        <f t="shared" si="39"/>
        <v/>
      </c>
      <c r="AC135" s="704" t="str">
        <f t="shared" si="59"/>
        <v/>
      </c>
      <c r="AD135" s="622"/>
      <c r="AE135" s="462"/>
      <c r="AF135" s="360" t="str">
        <f t="shared" si="40"/>
        <v/>
      </c>
      <c r="AG135" s="360" t="str">
        <f t="shared" si="41"/>
        <v/>
      </c>
      <c r="AH135" s="361" t="str">
        <f t="shared" si="42"/>
        <v/>
      </c>
      <c r="AI135" s="361" t="str">
        <f t="shared" si="43"/>
        <v/>
      </c>
      <c r="AJ135" s="361" t="str">
        <f t="shared" si="44"/>
        <v/>
      </c>
      <c r="AK135" s="361" t="str">
        <f t="shared" si="45"/>
        <v/>
      </c>
      <c r="AL135" s="361" t="str">
        <f t="shared" si="46"/>
        <v/>
      </c>
      <c r="AM135" s="361" t="str">
        <f t="shared" si="47"/>
        <v/>
      </c>
      <c r="AN135" s="362" t="str">
        <f>IF(AF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2,FALSE),IF(OR(AJ135=1,AJ135=2),VLOOKUP(AH135,INDEX((係数_乗用_ガソリン,係数_乗用_CNG,係数_乗用_軽油,係数_乗用_メタノール,係数_乗用_LPG),1,1,AR135):INDEX((係数_乗用_ガソリン,係数_乗用_CNG,係数_乗用_軽油,係数_乗用_メタノール,係数_乗用_LPG),125,5,AR135),2,FALSE))))))</f>
        <v/>
      </c>
      <c r="AO135" s="362" t="str">
        <f>IF(T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3,FALSE),IF(OR(AJ135=1,AJ135=2),VLOOKUP(AH135,INDEX((係数_乗用_ガソリン,係数_乗用_CNG,係数_乗用_軽油,係数_乗用_メタノール,係数_乗用_LPG),1,1,AR135):INDEX((係数_乗用_ガソリン,係数_乗用_CNG,係数_乗用_軽油,係数_乗用_メタノール,係数_乗用_LPG),125,5,AR135),3,FALSE))))))</f>
        <v/>
      </c>
      <c r="AP135" s="361" t="str">
        <f t="shared" si="48"/>
        <v/>
      </c>
      <c r="AQ135" s="363" t="str">
        <f t="shared" si="49"/>
        <v/>
      </c>
      <c r="AR135" s="361" t="str">
        <f t="shared" si="50"/>
        <v/>
      </c>
      <c r="AS135" s="363" t="str">
        <f t="shared" si="51"/>
        <v/>
      </c>
      <c r="AT135" s="364" t="str">
        <f t="shared" si="52"/>
        <v/>
      </c>
      <c r="AV135" s="365"/>
      <c r="AX135" s="607" t="b">
        <f t="shared" si="60"/>
        <v>0</v>
      </c>
      <c r="AY135" s="6" t="str">
        <f t="shared" si="61"/>
        <v>FALSEFALSEFALSE</v>
      </c>
      <c r="AZ135" s="608">
        <f t="shared" si="53"/>
        <v>0</v>
      </c>
      <c r="BA135" s="609" t="str">
        <f t="shared" si="62"/>
        <v/>
      </c>
      <c r="BB135" s="609">
        <f t="shared" si="54"/>
        <v>0</v>
      </c>
      <c r="BC135" s="604" t="str">
        <f t="shared" si="55"/>
        <v/>
      </c>
    </row>
    <row r="136" spans="1:55" s="6" customFormat="1" ht="13.5" customHeight="1">
      <c r="A136" s="366">
        <v>80</v>
      </c>
      <c r="B136" s="108"/>
      <c r="C136" s="286"/>
      <c r="D136" s="287"/>
      <c r="E136" s="287"/>
      <c r="F136" s="288"/>
      <c r="G136" s="290"/>
      <c r="H136" s="107"/>
      <c r="I136" s="290"/>
      <c r="J136" s="107"/>
      <c r="K136" s="358" t="str">
        <f t="shared" si="32"/>
        <v/>
      </c>
      <c r="L136" s="358">
        <f t="shared" si="56"/>
        <v>0</v>
      </c>
      <c r="M136" s="358">
        <f t="shared" si="57"/>
        <v>0</v>
      </c>
      <c r="N136" s="359" t="str">
        <f t="shared" si="33"/>
        <v/>
      </c>
      <c r="O136" s="359" t="str">
        <f t="shared" si="34"/>
        <v/>
      </c>
      <c r="P136" s="359" t="str">
        <f t="shared" si="35"/>
        <v/>
      </c>
      <c r="Q136" s="359" t="str">
        <f t="shared" si="36"/>
        <v/>
      </c>
      <c r="R136" s="359" t="str">
        <f t="shared" si="37"/>
        <v/>
      </c>
      <c r="S136" s="359" t="str">
        <f t="shared" si="38"/>
        <v/>
      </c>
      <c r="T136" s="431" t="str">
        <f t="shared" si="58"/>
        <v/>
      </c>
      <c r="U136" s="515"/>
      <c r="V136" s="108"/>
      <c r="W136" s="109"/>
      <c r="X136" s="110"/>
      <c r="Y136" s="111"/>
      <c r="Z136" s="113"/>
      <c r="AA136" s="112"/>
      <c r="AB136" s="431" t="str">
        <f t="shared" si="39"/>
        <v/>
      </c>
      <c r="AC136" s="704" t="str">
        <f t="shared" si="59"/>
        <v/>
      </c>
      <c r="AD136" s="622"/>
      <c r="AE136" s="462"/>
      <c r="AF136" s="360" t="str">
        <f t="shared" si="40"/>
        <v/>
      </c>
      <c r="AG136" s="360" t="str">
        <f t="shared" si="41"/>
        <v/>
      </c>
      <c r="AH136" s="361" t="str">
        <f t="shared" si="42"/>
        <v/>
      </c>
      <c r="AI136" s="361" t="str">
        <f t="shared" si="43"/>
        <v/>
      </c>
      <c r="AJ136" s="361" t="str">
        <f t="shared" si="44"/>
        <v/>
      </c>
      <c r="AK136" s="361" t="str">
        <f t="shared" si="45"/>
        <v/>
      </c>
      <c r="AL136" s="361" t="str">
        <f t="shared" si="46"/>
        <v/>
      </c>
      <c r="AM136" s="361" t="str">
        <f t="shared" si="47"/>
        <v/>
      </c>
      <c r="AN136" s="362" t="str">
        <f>IF(AF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2,FALSE),IF(OR(AJ136=1,AJ136=2),VLOOKUP(AH136,INDEX((係数_乗用_ガソリン,係数_乗用_CNG,係数_乗用_軽油,係数_乗用_メタノール,係数_乗用_LPG),1,1,AR136):INDEX((係数_乗用_ガソリン,係数_乗用_CNG,係数_乗用_軽油,係数_乗用_メタノール,係数_乗用_LPG),125,5,AR136),2,FALSE))))))</f>
        <v/>
      </c>
      <c r="AO136" s="362" t="str">
        <f>IF(T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3,FALSE),IF(OR(AJ136=1,AJ136=2),VLOOKUP(AH136,INDEX((係数_乗用_ガソリン,係数_乗用_CNG,係数_乗用_軽油,係数_乗用_メタノール,係数_乗用_LPG),1,1,AR136):INDEX((係数_乗用_ガソリン,係数_乗用_CNG,係数_乗用_軽油,係数_乗用_メタノール,係数_乗用_LPG),125,5,AR136),3,FALSE))))))</f>
        <v/>
      </c>
      <c r="AP136" s="361" t="str">
        <f t="shared" si="48"/>
        <v/>
      </c>
      <c r="AQ136" s="363" t="str">
        <f t="shared" si="49"/>
        <v/>
      </c>
      <c r="AR136" s="361" t="str">
        <f t="shared" si="50"/>
        <v/>
      </c>
      <c r="AS136" s="363" t="str">
        <f t="shared" si="51"/>
        <v/>
      </c>
      <c r="AT136" s="364" t="str">
        <f t="shared" si="52"/>
        <v/>
      </c>
      <c r="AV136" s="365"/>
      <c r="AX136" s="607" t="b">
        <f t="shared" si="60"/>
        <v>0</v>
      </c>
      <c r="AY136" s="6" t="str">
        <f t="shared" si="61"/>
        <v>FALSEFALSEFALSE</v>
      </c>
      <c r="AZ136" s="608">
        <f t="shared" si="53"/>
        <v>0</v>
      </c>
      <c r="BA136" s="609" t="str">
        <f t="shared" si="62"/>
        <v/>
      </c>
      <c r="BB136" s="609">
        <f t="shared" si="54"/>
        <v>0</v>
      </c>
      <c r="BC136" s="604" t="str">
        <f t="shared" si="55"/>
        <v/>
      </c>
    </row>
    <row r="137" spans="1:55" s="6" customFormat="1" ht="13.5" customHeight="1">
      <c r="A137" s="366">
        <v>81</v>
      </c>
      <c r="B137" s="108"/>
      <c r="C137" s="286"/>
      <c r="D137" s="287"/>
      <c r="E137" s="287"/>
      <c r="F137" s="288"/>
      <c r="G137" s="290"/>
      <c r="H137" s="107"/>
      <c r="I137" s="290"/>
      <c r="J137" s="107"/>
      <c r="K137" s="358" t="str">
        <f t="shared" si="32"/>
        <v/>
      </c>
      <c r="L137" s="358">
        <f t="shared" si="56"/>
        <v>0</v>
      </c>
      <c r="M137" s="358">
        <f t="shared" si="57"/>
        <v>0</v>
      </c>
      <c r="N137" s="359" t="str">
        <f t="shared" si="33"/>
        <v/>
      </c>
      <c r="O137" s="359" t="str">
        <f t="shared" si="34"/>
        <v/>
      </c>
      <c r="P137" s="359" t="str">
        <f t="shared" si="35"/>
        <v/>
      </c>
      <c r="Q137" s="359" t="str">
        <f t="shared" si="36"/>
        <v/>
      </c>
      <c r="R137" s="359" t="str">
        <f t="shared" si="37"/>
        <v/>
      </c>
      <c r="S137" s="359" t="str">
        <f t="shared" si="38"/>
        <v/>
      </c>
      <c r="T137" s="431" t="str">
        <f t="shared" si="58"/>
        <v/>
      </c>
      <c r="U137" s="515"/>
      <c r="V137" s="108"/>
      <c r="W137" s="109"/>
      <c r="X137" s="110"/>
      <c r="Y137" s="111"/>
      <c r="Z137" s="113"/>
      <c r="AA137" s="112"/>
      <c r="AB137" s="431" t="str">
        <f t="shared" si="39"/>
        <v/>
      </c>
      <c r="AC137" s="704" t="str">
        <f t="shared" si="59"/>
        <v/>
      </c>
      <c r="AD137" s="622"/>
      <c r="AE137" s="462"/>
      <c r="AF137" s="360" t="str">
        <f t="shared" si="40"/>
        <v/>
      </c>
      <c r="AG137" s="360" t="str">
        <f t="shared" si="41"/>
        <v/>
      </c>
      <c r="AH137" s="361" t="str">
        <f t="shared" si="42"/>
        <v/>
      </c>
      <c r="AI137" s="361" t="str">
        <f t="shared" si="43"/>
        <v/>
      </c>
      <c r="AJ137" s="361" t="str">
        <f t="shared" si="44"/>
        <v/>
      </c>
      <c r="AK137" s="361" t="str">
        <f t="shared" si="45"/>
        <v/>
      </c>
      <c r="AL137" s="361" t="str">
        <f t="shared" si="46"/>
        <v/>
      </c>
      <c r="AM137" s="361" t="str">
        <f t="shared" si="47"/>
        <v/>
      </c>
      <c r="AN137" s="362" t="str">
        <f>IF(AF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2,FALSE),IF(OR(AJ137=1,AJ137=2),VLOOKUP(AH137,INDEX((係数_乗用_ガソリン,係数_乗用_CNG,係数_乗用_軽油,係数_乗用_メタノール,係数_乗用_LPG),1,1,AR137):INDEX((係数_乗用_ガソリン,係数_乗用_CNG,係数_乗用_軽油,係数_乗用_メタノール,係数_乗用_LPG),125,5,AR137),2,FALSE))))))</f>
        <v/>
      </c>
      <c r="AO137" s="362" t="str">
        <f>IF(T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3,FALSE),IF(OR(AJ137=1,AJ137=2),VLOOKUP(AH137,INDEX((係数_乗用_ガソリン,係数_乗用_CNG,係数_乗用_軽油,係数_乗用_メタノール,係数_乗用_LPG),1,1,AR137):INDEX((係数_乗用_ガソリン,係数_乗用_CNG,係数_乗用_軽油,係数_乗用_メタノール,係数_乗用_LPG),125,5,AR137),3,FALSE))))))</f>
        <v/>
      </c>
      <c r="AP137" s="361" t="str">
        <f t="shared" si="48"/>
        <v/>
      </c>
      <c r="AQ137" s="363" t="str">
        <f t="shared" si="49"/>
        <v/>
      </c>
      <c r="AR137" s="361" t="str">
        <f t="shared" si="50"/>
        <v/>
      </c>
      <c r="AS137" s="363" t="str">
        <f t="shared" si="51"/>
        <v/>
      </c>
      <c r="AT137" s="364" t="str">
        <f t="shared" si="52"/>
        <v/>
      </c>
      <c r="AV137" s="365"/>
      <c r="AX137" s="607" t="b">
        <f t="shared" si="60"/>
        <v>0</v>
      </c>
      <c r="AY137" s="6" t="str">
        <f t="shared" si="61"/>
        <v>FALSEFALSEFALSE</v>
      </c>
      <c r="AZ137" s="608">
        <f t="shared" si="53"/>
        <v>0</v>
      </c>
      <c r="BA137" s="609" t="str">
        <f t="shared" si="62"/>
        <v/>
      </c>
      <c r="BB137" s="609">
        <f t="shared" si="54"/>
        <v>0</v>
      </c>
      <c r="BC137" s="604" t="str">
        <f t="shared" si="55"/>
        <v/>
      </c>
    </row>
    <row r="138" spans="1:55" s="6" customFormat="1" ht="13.5" customHeight="1">
      <c r="A138" s="366">
        <v>82</v>
      </c>
      <c r="B138" s="108"/>
      <c r="C138" s="286"/>
      <c r="D138" s="287"/>
      <c r="E138" s="287"/>
      <c r="F138" s="288"/>
      <c r="G138" s="290"/>
      <c r="H138" s="107"/>
      <c r="I138" s="290"/>
      <c r="J138" s="107"/>
      <c r="K138" s="358" t="str">
        <f t="shared" si="32"/>
        <v/>
      </c>
      <c r="L138" s="358">
        <f t="shared" si="56"/>
        <v>0</v>
      </c>
      <c r="M138" s="358">
        <f t="shared" si="57"/>
        <v>0</v>
      </c>
      <c r="N138" s="359" t="str">
        <f t="shared" si="33"/>
        <v/>
      </c>
      <c r="O138" s="359" t="str">
        <f t="shared" si="34"/>
        <v/>
      </c>
      <c r="P138" s="359" t="str">
        <f t="shared" si="35"/>
        <v/>
      </c>
      <c r="Q138" s="359" t="str">
        <f t="shared" si="36"/>
        <v/>
      </c>
      <c r="R138" s="359" t="str">
        <f t="shared" si="37"/>
        <v/>
      </c>
      <c r="S138" s="359" t="str">
        <f t="shared" si="38"/>
        <v/>
      </c>
      <c r="T138" s="431" t="str">
        <f t="shared" si="58"/>
        <v/>
      </c>
      <c r="U138" s="515"/>
      <c r="V138" s="108"/>
      <c r="W138" s="109"/>
      <c r="X138" s="110"/>
      <c r="Y138" s="111"/>
      <c r="Z138" s="113"/>
      <c r="AA138" s="112"/>
      <c r="AB138" s="431" t="str">
        <f t="shared" si="39"/>
        <v/>
      </c>
      <c r="AC138" s="704" t="str">
        <f t="shared" si="59"/>
        <v/>
      </c>
      <c r="AD138" s="622"/>
      <c r="AE138" s="462"/>
      <c r="AF138" s="360" t="str">
        <f t="shared" si="40"/>
        <v/>
      </c>
      <c r="AG138" s="360" t="str">
        <f t="shared" si="41"/>
        <v/>
      </c>
      <c r="AH138" s="361" t="str">
        <f t="shared" si="42"/>
        <v/>
      </c>
      <c r="AI138" s="361" t="str">
        <f t="shared" si="43"/>
        <v/>
      </c>
      <c r="AJ138" s="361" t="str">
        <f t="shared" si="44"/>
        <v/>
      </c>
      <c r="AK138" s="361" t="str">
        <f t="shared" si="45"/>
        <v/>
      </c>
      <c r="AL138" s="361" t="str">
        <f t="shared" si="46"/>
        <v/>
      </c>
      <c r="AM138" s="361" t="str">
        <f t="shared" si="47"/>
        <v/>
      </c>
      <c r="AN138" s="362" t="str">
        <f>IF(AF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2,FALSE),IF(OR(AJ138=1,AJ138=2),VLOOKUP(AH138,INDEX((係数_乗用_ガソリン,係数_乗用_CNG,係数_乗用_軽油,係数_乗用_メタノール,係数_乗用_LPG),1,1,AR138):INDEX((係数_乗用_ガソリン,係数_乗用_CNG,係数_乗用_軽油,係数_乗用_メタノール,係数_乗用_LPG),125,5,AR138),2,FALSE))))))</f>
        <v/>
      </c>
      <c r="AO138" s="362" t="str">
        <f>IF(T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3,FALSE),IF(OR(AJ138=1,AJ138=2),VLOOKUP(AH138,INDEX((係数_乗用_ガソリン,係数_乗用_CNG,係数_乗用_軽油,係数_乗用_メタノール,係数_乗用_LPG),1,1,AR138):INDEX((係数_乗用_ガソリン,係数_乗用_CNG,係数_乗用_軽油,係数_乗用_メタノール,係数_乗用_LPG),125,5,AR138),3,FALSE))))))</f>
        <v/>
      </c>
      <c r="AP138" s="361" t="str">
        <f t="shared" si="48"/>
        <v/>
      </c>
      <c r="AQ138" s="363" t="str">
        <f t="shared" si="49"/>
        <v/>
      </c>
      <c r="AR138" s="361" t="str">
        <f t="shared" si="50"/>
        <v/>
      </c>
      <c r="AS138" s="363" t="str">
        <f t="shared" si="51"/>
        <v/>
      </c>
      <c r="AT138" s="364" t="str">
        <f t="shared" si="52"/>
        <v/>
      </c>
      <c r="AV138" s="365"/>
      <c r="AX138" s="607" t="b">
        <f t="shared" si="60"/>
        <v>0</v>
      </c>
      <c r="AY138" s="6" t="str">
        <f t="shared" si="61"/>
        <v>FALSEFALSEFALSE</v>
      </c>
      <c r="AZ138" s="608">
        <f t="shared" si="53"/>
        <v>0</v>
      </c>
      <c r="BA138" s="609" t="str">
        <f t="shared" si="62"/>
        <v/>
      </c>
      <c r="BB138" s="609">
        <f t="shared" si="54"/>
        <v>0</v>
      </c>
      <c r="BC138" s="604" t="str">
        <f t="shared" si="55"/>
        <v/>
      </c>
    </row>
    <row r="139" spans="1:55" s="6" customFormat="1" ht="13.5" customHeight="1">
      <c r="A139" s="366">
        <v>83</v>
      </c>
      <c r="B139" s="108"/>
      <c r="C139" s="286"/>
      <c r="D139" s="287"/>
      <c r="E139" s="287"/>
      <c r="F139" s="288"/>
      <c r="G139" s="290"/>
      <c r="H139" s="107"/>
      <c r="I139" s="290"/>
      <c r="J139" s="107"/>
      <c r="K139" s="358" t="str">
        <f t="shared" si="32"/>
        <v/>
      </c>
      <c r="L139" s="358">
        <f t="shared" si="56"/>
        <v>0</v>
      </c>
      <c r="M139" s="358">
        <f t="shared" si="57"/>
        <v>0</v>
      </c>
      <c r="N139" s="359" t="str">
        <f t="shared" si="33"/>
        <v/>
      </c>
      <c r="O139" s="359" t="str">
        <f t="shared" si="34"/>
        <v/>
      </c>
      <c r="P139" s="359" t="str">
        <f t="shared" si="35"/>
        <v/>
      </c>
      <c r="Q139" s="359" t="str">
        <f t="shared" si="36"/>
        <v/>
      </c>
      <c r="R139" s="359" t="str">
        <f t="shared" si="37"/>
        <v/>
      </c>
      <c r="S139" s="359" t="str">
        <f t="shared" si="38"/>
        <v/>
      </c>
      <c r="T139" s="431" t="str">
        <f t="shared" si="58"/>
        <v/>
      </c>
      <c r="U139" s="515"/>
      <c r="V139" s="108"/>
      <c r="W139" s="109"/>
      <c r="X139" s="110"/>
      <c r="Y139" s="111"/>
      <c r="Z139" s="113"/>
      <c r="AA139" s="112"/>
      <c r="AB139" s="431" t="str">
        <f t="shared" si="39"/>
        <v/>
      </c>
      <c r="AC139" s="704" t="str">
        <f t="shared" si="59"/>
        <v/>
      </c>
      <c r="AD139" s="622"/>
      <c r="AE139" s="462"/>
      <c r="AF139" s="360" t="str">
        <f t="shared" si="40"/>
        <v/>
      </c>
      <c r="AG139" s="360" t="str">
        <f t="shared" si="41"/>
        <v/>
      </c>
      <c r="AH139" s="361" t="str">
        <f t="shared" si="42"/>
        <v/>
      </c>
      <c r="AI139" s="361" t="str">
        <f t="shared" si="43"/>
        <v/>
      </c>
      <c r="AJ139" s="361" t="str">
        <f t="shared" si="44"/>
        <v/>
      </c>
      <c r="AK139" s="361" t="str">
        <f t="shared" si="45"/>
        <v/>
      </c>
      <c r="AL139" s="361" t="str">
        <f t="shared" si="46"/>
        <v/>
      </c>
      <c r="AM139" s="361" t="str">
        <f t="shared" si="47"/>
        <v/>
      </c>
      <c r="AN139" s="362" t="str">
        <f>IF(AF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2,FALSE),IF(OR(AJ139=1,AJ139=2),VLOOKUP(AH139,INDEX((係数_乗用_ガソリン,係数_乗用_CNG,係数_乗用_軽油,係数_乗用_メタノール,係数_乗用_LPG),1,1,AR139):INDEX((係数_乗用_ガソリン,係数_乗用_CNG,係数_乗用_軽油,係数_乗用_メタノール,係数_乗用_LPG),125,5,AR139),2,FALSE))))))</f>
        <v/>
      </c>
      <c r="AO139" s="362" t="str">
        <f>IF(T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3,FALSE),IF(OR(AJ139=1,AJ139=2),VLOOKUP(AH139,INDEX((係数_乗用_ガソリン,係数_乗用_CNG,係数_乗用_軽油,係数_乗用_メタノール,係数_乗用_LPG),1,1,AR139):INDEX((係数_乗用_ガソリン,係数_乗用_CNG,係数_乗用_軽油,係数_乗用_メタノール,係数_乗用_LPG),125,5,AR139),3,FALSE))))))</f>
        <v/>
      </c>
      <c r="AP139" s="361" t="str">
        <f t="shared" si="48"/>
        <v/>
      </c>
      <c r="AQ139" s="363" t="str">
        <f t="shared" si="49"/>
        <v/>
      </c>
      <c r="AR139" s="361" t="str">
        <f t="shared" si="50"/>
        <v/>
      </c>
      <c r="AS139" s="363" t="str">
        <f t="shared" si="51"/>
        <v/>
      </c>
      <c r="AT139" s="364" t="str">
        <f t="shared" si="52"/>
        <v/>
      </c>
      <c r="AV139" s="365"/>
      <c r="AX139" s="607" t="b">
        <f t="shared" si="60"/>
        <v>0</v>
      </c>
      <c r="AY139" s="6" t="str">
        <f t="shared" si="61"/>
        <v>FALSEFALSEFALSE</v>
      </c>
      <c r="AZ139" s="608">
        <f t="shared" si="53"/>
        <v>0</v>
      </c>
      <c r="BA139" s="609" t="str">
        <f t="shared" si="62"/>
        <v/>
      </c>
      <c r="BB139" s="609">
        <f t="shared" si="54"/>
        <v>0</v>
      </c>
      <c r="BC139" s="604" t="str">
        <f t="shared" si="55"/>
        <v/>
      </c>
    </row>
    <row r="140" spans="1:55" s="6" customFormat="1" ht="13.5" customHeight="1">
      <c r="A140" s="366">
        <v>84</v>
      </c>
      <c r="B140" s="108"/>
      <c r="C140" s="286"/>
      <c r="D140" s="287"/>
      <c r="E140" s="287"/>
      <c r="F140" s="288"/>
      <c r="G140" s="290"/>
      <c r="H140" s="107"/>
      <c r="I140" s="290"/>
      <c r="J140" s="107"/>
      <c r="K140" s="358" t="str">
        <f t="shared" si="32"/>
        <v/>
      </c>
      <c r="L140" s="358">
        <f t="shared" si="56"/>
        <v>0</v>
      </c>
      <c r="M140" s="358">
        <f t="shared" si="57"/>
        <v>0</v>
      </c>
      <c r="N140" s="359" t="str">
        <f t="shared" si="33"/>
        <v/>
      </c>
      <c r="O140" s="359" t="str">
        <f t="shared" si="34"/>
        <v/>
      </c>
      <c r="P140" s="359" t="str">
        <f t="shared" si="35"/>
        <v/>
      </c>
      <c r="Q140" s="359" t="str">
        <f t="shared" si="36"/>
        <v/>
      </c>
      <c r="R140" s="359" t="str">
        <f t="shared" si="37"/>
        <v/>
      </c>
      <c r="S140" s="359" t="str">
        <f t="shared" si="38"/>
        <v/>
      </c>
      <c r="T140" s="431" t="str">
        <f t="shared" si="58"/>
        <v/>
      </c>
      <c r="U140" s="515"/>
      <c r="V140" s="108"/>
      <c r="W140" s="109"/>
      <c r="X140" s="110"/>
      <c r="Y140" s="111"/>
      <c r="Z140" s="113"/>
      <c r="AA140" s="112"/>
      <c r="AB140" s="431" t="str">
        <f t="shared" si="39"/>
        <v/>
      </c>
      <c r="AC140" s="704" t="str">
        <f t="shared" si="59"/>
        <v/>
      </c>
      <c r="AD140" s="622"/>
      <c r="AE140" s="462"/>
      <c r="AF140" s="360" t="str">
        <f t="shared" si="40"/>
        <v/>
      </c>
      <c r="AG140" s="360" t="str">
        <f t="shared" si="41"/>
        <v/>
      </c>
      <c r="AH140" s="361" t="str">
        <f t="shared" si="42"/>
        <v/>
      </c>
      <c r="AI140" s="361" t="str">
        <f t="shared" si="43"/>
        <v/>
      </c>
      <c r="AJ140" s="361" t="str">
        <f t="shared" si="44"/>
        <v/>
      </c>
      <c r="AK140" s="361" t="str">
        <f t="shared" si="45"/>
        <v/>
      </c>
      <c r="AL140" s="361" t="str">
        <f t="shared" si="46"/>
        <v/>
      </c>
      <c r="AM140" s="361" t="str">
        <f t="shared" si="47"/>
        <v/>
      </c>
      <c r="AN140" s="362" t="str">
        <f>IF(AF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2,FALSE),IF(OR(AJ140=1,AJ140=2),VLOOKUP(AH140,INDEX((係数_乗用_ガソリン,係数_乗用_CNG,係数_乗用_軽油,係数_乗用_メタノール,係数_乗用_LPG),1,1,AR140):INDEX((係数_乗用_ガソリン,係数_乗用_CNG,係数_乗用_軽油,係数_乗用_メタノール,係数_乗用_LPG),125,5,AR140),2,FALSE))))))</f>
        <v/>
      </c>
      <c r="AO140" s="362" t="str">
        <f>IF(T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3,FALSE),IF(OR(AJ140=1,AJ140=2),VLOOKUP(AH140,INDEX((係数_乗用_ガソリン,係数_乗用_CNG,係数_乗用_軽油,係数_乗用_メタノール,係数_乗用_LPG),1,1,AR140):INDEX((係数_乗用_ガソリン,係数_乗用_CNG,係数_乗用_軽油,係数_乗用_メタノール,係数_乗用_LPG),125,5,AR140),3,FALSE))))))</f>
        <v/>
      </c>
      <c r="AP140" s="361" t="str">
        <f t="shared" si="48"/>
        <v/>
      </c>
      <c r="AQ140" s="363" t="str">
        <f t="shared" si="49"/>
        <v/>
      </c>
      <c r="AR140" s="361" t="str">
        <f t="shared" si="50"/>
        <v/>
      </c>
      <c r="AS140" s="363" t="str">
        <f t="shared" si="51"/>
        <v/>
      </c>
      <c r="AT140" s="364" t="str">
        <f t="shared" si="52"/>
        <v/>
      </c>
      <c r="AV140" s="365"/>
      <c r="AX140" s="607" t="b">
        <f t="shared" si="60"/>
        <v>0</v>
      </c>
      <c r="AY140" s="6" t="str">
        <f t="shared" si="61"/>
        <v>FALSEFALSEFALSE</v>
      </c>
      <c r="AZ140" s="608">
        <f t="shared" si="53"/>
        <v>0</v>
      </c>
      <c r="BA140" s="609" t="str">
        <f t="shared" si="62"/>
        <v/>
      </c>
      <c r="BB140" s="609">
        <f t="shared" si="54"/>
        <v>0</v>
      </c>
      <c r="BC140" s="604" t="str">
        <f t="shared" si="55"/>
        <v/>
      </c>
    </row>
    <row r="141" spans="1:55" s="6" customFormat="1" ht="13.5" customHeight="1">
      <c r="A141" s="366">
        <v>85</v>
      </c>
      <c r="B141" s="108"/>
      <c r="C141" s="286"/>
      <c r="D141" s="287"/>
      <c r="E141" s="287"/>
      <c r="F141" s="288"/>
      <c r="G141" s="290"/>
      <c r="H141" s="107"/>
      <c r="I141" s="290"/>
      <c r="J141" s="107"/>
      <c r="K141" s="358" t="str">
        <f t="shared" si="32"/>
        <v/>
      </c>
      <c r="L141" s="358">
        <f t="shared" si="56"/>
        <v>0</v>
      </c>
      <c r="M141" s="358">
        <f t="shared" si="57"/>
        <v>0</v>
      </c>
      <c r="N141" s="359" t="str">
        <f t="shared" si="33"/>
        <v/>
      </c>
      <c r="O141" s="359" t="str">
        <f t="shared" si="34"/>
        <v/>
      </c>
      <c r="P141" s="359" t="str">
        <f t="shared" si="35"/>
        <v/>
      </c>
      <c r="Q141" s="359" t="str">
        <f t="shared" si="36"/>
        <v/>
      </c>
      <c r="R141" s="359" t="str">
        <f t="shared" si="37"/>
        <v/>
      </c>
      <c r="S141" s="359" t="str">
        <f t="shared" si="38"/>
        <v/>
      </c>
      <c r="T141" s="431" t="str">
        <f t="shared" si="58"/>
        <v/>
      </c>
      <c r="U141" s="515"/>
      <c r="V141" s="108"/>
      <c r="W141" s="109"/>
      <c r="X141" s="110"/>
      <c r="Y141" s="111"/>
      <c r="Z141" s="113"/>
      <c r="AA141" s="112"/>
      <c r="AB141" s="431" t="str">
        <f t="shared" si="39"/>
        <v/>
      </c>
      <c r="AC141" s="704" t="str">
        <f t="shared" si="59"/>
        <v/>
      </c>
      <c r="AD141" s="622"/>
      <c r="AE141" s="462"/>
      <c r="AF141" s="360" t="str">
        <f t="shared" si="40"/>
        <v/>
      </c>
      <c r="AG141" s="360" t="str">
        <f t="shared" si="41"/>
        <v/>
      </c>
      <c r="AH141" s="361" t="str">
        <f t="shared" si="42"/>
        <v/>
      </c>
      <c r="AI141" s="361" t="str">
        <f t="shared" si="43"/>
        <v/>
      </c>
      <c r="AJ141" s="361" t="str">
        <f t="shared" si="44"/>
        <v/>
      </c>
      <c r="AK141" s="361" t="str">
        <f t="shared" si="45"/>
        <v/>
      </c>
      <c r="AL141" s="361" t="str">
        <f t="shared" si="46"/>
        <v/>
      </c>
      <c r="AM141" s="361" t="str">
        <f t="shared" si="47"/>
        <v/>
      </c>
      <c r="AN141" s="362" t="str">
        <f>IF(AF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2,FALSE),IF(OR(AJ141=1,AJ141=2),VLOOKUP(AH141,INDEX((係数_乗用_ガソリン,係数_乗用_CNG,係数_乗用_軽油,係数_乗用_メタノール,係数_乗用_LPG),1,1,AR141):INDEX((係数_乗用_ガソリン,係数_乗用_CNG,係数_乗用_軽油,係数_乗用_メタノール,係数_乗用_LPG),125,5,AR141),2,FALSE))))))</f>
        <v/>
      </c>
      <c r="AO141" s="362" t="str">
        <f>IF(T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3,FALSE),IF(OR(AJ141=1,AJ141=2),VLOOKUP(AH141,INDEX((係数_乗用_ガソリン,係数_乗用_CNG,係数_乗用_軽油,係数_乗用_メタノール,係数_乗用_LPG),1,1,AR141):INDEX((係数_乗用_ガソリン,係数_乗用_CNG,係数_乗用_軽油,係数_乗用_メタノール,係数_乗用_LPG),125,5,AR141),3,FALSE))))))</f>
        <v/>
      </c>
      <c r="AP141" s="361" t="str">
        <f t="shared" si="48"/>
        <v/>
      </c>
      <c r="AQ141" s="363" t="str">
        <f t="shared" si="49"/>
        <v/>
      </c>
      <c r="AR141" s="361" t="str">
        <f t="shared" si="50"/>
        <v/>
      </c>
      <c r="AS141" s="363" t="str">
        <f t="shared" si="51"/>
        <v/>
      </c>
      <c r="AT141" s="364" t="str">
        <f t="shared" si="52"/>
        <v/>
      </c>
      <c r="AV141" s="365"/>
      <c r="AX141" s="607" t="b">
        <f t="shared" si="60"/>
        <v>0</v>
      </c>
      <c r="AY141" s="6" t="str">
        <f t="shared" si="61"/>
        <v>FALSEFALSEFALSE</v>
      </c>
      <c r="AZ141" s="608">
        <f t="shared" si="53"/>
        <v>0</v>
      </c>
      <c r="BA141" s="609" t="str">
        <f t="shared" si="62"/>
        <v/>
      </c>
      <c r="BB141" s="609">
        <f t="shared" si="54"/>
        <v>0</v>
      </c>
      <c r="BC141" s="604" t="str">
        <f t="shared" si="55"/>
        <v/>
      </c>
    </row>
    <row r="142" spans="1:55" s="6" customFormat="1" ht="13.5" customHeight="1">
      <c r="A142" s="366">
        <v>86</v>
      </c>
      <c r="B142" s="108"/>
      <c r="C142" s="286"/>
      <c r="D142" s="287"/>
      <c r="E142" s="287"/>
      <c r="F142" s="288"/>
      <c r="G142" s="290"/>
      <c r="H142" s="107"/>
      <c r="I142" s="290"/>
      <c r="J142" s="107"/>
      <c r="K142" s="358" t="str">
        <f t="shared" si="32"/>
        <v/>
      </c>
      <c r="L142" s="358">
        <f t="shared" si="56"/>
        <v>0</v>
      </c>
      <c r="M142" s="358">
        <f t="shared" si="57"/>
        <v>0</v>
      </c>
      <c r="N142" s="359" t="str">
        <f t="shared" si="33"/>
        <v/>
      </c>
      <c r="O142" s="359" t="str">
        <f t="shared" si="34"/>
        <v/>
      </c>
      <c r="P142" s="359" t="str">
        <f t="shared" si="35"/>
        <v/>
      </c>
      <c r="Q142" s="359" t="str">
        <f t="shared" si="36"/>
        <v/>
      </c>
      <c r="R142" s="359" t="str">
        <f t="shared" si="37"/>
        <v/>
      </c>
      <c r="S142" s="359" t="str">
        <f t="shared" si="38"/>
        <v/>
      </c>
      <c r="T142" s="431" t="str">
        <f t="shared" si="58"/>
        <v/>
      </c>
      <c r="U142" s="515"/>
      <c r="V142" s="108"/>
      <c r="W142" s="109"/>
      <c r="X142" s="110"/>
      <c r="Y142" s="111"/>
      <c r="Z142" s="113"/>
      <c r="AA142" s="112"/>
      <c r="AB142" s="431" t="str">
        <f t="shared" si="39"/>
        <v/>
      </c>
      <c r="AC142" s="704" t="str">
        <f t="shared" si="59"/>
        <v/>
      </c>
      <c r="AD142" s="622"/>
      <c r="AE142" s="462"/>
      <c r="AF142" s="360" t="str">
        <f t="shared" si="40"/>
        <v/>
      </c>
      <c r="AG142" s="360" t="str">
        <f t="shared" si="41"/>
        <v/>
      </c>
      <c r="AH142" s="361" t="str">
        <f t="shared" si="42"/>
        <v/>
      </c>
      <c r="AI142" s="361" t="str">
        <f t="shared" si="43"/>
        <v/>
      </c>
      <c r="AJ142" s="361" t="str">
        <f t="shared" si="44"/>
        <v/>
      </c>
      <c r="AK142" s="361" t="str">
        <f t="shared" si="45"/>
        <v/>
      </c>
      <c r="AL142" s="361" t="str">
        <f t="shared" si="46"/>
        <v/>
      </c>
      <c r="AM142" s="361" t="str">
        <f t="shared" si="47"/>
        <v/>
      </c>
      <c r="AN142" s="362" t="str">
        <f>IF(AF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2,FALSE),IF(OR(AJ142=1,AJ142=2),VLOOKUP(AH142,INDEX((係数_乗用_ガソリン,係数_乗用_CNG,係数_乗用_軽油,係数_乗用_メタノール,係数_乗用_LPG),1,1,AR142):INDEX((係数_乗用_ガソリン,係数_乗用_CNG,係数_乗用_軽油,係数_乗用_メタノール,係数_乗用_LPG),125,5,AR142),2,FALSE))))))</f>
        <v/>
      </c>
      <c r="AO142" s="362" t="str">
        <f>IF(T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3,FALSE),IF(OR(AJ142=1,AJ142=2),VLOOKUP(AH142,INDEX((係数_乗用_ガソリン,係数_乗用_CNG,係数_乗用_軽油,係数_乗用_メタノール,係数_乗用_LPG),1,1,AR142):INDEX((係数_乗用_ガソリン,係数_乗用_CNG,係数_乗用_軽油,係数_乗用_メタノール,係数_乗用_LPG),125,5,AR142),3,FALSE))))))</f>
        <v/>
      </c>
      <c r="AP142" s="361" t="str">
        <f t="shared" si="48"/>
        <v/>
      </c>
      <c r="AQ142" s="363" t="str">
        <f t="shared" si="49"/>
        <v/>
      </c>
      <c r="AR142" s="361" t="str">
        <f t="shared" si="50"/>
        <v/>
      </c>
      <c r="AS142" s="363" t="str">
        <f t="shared" si="51"/>
        <v/>
      </c>
      <c r="AT142" s="364" t="str">
        <f t="shared" si="52"/>
        <v/>
      </c>
      <c r="AV142" s="365"/>
      <c r="AX142" s="607" t="b">
        <f t="shared" si="60"/>
        <v>0</v>
      </c>
      <c r="AY142" s="6" t="str">
        <f t="shared" si="61"/>
        <v>FALSEFALSEFALSE</v>
      </c>
      <c r="AZ142" s="608">
        <f t="shared" si="53"/>
        <v>0</v>
      </c>
      <c r="BA142" s="609" t="str">
        <f t="shared" si="62"/>
        <v/>
      </c>
      <c r="BB142" s="609">
        <f t="shared" si="54"/>
        <v>0</v>
      </c>
      <c r="BC142" s="604" t="str">
        <f t="shared" si="55"/>
        <v/>
      </c>
    </row>
    <row r="143" spans="1:55" s="6" customFormat="1" ht="13.5" customHeight="1">
      <c r="A143" s="366">
        <v>87</v>
      </c>
      <c r="B143" s="108"/>
      <c r="C143" s="286"/>
      <c r="D143" s="287"/>
      <c r="E143" s="287"/>
      <c r="F143" s="288"/>
      <c r="G143" s="290"/>
      <c r="H143" s="107"/>
      <c r="I143" s="290"/>
      <c r="J143" s="107"/>
      <c r="K143" s="358" t="str">
        <f t="shared" si="32"/>
        <v/>
      </c>
      <c r="L143" s="358">
        <f t="shared" si="56"/>
        <v>0</v>
      </c>
      <c r="M143" s="358">
        <f t="shared" si="57"/>
        <v>0</v>
      </c>
      <c r="N143" s="359" t="str">
        <f t="shared" si="33"/>
        <v/>
      </c>
      <c r="O143" s="359" t="str">
        <f t="shared" si="34"/>
        <v/>
      </c>
      <c r="P143" s="359" t="str">
        <f t="shared" si="35"/>
        <v/>
      </c>
      <c r="Q143" s="359" t="str">
        <f t="shared" si="36"/>
        <v/>
      </c>
      <c r="R143" s="359" t="str">
        <f t="shared" si="37"/>
        <v/>
      </c>
      <c r="S143" s="359" t="str">
        <f t="shared" si="38"/>
        <v/>
      </c>
      <c r="T143" s="431" t="str">
        <f t="shared" si="58"/>
        <v/>
      </c>
      <c r="U143" s="515"/>
      <c r="V143" s="108"/>
      <c r="W143" s="109"/>
      <c r="X143" s="110"/>
      <c r="Y143" s="111"/>
      <c r="Z143" s="113"/>
      <c r="AA143" s="112"/>
      <c r="AB143" s="431" t="str">
        <f t="shared" si="39"/>
        <v/>
      </c>
      <c r="AC143" s="704" t="str">
        <f t="shared" si="59"/>
        <v/>
      </c>
      <c r="AD143" s="622"/>
      <c r="AE143" s="462"/>
      <c r="AF143" s="360" t="str">
        <f t="shared" si="40"/>
        <v/>
      </c>
      <c r="AG143" s="360" t="str">
        <f t="shared" si="41"/>
        <v/>
      </c>
      <c r="AH143" s="361" t="str">
        <f t="shared" si="42"/>
        <v/>
      </c>
      <c r="AI143" s="361" t="str">
        <f t="shared" si="43"/>
        <v/>
      </c>
      <c r="AJ143" s="361" t="str">
        <f t="shared" si="44"/>
        <v/>
      </c>
      <c r="AK143" s="361" t="str">
        <f t="shared" si="45"/>
        <v/>
      </c>
      <c r="AL143" s="361" t="str">
        <f t="shared" si="46"/>
        <v/>
      </c>
      <c r="AM143" s="361" t="str">
        <f t="shared" si="47"/>
        <v/>
      </c>
      <c r="AN143" s="362" t="str">
        <f>IF(AF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2,FALSE),IF(OR(AJ143=1,AJ143=2),VLOOKUP(AH143,INDEX((係数_乗用_ガソリン,係数_乗用_CNG,係数_乗用_軽油,係数_乗用_メタノール,係数_乗用_LPG),1,1,AR143):INDEX((係数_乗用_ガソリン,係数_乗用_CNG,係数_乗用_軽油,係数_乗用_メタノール,係数_乗用_LPG),125,5,AR143),2,FALSE))))))</f>
        <v/>
      </c>
      <c r="AO143" s="362" t="str">
        <f>IF(T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3,FALSE),IF(OR(AJ143=1,AJ143=2),VLOOKUP(AH143,INDEX((係数_乗用_ガソリン,係数_乗用_CNG,係数_乗用_軽油,係数_乗用_メタノール,係数_乗用_LPG),1,1,AR143):INDEX((係数_乗用_ガソリン,係数_乗用_CNG,係数_乗用_軽油,係数_乗用_メタノール,係数_乗用_LPG),125,5,AR143),3,FALSE))))))</f>
        <v/>
      </c>
      <c r="AP143" s="361" t="str">
        <f t="shared" si="48"/>
        <v/>
      </c>
      <c r="AQ143" s="363" t="str">
        <f t="shared" si="49"/>
        <v/>
      </c>
      <c r="AR143" s="361" t="str">
        <f t="shared" si="50"/>
        <v/>
      </c>
      <c r="AS143" s="363" t="str">
        <f t="shared" si="51"/>
        <v/>
      </c>
      <c r="AT143" s="364" t="str">
        <f t="shared" si="52"/>
        <v/>
      </c>
      <c r="AV143" s="365"/>
      <c r="AX143" s="607" t="b">
        <f t="shared" si="60"/>
        <v>0</v>
      </c>
      <c r="AY143" s="6" t="str">
        <f t="shared" si="61"/>
        <v>FALSEFALSEFALSE</v>
      </c>
      <c r="AZ143" s="608">
        <f t="shared" si="53"/>
        <v>0</v>
      </c>
      <c r="BA143" s="609" t="str">
        <f t="shared" si="62"/>
        <v/>
      </c>
      <c r="BB143" s="609">
        <f t="shared" si="54"/>
        <v>0</v>
      </c>
      <c r="BC143" s="604" t="str">
        <f t="shared" si="55"/>
        <v/>
      </c>
    </row>
    <row r="144" spans="1:55" s="6" customFormat="1" ht="13.5" customHeight="1">
      <c r="A144" s="366">
        <v>88</v>
      </c>
      <c r="B144" s="108"/>
      <c r="C144" s="286"/>
      <c r="D144" s="287"/>
      <c r="E144" s="287"/>
      <c r="F144" s="288"/>
      <c r="G144" s="290"/>
      <c r="H144" s="107"/>
      <c r="I144" s="290"/>
      <c r="J144" s="107"/>
      <c r="K144" s="358" t="str">
        <f t="shared" si="32"/>
        <v/>
      </c>
      <c r="L144" s="358">
        <f t="shared" si="56"/>
        <v>0</v>
      </c>
      <c r="M144" s="358">
        <f t="shared" si="57"/>
        <v>0</v>
      </c>
      <c r="N144" s="359" t="str">
        <f t="shared" si="33"/>
        <v/>
      </c>
      <c r="O144" s="359" t="str">
        <f t="shared" si="34"/>
        <v/>
      </c>
      <c r="P144" s="359" t="str">
        <f t="shared" si="35"/>
        <v/>
      </c>
      <c r="Q144" s="359" t="str">
        <f t="shared" si="36"/>
        <v/>
      </c>
      <c r="R144" s="359" t="str">
        <f t="shared" si="37"/>
        <v/>
      </c>
      <c r="S144" s="359" t="str">
        <f t="shared" si="38"/>
        <v/>
      </c>
      <c r="T144" s="431" t="str">
        <f t="shared" si="58"/>
        <v/>
      </c>
      <c r="U144" s="515"/>
      <c r="V144" s="108"/>
      <c r="W144" s="109"/>
      <c r="X144" s="110"/>
      <c r="Y144" s="111"/>
      <c r="Z144" s="113"/>
      <c r="AA144" s="112"/>
      <c r="AB144" s="431" t="str">
        <f t="shared" si="39"/>
        <v/>
      </c>
      <c r="AC144" s="704" t="str">
        <f t="shared" si="59"/>
        <v/>
      </c>
      <c r="AD144" s="622"/>
      <c r="AE144" s="462"/>
      <c r="AF144" s="360" t="str">
        <f t="shared" si="40"/>
        <v/>
      </c>
      <c r="AG144" s="360" t="str">
        <f t="shared" si="41"/>
        <v/>
      </c>
      <c r="AH144" s="361" t="str">
        <f t="shared" si="42"/>
        <v/>
      </c>
      <c r="AI144" s="361" t="str">
        <f t="shared" si="43"/>
        <v/>
      </c>
      <c r="AJ144" s="361" t="str">
        <f t="shared" si="44"/>
        <v/>
      </c>
      <c r="AK144" s="361" t="str">
        <f t="shared" si="45"/>
        <v/>
      </c>
      <c r="AL144" s="361" t="str">
        <f t="shared" si="46"/>
        <v/>
      </c>
      <c r="AM144" s="361" t="str">
        <f t="shared" si="47"/>
        <v/>
      </c>
      <c r="AN144" s="362" t="str">
        <f>IF(AF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2,FALSE),IF(OR(AJ144=1,AJ144=2),VLOOKUP(AH144,INDEX((係数_乗用_ガソリン,係数_乗用_CNG,係数_乗用_軽油,係数_乗用_メタノール,係数_乗用_LPG),1,1,AR144):INDEX((係数_乗用_ガソリン,係数_乗用_CNG,係数_乗用_軽油,係数_乗用_メタノール,係数_乗用_LPG),125,5,AR144),2,FALSE))))))</f>
        <v/>
      </c>
      <c r="AO144" s="362" t="str">
        <f>IF(T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3,FALSE),IF(OR(AJ144=1,AJ144=2),VLOOKUP(AH144,INDEX((係数_乗用_ガソリン,係数_乗用_CNG,係数_乗用_軽油,係数_乗用_メタノール,係数_乗用_LPG),1,1,AR144):INDEX((係数_乗用_ガソリン,係数_乗用_CNG,係数_乗用_軽油,係数_乗用_メタノール,係数_乗用_LPG),125,5,AR144),3,FALSE))))))</f>
        <v/>
      </c>
      <c r="AP144" s="361" t="str">
        <f t="shared" si="48"/>
        <v/>
      </c>
      <c r="AQ144" s="363" t="str">
        <f t="shared" si="49"/>
        <v/>
      </c>
      <c r="AR144" s="361" t="str">
        <f t="shared" si="50"/>
        <v/>
      </c>
      <c r="AS144" s="363" t="str">
        <f t="shared" si="51"/>
        <v/>
      </c>
      <c r="AT144" s="364" t="str">
        <f t="shared" si="52"/>
        <v/>
      </c>
      <c r="AV144" s="365"/>
      <c r="AX144" s="607" t="b">
        <f t="shared" si="60"/>
        <v>0</v>
      </c>
      <c r="AY144" s="6" t="str">
        <f t="shared" si="61"/>
        <v>FALSEFALSEFALSE</v>
      </c>
      <c r="AZ144" s="608">
        <f t="shared" si="53"/>
        <v>0</v>
      </c>
      <c r="BA144" s="609" t="str">
        <f t="shared" si="62"/>
        <v/>
      </c>
      <c r="BB144" s="609">
        <f t="shared" si="54"/>
        <v>0</v>
      </c>
      <c r="BC144" s="604" t="str">
        <f t="shared" si="55"/>
        <v/>
      </c>
    </row>
    <row r="145" spans="1:55" s="6" customFormat="1" ht="13.5" customHeight="1">
      <c r="A145" s="366">
        <v>89</v>
      </c>
      <c r="B145" s="108"/>
      <c r="C145" s="286"/>
      <c r="D145" s="287"/>
      <c r="E145" s="287"/>
      <c r="F145" s="288"/>
      <c r="G145" s="290"/>
      <c r="H145" s="107"/>
      <c r="I145" s="290"/>
      <c r="J145" s="107"/>
      <c r="K145" s="358" t="str">
        <f t="shared" si="32"/>
        <v/>
      </c>
      <c r="L145" s="358">
        <f t="shared" si="56"/>
        <v>0</v>
      </c>
      <c r="M145" s="358">
        <f t="shared" si="57"/>
        <v>0</v>
      </c>
      <c r="N145" s="359" t="str">
        <f t="shared" si="33"/>
        <v/>
      </c>
      <c r="O145" s="359" t="str">
        <f t="shared" si="34"/>
        <v/>
      </c>
      <c r="P145" s="359" t="str">
        <f t="shared" si="35"/>
        <v/>
      </c>
      <c r="Q145" s="359" t="str">
        <f t="shared" si="36"/>
        <v/>
      </c>
      <c r="R145" s="359" t="str">
        <f t="shared" si="37"/>
        <v/>
      </c>
      <c r="S145" s="359" t="str">
        <f t="shared" si="38"/>
        <v/>
      </c>
      <c r="T145" s="431" t="str">
        <f t="shared" si="58"/>
        <v/>
      </c>
      <c r="U145" s="515"/>
      <c r="V145" s="108"/>
      <c r="W145" s="109"/>
      <c r="X145" s="110"/>
      <c r="Y145" s="111"/>
      <c r="Z145" s="113"/>
      <c r="AA145" s="112"/>
      <c r="AB145" s="431" t="str">
        <f t="shared" si="39"/>
        <v/>
      </c>
      <c r="AC145" s="704" t="str">
        <f t="shared" si="59"/>
        <v/>
      </c>
      <c r="AD145" s="622"/>
      <c r="AE145" s="462"/>
      <c r="AF145" s="360" t="str">
        <f t="shared" si="40"/>
        <v/>
      </c>
      <c r="AG145" s="360" t="str">
        <f t="shared" si="41"/>
        <v/>
      </c>
      <c r="AH145" s="361" t="str">
        <f t="shared" si="42"/>
        <v/>
      </c>
      <c r="AI145" s="361" t="str">
        <f t="shared" si="43"/>
        <v/>
      </c>
      <c r="AJ145" s="361" t="str">
        <f t="shared" si="44"/>
        <v/>
      </c>
      <c r="AK145" s="361" t="str">
        <f t="shared" si="45"/>
        <v/>
      </c>
      <c r="AL145" s="361" t="str">
        <f t="shared" si="46"/>
        <v/>
      </c>
      <c r="AM145" s="361" t="str">
        <f t="shared" si="47"/>
        <v/>
      </c>
      <c r="AN145" s="362" t="str">
        <f>IF(AF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2,FALSE),IF(OR(AJ145=1,AJ145=2),VLOOKUP(AH145,INDEX((係数_乗用_ガソリン,係数_乗用_CNG,係数_乗用_軽油,係数_乗用_メタノール,係数_乗用_LPG),1,1,AR145):INDEX((係数_乗用_ガソリン,係数_乗用_CNG,係数_乗用_軽油,係数_乗用_メタノール,係数_乗用_LPG),125,5,AR145),2,FALSE))))))</f>
        <v/>
      </c>
      <c r="AO145" s="362" t="str">
        <f>IF(T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3,FALSE),IF(OR(AJ145=1,AJ145=2),VLOOKUP(AH145,INDEX((係数_乗用_ガソリン,係数_乗用_CNG,係数_乗用_軽油,係数_乗用_メタノール,係数_乗用_LPG),1,1,AR145):INDEX((係数_乗用_ガソリン,係数_乗用_CNG,係数_乗用_軽油,係数_乗用_メタノール,係数_乗用_LPG),125,5,AR145),3,FALSE))))))</f>
        <v/>
      </c>
      <c r="AP145" s="361" t="str">
        <f t="shared" si="48"/>
        <v/>
      </c>
      <c r="AQ145" s="363" t="str">
        <f t="shared" si="49"/>
        <v/>
      </c>
      <c r="AR145" s="361" t="str">
        <f t="shared" si="50"/>
        <v/>
      </c>
      <c r="AS145" s="363" t="str">
        <f t="shared" si="51"/>
        <v/>
      </c>
      <c r="AT145" s="364" t="str">
        <f t="shared" si="52"/>
        <v/>
      </c>
      <c r="AV145" s="365"/>
      <c r="AX145" s="607" t="b">
        <f t="shared" si="60"/>
        <v>0</v>
      </c>
      <c r="AY145" s="6" t="str">
        <f t="shared" si="61"/>
        <v>FALSEFALSEFALSE</v>
      </c>
      <c r="AZ145" s="608">
        <f t="shared" si="53"/>
        <v>0</v>
      </c>
      <c r="BA145" s="609" t="str">
        <f t="shared" si="62"/>
        <v/>
      </c>
      <c r="BB145" s="609">
        <f t="shared" si="54"/>
        <v>0</v>
      </c>
      <c r="BC145" s="604" t="str">
        <f t="shared" si="55"/>
        <v/>
      </c>
    </row>
    <row r="146" spans="1:55" s="6" customFormat="1" ht="13.5" customHeight="1">
      <c r="A146" s="366">
        <v>90</v>
      </c>
      <c r="B146" s="108"/>
      <c r="C146" s="286"/>
      <c r="D146" s="287"/>
      <c r="E146" s="287"/>
      <c r="F146" s="288"/>
      <c r="G146" s="290"/>
      <c r="H146" s="107"/>
      <c r="I146" s="290"/>
      <c r="J146" s="107"/>
      <c r="K146" s="358" t="str">
        <f t="shared" si="32"/>
        <v/>
      </c>
      <c r="L146" s="358">
        <f t="shared" si="56"/>
        <v>0</v>
      </c>
      <c r="M146" s="358">
        <f t="shared" si="57"/>
        <v>0</v>
      </c>
      <c r="N146" s="359" t="str">
        <f t="shared" si="33"/>
        <v/>
      </c>
      <c r="O146" s="359" t="str">
        <f t="shared" si="34"/>
        <v/>
      </c>
      <c r="P146" s="359" t="str">
        <f t="shared" si="35"/>
        <v/>
      </c>
      <c r="Q146" s="359" t="str">
        <f t="shared" si="36"/>
        <v/>
      </c>
      <c r="R146" s="359" t="str">
        <f t="shared" si="37"/>
        <v/>
      </c>
      <c r="S146" s="359" t="str">
        <f t="shared" si="38"/>
        <v/>
      </c>
      <c r="T146" s="431" t="str">
        <f t="shared" si="58"/>
        <v/>
      </c>
      <c r="U146" s="515"/>
      <c r="V146" s="108"/>
      <c r="W146" s="109"/>
      <c r="X146" s="110"/>
      <c r="Y146" s="111"/>
      <c r="Z146" s="113"/>
      <c r="AA146" s="112"/>
      <c r="AB146" s="431" t="str">
        <f t="shared" si="39"/>
        <v/>
      </c>
      <c r="AC146" s="704" t="str">
        <f t="shared" si="59"/>
        <v/>
      </c>
      <c r="AD146" s="622"/>
      <c r="AE146" s="462"/>
      <c r="AF146" s="360" t="str">
        <f t="shared" si="40"/>
        <v/>
      </c>
      <c r="AG146" s="360" t="str">
        <f t="shared" si="41"/>
        <v/>
      </c>
      <c r="AH146" s="361" t="str">
        <f t="shared" si="42"/>
        <v/>
      </c>
      <c r="AI146" s="361" t="str">
        <f t="shared" si="43"/>
        <v/>
      </c>
      <c r="AJ146" s="361" t="str">
        <f t="shared" si="44"/>
        <v/>
      </c>
      <c r="AK146" s="361" t="str">
        <f t="shared" si="45"/>
        <v/>
      </c>
      <c r="AL146" s="361" t="str">
        <f t="shared" si="46"/>
        <v/>
      </c>
      <c r="AM146" s="361" t="str">
        <f t="shared" si="47"/>
        <v/>
      </c>
      <c r="AN146" s="362" t="str">
        <f>IF(AF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2,FALSE),IF(OR(AJ146=1,AJ146=2),VLOOKUP(AH146,INDEX((係数_乗用_ガソリン,係数_乗用_CNG,係数_乗用_軽油,係数_乗用_メタノール,係数_乗用_LPG),1,1,AR146):INDEX((係数_乗用_ガソリン,係数_乗用_CNG,係数_乗用_軽油,係数_乗用_メタノール,係数_乗用_LPG),125,5,AR146),2,FALSE))))))</f>
        <v/>
      </c>
      <c r="AO146" s="362" t="str">
        <f>IF(T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3,FALSE),IF(OR(AJ146=1,AJ146=2),VLOOKUP(AH146,INDEX((係数_乗用_ガソリン,係数_乗用_CNG,係数_乗用_軽油,係数_乗用_メタノール,係数_乗用_LPG),1,1,AR146):INDEX((係数_乗用_ガソリン,係数_乗用_CNG,係数_乗用_軽油,係数_乗用_メタノール,係数_乗用_LPG),125,5,AR146),3,FALSE))))))</f>
        <v/>
      </c>
      <c r="AP146" s="361" t="str">
        <f t="shared" si="48"/>
        <v/>
      </c>
      <c r="AQ146" s="363" t="str">
        <f t="shared" si="49"/>
        <v/>
      </c>
      <c r="AR146" s="361" t="str">
        <f t="shared" si="50"/>
        <v/>
      </c>
      <c r="AS146" s="363" t="str">
        <f t="shared" si="51"/>
        <v/>
      </c>
      <c r="AT146" s="364" t="str">
        <f t="shared" si="52"/>
        <v/>
      </c>
      <c r="AV146" s="365"/>
      <c r="AX146" s="607" t="b">
        <f t="shared" si="60"/>
        <v>0</v>
      </c>
      <c r="AY146" s="6" t="str">
        <f t="shared" si="61"/>
        <v>FALSEFALSEFALSE</v>
      </c>
      <c r="AZ146" s="608">
        <f t="shared" si="53"/>
        <v>0</v>
      </c>
      <c r="BA146" s="609" t="str">
        <f t="shared" si="62"/>
        <v/>
      </c>
      <c r="BB146" s="609">
        <f t="shared" si="54"/>
        <v>0</v>
      </c>
      <c r="BC146" s="604" t="str">
        <f t="shared" si="55"/>
        <v/>
      </c>
    </row>
    <row r="147" spans="1:55" s="6" customFormat="1" ht="13.5" customHeight="1">
      <c r="A147" s="366">
        <v>91</v>
      </c>
      <c r="B147" s="108"/>
      <c r="C147" s="286"/>
      <c r="D147" s="287"/>
      <c r="E147" s="287"/>
      <c r="F147" s="288"/>
      <c r="G147" s="290"/>
      <c r="H147" s="107"/>
      <c r="I147" s="290"/>
      <c r="J147" s="107"/>
      <c r="K147" s="358" t="str">
        <f t="shared" si="32"/>
        <v/>
      </c>
      <c r="L147" s="358">
        <f t="shared" si="56"/>
        <v>0</v>
      </c>
      <c r="M147" s="358">
        <f t="shared" si="57"/>
        <v>0</v>
      </c>
      <c r="N147" s="359" t="str">
        <f t="shared" si="33"/>
        <v/>
      </c>
      <c r="O147" s="359" t="str">
        <f t="shared" si="34"/>
        <v/>
      </c>
      <c r="P147" s="359" t="str">
        <f t="shared" si="35"/>
        <v/>
      </c>
      <c r="Q147" s="359" t="str">
        <f t="shared" si="36"/>
        <v/>
      </c>
      <c r="R147" s="359" t="str">
        <f t="shared" si="37"/>
        <v/>
      </c>
      <c r="S147" s="359" t="str">
        <f t="shared" si="38"/>
        <v/>
      </c>
      <c r="T147" s="431" t="str">
        <f t="shared" si="58"/>
        <v/>
      </c>
      <c r="U147" s="515"/>
      <c r="V147" s="108"/>
      <c r="W147" s="109"/>
      <c r="X147" s="110"/>
      <c r="Y147" s="111"/>
      <c r="Z147" s="113"/>
      <c r="AA147" s="112"/>
      <c r="AB147" s="431" t="str">
        <f t="shared" si="39"/>
        <v/>
      </c>
      <c r="AC147" s="704" t="str">
        <f t="shared" si="59"/>
        <v/>
      </c>
      <c r="AD147" s="622"/>
      <c r="AE147" s="462"/>
      <c r="AF147" s="360" t="str">
        <f t="shared" si="40"/>
        <v/>
      </c>
      <c r="AG147" s="360" t="str">
        <f t="shared" si="41"/>
        <v/>
      </c>
      <c r="AH147" s="361" t="str">
        <f t="shared" si="42"/>
        <v/>
      </c>
      <c r="AI147" s="361" t="str">
        <f t="shared" si="43"/>
        <v/>
      </c>
      <c r="AJ147" s="361" t="str">
        <f t="shared" si="44"/>
        <v/>
      </c>
      <c r="AK147" s="361" t="str">
        <f t="shared" si="45"/>
        <v/>
      </c>
      <c r="AL147" s="361" t="str">
        <f t="shared" si="46"/>
        <v/>
      </c>
      <c r="AM147" s="361" t="str">
        <f t="shared" si="47"/>
        <v/>
      </c>
      <c r="AN147" s="362" t="str">
        <f>IF(AF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2,FALSE),IF(OR(AJ147=1,AJ147=2),VLOOKUP(AH147,INDEX((係数_乗用_ガソリン,係数_乗用_CNG,係数_乗用_軽油,係数_乗用_メタノール,係数_乗用_LPG),1,1,AR147):INDEX((係数_乗用_ガソリン,係数_乗用_CNG,係数_乗用_軽油,係数_乗用_メタノール,係数_乗用_LPG),125,5,AR147),2,FALSE))))))</f>
        <v/>
      </c>
      <c r="AO147" s="362" t="str">
        <f>IF(T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3,FALSE),IF(OR(AJ147=1,AJ147=2),VLOOKUP(AH147,INDEX((係数_乗用_ガソリン,係数_乗用_CNG,係数_乗用_軽油,係数_乗用_メタノール,係数_乗用_LPG),1,1,AR147):INDEX((係数_乗用_ガソリン,係数_乗用_CNG,係数_乗用_軽油,係数_乗用_メタノール,係数_乗用_LPG),125,5,AR147),3,FALSE))))))</f>
        <v/>
      </c>
      <c r="AP147" s="361" t="str">
        <f t="shared" si="48"/>
        <v/>
      </c>
      <c r="AQ147" s="363" t="str">
        <f t="shared" si="49"/>
        <v/>
      </c>
      <c r="AR147" s="361" t="str">
        <f t="shared" si="50"/>
        <v/>
      </c>
      <c r="AS147" s="363" t="str">
        <f t="shared" si="51"/>
        <v/>
      </c>
      <c r="AT147" s="364" t="str">
        <f t="shared" si="52"/>
        <v/>
      </c>
      <c r="AV147" s="365"/>
      <c r="AX147" s="607" t="b">
        <f t="shared" si="60"/>
        <v>0</v>
      </c>
      <c r="AY147" s="6" t="str">
        <f t="shared" si="61"/>
        <v>FALSEFALSEFALSE</v>
      </c>
      <c r="AZ147" s="608">
        <f t="shared" si="53"/>
        <v>0</v>
      </c>
      <c r="BA147" s="609" t="str">
        <f t="shared" si="62"/>
        <v/>
      </c>
      <c r="BB147" s="609">
        <f t="shared" si="54"/>
        <v>0</v>
      </c>
      <c r="BC147" s="604" t="str">
        <f t="shared" si="55"/>
        <v/>
      </c>
    </row>
    <row r="148" spans="1:55" s="6" customFormat="1" ht="13.5" customHeight="1">
      <c r="A148" s="366">
        <v>92</v>
      </c>
      <c r="B148" s="108"/>
      <c r="C148" s="286"/>
      <c r="D148" s="287"/>
      <c r="E148" s="287"/>
      <c r="F148" s="288"/>
      <c r="G148" s="290"/>
      <c r="H148" s="107"/>
      <c r="I148" s="290"/>
      <c r="J148" s="107"/>
      <c r="K148" s="358" t="str">
        <f t="shared" si="32"/>
        <v/>
      </c>
      <c r="L148" s="358">
        <f t="shared" si="56"/>
        <v>0</v>
      </c>
      <c r="M148" s="358">
        <f t="shared" si="57"/>
        <v>0</v>
      </c>
      <c r="N148" s="359" t="str">
        <f t="shared" si="33"/>
        <v/>
      </c>
      <c r="O148" s="359" t="str">
        <f t="shared" si="34"/>
        <v/>
      </c>
      <c r="P148" s="359" t="str">
        <f t="shared" si="35"/>
        <v/>
      </c>
      <c r="Q148" s="359" t="str">
        <f t="shared" si="36"/>
        <v/>
      </c>
      <c r="R148" s="359" t="str">
        <f t="shared" si="37"/>
        <v/>
      </c>
      <c r="S148" s="359" t="str">
        <f t="shared" si="38"/>
        <v/>
      </c>
      <c r="T148" s="431" t="str">
        <f t="shared" si="58"/>
        <v/>
      </c>
      <c r="U148" s="515"/>
      <c r="V148" s="108"/>
      <c r="W148" s="109"/>
      <c r="X148" s="110"/>
      <c r="Y148" s="111"/>
      <c r="Z148" s="113"/>
      <c r="AA148" s="112"/>
      <c r="AB148" s="431" t="str">
        <f t="shared" si="39"/>
        <v/>
      </c>
      <c r="AC148" s="704" t="str">
        <f t="shared" si="59"/>
        <v/>
      </c>
      <c r="AD148" s="622"/>
      <c r="AE148" s="462"/>
      <c r="AF148" s="360" t="str">
        <f t="shared" si="40"/>
        <v/>
      </c>
      <c r="AG148" s="360" t="str">
        <f t="shared" si="41"/>
        <v/>
      </c>
      <c r="AH148" s="361" t="str">
        <f t="shared" si="42"/>
        <v/>
      </c>
      <c r="AI148" s="361" t="str">
        <f t="shared" si="43"/>
        <v/>
      </c>
      <c r="AJ148" s="361" t="str">
        <f t="shared" si="44"/>
        <v/>
      </c>
      <c r="AK148" s="361" t="str">
        <f t="shared" si="45"/>
        <v/>
      </c>
      <c r="AL148" s="361" t="str">
        <f t="shared" si="46"/>
        <v/>
      </c>
      <c r="AM148" s="361" t="str">
        <f t="shared" si="47"/>
        <v/>
      </c>
      <c r="AN148" s="362" t="str">
        <f>IF(AF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2,FALSE),IF(OR(AJ148=1,AJ148=2),VLOOKUP(AH148,INDEX((係数_乗用_ガソリン,係数_乗用_CNG,係数_乗用_軽油,係数_乗用_メタノール,係数_乗用_LPG),1,1,AR148):INDEX((係数_乗用_ガソリン,係数_乗用_CNG,係数_乗用_軽油,係数_乗用_メタノール,係数_乗用_LPG),125,5,AR148),2,FALSE))))))</f>
        <v/>
      </c>
      <c r="AO148" s="362" t="str">
        <f>IF(T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3,FALSE),IF(OR(AJ148=1,AJ148=2),VLOOKUP(AH148,INDEX((係数_乗用_ガソリン,係数_乗用_CNG,係数_乗用_軽油,係数_乗用_メタノール,係数_乗用_LPG),1,1,AR148):INDEX((係数_乗用_ガソリン,係数_乗用_CNG,係数_乗用_軽油,係数_乗用_メタノール,係数_乗用_LPG),125,5,AR148),3,FALSE))))))</f>
        <v/>
      </c>
      <c r="AP148" s="361" t="str">
        <f t="shared" si="48"/>
        <v/>
      </c>
      <c r="AQ148" s="363" t="str">
        <f t="shared" si="49"/>
        <v/>
      </c>
      <c r="AR148" s="361" t="str">
        <f t="shared" si="50"/>
        <v/>
      </c>
      <c r="AS148" s="363" t="str">
        <f t="shared" si="51"/>
        <v/>
      </c>
      <c r="AT148" s="364" t="str">
        <f t="shared" si="52"/>
        <v/>
      </c>
      <c r="AV148" s="365"/>
      <c r="AX148" s="607" t="b">
        <f t="shared" si="60"/>
        <v>0</v>
      </c>
      <c r="AY148" s="6" t="str">
        <f t="shared" si="61"/>
        <v>FALSEFALSEFALSE</v>
      </c>
      <c r="AZ148" s="608">
        <f t="shared" si="53"/>
        <v>0</v>
      </c>
      <c r="BA148" s="609" t="str">
        <f t="shared" si="62"/>
        <v/>
      </c>
      <c r="BB148" s="609">
        <f t="shared" si="54"/>
        <v>0</v>
      </c>
      <c r="BC148" s="604" t="str">
        <f t="shared" si="55"/>
        <v/>
      </c>
    </row>
    <row r="149" spans="1:55" s="6" customFormat="1" ht="13.5" customHeight="1">
      <c r="A149" s="366">
        <v>93</v>
      </c>
      <c r="B149" s="108"/>
      <c r="C149" s="286"/>
      <c r="D149" s="287"/>
      <c r="E149" s="287"/>
      <c r="F149" s="288"/>
      <c r="G149" s="290"/>
      <c r="H149" s="107"/>
      <c r="I149" s="290"/>
      <c r="J149" s="107"/>
      <c r="K149" s="358" t="str">
        <f t="shared" si="32"/>
        <v/>
      </c>
      <c r="L149" s="358">
        <f t="shared" si="56"/>
        <v>0</v>
      </c>
      <c r="M149" s="358">
        <f t="shared" si="57"/>
        <v>0</v>
      </c>
      <c r="N149" s="359" t="str">
        <f t="shared" si="33"/>
        <v/>
      </c>
      <c r="O149" s="359" t="str">
        <f t="shared" si="34"/>
        <v/>
      </c>
      <c r="P149" s="359" t="str">
        <f t="shared" si="35"/>
        <v/>
      </c>
      <c r="Q149" s="359" t="str">
        <f t="shared" si="36"/>
        <v/>
      </c>
      <c r="R149" s="359" t="str">
        <f t="shared" si="37"/>
        <v/>
      </c>
      <c r="S149" s="359" t="str">
        <f t="shared" si="38"/>
        <v/>
      </c>
      <c r="T149" s="431" t="str">
        <f t="shared" si="58"/>
        <v/>
      </c>
      <c r="U149" s="515"/>
      <c r="V149" s="108"/>
      <c r="W149" s="109"/>
      <c r="X149" s="110"/>
      <c r="Y149" s="111"/>
      <c r="Z149" s="113"/>
      <c r="AA149" s="112"/>
      <c r="AB149" s="431" t="str">
        <f t="shared" si="39"/>
        <v/>
      </c>
      <c r="AC149" s="704" t="str">
        <f t="shared" si="59"/>
        <v/>
      </c>
      <c r="AD149" s="622"/>
      <c r="AE149" s="462"/>
      <c r="AF149" s="360" t="str">
        <f t="shared" si="40"/>
        <v/>
      </c>
      <c r="AG149" s="360" t="str">
        <f t="shared" si="41"/>
        <v/>
      </c>
      <c r="AH149" s="361" t="str">
        <f t="shared" si="42"/>
        <v/>
      </c>
      <c r="AI149" s="361" t="str">
        <f t="shared" si="43"/>
        <v/>
      </c>
      <c r="AJ149" s="361" t="str">
        <f t="shared" si="44"/>
        <v/>
      </c>
      <c r="AK149" s="361" t="str">
        <f t="shared" si="45"/>
        <v/>
      </c>
      <c r="AL149" s="361" t="str">
        <f t="shared" si="46"/>
        <v/>
      </c>
      <c r="AM149" s="361" t="str">
        <f t="shared" si="47"/>
        <v/>
      </c>
      <c r="AN149" s="362" t="str">
        <f>IF(AF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2,FALSE),IF(OR(AJ149=1,AJ149=2),VLOOKUP(AH149,INDEX((係数_乗用_ガソリン,係数_乗用_CNG,係数_乗用_軽油,係数_乗用_メタノール,係数_乗用_LPG),1,1,AR149):INDEX((係数_乗用_ガソリン,係数_乗用_CNG,係数_乗用_軽油,係数_乗用_メタノール,係数_乗用_LPG),125,5,AR149),2,FALSE))))))</f>
        <v/>
      </c>
      <c r="AO149" s="362" t="str">
        <f>IF(T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3,FALSE),IF(OR(AJ149=1,AJ149=2),VLOOKUP(AH149,INDEX((係数_乗用_ガソリン,係数_乗用_CNG,係数_乗用_軽油,係数_乗用_メタノール,係数_乗用_LPG),1,1,AR149):INDEX((係数_乗用_ガソリン,係数_乗用_CNG,係数_乗用_軽油,係数_乗用_メタノール,係数_乗用_LPG),125,5,AR149),3,FALSE))))))</f>
        <v/>
      </c>
      <c r="AP149" s="361" t="str">
        <f t="shared" si="48"/>
        <v/>
      </c>
      <c r="AQ149" s="363" t="str">
        <f t="shared" si="49"/>
        <v/>
      </c>
      <c r="AR149" s="361" t="str">
        <f t="shared" si="50"/>
        <v/>
      </c>
      <c r="AS149" s="363" t="str">
        <f t="shared" si="51"/>
        <v/>
      </c>
      <c r="AT149" s="364" t="str">
        <f t="shared" si="52"/>
        <v/>
      </c>
      <c r="AV149" s="365"/>
      <c r="AX149" s="607" t="b">
        <f t="shared" si="60"/>
        <v>0</v>
      </c>
      <c r="AY149" s="6" t="str">
        <f t="shared" si="61"/>
        <v>FALSEFALSEFALSE</v>
      </c>
      <c r="AZ149" s="608">
        <f t="shared" si="53"/>
        <v>0</v>
      </c>
      <c r="BA149" s="609" t="str">
        <f t="shared" si="62"/>
        <v/>
      </c>
      <c r="BB149" s="609">
        <f t="shared" si="54"/>
        <v>0</v>
      </c>
      <c r="BC149" s="604" t="str">
        <f t="shared" si="55"/>
        <v/>
      </c>
    </row>
    <row r="150" spans="1:55" s="6" customFormat="1" ht="13.5" customHeight="1">
      <c r="A150" s="366">
        <v>94</v>
      </c>
      <c r="B150" s="108"/>
      <c r="C150" s="286"/>
      <c r="D150" s="287"/>
      <c r="E150" s="287"/>
      <c r="F150" s="288"/>
      <c r="G150" s="290"/>
      <c r="H150" s="107"/>
      <c r="I150" s="290"/>
      <c r="J150" s="107"/>
      <c r="K150" s="358" t="str">
        <f t="shared" si="32"/>
        <v/>
      </c>
      <c r="L150" s="358">
        <f t="shared" si="56"/>
        <v>0</v>
      </c>
      <c r="M150" s="358">
        <f t="shared" si="57"/>
        <v>0</v>
      </c>
      <c r="N150" s="359" t="str">
        <f t="shared" si="33"/>
        <v/>
      </c>
      <c r="O150" s="359" t="str">
        <f t="shared" si="34"/>
        <v/>
      </c>
      <c r="P150" s="359" t="str">
        <f t="shared" si="35"/>
        <v/>
      </c>
      <c r="Q150" s="359" t="str">
        <f t="shared" si="36"/>
        <v/>
      </c>
      <c r="R150" s="359" t="str">
        <f t="shared" si="37"/>
        <v/>
      </c>
      <c r="S150" s="359" t="str">
        <f t="shared" si="38"/>
        <v/>
      </c>
      <c r="T150" s="431" t="str">
        <f t="shared" si="58"/>
        <v/>
      </c>
      <c r="U150" s="515"/>
      <c r="V150" s="108"/>
      <c r="W150" s="109"/>
      <c r="X150" s="110"/>
      <c r="Y150" s="111"/>
      <c r="Z150" s="113"/>
      <c r="AA150" s="112"/>
      <c r="AB150" s="431" t="str">
        <f t="shared" si="39"/>
        <v/>
      </c>
      <c r="AC150" s="704" t="str">
        <f t="shared" si="59"/>
        <v/>
      </c>
      <c r="AD150" s="622"/>
      <c r="AE150" s="462"/>
      <c r="AF150" s="360" t="str">
        <f t="shared" si="40"/>
        <v/>
      </c>
      <c r="AG150" s="360" t="str">
        <f t="shared" si="41"/>
        <v/>
      </c>
      <c r="AH150" s="361" t="str">
        <f t="shared" si="42"/>
        <v/>
      </c>
      <c r="AI150" s="361" t="str">
        <f t="shared" si="43"/>
        <v/>
      </c>
      <c r="AJ150" s="361" t="str">
        <f t="shared" si="44"/>
        <v/>
      </c>
      <c r="AK150" s="361" t="str">
        <f t="shared" si="45"/>
        <v/>
      </c>
      <c r="AL150" s="361" t="str">
        <f t="shared" si="46"/>
        <v/>
      </c>
      <c r="AM150" s="361" t="str">
        <f t="shared" si="47"/>
        <v/>
      </c>
      <c r="AN150" s="362" t="str">
        <f>IF(AF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2,FALSE),IF(OR(AJ150=1,AJ150=2),VLOOKUP(AH150,INDEX((係数_乗用_ガソリン,係数_乗用_CNG,係数_乗用_軽油,係数_乗用_メタノール,係数_乗用_LPG),1,1,AR150):INDEX((係数_乗用_ガソリン,係数_乗用_CNG,係数_乗用_軽油,係数_乗用_メタノール,係数_乗用_LPG),125,5,AR150),2,FALSE))))))</f>
        <v/>
      </c>
      <c r="AO150" s="362" t="str">
        <f>IF(T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3,FALSE),IF(OR(AJ150=1,AJ150=2),VLOOKUP(AH150,INDEX((係数_乗用_ガソリン,係数_乗用_CNG,係数_乗用_軽油,係数_乗用_メタノール,係数_乗用_LPG),1,1,AR150):INDEX((係数_乗用_ガソリン,係数_乗用_CNG,係数_乗用_軽油,係数_乗用_メタノール,係数_乗用_LPG),125,5,AR150),3,FALSE))))))</f>
        <v/>
      </c>
      <c r="AP150" s="361" t="str">
        <f t="shared" si="48"/>
        <v/>
      </c>
      <c r="AQ150" s="363" t="str">
        <f t="shared" si="49"/>
        <v/>
      </c>
      <c r="AR150" s="361" t="str">
        <f t="shared" si="50"/>
        <v/>
      </c>
      <c r="AS150" s="363" t="str">
        <f t="shared" si="51"/>
        <v/>
      </c>
      <c r="AT150" s="364" t="str">
        <f t="shared" si="52"/>
        <v/>
      </c>
      <c r="AV150" s="365"/>
      <c r="AX150" s="607" t="b">
        <f t="shared" si="60"/>
        <v>0</v>
      </c>
      <c r="AY150" s="6" t="str">
        <f t="shared" si="61"/>
        <v>FALSEFALSEFALSE</v>
      </c>
      <c r="AZ150" s="608">
        <f t="shared" si="53"/>
        <v>0</v>
      </c>
      <c r="BA150" s="609" t="str">
        <f t="shared" si="62"/>
        <v/>
      </c>
      <c r="BB150" s="609">
        <f t="shared" si="54"/>
        <v>0</v>
      </c>
      <c r="BC150" s="604" t="str">
        <f t="shared" si="55"/>
        <v/>
      </c>
    </row>
    <row r="151" spans="1:55" s="6" customFormat="1" ht="13.5" customHeight="1">
      <c r="A151" s="366">
        <v>95</v>
      </c>
      <c r="B151" s="108"/>
      <c r="C151" s="286"/>
      <c r="D151" s="287"/>
      <c r="E151" s="287"/>
      <c r="F151" s="288"/>
      <c r="G151" s="290"/>
      <c r="H151" s="107"/>
      <c r="I151" s="290"/>
      <c r="J151" s="107"/>
      <c r="K151" s="358" t="str">
        <f t="shared" si="32"/>
        <v/>
      </c>
      <c r="L151" s="358">
        <f t="shared" si="56"/>
        <v>0</v>
      </c>
      <c r="M151" s="358">
        <f t="shared" si="57"/>
        <v>0</v>
      </c>
      <c r="N151" s="359" t="str">
        <f t="shared" si="33"/>
        <v/>
      </c>
      <c r="O151" s="359" t="str">
        <f t="shared" si="34"/>
        <v/>
      </c>
      <c r="P151" s="359" t="str">
        <f t="shared" si="35"/>
        <v/>
      </c>
      <c r="Q151" s="359" t="str">
        <f t="shared" si="36"/>
        <v/>
      </c>
      <c r="R151" s="359" t="str">
        <f t="shared" si="37"/>
        <v/>
      </c>
      <c r="S151" s="359" t="str">
        <f t="shared" si="38"/>
        <v/>
      </c>
      <c r="T151" s="431" t="str">
        <f t="shared" si="58"/>
        <v/>
      </c>
      <c r="U151" s="515"/>
      <c r="V151" s="108"/>
      <c r="W151" s="109"/>
      <c r="X151" s="110"/>
      <c r="Y151" s="111"/>
      <c r="Z151" s="113"/>
      <c r="AA151" s="112"/>
      <c r="AB151" s="431" t="str">
        <f t="shared" si="39"/>
        <v/>
      </c>
      <c r="AC151" s="704" t="str">
        <f t="shared" si="59"/>
        <v/>
      </c>
      <c r="AD151" s="622"/>
      <c r="AE151" s="462"/>
      <c r="AF151" s="360" t="str">
        <f t="shared" si="40"/>
        <v/>
      </c>
      <c r="AG151" s="360" t="str">
        <f t="shared" si="41"/>
        <v/>
      </c>
      <c r="AH151" s="361" t="str">
        <f t="shared" si="42"/>
        <v/>
      </c>
      <c r="AI151" s="361" t="str">
        <f t="shared" si="43"/>
        <v/>
      </c>
      <c r="AJ151" s="361" t="str">
        <f t="shared" si="44"/>
        <v/>
      </c>
      <c r="AK151" s="361" t="str">
        <f t="shared" si="45"/>
        <v/>
      </c>
      <c r="AL151" s="361" t="str">
        <f t="shared" si="46"/>
        <v/>
      </c>
      <c r="AM151" s="361" t="str">
        <f t="shared" si="47"/>
        <v/>
      </c>
      <c r="AN151" s="362" t="str">
        <f>IF(AF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2,FALSE),IF(OR(AJ151=1,AJ151=2),VLOOKUP(AH151,INDEX((係数_乗用_ガソリン,係数_乗用_CNG,係数_乗用_軽油,係数_乗用_メタノール,係数_乗用_LPG),1,1,AR151):INDEX((係数_乗用_ガソリン,係数_乗用_CNG,係数_乗用_軽油,係数_乗用_メタノール,係数_乗用_LPG),125,5,AR151),2,FALSE))))))</f>
        <v/>
      </c>
      <c r="AO151" s="362" t="str">
        <f>IF(T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3,FALSE),IF(OR(AJ151=1,AJ151=2),VLOOKUP(AH151,INDEX((係数_乗用_ガソリン,係数_乗用_CNG,係数_乗用_軽油,係数_乗用_メタノール,係数_乗用_LPG),1,1,AR151):INDEX((係数_乗用_ガソリン,係数_乗用_CNG,係数_乗用_軽油,係数_乗用_メタノール,係数_乗用_LPG),125,5,AR151),3,FALSE))))))</f>
        <v/>
      </c>
      <c r="AP151" s="361" t="str">
        <f t="shared" si="48"/>
        <v/>
      </c>
      <c r="AQ151" s="363" t="str">
        <f t="shared" si="49"/>
        <v/>
      </c>
      <c r="AR151" s="361" t="str">
        <f t="shared" si="50"/>
        <v/>
      </c>
      <c r="AS151" s="363" t="str">
        <f t="shared" si="51"/>
        <v/>
      </c>
      <c r="AT151" s="364" t="str">
        <f t="shared" si="52"/>
        <v/>
      </c>
      <c r="AV151" s="365"/>
      <c r="AX151" s="607" t="b">
        <f t="shared" si="60"/>
        <v>0</v>
      </c>
      <c r="AY151" s="6" t="str">
        <f t="shared" si="61"/>
        <v>FALSEFALSEFALSE</v>
      </c>
      <c r="AZ151" s="608">
        <f t="shared" si="53"/>
        <v>0</v>
      </c>
      <c r="BA151" s="609" t="str">
        <f t="shared" si="62"/>
        <v/>
      </c>
      <c r="BB151" s="609">
        <f t="shared" si="54"/>
        <v>0</v>
      </c>
      <c r="BC151" s="604" t="str">
        <f t="shared" si="55"/>
        <v/>
      </c>
    </row>
    <row r="152" spans="1:55" s="6" customFormat="1" ht="13.5" customHeight="1">
      <c r="A152" s="366">
        <v>96</v>
      </c>
      <c r="B152" s="108"/>
      <c r="C152" s="286"/>
      <c r="D152" s="287"/>
      <c r="E152" s="287"/>
      <c r="F152" s="288"/>
      <c r="G152" s="290"/>
      <c r="H152" s="107"/>
      <c r="I152" s="290"/>
      <c r="J152" s="107"/>
      <c r="K152" s="358" t="str">
        <f t="shared" si="32"/>
        <v/>
      </c>
      <c r="L152" s="358">
        <f t="shared" si="56"/>
        <v>0</v>
      </c>
      <c r="M152" s="358">
        <f t="shared" si="57"/>
        <v>0</v>
      </c>
      <c r="N152" s="359" t="str">
        <f t="shared" si="33"/>
        <v/>
      </c>
      <c r="O152" s="359" t="str">
        <f t="shared" si="34"/>
        <v/>
      </c>
      <c r="P152" s="359" t="str">
        <f t="shared" si="35"/>
        <v/>
      </c>
      <c r="Q152" s="359" t="str">
        <f t="shared" si="36"/>
        <v/>
      </c>
      <c r="R152" s="359" t="str">
        <f t="shared" si="37"/>
        <v/>
      </c>
      <c r="S152" s="359" t="str">
        <f t="shared" si="38"/>
        <v/>
      </c>
      <c r="T152" s="431" t="str">
        <f t="shared" si="58"/>
        <v/>
      </c>
      <c r="U152" s="515"/>
      <c r="V152" s="108"/>
      <c r="W152" s="109"/>
      <c r="X152" s="110"/>
      <c r="Y152" s="111"/>
      <c r="Z152" s="113"/>
      <c r="AA152" s="112"/>
      <c r="AB152" s="431" t="str">
        <f t="shared" si="39"/>
        <v/>
      </c>
      <c r="AC152" s="704" t="str">
        <f t="shared" si="59"/>
        <v/>
      </c>
      <c r="AD152" s="622"/>
      <c r="AE152" s="462"/>
      <c r="AF152" s="360" t="str">
        <f t="shared" si="40"/>
        <v/>
      </c>
      <c r="AG152" s="360" t="str">
        <f t="shared" si="41"/>
        <v/>
      </c>
      <c r="AH152" s="361" t="str">
        <f t="shared" si="42"/>
        <v/>
      </c>
      <c r="AI152" s="361" t="str">
        <f t="shared" si="43"/>
        <v/>
      </c>
      <c r="AJ152" s="361" t="str">
        <f t="shared" si="44"/>
        <v/>
      </c>
      <c r="AK152" s="361" t="str">
        <f t="shared" si="45"/>
        <v/>
      </c>
      <c r="AL152" s="361" t="str">
        <f t="shared" si="46"/>
        <v/>
      </c>
      <c r="AM152" s="361" t="str">
        <f t="shared" si="47"/>
        <v/>
      </c>
      <c r="AN152" s="362" t="str">
        <f>IF(AF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2,FALSE),IF(OR(AJ152=1,AJ152=2),VLOOKUP(AH152,INDEX((係数_乗用_ガソリン,係数_乗用_CNG,係数_乗用_軽油,係数_乗用_メタノール,係数_乗用_LPG),1,1,AR152):INDEX((係数_乗用_ガソリン,係数_乗用_CNG,係数_乗用_軽油,係数_乗用_メタノール,係数_乗用_LPG),125,5,AR152),2,FALSE))))))</f>
        <v/>
      </c>
      <c r="AO152" s="362" t="str">
        <f>IF(T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3,FALSE),IF(OR(AJ152=1,AJ152=2),VLOOKUP(AH152,INDEX((係数_乗用_ガソリン,係数_乗用_CNG,係数_乗用_軽油,係数_乗用_メタノール,係数_乗用_LPG),1,1,AR152):INDEX((係数_乗用_ガソリン,係数_乗用_CNG,係数_乗用_軽油,係数_乗用_メタノール,係数_乗用_LPG),125,5,AR152),3,FALSE))))))</f>
        <v/>
      </c>
      <c r="AP152" s="361" t="str">
        <f t="shared" si="48"/>
        <v/>
      </c>
      <c r="AQ152" s="363" t="str">
        <f t="shared" si="49"/>
        <v/>
      </c>
      <c r="AR152" s="361" t="str">
        <f t="shared" si="50"/>
        <v/>
      </c>
      <c r="AS152" s="363" t="str">
        <f t="shared" si="51"/>
        <v/>
      </c>
      <c r="AT152" s="364" t="str">
        <f t="shared" si="52"/>
        <v/>
      </c>
      <c r="AV152" s="365"/>
      <c r="AX152" s="607" t="b">
        <f t="shared" si="60"/>
        <v>0</v>
      </c>
      <c r="AY152" s="6" t="str">
        <f t="shared" si="61"/>
        <v>FALSEFALSEFALSE</v>
      </c>
      <c r="AZ152" s="608">
        <f t="shared" si="53"/>
        <v>0</v>
      </c>
      <c r="BA152" s="609" t="str">
        <f t="shared" si="62"/>
        <v/>
      </c>
      <c r="BB152" s="609">
        <f t="shared" si="54"/>
        <v>0</v>
      </c>
      <c r="BC152" s="604" t="str">
        <f t="shared" si="55"/>
        <v/>
      </c>
    </row>
    <row r="153" spans="1:55" s="6" customFormat="1" ht="13.5" customHeight="1">
      <c r="A153" s="366">
        <v>97</v>
      </c>
      <c r="B153" s="108"/>
      <c r="C153" s="286"/>
      <c r="D153" s="287"/>
      <c r="E153" s="287"/>
      <c r="F153" s="288"/>
      <c r="G153" s="290"/>
      <c r="H153" s="107"/>
      <c r="I153" s="290"/>
      <c r="J153" s="107"/>
      <c r="K153" s="358" t="str">
        <f t="shared" si="32"/>
        <v/>
      </c>
      <c r="L153" s="358">
        <f t="shared" si="56"/>
        <v>0</v>
      </c>
      <c r="M153" s="358">
        <f t="shared" si="57"/>
        <v>0</v>
      </c>
      <c r="N153" s="359" t="str">
        <f t="shared" si="33"/>
        <v/>
      </c>
      <c r="O153" s="359" t="str">
        <f t="shared" si="34"/>
        <v/>
      </c>
      <c r="P153" s="359" t="str">
        <f t="shared" si="35"/>
        <v/>
      </c>
      <c r="Q153" s="359" t="str">
        <f t="shared" si="36"/>
        <v/>
      </c>
      <c r="R153" s="359" t="str">
        <f t="shared" si="37"/>
        <v/>
      </c>
      <c r="S153" s="359" t="str">
        <f t="shared" si="38"/>
        <v/>
      </c>
      <c r="T153" s="431" t="str">
        <f t="shared" si="58"/>
        <v/>
      </c>
      <c r="U153" s="515"/>
      <c r="V153" s="108"/>
      <c r="W153" s="109"/>
      <c r="X153" s="110"/>
      <c r="Y153" s="111"/>
      <c r="Z153" s="113"/>
      <c r="AA153" s="112"/>
      <c r="AB153" s="431" t="str">
        <f t="shared" si="39"/>
        <v/>
      </c>
      <c r="AC153" s="704" t="str">
        <f t="shared" si="59"/>
        <v/>
      </c>
      <c r="AD153" s="622"/>
      <c r="AE153" s="462"/>
      <c r="AF153" s="360" t="str">
        <f t="shared" si="40"/>
        <v/>
      </c>
      <c r="AG153" s="360" t="str">
        <f t="shared" si="41"/>
        <v/>
      </c>
      <c r="AH153" s="361" t="str">
        <f t="shared" si="42"/>
        <v/>
      </c>
      <c r="AI153" s="361" t="str">
        <f t="shared" si="43"/>
        <v/>
      </c>
      <c r="AJ153" s="361" t="str">
        <f t="shared" si="44"/>
        <v/>
      </c>
      <c r="AK153" s="361" t="str">
        <f t="shared" si="45"/>
        <v/>
      </c>
      <c r="AL153" s="361" t="str">
        <f t="shared" si="46"/>
        <v/>
      </c>
      <c r="AM153" s="361" t="str">
        <f t="shared" si="47"/>
        <v/>
      </c>
      <c r="AN153" s="362" t="str">
        <f>IF(AF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2,FALSE),IF(OR(AJ153=1,AJ153=2),VLOOKUP(AH153,INDEX((係数_乗用_ガソリン,係数_乗用_CNG,係数_乗用_軽油,係数_乗用_メタノール,係数_乗用_LPG),1,1,AR153):INDEX((係数_乗用_ガソリン,係数_乗用_CNG,係数_乗用_軽油,係数_乗用_メタノール,係数_乗用_LPG),125,5,AR153),2,FALSE))))))</f>
        <v/>
      </c>
      <c r="AO153" s="362" t="str">
        <f>IF(T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3,FALSE),IF(OR(AJ153=1,AJ153=2),VLOOKUP(AH153,INDEX((係数_乗用_ガソリン,係数_乗用_CNG,係数_乗用_軽油,係数_乗用_メタノール,係数_乗用_LPG),1,1,AR153):INDEX((係数_乗用_ガソリン,係数_乗用_CNG,係数_乗用_軽油,係数_乗用_メタノール,係数_乗用_LPG),125,5,AR153),3,FALSE))))))</f>
        <v/>
      </c>
      <c r="AP153" s="361" t="str">
        <f t="shared" si="48"/>
        <v/>
      </c>
      <c r="AQ153" s="363" t="str">
        <f t="shared" si="49"/>
        <v/>
      </c>
      <c r="AR153" s="361" t="str">
        <f t="shared" si="50"/>
        <v/>
      </c>
      <c r="AS153" s="363" t="str">
        <f t="shared" si="51"/>
        <v/>
      </c>
      <c r="AT153" s="364" t="str">
        <f t="shared" si="52"/>
        <v/>
      </c>
      <c r="AV153" s="365"/>
      <c r="AX153" s="607" t="b">
        <f t="shared" si="60"/>
        <v>0</v>
      </c>
      <c r="AY153" s="6" t="str">
        <f t="shared" si="61"/>
        <v>FALSEFALSEFALSE</v>
      </c>
      <c r="AZ153" s="608">
        <f t="shared" si="53"/>
        <v>0</v>
      </c>
      <c r="BA153" s="609" t="str">
        <f t="shared" si="62"/>
        <v/>
      </c>
      <c r="BB153" s="609">
        <f t="shared" si="54"/>
        <v>0</v>
      </c>
      <c r="BC153" s="604" t="str">
        <f t="shared" si="55"/>
        <v/>
      </c>
    </row>
    <row r="154" spans="1:55" s="6" customFormat="1" ht="13.5" customHeight="1">
      <c r="A154" s="366">
        <v>98</v>
      </c>
      <c r="B154" s="108"/>
      <c r="C154" s="286"/>
      <c r="D154" s="287"/>
      <c r="E154" s="287"/>
      <c r="F154" s="288"/>
      <c r="G154" s="290"/>
      <c r="H154" s="107"/>
      <c r="I154" s="290"/>
      <c r="J154" s="107"/>
      <c r="K154" s="358" t="str">
        <f t="shared" si="32"/>
        <v/>
      </c>
      <c r="L154" s="358">
        <f t="shared" si="56"/>
        <v>0</v>
      </c>
      <c r="M154" s="358">
        <f t="shared" si="57"/>
        <v>0</v>
      </c>
      <c r="N154" s="359" t="str">
        <f t="shared" si="33"/>
        <v/>
      </c>
      <c r="O154" s="359" t="str">
        <f t="shared" si="34"/>
        <v/>
      </c>
      <c r="P154" s="359" t="str">
        <f t="shared" si="35"/>
        <v/>
      </c>
      <c r="Q154" s="359" t="str">
        <f t="shared" si="36"/>
        <v/>
      </c>
      <c r="R154" s="359" t="str">
        <f t="shared" si="37"/>
        <v/>
      </c>
      <c r="S154" s="359" t="str">
        <f t="shared" si="38"/>
        <v/>
      </c>
      <c r="T154" s="431" t="str">
        <f t="shared" si="58"/>
        <v/>
      </c>
      <c r="U154" s="515"/>
      <c r="V154" s="108"/>
      <c r="W154" s="109"/>
      <c r="X154" s="110"/>
      <c r="Y154" s="111"/>
      <c r="Z154" s="113"/>
      <c r="AA154" s="112"/>
      <c r="AB154" s="431" t="str">
        <f t="shared" si="39"/>
        <v/>
      </c>
      <c r="AC154" s="704" t="str">
        <f t="shared" si="59"/>
        <v/>
      </c>
      <c r="AD154" s="622"/>
      <c r="AE154" s="462"/>
      <c r="AF154" s="360" t="str">
        <f t="shared" si="40"/>
        <v/>
      </c>
      <c r="AG154" s="360" t="str">
        <f t="shared" si="41"/>
        <v/>
      </c>
      <c r="AH154" s="361" t="str">
        <f t="shared" si="42"/>
        <v/>
      </c>
      <c r="AI154" s="361" t="str">
        <f t="shared" si="43"/>
        <v/>
      </c>
      <c r="AJ154" s="361" t="str">
        <f t="shared" si="44"/>
        <v/>
      </c>
      <c r="AK154" s="361" t="str">
        <f t="shared" si="45"/>
        <v/>
      </c>
      <c r="AL154" s="361" t="str">
        <f t="shared" si="46"/>
        <v/>
      </c>
      <c r="AM154" s="361" t="str">
        <f t="shared" si="47"/>
        <v/>
      </c>
      <c r="AN154" s="362" t="str">
        <f>IF(AF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2,FALSE),IF(OR(AJ154=1,AJ154=2),VLOOKUP(AH154,INDEX((係数_乗用_ガソリン,係数_乗用_CNG,係数_乗用_軽油,係数_乗用_メタノール,係数_乗用_LPG),1,1,AR154):INDEX((係数_乗用_ガソリン,係数_乗用_CNG,係数_乗用_軽油,係数_乗用_メタノール,係数_乗用_LPG),125,5,AR154),2,FALSE))))))</f>
        <v/>
      </c>
      <c r="AO154" s="362" t="str">
        <f>IF(T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3,FALSE),IF(OR(AJ154=1,AJ154=2),VLOOKUP(AH154,INDEX((係数_乗用_ガソリン,係数_乗用_CNG,係数_乗用_軽油,係数_乗用_メタノール,係数_乗用_LPG),1,1,AR154):INDEX((係数_乗用_ガソリン,係数_乗用_CNG,係数_乗用_軽油,係数_乗用_メタノール,係数_乗用_LPG),125,5,AR154),3,FALSE))))))</f>
        <v/>
      </c>
      <c r="AP154" s="361" t="str">
        <f t="shared" si="48"/>
        <v/>
      </c>
      <c r="AQ154" s="363" t="str">
        <f t="shared" si="49"/>
        <v/>
      </c>
      <c r="AR154" s="361" t="str">
        <f t="shared" si="50"/>
        <v/>
      </c>
      <c r="AS154" s="363" t="str">
        <f t="shared" si="51"/>
        <v/>
      </c>
      <c r="AT154" s="364" t="str">
        <f t="shared" si="52"/>
        <v/>
      </c>
      <c r="AV154" s="365"/>
      <c r="AX154" s="607" t="b">
        <f t="shared" si="60"/>
        <v>0</v>
      </c>
      <c r="AY154" s="6" t="str">
        <f t="shared" si="61"/>
        <v>FALSEFALSEFALSE</v>
      </c>
      <c r="AZ154" s="608">
        <f t="shared" si="53"/>
        <v>0</v>
      </c>
      <c r="BA154" s="609" t="str">
        <f t="shared" si="62"/>
        <v/>
      </c>
      <c r="BB154" s="609">
        <f t="shared" si="54"/>
        <v>0</v>
      </c>
      <c r="BC154" s="604" t="str">
        <f t="shared" si="55"/>
        <v/>
      </c>
    </row>
    <row r="155" spans="1:55" s="6" customFormat="1" ht="13.5" customHeight="1">
      <c r="A155" s="366">
        <v>99</v>
      </c>
      <c r="B155" s="108"/>
      <c r="C155" s="286"/>
      <c r="D155" s="287"/>
      <c r="E155" s="287"/>
      <c r="F155" s="288"/>
      <c r="G155" s="290"/>
      <c r="H155" s="107"/>
      <c r="I155" s="290"/>
      <c r="J155" s="107"/>
      <c r="K155" s="358" t="str">
        <f t="shared" si="32"/>
        <v/>
      </c>
      <c r="L155" s="358">
        <f t="shared" si="56"/>
        <v>0</v>
      </c>
      <c r="M155" s="358">
        <f t="shared" si="57"/>
        <v>0</v>
      </c>
      <c r="N155" s="359" t="str">
        <f t="shared" si="33"/>
        <v/>
      </c>
      <c r="O155" s="359" t="str">
        <f t="shared" si="34"/>
        <v/>
      </c>
      <c r="P155" s="359" t="str">
        <f t="shared" si="35"/>
        <v/>
      </c>
      <c r="Q155" s="359" t="str">
        <f t="shared" si="36"/>
        <v/>
      </c>
      <c r="R155" s="359" t="str">
        <f t="shared" si="37"/>
        <v/>
      </c>
      <c r="S155" s="359" t="str">
        <f t="shared" si="38"/>
        <v/>
      </c>
      <c r="T155" s="431" t="str">
        <f t="shared" si="58"/>
        <v/>
      </c>
      <c r="U155" s="515"/>
      <c r="V155" s="108"/>
      <c r="W155" s="109"/>
      <c r="X155" s="110"/>
      <c r="Y155" s="111"/>
      <c r="Z155" s="113"/>
      <c r="AA155" s="112"/>
      <c r="AB155" s="431" t="str">
        <f t="shared" si="39"/>
        <v/>
      </c>
      <c r="AC155" s="704" t="str">
        <f t="shared" si="59"/>
        <v/>
      </c>
      <c r="AD155" s="622"/>
      <c r="AE155" s="462"/>
      <c r="AF155" s="360" t="str">
        <f t="shared" si="40"/>
        <v/>
      </c>
      <c r="AG155" s="360" t="str">
        <f t="shared" si="41"/>
        <v/>
      </c>
      <c r="AH155" s="361" t="str">
        <f t="shared" si="42"/>
        <v/>
      </c>
      <c r="AI155" s="361" t="str">
        <f t="shared" si="43"/>
        <v/>
      </c>
      <c r="AJ155" s="361" t="str">
        <f t="shared" si="44"/>
        <v/>
      </c>
      <c r="AK155" s="361" t="str">
        <f t="shared" si="45"/>
        <v/>
      </c>
      <c r="AL155" s="361" t="str">
        <f t="shared" si="46"/>
        <v/>
      </c>
      <c r="AM155" s="361" t="str">
        <f t="shared" si="47"/>
        <v/>
      </c>
      <c r="AN155" s="362" t="str">
        <f>IF(AF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2,FALSE),IF(OR(AJ155=1,AJ155=2),VLOOKUP(AH155,INDEX((係数_乗用_ガソリン,係数_乗用_CNG,係数_乗用_軽油,係数_乗用_メタノール,係数_乗用_LPG),1,1,AR155):INDEX((係数_乗用_ガソリン,係数_乗用_CNG,係数_乗用_軽油,係数_乗用_メタノール,係数_乗用_LPG),125,5,AR155),2,FALSE))))))</f>
        <v/>
      </c>
      <c r="AO155" s="362" t="str">
        <f>IF(T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3,FALSE),IF(OR(AJ155=1,AJ155=2),VLOOKUP(AH155,INDEX((係数_乗用_ガソリン,係数_乗用_CNG,係数_乗用_軽油,係数_乗用_メタノール,係数_乗用_LPG),1,1,AR155):INDEX((係数_乗用_ガソリン,係数_乗用_CNG,係数_乗用_軽油,係数_乗用_メタノール,係数_乗用_LPG),125,5,AR155),3,FALSE))))))</f>
        <v/>
      </c>
      <c r="AP155" s="361" t="str">
        <f t="shared" si="48"/>
        <v/>
      </c>
      <c r="AQ155" s="363" t="str">
        <f t="shared" si="49"/>
        <v/>
      </c>
      <c r="AR155" s="361" t="str">
        <f t="shared" si="50"/>
        <v/>
      </c>
      <c r="AS155" s="363" t="str">
        <f t="shared" si="51"/>
        <v/>
      </c>
      <c r="AT155" s="364" t="str">
        <f t="shared" si="52"/>
        <v/>
      </c>
      <c r="AV155" s="365"/>
      <c r="AX155" s="607" t="b">
        <f t="shared" si="60"/>
        <v>0</v>
      </c>
      <c r="AY155" s="6" t="str">
        <f t="shared" si="61"/>
        <v>FALSEFALSEFALSE</v>
      </c>
      <c r="AZ155" s="608">
        <f t="shared" si="53"/>
        <v>0</v>
      </c>
      <c r="BA155" s="609" t="str">
        <f t="shared" si="62"/>
        <v/>
      </c>
      <c r="BB155" s="609">
        <f t="shared" si="54"/>
        <v>0</v>
      </c>
      <c r="BC155" s="604" t="str">
        <f t="shared" si="55"/>
        <v/>
      </c>
    </row>
    <row r="156" spans="1:55" s="6" customFormat="1" ht="13.5" customHeight="1">
      <c r="A156" s="366">
        <v>100</v>
      </c>
      <c r="B156" s="108"/>
      <c r="C156" s="286"/>
      <c r="D156" s="287"/>
      <c r="E156" s="287"/>
      <c r="F156" s="288"/>
      <c r="G156" s="290"/>
      <c r="H156" s="107"/>
      <c r="I156" s="290"/>
      <c r="J156" s="107"/>
      <c r="K156" s="358" t="str">
        <f t="shared" si="32"/>
        <v/>
      </c>
      <c r="L156" s="358">
        <f t="shared" si="56"/>
        <v>0</v>
      </c>
      <c r="M156" s="358">
        <f t="shared" si="57"/>
        <v>0</v>
      </c>
      <c r="N156" s="359" t="str">
        <f t="shared" si="33"/>
        <v/>
      </c>
      <c r="O156" s="359" t="str">
        <f t="shared" si="34"/>
        <v/>
      </c>
      <c r="P156" s="359" t="str">
        <f t="shared" si="35"/>
        <v/>
      </c>
      <c r="Q156" s="359" t="str">
        <f t="shared" si="36"/>
        <v/>
      </c>
      <c r="R156" s="359" t="str">
        <f t="shared" si="37"/>
        <v/>
      </c>
      <c r="S156" s="359" t="str">
        <f t="shared" si="38"/>
        <v/>
      </c>
      <c r="T156" s="431" t="str">
        <f t="shared" si="58"/>
        <v/>
      </c>
      <c r="U156" s="515"/>
      <c r="V156" s="108"/>
      <c r="W156" s="109"/>
      <c r="X156" s="110"/>
      <c r="Y156" s="111"/>
      <c r="Z156" s="113"/>
      <c r="AA156" s="112"/>
      <c r="AB156" s="431" t="str">
        <f t="shared" si="39"/>
        <v/>
      </c>
      <c r="AC156" s="704" t="str">
        <f t="shared" si="59"/>
        <v/>
      </c>
      <c r="AD156" s="622"/>
      <c r="AE156" s="462"/>
      <c r="AF156" s="360" t="str">
        <f t="shared" si="40"/>
        <v/>
      </c>
      <c r="AG156" s="360" t="str">
        <f t="shared" si="41"/>
        <v/>
      </c>
      <c r="AH156" s="361" t="str">
        <f t="shared" si="42"/>
        <v/>
      </c>
      <c r="AI156" s="361" t="str">
        <f t="shared" si="43"/>
        <v/>
      </c>
      <c r="AJ156" s="361" t="str">
        <f t="shared" si="44"/>
        <v/>
      </c>
      <c r="AK156" s="361" t="str">
        <f t="shared" si="45"/>
        <v/>
      </c>
      <c r="AL156" s="361" t="str">
        <f t="shared" si="46"/>
        <v/>
      </c>
      <c r="AM156" s="361" t="str">
        <f t="shared" si="47"/>
        <v/>
      </c>
      <c r="AN156" s="362" t="str">
        <f>IF(AF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2,FALSE),IF(OR(AJ156=1,AJ156=2),VLOOKUP(AH156,INDEX((係数_乗用_ガソリン,係数_乗用_CNG,係数_乗用_軽油,係数_乗用_メタノール,係数_乗用_LPG),1,1,AR156):INDEX((係数_乗用_ガソリン,係数_乗用_CNG,係数_乗用_軽油,係数_乗用_メタノール,係数_乗用_LPG),125,5,AR156),2,FALSE))))))</f>
        <v/>
      </c>
      <c r="AO156" s="362" t="str">
        <f>IF(T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3,FALSE),IF(OR(AJ156=1,AJ156=2),VLOOKUP(AH156,INDEX((係数_乗用_ガソリン,係数_乗用_CNG,係数_乗用_軽油,係数_乗用_メタノール,係数_乗用_LPG),1,1,AR156):INDEX((係数_乗用_ガソリン,係数_乗用_CNG,係数_乗用_軽油,係数_乗用_メタノール,係数_乗用_LPG),125,5,AR156),3,FALSE))))))</f>
        <v/>
      </c>
      <c r="AP156" s="361" t="str">
        <f t="shared" si="48"/>
        <v/>
      </c>
      <c r="AQ156" s="363" t="str">
        <f t="shared" si="49"/>
        <v/>
      </c>
      <c r="AR156" s="361" t="str">
        <f t="shared" si="50"/>
        <v/>
      </c>
      <c r="AS156" s="363" t="str">
        <f t="shared" si="51"/>
        <v/>
      </c>
      <c r="AT156" s="364" t="str">
        <f t="shared" si="52"/>
        <v/>
      </c>
      <c r="AV156" s="365"/>
      <c r="AX156" s="607" t="b">
        <f t="shared" si="60"/>
        <v>0</v>
      </c>
      <c r="AY156" s="6" t="str">
        <f t="shared" si="61"/>
        <v>FALSEFALSEFALSE</v>
      </c>
      <c r="AZ156" s="608">
        <f t="shared" si="53"/>
        <v>0</v>
      </c>
      <c r="BA156" s="609" t="str">
        <f t="shared" si="62"/>
        <v/>
      </c>
      <c r="BB156" s="609">
        <f t="shared" si="54"/>
        <v>0</v>
      </c>
      <c r="BC156" s="604" t="str">
        <f t="shared" si="55"/>
        <v/>
      </c>
    </row>
    <row r="157" spans="1:55">
      <c r="A157" s="366">
        <v>101</v>
      </c>
      <c r="B157" s="108"/>
      <c r="C157" s="286"/>
      <c r="D157" s="287"/>
      <c r="E157" s="287"/>
      <c r="F157" s="288"/>
      <c r="G157" s="290"/>
      <c r="H157" s="107"/>
      <c r="I157" s="290"/>
      <c r="J157" s="107"/>
      <c r="K157" s="358" t="str">
        <f t="shared" si="32"/>
        <v/>
      </c>
      <c r="L157" s="358">
        <f t="shared" si="56"/>
        <v>0</v>
      </c>
      <c r="M157" s="358">
        <f t="shared" si="57"/>
        <v>0</v>
      </c>
      <c r="N157" s="359" t="str">
        <f t="shared" si="33"/>
        <v/>
      </c>
      <c r="O157" s="359" t="str">
        <f t="shared" si="34"/>
        <v/>
      </c>
      <c r="P157" s="359" t="str">
        <f t="shared" si="35"/>
        <v/>
      </c>
      <c r="Q157" s="359" t="str">
        <f t="shared" si="36"/>
        <v/>
      </c>
      <c r="R157" s="359" t="str">
        <f t="shared" si="37"/>
        <v/>
      </c>
      <c r="S157" s="359" t="str">
        <f t="shared" si="38"/>
        <v/>
      </c>
      <c r="T157" s="431" t="str">
        <f t="shared" si="58"/>
        <v/>
      </c>
      <c r="U157" s="515"/>
      <c r="V157" s="108"/>
      <c r="W157" s="109"/>
      <c r="X157" s="110"/>
      <c r="Y157" s="111"/>
      <c r="Z157" s="113"/>
      <c r="AA157" s="112"/>
      <c r="AB157" s="431" t="str">
        <f t="shared" si="39"/>
        <v/>
      </c>
      <c r="AC157" s="704" t="str">
        <f t="shared" si="59"/>
        <v/>
      </c>
      <c r="AD157" s="622"/>
      <c r="AE157" s="462"/>
      <c r="AF157" s="360" t="str">
        <f t="shared" si="40"/>
        <v/>
      </c>
      <c r="AG157" s="360" t="str">
        <f t="shared" si="41"/>
        <v/>
      </c>
      <c r="AH157" s="361" t="str">
        <f t="shared" si="42"/>
        <v/>
      </c>
      <c r="AI157" s="361" t="str">
        <f t="shared" si="43"/>
        <v/>
      </c>
      <c r="AJ157" s="361" t="str">
        <f t="shared" si="44"/>
        <v/>
      </c>
      <c r="AK157" s="361" t="str">
        <f t="shared" si="45"/>
        <v/>
      </c>
      <c r="AL157" s="361" t="str">
        <f t="shared" si="46"/>
        <v/>
      </c>
      <c r="AM157" s="361" t="str">
        <f t="shared" si="47"/>
        <v/>
      </c>
      <c r="AN157" s="362" t="str">
        <f>IF(AF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2,FALSE),IF(OR(AJ157=1,AJ157=2),VLOOKUP(AH157,INDEX((係数_乗用_ガソリン,係数_乗用_CNG,係数_乗用_軽油,係数_乗用_メタノール,係数_乗用_LPG),1,1,AR157):INDEX((係数_乗用_ガソリン,係数_乗用_CNG,係数_乗用_軽油,係数_乗用_メタノール,係数_乗用_LPG),125,5,AR157),2,FALSE))))))</f>
        <v/>
      </c>
      <c r="AO157" s="362" t="str">
        <f>IF(T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3,FALSE),IF(OR(AJ157=1,AJ157=2),VLOOKUP(AH157,INDEX((係数_乗用_ガソリン,係数_乗用_CNG,係数_乗用_軽油,係数_乗用_メタノール,係数_乗用_LPG),1,1,AR157):INDEX((係数_乗用_ガソリン,係数_乗用_CNG,係数_乗用_軽油,係数_乗用_メタノール,係数_乗用_LPG),125,5,AR157),3,FALSE))))))</f>
        <v/>
      </c>
      <c r="AP157" s="361" t="str">
        <f t="shared" si="48"/>
        <v/>
      </c>
      <c r="AQ157" s="363" t="str">
        <f t="shared" si="49"/>
        <v/>
      </c>
      <c r="AR157" s="361" t="str">
        <f t="shared" si="50"/>
        <v/>
      </c>
      <c r="AS157" s="363" t="str">
        <f t="shared" si="51"/>
        <v/>
      </c>
      <c r="AT157" s="364" t="str">
        <f t="shared" si="52"/>
        <v/>
      </c>
      <c r="AX157" s="607" t="b">
        <f t="shared" si="60"/>
        <v>0</v>
      </c>
      <c r="AY157" s="6" t="str">
        <f t="shared" si="61"/>
        <v>FALSEFALSEFALSE</v>
      </c>
      <c r="AZ157" s="608">
        <f t="shared" si="53"/>
        <v>0</v>
      </c>
      <c r="BA157" s="609" t="str">
        <f t="shared" si="62"/>
        <v/>
      </c>
      <c r="BB157" s="609">
        <f t="shared" si="54"/>
        <v>0</v>
      </c>
      <c r="BC157" s="604" t="str">
        <f t="shared" si="55"/>
        <v/>
      </c>
    </row>
    <row r="158" spans="1:55">
      <c r="A158" s="366">
        <v>102</v>
      </c>
      <c r="B158" s="108"/>
      <c r="C158" s="286"/>
      <c r="D158" s="287"/>
      <c r="E158" s="287"/>
      <c r="F158" s="288"/>
      <c r="G158" s="290"/>
      <c r="H158" s="107"/>
      <c r="I158" s="290"/>
      <c r="J158" s="107"/>
      <c r="K158" s="358" t="str">
        <f t="shared" si="32"/>
        <v/>
      </c>
      <c r="L158" s="358">
        <f t="shared" si="56"/>
        <v>0</v>
      </c>
      <c r="M158" s="358">
        <f t="shared" si="57"/>
        <v>0</v>
      </c>
      <c r="N158" s="359" t="str">
        <f t="shared" si="33"/>
        <v/>
      </c>
      <c r="O158" s="359" t="str">
        <f t="shared" si="34"/>
        <v/>
      </c>
      <c r="P158" s="359" t="str">
        <f t="shared" si="35"/>
        <v/>
      </c>
      <c r="Q158" s="359" t="str">
        <f t="shared" si="36"/>
        <v/>
      </c>
      <c r="R158" s="359" t="str">
        <f t="shared" si="37"/>
        <v/>
      </c>
      <c r="S158" s="359" t="str">
        <f t="shared" si="38"/>
        <v/>
      </c>
      <c r="T158" s="431" t="str">
        <f t="shared" si="58"/>
        <v/>
      </c>
      <c r="U158" s="515"/>
      <c r="V158" s="108"/>
      <c r="W158" s="109"/>
      <c r="X158" s="110"/>
      <c r="Y158" s="111"/>
      <c r="Z158" s="113"/>
      <c r="AA158" s="112"/>
      <c r="AB158" s="431" t="str">
        <f t="shared" si="39"/>
        <v/>
      </c>
      <c r="AC158" s="704" t="str">
        <f t="shared" si="59"/>
        <v/>
      </c>
      <c r="AD158" s="622"/>
      <c r="AE158" s="462"/>
      <c r="AF158" s="360" t="str">
        <f t="shared" si="40"/>
        <v/>
      </c>
      <c r="AG158" s="360" t="str">
        <f t="shared" si="41"/>
        <v/>
      </c>
      <c r="AH158" s="361" t="str">
        <f t="shared" si="42"/>
        <v/>
      </c>
      <c r="AI158" s="361" t="str">
        <f t="shared" si="43"/>
        <v/>
      </c>
      <c r="AJ158" s="361" t="str">
        <f t="shared" si="44"/>
        <v/>
      </c>
      <c r="AK158" s="361" t="str">
        <f t="shared" si="45"/>
        <v/>
      </c>
      <c r="AL158" s="361" t="str">
        <f t="shared" si="46"/>
        <v/>
      </c>
      <c r="AM158" s="361" t="str">
        <f t="shared" si="47"/>
        <v/>
      </c>
      <c r="AN158" s="362" t="str">
        <f>IF(AF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2,FALSE),IF(OR(AJ158=1,AJ158=2),VLOOKUP(AH158,INDEX((係数_乗用_ガソリン,係数_乗用_CNG,係数_乗用_軽油,係数_乗用_メタノール,係数_乗用_LPG),1,1,AR158):INDEX((係数_乗用_ガソリン,係数_乗用_CNG,係数_乗用_軽油,係数_乗用_メタノール,係数_乗用_LPG),125,5,AR158),2,FALSE))))))</f>
        <v/>
      </c>
      <c r="AO158" s="362" t="str">
        <f>IF(T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3,FALSE),IF(OR(AJ158=1,AJ158=2),VLOOKUP(AH158,INDEX((係数_乗用_ガソリン,係数_乗用_CNG,係数_乗用_軽油,係数_乗用_メタノール,係数_乗用_LPG),1,1,AR158):INDEX((係数_乗用_ガソリン,係数_乗用_CNG,係数_乗用_軽油,係数_乗用_メタノール,係数_乗用_LPG),125,5,AR158),3,FALSE))))))</f>
        <v/>
      </c>
      <c r="AP158" s="361" t="str">
        <f t="shared" si="48"/>
        <v/>
      </c>
      <c r="AQ158" s="363" t="str">
        <f t="shared" si="49"/>
        <v/>
      </c>
      <c r="AR158" s="361" t="str">
        <f t="shared" si="50"/>
        <v/>
      </c>
      <c r="AS158" s="363" t="str">
        <f t="shared" si="51"/>
        <v/>
      </c>
      <c r="AT158" s="364" t="str">
        <f t="shared" si="52"/>
        <v/>
      </c>
      <c r="AX158" s="607" t="b">
        <f t="shared" si="60"/>
        <v>0</v>
      </c>
      <c r="AY158" s="6" t="str">
        <f t="shared" si="61"/>
        <v>FALSEFALSEFALSE</v>
      </c>
      <c r="AZ158" s="608">
        <f t="shared" si="53"/>
        <v>0</v>
      </c>
      <c r="BA158" s="609" t="str">
        <f t="shared" si="62"/>
        <v/>
      </c>
      <c r="BB158" s="609">
        <f t="shared" si="54"/>
        <v>0</v>
      </c>
      <c r="BC158" s="604" t="str">
        <f t="shared" si="55"/>
        <v/>
      </c>
    </row>
    <row r="159" spans="1:55">
      <c r="A159" s="366">
        <v>103</v>
      </c>
      <c r="B159" s="108"/>
      <c r="C159" s="286"/>
      <c r="D159" s="287"/>
      <c r="E159" s="287"/>
      <c r="F159" s="288"/>
      <c r="G159" s="290"/>
      <c r="H159" s="107"/>
      <c r="I159" s="290"/>
      <c r="J159" s="107"/>
      <c r="K159" s="358" t="str">
        <f t="shared" si="32"/>
        <v/>
      </c>
      <c r="L159" s="358">
        <f t="shared" si="56"/>
        <v>0</v>
      </c>
      <c r="M159" s="358">
        <f t="shared" si="57"/>
        <v>0</v>
      </c>
      <c r="N159" s="359" t="str">
        <f t="shared" si="33"/>
        <v/>
      </c>
      <c r="O159" s="359" t="str">
        <f t="shared" si="34"/>
        <v/>
      </c>
      <c r="P159" s="359" t="str">
        <f t="shared" si="35"/>
        <v/>
      </c>
      <c r="Q159" s="359" t="str">
        <f t="shared" si="36"/>
        <v/>
      </c>
      <c r="R159" s="359" t="str">
        <f t="shared" si="37"/>
        <v/>
      </c>
      <c r="S159" s="359" t="str">
        <f t="shared" si="38"/>
        <v/>
      </c>
      <c r="T159" s="431" t="str">
        <f t="shared" si="58"/>
        <v/>
      </c>
      <c r="U159" s="515"/>
      <c r="V159" s="108"/>
      <c r="W159" s="109"/>
      <c r="X159" s="110"/>
      <c r="Y159" s="111"/>
      <c r="Z159" s="113"/>
      <c r="AA159" s="112"/>
      <c r="AB159" s="431" t="str">
        <f t="shared" si="39"/>
        <v/>
      </c>
      <c r="AC159" s="704" t="str">
        <f t="shared" si="59"/>
        <v/>
      </c>
      <c r="AD159" s="622"/>
      <c r="AE159" s="462"/>
      <c r="AF159" s="360" t="str">
        <f t="shared" si="40"/>
        <v/>
      </c>
      <c r="AG159" s="360" t="str">
        <f t="shared" si="41"/>
        <v/>
      </c>
      <c r="AH159" s="361" t="str">
        <f t="shared" si="42"/>
        <v/>
      </c>
      <c r="AI159" s="361" t="str">
        <f t="shared" si="43"/>
        <v/>
      </c>
      <c r="AJ159" s="361" t="str">
        <f t="shared" si="44"/>
        <v/>
      </c>
      <c r="AK159" s="361" t="str">
        <f t="shared" si="45"/>
        <v/>
      </c>
      <c r="AL159" s="361" t="str">
        <f t="shared" si="46"/>
        <v/>
      </c>
      <c r="AM159" s="361" t="str">
        <f t="shared" si="47"/>
        <v/>
      </c>
      <c r="AN159" s="362" t="str">
        <f>IF(AF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2,FALSE),IF(OR(AJ159=1,AJ159=2),VLOOKUP(AH159,INDEX((係数_乗用_ガソリン,係数_乗用_CNG,係数_乗用_軽油,係数_乗用_メタノール,係数_乗用_LPG),1,1,AR159):INDEX((係数_乗用_ガソリン,係数_乗用_CNG,係数_乗用_軽油,係数_乗用_メタノール,係数_乗用_LPG),125,5,AR159),2,FALSE))))))</f>
        <v/>
      </c>
      <c r="AO159" s="362" t="str">
        <f>IF(T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3,FALSE),IF(OR(AJ159=1,AJ159=2),VLOOKUP(AH159,INDEX((係数_乗用_ガソリン,係数_乗用_CNG,係数_乗用_軽油,係数_乗用_メタノール,係数_乗用_LPG),1,1,AR159):INDEX((係数_乗用_ガソリン,係数_乗用_CNG,係数_乗用_軽油,係数_乗用_メタノール,係数_乗用_LPG),125,5,AR159),3,FALSE))))))</f>
        <v/>
      </c>
      <c r="AP159" s="361" t="str">
        <f t="shared" si="48"/>
        <v/>
      </c>
      <c r="AQ159" s="363" t="str">
        <f t="shared" si="49"/>
        <v/>
      </c>
      <c r="AR159" s="361" t="str">
        <f t="shared" si="50"/>
        <v/>
      </c>
      <c r="AS159" s="363" t="str">
        <f t="shared" si="51"/>
        <v/>
      </c>
      <c r="AT159" s="364" t="str">
        <f t="shared" si="52"/>
        <v/>
      </c>
      <c r="AX159" s="607" t="b">
        <f t="shared" si="60"/>
        <v>0</v>
      </c>
      <c r="AY159" s="6" t="str">
        <f t="shared" si="61"/>
        <v>FALSEFALSEFALSE</v>
      </c>
      <c r="AZ159" s="608">
        <f t="shared" si="53"/>
        <v>0</v>
      </c>
      <c r="BA159" s="609" t="str">
        <f t="shared" si="62"/>
        <v/>
      </c>
      <c r="BB159" s="609">
        <f t="shared" si="54"/>
        <v>0</v>
      </c>
      <c r="BC159" s="604" t="str">
        <f t="shared" si="55"/>
        <v/>
      </c>
    </row>
    <row r="160" spans="1:55">
      <c r="A160" s="366">
        <v>104</v>
      </c>
      <c r="B160" s="108"/>
      <c r="C160" s="286"/>
      <c r="D160" s="287"/>
      <c r="E160" s="287"/>
      <c r="F160" s="288"/>
      <c r="G160" s="290"/>
      <c r="H160" s="107"/>
      <c r="I160" s="290"/>
      <c r="J160" s="107"/>
      <c r="K160" s="358" t="str">
        <f t="shared" si="32"/>
        <v/>
      </c>
      <c r="L160" s="358">
        <f t="shared" si="56"/>
        <v>0</v>
      </c>
      <c r="M160" s="358">
        <f t="shared" si="57"/>
        <v>0</v>
      </c>
      <c r="N160" s="359" t="str">
        <f t="shared" si="33"/>
        <v/>
      </c>
      <c r="O160" s="359" t="str">
        <f t="shared" si="34"/>
        <v/>
      </c>
      <c r="P160" s="359" t="str">
        <f t="shared" si="35"/>
        <v/>
      </c>
      <c r="Q160" s="359" t="str">
        <f t="shared" si="36"/>
        <v/>
      </c>
      <c r="R160" s="359" t="str">
        <f t="shared" si="37"/>
        <v/>
      </c>
      <c r="S160" s="359" t="str">
        <f t="shared" si="38"/>
        <v/>
      </c>
      <c r="T160" s="431" t="str">
        <f t="shared" si="58"/>
        <v/>
      </c>
      <c r="U160" s="515"/>
      <c r="V160" s="108"/>
      <c r="W160" s="109"/>
      <c r="X160" s="110"/>
      <c r="Y160" s="111"/>
      <c r="Z160" s="113"/>
      <c r="AA160" s="112"/>
      <c r="AB160" s="431" t="str">
        <f t="shared" si="39"/>
        <v/>
      </c>
      <c r="AC160" s="704" t="str">
        <f t="shared" si="59"/>
        <v/>
      </c>
      <c r="AD160" s="622"/>
      <c r="AE160" s="462"/>
      <c r="AF160" s="360" t="str">
        <f t="shared" si="40"/>
        <v/>
      </c>
      <c r="AG160" s="360" t="str">
        <f t="shared" si="41"/>
        <v/>
      </c>
      <c r="AH160" s="361" t="str">
        <f t="shared" si="42"/>
        <v/>
      </c>
      <c r="AI160" s="361" t="str">
        <f t="shared" si="43"/>
        <v/>
      </c>
      <c r="AJ160" s="361" t="str">
        <f t="shared" si="44"/>
        <v/>
      </c>
      <c r="AK160" s="361" t="str">
        <f t="shared" si="45"/>
        <v/>
      </c>
      <c r="AL160" s="361" t="str">
        <f t="shared" si="46"/>
        <v/>
      </c>
      <c r="AM160" s="361" t="str">
        <f t="shared" si="47"/>
        <v/>
      </c>
      <c r="AN160" s="362" t="str">
        <f>IF(AF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2,FALSE),IF(OR(AJ160=1,AJ160=2),VLOOKUP(AH160,INDEX((係数_乗用_ガソリン,係数_乗用_CNG,係数_乗用_軽油,係数_乗用_メタノール,係数_乗用_LPG),1,1,AR160):INDEX((係数_乗用_ガソリン,係数_乗用_CNG,係数_乗用_軽油,係数_乗用_メタノール,係数_乗用_LPG),125,5,AR160),2,FALSE))))))</f>
        <v/>
      </c>
      <c r="AO160" s="362" t="str">
        <f>IF(T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3,FALSE),IF(OR(AJ160=1,AJ160=2),VLOOKUP(AH160,INDEX((係数_乗用_ガソリン,係数_乗用_CNG,係数_乗用_軽油,係数_乗用_メタノール,係数_乗用_LPG),1,1,AR160):INDEX((係数_乗用_ガソリン,係数_乗用_CNG,係数_乗用_軽油,係数_乗用_メタノール,係数_乗用_LPG),125,5,AR160),3,FALSE))))))</f>
        <v/>
      </c>
      <c r="AP160" s="361" t="str">
        <f t="shared" si="48"/>
        <v/>
      </c>
      <c r="AQ160" s="363" t="str">
        <f t="shared" si="49"/>
        <v/>
      </c>
      <c r="AR160" s="361" t="str">
        <f t="shared" si="50"/>
        <v/>
      </c>
      <c r="AS160" s="363" t="str">
        <f t="shared" si="51"/>
        <v/>
      </c>
      <c r="AT160" s="364" t="str">
        <f t="shared" si="52"/>
        <v/>
      </c>
      <c r="AX160" s="607" t="b">
        <f t="shared" si="60"/>
        <v>0</v>
      </c>
      <c r="AY160" s="6" t="str">
        <f t="shared" si="61"/>
        <v>FALSEFALSEFALSE</v>
      </c>
      <c r="AZ160" s="608">
        <f t="shared" si="53"/>
        <v>0</v>
      </c>
      <c r="BA160" s="609" t="str">
        <f t="shared" si="62"/>
        <v/>
      </c>
      <c r="BB160" s="609">
        <f t="shared" si="54"/>
        <v>0</v>
      </c>
      <c r="BC160" s="604" t="str">
        <f t="shared" si="55"/>
        <v/>
      </c>
    </row>
    <row r="161" spans="1:55">
      <c r="A161" s="366">
        <v>105</v>
      </c>
      <c r="B161" s="108"/>
      <c r="C161" s="286"/>
      <c r="D161" s="287"/>
      <c r="E161" s="287"/>
      <c r="F161" s="288"/>
      <c r="G161" s="290"/>
      <c r="H161" s="107"/>
      <c r="I161" s="290"/>
      <c r="J161" s="107"/>
      <c r="K161" s="358" t="str">
        <f t="shared" si="32"/>
        <v/>
      </c>
      <c r="L161" s="358">
        <f t="shared" si="56"/>
        <v>0</v>
      </c>
      <c r="M161" s="358">
        <f t="shared" si="57"/>
        <v>0</v>
      </c>
      <c r="N161" s="359" t="str">
        <f t="shared" si="33"/>
        <v/>
      </c>
      <c r="O161" s="359" t="str">
        <f t="shared" si="34"/>
        <v/>
      </c>
      <c r="P161" s="359" t="str">
        <f t="shared" si="35"/>
        <v/>
      </c>
      <c r="Q161" s="359" t="str">
        <f t="shared" si="36"/>
        <v/>
      </c>
      <c r="R161" s="359" t="str">
        <f t="shared" si="37"/>
        <v/>
      </c>
      <c r="S161" s="359" t="str">
        <f t="shared" si="38"/>
        <v/>
      </c>
      <c r="T161" s="431" t="str">
        <f t="shared" si="58"/>
        <v/>
      </c>
      <c r="U161" s="515"/>
      <c r="V161" s="108"/>
      <c r="W161" s="109"/>
      <c r="X161" s="110"/>
      <c r="Y161" s="111"/>
      <c r="Z161" s="113"/>
      <c r="AA161" s="112"/>
      <c r="AB161" s="431" t="str">
        <f t="shared" si="39"/>
        <v/>
      </c>
      <c r="AC161" s="704" t="str">
        <f t="shared" si="59"/>
        <v/>
      </c>
      <c r="AD161" s="622"/>
      <c r="AE161" s="462"/>
      <c r="AF161" s="360" t="str">
        <f t="shared" si="40"/>
        <v/>
      </c>
      <c r="AG161" s="360" t="str">
        <f t="shared" si="41"/>
        <v/>
      </c>
      <c r="AH161" s="361" t="str">
        <f t="shared" si="42"/>
        <v/>
      </c>
      <c r="AI161" s="361" t="str">
        <f t="shared" si="43"/>
        <v/>
      </c>
      <c r="AJ161" s="361" t="str">
        <f t="shared" si="44"/>
        <v/>
      </c>
      <c r="AK161" s="361" t="str">
        <f t="shared" si="45"/>
        <v/>
      </c>
      <c r="AL161" s="361" t="str">
        <f t="shared" si="46"/>
        <v/>
      </c>
      <c r="AM161" s="361" t="str">
        <f t="shared" si="47"/>
        <v/>
      </c>
      <c r="AN161" s="362" t="str">
        <f>IF(AF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2,FALSE),IF(OR(AJ161=1,AJ161=2),VLOOKUP(AH161,INDEX((係数_乗用_ガソリン,係数_乗用_CNG,係数_乗用_軽油,係数_乗用_メタノール,係数_乗用_LPG),1,1,AR161):INDEX((係数_乗用_ガソリン,係数_乗用_CNG,係数_乗用_軽油,係数_乗用_メタノール,係数_乗用_LPG),125,5,AR161),2,FALSE))))))</f>
        <v/>
      </c>
      <c r="AO161" s="362" t="str">
        <f>IF(T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3,FALSE),IF(OR(AJ161=1,AJ161=2),VLOOKUP(AH161,INDEX((係数_乗用_ガソリン,係数_乗用_CNG,係数_乗用_軽油,係数_乗用_メタノール,係数_乗用_LPG),1,1,AR161):INDEX((係数_乗用_ガソリン,係数_乗用_CNG,係数_乗用_軽油,係数_乗用_メタノール,係数_乗用_LPG),125,5,AR161),3,FALSE))))))</f>
        <v/>
      </c>
      <c r="AP161" s="361" t="str">
        <f t="shared" si="48"/>
        <v/>
      </c>
      <c r="AQ161" s="363" t="str">
        <f t="shared" si="49"/>
        <v/>
      </c>
      <c r="AR161" s="361" t="str">
        <f t="shared" si="50"/>
        <v/>
      </c>
      <c r="AS161" s="363" t="str">
        <f t="shared" si="51"/>
        <v/>
      </c>
      <c r="AT161" s="364" t="str">
        <f t="shared" si="52"/>
        <v/>
      </c>
      <c r="AX161" s="607" t="b">
        <f t="shared" si="60"/>
        <v>0</v>
      </c>
      <c r="AY161" s="6" t="str">
        <f t="shared" si="61"/>
        <v>FALSEFALSEFALSE</v>
      </c>
      <c r="AZ161" s="608">
        <f t="shared" si="53"/>
        <v>0</v>
      </c>
      <c r="BA161" s="609" t="str">
        <f t="shared" si="62"/>
        <v/>
      </c>
      <c r="BB161" s="609">
        <f t="shared" si="54"/>
        <v>0</v>
      </c>
      <c r="BC161" s="604" t="str">
        <f t="shared" si="55"/>
        <v/>
      </c>
    </row>
    <row r="162" spans="1:55">
      <c r="A162" s="366">
        <v>106</v>
      </c>
      <c r="B162" s="108"/>
      <c r="C162" s="286"/>
      <c r="D162" s="287"/>
      <c r="E162" s="287"/>
      <c r="F162" s="288"/>
      <c r="G162" s="290"/>
      <c r="H162" s="107"/>
      <c r="I162" s="290"/>
      <c r="J162" s="107"/>
      <c r="K162" s="358" t="str">
        <f t="shared" si="32"/>
        <v/>
      </c>
      <c r="L162" s="358">
        <f t="shared" si="56"/>
        <v>0</v>
      </c>
      <c r="M162" s="358">
        <f t="shared" si="57"/>
        <v>0</v>
      </c>
      <c r="N162" s="359" t="str">
        <f t="shared" si="33"/>
        <v/>
      </c>
      <c r="O162" s="359" t="str">
        <f t="shared" si="34"/>
        <v/>
      </c>
      <c r="P162" s="359" t="str">
        <f t="shared" si="35"/>
        <v/>
      </c>
      <c r="Q162" s="359" t="str">
        <f t="shared" si="36"/>
        <v/>
      </c>
      <c r="R162" s="359" t="str">
        <f t="shared" si="37"/>
        <v/>
      </c>
      <c r="S162" s="359" t="str">
        <f t="shared" si="38"/>
        <v/>
      </c>
      <c r="T162" s="431" t="str">
        <f t="shared" si="58"/>
        <v/>
      </c>
      <c r="U162" s="515"/>
      <c r="V162" s="108"/>
      <c r="W162" s="109"/>
      <c r="X162" s="110"/>
      <c r="Y162" s="111"/>
      <c r="Z162" s="113"/>
      <c r="AA162" s="112"/>
      <c r="AB162" s="431" t="str">
        <f t="shared" si="39"/>
        <v/>
      </c>
      <c r="AC162" s="704" t="str">
        <f t="shared" si="59"/>
        <v/>
      </c>
      <c r="AD162" s="622"/>
      <c r="AE162" s="462"/>
      <c r="AF162" s="360" t="str">
        <f t="shared" si="40"/>
        <v/>
      </c>
      <c r="AG162" s="360" t="str">
        <f t="shared" si="41"/>
        <v/>
      </c>
      <c r="AH162" s="361" t="str">
        <f t="shared" si="42"/>
        <v/>
      </c>
      <c r="AI162" s="361" t="str">
        <f t="shared" si="43"/>
        <v/>
      </c>
      <c r="AJ162" s="361" t="str">
        <f t="shared" si="44"/>
        <v/>
      </c>
      <c r="AK162" s="361" t="str">
        <f t="shared" si="45"/>
        <v/>
      </c>
      <c r="AL162" s="361" t="str">
        <f t="shared" si="46"/>
        <v/>
      </c>
      <c r="AM162" s="361" t="str">
        <f t="shared" si="47"/>
        <v/>
      </c>
      <c r="AN162" s="362" t="str">
        <f>IF(AF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2,FALSE),IF(OR(AJ162=1,AJ162=2),VLOOKUP(AH162,INDEX((係数_乗用_ガソリン,係数_乗用_CNG,係数_乗用_軽油,係数_乗用_メタノール,係数_乗用_LPG),1,1,AR162):INDEX((係数_乗用_ガソリン,係数_乗用_CNG,係数_乗用_軽油,係数_乗用_メタノール,係数_乗用_LPG),125,5,AR162),2,FALSE))))))</f>
        <v/>
      </c>
      <c r="AO162" s="362" t="str">
        <f>IF(T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3,FALSE),IF(OR(AJ162=1,AJ162=2),VLOOKUP(AH162,INDEX((係数_乗用_ガソリン,係数_乗用_CNG,係数_乗用_軽油,係数_乗用_メタノール,係数_乗用_LPG),1,1,AR162):INDEX((係数_乗用_ガソリン,係数_乗用_CNG,係数_乗用_軽油,係数_乗用_メタノール,係数_乗用_LPG),125,5,AR162),3,FALSE))))))</f>
        <v/>
      </c>
      <c r="AP162" s="361" t="str">
        <f t="shared" si="48"/>
        <v/>
      </c>
      <c r="AQ162" s="363" t="str">
        <f t="shared" si="49"/>
        <v/>
      </c>
      <c r="AR162" s="361" t="str">
        <f t="shared" si="50"/>
        <v/>
      </c>
      <c r="AS162" s="363" t="str">
        <f t="shared" si="51"/>
        <v/>
      </c>
      <c r="AT162" s="364" t="str">
        <f t="shared" si="52"/>
        <v/>
      </c>
      <c r="AX162" s="607" t="b">
        <f t="shared" si="60"/>
        <v>0</v>
      </c>
      <c r="AY162" s="6" t="str">
        <f t="shared" si="61"/>
        <v>FALSEFALSEFALSE</v>
      </c>
      <c r="AZ162" s="608">
        <f t="shared" si="53"/>
        <v>0</v>
      </c>
      <c r="BA162" s="609" t="str">
        <f t="shared" si="62"/>
        <v/>
      </c>
      <c r="BB162" s="609">
        <f t="shared" si="54"/>
        <v>0</v>
      </c>
      <c r="BC162" s="604" t="str">
        <f t="shared" si="55"/>
        <v/>
      </c>
    </row>
    <row r="163" spans="1:55">
      <c r="A163" s="366">
        <v>107</v>
      </c>
      <c r="B163" s="108"/>
      <c r="C163" s="286"/>
      <c r="D163" s="287"/>
      <c r="E163" s="287"/>
      <c r="F163" s="288"/>
      <c r="G163" s="290"/>
      <c r="H163" s="107"/>
      <c r="I163" s="290"/>
      <c r="J163" s="107"/>
      <c r="K163" s="358" t="str">
        <f t="shared" si="32"/>
        <v/>
      </c>
      <c r="L163" s="358">
        <f t="shared" si="56"/>
        <v>0</v>
      </c>
      <c r="M163" s="358">
        <f t="shared" si="57"/>
        <v>0</v>
      </c>
      <c r="N163" s="359" t="str">
        <f t="shared" si="33"/>
        <v/>
      </c>
      <c r="O163" s="359" t="str">
        <f t="shared" si="34"/>
        <v/>
      </c>
      <c r="P163" s="359" t="str">
        <f t="shared" si="35"/>
        <v/>
      </c>
      <c r="Q163" s="359" t="str">
        <f t="shared" si="36"/>
        <v/>
      </c>
      <c r="R163" s="359" t="str">
        <f t="shared" si="37"/>
        <v/>
      </c>
      <c r="S163" s="359" t="str">
        <f t="shared" si="38"/>
        <v/>
      </c>
      <c r="T163" s="431" t="str">
        <f t="shared" si="58"/>
        <v/>
      </c>
      <c r="U163" s="515"/>
      <c r="V163" s="108"/>
      <c r="W163" s="109"/>
      <c r="X163" s="110"/>
      <c r="Y163" s="111"/>
      <c r="Z163" s="113"/>
      <c r="AA163" s="112"/>
      <c r="AB163" s="431" t="str">
        <f t="shared" si="39"/>
        <v/>
      </c>
      <c r="AC163" s="704" t="str">
        <f t="shared" si="59"/>
        <v/>
      </c>
      <c r="AD163" s="622"/>
      <c r="AE163" s="462"/>
      <c r="AF163" s="360" t="str">
        <f t="shared" si="40"/>
        <v/>
      </c>
      <c r="AG163" s="360" t="str">
        <f t="shared" si="41"/>
        <v/>
      </c>
      <c r="AH163" s="361" t="str">
        <f t="shared" si="42"/>
        <v/>
      </c>
      <c r="AI163" s="361" t="str">
        <f t="shared" si="43"/>
        <v/>
      </c>
      <c r="AJ163" s="361" t="str">
        <f t="shared" si="44"/>
        <v/>
      </c>
      <c r="AK163" s="361" t="str">
        <f t="shared" si="45"/>
        <v/>
      </c>
      <c r="AL163" s="361" t="str">
        <f t="shared" si="46"/>
        <v/>
      </c>
      <c r="AM163" s="361" t="str">
        <f t="shared" si="47"/>
        <v/>
      </c>
      <c r="AN163" s="362" t="str">
        <f>IF(AF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2,FALSE),IF(OR(AJ163=1,AJ163=2),VLOOKUP(AH163,INDEX((係数_乗用_ガソリン,係数_乗用_CNG,係数_乗用_軽油,係数_乗用_メタノール,係数_乗用_LPG),1,1,AR163):INDEX((係数_乗用_ガソリン,係数_乗用_CNG,係数_乗用_軽油,係数_乗用_メタノール,係数_乗用_LPG),125,5,AR163),2,FALSE))))))</f>
        <v/>
      </c>
      <c r="AO163" s="362" t="str">
        <f>IF(T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3,FALSE),IF(OR(AJ163=1,AJ163=2),VLOOKUP(AH163,INDEX((係数_乗用_ガソリン,係数_乗用_CNG,係数_乗用_軽油,係数_乗用_メタノール,係数_乗用_LPG),1,1,AR163):INDEX((係数_乗用_ガソリン,係数_乗用_CNG,係数_乗用_軽油,係数_乗用_メタノール,係数_乗用_LPG),125,5,AR163),3,FALSE))))))</f>
        <v/>
      </c>
      <c r="AP163" s="361" t="str">
        <f t="shared" si="48"/>
        <v/>
      </c>
      <c r="AQ163" s="363" t="str">
        <f t="shared" si="49"/>
        <v/>
      </c>
      <c r="AR163" s="361" t="str">
        <f t="shared" si="50"/>
        <v/>
      </c>
      <c r="AS163" s="363" t="str">
        <f t="shared" si="51"/>
        <v/>
      </c>
      <c r="AT163" s="364" t="str">
        <f t="shared" si="52"/>
        <v/>
      </c>
      <c r="AX163" s="607" t="b">
        <f t="shared" si="60"/>
        <v>0</v>
      </c>
      <c r="AY163" s="6" t="str">
        <f t="shared" si="61"/>
        <v>FALSEFALSEFALSE</v>
      </c>
      <c r="AZ163" s="608">
        <f t="shared" si="53"/>
        <v>0</v>
      </c>
      <c r="BA163" s="609" t="str">
        <f t="shared" si="62"/>
        <v/>
      </c>
      <c r="BB163" s="609">
        <f t="shared" si="54"/>
        <v>0</v>
      </c>
      <c r="BC163" s="604" t="str">
        <f t="shared" si="55"/>
        <v/>
      </c>
    </row>
    <row r="164" spans="1:55">
      <c r="A164" s="366">
        <v>108</v>
      </c>
      <c r="B164" s="108"/>
      <c r="C164" s="286"/>
      <c r="D164" s="287"/>
      <c r="E164" s="287"/>
      <c r="F164" s="288"/>
      <c r="G164" s="290"/>
      <c r="H164" s="107"/>
      <c r="I164" s="290"/>
      <c r="J164" s="107"/>
      <c r="K164" s="358" t="str">
        <f t="shared" si="32"/>
        <v/>
      </c>
      <c r="L164" s="358">
        <f t="shared" si="56"/>
        <v>0</v>
      </c>
      <c r="M164" s="358">
        <f t="shared" si="57"/>
        <v>0</v>
      </c>
      <c r="N164" s="359" t="str">
        <f t="shared" si="33"/>
        <v/>
      </c>
      <c r="O164" s="359" t="str">
        <f t="shared" si="34"/>
        <v/>
      </c>
      <c r="P164" s="359" t="str">
        <f t="shared" si="35"/>
        <v/>
      </c>
      <c r="Q164" s="359" t="str">
        <f t="shared" si="36"/>
        <v/>
      </c>
      <c r="R164" s="359" t="str">
        <f t="shared" si="37"/>
        <v/>
      </c>
      <c r="S164" s="359" t="str">
        <f t="shared" si="38"/>
        <v/>
      </c>
      <c r="T164" s="431" t="str">
        <f t="shared" si="58"/>
        <v/>
      </c>
      <c r="U164" s="515"/>
      <c r="V164" s="108"/>
      <c r="W164" s="109"/>
      <c r="X164" s="110"/>
      <c r="Y164" s="111"/>
      <c r="Z164" s="113"/>
      <c r="AA164" s="112"/>
      <c r="AB164" s="431" t="str">
        <f t="shared" si="39"/>
        <v/>
      </c>
      <c r="AC164" s="704" t="str">
        <f t="shared" si="59"/>
        <v/>
      </c>
      <c r="AD164" s="622"/>
      <c r="AE164" s="462"/>
      <c r="AF164" s="360" t="str">
        <f t="shared" si="40"/>
        <v/>
      </c>
      <c r="AG164" s="360" t="str">
        <f t="shared" si="41"/>
        <v/>
      </c>
      <c r="AH164" s="361" t="str">
        <f t="shared" si="42"/>
        <v/>
      </c>
      <c r="AI164" s="361" t="str">
        <f t="shared" si="43"/>
        <v/>
      </c>
      <c r="AJ164" s="361" t="str">
        <f t="shared" si="44"/>
        <v/>
      </c>
      <c r="AK164" s="361" t="str">
        <f t="shared" si="45"/>
        <v/>
      </c>
      <c r="AL164" s="361" t="str">
        <f t="shared" si="46"/>
        <v/>
      </c>
      <c r="AM164" s="361" t="str">
        <f t="shared" si="47"/>
        <v/>
      </c>
      <c r="AN164" s="362" t="str">
        <f>IF(AF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2,FALSE),IF(OR(AJ164=1,AJ164=2),VLOOKUP(AH164,INDEX((係数_乗用_ガソリン,係数_乗用_CNG,係数_乗用_軽油,係数_乗用_メタノール,係数_乗用_LPG),1,1,AR164):INDEX((係数_乗用_ガソリン,係数_乗用_CNG,係数_乗用_軽油,係数_乗用_メタノール,係数_乗用_LPG),125,5,AR164),2,FALSE))))))</f>
        <v/>
      </c>
      <c r="AO164" s="362" t="str">
        <f>IF(T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3,FALSE),IF(OR(AJ164=1,AJ164=2),VLOOKUP(AH164,INDEX((係数_乗用_ガソリン,係数_乗用_CNG,係数_乗用_軽油,係数_乗用_メタノール,係数_乗用_LPG),1,1,AR164):INDEX((係数_乗用_ガソリン,係数_乗用_CNG,係数_乗用_軽油,係数_乗用_メタノール,係数_乗用_LPG),125,5,AR164),3,FALSE))))))</f>
        <v/>
      </c>
      <c r="AP164" s="361" t="str">
        <f t="shared" si="48"/>
        <v/>
      </c>
      <c r="AQ164" s="363" t="str">
        <f t="shared" si="49"/>
        <v/>
      </c>
      <c r="AR164" s="361" t="str">
        <f t="shared" si="50"/>
        <v/>
      </c>
      <c r="AS164" s="363" t="str">
        <f t="shared" si="51"/>
        <v/>
      </c>
      <c r="AT164" s="364" t="str">
        <f t="shared" si="52"/>
        <v/>
      </c>
      <c r="AX164" s="607" t="b">
        <f t="shared" si="60"/>
        <v>0</v>
      </c>
      <c r="AY164" s="6" t="str">
        <f t="shared" si="61"/>
        <v>FALSEFALSEFALSE</v>
      </c>
      <c r="AZ164" s="608">
        <f t="shared" si="53"/>
        <v>0</v>
      </c>
      <c r="BA164" s="609" t="str">
        <f t="shared" si="62"/>
        <v/>
      </c>
      <c r="BB164" s="609">
        <f t="shared" si="54"/>
        <v>0</v>
      </c>
      <c r="BC164" s="604" t="str">
        <f t="shared" si="55"/>
        <v/>
      </c>
    </row>
    <row r="165" spans="1:55">
      <c r="A165" s="366">
        <v>109</v>
      </c>
      <c r="B165" s="108"/>
      <c r="C165" s="286"/>
      <c r="D165" s="287"/>
      <c r="E165" s="287"/>
      <c r="F165" s="288"/>
      <c r="G165" s="290"/>
      <c r="H165" s="107"/>
      <c r="I165" s="290"/>
      <c r="J165" s="107"/>
      <c r="K165" s="358" t="str">
        <f t="shared" si="32"/>
        <v/>
      </c>
      <c r="L165" s="358">
        <f t="shared" si="56"/>
        <v>0</v>
      </c>
      <c r="M165" s="358">
        <f t="shared" si="57"/>
        <v>0</v>
      </c>
      <c r="N165" s="359" t="str">
        <f t="shared" si="33"/>
        <v/>
      </c>
      <c r="O165" s="359" t="str">
        <f t="shared" si="34"/>
        <v/>
      </c>
      <c r="P165" s="359" t="str">
        <f t="shared" si="35"/>
        <v/>
      </c>
      <c r="Q165" s="359" t="str">
        <f t="shared" si="36"/>
        <v/>
      </c>
      <c r="R165" s="359" t="str">
        <f t="shared" si="37"/>
        <v/>
      </c>
      <c r="S165" s="359" t="str">
        <f t="shared" si="38"/>
        <v/>
      </c>
      <c r="T165" s="431" t="str">
        <f t="shared" si="58"/>
        <v/>
      </c>
      <c r="U165" s="515"/>
      <c r="V165" s="108"/>
      <c r="W165" s="109"/>
      <c r="X165" s="110"/>
      <c r="Y165" s="111"/>
      <c r="Z165" s="113"/>
      <c r="AA165" s="112"/>
      <c r="AB165" s="431" t="str">
        <f t="shared" si="39"/>
        <v/>
      </c>
      <c r="AC165" s="704" t="str">
        <f t="shared" si="59"/>
        <v/>
      </c>
      <c r="AD165" s="622"/>
      <c r="AE165" s="462"/>
      <c r="AF165" s="360" t="str">
        <f t="shared" si="40"/>
        <v/>
      </c>
      <c r="AG165" s="360" t="str">
        <f t="shared" si="41"/>
        <v/>
      </c>
      <c r="AH165" s="361" t="str">
        <f t="shared" si="42"/>
        <v/>
      </c>
      <c r="AI165" s="361" t="str">
        <f t="shared" si="43"/>
        <v/>
      </c>
      <c r="AJ165" s="361" t="str">
        <f t="shared" si="44"/>
        <v/>
      </c>
      <c r="AK165" s="361" t="str">
        <f t="shared" si="45"/>
        <v/>
      </c>
      <c r="AL165" s="361" t="str">
        <f t="shared" si="46"/>
        <v/>
      </c>
      <c r="AM165" s="361" t="str">
        <f t="shared" si="47"/>
        <v/>
      </c>
      <c r="AN165" s="362" t="str">
        <f>IF(AF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2,FALSE),IF(OR(AJ165=1,AJ165=2),VLOOKUP(AH165,INDEX((係数_乗用_ガソリン,係数_乗用_CNG,係数_乗用_軽油,係数_乗用_メタノール,係数_乗用_LPG),1,1,AR165):INDEX((係数_乗用_ガソリン,係数_乗用_CNG,係数_乗用_軽油,係数_乗用_メタノール,係数_乗用_LPG),125,5,AR165),2,FALSE))))))</f>
        <v/>
      </c>
      <c r="AO165" s="362" t="str">
        <f>IF(T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3,FALSE),IF(OR(AJ165=1,AJ165=2),VLOOKUP(AH165,INDEX((係数_乗用_ガソリン,係数_乗用_CNG,係数_乗用_軽油,係数_乗用_メタノール,係数_乗用_LPG),1,1,AR165):INDEX((係数_乗用_ガソリン,係数_乗用_CNG,係数_乗用_軽油,係数_乗用_メタノール,係数_乗用_LPG),125,5,AR165),3,FALSE))))))</f>
        <v/>
      </c>
      <c r="AP165" s="361" t="str">
        <f t="shared" si="48"/>
        <v/>
      </c>
      <c r="AQ165" s="363" t="str">
        <f t="shared" si="49"/>
        <v/>
      </c>
      <c r="AR165" s="361" t="str">
        <f t="shared" si="50"/>
        <v/>
      </c>
      <c r="AS165" s="363" t="str">
        <f t="shared" si="51"/>
        <v/>
      </c>
      <c r="AT165" s="364" t="str">
        <f t="shared" si="52"/>
        <v/>
      </c>
      <c r="AX165" s="607" t="b">
        <f t="shared" si="60"/>
        <v>0</v>
      </c>
      <c r="AY165" s="6" t="str">
        <f t="shared" si="61"/>
        <v>FALSEFALSEFALSE</v>
      </c>
      <c r="AZ165" s="608">
        <f t="shared" si="53"/>
        <v>0</v>
      </c>
      <c r="BA165" s="609" t="str">
        <f t="shared" si="62"/>
        <v/>
      </c>
      <c r="BB165" s="609">
        <f t="shared" si="54"/>
        <v>0</v>
      </c>
      <c r="BC165" s="604" t="str">
        <f t="shared" si="55"/>
        <v/>
      </c>
    </row>
    <row r="166" spans="1:55">
      <c r="A166" s="366">
        <v>110</v>
      </c>
      <c r="B166" s="108"/>
      <c r="C166" s="286"/>
      <c r="D166" s="287"/>
      <c r="E166" s="287"/>
      <c r="F166" s="288"/>
      <c r="G166" s="290"/>
      <c r="H166" s="107"/>
      <c r="I166" s="290"/>
      <c r="J166" s="107"/>
      <c r="K166" s="358" t="str">
        <f t="shared" si="32"/>
        <v/>
      </c>
      <c r="L166" s="358">
        <f t="shared" si="56"/>
        <v>0</v>
      </c>
      <c r="M166" s="358">
        <f t="shared" si="57"/>
        <v>0</v>
      </c>
      <c r="N166" s="359" t="str">
        <f t="shared" si="33"/>
        <v/>
      </c>
      <c r="O166" s="359" t="str">
        <f t="shared" si="34"/>
        <v/>
      </c>
      <c r="P166" s="359" t="str">
        <f t="shared" si="35"/>
        <v/>
      </c>
      <c r="Q166" s="359" t="str">
        <f t="shared" si="36"/>
        <v/>
      </c>
      <c r="R166" s="359" t="str">
        <f t="shared" si="37"/>
        <v/>
      </c>
      <c r="S166" s="359" t="str">
        <f t="shared" si="38"/>
        <v/>
      </c>
      <c r="T166" s="431" t="str">
        <f t="shared" si="58"/>
        <v/>
      </c>
      <c r="U166" s="515"/>
      <c r="V166" s="108"/>
      <c r="W166" s="109"/>
      <c r="X166" s="110"/>
      <c r="Y166" s="111"/>
      <c r="Z166" s="113"/>
      <c r="AA166" s="112"/>
      <c r="AB166" s="431" t="str">
        <f t="shared" si="39"/>
        <v/>
      </c>
      <c r="AC166" s="704" t="str">
        <f t="shared" si="59"/>
        <v/>
      </c>
      <c r="AD166" s="622"/>
      <c r="AE166" s="462"/>
      <c r="AF166" s="360" t="str">
        <f t="shared" si="40"/>
        <v/>
      </c>
      <c r="AG166" s="360" t="str">
        <f t="shared" si="41"/>
        <v/>
      </c>
      <c r="AH166" s="361" t="str">
        <f t="shared" si="42"/>
        <v/>
      </c>
      <c r="AI166" s="361" t="str">
        <f t="shared" si="43"/>
        <v/>
      </c>
      <c r="AJ166" s="361" t="str">
        <f t="shared" si="44"/>
        <v/>
      </c>
      <c r="AK166" s="361" t="str">
        <f t="shared" si="45"/>
        <v/>
      </c>
      <c r="AL166" s="361" t="str">
        <f t="shared" si="46"/>
        <v/>
      </c>
      <c r="AM166" s="361" t="str">
        <f t="shared" si="47"/>
        <v/>
      </c>
      <c r="AN166" s="362" t="str">
        <f>IF(AF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2,FALSE),IF(OR(AJ166=1,AJ166=2),VLOOKUP(AH166,INDEX((係数_乗用_ガソリン,係数_乗用_CNG,係数_乗用_軽油,係数_乗用_メタノール,係数_乗用_LPG),1,1,AR166):INDEX((係数_乗用_ガソリン,係数_乗用_CNG,係数_乗用_軽油,係数_乗用_メタノール,係数_乗用_LPG),125,5,AR166),2,FALSE))))))</f>
        <v/>
      </c>
      <c r="AO166" s="362" t="str">
        <f>IF(T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3,FALSE),IF(OR(AJ166=1,AJ166=2),VLOOKUP(AH166,INDEX((係数_乗用_ガソリン,係数_乗用_CNG,係数_乗用_軽油,係数_乗用_メタノール,係数_乗用_LPG),1,1,AR166):INDEX((係数_乗用_ガソリン,係数_乗用_CNG,係数_乗用_軽油,係数_乗用_メタノール,係数_乗用_LPG),125,5,AR166),3,FALSE))))))</f>
        <v/>
      </c>
      <c r="AP166" s="361" t="str">
        <f t="shared" si="48"/>
        <v/>
      </c>
      <c r="AQ166" s="363" t="str">
        <f t="shared" si="49"/>
        <v/>
      </c>
      <c r="AR166" s="361" t="str">
        <f t="shared" si="50"/>
        <v/>
      </c>
      <c r="AS166" s="363" t="str">
        <f t="shared" si="51"/>
        <v/>
      </c>
      <c r="AT166" s="364" t="str">
        <f t="shared" si="52"/>
        <v/>
      </c>
      <c r="AX166" s="607" t="b">
        <f t="shared" si="60"/>
        <v>0</v>
      </c>
      <c r="AY166" s="6" t="str">
        <f t="shared" si="61"/>
        <v>FALSEFALSEFALSE</v>
      </c>
      <c r="AZ166" s="608">
        <f t="shared" si="53"/>
        <v>0</v>
      </c>
      <c r="BA166" s="609" t="str">
        <f t="shared" si="62"/>
        <v/>
      </c>
      <c r="BB166" s="609">
        <f t="shared" si="54"/>
        <v>0</v>
      </c>
      <c r="BC166" s="604" t="str">
        <f t="shared" si="55"/>
        <v/>
      </c>
    </row>
    <row r="167" spans="1:55">
      <c r="A167" s="366">
        <v>111</v>
      </c>
      <c r="B167" s="108"/>
      <c r="C167" s="286"/>
      <c r="D167" s="287"/>
      <c r="E167" s="287"/>
      <c r="F167" s="288"/>
      <c r="G167" s="290"/>
      <c r="H167" s="107"/>
      <c r="I167" s="290"/>
      <c r="J167" s="107"/>
      <c r="K167" s="358" t="str">
        <f t="shared" si="32"/>
        <v/>
      </c>
      <c r="L167" s="358">
        <f t="shared" si="56"/>
        <v>0</v>
      </c>
      <c r="M167" s="358">
        <f t="shared" si="57"/>
        <v>0</v>
      </c>
      <c r="N167" s="359" t="str">
        <f t="shared" si="33"/>
        <v/>
      </c>
      <c r="O167" s="359" t="str">
        <f t="shared" si="34"/>
        <v/>
      </c>
      <c r="P167" s="359" t="str">
        <f t="shared" si="35"/>
        <v/>
      </c>
      <c r="Q167" s="359" t="str">
        <f t="shared" si="36"/>
        <v/>
      </c>
      <c r="R167" s="359" t="str">
        <f t="shared" si="37"/>
        <v/>
      </c>
      <c r="S167" s="359" t="str">
        <f t="shared" si="38"/>
        <v/>
      </c>
      <c r="T167" s="431" t="str">
        <f t="shared" si="58"/>
        <v/>
      </c>
      <c r="U167" s="515"/>
      <c r="V167" s="108"/>
      <c r="W167" s="109"/>
      <c r="X167" s="110"/>
      <c r="Y167" s="111"/>
      <c r="Z167" s="113"/>
      <c r="AA167" s="112"/>
      <c r="AB167" s="431" t="str">
        <f t="shared" si="39"/>
        <v/>
      </c>
      <c r="AC167" s="704" t="str">
        <f t="shared" si="59"/>
        <v/>
      </c>
      <c r="AD167" s="622"/>
      <c r="AE167" s="462"/>
      <c r="AF167" s="360" t="str">
        <f t="shared" si="40"/>
        <v/>
      </c>
      <c r="AG167" s="360" t="str">
        <f t="shared" si="41"/>
        <v/>
      </c>
      <c r="AH167" s="361" t="str">
        <f t="shared" si="42"/>
        <v/>
      </c>
      <c r="AI167" s="361" t="str">
        <f t="shared" si="43"/>
        <v/>
      </c>
      <c r="AJ167" s="361" t="str">
        <f t="shared" si="44"/>
        <v/>
      </c>
      <c r="AK167" s="361" t="str">
        <f t="shared" si="45"/>
        <v/>
      </c>
      <c r="AL167" s="361" t="str">
        <f t="shared" si="46"/>
        <v/>
      </c>
      <c r="AM167" s="361" t="str">
        <f t="shared" si="47"/>
        <v/>
      </c>
      <c r="AN167" s="362" t="str">
        <f>IF(AF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2,FALSE),IF(OR(AJ167=1,AJ167=2),VLOOKUP(AH167,INDEX((係数_乗用_ガソリン,係数_乗用_CNG,係数_乗用_軽油,係数_乗用_メタノール,係数_乗用_LPG),1,1,AR167):INDEX((係数_乗用_ガソリン,係数_乗用_CNG,係数_乗用_軽油,係数_乗用_メタノール,係数_乗用_LPG),125,5,AR167),2,FALSE))))))</f>
        <v/>
      </c>
      <c r="AO167" s="362" t="str">
        <f>IF(T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3,FALSE),IF(OR(AJ167=1,AJ167=2),VLOOKUP(AH167,INDEX((係数_乗用_ガソリン,係数_乗用_CNG,係数_乗用_軽油,係数_乗用_メタノール,係数_乗用_LPG),1,1,AR167):INDEX((係数_乗用_ガソリン,係数_乗用_CNG,係数_乗用_軽油,係数_乗用_メタノール,係数_乗用_LPG),125,5,AR167),3,FALSE))))))</f>
        <v/>
      </c>
      <c r="AP167" s="361" t="str">
        <f t="shared" si="48"/>
        <v/>
      </c>
      <c r="AQ167" s="363" t="str">
        <f t="shared" si="49"/>
        <v/>
      </c>
      <c r="AR167" s="361" t="str">
        <f t="shared" si="50"/>
        <v/>
      </c>
      <c r="AS167" s="363" t="str">
        <f t="shared" si="51"/>
        <v/>
      </c>
      <c r="AT167" s="364" t="str">
        <f t="shared" si="52"/>
        <v/>
      </c>
      <c r="AX167" s="607" t="b">
        <f t="shared" si="60"/>
        <v>0</v>
      </c>
      <c r="AY167" s="6" t="str">
        <f t="shared" si="61"/>
        <v>FALSEFALSEFALSE</v>
      </c>
      <c r="AZ167" s="608">
        <f t="shared" si="53"/>
        <v>0</v>
      </c>
      <c r="BA167" s="609" t="str">
        <f t="shared" si="62"/>
        <v/>
      </c>
      <c r="BB167" s="609">
        <f t="shared" si="54"/>
        <v>0</v>
      </c>
      <c r="BC167" s="604" t="str">
        <f t="shared" si="55"/>
        <v/>
      </c>
    </row>
    <row r="168" spans="1:55">
      <c r="A168" s="366">
        <v>112</v>
      </c>
      <c r="B168" s="108"/>
      <c r="C168" s="286"/>
      <c r="D168" s="287"/>
      <c r="E168" s="287"/>
      <c r="F168" s="288"/>
      <c r="G168" s="290"/>
      <c r="H168" s="107"/>
      <c r="I168" s="290"/>
      <c r="J168" s="107"/>
      <c r="K168" s="358" t="str">
        <f t="shared" si="32"/>
        <v/>
      </c>
      <c r="L168" s="358">
        <f t="shared" si="56"/>
        <v>0</v>
      </c>
      <c r="M168" s="358">
        <f t="shared" si="57"/>
        <v>0</v>
      </c>
      <c r="N168" s="359" t="str">
        <f t="shared" si="33"/>
        <v/>
      </c>
      <c r="O168" s="359" t="str">
        <f t="shared" si="34"/>
        <v/>
      </c>
      <c r="P168" s="359" t="str">
        <f t="shared" si="35"/>
        <v/>
      </c>
      <c r="Q168" s="359" t="str">
        <f t="shared" si="36"/>
        <v/>
      </c>
      <c r="R168" s="359" t="str">
        <f t="shared" si="37"/>
        <v/>
      </c>
      <c r="S168" s="359" t="str">
        <f t="shared" si="38"/>
        <v/>
      </c>
      <c r="T168" s="431" t="str">
        <f t="shared" si="58"/>
        <v/>
      </c>
      <c r="U168" s="515"/>
      <c r="V168" s="108"/>
      <c r="W168" s="109"/>
      <c r="X168" s="110"/>
      <c r="Y168" s="111"/>
      <c r="Z168" s="113"/>
      <c r="AA168" s="112"/>
      <c r="AB168" s="431" t="str">
        <f t="shared" si="39"/>
        <v/>
      </c>
      <c r="AC168" s="704" t="str">
        <f t="shared" si="59"/>
        <v/>
      </c>
      <c r="AD168" s="622"/>
      <c r="AE168" s="462"/>
      <c r="AF168" s="360" t="str">
        <f t="shared" si="40"/>
        <v/>
      </c>
      <c r="AG168" s="360" t="str">
        <f t="shared" si="41"/>
        <v/>
      </c>
      <c r="AH168" s="361" t="str">
        <f t="shared" si="42"/>
        <v/>
      </c>
      <c r="AI168" s="361" t="str">
        <f t="shared" si="43"/>
        <v/>
      </c>
      <c r="AJ168" s="361" t="str">
        <f t="shared" si="44"/>
        <v/>
      </c>
      <c r="AK168" s="361" t="str">
        <f t="shared" si="45"/>
        <v/>
      </c>
      <c r="AL168" s="361" t="str">
        <f t="shared" si="46"/>
        <v/>
      </c>
      <c r="AM168" s="361" t="str">
        <f t="shared" si="47"/>
        <v/>
      </c>
      <c r="AN168" s="362" t="str">
        <f>IF(AF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2,FALSE),IF(OR(AJ168=1,AJ168=2),VLOOKUP(AH168,INDEX((係数_乗用_ガソリン,係数_乗用_CNG,係数_乗用_軽油,係数_乗用_メタノール,係数_乗用_LPG),1,1,AR168):INDEX((係数_乗用_ガソリン,係数_乗用_CNG,係数_乗用_軽油,係数_乗用_メタノール,係数_乗用_LPG),125,5,AR168),2,FALSE))))))</f>
        <v/>
      </c>
      <c r="AO168" s="362" t="str">
        <f>IF(T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3,FALSE),IF(OR(AJ168=1,AJ168=2),VLOOKUP(AH168,INDEX((係数_乗用_ガソリン,係数_乗用_CNG,係数_乗用_軽油,係数_乗用_メタノール,係数_乗用_LPG),1,1,AR168):INDEX((係数_乗用_ガソリン,係数_乗用_CNG,係数_乗用_軽油,係数_乗用_メタノール,係数_乗用_LPG),125,5,AR168),3,FALSE))))))</f>
        <v/>
      </c>
      <c r="AP168" s="361" t="str">
        <f t="shared" si="48"/>
        <v/>
      </c>
      <c r="AQ168" s="363" t="str">
        <f t="shared" si="49"/>
        <v/>
      </c>
      <c r="AR168" s="361" t="str">
        <f t="shared" si="50"/>
        <v/>
      </c>
      <c r="AS168" s="363" t="str">
        <f t="shared" si="51"/>
        <v/>
      </c>
      <c r="AT168" s="364" t="str">
        <f t="shared" si="52"/>
        <v/>
      </c>
      <c r="AX168" s="607" t="b">
        <f t="shared" si="60"/>
        <v>0</v>
      </c>
      <c r="AY168" s="6" t="str">
        <f t="shared" si="61"/>
        <v>FALSEFALSEFALSE</v>
      </c>
      <c r="AZ168" s="608">
        <f t="shared" si="53"/>
        <v>0</v>
      </c>
      <c r="BA168" s="609" t="str">
        <f t="shared" si="62"/>
        <v/>
      </c>
      <c r="BB168" s="609">
        <f t="shared" si="54"/>
        <v>0</v>
      </c>
      <c r="BC168" s="604" t="str">
        <f t="shared" si="55"/>
        <v/>
      </c>
    </row>
    <row r="169" spans="1:55">
      <c r="A169" s="366">
        <v>113</v>
      </c>
      <c r="B169" s="108"/>
      <c r="C169" s="286"/>
      <c r="D169" s="287"/>
      <c r="E169" s="287"/>
      <c r="F169" s="288"/>
      <c r="G169" s="290"/>
      <c r="H169" s="107"/>
      <c r="I169" s="290"/>
      <c r="J169" s="107"/>
      <c r="K169" s="358" t="str">
        <f t="shared" si="32"/>
        <v/>
      </c>
      <c r="L169" s="358">
        <f t="shared" si="56"/>
        <v>0</v>
      </c>
      <c r="M169" s="358">
        <f t="shared" si="57"/>
        <v>0</v>
      </c>
      <c r="N169" s="359" t="str">
        <f t="shared" si="33"/>
        <v/>
      </c>
      <c r="O169" s="359" t="str">
        <f t="shared" si="34"/>
        <v/>
      </c>
      <c r="P169" s="359" t="str">
        <f t="shared" si="35"/>
        <v/>
      </c>
      <c r="Q169" s="359" t="str">
        <f t="shared" si="36"/>
        <v/>
      </c>
      <c r="R169" s="359" t="str">
        <f t="shared" si="37"/>
        <v/>
      </c>
      <c r="S169" s="359" t="str">
        <f t="shared" si="38"/>
        <v/>
      </c>
      <c r="T169" s="431" t="str">
        <f t="shared" si="58"/>
        <v/>
      </c>
      <c r="U169" s="515"/>
      <c r="V169" s="108"/>
      <c r="W169" s="109"/>
      <c r="X169" s="110"/>
      <c r="Y169" s="111"/>
      <c r="Z169" s="113"/>
      <c r="AA169" s="112"/>
      <c r="AB169" s="431" t="str">
        <f t="shared" si="39"/>
        <v/>
      </c>
      <c r="AC169" s="704" t="str">
        <f t="shared" si="59"/>
        <v/>
      </c>
      <c r="AD169" s="622"/>
      <c r="AE169" s="462"/>
      <c r="AF169" s="360" t="str">
        <f t="shared" si="40"/>
        <v/>
      </c>
      <c r="AG169" s="360" t="str">
        <f t="shared" si="41"/>
        <v/>
      </c>
      <c r="AH169" s="361" t="str">
        <f t="shared" si="42"/>
        <v/>
      </c>
      <c r="AI169" s="361" t="str">
        <f t="shared" si="43"/>
        <v/>
      </c>
      <c r="AJ169" s="361" t="str">
        <f t="shared" si="44"/>
        <v/>
      </c>
      <c r="AK169" s="361" t="str">
        <f t="shared" si="45"/>
        <v/>
      </c>
      <c r="AL169" s="361" t="str">
        <f t="shared" si="46"/>
        <v/>
      </c>
      <c r="AM169" s="361" t="str">
        <f t="shared" si="47"/>
        <v/>
      </c>
      <c r="AN169" s="362" t="str">
        <f>IF(AF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2,FALSE),IF(OR(AJ169=1,AJ169=2),VLOOKUP(AH169,INDEX((係数_乗用_ガソリン,係数_乗用_CNG,係数_乗用_軽油,係数_乗用_メタノール,係数_乗用_LPG),1,1,AR169):INDEX((係数_乗用_ガソリン,係数_乗用_CNG,係数_乗用_軽油,係数_乗用_メタノール,係数_乗用_LPG),125,5,AR169),2,FALSE))))))</f>
        <v/>
      </c>
      <c r="AO169" s="362" t="str">
        <f>IF(T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3,FALSE),IF(OR(AJ169=1,AJ169=2),VLOOKUP(AH169,INDEX((係数_乗用_ガソリン,係数_乗用_CNG,係数_乗用_軽油,係数_乗用_メタノール,係数_乗用_LPG),1,1,AR169):INDEX((係数_乗用_ガソリン,係数_乗用_CNG,係数_乗用_軽油,係数_乗用_メタノール,係数_乗用_LPG),125,5,AR169),3,FALSE))))))</f>
        <v/>
      </c>
      <c r="AP169" s="361" t="str">
        <f t="shared" si="48"/>
        <v/>
      </c>
      <c r="AQ169" s="363" t="str">
        <f t="shared" si="49"/>
        <v/>
      </c>
      <c r="AR169" s="361" t="str">
        <f t="shared" si="50"/>
        <v/>
      </c>
      <c r="AS169" s="363" t="str">
        <f t="shared" si="51"/>
        <v/>
      </c>
      <c r="AT169" s="364" t="str">
        <f t="shared" si="52"/>
        <v/>
      </c>
      <c r="AX169" s="607" t="b">
        <f t="shared" si="60"/>
        <v>0</v>
      </c>
      <c r="AY169" s="6" t="str">
        <f t="shared" si="61"/>
        <v>FALSEFALSEFALSE</v>
      </c>
      <c r="AZ169" s="608">
        <f t="shared" si="53"/>
        <v>0</v>
      </c>
      <c r="BA169" s="609" t="str">
        <f t="shared" si="62"/>
        <v/>
      </c>
      <c r="BB169" s="609">
        <f t="shared" si="54"/>
        <v>0</v>
      </c>
      <c r="BC169" s="604" t="str">
        <f t="shared" si="55"/>
        <v/>
      </c>
    </row>
    <row r="170" spans="1:55">
      <c r="A170" s="366">
        <v>114</v>
      </c>
      <c r="B170" s="108"/>
      <c r="C170" s="286"/>
      <c r="D170" s="287"/>
      <c r="E170" s="287"/>
      <c r="F170" s="288"/>
      <c r="G170" s="290"/>
      <c r="H170" s="107"/>
      <c r="I170" s="290"/>
      <c r="J170" s="107"/>
      <c r="K170" s="358" t="str">
        <f t="shared" si="32"/>
        <v/>
      </c>
      <c r="L170" s="358">
        <f t="shared" si="56"/>
        <v>0</v>
      </c>
      <c r="M170" s="358">
        <f t="shared" si="57"/>
        <v>0</v>
      </c>
      <c r="N170" s="359" t="str">
        <f t="shared" si="33"/>
        <v/>
      </c>
      <c r="O170" s="359" t="str">
        <f t="shared" si="34"/>
        <v/>
      </c>
      <c r="P170" s="359" t="str">
        <f t="shared" si="35"/>
        <v/>
      </c>
      <c r="Q170" s="359" t="str">
        <f t="shared" si="36"/>
        <v/>
      </c>
      <c r="R170" s="359" t="str">
        <f t="shared" si="37"/>
        <v/>
      </c>
      <c r="S170" s="359" t="str">
        <f t="shared" si="38"/>
        <v/>
      </c>
      <c r="T170" s="431" t="str">
        <f t="shared" si="58"/>
        <v/>
      </c>
      <c r="U170" s="515"/>
      <c r="V170" s="108"/>
      <c r="W170" s="109"/>
      <c r="X170" s="110"/>
      <c r="Y170" s="111"/>
      <c r="Z170" s="113"/>
      <c r="AA170" s="112"/>
      <c r="AB170" s="431" t="str">
        <f t="shared" si="39"/>
        <v/>
      </c>
      <c r="AC170" s="704" t="str">
        <f t="shared" si="59"/>
        <v/>
      </c>
      <c r="AD170" s="622"/>
      <c r="AE170" s="462"/>
      <c r="AF170" s="360" t="str">
        <f t="shared" si="40"/>
        <v/>
      </c>
      <c r="AG170" s="360" t="str">
        <f t="shared" si="41"/>
        <v/>
      </c>
      <c r="AH170" s="361" t="str">
        <f t="shared" si="42"/>
        <v/>
      </c>
      <c r="AI170" s="361" t="str">
        <f t="shared" si="43"/>
        <v/>
      </c>
      <c r="AJ170" s="361" t="str">
        <f t="shared" si="44"/>
        <v/>
      </c>
      <c r="AK170" s="361" t="str">
        <f t="shared" si="45"/>
        <v/>
      </c>
      <c r="AL170" s="361" t="str">
        <f t="shared" si="46"/>
        <v/>
      </c>
      <c r="AM170" s="361" t="str">
        <f t="shared" si="47"/>
        <v/>
      </c>
      <c r="AN170" s="362" t="str">
        <f>IF(AF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2,FALSE),IF(OR(AJ170=1,AJ170=2),VLOOKUP(AH170,INDEX((係数_乗用_ガソリン,係数_乗用_CNG,係数_乗用_軽油,係数_乗用_メタノール,係数_乗用_LPG),1,1,AR170):INDEX((係数_乗用_ガソリン,係数_乗用_CNG,係数_乗用_軽油,係数_乗用_メタノール,係数_乗用_LPG),125,5,AR170),2,FALSE))))))</f>
        <v/>
      </c>
      <c r="AO170" s="362" t="str">
        <f>IF(T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3,FALSE),IF(OR(AJ170=1,AJ170=2),VLOOKUP(AH170,INDEX((係数_乗用_ガソリン,係数_乗用_CNG,係数_乗用_軽油,係数_乗用_メタノール,係数_乗用_LPG),1,1,AR170):INDEX((係数_乗用_ガソリン,係数_乗用_CNG,係数_乗用_軽油,係数_乗用_メタノール,係数_乗用_LPG),125,5,AR170),3,FALSE))))))</f>
        <v/>
      </c>
      <c r="AP170" s="361" t="str">
        <f t="shared" si="48"/>
        <v/>
      </c>
      <c r="AQ170" s="363" t="str">
        <f t="shared" si="49"/>
        <v/>
      </c>
      <c r="AR170" s="361" t="str">
        <f t="shared" si="50"/>
        <v/>
      </c>
      <c r="AS170" s="363" t="str">
        <f t="shared" si="51"/>
        <v/>
      </c>
      <c r="AT170" s="364" t="str">
        <f t="shared" si="52"/>
        <v/>
      </c>
      <c r="AX170" s="607" t="b">
        <f t="shared" si="60"/>
        <v>0</v>
      </c>
      <c r="AY170" s="6" t="str">
        <f t="shared" si="61"/>
        <v>FALSEFALSEFALSE</v>
      </c>
      <c r="AZ170" s="608">
        <f t="shared" si="53"/>
        <v>0</v>
      </c>
      <c r="BA170" s="609" t="str">
        <f t="shared" si="62"/>
        <v/>
      </c>
      <c r="BB170" s="609">
        <f t="shared" si="54"/>
        <v>0</v>
      </c>
      <c r="BC170" s="604" t="str">
        <f t="shared" si="55"/>
        <v/>
      </c>
    </row>
    <row r="171" spans="1:55">
      <c r="A171" s="366">
        <v>115</v>
      </c>
      <c r="B171" s="108"/>
      <c r="C171" s="286"/>
      <c r="D171" s="287"/>
      <c r="E171" s="287"/>
      <c r="F171" s="288"/>
      <c r="G171" s="290"/>
      <c r="H171" s="107"/>
      <c r="I171" s="290"/>
      <c r="J171" s="107"/>
      <c r="K171" s="358" t="str">
        <f t="shared" si="32"/>
        <v/>
      </c>
      <c r="L171" s="358">
        <f t="shared" si="56"/>
        <v>0</v>
      </c>
      <c r="M171" s="358">
        <f t="shared" si="57"/>
        <v>0</v>
      </c>
      <c r="N171" s="359" t="str">
        <f t="shared" si="33"/>
        <v/>
      </c>
      <c r="O171" s="359" t="str">
        <f t="shared" si="34"/>
        <v/>
      </c>
      <c r="P171" s="359" t="str">
        <f t="shared" si="35"/>
        <v/>
      </c>
      <c r="Q171" s="359" t="str">
        <f t="shared" si="36"/>
        <v/>
      </c>
      <c r="R171" s="359" t="str">
        <f t="shared" si="37"/>
        <v/>
      </c>
      <c r="S171" s="359" t="str">
        <f t="shared" si="38"/>
        <v/>
      </c>
      <c r="T171" s="431" t="str">
        <f t="shared" si="58"/>
        <v/>
      </c>
      <c r="U171" s="515"/>
      <c r="V171" s="108"/>
      <c r="W171" s="109"/>
      <c r="X171" s="110"/>
      <c r="Y171" s="111"/>
      <c r="Z171" s="113"/>
      <c r="AA171" s="112"/>
      <c r="AB171" s="431" t="str">
        <f t="shared" si="39"/>
        <v/>
      </c>
      <c r="AC171" s="704" t="str">
        <f t="shared" si="59"/>
        <v/>
      </c>
      <c r="AD171" s="622"/>
      <c r="AE171" s="462"/>
      <c r="AF171" s="360" t="str">
        <f t="shared" si="40"/>
        <v/>
      </c>
      <c r="AG171" s="360" t="str">
        <f t="shared" si="41"/>
        <v/>
      </c>
      <c r="AH171" s="361" t="str">
        <f t="shared" si="42"/>
        <v/>
      </c>
      <c r="AI171" s="361" t="str">
        <f t="shared" si="43"/>
        <v/>
      </c>
      <c r="AJ171" s="361" t="str">
        <f t="shared" si="44"/>
        <v/>
      </c>
      <c r="AK171" s="361" t="str">
        <f t="shared" si="45"/>
        <v/>
      </c>
      <c r="AL171" s="361" t="str">
        <f t="shared" si="46"/>
        <v/>
      </c>
      <c r="AM171" s="361" t="str">
        <f t="shared" si="47"/>
        <v/>
      </c>
      <c r="AN171" s="362" t="str">
        <f>IF(AF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2,FALSE),IF(OR(AJ171=1,AJ171=2),VLOOKUP(AH171,INDEX((係数_乗用_ガソリン,係数_乗用_CNG,係数_乗用_軽油,係数_乗用_メタノール,係数_乗用_LPG),1,1,AR171):INDEX((係数_乗用_ガソリン,係数_乗用_CNG,係数_乗用_軽油,係数_乗用_メタノール,係数_乗用_LPG),125,5,AR171),2,FALSE))))))</f>
        <v/>
      </c>
      <c r="AO171" s="362" t="str">
        <f>IF(T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3,FALSE),IF(OR(AJ171=1,AJ171=2),VLOOKUP(AH171,INDEX((係数_乗用_ガソリン,係数_乗用_CNG,係数_乗用_軽油,係数_乗用_メタノール,係数_乗用_LPG),1,1,AR171):INDEX((係数_乗用_ガソリン,係数_乗用_CNG,係数_乗用_軽油,係数_乗用_メタノール,係数_乗用_LPG),125,5,AR171),3,FALSE))))))</f>
        <v/>
      </c>
      <c r="AP171" s="361" t="str">
        <f t="shared" si="48"/>
        <v/>
      </c>
      <c r="AQ171" s="363" t="str">
        <f t="shared" si="49"/>
        <v/>
      </c>
      <c r="AR171" s="361" t="str">
        <f t="shared" si="50"/>
        <v/>
      </c>
      <c r="AS171" s="363" t="str">
        <f t="shared" si="51"/>
        <v/>
      </c>
      <c r="AT171" s="364" t="str">
        <f t="shared" si="52"/>
        <v/>
      </c>
      <c r="AX171" s="607" t="b">
        <f t="shared" si="60"/>
        <v>0</v>
      </c>
      <c r="AY171" s="6" t="str">
        <f t="shared" si="61"/>
        <v>FALSEFALSEFALSE</v>
      </c>
      <c r="AZ171" s="608">
        <f t="shared" si="53"/>
        <v>0</v>
      </c>
      <c r="BA171" s="609" t="str">
        <f t="shared" si="62"/>
        <v/>
      </c>
      <c r="BB171" s="609">
        <f t="shared" si="54"/>
        <v>0</v>
      </c>
      <c r="BC171" s="604" t="str">
        <f t="shared" si="55"/>
        <v/>
      </c>
    </row>
    <row r="172" spans="1:55">
      <c r="A172" s="366">
        <v>116</v>
      </c>
      <c r="B172" s="108"/>
      <c r="C172" s="286"/>
      <c r="D172" s="287"/>
      <c r="E172" s="287"/>
      <c r="F172" s="288"/>
      <c r="G172" s="290"/>
      <c r="H172" s="107"/>
      <c r="I172" s="290"/>
      <c r="J172" s="107"/>
      <c r="K172" s="358" t="str">
        <f t="shared" si="32"/>
        <v/>
      </c>
      <c r="L172" s="358">
        <f t="shared" si="56"/>
        <v>0</v>
      </c>
      <c r="M172" s="358">
        <f t="shared" si="57"/>
        <v>0</v>
      </c>
      <c r="N172" s="359" t="str">
        <f t="shared" si="33"/>
        <v/>
      </c>
      <c r="O172" s="359" t="str">
        <f t="shared" si="34"/>
        <v/>
      </c>
      <c r="P172" s="359" t="str">
        <f t="shared" si="35"/>
        <v/>
      </c>
      <c r="Q172" s="359" t="str">
        <f t="shared" si="36"/>
        <v/>
      </c>
      <c r="R172" s="359" t="str">
        <f t="shared" si="37"/>
        <v/>
      </c>
      <c r="S172" s="359" t="str">
        <f t="shared" si="38"/>
        <v/>
      </c>
      <c r="T172" s="431" t="str">
        <f t="shared" si="58"/>
        <v/>
      </c>
      <c r="U172" s="515"/>
      <c r="V172" s="108"/>
      <c r="W172" s="109"/>
      <c r="X172" s="110"/>
      <c r="Y172" s="111"/>
      <c r="Z172" s="113"/>
      <c r="AA172" s="112"/>
      <c r="AB172" s="431" t="str">
        <f t="shared" si="39"/>
        <v/>
      </c>
      <c r="AC172" s="704" t="str">
        <f t="shared" si="59"/>
        <v/>
      </c>
      <c r="AD172" s="622"/>
      <c r="AE172" s="462"/>
      <c r="AF172" s="360" t="str">
        <f t="shared" si="40"/>
        <v/>
      </c>
      <c r="AG172" s="360" t="str">
        <f t="shared" si="41"/>
        <v/>
      </c>
      <c r="AH172" s="361" t="str">
        <f t="shared" si="42"/>
        <v/>
      </c>
      <c r="AI172" s="361" t="str">
        <f t="shared" si="43"/>
        <v/>
      </c>
      <c r="AJ172" s="361" t="str">
        <f t="shared" si="44"/>
        <v/>
      </c>
      <c r="AK172" s="361" t="str">
        <f t="shared" si="45"/>
        <v/>
      </c>
      <c r="AL172" s="361" t="str">
        <f t="shared" si="46"/>
        <v/>
      </c>
      <c r="AM172" s="361" t="str">
        <f t="shared" si="47"/>
        <v/>
      </c>
      <c r="AN172" s="362" t="str">
        <f>IF(AF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2,FALSE),IF(OR(AJ172=1,AJ172=2),VLOOKUP(AH172,INDEX((係数_乗用_ガソリン,係数_乗用_CNG,係数_乗用_軽油,係数_乗用_メタノール,係数_乗用_LPG),1,1,AR172):INDEX((係数_乗用_ガソリン,係数_乗用_CNG,係数_乗用_軽油,係数_乗用_メタノール,係数_乗用_LPG),125,5,AR172),2,FALSE))))))</f>
        <v/>
      </c>
      <c r="AO172" s="362" t="str">
        <f>IF(T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3,FALSE),IF(OR(AJ172=1,AJ172=2),VLOOKUP(AH172,INDEX((係数_乗用_ガソリン,係数_乗用_CNG,係数_乗用_軽油,係数_乗用_メタノール,係数_乗用_LPG),1,1,AR172):INDEX((係数_乗用_ガソリン,係数_乗用_CNG,係数_乗用_軽油,係数_乗用_メタノール,係数_乗用_LPG),125,5,AR172),3,FALSE))))))</f>
        <v/>
      </c>
      <c r="AP172" s="361" t="str">
        <f t="shared" si="48"/>
        <v/>
      </c>
      <c r="AQ172" s="363" t="str">
        <f t="shared" si="49"/>
        <v/>
      </c>
      <c r="AR172" s="361" t="str">
        <f t="shared" si="50"/>
        <v/>
      </c>
      <c r="AS172" s="363" t="str">
        <f t="shared" si="51"/>
        <v/>
      </c>
      <c r="AT172" s="364" t="str">
        <f t="shared" si="52"/>
        <v/>
      </c>
      <c r="AX172" s="607" t="b">
        <f t="shared" si="60"/>
        <v>0</v>
      </c>
      <c r="AY172" s="6" t="str">
        <f t="shared" si="61"/>
        <v>FALSEFALSEFALSE</v>
      </c>
      <c r="AZ172" s="608">
        <f t="shared" si="53"/>
        <v>0</v>
      </c>
      <c r="BA172" s="609" t="str">
        <f t="shared" si="62"/>
        <v/>
      </c>
      <c r="BB172" s="609">
        <f t="shared" si="54"/>
        <v>0</v>
      </c>
      <c r="BC172" s="604" t="str">
        <f t="shared" si="55"/>
        <v/>
      </c>
    </row>
    <row r="173" spans="1:55">
      <c r="A173" s="366">
        <v>117</v>
      </c>
      <c r="B173" s="108"/>
      <c r="C173" s="286"/>
      <c r="D173" s="287"/>
      <c r="E173" s="287"/>
      <c r="F173" s="288"/>
      <c r="G173" s="290"/>
      <c r="H173" s="107"/>
      <c r="I173" s="290"/>
      <c r="J173" s="107"/>
      <c r="K173" s="358" t="str">
        <f t="shared" si="32"/>
        <v/>
      </c>
      <c r="L173" s="358">
        <f t="shared" si="56"/>
        <v>0</v>
      </c>
      <c r="M173" s="358">
        <f t="shared" si="57"/>
        <v>0</v>
      </c>
      <c r="N173" s="359" t="str">
        <f t="shared" si="33"/>
        <v/>
      </c>
      <c r="O173" s="359" t="str">
        <f t="shared" si="34"/>
        <v/>
      </c>
      <c r="P173" s="359" t="str">
        <f t="shared" si="35"/>
        <v/>
      </c>
      <c r="Q173" s="359" t="str">
        <f t="shared" si="36"/>
        <v/>
      </c>
      <c r="R173" s="359" t="str">
        <f t="shared" si="37"/>
        <v/>
      </c>
      <c r="S173" s="359" t="str">
        <f t="shared" si="38"/>
        <v/>
      </c>
      <c r="T173" s="431" t="str">
        <f t="shared" si="58"/>
        <v/>
      </c>
      <c r="U173" s="515"/>
      <c r="V173" s="108"/>
      <c r="W173" s="109"/>
      <c r="X173" s="110"/>
      <c r="Y173" s="111"/>
      <c r="Z173" s="113"/>
      <c r="AA173" s="112"/>
      <c r="AB173" s="431" t="str">
        <f t="shared" si="39"/>
        <v/>
      </c>
      <c r="AC173" s="704" t="str">
        <f t="shared" si="59"/>
        <v/>
      </c>
      <c r="AD173" s="622"/>
      <c r="AE173" s="462"/>
      <c r="AF173" s="360" t="str">
        <f t="shared" si="40"/>
        <v/>
      </c>
      <c r="AG173" s="360" t="str">
        <f t="shared" si="41"/>
        <v/>
      </c>
      <c r="AH173" s="361" t="str">
        <f t="shared" si="42"/>
        <v/>
      </c>
      <c r="AI173" s="361" t="str">
        <f t="shared" si="43"/>
        <v/>
      </c>
      <c r="AJ173" s="361" t="str">
        <f t="shared" si="44"/>
        <v/>
      </c>
      <c r="AK173" s="361" t="str">
        <f t="shared" si="45"/>
        <v/>
      </c>
      <c r="AL173" s="361" t="str">
        <f t="shared" si="46"/>
        <v/>
      </c>
      <c r="AM173" s="361" t="str">
        <f t="shared" si="47"/>
        <v/>
      </c>
      <c r="AN173" s="362" t="str">
        <f>IF(AF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2,FALSE),IF(OR(AJ173=1,AJ173=2),VLOOKUP(AH173,INDEX((係数_乗用_ガソリン,係数_乗用_CNG,係数_乗用_軽油,係数_乗用_メタノール,係数_乗用_LPG),1,1,AR173):INDEX((係数_乗用_ガソリン,係数_乗用_CNG,係数_乗用_軽油,係数_乗用_メタノール,係数_乗用_LPG),125,5,AR173),2,FALSE))))))</f>
        <v/>
      </c>
      <c r="AO173" s="362" t="str">
        <f>IF(T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3,FALSE),IF(OR(AJ173=1,AJ173=2),VLOOKUP(AH173,INDEX((係数_乗用_ガソリン,係数_乗用_CNG,係数_乗用_軽油,係数_乗用_メタノール,係数_乗用_LPG),1,1,AR173):INDEX((係数_乗用_ガソリン,係数_乗用_CNG,係数_乗用_軽油,係数_乗用_メタノール,係数_乗用_LPG),125,5,AR173),3,FALSE))))))</f>
        <v/>
      </c>
      <c r="AP173" s="361" t="str">
        <f t="shared" si="48"/>
        <v/>
      </c>
      <c r="AQ173" s="363" t="str">
        <f t="shared" si="49"/>
        <v/>
      </c>
      <c r="AR173" s="361" t="str">
        <f t="shared" si="50"/>
        <v/>
      </c>
      <c r="AS173" s="363" t="str">
        <f t="shared" si="51"/>
        <v/>
      </c>
      <c r="AT173" s="364" t="str">
        <f t="shared" si="52"/>
        <v/>
      </c>
      <c r="AX173" s="607" t="b">
        <f t="shared" si="60"/>
        <v>0</v>
      </c>
      <c r="AY173" s="6" t="str">
        <f t="shared" si="61"/>
        <v>FALSEFALSEFALSE</v>
      </c>
      <c r="AZ173" s="608">
        <f t="shared" si="53"/>
        <v>0</v>
      </c>
      <c r="BA173" s="609" t="str">
        <f t="shared" si="62"/>
        <v/>
      </c>
      <c r="BB173" s="609">
        <f t="shared" si="54"/>
        <v>0</v>
      </c>
      <c r="BC173" s="604" t="str">
        <f t="shared" si="55"/>
        <v/>
      </c>
    </row>
    <row r="174" spans="1:55">
      <c r="A174" s="366">
        <v>118</v>
      </c>
      <c r="B174" s="108"/>
      <c r="C174" s="286"/>
      <c r="D174" s="287"/>
      <c r="E174" s="287"/>
      <c r="F174" s="288"/>
      <c r="G174" s="290"/>
      <c r="H174" s="107"/>
      <c r="I174" s="290"/>
      <c r="J174" s="107"/>
      <c r="K174" s="358" t="str">
        <f t="shared" si="32"/>
        <v/>
      </c>
      <c r="L174" s="358">
        <f t="shared" si="56"/>
        <v>0</v>
      </c>
      <c r="M174" s="358">
        <f t="shared" si="57"/>
        <v>0</v>
      </c>
      <c r="N174" s="359" t="str">
        <f t="shared" si="33"/>
        <v/>
      </c>
      <c r="O174" s="359" t="str">
        <f t="shared" si="34"/>
        <v/>
      </c>
      <c r="P174" s="359" t="str">
        <f t="shared" si="35"/>
        <v/>
      </c>
      <c r="Q174" s="359" t="str">
        <f t="shared" si="36"/>
        <v/>
      </c>
      <c r="R174" s="359" t="str">
        <f t="shared" si="37"/>
        <v/>
      </c>
      <c r="S174" s="359" t="str">
        <f t="shared" si="38"/>
        <v/>
      </c>
      <c r="T174" s="431" t="str">
        <f t="shared" si="58"/>
        <v/>
      </c>
      <c r="U174" s="515"/>
      <c r="V174" s="108"/>
      <c r="W174" s="109"/>
      <c r="X174" s="110"/>
      <c r="Y174" s="111"/>
      <c r="Z174" s="113"/>
      <c r="AA174" s="112"/>
      <c r="AB174" s="431" t="str">
        <f t="shared" si="39"/>
        <v/>
      </c>
      <c r="AC174" s="704" t="str">
        <f t="shared" si="59"/>
        <v/>
      </c>
      <c r="AD174" s="622"/>
      <c r="AE174" s="462"/>
      <c r="AF174" s="360" t="str">
        <f t="shared" si="40"/>
        <v/>
      </c>
      <c r="AG174" s="360" t="str">
        <f t="shared" si="41"/>
        <v/>
      </c>
      <c r="AH174" s="361" t="str">
        <f t="shared" si="42"/>
        <v/>
      </c>
      <c r="AI174" s="361" t="str">
        <f t="shared" si="43"/>
        <v/>
      </c>
      <c r="AJ174" s="361" t="str">
        <f t="shared" si="44"/>
        <v/>
      </c>
      <c r="AK174" s="361" t="str">
        <f t="shared" si="45"/>
        <v/>
      </c>
      <c r="AL174" s="361" t="str">
        <f t="shared" si="46"/>
        <v/>
      </c>
      <c r="AM174" s="361" t="str">
        <f t="shared" si="47"/>
        <v/>
      </c>
      <c r="AN174" s="362" t="str">
        <f>IF(AF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2,FALSE),IF(OR(AJ174=1,AJ174=2),VLOOKUP(AH174,INDEX((係数_乗用_ガソリン,係数_乗用_CNG,係数_乗用_軽油,係数_乗用_メタノール,係数_乗用_LPG),1,1,AR174):INDEX((係数_乗用_ガソリン,係数_乗用_CNG,係数_乗用_軽油,係数_乗用_メタノール,係数_乗用_LPG),125,5,AR174),2,FALSE))))))</f>
        <v/>
      </c>
      <c r="AO174" s="362" t="str">
        <f>IF(T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3,FALSE),IF(OR(AJ174=1,AJ174=2),VLOOKUP(AH174,INDEX((係数_乗用_ガソリン,係数_乗用_CNG,係数_乗用_軽油,係数_乗用_メタノール,係数_乗用_LPG),1,1,AR174):INDEX((係数_乗用_ガソリン,係数_乗用_CNG,係数_乗用_軽油,係数_乗用_メタノール,係数_乗用_LPG),125,5,AR174),3,FALSE))))))</f>
        <v/>
      </c>
      <c r="AP174" s="361" t="str">
        <f t="shared" si="48"/>
        <v/>
      </c>
      <c r="AQ174" s="363" t="str">
        <f t="shared" si="49"/>
        <v/>
      </c>
      <c r="AR174" s="361" t="str">
        <f t="shared" si="50"/>
        <v/>
      </c>
      <c r="AS174" s="363" t="str">
        <f t="shared" si="51"/>
        <v/>
      </c>
      <c r="AT174" s="364" t="str">
        <f t="shared" si="52"/>
        <v/>
      </c>
      <c r="AX174" s="607" t="b">
        <f t="shared" si="60"/>
        <v>0</v>
      </c>
      <c r="AY174" s="6" t="str">
        <f t="shared" si="61"/>
        <v>FALSEFALSEFALSE</v>
      </c>
      <c r="AZ174" s="608">
        <f t="shared" si="53"/>
        <v>0</v>
      </c>
      <c r="BA174" s="609" t="str">
        <f t="shared" si="62"/>
        <v/>
      </c>
      <c r="BB174" s="609">
        <f t="shared" si="54"/>
        <v>0</v>
      </c>
      <c r="BC174" s="604" t="str">
        <f t="shared" si="55"/>
        <v/>
      </c>
    </row>
    <row r="175" spans="1:55">
      <c r="A175" s="366">
        <v>119</v>
      </c>
      <c r="B175" s="108"/>
      <c r="C175" s="286"/>
      <c r="D175" s="287"/>
      <c r="E175" s="287"/>
      <c r="F175" s="288"/>
      <c r="G175" s="290"/>
      <c r="H175" s="107"/>
      <c r="I175" s="290"/>
      <c r="J175" s="107"/>
      <c r="K175" s="358" t="str">
        <f t="shared" si="32"/>
        <v/>
      </c>
      <c r="L175" s="358">
        <f t="shared" si="56"/>
        <v>0</v>
      </c>
      <c r="M175" s="358">
        <f t="shared" si="57"/>
        <v>0</v>
      </c>
      <c r="N175" s="359" t="str">
        <f t="shared" si="33"/>
        <v/>
      </c>
      <c r="O175" s="359" t="str">
        <f t="shared" si="34"/>
        <v/>
      </c>
      <c r="P175" s="359" t="str">
        <f t="shared" si="35"/>
        <v/>
      </c>
      <c r="Q175" s="359" t="str">
        <f t="shared" si="36"/>
        <v/>
      </c>
      <c r="R175" s="359" t="str">
        <f t="shared" si="37"/>
        <v/>
      </c>
      <c r="S175" s="359" t="str">
        <f t="shared" si="38"/>
        <v/>
      </c>
      <c r="T175" s="431" t="str">
        <f t="shared" si="58"/>
        <v/>
      </c>
      <c r="U175" s="515"/>
      <c r="V175" s="108"/>
      <c r="W175" s="109"/>
      <c r="X175" s="110"/>
      <c r="Y175" s="111"/>
      <c r="Z175" s="113"/>
      <c r="AA175" s="112"/>
      <c r="AB175" s="431" t="str">
        <f t="shared" si="39"/>
        <v/>
      </c>
      <c r="AC175" s="704" t="str">
        <f t="shared" si="59"/>
        <v/>
      </c>
      <c r="AD175" s="622"/>
      <c r="AE175" s="462"/>
      <c r="AF175" s="360" t="str">
        <f t="shared" si="40"/>
        <v/>
      </c>
      <c r="AG175" s="360" t="str">
        <f t="shared" si="41"/>
        <v/>
      </c>
      <c r="AH175" s="361" t="str">
        <f t="shared" si="42"/>
        <v/>
      </c>
      <c r="AI175" s="361" t="str">
        <f t="shared" si="43"/>
        <v/>
      </c>
      <c r="AJ175" s="361" t="str">
        <f t="shared" si="44"/>
        <v/>
      </c>
      <c r="AK175" s="361" t="str">
        <f t="shared" si="45"/>
        <v/>
      </c>
      <c r="AL175" s="361" t="str">
        <f t="shared" si="46"/>
        <v/>
      </c>
      <c r="AM175" s="361" t="str">
        <f t="shared" si="47"/>
        <v/>
      </c>
      <c r="AN175" s="362" t="str">
        <f>IF(AF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2,FALSE),IF(OR(AJ175=1,AJ175=2),VLOOKUP(AH175,INDEX((係数_乗用_ガソリン,係数_乗用_CNG,係数_乗用_軽油,係数_乗用_メタノール,係数_乗用_LPG),1,1,AR175):INDEX((係数_乗用_ガソリン,係数_乗用_CNG,係数_乗用_軽油,係数_乗用_メタノール,係数_乗用_LPG),125,5,AR175),2,FALSE))))))</f>
        <v/>
      </c>
      <c r="AO175" s="362" t="str">
        <f>IF(T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3,FALSE),IF(OR(AJ175=1,AJ175=2),VLOOKUP(AH175,INDEX((係数_乗用_ガソリン,係数_乗用_CNG,係数_乗用_軽油,係数_乗用_メタノール,係数_乗用_LPG),1,1,AR175):INDEX((係数_乗用_ガソリン,係数_乗用_CNG,係数_乗用_軽油,係数_乗用_メタノール,係数_乗用_LPG),125,5,AR175),3,FALSE))))))</f>
        <v/>
      </c>
      <c r="AP175" s="361" t="str">
        <f t="shared" si="48"/>
        <v/>
      </c>
      <c r="AQ175" s="363" t="str">
        <f t="shared" si="49"/>
        <v/>
      </c>
      <c r="AR175" s="361" t="str">
        <f t="shared" si="50"/>
        <v/>
      </c>
      <c r="AS175" s="363" t="str">
        <f t="shared" si="51"/>
        <v/>
      </c>
      <c r="AT175" s="364" t="str">
        <f t="shared" si="52"/>
        <v/>
      </c>
      <c r="AX175" s="607" t="b">
        <f t="shared" si="60"/>
        <v>0</v>
      </c>
      <c r="AY175" s="6" t="str">
        <f t="shared" si="61"/>
        <v>FALSEFALSEFALSE</v>
      </c>
      <c r="AZ175" s="608">
        <f t="shared" si="53"/>
        <v>0</v>
      </c>
      <c r="BA175" s="609" t="str">
        <f t="shared" si="62"/>
        <v/>
      </c>
      <c r="BB175" s="609">
        <f t="shared" si="54"/>
        <v>0</v>
      </c>
      <c r="BC175" s="604" t="str">
        <f t="shared" si="55"/>
        <v/>
      </c>
    </row>
    <row r="176" spans="1:55">
      <c r="A176" s="366">
        <v>120</v>
      </c>
      <c r="B176" s="108"/>
      <c r="C176" s="286"/>
      <c r="D176" s="287"/>
      <c r="E176" s="287"/>
      <c r="F176" s="288"/>
      <c r="G176" s="290"/>
      <c r="H176" s="107"/>
      <c r="I176" s="290"/>
      <c r="J176" s="107"/>
      <c r="K176" s="358" t="str">
        <f t="shared" si="32"/>
        <v/>
      </c>
      <c r="L176" s="358">
        <f t="shared" si="56"/>
        <v>0</v>
      </c>
      <c r="M176" s="358">
        <f t="shared" si="57"/>
        <v>0</v>
      </c>
      <c r="N176" s="359" t="str">
        <f t="shared" si="33"/>
        <v/>
      </c>
      <c r="O176" s="359" t="str">
        <f t="shared" si="34"/>
        <v/>
      </c>
      <c r="P176" s="359" t="str">
        <f t="shared" si="35"/>
        <v/>
      </c>
      <c r="Q176" s="359" t="str">
        <f t="shared" si="36"/>
        <v/>
      </c>
      <c r="R176" s="359" t="str">
        <f t="shared" si="37"/>
        <v/>
      </c>
      <c r="S176" s="359" t="str">
        <f t="shared" si="38"/>
        <v/>
      </c>
      <c r="T176" s="431" t="str">
        <f t="shared" si="58"/>
        <v/>
      </c>
      <c r="U176" s="515"/>
      <c r="V176" s="108"/>
      <c r="W176" s="109"/>
      <c r="X176" s="110"/>
      <c r="Y176" s="111"/>
      <c r="Z176" s="113"/>
      <c r="AA176" s="112"/>
      <c r="AB176" s="431" t="str">
        <f t="shared" si="39"/>
        <v/>
      </c>
      <c r="AC176" s="704" t="str">
        <f t="shared" si="59"/>
        <v/>
      </c>
      <c r="AD176" s="622"/>
      <c r="AE176" s="462"/>
      <c r="AF176" s="360" t="str">
        <f t="shared" si="40"/>
        <v/>
      </c>
      <c r="AG176" s="360" t="str">
        <f t="shared" si="41"/>
        <v/>
      </c>
      <c r="AH176" s="361" t="str">
        <f t="shared" si="42"/>
        <v/>
      </c>
      <c r="AI176" s="361" t="str">
        <f t="shared" si="43"/>
        <v/>
      </c>
      <c r="AJ176" s="361" t="str">
        <f t="shared" si="44"/>
        <v/>
      </c>
      <c r="AK176" s="361" t="str">
        <f t="shared" si="45"/>
        <v/>
      </c>
      <c r="AL176" s="361" t="str">
        <f t="shared" si="46"/>
        <v/>
      </c>
      <c r="AM176" s="361" t="str">
        <f t="shared" si="47"/>
        <v/>
      </c>
      <c r="AN176" s="362" t="str">
        <f>IF(AF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2,FALSE),IF(OR(AJ176=1,AJ176=2),VLOOKUP(AH176,INDEX((係数_乗用_ガソリン,係数_乗用_CNG,係数_乗用_軽油,係数_乗用_メタノール,係数_乗用_LPG),1,1,AR176):INDEX((係数_乗用_ガソリン,係数_乗用_CNG,係数_乗用_軽油,係数_乗用_メタノール,係数_乗用_LPG),125,5,AR176),2,FALSE))))))</f>
        <v/>
      </c>
      <c r="AO176" s="362" t="str">
        <f>IF(T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3,FALSE),IF(OR(AJ176=1,AJ176=2),VLOOKUP(AH176,INDEX((係数_乗用_ガソリン,係数_乗用_CNG,係数_乗用_軽油,係数_乗用_メタノール,係数_乗用_LPG),1,1,AR176):INDEX((係数_乗用_ガソリン,係数_乗用_CNG,係数_乗用_軽油,係数_乗用_メタノール,係数_乗用_LPG),125,5,AR176),3,FALSE))))))</f>
        <v/>
      </c>
      <c r="AP176" s="361" t="str">
        <f t="shared" si="48"/>
        <v/>
      </c>
      <c r="AQ176" s="363" t="str">
        <f t="shared" si="49"/>
        <v/>
      </c>
      <c r="AR176" s="361" t="str">
        <f t="shared" si="50"/>
        <v/>
      </c>
      <c r="AS176" s="363" t="str">
        <f t="shared" si="51"/>
        <v/>
      </c>
      <c r="AT176" s="364" t="str">
        <f t="shared" si="52"/>
        <v/>
      </c>
      <c r="AX176" s="607" t="b">
        <f t="shared" si="60"/>
        <v>0</v>
      </c>
      <c r="AY176" s="6" t="str">
        <f t="shared" si="61"/>
        <v>FALSEFALSEFALSE</v>
      </c>
      <c r="AZ176" s="608">
        <f t="shared" si="53"/>
        <v>0</v>
      </c>
      <c r="BA176" s="609" t="str">
        <f t="shared" si="62"/>
        <v/>
      </c>
      <c r="BB176" s="609">
        <f t="shared" si="54"/>
        <v>0</v>
      </c>
      <c r="BC176" s="604" t="str">
        <f t="shared" si="55"/>
        <v/>
      </c>
    </row>
    <row r="177" spans="1:55">
      <c r="A177" s="366">
        <v>121</v>
      </c>
      <c r="B177" s="108"/>
      <c r="C177" s="286"/>
      <c r="D177" s="287"/>
      <c r="E177" s="287"/>
      <c r="F177" s="288"/>
      <c r="G177" s="290"/>
      <c r="H177" s="107"/>
      <c r="I177" s="290"/>
      <c r="J177" s="107"/>
      <c r="K177" s="358" t="str">
        <f t="shared" si="32"/>
        <v/>
      </c>
      <c r="L177" s="358">
        <f t="shared" si="56"/>
        <v>0</v>
      </c>
      <c r="M177" s="358">
        <f t="shared" si="57"/>
        <v>0</v>
      </c>
      <c r="N177" s="359" t="str">
        <f t="shared" si="33"/>
        <v/>
      </c>
      <c r="O177" s="359" t="str">
        <f t="shared" si="34"/>
        <v/>
      </c>
      <c r="P177" s="359" t="str">
        <f t="shared" si="35"/>
        <v/>
      </c>
      <c r="Q177" s="359" t="str">
        <f t="shared" si="36"/>
        <v/>
      </c>
      <c r="R177" s="359" t="str">
        <f t="shared" si="37"/>
        <v/>
      </c>
      <c r="S177" s="359" t="str">
        <f t="shared" si="38"/>
        <v/>
      </c>
      <c r="T177" s="431" t="str">
        <f t="shared" si="58"/>
        <v/>
      </c>
      <c r="U177" s="515"/>
      <c r="V177" s="108"/>
      <c r="W177" s="109"/>
      <c r="X177" s="110"/>
      <c r="Y177" s="111"/>
      <c r="Z177" s="113"/>
      <c r="AA177" s="112"/>
      <c r="AB177" s="431" t="str">
        <f t="shared" si="39"/>
        <v/>
      </c>
      <c r="AC177" s="704" t="str">
        <f t="shared" si="59"/>
        <v/>
      </c>
      <c r="AD177" s="622"/>
      <c r="AE177" s="462"/>
      <c r="AF177" s="360" t="str">
        <f t="shared" si="40"/>
        <v/>
      </c>
      <c r="AG177" s="360" t="str">
        <f t="shared" si="41"/>
        <v/>
      </c>
      <c r="AH177" s="361" t="str">
        <f t="shared" si="42"/>
        <v/>
      </c>
      <c r="AI177" s="361" t="str">
        <f t="shared" si="43"/>
        <v/>
      </c>
      <c r="AJ177" s="361" t="str">
        <f t="shared" si="44"/>
        <v/>
      </c>
      <c r="AK177" s="361" t="str">
        <f t="shared" si="45"/>
        <v/>
      </c>
      <c r="AL177" s="361" t="str">
        <f t="shared" si="46"/>
        <v/>
      </c>
      <c r="AM177" s="361" t="str">
        <f t="shared" si="47"/>
        <v/>
      </c>
      <c r="AN177" s="362" t="str">
        <f>IF(AF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2,FALSE),IF(OR(AJ177=1,AJ177=2),VLOOKUP(AH177,INDEX((係数_乗用_ガソリン,係数_乗用_CNG,係数_乗用_軽油,係数_乗用_メタノール,係数_乗用_LPG),1,1,AR177):INDEX((係数_乗用_ガソリン,係数_乗用_CNG,係数_乗用_軽油,係数_乗用_メタノール,係数_乗用_LPG),125,5,AR177),2,FALSE))))))</f>
        <v/>
      </c>
      <c r="AO177" s="362" t="str">
        <f>IF(T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3,FALSE),IF(OR(AJ177=1,AJ177=2),VLOOKUP(AH177,INDEX((係数_乗用_ガソリン,係数_乗用_CNG,係数_乗用_軽油,係数_乗用_メタノール,係数_乗用_LPG),1,1,AR177):INDEX((係数_乗用_ガソリン,係数_乗用_CNG,係数_乗用_軽油,係数_乗用_メタノール,係数_乗用_LPG),125,5,AR177),3,FALSE))))))</f>
        <v/>
      </c>
      <c r="AP177" s="361" t="str">
        <f t="shared" si="48"/>
        <v/>
      </c>
      <c r="AQ177" s="363" t="str">
        <f t="shared" si="49"/>
        <v/>
      </c>
      <c r="AR177" s="361" t="str">
        <f t="shared" si="50"/>
        <v/>
      </c>
      <c r="AS177" s="363" t="str">
        <f t="shared" si="51"/>
        <v/>
      </c>
      <c r="AT177" s="364" t="str">
        <f t="shared" si="52"/>
        <v/>
      </c>
      <c r="AX177" s="607" t="b">
        <f t="shared" si="60"/>
        <v>0</v>
      </c>
      <c r="AY177" s="6" t="str">
        <f t="shared" si="61"/>
        <v>FALSEFALSEFALSE</v>
      </c>
      <c r="AZ177" s="608">
        <f t="shared" si="53"/>
        <v>0</v>
      </c>
      <c r="BA177" s="609" t="str">
        <f t="shared" si="62"/>
        <v/>
      </c>
      <c r="BB177" s="609">
        <f t="shared" si="54"/>
        <v>0</v>
      </c>
      <c r="BC177" s="604" t="str">
        <f t="shared" si="55"/>
        <v/>
      </c>
    </row>
    <row r="178" spans="1:55">
      <c r="A178" s="366">
        <v>122</v>
      </c>
      <c r="B178" s="108"/>
      <c r="C178" s="286"/>
      <c r="D178" s="287"/>
      <c r="E178" s="287"/>
      <c r="F178" s="288"/>
      <c r="G178" s="290"/>
      <c r="H178" s="107"/>
      <c r="I178" s="290"/>
      <c r="J178" s="107"/>
      <c r="K178" s="358" t="str">
        <f t="shared" si="32"/>
        <v/>
      </c>
      <c r="L178" s="358">
        <f t="shared" si="56"/>
        <v>0</v>
      </c>
      <c r="M178" s="358">
        <f t="shared" si="57"/>
        <v>0</v>
      </c>
      <c r="N178" s="359" t="str">
        <f t="shared" si="33"/>
        <v/>
      </c>
      <c r="O178" s="359" t="str">
        <f t="shared" si="34"/>
        <v/>
      </c>
      <c r="P178" s="359" t="str">
        <f t="shared" si="35"/>
        <v/>
      </c>
      <c r="Q178" s="359" t="str">
        <f t="shared" si="36"/>
        <v/>
      </c>
      <c r="R178" s="359" t="str">
        <f t="shared" si="37"/>
        <v/>
      </c>
      <c r="S178" s="359" t="str">
        <f t="shared" si="38"/>
        <v/>
      </c>
      <c r="T178" s="431" t="str">
        <f t="shared" si="58"/>
        <v/>
      </c>
      <c r="U178" s="515"/>
      <c r="V178" s="108"/>
      <c r="W178" s="109"/>
      <c r="X178" s="110"/>
      <c r="Y178" s="111"/>
      <c r="Z178" s="113"/>
      <c r="AA178" s="112"/>
      <c r="AB178" s="431" t="str">
        <f t="shared" si="39"/>
        <v/>
      </c>
      <c r="AC178" s="704" t="str">
        <f t="shared" si="59"/>
        <v/>
      </c>
      <c r="AD178" s="622"/>
      <c r="AE178" s="462"/>
      <c r="AF178" s="360" t="str">
        <f t="shared" si="40"/>
        <v/>
      </c>
      <c r="AG178" s="360" t="str">
        <f t="shared" si="41"/>
        <v/>
      </c>
      <c r="AH178" s="361" t="str">
        <f t="shared" si="42"/>
        <v/>
      </c>
      <c r="AI178" s="361" t="str">
        <f t="shared" si="43"/>
        <v/>
      </c>
      <c r="AJ178" s="361" t="str">
        <f t="shared" si="44"/>
        <v/>
      </c>
      <c r="AK178" s="361" t="str">
        <f t="shared" si="45"/>
        <v/>
      </c>
      <c r="AL178" s="361" t="str">
        <f t="shared" si="46"/>
        <v/>
      </c>
      <c r="AM178" s="361" t="str">
        <f t="shared" si="47"/>
        <v/>
      </c>
      <c r="AN178" s="362" t="str">
        <f>IF(AF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2,FALSE),IF(OR(AJ178=1,AJ178=2),VLOOKUP(AH178,INDEX((係数_乗用_ガソリン,係数_乗用_CNG,係数_乗用_軽油,係数_乗用_メタノール,係数_乗用_LPG),1,1,AR178):INDEX((係数_乗用_ガソリン,係数_乗用_CNG,係数_乗用_軽油,係数_乗用_メタノール,係数_乗用_LPG),125,5,AR178),2,FALSE))))))</f>
        <v/>
      </c>
      <c r="AO178" s="362" t="str">
        <f>IF(T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3,FALSE),IF(OR(AJ178=1,AJ178=2),VLOOKUP(AH178,INDEX((係数_乗用_ガソリン,係数_乗用_CNG,係数_乗用_軽油,係数_乗用_メタノール,係数_乗用_LPG),1,1,AR178):INDEX((係数_乗用_ガソリン,係数_乗用_CNG,係数_乗用_軽油,係数_乗用_メタノール,係数_乗用_LPG),125,5,AR178),3,FALSE))))))</f>
        <v/>
      </c>
      <c r="AP178" s="361" t="str">
        <f t="shared" si="48"/>
        <v/>
      </c>
      <c r="AQ178" s="363" t="str">
        <f t="shared" si="49"/>
        <v/>
      </c>
      <c r="AR178" s="361" t="str">
        <f t="shared" si="50"/>
        <v/>
      </c>
      <c r="AS178" s="363" t="str">
        <f t="shared" si="51"/>
        <v/>
      </c>
      <c r="AT178" s="364" t="str">
        <f t="shared" si="52"/>
        <v/>
      </c>
      <c r="AX178" s="607" t="b">
        <f t="shared" si="60"/>
        <v>0</v>
      </c>
      <c r="AY178" s="6" t="str">
        <f t="shared" si="61"/>
        <v>FALSEFALSEFALSE</v>
      </c>
      <c r="AZ178" s="608">
        <f t="shared" si="53"/>
        <v>0</v>
      </c>
      <c r="BA178" s="609" t="str">
        <f t="shared" si="62"/>
        <v/>
      </c>
      <c r="BB178" s="609">
        <f t="shared" si="54"/>
        <v>0</v>
      </c>
      <c r="BC178" s="604" t="str">
        <f t="shared" si="55"/>
        <v/>
      </c>
    </row>
    <row r="179" spans="1:55">
      <c r="A179" s="366">
        <v>123</v>
      </c>
      <c r="B179" s="108"/>
      <c r="C179" s="286"/>
      <c r="D179" s="287"/>
      <c r="E179" s="287"/>
      <c r="F179" s="288"/>
      <c r="G179" s="290"/>
      <c r="H179" s="107"/>
      <c r="I179" s="290"/>
      <c r="J179" s="107"/>
      <c r="K179" s="358" t="str">
        <f t="shared" si="32"/>
        <v/>
      </c>
      <c r="L179" s="358">
        <f t="shared" si="56"/>
        <v>0</v>
      </c>
      <c r="M179" s="358">
        <f t="shared" si="57"/>
        <v>0</v>
      </c>
      <c r="N179" s="359" t="str">
        <f t="shared" si="33"/>
        <v/>
      </c>
      <c r="O179" s="359" t="str">
        <f t="shared" si="34"/>
        <v/>
      </c>
      <c r="P179" s="359" t="str">
        <f t="shared" si="35"/>
        <v/>
      </c>
      <c r="Q179" s="359" t="str">
        <f t="shared" si="36"/>
        <v/>
      </c>
      <c r="R179" s="359" t="str">
        <f t="shared" si="37"/>
        <v/>
      </c>
      <c r="S179" s="359" t="str">
        <f t="shared" si="38"/>
        <v/>
      </c>
      <c r="T179" s="431" t="str">
        <f t="shared" si="58"/>
        <v/>
      </c>
      <c r="U179" s="515"/>
      <c r="V179" s="108"/>
      <c r="W179" s="109"/>
      <c r="X179" s="110"/>
      <c r="Y179" s="111"/>
      <c r="Z179" s="113"/>
      <c r="AA179" s="112"/>
      <c r="AB179" s="431" t="str">
        <f t="shared" si="39"/>
        <v/>
      </c>
      <c r="AC179" s="704" t="str">
        <f t="shared" si="59"/>
        <v/>
      </c>
      <c r="AD179" s="622"/>
      <c r="AE179" s="462"/>
      <c r="AF179" s="360" t="str">
        <f t="shared" si="40"/>
        <v/>
      </c>
      <c r="AG179" s="360" t="str">
        <f t="shared" si="41"/>
        <v/>
      </c>
      <c r="AH179" s="361" t="str">
        <f t="shared" si="42"/>
        <v/>
      </c>
      <c r="AI179" s="361" t="str">
        <f t="shared" si="43"/>
        <v/>
      </c>
      <c r="AJ179" s="361" t="str">
        <f t="shared" si="44"/>
        <v/>
      </c>
      <c r="AK179" s="361" t="str">
        <f t="shared" si="45"/>
        <v/>
      </c>
      <c r="AL179" s="361" t="str">
        <f t="shared" si="46"/>
        <v/>
      </c>
      <c r="AM179" s="361" t="str">
        <f t="shared" si="47"/>
        <v/>
      </c>
      <c r="AN179" s="362" t="str">
        <f>IF(AF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2,FALSE),IF(OR(AJ179=1,AJ179=2),VLOOKUP(AH179,INDEX((係数_乗用_ガソリン,係数_乗用_CNG,係数_乗用_軽油,係数_乗用_メタノール,係数_乗用_LPG),1,1,AR179):INDEX((係数_乗用_ガソリン,係数_乗用_CNG,係数_乗用_軽油,係数_乗用_メタノール,係数_乗用_LPG),125,5,AR179),2,FALSE))))))</f>
        <v/>
      </c>
      <c r="AO179" s="362" t="str">
        <f>IF(T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3,FALSE),IF(OR(AJ179=1,AJ179=2),VLOOKUP(AH179,INDEX((係数_乗用_ガソリン,係数_乗用_CNG,係数_乗用_軽油,係数_乗用_メタノール,係数_乗用_LPG),1,1,AR179):INDEX((係数_乗用_ガソリン,係数_乗用_CNG,係数_乗用_軽油,係数_乗用_メタノール,係数_乗用_LPG),125,5,AR179),3,FALSE))))))</f>
        <v/>
      </c>
      <c r="AP179" s="361" t="str">
        <f t="shared" si="48"/>
        <v/>
      </c>
      <c r="AQ179" s="363" t="str">
        <f t="shared" si="49"/>
        <v/>
      </c>
      <c r="AR179" s="361" t="str">
        <f t="shared" si="50"/>
        <v/>
      </c>
      <c r="AS179" s="363" t="str">
        <f t="shared" si="51"/>
        <v/>
      </c>
      <c r="AT179" s="364" t="str">
        <f t="shared" si="52"/>
        <v/>
      </c>
      <c r="AX179" s="607" t="b">
        <f t="shared" si="60"/>
        <v>0</v>
      </c>
      <c r="AY179" s="6" t="str">
        <f t="shared" si="61"/>
        <v>FALSEFALSEFALSE</v>
      </c>
      <c r="AZ179" s="608">
        <f t="shared" si="53"/>
        <v>0</v>
      </c>
      <c r="BA179" s="609" t="str">
        <f t="shared" si="62"/>
        <v/>
      </c>
      <c r="BB179" s="609">
        <f t="shared" si="54"/>
        <v>0</v>
      </c>
      <c r="BC179" s="604" t="str">
        <f t="shared" si="55"/>
        <v/>
      </c>
    </row>
    <row r="180" spans="1:55">
      <c r="A180" s="366">
        <v>124</v>
      </c>
      <c r="B180" s="108"/>
      <c r="C180" s="286"/>
      <c r="D180" s="287"/>
      <c r="E180" s="287"/>
      <c r="F180" s="288"/>
      <c r="G180" s="290"/>
      <c r="H180" s="107"/>
      <c r="I180" s="290"/>
      <c r="J180" s="107"/>
      <c r="K180" s="358" t="str">
        <f t="shared" si="32"/>
        <v/>
      </c>
      <c r="L180" s="358">
        <f t="shared" si="56"/>
        <v>0</v>
      </c>
      <c r="M180" s="358">
        <f t="shared" si="57"/>
        <v>0</v>
      </c>
      <c r="N180" s="359" t="str">
        <f t="shared" si="33"/>
        <v/>
      </c>
      <c r="O180" s="359" t="str">
        <f t="shared" si="34"/>
        <v/>
      </c>
      <c r="P180" s="359" t="str">
        <f t="shared" si="35"/>
        <v/>
      </c>
      <c r="Q180" s="359" t="str">
        <f t="shared" si="36"/>
        <v/>
      </c>
      <c r="R180" s="359" t="str">
        <f t="shared" si="37"/>
        <v/>
      </c>
      <c r="S180" s="359" t="str">
        <f t="shared" si="38"/>
        <v/>
      </c>
      <c r="T180" s="431" t="str">
        <f t="shared" si="58"/>
        <v/>
      </c>
      <c r="U180" s="515"/>
      <c r="V180" s="108"/>
      <c r="W180" s="109"/>
      <c r="X180" s="110"/>
      <c r="Y180" s="111"/>
      <c r="Z180" s="113"/>
      <c r="AA180" s="112"/>
      <c r="AB180" s="431" t="str">
        <f t="shared" si="39"/>
        <v/>
      </c>
      <c r="AC180" s="704" t="str">
        <f t="shared" si="59"/>
        <v/>
      </c>
      <c r="AD180" s="622"/>
      <c r="AE180" s="462"/>
      <c r="AF180" s="360" t="str">
        <f t="shared" si="40"/>
        <v/>
      </c>
      <c r="AG180" s="360" t="str">
        <f t="shared" si="41"/>
        <v/>
      </c>
      <c r="AH180" s="361" t="str">
        <f t="shared" si="42"/>
        <v/>
      </c>
      <c r="AI180" s="361" t="str">
        <f t="shared" si="43"/>
        <v/>
      </c>
      <c r="AJ180" s="361" t="str">
        <f t="shared" si="44"/>
        <v/>
      </c>
      <c r="AK180" s="361" t="str">
        <f t="shared" si="45"/>
        <v/>
      </c>
      <c r="AL180" s="361" t="str">
        <f t="shared" si="46"/>
        <v/>
      </c>
      <c r="AM180" s="361" t="str">
        <f t="shared" si="47"/>
        <v/>
      </c>
      <c r="AN180" s="362" t="str">
        <f>IF(AF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2,FALSE),IF(OR(AJ180=1,AJ180=2),VLOOKUP(AH180,INDEX((係数_乗用_ガソリン,係数_乗用_CNG,係数_乗用_軽油,係数_乗用_メタノール,係数_乗用_LPG),1,1,AR180):INDEX((係数_乗用_ガソリン,係数_乗用_CNG,係数_乗用_軽油,係数_乗用_メタノール,係数_乗用_LPG),125,5,AR180),2,FALSE))))))</f>
        <v/>
      </c>
      <c r="AO180" s="362" t="str">
        <f>IF(T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3,FALSE),IF(OR(AJ180=1,AJ180=2),VLOOKUP(AH180,INDEX((係数_乗用_ガソリン,係数_乗用_CNG,係数_乗用_軽油,係数_乗用_メタノール,係数_乗用_LPG),1,1,AR180):INDEX((係数_乗用_ガソリン,係数_乗用_CNG,係数_乗用_軽油,係数_乗用_メタノール,係数_乗用_LPG),125,5,AR180),3,FALSE))))))</f>
        <v/>
      </c>
      <c r="AP180" s="361" t="str">
        <f t="shared" si="48"/>
        <v/>
      </c>
      <c r="AQ180" s="363" t="str">
        <f t="shared" si="49"/>
        <v/>
      </c>
      <c r="AR180" s="361" t="str">
        <f t="shared" si="50"/>
        <v/>
      </c>
      <c r="AS180" s="363" t="str">
        <f t="shared" si="51"/>
        <v/>
      </c>
      <c r="AT180" s="364" t="str">
        <f t="shared" si="52"/>
        <v/>
      </c>
      <c r="AX180" s="607" t="b">
        <f t="shared" si="60"/>
        <v>0</v>
      </c>
      <c r="AY180" s="6" t="str">
        <f t="shared" si="61"/>
        <v>FALSEFALSEFALSE</v>
      </c>
      <c r="AZ180" s="608">
        <f t="shared" si="53"/>
        <v>0</v>
      </c>
      <c r="BA180" s="609" t="str">
        <f t="shared" si="62"/>
        <v/>
      </c>
      <c r="BB180" s="609">
        <f t="shared" si="54"/>
        <v>0</v>
      </c>
      <c r="BC180" s="604" t="str">
        <f t="shared" si="55"/>
        <v/>
      </c>
    </row>
    <row r="181" spans="1:55">
      <c r="A181" s="366">
        <v>125</v>
      </c>
      <c r="B181" s="108"/>
      <c r="C181" s="286"/>
      <c r="D181" s="287"/>
      <c r="E181" s="287"/>
      <c r="F181" s="288"/>
      <c r="G181" s="290"/>
      <c r="H181" s="107"/>
      <c r="I181" s="290"/>
      <c r="J181" s="107"/>
      <c r="K181" s="358" t="str">
        <f t="shared" si="32"/>
        <v/>
      </c>
      <c r="L181" s="358">
        <f t="shared" si="56"/>
        <v>0</v>
      </c>
      <c r="M181" s="358">
        <f t="shared" si="57"/>
        <v>0</v>
      </c>
      <c r="N181" s="359" t="str">
        <f t="shared" si="33"/>
        <v/>
      </c>
      <c r="O181" s="359" t="str">
        <f t="shared" si="34"/>
        <v/>
      </c>
      <c r="P181" s="359" t="str">
        <f t="shared" si="35"/>
        <v/>
      </c>
      <c r="Q181" s="359" t="str">
        <f t="shared" si="36"/>
        <v/>
      </c>
      <c r="R181" s="359" t="str">
        <f t="shared" si="37"/>
        <v/>
      </c>
      <c r="S181" s="359" t="str">
        <f t="shared" si="38"/>
        <v/>
      </c>
      <c r="T181" s="431" t="str">
        <f t="shared" si="58"/>
        <v/>
      </c>
      <c r="U181" s="515"/>
      <c r="V181" s="108"/>
      <c r="W181" s="109"/>
      <c r="X181" s="110"/>
      <c r="Y181" s="111"/>
      <c r="Z181" s="113"/>
      <c r="AA181" s="112"/>
      <c r="AB181" s="431" t="str">
        <f t="shared" si="39"/>
        <v/>
      </c>
      <c r="AC181" s="704" t="str">
        <f t="shared" si="59"/>
        <v/>
      </c>
      <c r="AD181" s="622"/>
      <c r="AE181" s="462"/>
      <c r="AF181" s="360" t="str">
        <f t="shared" si="40"/>
        <v/>
      </c>
      <c r="AG181" s="360" t="str">
        <f t="shared" si="41"/>
        <v/>
      </c>
      <c r="AH181" s="361" t="str">
        <f t="shared" si="42"/>
        <v/>
      </c>
      <c r="AI181" s="361" t="str">
        <f t="shared" si="43"/>
        <v/>
      </c>
      <c r="AJ181" s="361" t="str">
        <f t="shared" si="44"/>
        <v/>
      </c>
      <c r="AK181" s="361" t="str">
        <f t="shared" si="45"/>
        <v/>
      </c>
      <c r="AL181" s="361" t="str">
        <f t="shared" si="46"/>
        <v/>
      </c>
      <c r="AM181" s="361" t="str">
        <f t="shared" si="47"/>
        <v/>
      </c>
      <c r="AN181" s="362" t="str">
        <f>IF(AF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2,FALSE),IF(OR(AJ181=1,AJ181=2),VLOOKUP(AH181,INDEX((係数_乗用_ガソリン,係数_乗用_CNG,係数_乗用_軽油,係数_乗用_メタノール,係数_乗用_LPG),1,1,AR181):INDEX((係数_乗用_ガソリン,係数_乗用_CNG,係数_乗用_軽油,係数_乗用_メタノール,係数_乗用_LPG),125,5,AR181),2,FALSE))))))</f>
        <v/>
      </c>
      <c r="AO181" s="362" t="str">
        <f>IF(T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3,FALSE),IF(OR(AJ181=1,AJ181=2),VLOOKUP(AH181,INDEX((係数_乗用_ガソリン,係数_乗用_CNG,係数_乗用_軽油,係数_乗用_メタノール,係数_乗用_LPG),1,1,AR181):INDEX((係数_乗用_ガソリン,係数_乗用_CNG,係数_乗用_軽油,係数_乗用_メタノール,係数_乗用_LPG),125,5,AR181),3,FALSE))))))</f>
        <v/>
      </c>
      <c r="AP181" s="361" t="str">
        <f t="shared" si="48"/>
        <v/>
      </c>
      <c r="AQ181" s="363" t="str">
        <f t="shared" si="49"/>
        <v/>
      </c>
      <c r="AR181" s="361" t="str">
        <f t="shared" si="50"/>
        <v/>
      </c>
      <c r="AS181" s="363" t="str">
        <f t="shared" si="51"/>
        <v/>
      </c>
      <c r="AT181" s="364" t="str">
        <f t="shared" si="52"/>
        <v/>
      </c>
      <c r="AX181" s="607" t="b">
        <f t="shared" si="60"/>
        <v>0</v>
      </c>
      <c r="AY181" s="6" t="str">
        <f t="shared" si="61"/>
        <v>FALSEFALSEFALSE</v>
      </c>
      <c r="AZ181" s="608">
        <f t="shared" si="53"/>
        <v>0</v>
      </c>
      <c r="BA181" s="609" t="str">
        <f t="shared" si="62"/>
        <v/>
      </c>
      <c r="BB181" s="609">
        <f t="shared" si="54"/>
        <v>0</v>
      </c>
      <c r="BC181" s="604" t="str">
        <f t="shared" si="55"/>
        <v/>
      </c>
    </row>
    <row r="182" spans="1:55">
      <c r="A182" s="366">
        <v>126</v>
      </c>
      <c r="B182" s="108"/>
      <c r="C182" s="286"/>
      <c r="D182" s="287"/>
      <c r="E182" s="287"/>
      <c r="F182" s="288"/>
      <c r="G182" s="290"/>
      <c r="H182" s="107"/>
      <c r="I182" s="290"/>
      <c r="J182" s="107"/>
      <c r="K182" s="358" t="str">
        <f t="shared" si="32"/>
        <v/>
      </c>
      <c r="L182" s="358">
        <f t="shared" si="56"/>
        <v>0</v>
      </c>
      <c r="M182" s="358">
        <f t="shared" si="57"/>
        <v>0</v>
      </c>
      <c r="N182" s="359" t="str">
        <f t="shared" si="33"/>
        <v/>
      </c>
      <c r="O182" s="359" t="str">
        <f t="shared" si="34"/>
        <v/>
      </c>
      <c r="P182" s="359" t="str">
        <f t="shared" si="35"/>
        <v/>
      </c>
      <c r="Q182" s="359" t="str">
        <f t="shared" si="36"/>
        <v/>
      </c>
      <c r="R182" s="359" t="str">
        <f t="shared" si="37"/>
        <v/>
      </c>
      <c r="S182" s="359" t="str">
        <f t="shared" si="38"/>
        <v/>
      </c>
      <c r="T182" s="431" t="str">
        <f t="shared" si="58"/>
        <v/>
      </c>
      <c r="U182" s="515"/>
      <c r="V182" s="108"/>
      <c r="W182" s="109"/>
      <c r="X182" s="110"/>
      <c r="Y182" s="111"/>
      <c r="Z182" s="113"/>
      <c r="AA182" s="112"/>
      <c r="AB182" s="431" t="str">
        <f t="shared" si="39"/>
        <v/>
      </c>
      <c r="AC182" s="704" t="str">
        <f t="shared" si="59"/>
        <v/>
      </c>
      <c r="AD182" s="622"/>
      <c r="AE182" s="462"/>
      <c r="AF182" s="360" t="str">
        <f t="shared" si="40"/>
        <v/>
      </c>
      <c r="AG182" s="360" t="str">
        <f t="shared" si="41"/>
        <v/>
      </c>
      <c r="AH182" s="361" t="str">
        <f t="shared" si="42"/>
        <v/>
      </c>
      <c r="AI182" s="361" t="str">
        <f t="shared" si="43"/>
        <v/>
      </c>
      <c r="AJ182" s="361" t="str">
        <f t="shared" si="44"/>
        <v/>
      </c>
      <c r="AK182" s="361" t="str">
        <f t="shared" si="45"/>
        <v/>
      </c>
      <c r="AL182" s="361" t="str">
        <f t="shared" si="46"/>
        <v/>
      </c>
      <c r="AM182" s="361" t="str">
        <f t="shared" si="47"/>
        <v/>
      </c>
      <c r="AN182" s="362" t="str">
        <f>IF(AF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2,FALSE),IF(OR(AJ182=1,AJ182=2),VLOOKUP(AH182,INDEX((係数_乗用_ガソリン,係数_乗用_CNG,係数_乗用_軽油,係数_乗用_メタノール,係数_乗用_LPG),1,1,AR182):INDEX((係数_乗用_ガソリン,係数_乗用_CNG,係数_乗用_軽油,係数_乗用_メタノール,係数_乗用_LPG),125,5,AR182),2,FALSE))))))</f>
        <v/>
      </c>
      <c r="AO182" s="362" t="str">
        <f>IF(T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3,FALSE),IF(OR(AJ182=1,AJ182=2),VLOOKUP(AH182,INDEX((係数_乗用_ガソリン,係数_乗用_CNG,係数_乗用_軽油,係数_乗用_メタノール,係数_乗用_LPG),1,1,AR182):INDEX((係数_乗用_ガソリン,係数_乗用_CNG,係数_乗用_軽油,係数_乗用_メタノール,係数_乗用_LPG),125,5,AR182),3,FALSE))))))</f>
        <v/>
      </c>
      <c r="AP182" s="361" t="str">
        <f t="shared" si="48"/>
        <v/>
      </c>
      <c r="AQ182" s="363" t="str">
        <f t="shared" si="49"/>
        <v/>
      </c>
      <c r="AR182" s="361" t="str">
        <f t="shared" si="50"/>
        <v/>
      </c>
      <c r="AS182" s="363" t="str">
        <f t="shared" si="51"/>
        <v/>
      </c>
      <c r="AT182" s="364" t="str">
        <f t="shared" si="52"/>
        <v/>
      </c>
      <c r="AX182" s="607" t="b">
        <f t="shared" si="60"/>
        <v>0</v>
      </c>
      <c r="AY182" s="6" t="str">
        <f t="shared" si="61"/>
        <v>FALSEFALSEFALSE</v>
      </c>
      <c r="AZ182" s="608">
        <f t="shared" si="53"/>
        <v>0</v>
      </c>
      <c r="BA182" s="609" t="str">
        <f t="shared" si="62"/>
        <v/>
      </c>
      <c r="BB182" s="609">
        <f t="shared" si="54"/>
        <v>0</v>
      </c>
      <c r="BC182" s="604" t="str">
        <f t="shared" si="55"/>
        <v/>
      </c>
    </row>
    <row r="183" spans="1:55">
      <c r="A183" s="366">
        <v>127</v>
      </c>
      <c r="B183" s="108"/>
      <c r="C183" s="286"/>
      <c r="D183" s="287"/>
      <c r="E183" s="287"/>
      <c r="F183" s="288"/>
      <c r="G183" s="290"/>
      <c r="H183" s="107"/>
      <c r="I183" s="290"/>
      <c r="J183" s="107"/>
      <c r="K183" s="358" t="str">
        <f t="shared" si="32"/>
        <v/>
      </c>
      <c r="L183" s="358">
        <f t="shared" si="56"/>
        <v>0</v>
      </c>
      <c r="M183" s="358">
        <f t="shared" si="57"/>
        <v>0</v>
      </c>
      <c r="N183" s="359" t="str">
        <f t="shared" si="33"/>
        <v/>
      </c>
      <c r="O183" s="359" t="str">
        <f t="shared" si="34"/>
        <v/>
      </c>
      <c r="P183" s="359" t="str">
        <f t="shared" si="35"/>
        <v/>
      </c>
      <c r="Q183" s="359" t="str">
        <f t="shared" si="36"/>
        <v/>
      </c>
      <c r="R183" s="359" t="str">
        <f t="shared" si="37"/>
        <v/>
      </c>
      <c r="S183" s="359" t="str">
        <f t="shared" si="38"/>
        <v/>
      </c>
      <c r="T183" s="431" t="str">
        <f t="shared" si="58"/>
        <v/>
      </c>
      <c r="U183" s="515"/>
      <c r="V183" s="108"/>
      <c r="W183" s="109"/>
      <c r="X183" s="110"/>
      <c r="Y183" s="111"/>
      <c r="Z183" s="113"/>
      <c r="AA183" s="112"/>
      <c r="AB183" s="431" t="str">
        <f t="shared" si="39"/>
        <v/>
      </c>
      <c r="AC183" s="704" t="str">
        <f t="shared" si="59"/>
        <v/>
      </c>
      <c r="AD183" s="622"/>
      <c r="AE183" s="462"/>
      <c r="AF183" s="360" t="str">
        <f t="shared" si="40"/>
        <v/>
      </c>
      <c r="AG183" s="360" t="str">
        <f t="shared" si="41"/>
        <v/>
      </c>
      <c r="AH183" s="361" t="str">
        <f t="shared" si="42"/>
        <v/>
      </c>
      <c r="AI183" s="361" t="str">
        <f t="shared" si="43"/>
        <v/>
      </c>
      <c r="AJ183" s="361" t="str">
        <f t="shared" si="44"/>
        <v/>
      </c>
      <c r="AK183" s="361" t="str">
        <f t="shared" si="45"/>
        <v/>
      </c>
      <c r="AL183" s="361" t="str">
        <f t="shared" si="46"/>
        <v/>
      </c>
      <c r="AM183" s="361" t="str">
        <f t="shared" si="47"/>
        <v/>
      </c>
      <c r="AN183" s="362" t="str">
        <f>IF(AF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2,FALSE),IF(OR(AJ183=1,AJ183=2),VLOOKUP(AH183,INDEX((係数_乗用_ガソリン,係数_乗用_CNG,係数_乗用_軽油,係数_乗用_メタノール,係数_乗用_LPG),1,1,AR183):INDEX((係数_乗用_ガソリン,係数_乗用_CNG,係数_乗用_軽油,係数_乗用_メタノール,係数_乗用_LPG),125,5,AR183),2,FALSE))))))</f>
        <v/>
      </c>
      <c r="AO183" s="362" t="str">
        <f>IF(T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3,FALSE),IF(OR(AJ183=1,AJ183=2),VLOOKUP(AH183,INDEX((係数_乗用_ガソリン,係数_乗用_CNG,係数_乗用_軽油,係数_乗用_メタノール,係数_乗用_LPG),1,1,AR183):INDEX((係数_乗用_ガソリン,係数_乗用_CNG,係数_乗用_軽油,係数_乗用_メタノール,係数_乗用_LPG),125,5,AR183),3,FALSE))))))</f>
        <v/>
      </c>
      <c r="AP183" s="361" t="str">
        <f t="shared" si="48"/>
        <v/>
      </c>
      <c r="AQ183" s="363" t="str">
        <f t="shared" si="49"/>
        <v/>
      </c>
      <c r="AR183" s="361" t="str">
        <f t="shared" si="50"/>
        <v/>
      </c>
      <c r="AS183" s="363" t="str">
        <f t="shared" si="51"/>
        <v/>
      </c>
      <c r="AT183" s="364" t="str">
        <f t="shared" si="52"/>
        <v/>
      </c>
      <c r="AX183" s="607" t="b">
        <f t="shared" si="60"/>
        <v>0</v>
      </c>
      <c r="AY183" s="6" t="str">
        <f t="shared" si="61"/>
        <v>FALSEFALSEFALSE</v>
      </c>
      <c r="AZ183" s="608">
        <f t="shared" si="53"/>
        <v>0</v>
      </c>
      <c r="BA183" s="609" t="str">
        <f t="shared" si="62"/>
        <v/>
      </c>
      <c r="BB183" s="609">
        <f t="shared" si="54"/>
        <v>0</v>
      </c>
      <c r="BC183" s="604" t="str">
        <f t="shared" si="55"/>
        <v/>
      </c>
    </row>
    <row r="184" spans="1:55">
      <c r="A184" s="366">
        <v>128</v>
      </c>
      <c r="B184" s="108"/>
      <c r="C184" s="286"/>
      <c r="D184" s="287"/>
      <c r="E184" s="287"/>
      <c r="F184" s="288"/>
      <c r="G184" s="290"/>
      <c r="H184" s="107"/>
      <c r="I184" s="290"/>
      <c r="J184" s="107"/>
      <c r="K184" s="358" t="str">
        <f t="shared" si="32"/>
        <v/>
      </c>
      <c r="L184" s="358">
        <f t="shared" si="56"/>
        <v>0</v>
      </c>
      <c r="M184" s="358">
        <f t="shared" si="57"/>
        <v>0</v>
      </c>
      <c r="N184" s="359" t="str">
        <f t="shared" si="33"/>
        <v/>
      </c>
      <c r="O184" s="359" t="str">
        <f t="shared" si="34"/>
        <v/>
      </c>
      <c r="P184" s="359" t="str">
        <f t="shared" si="35"/>
        <v/>
      </c>
      <c r="Q184" s="359" t="str">
        <f t="shared" si="36"/>
        <v/>
      </c>
      <c r="R184" s="359" t="str">
        <f t="shared" si="37"/>
        <v/>
      </c>
      <c r="S184" s="359" t="str">
        <f t="shared" si="38"/>
        <v/>
      </c>
      <c r="T184" s="431" t="str">
        <f t="shared" si="58"/>
        <v/>
      </c>
      <c r="U184" s="515"/>
      <c r="V184" s="108"/>
      <c r="W184" s="109"/>
      <c r="X184" s="110"/>
      <c r="Y184" s="111"/>
      <c r="Z184" s="113"/>
      <c r="AA184" s="112"/>
      <c r="AB184" s="431" t="str">
        <f t="shared" si="39"/>
        <v/>
      </c>
      <c r="AC184" s="704" t="str">
        <f t="shared" si="59"/>
        <v/>
      </c>
      <c r="AD184" s="622"/>
      <c r="AE184" s="462"/>
      <c r="AF184" s="360" t="str">
        <f t="shared" si="40"/>
        <v/>
      </c>
      <c r="AG184" s="360" t="str">
        <f t="shared" si="41"/>
        <v/>
      </c>
      <c r="AH184" s="361" t="str">
        <f t="shared" si="42"/>
        <v/>
      </c>
      <c r="AI184" s="361" t="str">
        <f t="shared" si="43"/>
        <v/>
      </c>
      <c r="AJ184" s="361" t="str">
        <f t="shared" si="44"/>
        <v/>
      </c>
      <c r="AK184" s="361" t="str">
        <f t="shared" si="45"/>
        <v/>
      </c>
      <c r="AL184" s="361" t="str">
        <f t="shared" si="46"/>
        <v/>
      </c>
      <c r="AM184" s="361" t="str">
        <f t="shared" si="47"/>
        <v/>
      </c>
      <c r="AN184" s="362" t="str">
        <f>IF(AF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2,FALSE),IF(OR(AJ184=1,AJ184=2),VLOOKUP(AH184,INDEX((係数_乗用_ガソリン,係数_乗用_CNG,係数_乗用_軽油,係数_乗用_メタノール,係数_乗用_LPG),1,1,AR184):INDEX((係数_乗用_ガソリン,係数_乗用_CNG,係数_乗用_軽油,係数_乗用_メタノール,係数_乗用_LPG),125,5,AR184),2,FALSE))))))</f>
        <v/>
      </c>
      <c r="AO184" s="362" t="str">
        <f>IF(T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3,FALSE),IF(OR(AJ184=1,AJ184=2),VLOOKUP(AH184,INDEX((係数_乗用_ガソリン,係数_乗用_CNG,係数_乗用_軽油,係数_乗用_メタノール,係数_乗用_LPG),1,1,AR184):INDEX((係数_乗用_ガソリン,係数_乗用_CNG,係数_乗用_軽油,係数_乗用_メタノール,係数_乗用_LPG),125,5,AR184),3,FALSE))))))</f>
        <v/>
      </c>
      <c r="AP184" s="361" t="str">
        <f t="shared" si="48"/>
        <v/>
      </c>
      <c r="AQ184" s="363" t="str">
        <f t="shared" si="49"/>
        <v/>
      </c>
      <c r="AR184" s="361" t="str">
        <f t="shared" si="50"/>
        <v/>
      </c>
      <c r="AS184" s="363" t="str">
        <f t="shared" si="51"/>
        <v/>
      </c>
      <c r="AT184" s="364" t="str">
        <f t="shared" si="52"/>
        <v/>
      </c>
      <c r="AX184" s="607" t="b">
        <f t="shared" si="60"/>
        <v>0</v>
      </c>
      <c r="AY184" s="6" t="str">
        <f t="shared" si="61"/>
        <v>FALSEFALSEFALSE</v>
      </c>
      <c r="AZ184" s="608">
        <f t="shared" si="53"/>
        <v>0</v>
      </c>
      <c r="BA184" s="609" t="str">
        <f t="shared" si="62"/>
        <v/>
      </c>
      <c r="BB184" s="609">
        <f t="shared" si="54"/>
        <v>0</v>
      </c>
      <c r="BC184" s="604" t="str">
        <f t="shared" si="55"/>
        <v/>
      </c>
    </row>
    <row r="185" spans="1:55">
      <c r="A185" s="366">
        <v>129</v>
      </c>
      <c r="B185" s="108"/>
      <c r="C185" s="286"/>
      <c r="D185" s="287"/>
      <c r="E185" s="287"/>
      <c r="F185" s="288"/>
      <c r="G185" s="290"/>
      <c r="H185" s="107"/>
      <c r="I185" s="290"/>
      <c r="J185" s="107"/>
      <c r="K185" s="358" t="str">
        <f t="shared" ref="K185:K248" si="63">C185&amp;D185&amp;E185&amp;F185</f>
        <v/>
      </c>
      <c r="L185" s="358">
        <f t="shared" si="56"/>
        <v>0</v>
      </c>
      <c r="M185" s="358">
        <f t="shared" si="57"/>
        <v>0</v>
      </c>
      <c r="N185" s="359" t="str">
        <f t="shared" ref="N185:N248" si="64">IF(OR($L185&gt;$U$48,$M185&gt;$U$48,AND($L185&gt;$M185,$M185&lt;&gt;0),AND($L185=0,$M185&lt;&gt;0)),"ERROR","")</f>
        <v/>
      </c>
      <c r="O185" s="359" t="str">
        <f t="shared" ref="O185:O248" si="65">IF(AND($N185&lt;&gt;"ERROR",$L185&lt;=$U$49,$M185&lt;=$U$49,$M185&lt;&gt;0),"(減車済)","")</f>
        <v/>
      </c>
      <c r="P185" s="359" t="str">
        <f t="shared" ref="P185:P248" si="66">IF(AND($N185&lt;&gt;"ERROR",$L185&lt;$U$49,AND($M185&gt;$U$49,$M185&lt;=$W$49),$M185&lt;&gt;0),"減車","")</f>
        <v/>
      </c>
      <c r="Q185" s="359" t="str">
        <f t="shared" ref="Q185:Q248" si="67">IF(AND($N185&lt;&gt;"ERROR",$L185&gt;$U$49,$M185&lt;=$W$49,$M185&lt;&gt;0),"一時使用","")</f>
        <v/>
      </c>
      <c r="R185" s="359" t="str">
        <f t="shared" ref="R185:R248" si="68">IF(AND($N185&lt;&gt;"ERROR",AND($L185&gt;0,$L185&lt;=$U$49),$M185=0),"継続","")</f>
        <v/>
      </c>
      <c r="S185" s="359" t="str">
        <f t="shared" ref="S185:S248" si="69">IF(AND($N185&lt;&gt;"ERROR",AND($L185&gt;$U$49),$M185=0),"新規","")</f>
        <v/>
      </c>
      <c r="T185" s="431" t="str">
        <f t="shared" si="58"/>
        <v/>
      </c>
      <c r="U185" s="515"/>
      <c r="V185" s="108"/>
      <c r="W185" s="109"/>
      <c r="X185" s="110"/>
      <c r="Y185" s="111"/>
      <c r="Z185" s="113"/>
      <c r="AA185" s="112"/>
      <c r="AB185" s="431" t="str">
        <f t="shared" ref="AB185:AB248" si="70">IF(AF185="","",IF(AM185=1,VLOOKUP(AN185,低公害車判別,2,FALSE),IF(AM185=3,VLOOKUP(AN185,低公害車判別,2,FALSE),IF(AM185=4,VLOOKUP(AO185,低公害車判別,2,FALSE),"低公害車"))))</f>
        <v/>
      </c>
      <c r="AC185" s="704" t="str">
        <f t="shared" si="59"/>
        <v/>
      </c>
      <c r="AD185" s="622"/>
      <c r="AE185" s="462"/>
      <c r="AF185" s="360" t="str">
        <f t="shared" ref="AF185:AF248" si="71">IF(OR(T185="(減車済)",T185=""),"",1)</f>
        <v/>
      </c>
      <c r="AG185" s="360" t="str">
        <f t="shared" ref="AG185:AG248" si="72">IF(OR(T185="継続",T185="新規"),1,"")</f>
        <v/>
      </c>
      <c r="AH185" s="361" t="str">
        <f t="shared" ref="AH185:AH248" si="73">IF(AF185="","",UPPER(ASC(X185)))</f>
        <v/>
      </c>
      <c r="AI185" s="361" t="str">
        <f t="shared" ref="AI185:AI248" si="74">IF(AF185="","",IF(V185="","",IF(V185="普通",1,IF(V185="小型",2,0))))</f>
        <v/>
      </c>
      <c r="AJ185" s="361" t="str">
        <f t="shared" ref="AJ185:AJ248" si="75">IF(AF185="","",IF(W185="","",VLOOKUP(W185,用途,2,FALSE)))</f>
        <v/>
      </c>
      <c r="AK185" s="361" t="str">
        <f t="shared" ref="AK185:AK248" si="76">IF(AF185="","",IF(Y185="","",IF(Y185&lt;=10,1,IF(Y185&lt;30,2,IF(Y185&gt;=30,3,0)))))</f>
        <v/>
      </c>
      <c r="AL185" s="361" t="str">
        <f t="shared" ref="AL185:AL248" si="77">IF(AF185="","",IF(Z185="","",IF(Z185&lt;=1.7*1000,1,IF(Z185&lt;=2.5*1000,2,IF(Z185&lt;=3.5*1000,3,IF(Z185&lt;8*1000,4,IF(Z185&gt;=8*1000,5,"")))))))</f>
        <v/>
      </c>
      <c r="AM185" s="361" t="str">
        <f t="shared" ref="AM185:AM248" si="78">IF(AF185="","",IF(AA185="","",VLOOKUP(AA185,燃料の種類,2,FALSE)))</f>
        <v/>
      </c>
      <c r="AN185" s="362" t="str">
        <f>IF(AF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2,FALSE),IF(OR(AJ185=1,AJ185=2),VLOOKUP(AH185,INDEX((係数_乗用_ガソリン,係数_乗用_CNG,係数_乗用_軽油,係数_乗用_メタノール,係数_乗用_LPG),1,1,AR185):INDEX((係数_乗用_ガソリン,係数_乗用_CNG,係数_乗用_軽油,係数_乗用_メタノール,係数_乗用_LPG),125,5,AR185),2,FALSE))))))</f>
        <v/>
      </c>
      <c r="AO185" s="362" t="str">
        <f>IF(T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3,FALSE),IF(OR(AJ185=1,AJ185=2),VLOOKUP(AH185,INDEX((係数_乗用_ガソリン,係数_乗用_CNG,係数_乗用_軽油,係数_乗用_メタノール,係数_乗用_LPG),1,1,AR185):INDEX((係数_乗用_ガソリン,係数_乗用_CNG,係数_乗用_軽油,係数_乗用_メタノール,係数_乗用_LPG),125,5,AR185),3,FALSE))))))</f>
        <v/>
      </c>
      <c r="AP185" s="361" t="str">
        <f t="shared" ref="AP185:AP248" si="79">IF((AF185="")+(AC185=""),"",IF(燃料区分1=4,VLOOKUP(AO185,排ガス低減レベル,2,FALSE),VLOOKUP(AC185,排ガス低減レベル,2,FALSE)))</f>
        <v/>
      </c>
      <c r="AQ185" s="363" t="str">
        <f t="shared" ref="AQ185:AQ248" si="80">IF(AG185="","",IF(AJ185=3,B185&amp;"-"&amp;SUM(AJ185*100,AK185*10,AL185)&amp;"A",IF(OR(AJ185=2,AJ185=4,AJ185=6),B185&amp;"-"&amp;AL185*10&amp;"A",IF(AJ185=1,B185&amp;"-"&amp;AJ185&amp;"A",IF(AJ185=5,B185&amp;"-"&amp;SUM(AJ185*100,AI185*10,AL185)&amp;"A","")))))</f>
        <v/>
      </c>
      <c r="AR185" s="361" t="str">
        <f t="shared" ref="AR185:AR248" si="81">IF(OR(AM185=1,AM185=2,AM185=11),1,IF(AM185=6,2,IF(OR(AM185=4,AM185=5,AM185=10),3,IF(AM185=7,4,IF(AM185=3,5, IF(OR(AM185=8,AM185=9),6,""))))))</f>
        <v/>
      </c>
      <c r="AS185" s="363" t="str">
        <f t="shared" ref="AS185:AS248" si="82">IF(AG185="","",B185&amp;"-"&amp;AM185)</f>
        <v/>
      </c>
      <c r="AT185" s="364" t="str">
        <f t="shared" ref="AT185:AT248" si="83">IF(AF185="","",VLOOKUP(T185,車両の増減,2,FALSE))</f>
        <v/>
      </c>
      <c r="AX185" s="607" t="b">
        <f t="shared" si="60"/>
        <v>0</v>
      </c>
      <c r="AY185" s="6" t="str">
        <f t="shared" si="61"/>
        <v>FALSEFALSEFALSE</v>
      </c>
      <c r="AZ185" s="608">
        <f t="shared" ref="AZ185:AZ248" si="84">AA185</f>
        <v>0</v>
      </c>
      <c r="BA185" s="609" t="str">
        <f t="shared" si="62"/>
        <v/>
      </c>
      <c r="BB185" s="609">
        <f t="shared" ref="BB185:BB248" si="85">LEN(X185)</f>
        <v>0</v>
      </c>
      <c r="BC185" s="604" t="str">
        <f t="shared" ref="BC185:BC248" si="86">MID(X185,2,1)</f>
        <v/>
      </c>
    </row>
    <row r="186" spans="1:55">
      <c r="A186" s="366">
        <v>130</v>
      </c>
      <c r="B186" s="108"/>
      <c r="C186" s="286"/>
      <c r="D186" s="287"/>
      <c r="E186" s="287"/>
      <c r="F186" s="288"/>
      <c r="G186" s="290"/>
      <c r="H186" s="107"/>
      <c r="I186" s="290"/>
      <c r="J186" s="107"/>
      <c r="K186" s="358" t="str">
        <f t="shared" si="63"/>
        <v/>
      </c>
      <c r="L186" s="358">
        <f t="shared" ref="L186:L249" si="87">IF(G186&gt;0,DATE((G186),(H186+1),0),0)</f>
        <v>0</v>
      </c>
      <c r="M186" s="358">
        <f t="shared" ref="M186:M249" si="88">IF(I186&gt;0,DATE((I186),(J186+1),0),0)</f>
        <v>0</v>
      </c>
      <c r="N186" s="359" t="str">
        <f t="shared" si="64"/>
        <v/>
      </c>
      <c r="O186" s="359" t="str">
        <f t="shared" si="65"/>
        <v/>
      </c>
      <c r="P186" s="359" t="str">
        <f t="shared" si="66"/>
        <v/>
      </c>
      <c r="Q186" s="359" t="str">
        <f t="shared" si="67"/>
        <v/>
      </c>
      <c r="R186" s="359" t="str">
        <f t="shared" si="68"/>
        <v/>
      </c>
      <c r="S186" s="359" t="str">
        <f t="shared" si="69"/>
        <v/>
      </c>
      <c r="T186" s="431" t="str">
        <f t="shared" ref="T186:T249" si="89">N186&amp;O186&amp;P186&amp;Q186&amp;R186&amp;S186</f>
        <v/>
      </c>
      <c r="U186" s="515"/>
      <c r="V186" s="108"/>
      <c r="W186" s="109"/>
      <c r="X186" s="110"/>
      <c r="Y186" s="111"/>
      <c r="Z186" s="113"/>
      <c r="AA186" s="112"/>
      <c r="AB186" s="431" t="str">
        <f t="shared" si="70"/>
        <v/>
      </c>
      <c r="AC186" s="704" t="str">
        <f t="shared" ref="AC186:AC249" si="90">IF(AF186="","",IF((AN186="")+(AN186="－"),IF((AO186="")+(AO186=0),"－",AO186),IF((AN186="PM☆☆☆")+(AN186="☆及びPM☆☆☆")+(AN186="☆☆及びPM☆☆☆")+(AN186="☆☆☆及びPM☆☆☆"),"PM☆☆☆",IF((AN186="PM☆☆☆☆")+(AN186="☆及びPM☆☆☆☆")+(AN186="☆☆及びPM☆☆☆☆")+(AN186="☆☆☆及びPM☆☆☆☆"),"PM☆☆☆☆",IF((AN186="新☆")+(AN186="新NOx☆")+(AN186="新PM☆"),"新☆（新長期）",AN186)))))</f>
        <v/>
      </c>
      <c r="AD186" s="622"/>
      <c r="AE186" s="462"/>
      <c r="AF186" s="360" t="str">
        <f t="shared" si="71"/>
        <v/>
      </c>
      <c r="AG186" s="360" t="str">
        <f t="shared" si="72"/>
        <v/>
      </c>
      <c r="AH186" s="361" t="str">
        <f t="shared" si="73"/>
        <v/>
      </c>
      <c r="AI186" s="361" t="str">
        <f t="shared" si="74"/>
        <v/>
      </c>
      <c r="AJ186" s="361" t="str">
        <f t="shared" si="75"/>
        <v/>
      </c>
      <c r="AK186" s="361" t="str">
        <f t="shared" si="76"/>
        <v/>
      </c>
      <c r="AL186" s="361" t="str">
        <f t="shared" si="77"/>
        <v/>
      </c>
      <c r="AM186" s="361" t="str">
        <f t="shared" si="78"/>
        <v/>
      </c>
      <c r="AN186" s="362" t="str">
        <f>IF(AF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2,FALSE),IF(OR(AJ186=1,AJ186=2),VLOOKUP(AH186,INDEX((係数_乗用_ガソリン,係数_乗用_CNG,係数_乗用_軽油,係数_乗用_メタノール,係数_乗用_LPG),1,1,AR186):INDEX((係数_乗用_ガソリン,係数_乗用_CNG,係数_乗用_軽油,係数_乗用_メタノール,係数_乗用_LPG),125,5,AR186),2,FALSE))))))</f>
        <v/>
      </c>
      <c r="AO186" s="362" t="str">
        <f>IF(T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3,FALSE),IF(OR(AJ186=1,AJ186=2),VLOOKUP(AH186,INDEX((係数_乗用_ガソリン,係数_乗用_CNG,係数_乗用_軽油,係数_乗用_メタノール,係数_乗用_LPG),1,1,AR186):INDEX((係数_乗用_ガソリン,係数_乗用_CNG,係数_乗用_軽油,係数_乗用_メタノール,係数_乗用_LPG),125,5,AR186),3,FALSE))))))</f>
        <v/>
      </c>
      <c r="AP186" s="361" t="str">
        <f t="shared" si="79"/>
        <v/>
      </c>
      <c r="AQ186" s="363" t="str">
        <f t="shared" si="80"/>
        <v/>
      </c>
      <c r="AR186" s="361" t="str">
        <f t="shared" si="81"/>
        <v/>
      </c>
      <c r="AS186" s="363" t="str">
        <f t="shared" si="82"/>
        <v/>
      </c>
      <c r="AT186" s="364" t="str">
        <f t="shared" si="83"/>
        <v/>
      </c>
      <c r="AX186" s="607" t="b">
        <f t="shared" ref="AX186:AX249" si="91">IF(AY186="FALSEFALSEFALSEFALSE","ハイブリッド")</f>
        <v>0</v>
      </c>
      <c r="AY186" s="6" t="str">
        <f t="shared" ref="AY186:AY249" si="92">EXACT(AZ186,BA186)&amp;IF(BA186="","")&amp;IF(AZ186="電気",TRUE)&amp;IF(AZ186="LPG",TRUE)</f>
        <v>FALSEFALSEFALSE</v>
      </c>
      <c r="AZ186" s="608">
        <f t="shared" si="84"/>
        <v>0</v>
      </c>
      <c r="BA186" s="609" t="str">
        <f t="shared" ref="BA186:BA249" si="93">IF(COUNTIFS(BC186,"*A*",BB186,"3"),"ハイブリッド(ガソリン)","")</f>
        <v/>
      </c>
      <c r="BB186" s="609">
        <f t="shared" si="85"/>
        <v>0</v>
      </c>
      <c r="BC186" s="604" t="str">
        <f t="shared" si="86"/>
        <v/>
      </c>
    </row>
    <row r="187" spans="1:55">
      <c r="A187" s="366">
        <v>131</v>
      </c>
      <c r="B187" s="108"/>
      <c r="C187" s="286"/>
      <c r="D187" s="287"/>
      <c r="E187" s="287"/>
      <c r="F187" s="288"/>
      <c r="G187" s="290"/>
      <c r="H187" s="107"/>
      <c r="I187" s="290"/>
      <c r="J187" s="107"/>
      <c r="K187" s="358" t="str">
        <f t="shared" si="63"/>
        <v/>
      </c>
      <c r="L187" s="358">
        <f t="shared" si="87"/>
        <v>0</v>
      </c>
      <c r="M187" s="358">
        <f t="shared" si="88"/>
        <v>0</v>
      </c>
      <c r="N187" s="359" t="str">
        <f t="shared" si="64"/>
        <v/>
      </c>
      <c r="O187" s="359" t="str">
        <f t="shared" si="65"/>
        <v/>
      </c>
      <c r="P187" s="359" t="str">
        <f t="shared" si="66"/>
        <v/>
      </c>
      <c r="Q187" s="359" t="str">
        <f t="shared" si="67"/>
        <v/>
      </c>
      <c r="R187" s="359" t="str">
        <f t="shared" si="68"/>
        <v/>
      </c>
      <c r="S187" s="359" t="str">
        <f t="shared" si="69"/>
        <v/>
      </c>
      <c r="T187" s="431" t="str">
        <f t="shared" si="89"/>
        <v/>
      </c>
      <c r="U187" s="515"/>
      <c r="V187" s="108"/>
      <c r="W187" s="109"/>
      <c r="X187" s="110"/>
      <c r="Y187" s="111"/>
      <c r="Z187" s="113"/>
      <c r="AA187" s="112"/>
      <c r="AB187" s="431" t="str">
        <f t="shared" si="70"/>
        <v/>
      </c>
      <c r="AC187" s="704" t="str">
        <f t="shared" si="90"/>
        <v/>
      </c>
      <c r="AD187" s="622"/>
      <c r="AE187" s="462"/>
      <c r="AF187" s="360" t="str">
        <f t="shared" si="71"/>
        <v/>
      </c>
      <c r="AG187" s="360" t="str">
        <f t="shared" si="72"/>
        <v/>
      </c>
      <c r="AH187" s="361" t="str">
        <f t="shared" si="73"/>
        <v/>
      </c>
      <c r="AI187" s="361" t="str">
        <f t="shared" si="74"/>
        <v/>
      </c>
      <c r="AJ187" s="361" t="str">
        <f t="shared" si="75"/>
        <v/>
      </c>
      <c r="AK187" s="361" t="str">
        <f t="shared" si="76"/>
        <v/>
      </c>
      <c r="AL187" s="361" t="str">
        <f t="shared" si="77"/>
        <v/>
      </c>
      <c r="AM187" s="361" t="str">
        <f t="shared" si="78"/>
        <v/>
      </c>
      <c r="AN187" s="362" t="str">
        <f>IF(AF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2,FALSE),IF(OR(AJ187=1,AJ187=2),VLOOKUP(AH187,INDEX((係数_乗用_ガソリン,係数_乗用_CNG,係数_乗用_軽油,係数_乗用_メタノール,係数_乗用_LPG),1,1,AR187):INDEX((係数_乗用_ガソリン,係数_乗用_CNG,係数_乗用_軽油,係数_乗用_メタノール,係数_乗用_LPG),125,5,AR187),2,FALSE))))))</f>
        <v/>
      </c>
      <c r="AO187" s="362" t="str">
        <f>IF(T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3,FALSE),IF(OR(AJ187=1,AJ187=2),VLOOKUP(AH187,INDEX((係数_乗用_ガソリン,係数_乗用_CNG,係数_乗用_軽油,係数_乗用_メタノール,係数_乗用_LPG),1,1,AR187):INDEX((係数_乗用_ガソリン,係数_乗用_CNG,係数_乗用_軽油,係数_乗用_メタノール,係数_乗用_LPG),125,5,AR187),3,FALSE))))))</f>
        <v/>
      </c>
      <c r="AP187" s="361" t="str">
        <f t="shared" si="79"/>
        <v/>
      </c>
      <c r="AQ187" s="363" t="str">
        <f t="shared" si="80"/>
        <v/>
      </c>
      <c r="AR187" s="361" t="str">
        <f t="shared" si="81"/>
        <v/>
      </c>
      <c r="AS187" s="363" t="str">
        <f t="shared" si="82"/>
        <v/>
      </c>
      <c r="AT187" s="364" t="str">
        <f t="shared" si="83"/>
        <v/>
      </c>
      <c r="AX187" s="607" t="b">
        <f t="shared" si="91"/>
        <v>0</v>
      </c>
      <c r="AY187" s="6" t="str">
        <f t="shared" si="92"/>
        <v>FALSEFALSEFALSE</v>
      </c>
      <c r="AZ187" s="608">
        <f t="shared" si="84"/>
        <v>0</v>
      </c>
      <c r="BA187" s="609" t="str">
        <f t="shared" si="93"/>
        <v/>
      </c>
      <c r="BB187" s="609">
        <f t="shared" si="85"/>
        <v>0</v>
      </c>
      <c r="BC187" s="604" t="str">
        <f t="shared" si="86"/>
        <v/>
      </c>
    </row>
    <row r="188" spans="1:55">
      <c r="A188" s="366">
        <v>132</v>
      </c>
      <c r="B188" s="108"/>
      <c r="C188" s="286"/>
      <c r="D188" s="287"/>
      <c r="E188" s="287"/>
      <c r="F188" s="288"/>
      <c r="G188" s="290"/>
      <c r="H188" s="107"/>
      <c r="I188" s="290"/>
      <c r="J188" s="107"/>
      <c r="K188" s="358" t="str">
        <f t="shared" si="63"/>
        <v/>
      </c>
      <c r="L188" s="358">
        <f t="shared" si="87"/>
        <v>0</v>
      </c>
      <c r="M188" s="358">
        <f t="shared" si="88"/>
        <v>0</v>
      </c>
      <c r="N188" s="359" t="str">
        <f t="shared" si="64"/>
        <v/>
      </c>
      <c r="O188" s="359" t="str">
        <f t="shared" si="65"/>
        <v/>
      </c>
      <c r="P188" s="359" t="str">
        <f t="shared" si="66"/>
        <v/>
      </c>
      <c r="Q188" s="359" t="str">
        <f t="shared" si="67"/>
        <v/>
      </c>
      <c r="R188" s="359" t="str">
        <f t="shared" si="68"/>
        <v/>
      </c>
      <c r="S188" s="359" t="str">
        <f t="shared" si="69"/>
        <v/>
      </c>
      <c r="T188" s="431" t="str">
        <f t="shared" si="89"/>
        <v/>
      </c>
      <c r="U188" s="515"/>
      <c r="V188" s="108"/>
      <c r="W188" s="109"/>
      <c r="X188" s="110"/>
      <c r="Y188" s="111"/>
      <c r="Z188" s="113"/>
      <c r="AA188" s="112"/>
      <c r="AB188" s="431" t="str">
        <f t="shared" si="70"/>
        <v/>
      </c>
      <c r="AC188" s="704" t="str">
        <f t="shared" si="90"/>
        <v/>
      </c>
      <c r="AD188" s="622"/>
      <c r="AE188" s="462"/>
      <c r="AF188" s="360" t="str">
        <f t="shared" si="71"/>
        <v/>
      </c>
      <c r="AG188" s="360" t="str">
        <f t="shared" si="72"/>
        <v/>
      </c>
      <c r="AH188" s="361" t="str">
        <f t="shared" si="73"/>
        <v/>
      </c>
      <c r="AI188" s="361" t="str">
        <f t="shared" si="74"/>
        <v/>
      </c>
      <c r="AJ188" s="361" t="str">
        <f t="shared" si="75"/>
        <v/>
      </c>
      <c r="AK188" s="361" t="str">
        <f t="shared" si="76"/>
        <v/>
      </c>
      <c r="AL188" s="361" t="str">
        <f t="shared" si="77"/>
        <v/>
      </c>
      <c r="AM188" s="361" t="str">
        <f t="shared" si="78"/>
        <v/>
      </c>
      <c r="AN188" s="362" t="str">
        <f>IF(AF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2,FALSE),IF(OR(AJ188=1,AJ188=2),VLOOKUP(AH188,INDEX((係数_乗用_ガソリン,係数_乗用_CNG,係数_乗用_軽油,係数_乗用_メタノール,係数_乗用_LPG),1,1,AR188):INDEX((係数_乗用_ガソリン,係数_乗用_CNG,係数_乗用_軽油,係数_乗用_メタノール,係数_乗用_LPG),125,5,AR188),2,FALSE))))))</f>
        <v/>
      </c>
      <c r="AO188" s="362" t="str">
        <f>IF(T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3,FALSE),IF(OR(AJ188=1,AJ188=2),VLOOKUP(AH188,INDEX((係数_乗用_ガソリン,係数_乗用_CNG,係数_乗用_軽油,係数_乗用_メタノール,係数_乗用_LPG),1,1,AR188):INDEX((係数_乗用_ガソリン,係数_乗用_CNG,係数_乗用_軽油,係数_乗用_メタノール,係数_乗用_LPG),125,5,AR188),3,FALSE))))))</f>
        <v/>
      </c>
      <c r="AP188" s="361" t="str">
        <f t="shared" si="79"/>
        <v/>
      </c>
      <c r="AQ188" s="363" t="str">
        <f t="shared" si="80"/>
        <v/>
      </c>
      <c r="AR188" s="361" t="str">
        <f t="shared" si="81"/>
        <v/>
      </c>
      <c r="AS188" s="363" t="str">
        <f t="shared" si="82"/>
        <v/>
      </c>
      <c r="AT188" s="364" t="str">
        <f t="shared" si="83"/>
        <v/>
      </c>
      <c r="AX188" s="607" t="b">
        <f t="shared" si="91"/>
        <v>0</v>
      </c>
      <c r="AY188" s="6" t="str">
        <f t="shared" si="92"/>
        <v>FALSEFALSEFALSE</v>
      </c>
      <c r="AZ188" s="608">
        <f t="shared" si="84"/>
        <v>0</v>
      </c>
      <c r="BA188" s="609" t="str">
        <f t="shared" si="93"/>
        <v/>
      </c>
      <c r="BB188" s="609">
        <f t="shared" si="85"/>
        <v>0</v>
      </c>
      <c r="BC188" s="604" t="str">
        <f t="shared" si="86"/>
        <v/>
      </c>
    </row>
    <row r="189" spans="1:55">
      <c r="A189" s="366">
        <v>133</v>
      </c>
      <c r="B189" s="108"/>
      <c r="C189" s="286"/>
      <c r="D189" s="287"/>
      <c r="E189" s="287"/>
      <c r="F189" s="288"/>
      <c r="G189" s="290"/>
      <c r="H189" s="107"/>
      <c r="I189" s="290"/>
      <c r="J189" s="107"/>
      <c r="K189" s="358" t="str">
        <f t="shared" si="63"/>
        <v/>
      </c>
      <c r="L189" s="358">
        <f t="shared" si="87"/>
        <v>0</v>
      </c>
      <c r="M189" s="358">
        <f t="shared" si="88"/>
        <v>0</v>
      </c>
      <c r="N189" s="359" t="str">
        <f t="shared" si="64"/>
        <v/>
      </c>
      <c r="O189" s="359" t="str">
        <f t="shared" si="65"/>
        <v/>
      </c>
      <c r="P189" s="359" t="str">
        <f t="shared" si="66"/>
        <v/>
      </c>
      <c r="Q189" s="359" t="str">
        <f t="shared" si="67"/>
        <v/>
      </c>
      <c r="R189" s="359" t="str">
        <f t="shared" si="68"/>
        <v/>
      </c>
      <c r="S189" s="359" t="str">
        <f t="shared" si="69"/>
        <v/>
      </c>
      <c r="T189" s="431" t="str">
        <f t="shared" si="89"/>
        <v/>
      </c>
      <c r="U189" s="515"/>
      <c r="V189" s="108"/>
      <c r="W189" s="109"/>
      <c r="X189" s="110"/>
      <c r="Y189" s="111"/>
      <c r="Z189" s="113"/>
      <c r="AA189" s="112"/>
      <c r="AB189" s="431" t="str">
        <f t="shared" si="70"/>
        <v/>
      </c>
      <c r="AC189" s="704" t="str">
        <f t="shared" si="90"/>
        <v/>
      </c>
      <c r="AD189" s="622"/>
      <c r="AE189" s="462"/>
      <c r="AF189" s="360" t="str">
        <f t="shared" si="71"/>
        <v/>
      </c>
      <c r="AG189" s="360" t="str">
        <f t="shared" si="72"/>
        <v/>
      </c>
      <c r="AH189" s="361" t="str">
        <f t="shared" si="73"/>
        <v/>
      </c>
      <c r="AI189" s="361" t="str">
        <f t="shared" si="74"/>
        <v/>
      </c>
      <c r="AJ189" s="361" t="str">
        <f t="shared" si="75"/>
        <v/>
      </c>
      <c r="AK189" s="361" t="str">
        <f t="shared" si="76"/>
        <v/>
      </c>
      <c r="AL189" s="361" t="str">
        <f t="shared" si="77"/>
        <v/>
      </c>
      <c r="AM189" s="361" t="str">
        <f t="shared" si="78"/>
        <v/>
      </c>
      <c r="AN189" s="362" t="str">
        <f>IF(AF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2,FALSE),IF(OR(AJ189=1,AJ189=2),VLOOKUP(AH189,INDEX((係数_乗用_ガソリン,係数_乗用_CNG,係数_乗用_軽油,係数_乗用_メタノール,係数_乗用_LPG),1,1,AR189):INDEX((係数_乗用_ガソリン,係数_乗用_CNG,係数_乗用_軽油,係数_乗用_メタノール,係数_乗用_LPG),125,5,AR189),2,FALSE))))))</f>
        <v/>
      </c>
      <c r="AO189" s="362" t="str">
        <f>IF(T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3,FALSE),IF(OR(AJ189=1,AJ189=2),VLOOKUP(AH189,INDEX((係数_乗用_ガソリン,係数_乗用_CNG,係数_乗用_軽油,係数_乗用_メタノール,係数_乗用_LPG),1,1,AR189):INDEX((係数_乗用_ガソリン,係数_乗用_CNG,係数_乗用_軽油,係数_乗用_メタノール,係数_乗用_LPG),125,5,AR189),3,FALSE))))))</f>
        <v/>
      </c>
      <c r="AP189" s="361" t="str">
        <f t="shared" si="79"/>
        <v/>
      </c>
      <c r="AQ189" s="363" t="str">
        <f t="shared" si="80"/>
        <v/>
      </c>
      <c r="AR189" s="361" t="str">
        <f t="shared" si="81"/>
        <v/>
      </c>
      <c r="AS189" s="363" t="str">
        <f t="shared" si="82"/>
        <v/>
      </c>
      <c r="AT189" s="364" t="str">
        <f t="shared" si="83"/>
        <v/>
      </c>
      <c r="AX189" s="607" t="b">
        <f t="shared" si="91"/>
        <v>0</v>
      </c>
      <c r="AY189" s="6" t="str">
        <f t="shared" si="92"/>
        <v>FALSEFALSEFALSE</v>
      </c>
      <c r="AZ189" s="608">
        <f t="shared" si="84"/>
        <v>0</v>
      </c>
      <c r="BA189" s="609" t="str">
        <f t="shared" si="93"/>
        <v/>
      </c>
      <c r="BB189" s="609">
        <f t="shared" si="85"/>
        <v>0</v>
      </c>
      <c r="BC189" s="604" t="str">
        <f t="shared" si="86"/>
        <v/>
      </c>
    </row>
    <row r="190" spans="1:55">
      <c r="A190" s="366">
        <v>134</v>
      </c>
      <c r="B190" s="108"/>
      <c r="C190" s="286"/>
      <c r="D190" s="287"/>
      <c r="E190" s="287"/>
      <c r="F190" s="288"/>
      <c r="G190" s="290"/>
      <c r="H190" s="107"/>
      <c r="I190" s="290"/>
      <c r="J190" s="107"/>
      <c r="K190" s="358" t="str">
        <f t="shared" si="63"/>
        <v/>
      </c>
      <c r="L190" s="358">
        <f t="shared" si="87"/>
        <v>0</v>
      </c>
      <c r="M190" s="358">
        <f t="shared" si="88"/>
        <v>0</v>
      </c>
      <c r="N190" s="359" t="str">
        <f t="shared" si="64"/>
        <v/>
      </c>
      <c r="O190" s="359" t="str">
        <f t="shared" si="65"/>
        <v/>
      </c>
      <c r="P190" s="359" t="str">
        <f t="shared" si="66"/>
        <v/>
      </c>
      <c r="Q190" s="359" t="str">
        <f t="shared" si="67"/>
        <v/>
      </c>
      <c r="R190" s="359" t="str">
        <f t="shared" si="68"/>
        <v/>
      </c>
      <c r="S190" s="359" t="str">
        <f t="shared" si="69"/>
        <v/>
      </c>
      <c r="T190" s="431" t="str">
        <f t="shared" si="89"/>
        <v/>
      </c>
      <c r="U190" s="515"/>
      <c r="V190" s="108"/>
      <c r="W190" s="109"/>
      <c r="X190" s="110"/>
      <c r="Y190" s="111"/>
      <c r="Z190" s="113"/>
      <c r="AA190" s="112"/>
      <c r="AB190" s="431" t="str">
        <f t="shared" si="70"/>
        <v/>
      </c>
      <c r="AC190" s="704" t="str">
        <f t="shared" si="90"/>
        <v/>
      </c>
      <c r="AD190" s="622"/>
      <c r="AE190" s="462"/>
      <c r="AF190" s="360" t="str">
        <f t="shared" si="71"/>
        <v/>
      </c>
      <c r="AG190" s="360" t="str">
        <f t="shared" si="72"/>
        <v/>
      </c>
      <c r="AH190" s="361" t="str">
        <f t="shared" si="73"/>
        <v/>
      </c>
      <c r="AI190" s="361" t="str">
        <f t="shared" si="74"/>
        <v/>
      </c>
      <c r="AJ190" s="361" t="str">
        <f t="shared" si="75"/>
        <v/>
      </c>
      <c r="AK190" s="361" t="str">
        <f t="shared" si="76"/>
        <v/>
      </c>
      <c r="AL190" s="361" t="str">
        <f t="shared" si="77"/>
        <v/>
      </c>
      <c r="AM190" s="361" t="str">
        <f t="shared" si="78"/>
        <v/>
      </c>
      <c r="AN190" s="362" t="str">
        <f>IF(AF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2,FALSE),IF(OR(AJ190=1,AJ190=2),VLOOKUP(AH190,INDEX((係数_乗用_ガソリン,係数_乗用_CNG,係数_乗用_軽油,係数_乗用_メタノール,係数_乗用_LPG),1,1,AR190):INDEX((係数_乗用_ガソリン,係数_乗用_CNG,係数_乗用_軽油,係数_乗用_メタノール,係数_乗用_LPG),125,5,AR190),2,FALSE))))))</f>
        <v/>
      </c>
      <c r="AO190" s="362" t="str">
        <f>IF(T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3,FALSE),IF(OR(AJ190=1,AJ190=2),VLOOKUP(AH190,INDEX((係数_乗用_ガソリン,係数_乗用_CNG,係数_乗用_軽油,係数_乗用_メタノール,係数_乗用_LPG),1,1,AR190):INDEX((係数_乗用_ガソリン,係数_乗用_CNG,係数_乗用_軽油,係数_乗用_メタノール,係数_乗用_LPG),125,5,AR190),3,FALSE))))))</f>
        <v/>
      </c>
      <c r="AP190" s="361" t="str">
        <f t="shared" si="79"/>
        <v/>
      </c>
      <c r="AQ190" s="363" t="str">
        <f t="shared" si="80"/>
        <v/>
      </c>
      <c r="AR190" s="361" t="str">
        <f t="shared" si="81"/>
        <v/>
      </c>
      <c r="AS190" s="363" t="str">
        <f t="shared" si="82"/>
        <v/>
      </c>
      <c r="AT190" s="364" t="str">
        <f t="shared" si="83"/>
        <v/>
      </c>
      <c r="AX190" s="607" t="b">
        <f t="shared" si="91"/>
        <v>0</v>
      </c>
      <c r="AY190" s="6" t="str">
        <f t="shared" si="92"/>
        <v>FALSEFALSEFALSE</v>
      </c>
      <c r="AZ190" s="608">
        <f t="shared" si="84"/>
        <v>0</v>
      </c>
      <c r="BA190" s="609" t="str">
        <f t="shared" si="93"/>
        <v/>
      </c>
      <c r="BB190" s="609">
        <f t="shared" si="85"/>
        <v>0</v>
      </c>
      <c r="BC190" s="604" t="str">
        <f t="shared" si="86"/>
        <v/>
      </c>
    </row>
    <row r="191" spans="1:55">
      <c r="A191" s="366">
        <v>135</v>
      </c>
      <c r="B191" s="108"/>
      <c r="C191" s="286"/>
      <c r="D191" s="287"/>
      <c r="E191" s="287"/>
      <c r="F191" s="288"/>
      <c r="G191" s="290"/>
      <c r="H191" s="107"/>
      <c r="I191" s="290"/>
      <c r="J191" s="107"/>
      <c r="K191" s="358" t="str">
        <f t="shared" si="63"/>
        <v/>
      </c>
      <c r="L191" s="358">
        <f t="shared" si="87"/>
        <v>0</v>
      </c>
      <c r="M191" s="358">
        <f t="shared" si="88"/>
        <v>0</v>
      </c>
      <c r="N191" s="359" t="str">
        <f t="shared" si="64"/>
        <v/>
      </c>
      <c r="O191" s="359" t="str">
        <f t="shared" si="65"/>
        <v/>
      </c>
      <c r="P191" s="359" t="str">
        <f t="shared" si="66"/>
        <v/>
      </c>
      <c r="Q191" s="359" t="str">
        <f t="shared" si="67"/>
        <v/>
      </c>
      <c r="R191" s="359" t="str">
        <f t="shared" si="68"/>
        <v/>
      </c>
      <c r="S191" s="359" t="str">
        <f t="shared" si="69"/>
        <v/>
      </c>
      <c r="T191" s="431" t="str">
        <f t="shared" si="89"/>
        <v/>
      </c>
      <c r="U191" s="515"/>
      <c r="V191" s="108"/>
      <c r="W191" s="109"/>
      <c r="X191" s="110"/>
      <c r="Y191" s="111"/>
      <c r="Z191" s="113"/>
      <c r="AA191" s="112"/>
      <c r="AB191" s="431" t="str">
        <f t="shared" si="70"/>
        <v/>
      </c>
      <c r="AC191" s="704" t="str">
        <f t="shared" si="90"/>
        <v/>
      </c>
      <c r="AD191" s="622"/>
      <c r="AE191" s="462"/>
      <c r="AF191" s="360" t="str">
        <f t="shared" si="71"/>
        <v/>
      </c>
      <c r="AG191" s="360" t="str">
        <f t="shared" si="72"/>
        <v/>
      </c>
      <c r="AH191" s="361" t="str">
        <f t="shared" si="73"/>
        <v/>
      </c>
      <c r="AI191" s="361" t="str">
        <f t="shared" si="74"/>
        <v/>
      </c>
      <c r="AJ191" s="361" t="str">
        <f t="shared" si="75"/>
        <v/>
      </c>
      <c r="AK191" s="361" t="str">
        <f t="shared" si="76"/>
        <v/>
      </c>
      <c r="AL191" s="361" t="str">
        <f t="shared" si="77"/>
        <v/>
      </c>
      <c r="AM191" s="361" t="str">
        <f t="shared" si="78"/>
        <v/>
      </c>
      <c r="AN191" s="362" t="str">
        <f>IF(AF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2,FALSE),IF(OR(AJ191=1,AJ191=2),VLOOKUP(AH191,INDEX((係数_乗用_ガソリン,係数_乗用_CNG,係数_乗用_軽油,係数_乗用_メタノール,係数_乗用_LPG),1,1,AR191):INDEX((係数_乗用_ガソリン,係数_乗用_CNG,係数_乗用_軽油,係数_乗用_メタノール,係数_乗用_LPG),125,5,AR191),2,FALSE))))))</f>
        <v/>
      </c>
      <c r="AO191" s="362" t="str">
        <f>IF(T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3,FALSE),IF(OR(AJ191=1,AJ191=2),VLOOKUP(AH191,INDEX((係数_乗用_ガソリン,係数_乗用_CNG,係数_乗用_軽油,係数_乗用_メタノール,係数_乗用_LPG),1,1,AR191):INDEX((係数_乗用_ガソリン,係数_乗用_CNG,係数_乗用_軽油,係数_乗用_メタノール,係数_乗用_LPG),125,5,AR191),3,FALSE))))))</f>
        <v/>
      </c>
      <c r="AP191" s="361" t="str">
        <f t="shared" si="79"/>
        <v/>
      </c>
      <c r="AQ191" s="363" t="str">
        <f t="shared" si="80"/>
        <v/>
      </c>
      <c r="AR191" s="361" t="str">
        <f t="shared" si="81"/>
        <v/>
      </c>
      <c r="AS191" s="363" t="str">
        <f t="shared" si="82"/>
        <v/>
      </c>
      <c r="AT191" s="364" t="str">
        <f t="shared" si="83"/>
        <v/>
      </c>
      <c r="AX191" s="607" t="b">
        <f t="shared" si="91"/>
        <v>0</v>
      </c>
      <c r="AY191" s="6" t="str">
        <f t="shared" si="92"/>
        <v>FALSEFALSEFALSE</v>
      </c>
      <c r="AZ191" s="608">
        <f t="shared" si="84"/>
        <v>0</v>
      </c>
      <c r="BA191" s="609" t="str">
        <f t="shared" si="93"/>
        <v/>
      </c>
      <c r="BB191" s="609">
        <f t="shared" si="85"/>
        <v>0</v>
      </c>
      <c r="BC191" s="604" t="str">
        <f t="shared" si="86"/>
        <v/>
      </c>
    </row>
    <row r="192" spans="1:55">
      <c r="A192" s="366">
        <v>136</v>
      </c>
      <c r="B192" s="108"/>
      <c r="C192" s="286"/>
      <c r="D192" s="287"/>
      <c r="E192" s="287"/>
      <c r="F192" s="288"/>
      <c r="G192" s="290"/>
      <c r="H192" s="107"/>
      <c r="I192" s="290"/>
      <c r="J192" s="107"/>
      <c r="K192" s="358" t="str">
        <f t="shared" si="63"/>
        <v/>
      </c>
      <c r="L192" s="358">
        <f t="shared" si="87"/>
        <v>0</v>
      </c>
      <c r="M192" s="358">
        <f t="shared" si="88"/>
        <v>0</v>
      </c>
      <c r="N192" s="359" t="str">
        <f t="shared" si="64"/>
        <v/>
      </c>
      <c r="O192" s="359" t="str">
        <f t="shared" si="65"/>
        <v/>
      </c>
      <c r="P192" s="359" t="str">
        <f t="shared" si="66"/>
        <v/>
      </c>
      <c r="Q192" s="359" t="str">
        <f t="shared" si="67"/>
        <v/>
      </c>
      <c r="R192" s="359" t="str">
        <f t="shared" si="68"/>
        <v/>
      </c>
      <c r="S192" s="359" t="str">
        <f t="shared" si="69"/>
        <v/>
      </c>
      <c r="T192" s="431" t="str">
        <f t="shared" si="89"/>
        <v/>
      </c>
      <c r="U192" s="515"/>
      <c r="V192" s="108"/>
      <c r="W192" s="109"/>
      <c r="X192" s="110"/>
      <c r="Y192" s="111"/>
      <c r="Z192" s="113"/>
      <c r="AA192" s="112"/>
      <c r="AB192" s="431" t="str">
        <f t="shared" si="70"/>
        <v/>
      </c>
      <c r="AC192" s="704" t="str">
        <f t="shared" si="90"/>
        <v/>
      </c>
      <c r="AD192" s="622"/>
      <c r="AE192" s="462"/>
      <c r="AF192" s="360" t="str">
        <f t="shared" si="71"/>
        <v/>
      </c>
      <c r="AG192" s="360" t="str">
        <f t="shared" si="72"/>
        <v/>
      </c>
      <c r="AH192" s="361" t="str">
        <f t="shared" si="73"/>
        <v/>
      </c>
      <c r="AI192" s="361" t="str">
        <f t="shared" si="74"/>
        <v/>
      </c>
      <c r="AJ192" s="361" t="str">
        <f t="shared" si="75"/>
        <v/>
      </c>
      <c r="AK192" s="361" t="str">
        <f t="shared" si="76"/>
        <v/>
      </c>
      <c r="AL192" s="361" t="str">
        <f t="shared" si="77"/>
        <v/>
      </c>
      <c r="AM192" s="361" t="str">
        <f t="shared" si="78"/>
        <v/>
      </c>
      <c r="AN192" s="362" t="str">
        <f>IF(AF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2,FALSE),IF(OR(AJ192=1,AJ192=2),VLOOKUP(AH192,INDEX((係数_乗用_ガソリン,係数_乗用_CNG,係数_乗用_軽油,係数_乗用_メタノール,係数_乗用_LPG),1,1,AR192):INDEX((係数_乗用_ガソリン,係数_乗用_CNG,係数_乗用_軽油,係数_乗用_メタノール,係数_乗用_LPG),125,5,AR192),2,FALSE))))))</f>
        <v/>
      </c>
      <c r="AO192" s="362" t="str">
        <f>IF(T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3,FALSE),IF(OR(AJ192=1,AJ192=2),VLOOKUP(AH192,INDEX((係数_乗用_ガソリン,係数_乗用_CNG,係数_乗用_軽油,係数_乗用_メタノール,係数_乗用_LPG),1,1,AR192):INDEX((係数_乗用_ガソリン,係数_乗用_CNG,係数_乗用_軽油,係数_乗用_メタノール,係数_乗用_LPG),125,5,AR192),3,FALSE))))))</f>
        <v/>
      </c>
      <c r="AP192" s="361" t="str">
        <f t="shared" si="79"/>
        <v/>
      </c>
      <c r="AQ192" s="363" t="str">
        <f t="shared" si="80"/>
        <v/>
      </c>
      <c r="AR192" s="361" t="str">
        <f t="shared" si="81"/>
        <v/>
      </c>
      <c r="AS192" s="363" t="str">
        <f t="shared" si="82"/>
        <v/>
      </c>
      <c r="AT192" s="364" t="str">
        <f t="shared" si="83"/>
        <v/>
      </c>
      <c r="AX192" s="607" t="b">
        <f t="shared" si="91"/>
        <v>0</v>
      </c>
      <c r="AY192" s="6" t="str">
        <f t="shared" si="92"/>
        <v>FALSEFALSEFALSE</v>
      </c>
      <c r="AZ192" s="608">
        <f t="shared" si="84"/>
        <v>0</v>
      </c>
      <c r="BA192" s="609" t="str">
        <f t="shared" si="93"/>
        <v/>
      </c>
      <c r="BB192" s="609">
        <f t="shared" si="85"/>
        <v>0</v>
      </c>
      <c r="BC192" s="604" t="str">
        <f t="shared" si="86"/>
        <v/>
      </c>
    </row>
    <row r="193" spans="1:55">
      <c r="A193" s="366">
        <v>137</v>
      </c>
      <c r="B193" s="108"/>
      <c r="C193" s="286"/>
      <c r="D193" s="287"/>
      <c r="E193" s="287"/>
      <c r="F193" s="288"/>
      <c r="G193" s="290"/>
      <c r="H193" s="107"/>
      <c r="I193" s="290"/>
      <c r="J193" s="107"/>
      <c r="K193" s="358" t="str">
        <f t="shared" si="63"/>
        <v/>
      </c>
      <c r="L193" s="358">
        <f t="shared" si="87"/>
        <v>0</v>
      </c>
      <c r="M193" s="358">
        <f t="shared" si="88"/>
        <v>0</v>
      </c>
      <c r="N193" s="359" t="str">
        <f t="shared" si="64"/>
        <v/>
      </c>
      <c r="O193" s="359" t="str">
        <f t="shared" si="65"/>
        <v/>
      </c>
      <c r="P193" s="359" t="str">
        <f t="shared" si="66"/>
        <v/>
      </c>
      <c r="Q193" s="359" t="str">
        <f t="shared" si="67"/>
        <v/>
      </c>
      <c r="R193" s="359" t="str">
        <f t="shared" si="68"/>
        <v/>
      </c>
      <c r="S193" s="359" t="str">
        <f t="shared" si="69"/>
        <v/>
      </c>
      <c r="T193" s="431" t="str">
        <f t="shared" si="89"/>
        <v/>
      </c>
      <c r="U193" s="515"/>
      <c r="V193" s="108"/>
      <c r="W193" s="109"/>
      <c r="X193" s="110"/>
      <c r="Y193" s="111"/>
      <c r="Z193" s="113"/>
      <c r="AA193" s="112"/>
      <c r="AB193" s="431" t="str">
        <f t="shared" si="70"/>
        <v/>
      </c>
      <c r="AC193" s="704" t="str">
        <f t="shared" si="90"/>
        <v/>
      </c>
      <c r="AD193" s="622"/>
      <c r="AE193" s="462"/>
      <c r="AF193" s="360" t="str">
        <f t="shared" si="71"/>
        <v/>
      </c>
      <c r="AG193" s="360" t="str">
        <f t="shared" si="72"/>
        <v/>
      </c>
      <c r="AH193" s="361" t="str">
        <f t="shared" si="73"/>
        <v/>
      </c>
      <c r="AI193" s="361" t="str">
        <f t="shared" si="74"/>
        <v/>
      </c>
      <c r="AJ193" s="361" t="str">
        <f t="shared" si="75"/>
        <v/>
      </c>
      <c r="AK193" s="361" t="str">
        <f t="shared" si="76"/>
        <v/>
      </c>
      <c r="AL193" s="361" t="str">
        <f t="shared" si="77"/>
        <v/>
      </c>
      <c r="AM193" s="361" t="str">
        <f t="shared" si="78"/>
        <v/>
      </c>
      <c r="AN193" s="362" t="str">
        <f>IF(AF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2,FALSE),IF(OR(AJ193=1,AJ193=2),VLOOKUP(AH193,INDEX((係数_乗用_ガソリン,係数_乗用_CNG,係数_乗用_軽油,係数_乗用_メタノール,係数_乗用_LPG),1,1,AR193):INDEX((係数_乗用_ガソリン,係数_乗用_CNG,係数_乗用_軽油,係数_乗用_メタノール,係数_乗用_LPG),125,5,AR193),2,FALSE))))))</f>
        <v/>
      </c>
      <c r="AO193" s="362" t="str">
        <f>IF(T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3,FALSE),IF(OR(AJ193=1,AJ193=2),VLOOKUP(AH193,INDEX((係数_乗用_ガソリン,係数_乗用_CNG,係数_乗用_軽油,係数_乗用_メタノール,係数_乗用_LPG),1,1,AR193):INDEX((係数_乗用_ガソリン,係数_乗用_CNG,係数_乗用_軽油,係数_乗用_メタノール,係数_乗用_LPG),125,5,AR193),3,FALSE))))))</f>
        <v/>
      </c>
      <c r="AP193" s="361" t="str">
        <f t="shared" si="79"/>
        <v/>
      </c>
      <c r="AQ193" s="363" t="str">
        <f t="shared" si="80"/>
        <v/>
      </c>
      <c r="AR193" s="361" t="str">
        <f t="shared" si="81"/>
        <v/>
      </c>
      <c r="AS193" s="363" t="str">
        <f t="shared" si="82"/>
        <v/>
      </c>
      <c r="AT193" s="364" t="str">
        <f t="shared" si="83"/>
        <v/>
      </c>
      <c r="AX193" s="607" t="b">
        <f t="shared" si="91"/>
        <v>0</v>
      </c>
      <c r="AY193" s="6" t="str">
        <f t="shared" si="92"/>
        <v>FALSEFALSEFALSE</v>
      </c>
      <c r="AZ193" s="608">
        <f t="shared" si="84"/>
        <v>0</v>
      </c>
      <c r="BA193" s="609" t="str">
        <f t="shared" si="93"/>
        <v/>
      </c>
      <c r="BB193" s="609">
        <f t="shared" si="85"/>
        <v>0</v>
      </c>
      <c r="BC193" s="604" t="str">
        <f t="shared" si="86"/>
        <v/>
      </c>
    </row>
    <row r="194" spans="1:55">
      <c r="A194" s="366">
        <v>138</v>
      </c>
      <c r="B194" s="108"/>
      <c r="C194" s="286"/>
      <c r="D194" s="287"/>
      <c r="E194" s="287"/>
      <c r="F194" s="288"/>
      <c r="G194" s="290"/>
      <c r="H194" s="107"/>
      <c r="I194" s="290"/>
      <c r="J194" s="107"/>
      <c r="K194" s="358" t="str">
        <f t="shared" si="63"/>
        <v/>
      </c>
      <c r="L194" s="358">
        <f t="shared" si="87"/>
        <v>0</v>
      </c>
      <c r="M194" s="358">
        <f t="shared" si="88"/>
        <v>0</v>
      </c>
      <c r="N194" s="359" t="str">
        <f t="shared" si="64"/>
        <v/>
      </c>
      <c r="O194" s="359" t="str">
        <f t="shared" si="65"/>
        <v/>
      </c>
      <c r="P194" s="359" t="str">
        <f t="shared" si="66"/>
        <v/>
      </c>
      <c r="Q194" s="359" t="str">
        <f t="shared" si="67"/>
        <v/>
      </c>
      <c r="R194" s="359" t="str">
        <f t="shared" si="68"/>
        <v/>
      </c>
      <c r="S194" s="359" t="str">
        <f t="shared" si="69"/>
        <v/>
      </c>
      <c r="T194" s="431" t="str">
        <f t="shared" si="89"/>
        <v/>
      </c>
      <c r="U194" s="515"/>
      <c r="V194" s="108"/>
      <c r="W194" s="109"/>
      <c r="X194" s="110"/>
      <c r="Y194" s="111"/>
      <c r="Z194" s="113"/>
      <c r="AA194" s="112"/>
      <c r="AB194" s="431" t="str">
        <f t="shared" si="70"/>
        <v/>
      </c>
      <c r="AC194" s="704" t="str">
        <f t="shared" si="90"/>
        <v/>
      </c>
      <c r="AD194" s="622"/>
      <c r="AE194" s="462"/>
      <c r="AF194" s="360" t="str">
        <f t="shared" si="71"/>
        <v/>
      </c>
      <c r="AG194" s="360" t="str">
        <f t="shared" si="72"/>
        <v/>
      </c>
      <c r="AH194" s="361" t="str">
        <f t="shared" si="73"/>
        <v/>
      </c>
      <c r="AI194" s="361" t="str">
        <f t="shared" si="74"/>
        <v/>
      </c>
      <c r="AJ194" s="361" t="str">
        <f t="shared" si="75"/>
        <v/>
      </c>
      <c r="AK194" s="361" t="str">
        <f t="shared" si="76"/>
        <v/>
      </c>
      <c r="AL194" s="361" t="str">
        <f t="shared" si="77"/>
        <v/>
      </c>
      <c r="AM194" s="361" t="str">
        <f t="shared" si="78"/>
        <v/>
      </c>
      <c r="AN194" s="362" t="str">
        <f>IF(AF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2,FALSE),IF(OR(AJ194=1,AJ194=2),VLOOKUP(AH194,INDEX((係数_乗用_ガソリン,係数_乗用_CNG,係数_乗用_軽油,係数_乗用_メタノール,係数_乗用_LPG),1,1,AR194):INDEX((係数_乗用_ガソリン,係数_乗用_CNG,係数_乗用_軽油,係数_乗用_メタノール,係数_乗用_LPG),125,5,AR194),2,FALSE))))))</f>
        <v/>
      </c>
      <c r="AO194" s="362" t="str">
        <f>IF(T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3,FALSE),IF(OR(AJ194=1,AJ194=2),VLOOKUP(AH194,INDEX((係数_乗用_ガソリン,係数_乗用_CNG,係数_乗用_軽油,係数_乗用_メタノール,係数_乗用_LPG),1,1,AR194):INDEX((係数_乗用_ガソリン,係数_乗用_CNG,係数_乗用_軽油,係数_乗用_メタノール,係数_乗用_LPG),125,5,AR194),3,FALSE))))))</f>
        <v/>
      </c>
      <c r="AP194" s="361" t="str">
        <f t="shared" si="79"/>
        <v/>
      </c>
      <c r="AQ194" s="363" t="str">
        <f t="shared" si="80"/>
        <v/>
      </c>
      <c r="AR194" s="361" t="str">
        <f t="shared" si="81"/>
        <v/>
      </c>
      <c r="AS194" s="363" t="str">
        <f t="shared" si="82"/>
        <v/>
      </c>
      <c r="AT194" s="364" t="str">
        <f t="shared" si="83"/>
        <v/>
      </c>
      <c r="AX194" s="607" t="b">
        <f t="shared" si="91"/>
        <v>0</v>
      </c>
      <c r="AY194" s="6" t="str">
        <f t="shared" si="92"/>
        <v>FALSEFALSEFALSE</v>
      </c>
      <c r="AZ194" s="608">
        <f t="shared" si="84"/>
        <v>0</v>
      </c>
      <c r="BA194" s="609" t="str">
        <f t="shared" si="93"/>
        <v/>
      </c>
      <c r="BB194" s="609">
        <f t="shared" si="85"/>
        <v>0</v>
      </c>
      <c r="BC194" s="604" t="str">
        <f t="shared" si="86"/>
        <v/>
      </c>
    </row>
    <row r="195" spans="1:55">
      <c r="A195" s="366">
        <v>139</v>
      </c>
      <c r="B195" s="108"/>
      <c r="C195" s="286"/>
      <c r="D195" s="287"/>
      <c r="E195" s="287"/>
      <c r="F195" s="288"/>
      <c r="G195" s="290"/>
      <c r="H195" s="107"/>
      <c r="I195" s="290"/>
      <c r="J195" s="107"/>
      <c r="K195" s="358" t="str">
        <f t="shared" si="63"/>
        <v/>
      </c>
      <c r="L195" s="358">
        <f t="shared" si="87"/>
        <v>0</v>
      </c>
      <c r="M195" s="358">
        <f t="shared" si="88"/>
        <v>0</v>
      </c>
      <c r="N195" s="359" t="str">
        <f t="shared" si="64"/>
        <v/>
      </c>
      <c r="O195" s="359" t="str">
        <f t="shared" si="65"/>
        <v/>
      </c>
      <c r="P195" s="359" t="str">
        <f t="shared" si="66"/>
        <v/>
      </c>
      <c r="Q195" s="359" t="str">
        <f t="shared" si="67"/>
        <v/>
      </c>
      <c r="R195" s="359" t="str">
        <f t="shared" si="68"/>
        <v/>
      </c>
      <c r="S195" s="359" t="str">
        <f t="shared" si="69"/>
        <v/>
      </c>
      <c r="T195" s="431" t="str">
        <f t="shared" si="89"/>
        <v/>
      </c>
      <c r="U195" s="515"/>
      <c r="V195" s="108"/>
      <c r="W195" s="109"/>
      <c r="X195" s="110"/>
      <c r="Y195" s="111"/>
      <c r="Z195" s="113"/>
      <c r="AA195" s="112"/>
      <c r="AB195" s="431" t="str">
        <f t="shared" si="70"/>
        <v/>
      </c>
      <c r="AC195" s="704" t="str">
        <f t="shared" si="90"/>
        <v/>
      </c>
      <c r="AD195" s="622"/>
      <c r="AE195" s="462"/>
      <c r="AF195" s="360" t="str">
        <f t="shared" si="71"/>
        <v/>
      </c>
      <c r="AG195" s="360" t="str">
        <f t="shared" si="72"/>
        <v/>
      </c>
      <c r="AH195" s="361" t="str">
        <f t="shared" si="73"/>
        <v/>
      </c>
      <c r="AI195" s="361" t="str">
        <f t="shared" si="74"/>
        <v/>
      </c>
      <c r="AJ195" s="361" t="str">
        <f t="shared" si="75"/>
        <v/>
      </c>
      <c r="AK195" s="361" t="str">
        <f t="shared" si="76"/>
        <v/>
      </c>
      <c r="AL195" s="361" t="str">
        <f t="shared" si="77"/>
        <v/>
      </c>
      <c r="AM195" s="361" t="str">
        <f t="shared" si="78"/>
        <v/>
      </c>
      <c r="AN195" s="362" t="str">
        <f>IF(AF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2,FALSE),IF(OR(AJ195=1,AJ195=2),VLOOKUP(AH195,INDEX((係数_乗用_ガソリン,係数_乗用_CNG,係数_乗用_軽油,係数_乗用_メタノール,係数_乗用_LPG),1,1,AR195):INDEX((係数_乗用_ガソリン,係数_乗用_CNG,係数_乗用_軽油,係数_乗用_メタノール,係数_乗用_LPG),125,5,AR195),2,FALSE))))))</f>
        <v/>
      </c>
      <c r="AO195" s="362" t="str">
        <f>IF(T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3,FALSE),IF(OR(AJ195=1,AJ195=2),VLOOKUP(AH195,INDEX((係数_乗用_ガソリン,係数_乗用_CNG,係数_乗用_軽油,係数_乗用_メタノール,係数_乗用_LPG),1,1,AR195):INDEX((係数_乗用_ガソリン,係数_乗用_CNG,係数_乗用_軽油,係数_乗用_メタノール,係数_乗用_LPG),125,5,AR195),3,FALSE))))))</f>
        <v/>
      </c>
      <c r="AP195" s="361" t="str">
        <f t="shared" si="79"/>
        <v/>
      </c>
      <c r="AQ195" s="363" t="str">
        <f t="shared" si="80"/>
        <v/>
      </c>
      <c r="AR195" s="361" t="str">
        <f t="shared" si="81"/>
        <v/>
      </c>
      <c r="AS195" s="363" t="str">
        <f t="shared" si="82"/>
        <v/>
      </c>
      <c r="AT195" s="364" t="str">
        <f t="shared" si="83"/>
        <v/>
      </c>
      <c r="AX195" s="607" t="b">
        <f t="shared" si="91"/>
        <v>0</v>
      </c>
      <c r="AY195" s="6" t="str">
        <f t="shared" si="92"/>
        <v>FALSEFALSEFALSE</v>
      </c>
      <c r="AZ195" s="608">
        <f t="shared" si="84"/>
        <v>0</v>
      </c>
      <c r="BA195" s="609" t="str">
        <f t="shared" si="93"/>
        <v/>
      </c>
      <c r="BB195" s="609">
        <f t="shared" si="85"/>
        <v>0</v>
      </c>
      <c r="BC195" s="604" t="str">
        <f t="shared" si="86"/>
        <v/>
      </c>
    </row>
    <row r="196" spans="1:55">
      <c r="A196" s="366">
        <v>140</v>
      </c>
      <c r="B196" s="108"/>
      <c r="C196" s="286"/>
      <c r="D196" s="287"/>
      <c r="E196" s="287"/>
      <c r="F196" s="288"/>
      <c r="G196" s="290"/>
      <c r="H196" s="107"/>
      <c r="I196" s="290"/>
      <c r="J196" s="107"/>
      <c r="K196" s="358" t="str">
        <f t="shared" si="63"/>
        <v/>
      </c>
      <c r="L196" s="358">
        <f t="shared" si="87"/>
        <v>0</v>
      </c>
      <c r="M196" s="358">
        <f t="shared" si="88"/>
        <v>0</v>
      </c>
      <c r="N196" s="359" t="str">
        <f t="shared" si="64"/>
        <v/>
      </c>
      <c r="O196" s="359" t="str">
        <f t="shared" si="65"/>
        <v/>
      </c>
      <c r="P196" s="359" t="str">
        <f t="shared" si="66"/>
        <v/>
      </c>
      <c r="Q196" s="359" t="str">
        <f t="shared" si="67"/>
        <v/>
      </c>
      <c r="R196" s="359" t="str">
        <f t="shared" si="68"/>
        <v/>
      </c>
      <c r="S196" s="359" t="str">
        <f t="shared" si="69"/>
        <v/>
      </c>
      <c r="T196" s="431" t="str">
        <f t="shared" si="89"/>
        <v/>
      </c>
      <c r="U196" s="515"/>
      <c r="V196" s="108"/>
      <c r="W196" s="109"/>
      <c r="X196" s="110"/>
      <c r="Y196" s="111"/>
      <c r="Z196" s="113"/>
      <c r="AA196" s="112"/>
      <c r="AB196" s="431" t="str">
        <f t="shared" si="70"/>
        <v/>
      </c>
      <c r="AC196" s="704" t="str">
        <f t="shared" si="90"/>
        <v/>
      </c>
      <c r="AD196" s="622"/>
      <c r="AE196" s="462"/>
      <c r="AF196" s="360" t="str">
        <f t="shared" si="71"/>
        <v/>
      </c>
      <c r="AG196" s="360" t="str">
        <f t="shared" si="72"/>
        <v/>
      </c>
      <c r="AH196" s="361" t="str">
        <f t="shared" si="73"/>
        <v/>
      </c>
      <c r="AI196" s="361" t="str">
        <f t="shared" si="74"/>
        <v/>
      </c>
      <c r="AJ196" s="361" t="str">
        <f t="shared" si="75"/>
        <v/>
      </c>
      <c r="AK196" s="361" t="str">
        <f t="shared" si="76"/>
        <v/>
      </c>
      <c r="AL196" s="361" t="str">
        <f t="shared" si="77"/>
        <v/>
      </c>
      <c r="AM196" s="361" t="str">
        <f t="shared" si="78"/>
        <v/>
      </c>
      <c r="AN196" s="362" t="str">
        <f>IF(AF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2,FALSE),IF(OR(AJ196=1,AJ196=2),VLOOKUP(AH196,INDEX((係数_乗用_ガソリン,係数_乗用_CNG,係数_乗用_軽油,係数_乗用_メタノール,係数_乗用_LPG),1,1,AR196):INDEX((係数_乗用_ガソリン,係数_乗用_CNG,係数_乗用_軽油,係数_乗用_メタノール,係数_乗用_LPG),125,5,AR196),2,FALSE))))))</f>
        <v/>
      </c>
      <c r="AO196" s="362" t="str">
        <f>IF(T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3,FALSE),IF(OR(AJ196=1,AJ196=2),VLOOKUP(AH196,INDEX((係数_乗用_ガソリン,係数_乗用_CNG,係数_乗用_軽油,係数_乗用_メタノール,係数_乗用_LPG),1,1,AR196):INDEX((係数_乗用_ガソリン,係数_乗用_CNG,係数_乗用_軽油,係数_乗用_メタノール,係数_乗用_LPG),125,5,AR196),3,FALSE))))))</f>
        <v/>
      </c>
      <c r="AP196" s="361" t="str">
        <f t="shared" si="79"/>
        <v/>
      </c>
      <c r="AQ196" s="363" t="str">
        <f t="shared" si="80"/>
        <v/>
      </c>
      <c r="AR196" s="361" t="str">
        <f t="shared" si="81"/>
        <v/>
      </c>
      <c r="AS196" s="363" t="str">
        <f t="shared" si="82"/>
        <v/>
      </c>
      <c r="AT196" s="364" t="str">
        <f t="shared" si="83"/>
        <v/>
      </c>
      <c r="AX196" s="607" t="b">
        <f t="shared" si="91"/>
        <v>0</v>
      </c>
      <c r="AY196" s="6" t="str">
        <f t="shared" si="92"/>
        <v>FALSEFALSEFALSE</v>
      </c>
      <c r="AZ196" s="608">
        <f t="shared" si="84"/>
        <v>0</v>
      </c>
      <c r="BA196" s="609" t="str">
        <f t="shared" si="93"/>
        <v/>
      </c>
      <c r="BB196" s="609">
        <f t="shared" si="85"/>
        <v>0</v>
      </c>
      <c r="BC196" s="604" t="str">
        <f t="shared" si="86"/>
        <v/>
      </c>
    </row>
    <row r="197" spans="1:55">
      <c r="A197" s="366">
        <v>141</v>
      </c>
      <c r="B197" s="108"/>
      <c r="C197" s="286"/>
      <c r="D197" s="287"/>
      <c r="E197" s="287"/>
      <c r="F197" s="288"/>
      <c r="G197" s="290"/>
      <c r="H197" s="107"/>
      <c r="I197" s="290"/>
      <c r="J197" s="107"/>
      <c r="K197" s="358" t="str">
        <f t="shared" si="63"/>
        <v/>
      </c>
      <c r="L197" s="358">
        <f t="shared" si="87"/>
        <v>0</v>
      </c>
      <c r="M197" s="358">
        <f t="shared" si="88"/>
        <v>0</v>
      </c>
      <c r="N197" s="359" t="str">
        <f t="shared" si="64"/>
        <v/>
      </c>
      <c r="O197" s="359" t="str">
        <f t="shared" si="65"/>
        <v/>
      </c>
      <c r="P197" s="359" t="str">
        <f t="shared" si="66"/>
        <v/>
      </c>
      <c r="Q197" s="359" t="str">
        <f t="shared" si="67"/>
        <v/>
      </c>
      <c r="R197" s="359" t="str">
        <f t="shared" si="68"/>
        <v/>
      </c>
      <c r="S197" s="359" t="str">
        <f t="shared" si="69"/>
        <v/>
      </c>
      <c r="T197" s="431" t="str">
        <f t="shared" si="89"/>
        <v/>
      </c>
      <c r="U197" s="515"/>
      <c r="V197" s="108"/>
      <c r="W197" s="109"/>
      <c r="X197" s="110"/>
      <c r="Y197" s="111"/>
      <c r="Z197" s="113"/>
      <c r="AA197" s="112"/>
      <c r="AB197" s="431" t="str">
        <f t="shared" si="70"/>
        <v/>
      </c>
      <c r="AC197" s="704" t="str">
        <f t="shared" si="90"/>
        <v/>
      </c>
      <c r="AD197" s="622"/>
      <c r="AE197" s="462"/>
      <c r="AF197" s="360" t="str">
        <f t="shared" si="71"/>
        <v/>
      </c>
      <c r="AG197" s="360" t="str">
        <f t="shared" si="72"/>
        <v/>
      </c>
      <c r="AH197" s="361" t="str">
        <f t="shared" si="73"/>
        <v/>
      </c>
      <c r="AI197" s="361" t="str">
        <f t="shared" si="74"/>
        <v/>
      </c>
      <c r="AJ197" s="361" t="str">
        <f t="shared" si="75"/>
        <v/>
      </c>
      <c r="AK197" s="361" t="str">
        <f t="shared" si="76"/>
        <v/>
      </c>
      <c r="AL197" s="361" t="str">
        <f t="shared" si="77"/>
        <v/>
      </c>
      <c r="AM197" s="361" t="str">
        <f t="shared" si="78"/>
        <v/>
      </c>
      <c r="AN197" s="362" t="str">
        <f>IF(AF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2,FALSE),IF(OR(AJ197=1,AJ197=2),VLOOKUP(AH197,INDEX((係数_乗用_ガソリン,係数_乗用_CNG,係数_乗用_軽油,係数_乗用_メタノール,係数_乗用_LPG),1,1,AR197):INDEX((係数_乗用_ガソリン,係数_乗用_CNG,係数_乗用_軽油,係数_乗用_メタノール,係数_乗用_LPG),125,5,AR197),2,FALSE))))))</f>
        <v/>
      </c>
      <c r="AO197" s="362" t="str">
        <f>IF(T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3,FALSE),IF(OR(AJ197=1,AJ197=2),VLOOKUP(AH197,INDEX((係数_乗用_ガソリン,係数_乗用_CNG,係数_乗用_軽油,係数_乗用_メタノール,係数_乗用_LPG),1,1,AR197):INDEX((係数_乗用_ガソリン,係数_乗用_CNG,係数_乗用_軽油,係数_乗用_メタノール,係数_乗用_LPG),125,5,AR197),3,FALSE))))))</f>
        <v/>
      </c>
      <c r="AP197" s="361" t="str">
        <f t="shared" si="79"/>
        <v/>
      </c>
      <c r="AQ197" s="363" t="str">
        <f t="shared" si="80"/>
        <v/>
      </c>
      <c r="AR197" s="361" t="str">
        <f t="shared" si="81"/>
        <v/>
      </c>
      <c r="AS197" s="363" t="str">
        <f t="shared" si="82"/>
        <v/>
      </c>
      <c r="AT197" s="364" t="str">
        <f t="shared" si="83"/>
        <v/>
      </c>
      <c r="AX197" s="607" t="b">
        <f t="shared" si="91"/>
        <v>0</v>
      </c>
      <c r="AY197" s="6" t="str">
        <f t="shared" si="92"/>
        <v>FALSEFALSEFALSE</v>
      </c>
      <c r="AZ197" s="608">
        <f t="shared" si="84"/>
        <v>0</v>
      </c>
      <c r="BA197" s="609" t="str">
        <f t="shared" si="93"/>
        <v/>
      </c>
      <c r="BB197" s="609">
        <f t="shared" si="85"/>
        <v>0</v>
      </c>
      <c r="BC197" s="604" t="str">
        <f t="shared" si="86"/>
        <v/>
      </c>
    </row>
    <row r="198" spans="1:55">
      <c r="A198" s="366">
        <v>142</v>
      </c>
      <c r="B198" s="108"/>
      <c r="C198" s="286"/>
      <c r="D198" s="287"/>
      <c r="E198" s="287"/>
      <c r="F198" s="288"/>
      <c r="G198" s="290"/>
      <c r="H198" s="107"/>
      <c r="I198" s="290"/>
      <c r="J198" s="107"/>
      <c r="K198" s="358" t="str">
        <f t="shared" si="63"/>
        <v/>
      </c>
      <c r="L198" s="358">
        <f t="shared" si="87"/>
        <v>0</v>
      </c>
      <c r="M198" s="358">
        <f t="shared" si="88"/>
        <v>0</v>
      </c>
      <c r="N198" s="359" t="str">
        <f t="shared" si="64"/>
        <v/>
      </c>
      <c r="O198" s="359" t="str">
        <f t="shared" si="65"/>
        <v/>
      </c>
      <c r="P198" s="359" t="str">
        <f t="shared" si="66"/>
        <v/>
      </c>
      <c r="Q198" s="359" t="str">
        <f t="shared" si="67"/>
        <v/>
      </c>
      <c r="R198" s="359" t="str">
        <f t="shared" si="68"/>
        <v/>
      </c>
      <c r="S198" s="359" t="str">
        <f t="shared" si="69"/>
        <v/>
      </c>
      <c r="T198" s="431" t="str">
        <f t="shared" si="89"/>
        <v/>
      </c>
      <c r="U198" s="515"/>
      <c r="V198" s="108"/>
      <c r="W198" s="109"/>
      <c r="X198" s="110"/>
      <c r="Y198" s="111"/>
      <c r="Z198" s="113"/>
      <c r="AA198" s="112"/>
      <c r="AB198" s="431" t="str">
        <f t="shared" si="70"/>
        <v/>
      </c>
      <c r="AC198" s="704" t="str">
        <f t="shared" si="90"/>
        <v/>
      </c>
      <c r="AD198" s="622"/>
      <c r="AE198" s="462"/>
      <c r="AF198" s="360" t="str">
        <f t="shared" si="71"/>
        <v/>
      </c>
      <c r="AG198" s="360" t="str">
        <f t="shared" si="72"/>
        <v/>
      </c>
      <c r="AH198" s="361" t="str">
        <f t="shared" si="73"/>
        <v/>
      </c>
      <c r="AI198" s="361" t="str">
        <f t="shared" si="74"/>
        <v/>
      </c>
      <c r="AJ198" s="361" t="str">
        <f t="shared" si="75"/>
        <v/>
      </c>
      <c r="AK198" s="361" t="str">
        <f t="shared" si="76"/>
        <v/>
      </c>
      <c r="AL198" s="361" t="str">
        <f t="shared" si="77"/>
        <v/>
      </c>
      <c r="AM198" s="361" t="str">
        <f t="shared" si="78"/>
        <v/>
      </c>
      <c r="AN198" s="362" t="str">
        <f>IF(AF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2,FALSE),IF(OR(AJ198=1,AJ198=2),VLOOKUP(AH198,INDEX((係数_乗用_ガソリン,係数_乗用_CNG,係数_乗用_軽油,係数_乗用_メタノール,係数_乗用_LPG),1,1,AR198):INDEX((係数_乗用_ガソリン,係数_乗用_CNG,係数_乗用_軽油,係数_乗用_メタノール,係数_乗用_LPG),125,5,AR198),2,FALSE))))))</f>
        <v/>
      </c>
      <c r="AO198" s="362" t="str">
        <f>IF(T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3,FALSE),IF(OR(AJ198=1,AJ198=2),VLOOKUP(AH198,INDEX((係数_乗用_ガソリン,係数_乗用_CNG,係数_乗用_軽油,係数_乗用_メタノール,係数_乗用_LPG),1,1,AR198):INDEX((係数_乗用_ガソリン,係数_乗用_CNG,係数_乗用_軽油,係数_乗用_メタノール,係数_乗用_LPG),125,5,AR198),3,FALSE))))))</f>
        <v/>
      </c>
      <c r="AP198" s="361" t="str">
        <f t="shared" si="79"/>
        <v/>
      </c>
      <c r="AQ198" s="363" t="str">
        <f t="shared" si="80"/>
        <v/>
      </c>
      <c r="AR198" s="361" t="str">
        <f t="shared" si="81"/>
        <v/>
      </c>
      <c r="AS198" s="363" t="str">
        <f t="shared" si="82"/>
        <v/>
      </c>
      <c r="AT198" s="364" t="str">
        <f t="shared" si="83"/>
        <v/>
      </c>
      <c r="AX198" s="607" t="b">
        <f t="shared" si="91"/>
        <v>0</v>
      </c>
      <c r="AY198" s="6" t="str">
        <f t="shared" si="92"/>
        <v>FALSEFALSEFALSE</v>
      </c>
      <c r="AZ198" s="608">
        <f t="shared" si="84"/>
        <v>0</v>
      </c>
      <c r="BA198" s="609" t="str">
        <f t="shared" si="93"/>
        <v/>
      </c>
      <c r="BB198" s="609">
        <f t="shared" si="85"/>
        <v>0</v>
      </c>
      <c r="BC198" s="604" t="str">
        <f t="shared" si="86"/>
        <v/>
      </c>
    </row>
    <row r="199" spans="1:55">
      <c r="A199" s="366">
        <v>143</v>
      </c>
      <c r="B199" s="108"/>
      <c r="C199" s="286"/>
      <c r="D199" s="287"/>
      <c r="E199" s="287"/>
      <c r="F199" s="288"/>
      <c r="G199" s="290"/>
      <c r="H199" s="107"/>
      <c r="I199" s="290"/>
      <c r="J199" s="107"/>
      <c r="K199" s="358" t="str">
        <f t="shared" si="63"/>
        <v/>
      </c>
      <c r="L199" s="358">
        <f t="shared" si="87"/>
        <v>0</v>
      </c>
      <c r="M199" s="358">
        <f t="shared" si="88"/>
        <v>0</v>
      </c>
      <c r="N199" s="359" t="str">
        <f t="shared" si="64"/>
        <v/>
      </c>
      <c r="O199" s="359" t="str">
        <f t="shared" si="65"/>
        <v/>
      </c>
      <c r="P199" s="359" t="str">
        <f t="shared" si="66"/>
        <v/>
      </c>
      <c r="Q199" s="359" t="str">
        <f t="shared" si="67"/>
        <v/>
      </c>
      <c r="R199" s="359" t="str">
        <f t="shared" si="68"/>
        <v/>
      </c>
      <c r="S199" s="359" t="str">
        <f t="shared" si="69"/>
        <v/>
      </c>
      <c r="T199" s="431" t="str">
        <f t="shared" si="89"/>
        <v/>
      </c>
      <c r="U199" s="515"/>
      <c r="V199" s="108"/>
      <c r="W199" s="109"/>
      <c r="X199" s="110"/>
      <c r="Y199" s="111"/>
      <c r="Z199" s="113"/>
      <c r="AA199" s="112"/>
      <c r="AB199" s="431" t="str">
        <f t="shared" si="70"/>
        <v/>
      </c>
      <c r="AC199" s="704" t="str">
        <f t="shared" si="90"/>
        <v/>
      </c>
      <c r="AD199" s="622"/>
      <c r="AE199" s="462"/>
      <c r="AF199" s="360" t="str">
        <f t="shared" si="71"/>
        <v/>
      </c>
      <c r="AG199" s="360" t="str">
        <f t="shared" si="72"/>
        <v/>
      </c>
      <c r="AH199" s="361" t="str">
        <f t="shared" si="73"/>
        <v/>
      </c>
      <c r="AI199" s="361" t="str">
        <f t="shared" si="74"/>
        <v/>
      </c>
      <c r="AJ199" s="361" t="str">
        <f t="shared" si="75"/>
        <v/>
      </c>
      <c r="AK199" s="361" t="str">
        <f t="shared" si="76"/>
        <v/>
      </c>
      <c r="AL199" s="361" t="str">
        <f t="shared" si="77"/>
        <v/>
      </c>
      <c r="AM199" s="361" t="str">
        <f t="shared" si="78"/>
        <v/>
      </c>
      <c r="AN199" s="362" t="str">
        <f>IF(AF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2,FALSE),IF(OR(AJ199=1,AJ199=2),VLOOKUP(AH199,INDEX((係数_乗用_ガソリン,係数_乗用_CNG,係数_乗用_軽油,係数_乗用_メタノール,係数_乗用_LPG),1,1,AR199):INDEX((係数_乗用_ガソリン,係数_乗用_CNG,係数_乗用_軽油,係数_乗用_メタノール,係数_乗用_LPG),125,5,AR199),2,FALSE))))))</f>
        <v/>
      </c>
      <c r="AO199" s="362" t="str">
        <f>IF(T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3,FALSE),IF(OR(AJ199=1,AJ199=2),VLOOKUP(AH199,INDEX((係数_乗用_ガソリン,係数_乗用_CNG,係数_乗用_軽油,係数_乗用_メタノール,係数_乗用_LPG),1,1,AR199):INDEX((係数_乗用_ガソリン,係数_乗用_CNG,係数_乗用_軽油,係数_乗用_メタノール,係数_乗用_LPG),125,5,AR199),3,FALSE))))))</f>
        <v/>
      </c>
      <c r="AP199" s="361" t="str">
        <f t="shared" si="79"/>
        <v/>
      </c>
      <c r="AQ199" s="363" t="str">
        <f t="shared" si="80"/>
        <v/>
      </c>
      <c r="AR199" s="361" t="str">
        <f t="shared" si="81"/>
        <v/>
      </c>
      <c r="AS199" s="363" t="str">
        <f t="shared" si="82"/>
        <v/>
      </c>
      <c r="AT199" s="364" t="str">
        <f t="shared" si="83"/>
        <v/>
      </c>
      <c r="AX199" s="607" t="b">
        <f t="shared" si="91"/>
        <v>0</v>
      </c>
      <c r="AY199" s="6" t="str">
        <f t="shared" si="92"/>
        <v>FALSEFALSEFALSE</v>
      </c>
      <c r="AZ199" s="608">
        <f t="shared" si="84"/>
        <v>0</v>
      </c>
      <c r="BA199" s="609" t="str">
        <f t="shared" si="93"/>
        <v/>
      </c>
      <c r="BB199" s="609">
        <f t="shared" si="85"/>
        <v>0</v>
      </c>
      <c r="BC199" s="604" t="str">
        <f t="shared" si="86"/>
        <v/>
      </c>
    </row>
    <row r="200" spans="1:55">
      <c r="A200" s="366">
        <v>144</v>
      </c>
      <c r="B200" s="108"/>
      <c r="C200" s="286"/>
      <c r="D200" s="287"/>
      <c r="E200" s="287"/>
      <c r="F200" s="288"/>
      <c r="G200" s="290"/>
      <c r="H200" s="107"/>
      <c r="I200" s="290"/>
      <c r="J200" s="107"/>
      <c r="K200" s="358" t="str">
        <f t="shared" si="63"/>
        <v/>
      </c>
      <c r="L200" s="358">
        <f t="shared" si="87"/>
        <v>0</v>
      </c>
      <c r="M200" s="358">
        <f t="shared" si="88"/>
        <v>0</v>
      </c>
      <c r="N200" s="359" t="str">
        <f t="shared" si="64"/>
        <v/>
      </c>
      <c r="O200" s="359" t="str">
        <f t="shared" si="65"/>
        <v/>
      </c>
      <c r="P200" s="359" t="str">
        <f t="shared" si="66"/>
        <v/>
      </c>
      <c r="Q200" s="359" t="str">
        <f t="shared" si="67"/>
        <v/>
      </c>
      <c r="R200" s="359" t="str">
        <f t="shared" si="68"/>
        <v/>
      </c>
      <c r="S200" s="359" t="str">
        <f t="shared" si="69"/>
        <v/>
      </c>
      <c r="T200" s="431" t="str">
        <f t="shared" si="89"/>
        <v/>
      </c>
      <c r="U200" s="515"/>
      <c r="V200" s="108"/>
      <c r="W200" s="109"/>
      <c r="X200" s="110"/>
      <c r="Y200" s="111"/>
      <c r="Z200" s="113"/>
      <c r="AA200" s="112"/>
      <c r="AB200" s="431" t="str">
        <f t="shared" si="70"/>
        <v/>
      </c>
      <c r="AC200" s="704" t="str">
        <f t="shared" si="90"/>
        <v/>
      </c>
      <c r="AD200" s="622"/>
      <c r="AE200" s="462"/>
      <c r="AF200" s="360" t="str">
        <f t="shared" si="71"/>
        <v/>
      </c>
      <c r="AG200" s="360" t="str">
        <f t="shared" si="72"/>
        <v/>
      </c>
      <c r="AH200" s="361" t="str">
        <f t="shared" si="73"/>
        <v/>
      </c>
      <c r="AI200" s="361" t="str">
        <f t="shared" si="74"/>
        <v/>
      </c>
      <c r="AJ200" s="361" t="str">
        <f t="shared" si="75"/>
        <v/>
      </c>
      <c r="AK200" s="361" t="str">
        <f t="shared" si="76"/>
        <v/>
      </c>
      <c r="AL200" s="361" t="str">
        <f t="shared" si="77"/>
        <v/>
      </c>
      <c r="AM200" s="361" t="str">
        <f t="shared" si="78"/>
        <v/>
      </c>
      <c r="AN200" s="362" t="str">
        <f>IF(AF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2,FALSE),IF(OR(AJ200=1,AJ200=2),VLOOKUP(AH200,INDEX((係数_乗用_ガソリン,係数_乗用_CNG,係数_乗用_軽油,係数_乗用_メタノール,係数_乗用_LPG),1,1,AR200):INDEX((係数_乗用_ガソリン,係数_乗用_CNG,係数_乗用_軽油,係数_乗用_メタノール,係数_乗用_LPG),125,5,AR200),2,FALSE))))))</f>
        <v/>
      </c>
      <c r="AO200" s="362" t="str">
        <f>IF(T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3,FALSE),IF(OR(AJ200=1,AJ200=2),VLOOKUP(AH200,INDEX((係数_乗用_ガソリン,係数_乗用_CNG,係数_乗用_軽油,係数_乗用_メタノール,係数_乗用_LPG),1,1,AR200):INDEX((係数_乗用_ガソリン,係数_乗用_CNG,係数_乗用_軽油,係数_乗用_メタノール,係数_乗用_LPG),125,5,AR200),3,FALSE))))))</f>
        <v/>
      </c>
      <c r="AP200" s="361" t="str">
        <f t="shared" si="79"/>
        <v/>
      </c>
      <c r="AQ200" s="363" t="str">
        <f t="shared" si="80"/>
        <v/>
      </c>
      <c r="AR200" s="361" t="str">
        <f t="shared" si="81"/>
        <v/>
      </c>
      <c r="AS200" s="363" t="str">
        <f t="shared" si="82"/>
        <v/>
      </c>
      <c r="AT200" s="364" t="str">
        <f t="shared" si="83"/>
        <v/>
      </c>
      <c r="AX200" s="607" t="b">
        <f t="shared" si="91"/>
        <v>0</v>
      </c>
      <c r="AY200" s="6" t="str">
        <f t="shared" si="92"/>
        <v>FALSEFALSEFALSE</v>
      </c>
      <c r="AZ200" s="608">
        <f t="shared" si="84"/>
        <v>0</v>
      </c>
      <c r="BA200" s="609" t="str">
        <f t="shared" si="93"/>
        <v/>
      </c>
      <c r="BB200" s="609">
        <f t="shared" si="85"/>
        <v>0</v>
      </c>
      <c r="BC200" s="604" t="str">
        <f t="shared" si="86"/>
        <v/>
      </c>
    </row>
    <row r="201" spans="1:55">
      <c r="A201" s="366">
        <v>145</v>
      </c>
      <c r="B201" s="108"/>
      <c r="C201" s="286"/>
      <c r="D201" s="287"/>
      <c r="E201" s="287"/>
      <c r="F201" s="288"/>
      <c r="G201" s="290"/>
      <c r="H201" s="107"/>
      <c r="I201" s="290"/>
      <c r="J201" s="107"/>
      <c r="K201" s="358" t="str">
        <f t="shared" si="63"/>
        <v/>
      </c>
      <c r="L201" s="358">
        <f t="shared" si="87"/>
        <v>0</v>
      </c>
      <c r="M201" s="358">
        <f t="shared" si="88"/>
        <v>0</v>
      </c>
      <c r="N201" s="359" t="str">
        <f t="shared" si="64"/>
        <v/>
      </c>
      <c r="O201" s="359" t="str">
        <f t="shared" si="65"/>
        <v/>
      </c>
      <c r="P201" s="359" t="str">
        <f t="shared" si="66"/>
        <v/>
      </c>
      <c r="Q201" s="359" t="str">
        <f t="shared" si="67"/>
        <v/>
      </c>
      <c r="R201" s="359" t="str">
        <f t="shared" si="68"/>
        <v/>
      </c>
      <c r="S201" s="359" t="str">
        <f t="shared" si="69"/>
        <v/>
      </c>
      <c r="T201" s="431" t="str">
        <f t="shared" si="89"/>
        <v/>
      </c>
      <c r="U201" s="515"/>
      <c r="V201" s="108"/>
      <c r="W201" s="109"/>
      <c r="X201" s="110"/>
      <c r="Y201" s="111"/>
      <c r="Z201" s="113"/>
      <c r="AA201" s="112"/>
      <c r="AB201" s="431" t="str">
        <f t="shared" si="70"/>
        <v/>
      </c>
      <c r="AC201" s="704" t="str">
        <f t="shared" si="90"/>
        <v/>
      </c>
      <c r="AD201" s="622"/>
      <c r="AE201" s="462"/>
      <c r="AF201" s="360" t="str">
        <f t="shared" si="71"/>
        <v/>
      </c>
      <c r="AG201" s="360" t="str">
        <f t="shared" si="72"/>
        <v/>
      </c>
      <c r="AH201" s="361" t="str">
        <f t="shared" si="73"/>
        <v/>
      </c>
      <c r="AI201" s="361" t="str">
        <f t="shared" si="74"/>
        <v/>
      </c>
      <c r="AJ201" s="361" t="str">
        <f t="shared" si="75"/>
        <v/>
      </c>
      <c r="AK201" s="361" t="str">
        <f t="shared" si="76"/>
        <v/>
      </c>
      <c r="AL201" s="361" t="str">
        <f t="shared" si="77"/>
        <v/>
      </c>
      <c r="AM201" s="361" t="str">
        <f t="shared" si="78"/>
        <v/>
      </c>
      <c r="AN201" s="362" t="str">
        <f>IF(AF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2,FALSE),IF(OR(AJ201=1,AJ201=2),VLOOKUP(AH201,INDEX((係数_乗用_ガソリン,係数_乗用_CNG,係数_乗用_軽油,係数_乗用_メタノール,係数_乗用_LPG),1,1,AR201):INDEX((係数_乗用_ガソリン,係数_乗用_CNG,係数_乗用_軽油,係数_乗用_メタノール,係数_乗用_LPG),125,5,AR201),2,FALSE))))))</f>
        <v/>
      </c>
      <c r="AO201" s="362" t="str">
        <f>IF(T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3,FALSE),IF(OR(AJ201=1,AJ201=2),VLOOKUP(AH201,INDEX((係数_乗用_ガソリン,係数_乗用_CNG,係数_乗用_軽油,係数_乗用_メタノール,係数_乗用_LPG),1,1,AR201):INDEX((係数_乗用_ガソリン,係数_乗用_CNG,係数_乗用_軽油,係数_乗用_メタノール,係数_乗用_LPG),125,5,AR201),3,FALSE))))))</f>
        <v/>
      </c>
      <c r="AP201" s="361" t="str">
        <f t="shared" si="79"/>
        <v/>
      </c>
      <c r="AQ201" s="363" t="str">
        <f t="shared" si="80"/>
        <v/>
      </c>
      <c r="AR201" s="361" t="str">
        <f t="shared" si="81"/>
        <v/>
      </c>
      <c r="AS201" s="363" t="str">
        <f t="shared" si="82"/>
        <v/>
      </c>
      <c r="AT201" s="364" t="str">
        <f t="shared" si="83"/>
        <v/>
      </c>
      <c r="AX201" s="607" t="b">
        <f t="shared" si="91"/>
        <v>0</v>
      </c>
      <c r="AY201" s="6" t="str">
        <f t="shared" si="92"/>
        <v>FALSEFALSEFALSE</v>
      </c>
      <c r="AZ201" s="608">
        <f t="shared" si="84"/>
        <v>0</v>
      </c>
      <c r="BA201" s="609" t="str">
        <f t="shared" si="93"/>
        <v/>
      </c>
      <c r="BB201" s="609">
        <f t="shared" si="85"/>
        <v>0</v>
      </c>
      <c r="BC201" s="604" t="str">
        <f t="shared" si="86"/>
        <v/>
      </c>
    </row>
    <row r="202" spans="1:55">
      <c r="A202" s="366">
        <v>146</v>
      </c>
      <c r="B202" s="108"/>
      <c r="C202" s="286"/>
      <c r="D202" s="287"/>
      <c r="E202" s="287"/>
      <c r="F202" s="288"/>
      <c r="G202" s="290"/>
      <c r="H202" s="107"/>
      <c r="I202" s="290"/>
      <c r="J202" s="107"/>
      <c r="K202" s="358" t="str">
        <f t="shared" si="63"/>
        <v/>
      </c>
      <c r="L202" s="358">
        <f t="shared" si="87"/>
        <v>0</v>
      </c>
      <c r="M202" s="358">
        <f t="shared" si="88"/>
        <v>0</v>
      </c>
      <c r="N202" s="359" t="str">
        <f t="shared" si="64"/>
        <v/>
      </c>
      <c r="O202" s="359" t="str">
        <f t="shared" si="65"/>
        <v/>
      </c>
      <c r="P202" s="359" t="str">
        <f t="shared" si="66"/>
        <v/>
      </c>
      <c r="Q202" s="359" t="str">
        <f t="shared" si="67"/>
        <v/>
      </c>
      <c r="R202" s="359" t="str">
        <f t="shared" si="68"/>
        <v/>
      </c>
      <c r="S202" s="359" t="str">
        <f t="shared" si="69"/>
        <v/>
      </c>
      <c r="T202" s="431" t="str">
        <f t="shared" si="89"/>
        <v/>
      </c>
      <c r="U202" s="515"/>
      <c r="V202" s="108"/>
      <c r="W202" s="109"/>
      <c r="X202" s="110"/>
      <c r="Y202" s="111"/>
      <c r="Z202" s="113"/>
      <c r="AA202" s="112"/>
      <c r="AB202" s="431" t="str">
        <f t="shared" si="70"/>
        <v/>
      </c>
      <c r="AC202" s="704" t="str">
        <f t="shared" si="90"/>
        <v/>
      </c>
      <c r="AD202" s="622"/>
      <c r="AE202" s="462"/>
      <c r="AF202" s="360" t="str">
        <f t="shared" si="71"/>
        <v/>
      </c>
      <c r="AG202" s="360" t="str">
        <f t="shared" si="72"/>
        <v/>
      </c>
      <c r="AH202" s="361" t="str">
        <f t="shared" si="73"/>
        <v/>
      </c>
      <c r="AI202" s="361" t="str">
        <f t="shared" si="74"/>
        <v/>
      </c>
      <c r="AJ202" s="361" t="str">
        <f t="shared" si="75"/>
        <v/>
      </c>
      <c r="AK202" s="361" t="str">
        <f t="shared" si="76"/>
        <v/>
      </c>
      <c r="AL202" s="361" t="str">
        <f t="shared" si="77"/>
        <v/>
      </c>
      <c r="AM202" s="361" t="str">
        <f t="shared" si="78"/>
        <v/>
      </c>
      <c r="AN202" s="362" t="str">
        <f>IF(AF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2,FALSE),IF(OR(AJ202=1,AJ202=2),VLOOKUP(AH202,INDEX((係数_乗用_ガソリン,係数_乗用_CNG,係数_乗用_軽油,係数_乗用_メタノール,係数_乗用_LPG),1,1,AR202):INDEX((係数_乗用_ガソリン,係数_乗用_CNG,係数_乗用_軽油,係数_乗用_メタノール,係数_乗用_LPG),125,5,AR202),2,FALSE))))))</f>
        <v/>
      </c>
      <c r="AO202" s="362" t="str">
        <f>IF(T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3,FALSE),IF(OR(AJ202=1,AJ202=2),VLOOKUP(AH202,INDEX((係数_乗用_ガソリン,係数_乗用_CNG,係数_乗用_軽油,係数_乗用_メタノール,係数_乗用_LPG),1,1,AR202):INDEX((係数_乗用_ガソリン,係数_乗用_CNG,係数_乗用_軽油,係数_乗用_メタノール,係数_乗用_LPG),125,5,AR202),3,FALSE))))))</f>
        <v/>
      </c>
      <c r="AP202" s="361" t="str">
        <f t="shared" si="79"/>
        <v/>
      </c>
      <c r="AQ202" s="363" t="str">
        <f t="shared" si="80"/>
        <v/>
      </c>
      <c r="AR202" s="361" t="str">
        <f t="shared" si="81"/>
        <v/>
      </c>
      <c r="AS202" s="363" t="str">
        <f t="shared" si="82"/>
        <v/>
      </c>
      <c r="AT202" s="364" t="str">
        <f t="shared" si="83"/>
        <v/>
      </c>
      <c r="AX202" s="607" t="b">
        <f t="shared" si="91"/>
        <v>0</v>
      </c>
      <c r="AY202" s="6" t="str">
        <f t="shared" si="92"/>
        <v>FALSEFALSEFALSE</v>
      </c>
      <c r="AZ202" s="608">
        <f t="shared" si="84"/>
        <v>0</v>
      </c>
      <c r="BA202" s="609" t="str">
        <f t="shared" si="93"/>
        <v/>
      </c>
      <c r="BB202" s="609">
        <f t="shared" si="85"/>
        <v>0</v>
      </c>
      <c r="BC202" s="604" t="str">
        <f t="shared" si="86"/>
        <v/>
      </c>
    </row>
    <row r="203" spans="1:55">
      <c r="A203" s="366">
        <v>147</v>
      </c>
      <c r="B203" s="108"/>
      <c r="C203" s="286"/>
      <c r="D203" s="287"/>
      <c r="E203" s="287"/>
      <c r="F203" s="288"/>
      <c r="G203" s="290"/>
      <c r="H203" s="107"/>
      <c r="I203" s="290"/>
      <c r="J203" s="107"/>
      <c r="K203" s="358" t="str">
        <f t="shared" si="63"/>
        <v/>
      </c>
      <c r="L203" s="358">
        <f t="shared" si="87"/>
        <v>0</v>
      </c>
      <c r="M203" s="358">
        <f t="shared" si="88"/>
        <v>0</v>
      </c>
      <c r="N203" s="359" t="str">
        <f t="shared" si="64"/>
        <v/>
      </c>
      <c r="O203" s="359" t="str">
        <f t="shared" si="65"/>
        <v/>
      </c>
      <c r="P203" s="359" t="str">
        <f t="shared" si="66"/>
        <v/>
      </c>
      <c r="Q203" s="359" t="str">
        <f t="shared" si="67"/>
        <v/>
      </c>
      <c r="R203" s="359" t="str">
        <f t="shared" si="68"/>
        <v/>
      </c>
      <c r="S203" s="359" t="str">
        <f t="shared" si="69"/>
        <v/>
      </c>
      <c r="T203" s="431" t="str">
        <f t="shared" si="89"/>
        <v/>
      </c>
      <c r="U203" s="515"/>
      <c r="V203" s="108"/>
      <c r="W203" s="109"/>
      <c r="X203" s="110"/>
      <c r="Y203" s="111"/>
      <c r="Z203" s="113"/>
      <c r="AA203" s="112"/>
      <c r="AB203" s="431" t="str">
        <f t="shared" si="70"/>
        <v/>
      </c>
      <c r="AC203" s="704" t="str">
        <f t="shared" si="90"/>
        <v/>
      </c>
      <c r="AD203" s="622"/>
      <c r="AE203" s="462"/>
      <c r="AF203" s="360" t="str">
        <f t="shared" si="71"/>
        <v/>
      </c>
      <c r="AG203" s="360" t="str">
        <f t="shared" si="72"/>
        <v/>
      </c>
      <c r="AH203" s="361" t="str">
        <f t="shared" si="73"/>
        <v/>
      </c>
      <c r="AI203" s="361" t="str">
        <f t="shared" si="74"/>
        <v/>
      </c>
      <c r="AJ203" s="361" t="str">
        <f t="shared" si="75"/>
        <v/>
      </c>
      <c r="AK203" s="361" t="str">
        <f t="shared" si="76"/>
        <v/>
      </c>
      <c r="AL203" s="361" t="str">
        <f t="shared" si="77"/>
        <v/>
      </c>
      <c r="AM203" s="361" t="str">
        <f t="shared" si="78"/>
        <v/>
      </c>
      <c r="AN203" s="362" t="str">
        <f>IF(AF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2,FALSE),IF(OR(AJ203=1,AJ203=2),VLOOKUP(AH203,INDEX((係数_乗用_ガソリン,係数_乗用_CNG,係数_乗用_軽油,係数_乗用_メタノール,係数_乗用_LPG),1,1,AR203):INDEX((係数_乗用_ガソリン,係数_乗用_CNG,係数_乗用_軽油,係数_乗用_メタノール,係数_乗用_LPG),125,5,AR203),2,FALSE))))))</f>
        <v/>
      </c>
      <c r="AO203" s="362" t="str">
        <f>IF(T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3,FALSE),IF(OR(AJ203=1,AJ203=2),VLOOKUP(AH203,INDEX((係数_乗用_ガソリン,係数_乗用_CNG,係数_乗用_軽油,係数_乗用_メタノール,係数_乗用_LPG),1,1,AR203):INDEX((係数_乗用_ガソリン,係数_乗用_CNG,係数_乗用_軽油,係数_乗用_メタノール,係数_乗用_LPG),125,5,AR203),3,FALSE))))))</f>
        <v/>
      </c>
      <c r="AP203" s="361" t="str">
        <f t="shared" si="79"/>
        <v/>
      </c>
      <c r="AQ203" s="363" t="str">
        <f t="shared" si="80"/>
        <v/>
      </c>
      <c r="AR203" s="361" t="str">
        <f t="shared" si="81"/>
        <v/>
      </c>
      <c r="AS203" s="363" t="str">
        <f t="shared" si="82"/>
        <v/>
      </c>
      <c r="AT203" s="364" t="str">
        <f t="shared" si="83"/>
        <v/>
      </c>
      <c r="AX203" s="607" t="b">
        <f t="shared" si="91"/>
        <v>0</v>
      </c>
      <c r="AY203" s="6" t="str">
        <f t="shared" si="92"/>
        <v>FALSEFALSEFALSE</v>
      </c>
      <c r="AZ203" s="608">
        <f t="shared" si="84"/>
        <v>0</v>
      </c>
      <c r="BA203" s="609" t="str">
        <f t="shared" si="93"/>
        <v/>
      </c>
      <c r="BB203" s="609">
        <f t="shared" si="85"/>
        <v>0</v>
      </c>
      <c r="BC203" s="604" t="str">
        <f t="shared" si="86"/>
        <v/>
      </c>
    </row>
    <row r="204" spans="1:55">
      <c r="A204" s="366">
        <v>148</v>
      </c>
      <c r="B204" s="108"/>
      <c r="C204" s="286"/>
      <c r="D204" s="287"/>
      <c r="E204" s="287"/>
      <c r="F204" s="288"/>
      <c r="G204" s="290"/>
      <c r="H204" s="107"/>
      <c r="I204" s="290"/>
      <c r="J204" s="107"/>
      <c r="K204" s="358" t="str">
        <f t="shared" si="63"/>
        <v/>
      </c>
      <c r="L204" s="358">
        <f t="shared" si="87"/>
        <v>0</v>
      </c>
      <c r="M204" s="358">
        <f t="shared" si="88"/>
        <v>0</v>
      </c>
      <c r="N204" s="359" t="str">
        <f t="shared" si="64"/>
        <v/>
      </c>
      <c r="O204" s="359" t="str">
        <f t="shared" si="65"/>
        <v/>
      </c>
      <c r="P204" s="359" t="str">
        <f t="shared" si="66"/>
        <v/>
      </c>
      <c r="Q204" s="359" t="str">
        <f t="shared" si="67"/>
        <v/>
      </c>
      <c r="R204" s="359" t="str">
        <f t="shared" si="68"/>
        <v/>
      </c>
      <c r="S204" s="359" t="str">
        <f t="shared" si="69"/>
        <v/>
      </c>
      <c r="T204" s="431" t="str">
        <f t="shared" si="89"/>
        <v/>
      </c>
      <c r="U204" s="515"/>
      <c r="V204" s="108"/>
      <c r="W204" s="109"/>
      <c r="X204" s="110"/>
      <c r="Y204" s="111"/>
      <c r="Z204" s="113"/>
      <c r="AA204" s="112"/>
      <c r="AB204" s="431" t="str">
        <f t="shared" si="70"/>
        <v/>
      </c>
      <c r="AC204" s="704" t="str">
        <f t="shared" si="90"/>
        <v/>
      </c>
      <c r="AD204" s="622"/>
      <c r="AE204" s="462"/>
      <c r="AF204" s="360" t="str">
        <f t="shared" si="71"/>
        <v/>
      </c>
      <c r="AG204" s="360" t="str">
        <f t="shared" si="72"/>
        <v/>
      </c>
      <c r="AH204" s="361" t="str">
        <f t="shared" si="73"/>
        <v/>
      </c>
      <c r="AI204" s="361" t="str">
        <f t="shared" si="74"/>
        <v/>
      </c>
      <c r="AJ204" s="361" t="str">
        <f t="shared" si="75"/>
        <v/>
      </c>
      <c r="AK204" s="361" t="str">
        <f t="shared" si="76"/>
        <v/>
      </c>
      <c r="AL204" s="361" t="str">
        <f t="shared" si="77"/>
        <v/>
      </c>
      <c r="AM204" s="361" t="str">
        <f t="shared" si="78"/>
        <v/>
      </c>
      <c r="AN204" s="362" t="str">
        <f>IF(AF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2,FALSE),IF(OR(AJ204=1,AJ204=2),VLOOKUP(AH204,INDEX((係数_乗用_ガソリン,係数_乗用_CNG,係数_乗用_軽油,係数_乗用_メタノール,係数_乗用_LPG),1,1,AR204):INDEX((係数_乗用_ガソリン,係数_乗用_CNG,係数_乗用_軽油,係数_乗用_メタノール,係数_乗用_LPG),125,5,AR204),2,FALSE))))))</f>
        <v/>
      </c>
      <c r="AO204" s="362" t="str">
        <f>IF(T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3,FALSE),IF(OR(AJ204=1,AJ204=2),VLOOKUP(AH204,INDEX((係数_乗用_ガソリン,係数_乗用_CNG,係数_乗用_軽油,係数_乗用_メタノール,係数_乗用_LPG),1,1,AR204):INDEX((係数_乗用_ガソリン,係数_乗用_CNG,係数_乗用_軽油,係数_乗用_メタノール,係数_乗用_LPG),125,5,AR204),3,FALSE))))))</f>
        <v/>
      </c>
      <c r="AP204" s="361" t="str">
        <f t="shared" si="79"/>
        <v/>
      </c>
      <c r="AQ204" s="363" t="str">
        <f t="shared" si="80"/>
        <v/>
      </c>
      <c r="AR204" s="361" t="str">
        <f t="shared" si="81"/>
        <v/>
      </c>
      <c r="AS204" s="363" t="str">
        <f t="shared" si="82"/>
        <v/>
      </c>
      <c r="AT204" s="364" t="str">
        <f t="shared" si="83"/>
        <v/>
      </c>
      <c r="AX204" s="607" t="b">
        <f t="shared" si="91"/>
        <v>0</v>
      </c>
      <c r="AY204" s="6" t="str">
        <f t="shared" si="92"/>
        <v>FALSEFALSEFALSE</v>
      </c>
      <c r="AZ204" s="608">
        <f t="shared" si="84"/>
        <v>0</v>
      </c>
      <c r="BA204" s="609" t="str">
        <f t="shared" si="93"/>
        <v/>
      </c>
      <c r="BB204" s="609">
        <f t="shared" si="85"/>
        <v>0</v>
      </c>
      <c r="BC204" s="604" t="str">
        <f t="shared" si="86"/>
        <v/>
      </c>
    </row>
    <row r="205" spans="1:55">
      <c r="A205" s="366">
        <v>149</v>
      </c>
      <c r="B205" s="108"/>
      <c r="C205" s="286"/>
      <c r="D205" s="287"/>
      <c r="E205" s="287"/>
      <c r="F205" s="288"/>
      <c r="G205" s="290"/>
      <c r="H205" s="107"/>
      <c r="I205" s="290"/>
      <c r="J205" s="107"/>
      <c r="K205" s="358" t="str">
        <f t="shared" si="63"/>
        <v/>
      </c>
      <c r="L205" s="358">
        <f t="shared" si="87"/>
        <v>0</v>
      </c>
      <c r="M205" s="358">
        <f t="shared" si="88"/>
        <v>0</v>
      </c>
      <c r="N205" s="359" t="str">
        <f t="shared" si="64"/>
        <v/>
      </c>
      <c r="O205" s="359" t="str">
        <f t="shared" si="65"/>
        <v/>
      </c>
      <c r="P205" s="359" t="str">
        <f t="shared" si="66"/>
        <v/>
      </c>
      <c r="Q205" s="359" t="str">
        <f t="shared" si="67"/>
        <v/>
      </c>
      <c r="R205" s="359" t="str">
        <f t="shared" si="68"/>
        <v/>
      </c>
      <c r="S205" s="359" t="str">
        <f t="shared" si="69"/>
        <v/>
      </c>
      <c r="T205" s="431" t="str">
        <f t="shared" si="89"/>
        <v/>
      </c>
      <c r="U205" s="515"/>
      <c r="V205" s="108"/>
      <c r="W205" s="109"/>
      <c r="X205" s="110"/>
      <c r="Y205" s="111"/>
      <c r="Z205" s="113"/>
      <c r="AA205" s="112"/>
      <c r="AB205" s="431" t="str">
        <f t="shared" si="70"/>
        <v/>
      </c>
      <c r="AC205" s="704" t="str">
        <f t="shared" si="90"/>
        <v/>
      </c>
      <c r="AD205" s="622"/>
      <c r="AE205" s="462"/>
      <c r="AF205" s="360" t="str">
        <f t="shared" si="71"/>
        <v/>
      </c>
      <c r="AG205" s="360" t="str">
        <f t="shared" si="72"/>
        <v/>
      </c>
      <c r="AH205" s="361" t="str">
        <f t="shared" si="73"/>
        <v/>
      </c>
      <c r="AI205" s="361" t="str">
        <f t="shared" si="74"/>
        <v/>
      </c>
      <c r="AJ205" s="361" t="str">
        <f t="shared" si="75"/>
        <v/>
      </c>
      <c r="AK205" s="361" t="str">
        <f t="shared" si="76"/>
        <v/>
      </c>
      <c r="AL205" s="361" t="str">
        <f t="shared" si="77"/>
        <v/>
      </c>
      <c r="AM205" s="361" t="str">
        <f t="shared" si="78"/>
        <v/>
      </c>
      <c r="AN205" s="362" t="str">
        <f>IF(AF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2,FALSE),IF(OR(AJ205=1,AJ205=2),VLOOKUP(AH205,INDEX((係数_乗用_ガソリン,係数_乗用_CNG,係数_乗用_軽油,係数_乗用_メタノール,係数_乗用_LPG),1,1,AR205):INDEX((係数_乗用_ガソリン,係数_乗用_CNG,係数_乗用_軽油,係数_乗用_メタノール,係数_乗用_LPG),125,5,AR205),2,FALSE))))))</f>
        <v/>
      </c>
      <c r="AO205" s="362" t="str">
        <f>IF(T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3,FALSE),IF(OR(AJ205=1,AJ205=2),VLOOKUP(AH205,INDEX((係数_乗用_ガソリン,係数_乗用_CNG,係数_乗用_軽油,係数_乗用_メタノール,係数_乗用_LPG),1,1,AR205):INDEX((係数_乗用_ガソリン,係数_乗用_CNG,係数_乗用_軽油,係数_乗用_メタノール,係数_乗用_LPG),125,5,AR205),3,FALSE))))))</f>
        <v/>
      </c>
      <c r="AP205" s="361" t="str">
        <f t="shared" si="79"/>
        <v/>
      </c>
      <c r="AQ205" s="363" t="str">
        <f t="shared" si="80"/>
        <v/>
      </c>
      <c r="AR205" s="361" t="str">
        <f t="shared" si="81"/>
        <v/>
      </c>
      <c r="AS205" s="363" t="str">
        <f t="shared" si="82"/>
        <v/>
      </c>
      <c r="AT205" s="364" t="str">
        <f t="shared" si="83"/>
        <v/>
      </c>
      <c r="AX205" s="607" t="b">
        <f t="shared" si="91"/>
        <v>0</v>
      </c>
      <c r="AY205" s="6" t="str">
        <f t="shared" si="92"/>
        <v>FALSEFALSEFALSE</v>
      </c>
      <c r="AZ205" s="608">
        <f t="shared" si="84"/>
        <v>0</v>
      </c>
      <c r="BA205" s="609" t="str">
        <f t="shared" si="93"/>
        <v/>
      </c>
      <c r="BB205" s="609">
        <f t="shared" si="85"/>
        <v>0</v>
      </c>
      <c r="BC205" s="604" t="str">
        <f t="shared" si="86"/>
        <v/>
      </c>
    </row>
    <row r="206" spans="1:55">
      <c r="A206" s="366">
        <v>150</v>
      </c>
      <c r="B206" s="108"/>
      <c r="C206" s="286"/>
      <c r="D206" s="287"/>
      <c r="E206" s="287"/>
      <c r="F206" s="288"/>
      <c r="G206" s="290"/>
      <c r="H206" s="107"/>
      <c r="I206" s="290"/>
      <c r="J206" s="107"/>
      <c r="K206" s="358" t="str">
        <f t="shared" si="63"/>
        <v/>
      </c>
      <c r="L206" s="358">
        <f t="shared" si="87"/>
        <v>0</v>
      </c>
      <c r="M206" s="358">
        <f t="shared" si="88"/>
        <v>0</v>
      </c>
      <c r="N206" s="359" t="str">
        <f t="shared" si="64"/>
        <v/>
      </c>
      <c r="O206" s="359" t="str">
        <f t="shared" si="65"/>
        <v/>
      </c>
      <c r="P206" s="359" t="str">
        <f t="shared" si="66"/>
        <v/>
      </c>
      <c r="Q206" s="359" t="str">
        <f t="shared" si="67"/>
        <v/>
      </c>
      <c r="R206" s="359" t="str">
        <f t="shared" si="68"/>
        <v/>
      </c>
      <c r="S206" s="359" t="str">
        <f t="shared" si="69"/>
        <v/>
      </c>
      <c r="T206" s="431" t="str">
        <f t="shared" si="89"/>
        <v/>
      </c>
      <c r="U206" s="515"/>
      <c r="V206" s="108"/>
      <c r="W206" s="109"/>
      <c r="X206" s="110"/>
      <c r="Y206" s="111"/>
      <c r="Z206" s="113"/>
      <c r="AA206" s="112"/>
      <c r="AB206" s="431" t="str">
        <f t="shared" si="70"/>
        <v/>
      </c>
      <c r="AC206" s="704" t="str">
        <f t="shared" si="90"/>
        <v/>
      </c>
      <c r="AD206" s="622"/>
      <c r="AE206" s="462"/>
      <c r="AF206" s="360" t="str">
        <f t="shared" si="71"/>
        <v/>
      </c>
      <c r="AG206" s="360" t="str">
        <f t="shared" si="72"/>
        <v/>
      </c>
      <c r="AH206" s="361" t="str">
        <f t="shared" si="73"/>
        <v/>
      </c>
      <c r="AI206" s="361" t="str">
        <f t="shared" si="74"/>
        <v/>
      </c>
      <c r="AJ206" s="361" t="str">
        <f t="shared" si="75"/>
        <v/>
      </c>
      <c r="AK206" s="361" t="str">
        <f t="shared" si="76"/>
        <v/>
      </c>
      <c r="AL206" s="361" t="str">
        <f t="shared" si="77"/>
        <v/>
      </c>
      <c r="AM206" s="361" t="str">
        <f t="shared" si="78"/>
        <v/>
      </c>
      <c r="AN206" s="362" t="str">
        <f>IF(AF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2,FALSE),IF(OR(AJ206=1,AJ206=2),VLOOKUP(AH206,INDEX((係数_乗用_ガソリン,係数_乗用_CNG,係数_乗用_軽油,係数_乗用_メタノール,係数_乗用_LPG),1,1,AR206):INDEX((係数_乗用_ガソリン,係数_乗用_CNG,係数_乗用_軽油,係数_乗用_メタノール,係数_乗用_LPG),125,5,AR206),2,FALSE))))))</f>
        <v/>
      </c>
      <c r="AO206" s="362" t="str">
        <f>IF(T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3,FALSE),IF(OR(AJ206=1,AJ206=2),VLOOKUP(AH206,INDEX((係数_乗用_ガソリン,係数_乗用_CNG,係数_乗用_軽油,係数_乗用_メタノール,係数_乗用_LPG),1,1,AR206):INDEX((係数_乗用_ガソリン,係数_乗用_CNG,係数_乗用_軽油,係数_乗用_メタノール,係数_乗用_LPG),125,5,AR206),3,FALSE))))))</f>
        <v/>
      </c>
      <c r="AP206" s="361" t="str">
        <f t="shared" si="79"/>
        <v/>
      </c>
      <c r="AQ206" s="363" t="str">
        <f t="shared" si="80"/>
        <v/>
      </c>
      <c r="AR206" s="361" t="str">
        <f t="shared" si="81"/>
        <v/>
      </c>
      <c r="AS206" s="363" t="str">
        <f t="shared" si="82"/>
        <v/>
      </c>
      <c r="AT206" s="364" t="str">
        <f t="shared" si="83"/>
        <v/>
      </c>
      <c r="AX206" s="607" t="b">
        <f t="shared" si="91"/>
        <v>0</v>
      </c>
      <c r="AY206" s="6" t="str">
        <f t="shared" si="92"/>
        <v>FALSEFALSEFALSE</v>
      </c>
      <c r="AZ206" s="608">
        <f t="shared" si="84"/>
        <v>0</v>
      </c>
      <c r="BA206" s="609" t="str">
        <f t="shared" si="93"/>
        <v/>
      </c>
      <c r="BB206" s="609">
        <f t="shared" si="85"/>
        <v>0</v>
      </c>
      <c r="BC206" s="604" t="str">
        <f t="shared" si="86"/>
        <v/>
      </c>
    </row>
    <row r="207" spans="1:55">
      <c r="A207" s="366">
        <v>151</v>
      </c>
      <c r="B207" s="108"/>
      <c r="C207" s="286"/>
      <c r="D207" s="287"/>
      <c r="E207" s="287"/>
      <c r="F207" s="288"/>
      <c r="G207" s="290"/>
      <c r="H207" s="107"/>
      <c r="I207" s="290"/>
      <c r="J207" s="107"/>
      <c r="K207" s="358" t="str">
        <f t="shared" si="63"/>
        <v/>
      </c>
      <c r="L207" s="358">
        <f t="shared" si="87"/>
        <v>0</v>
      </c>
      <c r="M207" s="358">
        <f t="shared" si="88"/>
        <v>0</v>
      </c>
      <c r="N207" s="359" t="str">
        <f t="shared" si="64"/>
        <v/>
      </c>
      <c r="O207" s="359" t="str">
        <f t="shared" si="65"/>
        <v/>
      </c>
      <c r="P207" s="359" t="str">
        <f t="shared" si="66"/>
        <v/>
      </c>
      <c r="Q207" s="359" t="str">
        <f t="shared" si="67"/>
        <v/>
      </c>
      <c r="R207" s="359" t="str">
        <f t="shared" si="68"/>
        <v/>
      </c>
      <c r="S207" s="359" t="str">
        <f t="shared" si="69"/>
        <v/>
      </c>
      <c r="T207" s="431" t="str">
        <f t="shared" si="89"/>
        <v/>
      </c>
      <c r="U207" s="515"/>
      <c r="V207" s="108"/>
      <c r="W207" s="109"/>
      <c r="X207" s="110"/>
      <c r="Y207" s="111"/>
      <c r="Z207" s="113"/>
      <c r="AA207" s="112"/>
      <c r="AB207" s="431" t="str">
        <f t="shared" si="70"/>
        <v/>
      </c>
      <c r="AC207" s="704" t="str">
        <f t="shared" si="90"/>
        <v/>
      </c>
      <c r="AD207" s="622"/>
      <c r="AE207" s="462"/>
      <c r="AF207" s="360" t="str">
        <f t="shared" si="71"/>
        <v/>
      </c>
      <c r="AG207" s="360" t="str">
        <f t="shared" si="72"/>
        <v/>
      </c>
      <c r="AH207" s="361" t="str">
        <f t="shared" si="73"/>
        <v/>
      </c>
      <c r="AI207" s="361" t="str">
        <f t="shared" si="74"/>
        <v/>
      </c>
      <c r="AJ207" s="361" t="str">
        <f t="shared" si="75"/>
        <v/>
      </c>
      <c r="AK207" s="361" t="str">
        <f t="shared" si="76"/>
        <v/>
      </c>
      <c r="AL207" s="361" t="str">
        <f t="shared" si="77"/>
        <v/>
      </c>
      <c r="AM207" s="361" t="str">
        <f t="shared" si="78"/>
        <v/>
      </c>
      <c r="AN207" s="362" t="str">
        <f>IF(AF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2,FALSE),IF(OR(AJ207=1,AJ207=2),VLOOKUP(AH207,INDEX((係数_乗用_ガソリン,係数_乗用_CNG,係数_乗用_軽油,係数_乗用_メタノール,係数_乗用_LPG),1,1,AR207):INDEX((係数_乗用_ガソリン,係数_乗用_CNG,係数_乗用_軽油,係数_乗用_メタノール,係数_乗用_LPG),125,5,AR207),2,FALSE))))))</f>
        <v/>
      </c>
      <c r="AO207" s="362" t="str">
        <f>IF(T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3,FALSE),IF(OR(AJ207=1,AJ207=2),VLOOKUP(AH207,INDEX((係数_乗用_ガソリン,係数_乗用_CNG,係数_乗用_軽油,係数_乗用_メタノール,係数_乗用_LPG),1,1,AR207):INDEX((係数_乗用_ガソリン,係数_乗用_CNG,係数_乗用_軽油,係数_乗用_メタノール,係数_乗用_LPG),125,5,AR207),3,FALSE))))))</f>
        <v/>
      </c>
      <c r="AP207" s="361" t="str">
        <f t="shared" si="79"/>
        <v/>
      </c>
      <c r="AQ207" s="363" t="str">
        <f t="shared" si="80"/>
        <v/>
      </c>
      <c r="AR207" s="361" t="str">
        <f t="shared" si="81"/>
        <v/>
      </c>
      <c r="AS207" s="363" t="str">
        <f t="shared" si="82"/>
        <v/>
      </c>
      <c r="AT207" s="364" t="str">
        <f t="shared" si="83"/>
        <v/>
      </c>
      <c r="AX207" s="607" t="b">
        <f t="shared" si="91"/>
        <v>0</v>
      </c>
      <c r="AY207" s="6" t="str">
        <f t="shared" si="92"/>
        <v>FALSEFALSEFALSE</v>
      </c>
      <c r="AZ207" s="608">
        <f t="shared" si="84"/>
        <v>0</v>
      </c>
      <c r="BA207" s="609" t="str">
        <f t="shared" si="93"/>
        <v/>
      </c>
      <c r="BB207" s="609">
        <f t="shared" si="85"/>
        <v>0</v>
      </c>
      <c r="BC207" s="604" t="str">
        <f t="shared" si="86"/>
        <v/>
      </c>
    </row>
    <row r="208" spans="1:55">
      <c r="A208" s="366">
        <v>152</v>
      </c>
      <c r="B208" s="108"/>
      <c r="C208" s="286"/>
      <c r="D208" s="287"/>
      <c r="E208" s="287"/>
      <c r="F208" s="288"/>
      <c r="G208" s="290"/>
      <c r="H208" s="107"/>
      <c r="I208" s="290"/>
      <c r="J208" s="107"/>
      <c r="K208" s="358" t="str">
        <f t="shared" si="63"/>
        <v/>
      </c>
      <c r="L208" s="358">
        <f t="shared" si="87"/>
        <v>0</v>
      </c>
      <c r="M208" s="358">
        <f t="shared" si="88"/>
        <v>0</v>
      </c>
      <c r="N208" s="359" t="str">
        <f t="shared" si="64"/>
        <v/>
      </c>
      <c r="O208" s="359" t="str">
        <f t="shared" si="65"/>
        <v/>
      </c>
      <c r="P208" s="359" t="str">
        <f t="shared" si="66"/>
        <v/>
      </c>
      <c r="Q208" s="359" t="str">
        <f t="shared" si="67"/>
        <v/>
      </c>
      <c r="R208" s="359" t="str">
        <f t="shared" si="68"/>
        <v/>
      </c>
      <c r="S208" s="359" t="str">
        <f t="shared" si="69"/>
        <v/>
      </c>
      <c r="T208" s="431" t="str">
        <f t="shared" si="89"/>
        <v/>
      </c>
      <c r="U208" s="515"/>
      <c r="V208" s="108"/>
      <c r="W208" s="109"/>
      <c r="X208" s="110"/>
      <c r="Y208" s="111"/>
      <c r="Z208" s="113"/>
      <c r="AA208" s="112"/>
      <c r="AB208" s="431" t="str">
        <f t="shared" si="70"/>
        <v/>
      </c>
      <c r="AC208" s="704" t="str">
        <f t="shared" si="90"/>
        <v/>
      </c>
      <c r="AD208" s="622"/>
      <c r="AE208" s="462"/>
      <c r="AF208" s="360" t="str">
        <f t="shared" si="71"/>
        <v/>
      </c>
      <c r="AG208" s="360" t="str">
        <f t="shared" si="72"/>
        <v/>
      </c>
      <c r="AH208" s="361" t="str">
        <f t="shared" si="73"/>
        <v/>
      </c>
      <c r="AI208" s="361" t="str">
        <f t="shared" si="74"/>
        <v/>
      </c>
      <c r="AJ208" s="361" t="str">
        <f t="shared" si="75"/>
        <v/>
      </c>
      <c r="AK208" s="361" t="str">
        <f t="shared" si="76"/>
        <v/>
      </c>
      <c r="AL208" s="361" t="str">
        <f t="shared" si="77"/>
        <v/>
      </c>
      <c r="AM208" s="361" t="str">
        <f t="shared" si="78"/>
        <v/>
      </c>
      <c r="AN208" s="362" t="str">
        <f>IF(AF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2,FALSE),IF(OR(AJ208=1,AJ208=2),VLOOKUP(AH208,INDEX((係数_乗用_ガソリン,係数_乗用_CNG,係数_乗用_軽油,係数_乗用_メタノール,係数_乗用_LPG),1,1,AR208):INDEX((係数_乗用_ガソリン,係数_乗用_CNG,係数_乗用_軽油,係数_乗用_メタノール,係数_乗用_LPG),125,5,AR208),2,FALSE))))))</f>
        <v/>
      </c>
      <c r="AO208" s="362" t="str">
        <f>IF(T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3,FALSE),IF(OR(AJ208=1,AJ208=2),VLOOKUP(AH208,INDEX((係数_乗用_ガソリン,係数_乗用_CNG,係数_乗用_軽油,係数_乗用_メタノール,係数_乗用_LPG),1,1,AR208):INDEX((係数_乗用_ガソリン,係数_乗用_CNG,係数_乗用_軽油,係数_乗用_メタノール,係数_乗用_LPG),125,5,AR208),3,FALSE))))))</f>
        <v/>
      </c>
      <c r="AP208" s="361" t="str">
        <f t="shared" si="79"/>
        <v/>
      </c>
      <c r="AQ208" s="363" t="str">
        <f t="shared" si="80"/>
        <v/>
      </c>
      <c r="AR208" s="361" t="str">
        <f t="shared" si="81"/>
        <v/>
      </c>
      <c r="AS208" s="363" t="str">
        <f t="shared" si="82"/>
        <v/>
      </c>
      <c r="AT208" s="364" t="str">
        <f t="shared" si="83"/>
        <v/>
      </c>
      <c r="AX208" s="607" t="b">
        <f t="shared" si="91"/>
        <v>0</v>
      </c>
      <c r="AY208" s="6" t="str">
        <f t="shared" si="92"/>
        <v>FALSEFALSEFALSE</v>
      </c>
      <c r="AZ208" s="608">
        <f t="shared" si="84"/>
        <v>0</v>
      </c>
      <c r="BA208" s="609" t="str">
        <f t="shared" si="93"/>
        <v/>
      </c>
      <c r="BB208" s="609">
        <f t="shared" si="85"/>
        <v>0</v>
      </c>
      <c r="BC208" s="604" t="str">
        <f t="shared" si="86"/>
        <v/>
      </c>
    </row>
    <row r="209" spans="1:55">
      <c r="A209" s="366">
        <v>153</v>
      </c>
      <c r="B209" s="108"/>
      <c r="C209" s="286"/>
      <c r="D209" s="287"/>
      <c r="E209" s="287"/>
      <c r="F209" s="288"/>
      <c r="G209" s="290"/>
      <c r="H209" s="107"/>
      <c r="I209" s="290"/>
      <c r="J209" s="107"/>
      <c r="K209" s="358" t="str">
        <f t="shared" si="63"/>
        <v/>
      </c>
      <c r="L209" s="358">
        <f t="shared" si="87"/>
        <v>0</v>
      </c>
      <c r="M209" s="358">
        <f t="shared" si="88"/>
        <v>0</v>
      </c>
      <c r="N209" s="359" t="str">
        <f t="shared" si="64"/>
        <v/>
      </c>
      <c r="O209" s="359" t="str">
        <f t="shared" si="65"/>
        <v/>
      </c>
      <c r="P209" s="359" t="str">
        <f t="shared" si="66"/>
        <v/>
      </c>
      <c r="Q209" s="359" t="str">
        <f t="shared" si="67"/>
        <v/>
      </c>
      <c r="R209" s="359" t="str">
        <f t="shared" si="68"/>
        <v/>
      </c>
      <c r="S209" s="359" t="str">
        <f t="shared" si="69"/>
        <v/>
      </c>
      <c r="T209" s="431" t="str">
        <f t="shared" si="89"/>
        <v/>
      </c>
      <c r="U209" s="515"/>
      <c r="V209" s="108"/>
      <c r="W209" s="109"/>
      <c r="X209" s="110"/>
      <c r="Y209" s="111"/>
      <c r="Z209" s="113"/>
      <c r="AA209" s="112"/>
      <c r="AB209" s="431" t="str">
        <f t="shared" si="70"/>
        <v/>
      </c>
      <c r="AC209" s="704" t="str">
        <f t="shared" si="90"/>
        <v/>
      </c>
      <c r="AD209" s="622"/>
      <c r="AE209" s="462"/>
      <c r="AF209" s="360" t="str">
        <f t="shared" si="71"/>
        <v/>
      </c>
      <c r="AG209" s="360" t="str">
        <f t="shared" si="72"/>
        <v/>
      </c>
      <c r="AH209" s="361" t="str">
        <f t="shared" si="73"/>
        <v/>
      </c>
      <c r="AI209" s="361" t="str">
        <f t="shared" si="74"/>
        <v/>
      </c>
      <c r="AJ209" s="361" t="str">
        <f t="shared" si="75"/>
        <v/>
      </c>
      <c r="AK209" s="361" t="str">
        <f t="shared" si="76"/>
        <v/>
      </c>
      <c r="AL209" s="361" t="str">
        <f t="shared" si="77"/>
        <v/>
      </c>
      <c r="AM209" s="361" t="str">
        <f t="shared" si="78"/>
        <v/>
      </c>
      <c r="AN209" s="362" t="str">
        <f>IF(AF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2,FALSE),IF(OR(AJ209=1,AJ209=2),VLOOKUP(AH209,INDEX((係数_乗用_ガソリン,係数_乗用_CNG,係数_乗用_軽油,係数_乗用_メタノール,係数_乗用_LPG),1,1,AR209):INDEX((係数_乗用_ガソリン,係数_乗用_CNG,係数_乗用_軽油,係数_乗用_メタノール,係数_乗用_LPG),125,5,AR209),2,FALSE))))))</f>
        <v/>
      </c>
      <c r="AO209" s="362" t="str">
        <f>IF(T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3,FALSE),IF(OR(AJ209=1,AJ209=2),VLOOKUP(AH209,INDEX((係数_乗用_ガソリン,係数_乗用_CNG,係数_乗用_軽油,係数_乗用_メタノール,係数_乗用_LPG),1,1,AR209):INDEX((係数_乗用_ガソリン,係数_乗用_CNG,係数_乗用_軽油,係数_乗用_メタノール,係数_乗用_LPG),125,5,AR209),3,FALSE))))))</f>
        <v/>
      </c>
      <c r="AP209" s="361" t="str">
        <f t="shared" si="79"/>
        <v/>
      </c>
      <c r="AQ209" s="363" t="str">
        <f t="shared" si="80"/>
        <v/>
      </c>
      <c r="AR209" s="361" t="str">
        <f t="shared" si="81"/>
        <v/>
      </c>
      <c r="AS209" s="363" t="str">
        <f t="shared" si="82"/>
        <v/>
      </c>
      <c r="AT209" s="364" t="str">
        <f t="shared" si="83"/>
        <v/>
      </c>
      <c r="AX209" s="607" t="b">
        <f t="shared" si="91"/>
        <v>0</v>
      </c>
      <c r="AY209" s="6" t="str">
        <f t="shared" si="92"/>
        <v>FALSEFALSEFALSE</v>
      </c>
      <c r="AZ209" s="608">
        <f t="shared" si="84"/>
        <v>0</v>
      </c>
      <c r="BA209" s="609" t="str">
        <f t="shared" si="93"/>
        <v/>
      </c>
      <c r="BB209" s="609">
        <f t="shared" si="85"/>
        <v>0</v>
      </c>
      <c r="BC209" s="604" t="str">
        <f t="shared" si="86"/>
        <v/>
      </c>
    </row>
    <row r="210" spans="1:55">
      <c r="A210" s="366">
        <v>154</v>
      </c>
      <c r="B210" s="108"/>
      <c r="C210" s="286"/>
      <c r="D210" s="287"/>
      <c r="E210" s="287"/>
      <c r="F210" s="288"/>
      <c r="G210" s="290"/>
      <c r="H210" s="107"/>
      <c r="I210" s="290"/>
      <c r="J210" s="107"/>
      <c r="K210" s="358" t="str">
        <f t="shared" si="63"/>
        <v/>
      </c>
      <c r="L210" s="358">
        <f t="shared" si="87"/>
        <v>0</v>
      </c>
      <c r="M210" s="358">
        <f t="shared" si="88"/>
        <v>0</v>
      </c>
      <c r="N210" s="359" t="str">
        <f t="shared" si="64"/>
        <v/>
      </c>
      <c r="O210" s="359" t="str">
        <f t="shared" si="65"/>
        <v/>
      </c>
      <c r="P210" s="359" t="str">
        <f t="shared" si="66"/>
        <v/>
      </c>
      <c r="Q210" s="359" t="str">
        <f t="shared" si="67"/>
        <v/>
      </c>
      <c r="R210" s="359" t="str">
        <f t="shared" si="68"/>
        <v/>
      </c>
      <c r="S210" s="359" t="str">
        <f t="shared" si="69"/>
        <v/>
      </c>
      <c r="T210" s="431" t="str">
        <f t="shared" si="89"/>
        <v/>
      </c>
      <c r="U210" s="515"/>
      <c r="V210" s="108"/>
      <c r="W210" s="109"/>
      <c r="X210" s="110"/>
      <c r="Y210" s="111"/>
      <c r="Z210" s="113"/>
      <c r="AA210" s="112"/>
      <c r="AB210" s="431" t="str">
        <f t="shared" si="70"/>
        <v/>
      </c>
      <c r="AC210" s="704" t="str">
        <f t="shared" si="90"/>
        <v/>
      </c>
      <c r="AD210" s="622"/>
      <c r="AE210" s="462"/>
      <c r="AF210" s="360" t="str">
        <f t="shared" si="71"/>
        <v/>
      </c>
      <c r="AG210" s="360" t="str">
        <f t="shared" si="72"/>
        <v/>
      </c>
      <c r="AH210" s="361" t="str">
        <f t="shared" si="73"/>
        <v/>
      </c>
      <c r="AI210" s="361" t="str">
        <f t="shared" si="74"/>
        <v/>
      </c>
      <c r="AJ210" s="361" t="str">
        <f t="shared" si="75"/>
        <v/>
      </c>
      <c r="AK210" s="361" t="str">
        <f t="shared" si="76"/>
        <v/>
      </c>
      <c r="AL210" s="361" t="str">
        <f t="shared" si="77"/>
        <v/>
      </c>
      <c r="AM210" s="361" t="str">
        <f t="shared" si="78"/>
        <v/>
      </c>
      <c r="AN210" s="362" t="str">
        <f>IF(AF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2,FALSE),IF(OR(AJ210=1,AJ210=2),VLOOKUP(AH210,INDEX((係数_乗用_ガソリン,係数_乗用_CNG,係数_乗用_軽油,係数_乗用_メタノール,係数_乗用_LPG),1,1,AR210):INDEX((係数_乗用_ガソリン,係数_乗用_CNG,係数_乗用_軽油,係数_乗用_メタノール,係数_乗用_LPG),125,5,AR210),2,FALSE))))))</f>
        <v/>
      </c>
      <c r="AO210" s="362" t="str">
        <f>IF(T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3,FALSE),IF(OR(AJ210=1,AJ210=2),VLOOKUP(AH210,INDEX((係数_乗用_ガソリン,係数_乗用_CNG,係数_乗用_軽油,係数_乗用_メタノール,係数_乗用_LPG),1,1,AR210):INDEX((係数_乗用_ガソリン,係数_乗用_CNG,係数_乗用_軽油,係数_乗用_メタノール,係数_乗用_LPG),125,5,AR210),3,FALSE))))))</f>
        <v/>
      </c>
      <c r="AP210" s="361" t="str">
        <f t="shared" si="79"/>
        <v/>
      </c>
      <c r="AQ210" s="363" t="str">
        <f t="shared" si="80"/>
        <v/>
      </c>
      <c r="AR210" s="361" t="str">
        <f t="shared" si="81"/>
        <v/>
      </c>
      <c r="AS210" s="363" t="str">
        <f t="shared" si="82"/>
        <v/>
      </c>
      <c r="AT210" s="364" t="str">
        <f t="shared" si="83"/>
        <v/>
      </c>
      <c r="AX210" s="607" t="b">
        <f t="shared" si="91"/>
        <v>0</v>
      </c>
      <c r="AY210" s="6" t="str">
        <f t="shared" si="92"/>
        <v>FALSEFALSEFALSE</v>
      </c>
      <c r="AZ210" s="608">
        <f t="shared" si="84"/>
        <v>0</v>
      </c>
      <c r="BA210" s="609" t="str">
        <f t="shared" si="93"/>
        <v/>
      </c>
      <c r="BB210" s="609">
        <f t="shared" si="85"/>
        <v>0</v>
      </c>
      <c r="BC210" s="604" t="str">
        <f t="shared" si="86"/>
        <v/>
      </c>
    </row>
    <row r="211" spans="1:55">
      <c r="A211" s="366">
        <v>155</v>
      </c>
      <c r="B211" s="108"/>
      <c r="C211" s="286"/>
      <c r="D211" s="287"/>
      <c r="E211" s="287"/>
      <c r="F211" s="288"/>
      <c r="G211" s="290"/>
      <c r="H211" s="107"/>
      <c r="I211" s="290"/>
      <c r="J211" s="107"/>
      <c r="K211" s="358" t="str">
        <f t="shared" si="63"/>
        <v/>
      </c>
      <c r="L211" s="358">
        <f t="shared" si="87"/>
        <v>0</v>
      </c>
      <c r="M211" s="358">
        <f t="shared" si="88"/>
        <v>0</v>
      </c>
      <c r="N211" s="359" t="str">
        <f t="shared" si="64"/>
        <v/>
      </c>
      <c r="O211" s="359" t="str">
        <f t="shared" si="65"/>
        <v/>
      </c>
      <c r="P211" s="359" t="str">
        <f t="shared" si="66"/>
        <v/>
      </c>
      <c r="Q211" s="359" t="str">
        <f t="shared" si="67"/>
        <v/>
      </c>
      <c r="R211" s="359" t="str">
        <f t="shared" si="68"/>
        <v/>
      </c>
      <c r="S211" s="359" t="str">
        <f t="shared" si="69"/>
        <v/>
      </c>
      <c r="T211" s="431" t="str">
        <f t="shared" si="89"/>
        <v/>
      </c>
      <c r="U211" s="515"/>
      <c r="V211" s="108"/>
      <c r="W211" s="109"/>
      <c r="X211" s="110"/>
      <c r="Y211" s="111"/>
      <c r="Z211" s="113"/>
      <c r="AA211" s="112"/>
      <c r="AB211" s="431" t="str">
        <f t="shared" si="70"/>
        <v/>
      </c>
      <c r="AC211" s="704" t="str">
        <f t="shared" si="90"/>
        <v/>
      </c>
      <c r="AD211" s="622"/>
      <c r="AE211" s="462"/>
      <c r="AF211" s="360" t="str">
        <f t="shared" si="71"/>
        <v/>
      </c>
      <c r="AG211" s="360" t="str">
        <f t="shared" si="72"/>
        <v/>
      </c>
      <c r="AH211" s="361" t="str">
        <f t="shared" si="73"/>
        <v/>
      </c>
      <c r="AI211" s="361" t="str">
        <f t="shared" si="74"/>
        <v/>
      </c>
      <c r="AJ211" s="361" t="str">
        <f t="shared" si="75"/>
        <v/>
      </c>
      <c r="AK211" s="361" t="str">
        <f t="shared" si="76"/>
        <v/>
      </c>
      <c r="AL211" s="361" t="str">
        <f t="shared" si="77"/>
        <v/>
      </c>
      <c r="AM211" s="361" t="str">
        <f t="shared" si="78"/>
        <v/>
      </c>
      <c r="AN211" s="362" t="str">
        <f>IF(AF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2,FALSE),IF(OR(AJ211=1,AJ211=2),VLOOKUP(AH211,INDEX((係数_乗用_ガソリン,係数_乗用_CNG,係数_乗用_軽油,係数_乗用_メタノール,係数_乗用_LPG),1,1,AR211):INDEX((係数_乗用_ガソリン,係数_乗用_CNG,係数_乗用_軽油,係数_乗用_メタノール,係数_乗用_LPG),125,5,AR211),2,FALSE))))))</f>
        <v/>
      </c>
      <c r="AO211" s="362" t="str">
        <f>IF(T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3,FALSE),IF(OR(AJ211=1,AJ211=2),VLOOKUP(AH211,INDEX((係数_乗用_ガソリン,係数_乗用_CNG,係数_乗用_軽油,係数_乗用_メタノール,係数_乗用_LPG),1,1,AR211):INDEX((係数_乗用_ガソリン,係数_乗用_CNG,係数_乗用_軽油,係数_乗用_メタノール,係数_乗用_LPG),125,5,AR211),3,FALSE))))))</f>
        <v/>
      </c>
      <c r="AP211" s="361" t="str">
        <f t="shared" si="79"/>
        <v/>
      </c>
      <c r="AQ211" s="363" t="str">
        <f t="shared" si="80"/>
        <v/>
      </c>
      <c r="AR211" s="361" t="str">
        <f t="shared" si="81"/>
        <v/>
      </c>
      <c r="AS211" s="363" t="str">
        <f t="shared" si="82"/>
        <v/>
      </c>
      <c r="AT211" s="364" t="str">
        <f t="shared" si="83"/>
        <v/>
      </c>
      <c r="AX211" s="607" t="b">
        <f t="shared" si="91"/>
        <v>0</v>
      </c>
      <c r="AY211" s="6" t="str">
        <f t="shared" si="92"/>
        <v>FALSEFALSEFALSE</v>
      </c>
      <c r="AZ211" s="608">
        <f t="shared" si="84"/>
        <v>0</v>
      </c>
      <c r="BA211" s="609" t="str">
        <f t="shared" si="93"/>
        <v/>
      </c>
      <c r="BB211" s="609">
        <f t="shared" si="85"/>
        <v>0</v>
      </c>
      <c r="BC211" s="604" t="str">
        <f t="shared" si="86"/>
        <v/>
      </c>
    </row>
    <row r="212" spans="1:55">
      <c r="A212" s="366">
        <v>156</v>
      </c>
      <c r="B212" s="108"/>
      <c r="C212" s="286"/>
      <c r="D212" s="287"/>
      <c r="E212" s="287"/>
      <c r="F212" s="288"/>
      <c r="G212" s="290"/>
      <c r="H212" s="107"/>
      <c r="I212" s="290"/>
      <c r="J212" s="107"/>
      <c r="K212" s="358" t="str">
        <f t="shared" si="63"/>
        <v/>
      </c>
      <c r="L212" s="358">
        <f t="shared" si="87"/>
        <v>0</v>
      </c>
      <c r="M212" s="358">
        <f t="shared" si="88"/>
        <v>0</v>
      </c>
      <c r="N212" s="359" t="str">
        <f t="shared" si="64"/>
        <v/>
      </c>
      <c r="O212" s="359" t="str">
        <f t="shared" si="65"/>
        <v/>
      </c>
      <c r="P212" s="359" t="str">
        <f t="shared" si="66"/>
        <v/>
      </c>
      <c r="Q212" s="359" t="str">
        <f t="shared" si="67"/>
        <v/>
      </c>
      <c r="R212" s="359" t="str">
        <f t="shared" si="68"/>
        <v/>
      </c>
      <c r="S212" s="359" t="str">
        <f t="shared" si="69"/>
        <v/>
      </c>
      <c r="T212" s="431" t="str">
        <f t="shared" si="89"/>
        <v/>
      </c>
      <c r="U212" s="515"/>
      <c r="V212" s="108"/>
      <c r="W212" s="109"/>
      <c r="X212" s="110"/>
      <c r="Y212" s="111"/>
      <c r="Z212" s="113"/>
      <c r="AA212" s="112"/>
      <c r="AB212" s="431" t="str">
        <f t="shared" si="70"/>
        <v/>
      </c>
      <c r="AC212" s="704" t="str">
        <f t="shared" si="90"/>
        <v/>
      </c>
      <c r="AD212" s="622"/>
      <c r="AE212" s="462"/>
      <c r="AF212" s="360" t="str">
        <f t="shared" si="71"/>
        <v/>
      </c>
      <c r="AG212" s="360" t="str">
        <f t="shared" si="72"/>
        <v/>
      </c>
      <c r="AH212" s="361" t="str">
        <f t="shared" si="73"/>
        <v/>
      </c>
      <c r="AI212" s="361" t="str">
        <f t="shared" si="74"/>
        <v/>
      </c>
      <c r="AJ212" s="361" t="str">
        <f t="shared" si="75"/>
        <v/>
      </c>
      <c r="AK212" s="361" t="str">
        <f t="shared" si="76"/>
        <v/>
      </c>
      <c r="AL212" s="361" t="str">
        <f t="shared" si="77"/>
        <v/>
      </c>
      <c r="AM212" s="361" t="str">
        <f t="shared" si="78"/>
        <v/>
      </c>
      <c r="AN212" s="362" t="str">
        <f>IF(AF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2,FALSE),IF(OR(AJ212=1,AJ212=2),VLOOKUP(AH212,INDEX((係数_乗用_ガソリン,係数_乗用_CNG,係数_乗用_軽油,係数_乗用_メタノール,係数_乗用_LPG),1,1,AR212):INDEX((係数_乗用_ガソリン,係数_乗用_CNG,係数_乗用_軽油,係数_乗用_メタノール,係数_乗用_LPG),125,5,AR212),2,FALSE))))))</f>
        <v/>
      </c>
      <c r="AO212" s="362" t="str">
        <f>IF(T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3,FALSE),IF(OR(AJ212=1,AJ212=2),VLOOKUP(AH212,INDEX((係数_乗用_ガソリン,係数_乗用_CNG,係数_乗用_軽油,係数_乗用_メタノール,係数_乗用_LPG),1,1,AR212):INDEX((係数_乗用_ガソリン,係数_乗用_CNG,係数_乗用_軽油,係数_乗用_メタノール,係数_乗用_LPG),125,5,AR212),3,FALSE))))))</f>
        <v/>
      </c>
      <c r="AP212" s="361" t="str">
        <f t="shared" si="79"/>
        <v/>
      </c>
      <c r="AQ212" s="363" t="str">
        <f t="shared" si="80"/>
        <v/>
      </c>
      <c r="AR212" s="361" t="str">
        <f t="shared" si="81"/>
        <v/>
      </c>
      <c r="AS212" s="363" t="str">
        <f t="shared" si="82"/>
        <v/>
      </c>
      <c r="AT212" s="364" t="str">
        <f t="shared" si="83"/>
        <v/>
      </c>
      <c r="AX212" s="607" t="b">
        <f t="shared" si="91"/>
        <v>0</v>
      </c>
      <c r="AY212" s="6" t="str">
        <f t="shared" si="92"/>
        <v>FALSEFALSEFALSE</v>
      </c>
      <c r="AZ212" s="608">
        <f t="shared" si="84"/>
        <v>0</v>
      </c>
      <c r="BA212" s="609" t="str">
        <f t="shared" si="93"/>
        <v/>
      </c>
      <c r="BB212" s="609">
        <f t="shared" si="85"/>
        <v>0</v>
      </c>
      <c r="BC212" s="604" t="str">
        <f t="shared" si="86"/>
        <v/>
      </c>
    </row>
    <row r="213" spans="1:55">
      <c r="A213" s="366">
        <v>157</v>
      </c>
      <c r="B213" s="108"/>
      <c r="C213" s="286"/>
      <c r="D213" s="287"/>
      <c r="E213" s="287"/>
      <c r="F213" s="288"/>
      <c r="G213" s="290"/>
      <c r="H213" s="107"/>
      <c r="I213" s="290"/>
      <c r="J213" s="107"/>
      <c r="K213" s="358" t="str">
        <f t="shared" si="63"/>
        <v/>
      </c>
      <c r="L213" s="358">
        <f t="shared" si="87"/>
        <v>0</v>
      </c>
      <c r="M213" s="358">
        <f t="shared" si="88"/>
        <v>0</v>
      </c>
      <c r="N213" s="359" t="str">
        <f t="shared" si="64"/>
        <v/>
      </c>
      <c r="O213" s="359" t="str">
        <f t="shared" si="65"/>
        <v/>
      </c>
      <c r="P213" s="359" t="str">
        <f t="shared" si="66"/>
        <v/>
      </c>
      <c r="Q213" s="359" t="str">
        <f t="shared" si="67"/>
        <v/>
      </c>
      <c r="R213" s="359" t="str">
        <f t="shared" si="68"/>
        <v/>
      </c>
      <c r="S213" s="359" t="str">
        <f t="shared" si="69"/>
        <v/>
      </c>
      <c r="T213" s="431" t="str">
        <f t="shared" si="89"/>
        <v/>
      </c>
      <c r="U213" s="515"/>
      <c r="V213" s="108"/>
      <c r="W213" s="109"/>
      <c r="X213" s="110"/>
      <c r="Y213" s="111"/>
      <c r="Z213" s="113"/>
      <c r="AA213" s="112"/>
      <c r="AB213" s="431" t="str">
        <f t="shared" si="70"/>
        <v/>
      </c>
      <c r="AC213" s="704" t="str">
        <f t="shared" si="90"/>
        <v/>
      </c>
      <c r="AD213" s="622"/>
      <c r="AE213" s="462"/>
      <c r="AF213" s="360" t="str">
        <f t="shared" si="71"/>
        <v/>
      </c>
      <c r="AG213" s="360" t="str">
        <f t="shared" si="72"/>
        <v/>
      </c>
      <c r="AH213" s="361" t="str">
        <f t="shared" si="73"/>
        <v/>
      </c>
      <c r="AI213" s="361" t="str">
        <f t="shared" si="74"/>
        <v/>
      </c>
      <c r="AJ213" s="361" t="str">
        <f t="shared" si="75"/>
        <v/>
      </c>
      <c r="AK213" s="361" t="str">
        <f t="shared" si="76"/>
        <v/>
      </c>
      <c r="AL213" s="361" t="str">
        <f t="shared" si="77"/>
        <v/>
      </c>
      <c r="AM213" s="361" t="str">
        <f t="shared" si="78"/>
        <v/>
      </c>
      <c r="AN213" s="362" t="str">
        <f>IF(AF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2,FALSE),IF(OR(AJ213=1,AJ213=2),VLOOKUP(AH213,INDEX((係数_乗用_ガソリン,係数_乗用_CNG,係数_乗用_軽油,係数_乗用_メタノール,係数_乗用_LPG),1,1,AR213):INDEX((係数_乗用_ガソリン,係数_乗用_CNG,係数_乗用_軽油,係数_乗用_メタノール,係数_乗用_LPG),125,5,AR213),2,FALSE))))))</f>
        <v/>
      </c>
      <c r="AO213" s="362" t="str">
        <f>IF(T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3,FALSE),IF(OR(AJ213=1,AJ213=2),VLOOKUP(AH213,INDEX((係数_乗用_ガソリン,係数_乗用_CNG,係数_乗用_軽油,係数_乗用_メタノール,係数_乗用_LPG),1,1,AR213):INDEX((係数_乗用_ガソリン,係数_乗用_CNG,係数_乗用_軽油,係数_乗用_メタノール,係数_乗用_LPG),125,5,AR213),3,FALSE))))))</f>
        <v/>
      </c>
      <c r="AP213" s="361" t="str">
        <f t="shared" si="79"/>
        <v/>
      </c>
      <c r="AQ213" s="363" t="str">
        <f t="shared" si="80"/>
        <v/>
      </c>
      <c r="AR213" s="361" t="str">
        <f t="shared" si="81"/>
        <v/>
      </c>
      <c r="AS213" s="363" t="str">
        <f t="shared" si="82"/>
        <v/>
      </c>
      <c r="AT213" s="364" t="str">
        <f t="shared" si="83"/>
        <v/>
      </c>
      <c r="AX213" s="607" t="b">
        <f t="shared" si="91"/>
        <v>0</v>
      </c>
      <c r="AY213" s="6" t="str">
        <f t="shared" si="92"/>
        <v>FALSEFALSEFALSE</v>
      </c>
      <c r="AZ213" s="608">
        <f t="shared" si="84"/>
        <v>0</v>
      </c>
      <c r="BA213" s="609" t="str">
        <f t="shared" si="93"/>
        <v/>
      </c>
      <c r="BB213" s="609">
        <f t="shared" si="85"/>
        <v>0</v>
      </c>
      <c r="BC213" s="604" t="str">
        <f t="shared" si="86"/>
        <v/>
      </c>
    </row>
    <row r="214" spans="1:55">
      <c r="A214" s="366">
        <v>158</v>
      </c>
      <c r="B214" s="108"/>
      <c r="C214" s="286"/>
      <c r="D214" s="287"/>
      <c r="E214" s="287"/>
      <c r="F214" s="288"/>
      <c r="G214" s="290"/>
      <c r="H214" s="107"/>
      <c r="I214" s="290"/>
      <c r="J214" s="107"/>
      <c r="K214" s="358" t="str">
        <f t="shared" si="63"/>
        <v/>
      </c>
      <c r="L214" s="358">
        <f t="shared" si="87"/>
        <v>0</v>
      </c>
      <c r="M214" s="358">
        <f t="shared" si="88"/>
        <v>0</v>
      </c>
      <c r="N214" s="359" t="str">
        <f t="shared" si="64"/>
        <v/>
      </c>
      <c r="O214" s="359" t="str">
        <f t="shared" si="65"/>
        <v/>
      </c>
      <c r="P214" s="359" t="str">
        <f t="shared" si="66"/>
        <v/>
      </c>
      <c r="Q214" s="359" t="str">
        <f t="shared" si="67"/>
        <v/>
      </c>
      <c r="R214" s="359" t="str">
        <f t="shared" si="68"/>
        <v/>
      </c>
      <c r="S214" s="359" t="str">
        <f t="shared" si="69"/>
        <v/>
      </c>
      <c r="T214" s="431" t="str">
        <f t="shared" si="89"/>
        <v/>
      </c>
      <c r="U214" s="515"/>
      <c r="V214" s="108"/>
      <c r="W214" s="109"/>
      <c r="X214" s="110"/>
      <c r="Y214" s="111"/>
      <c r="Z214" s="113"/>
      <c r="AA214" s="112"/>
      <c r="AB214" s="431" t="str">
        <f t="shared" si="70"/>
        <v/>
      </c>
      <c r="AC214" s="704" t="str">
        <f t="shared" si="90"/>
        <v/>
      </c>
      <c r="AD214" s="622"/>
      <c r="AE214" s="462"/>
      <c r="AF214" s="360" t="str">
        <f t="shared" si="71"/>
        <v/>
      </c>
      <c r="AG214" s="360" t="str">
        <f t="shared" si="72"/>
        <v/>
      </c>
      <c r="AH214" s="361" t="str">
        <f t="shared" si="73"/>
        <v/>
      </c>
      <c r="AI214" s="361" t="str">
        <f t="shared" si="74"/>
        <v/>
      </c>
      <c r="AJ214" s="361" t="str">
        <f t="shared" si="75"/>
        <v/>
      </c>
      <c r="AK214" s="361" t="str">
        <f t="shared" si="76"/>
        <v/>
      </c>
      <c r="AL214" s="361" t="str">
        <f t="shared" si="77"/>
        <v/>
      </c>
      <c r="AM214" s="361" t="str">
        <f t="shared" si="78"/>
        <v/>
      </c>
      <c r="AN214" s="362" t="str">
        <f>IF(AF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2,FALSE),IF(OR(AJ214=1,AJ214=2),VLOOKUP(AH214,INDEX((係数_乗用_ガソリン,係数_乗用_CNG,係数_乗用_軽油,係数_乗用_メタノール,係数_乗用_LPG),1,1,AR214):INDEX((係数_乗用_ガソリン,係数_乗用_CNG,係数_乗用_軽油,係数_乗用_メタノール,係数_乗用_LPG),125,5,AR214),2,FALSE))))))</f>
        <v/>
      </c>
      <c r="AO214" s="362" t="str">
        <f>IF(T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3,FALSE),IF(OR(AJ214=1,AJ214=2),VLOOKUP(AH214,INDEX((係数_乗用_ガソリン,係数_乗用_CNG,係数_乗用_軽油,係数_乗用_メタノール,係数_乗用_LPG),1,1,AR214):INDEX((係数_乗用_ガソリン,係数_乗用_CNG,係数_乗用_軽油,係数_乗用_メタノール,係数_乗用_LPG),125,5,AR214),3,FALSE))))))</f>
        <v/>
      </c>
      <c r="AP214" s="361" t="str">
        <f t="shared" si="79"/>
        <v/>
      </c>
      <c r="AQ214" s="363" t="str">
        <f t="shared" si="80"/>
        <v/>
      </c>
      <c r="AR214" s="361" t="str">
        <f t="shared" si="81"/>
        <v/>
      </c>
      <c r="AS214" s="363" t="str">
        <f t="shared" si="82"/>
        <v/>
      </c>
      <c r="AT214" s="364" t="str">
        <f t="shared" si="83"/>
        <v/>
      </c>
      <c r="AX214" s="607" t="b">
        <f t="shared" si="91"/>
        <v>0</v>
      </c>
      <c r="AY214" s="6" t="str">
        <f t="shared" si="92"/>
        <v>FALSEFALSEFALSE</v>
      </c>
      <c r="AZ214" s="608">
        <f t="shared" si="84"/>
        <v>0</v>
      </c>
      <c r="BA214" s="609" t="str">
        <f t="shared" si="93"/>
        <v/>
      </c>
      <c r="BB214" s="609">
        <f t="shared" si="85"/>
        <v>0</v>
      </c>
      <c r="BC214" s="604" t="str">
        <f t="shared" si="86"/>
        <v/>
      </c>
    </row>
    <row r="215" spans="1:55">
      <c r="A215" s="366">
        <v>159</v>
      </c>
      <c r="B215" s="108"/>
      <c r="C215" s="286"/>
      <c r="D215" s="287"/>
      <c r="E215" s="287"/>
      <c r="F215" s="288"/>
      <c r="G215" s="290"/>
      <c r="H215" s="107"/>
      <c r="I215" s="290"/>
      <c r="J215" s="107"/>
      <c r="K215" s="358" t="str">
        <f t="shared" si="63"/>
        <v/>
      </c>
      <c r="L215" s="358">
        <f t="shared" si="87"/>
        <v>0</v>
      </c>
      <c r="M215" s="358">
        <f t="shared" si="88"/>
        <v>0</v>
      </c>
      <c r="N215" s="359" t="str">
        <f t="shared" si="64"/>
        <v/>
      </c>
      <c r="O215" s="359" t="str">
        <f t="shared" si="65"/>
        <v/>
      </c>
      <c r="P215" s="359" t="str">
        <f t="shared" si="66"/>
        <v/>
      </c>
      <c r="Q215" s="359" t="str">
        <f t="shared" si="67"/>
        <v/>
      </c>
      <c r="R215" s="359" t="str">
        <f t="shared" si="68"/>
        <v/>
      </c>
      <c r="S215" s="359" t="str">
        <f t="shared" si="69"/>
        <v/>
      </c>
      <c r="T215" s="431" t="str">
        <f t="shared" si="89"/>
        <v/>
      </c>
      <c r="U215" s="515"/>
      <c r="V215" s="108"/>
      <c r="W215" s="109"/>
      <c r="X215" s="110"/>
      <c r="Y215" s="111"/>
      <c r="Z215" s="113"/>
      <c r="AA215" s="112"/>
      <c r="AB215" s="431" t="str">
        <f t="shared" si="70"/>
        <v/>
      </c>
      <c r="AC215" s="704" t="str">
        <f t="shared" si="90"/>
        <v/>
      </c>
      <c r="AD215" s="622"/>
      <c r="AE215" s="462"/>
      <c r="AF215" s="360" t="str">
        <f t="shared" si="71"/>
        <v/>
      </c>
      <c r="AG215" s="360" t="str">
        <f t="shared" si="72"/>
        <v/>
      </c>
      <c r="AH215" s="361" t="str">
        <f t="shared" si="73"/>
        <v/>
      </c>
      <c r="AI215" s="361" t="str">
        <f t="shared" si="74"/>
        <v/>
      </c>
      <c r="AJ215" s="361" t="str">
        <f t="shared" si="75"/>
        <v/>
      </c>
      <c r="AK215" s="361" t="str">
        <f t="shared" si="76"/>
        <v/>
      </c>
      <c r="AL215" s="361" t="str">
        <f t="shared" si="77"/>
        <v/>
      </c>
      <c r="AM215" s="361" t="str">
        <f t="shared" si="78"/>
        <v/>
      </c>
      <c r="AN215" s="362" t="str">
        <f>IF(AF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2,FALSE),IF(OR(AJ215=1,AJ215=2),VLOOKUP(AH215,INDEX((係数_乗用_ガソリン,係数_乗用_CNG,係数_乗用_軽油,係数_乗用_メタノール,係数_乗用_LPG),1,1,AR215):INDEX((係数_乗用_ガソリン,係数_乗用_CNG,係数_乗用_軽油,係数_乗用_メタノール,係数_乗用_LPG),125,5,AR215),2,FALSE))))))</f>
        <v/>
      </c>
      <c r="AO215" s="362" t="str">
        <f>IF(T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3,FALSE),IF(OR(AJ215=1,AJ215=2),VLOOKUP(AH215,INDEX((係数_乗用_ガソリン,係数_乗用_CNG,係数_乗用_軽油,係数_乗用_メタノール,係数_乗用_LPG),1,1,AR215):INDEX((係数_乗用_ガソリン,係数_乗用_CNG,係数_乗用_軽油,係数_乗用_メタノール,係数_乗用_LPG),125,5,AR215),3,FALSE))))))</f>
        <v/>
      </c>
      <c r="AP215" s="361" t="str">
        <f t="shared" si="79"/>
        <v/>
      </c>
      <c r="AQ215" s="363" t="str">
        <f t="shared" si="80"/>
        <v/>
      </c>
      <c r="AR215" s="361" t="str">
        <f t="shared" si="81"/>
        <v/>
      </c>
      <c r="AS215" s="363" t="str">
        <f t="shared" si="82"/>
        <v/>
      </c>
      <c r="AT215" s="364" t="str">
        <f t="shared" si="83"/>
        <v/>
      </c>
      <c r="AX215" s="607" t="b">
        <f t="shared" si="91"/>
        <v>0</v>
      </c>
      <c r="AY215" s="6" t="str">
        <f t="shared" si="92"/>
        <v>FALSEFALSEFALSE</v>
      </c>
      <c r="AZ215" s="608">
        <f t="shared" si="84"/>
        <v>0</v>
      </c>
      <c r="BA215" s="609" t="str">
        <f t="shared" si="93"/>
        <v/>
      </c>
      <c r="BB215" s="609">
        <f t="shared" si="85"/>
        <v>0</v>
      </c>
      <c r="BC215" s="604" t="str">
        <f t="shared" si="86"/>
        <v/>
      </c>
    </row>
    <row r="216" spans="1:55">
      <c r="A216" s="366">
        <v>160</v>
      </c>
      <c r="B216" s="108"/>
      <c r="C216" s="286"/>
      <c r="D216" s="287"/>
      <c r="E216" s="287"/>
      <c r="F216" s="288"/>
      <c r="G216" s="290"/>
      <c r="H216" s="107"/>
      <c r="I216" s="290"/>
      <c r="J216" s="107"/>
      <c r="K216" s="358" t="str">
        <f t="shared" si="63"/>
        <v/>
      </c>
      <c r="L216" s="358">
        <f t="shared" si="87"/>
        <v>0</v>
      </c>
      <c r="M216" s="358">
        <f t="shared" si="88"/>
        <v>0</v>
      </c>
      <c r="N216" s="359" t="str">
        <f t="shared" si="64"/>
        <v/>
      </c>
      <c r="O216" s="359" t="str">
        <f t="shared" si="65"/>
        <v/>
      </c>
      <c r="P216" s="359" t="str">
        <f t="shared" si="66"/>
        <v/>
      </c>
      <c r="Q216" s="359" t="str">
        <f t="shared" si="67"/>
        <v/>
      </c>
      <c r="R216" s="359" t="str">
        <f t="shared" si="68"/>
        <v/>
      </c>
      <c r="S216" s="359" t="str">
        <f t="shared" si="69"/>
        <v/>
      </c>
      <c r="T216" s="431" t="str">
        <f t="shared" si="89"/>
        <v/>
      </c>
      <c r="U216" s="515"/>
      <c r="V216" s="108"/>
      <c r="W216" s="109"/>
      <c r="X216" s="110"/>
      <c r="Y216" s="111"/>
      <c r="Z216" s="113"/>
      <c r="AA216" s="112"/>
      <c r="AB216" s="431" t="str">
        <f t="shared" si="70"/>
        <v/>
      </c>
      <c r="AC216" s="704" t="str">
        <f t="shared" si="90"/>
        <v/>
      </c>
      <c r="AD216" s="622"/>
      <c r="AE216" s="462"/>
      <c r="AF216" s="360" t="str">
        <f t="shared" si="71"/>
        <v/>
      </c>
      <c r="AG216" s="360" t="str">
        <f t="shared" si="72"/>
        <v/>
      </c>
      <c r="AH216" s="361" t="str">
        <f t="shared" si="73"/>
        <v/>
      </c>
      <c r="AI216" s="361" t="str">
        <f t="shared" si="74"/>
        <v/>
      </c>
      <c r="AJ216" s="361" t="str">
        <f t="shared" si="75"/>
        <v/>
      </c>
      <c r="AK216" s="361" t="str">
        <f t="shared" si="76"/>
        <v/>
      </c>
      <c r="AL216" s="361" t="str">
        <f t="shared" si="77"/>
        <v/>
      </c>
      <c r="AM216" s="361" t="str">
        <f t="shared" si="78"/>
        <v/>
      </c>
      <c r="AN216" s="362" t="str">
        <f>IF(AF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2,FALSE),IF(OR(AJ216=1,AJ216=2),VLOOKUP(AH216,INDEX((係数_乗用_ガソリン,係数_乗用_CNG,係数_乗用_軽油,係数_乗用_メタノール,係数_乗用_LPG),1,1,AR216):INDEX((係数_乗用_ガソリン,係数_乗用_CNG,係数_乗用_軽油,係数_乗用_メタノール,係数_乗用_LPG),125,5,AR216),2,FALSE))))))</f>
        <v/>
      </c>
      <c r="AO216" s="362" t="str">
        <f>IF(T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3,FALSE),IF(OR(AJ216=1,AJ216=2),VLOOKUP(AH216,INDEX((係数_乗用_ガソリン,係数_乗用_CNG,係数_乗用_軽油,係数_乗用_メタノール,係数_乗用_LPG),1,1,AR216):INDEX((係数_乗用_ガソリン,係数_乗用_CNG,係数_乗用_軽油,係数_乗用_メタノール,係数_乗用_LPG),125,5,AR216),3,FALSE))))))</f>
        <v/>
      </c>
      <c r="AP216" s="361" t="str">
        <f t="shared" si="79"/>
        <v/>
      </c>
      <c r="AQ216" s="363" t="str">
        <f t="shared" si="80"/>
        <v/>
      </c>
      <c r="AR216" s="361" t="str">
        <f t="shared" si="81"/>
        <v/>
      </c>
      <c r="AS216" s="363" t="str">
        <f t="shared" si="82"/>
        <v/>
      </c>
      <c r="AT216" s="364" t="str">
        <f t="shared" si="83"/>
        <v/>
      </c>
      <c r="AX216" s="607" t="b">
        <f t="shared" si="91"/>
        <v>0</v>
      </c>
      <c r="AY216" s="6" t="str">
        <f t="shared" si="92"/>
        <v>FALSEFALSEFALSE</v>
      </c>
      <c r="AZ216" s="608">
        <f t="shared" si="84"/>
        <v>0</v>
      </c>
      <c r="BA216" s="609" t="str">
        <f t="shared" si="93"/>
        <v/>
      </c>
      <c r="BB216" s="609">
        <f t="shared" si="85"/>
        <v>0</v>
      </c>
      <c r="BC216" s="604" t="str">
        <f t="shared" si="86"/>
        <v/>
      </c>
    </row>
    <row r="217" spans="1:55">
      <c r="A217" s="366">
        <v>161</v>
      </c>
      <c r="B217" s="108"/>
      <c r="C217" s="286"/>
      <c r="D217" s="287"/>
      <c r="E217" s="287"/>
      <c r="F217" s="288"/>
      <c r="G217" s="290"/>
      <c r="H217" s="107"/>
      <c r="I217" s="290"/>
      <c r="J217" s="107"/>
      <c r="K217" s="358" t="str">
        <f t="shared" si="63"/>
        <v/>
      </c>
      <c r="L217" s="358">
        <f t="shared" si="87"/>
        <v>0</v>
      </c>
      <c r="M217" s="358">
        <f t="shared" si="88"/>
        <v>0</v>
      </c>
      <c r="N217" s="359" t="str">
        <f t="shared" si="64"/>
        <v/>
      </c>
      <c r="O217" s="359" t="str">
        <f t="shared" si="65"/>
        <v/>
      </c>
      <c r="P217" s="359" t="str">
        <f t="shared" si="66"/>
        <v/>
      </c>
      <c r="Q217" s="359" t="str">
        <f t="shared" si="67"/>
        <v/>
      </c>
      <c r="R217" s="359" t="str">
        <f t="shared" si="68"/>
        <v/>
      </c>
      <c r="S217" s="359" t="str">
        <f t="shared" si="69"/>
        <v/>
      </c>
      <c r="T217" s="431" t="str">
        <f t="shared" si="89"/>
        <v/>
      </c>
      <c r="U217" s="515"/>
      <c r="V217" s="108"/>
      <c r="W217" s="109"/>
      <c r="X217" s="110"/>
      <c r="Y217" s="111"/>
      <c r="Z217" s="113"/>
      <c r="AA217" s="112"/>
      <c r="AB217" s="431" t="str">
        <f t="shared" si="70"/>
        <v/>
      </c>
      <c r="AC217" s="704" t="str">
        <f t="shared" si="90"/>
        <v/>
      </c>
      <c r="AD217" s="622"/>
      <c r="AE217" s="462"/>
      <c r="AF217" s="360" t="str">
        <f t="shared" si="71"/>
        <v/>
      </c>
      <c r="AG217" s="360" t="str">
        <f t="shared" si="72"/>
        <v/>
      </c>
      <c r="AH217" s="361" t="str">
        <f t="shared" si="73"/>
        <v/>
      </c>
      <c r="AI217" s="361" t="str">
        <f t="shared" si="74"/>
        <v/>
      </c>
      <c r="AJ217" s="361" t="str">
        <f t="shared" si="75"/>
        <v/>
      </c>
      <c r="AK217" s="361" t="str">
        <f t="shared" si="76"/>
        <v/>
      </c>
      <c r="AL217" s="361" t="str">
        <f t="shared" si="77"/>
        <v/>
      </c>
      <c r="AM217" s="361" t="str">
        <f t="shared" si="78"/>
        <v/>
      </c>
      <c r="AN217" s="362" t="str">
        <f>IF(AF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2,FALSE),IF(OR(AJ217=1,AJ217=2),VLOOKUP(AH217,INDEX((係数_乗用_ガソリン,係数_乗用_CNG,係数_乗用_軽油,係数_乗用_メタノール,係数_乗用_LPG),1,1,AR217):INDEX((係数_乗用_ガソリン,係数_乗用_CNG,係数_乗用_軽油,係数_乗用_メタノール,係数_乗用_LPG),125,5,AR217),2,FALSE))))))</f>
        <v/>
      </c>
      <c r="AO217" s="362" t="str">
        <f>IF(T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3,FALSE),IF(OR(AJ217=1,AJ217=2),VLOOKUP(AH217,INDEX((係数_乗用_ガソリン,係数_乗用_CNG,係数_乗用_軽油,係数_乗用_メタノール,係数_乗用_LPG),1,1,AR217):INDEX((係数_乗用_ガソリン,係数_乗用_CNG,係数_乗用_軽油,係数_乗用_メタノール,係数_乗用_LPG),125,5,AR217),3,FALSE))))))</f>
        <v/>
      </c>
      <c r="AP217" s="361" t="str">
        <f t="shared" si="79"/>
        <v/>
      </c>
      <c r="AQ217" s="363" t="str">
        <f t="shared" si="80"/>
        <v/>
      </c>
      <c r="AR217" s="361" t="str">
        <f t="shared" si="81"/>
        <v/>
      </c>
      <c r="AS217" s="363" t="str">
        <f t="shared" si="82"/>
        <v/>
      </c>
      <c r="AT217" s="364" t="str">
        <f t="shared" si="83"/>
        <v/>
      </c>
      <c r="AX217" s="607" t="b">
        <f t="shared" si="91"/>
        <v>0</v>
      </c>
      <c r="AY217" s="6" t="str">
        <f t="shared" si="92"/>
        <v>FALSEFALSEFALSE</v>
      </c>
      <c r="AZ217" s="608">
        <f t="shared" si="84"/>
        <v>0</v>
      </c>
      <c r="BA217" s="609" t="str">
        <f t="shared" si="93"/>
        <v/>
      </c>
      <c r="BB217" s="609">
        <f t="shared" si="85"/>
        <v>0</v>
      </c>
      <c r="BC217" s="604" t="str">
        <f t="shared" si="86"/>
        <v/>
      </c>
    </row>
    <row r="218" spans="1:55">
      <c r="A218" s="366">
        <v>162</v>
      </c>
      <c r="B218" s="108"/>
      <c r="C218" s="286"/>
      <c r="D218" s="287"/>
      <c r="E218" s="287"/>
      <c r="F218" s="288"/>
      <c r="G218" s="290"/>
      <c r="H218" s="107"/>
      <c r="I218" s="290"/>
      <c r="J218" s="107"/>
      <c r="K218" s="358" t="str">
        <f t="shared" si="63"/>
        <v/>
      </c>
      <c r="L218" s="358">
        <f t="shared" si="87"/>
        <v>0</v>
      </c>
      <c r="M218" s="358">
        <f t="shared" si="88"/>
        <v>0</v>
      </c>
      <c r="N218" s="359" t="str">
        <f t="shared" si="64"/>
        <v/>
      </c>
      <c r="O218" s="359" t="str">
        <f t="shared" si="65"/>
        <v/>
      </c>
      <c r="P218" s="359" t="str">
        <f t="shared" si="66"/>
        <v/>
      </c>
      <c r="Q218" s="359" t="str">
        <f t="shared" si="67"/>
        <v/>
      </c>
      <c r="R218" s="359" t="str">
        <f t="shared" si="68"/>
        <v/>
      </c>
      <c r="S218" s="359" t="str">
        <f t="shared" si="69"/>
        <v/>
      </c>
      <c r="T218" s="431" t="str">
        <f t="shared" si="89"/>
        <v/>
      </c>
      <c r="U218" s="515"/>
      <c r="V218" s="108"/>
      <c r="W218" s="109"/>
      <c r="X218" s="110"/>
      <c r="Y218" s="111"/>
      <c r="Z218" s="113"/>
      <c r="AA218" s="112"/>
      <c r="AB218" s="431" t="str">
        <f t="shared" si="70"/>
        <v/>
      </c>
      <c r="AC218" s="704" t="str">
        <f t="shared" si="90"/>
        <v/>
      </c>
      <c r="AD218" s="622"/>
      <c r="AE218" s="462"/>
      <c r="AF218" s="360" t="str">
        <f t="shared" si="71"/>
        <v/>
      </c>
      <c r="AG218" s="360" t="str">
        <f t="shared" si="72"/>
        <v/>
      </c>
      <c r="AH218" s="361" t="str">
        <f t="shared" si="73"/>
        <v/>
      </c>
      <c r="AI218" s="361" t="str">
        <f t="shared" si="74"/>
        <v/>
      </c>
      <c r="AJ218" s="361" t="str">
        <f t="shared" si="75"/>
        <v/>
      </c>
      <c r="AK218" s="361" t="str">
        <f t="shared" si="76"/>
        <v/>
      </c>
      <c r="AL218" s="361" t="str">
        <f t="shared" si="77"/>
        <v/>
      </c>
      <c r="AM218" s="361" t="str">
        <f t="shared" si="78"/>
        <v/>
      </c>
      <c r="AN218" s="362" t="str">
        <f>IF(AF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2,FALSE),IF(OR(AJ218=1,AJ218=2),VLOOKUP(AH218,INDEX((係数_乗用_ガソリン,係数_乗用_CNG,係数_乗用_軽油,係数_乗用_メタノール,係数_乗用_LPG),1,1,AR218):INDEX((係数_乗用_ガソリン,係数_乗用_CNG,係数_乗用_軽油,係数_乗用_メタノール,係数_乗用_LPG),125,5,AR218),2,FALSE))))))</f>
        <v/>
      </c>
      <c r="AO218" s="362" t="str">
        <f>IF(T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3,FALSE),IF(OR(AJ218=1,AJ218=2),VLOOKUP(AH218,INDEX((係数_乗用_ガソリン,係数_乗用_CNG,係数_乗用_軽油,係数_乗用_メタノール,係数_乗用_LPG),1,1,AR218):INDEX((係数_乗用_ガソリン,係数_乗用_CNG,係数_乗用_軽油,係数_乗用_メタノール,係数_乗用_LPG),125,5,AR218),3,FALSE))))))</f>
        <v/>
      </c>
      <c r="AP218" s="361" t="str">
        <f t="shared" si="79"/>
        <v/>
      </c>
      <c r="AQ218" s="363" t="str">
        <f t="shared" si="80"/>
        <v/>
      </c>
      <c r="AR218" s="361" t="str">
        <f t="shared" si="81"/>
        <v/>
      </c>
      <c r="AS218" s="363" t="str">
        <f t="shared" si="82"/>
        <v/>
      </c>
      <c r="AT218" s="364" t="str">
        <f t="shared" si="83"/>
        <v/>
      </c>
      <c r="AX218" s="607" t="b">
        <f t="shared" si="91"/>
        <v>0</v>
      </c>
      <c r="AY218" s="6" t="str">
        <f t="shared" si="92"/>
        <v>FALSEFALSEFALSE</v>
      </c>
      <c r="AZ218" s="608">
        <f t="shared" si="84"/>
        <v>0</v>
      </c>
      <c r="BA218" s="609" t="str">
        <f t="shared" si="93"/>
        <v/>
      </c>
      <c r="BB218" s="609">
        <f t="shared" si="85"/>
        <v>0</v>
      </c>
      <c r="BC218" s="604" t="str">
        <f t="shared" si="86"/>
        <v/>
      </c>
    </row>
    <row r="219" spans="1:55">
      <c r="A219" s="366">
        <v>163</v>
      </c>
      <c r="B219" s="108"/>
      <c r="C219" s="286"/>
      <c r="D219" s="287"/>
      <c r="E219" s="287"/>
      <c r="F219" s="288"/>
      <c r="G219" s="290"/>
      <c r="H219" s="107"/>
      <c r="I219" s="290"/>
      <c r="J219" s="107"/>
      <c r="K219" s="358" t="str">
        <f t="shared" si="63"/>
        <v/>
      </c>
      <c r="L219" s="358">
        <f t="shared" si="87"/>
        <v>0</v>
      </c>
      <c r="M219" s="358">
        <f t="shared" si="88"/>
        <v>0</v>
      </c>
      <c r="N219" s="359" t="str">
        <f t="shared" si="64"/>
        <v/>
      </c>
      <c r="O219" s="359" t="str">
        <f t="shared" si="65"/>
        <v/>
      </c>
      <c r="P219" s="359" t="str">
        <f t="shared" si="66"/>
        <v/>
      </c>
      <c r="Q219" s="359" t="str">
        <f t="shared" si="67"/>
        <v/>
      </c>
      <c r="R219" s="359" t="str">
        <f t="shared" si="68"/>
        <v/>
      </c>
      <c r="S219" s="359" t="str">
        <f t="shared" si="69"/>
        <v/>
      </c>
      <c r="T219" s="431" t="str">
        <f t="shared" si="89"/>
        <v/>
      </c>
      <c r="U219" s="515"/>
      <c r="V219" s="108"/>
      <c r="W219" s="109"/>
      <c r="X219" s="110"/>
      <c r="Y219" s="111"/>
      <c r="Z219" s="113"/>
      <c r="AA219" s="112"/>
      <c r="AB219" s="431" t="str">
        <f t="shared" si="70"/>
        <v/>
      </c>
      <c r="AC219" s="704" t="str">
        <f t="shared" si="90"/>
        <v/>
      </c>
      <c r="AD219" s="622"/>
      <c r="AE219" s="462"/>
      <c r="AF219" s="360" t="str">
        <f t="shared" si="71"/>
        <v/>
      </c>
      <c r="AG219" s="360" t="str">
        <f t="shared" si="72"/>
        <v/>
      </c>
      <c r="AH219" s="361" t="str">
        <f t="shared" si="73"/>
        <v/>
      </c>
      <c r="AI219" s="361" t="str">
        <f t="shared" si="74"/>
        <v/>
      </c>
      <c r="AJ219" s="361" t="str">
        <f t="shared" si="75"/>
        <v/>
      </c>
      <c r="AK219" s="361" t="str">
        <f t="shared" si="76"/>
        <v/>
      </c>
      <c r="AL219" s="361" t="str">
        <f t="shared" si="77"/>
        <v/>
      </c>
      <c r="AM219" s="361" t="str">
        <f t="shared" si="78"/>
        <v/>
      </c>
      <c r="AN219" s="362" t="str">
        <f>IF(AF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2,FALSE),IF(OR(AJ219=1,AJ219=2),VLOOKUP(AH219,INDEX((係数_乗用_ガソリン,係数_乗用_CNG,係数_乗用_軽油,係数_乗用_メタノール,係数_乗用_LPG),1,1,AR219):INDEX((係数_乗用_ガソリン,係数_乗用_CNG,係数_乗用_軽油,係数_乗用_メタノール,係数_乗用_LPG),125,5,AR219),2,FALSE))))))</f>
        <v/>
      </c>
      <c r="AO219" s="362" t="str">
        <f>IF(T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3,FALSE),IF(OR(AJ219=1,AJ219=2),VLOOKUP(AH219,INDEX((係数_乗用_ガソリン,係数_乗用_CNG,係数_乗用_軽油,係数_乗用_メタノール,係数_乗用_LPG),1,1,AR219):INDEX((係数_乗用_ガソリン,係数_乗用_CNG,係数_乗用_軽油,係数_乗用_メタノール,係数_乗用_LPG),125,5,AR219),3,FALSE))))))</f>
        <v/>
      </c>
      <c r="AP219" s="361" t="str">
        <f t="shared" si="79"/>
        <v/>
      </c>
      <c r="AQ219" s="363" t="str">
        <f t="shared" si="80"/>
        <v/>
      </c>
      <c r="AR219" s="361" t="str">
        <f t="shared" si="81"/>
        <v/>
      </c>
      <c r="AS219" s="363" t="str">
        <f t="shared" si="82"/>
        <v/>
      </c>
      <c r="AT219" s="364" t="str">
        <f t="shared" si="83"/>
        <v/>
      </c>
      <c r="AX219" s="607" t="b">
        <f t="shared" si="91"/>
        <v>0</v>
      </c>
      <c r="AY219" s="6" t="str">
        <f t="shared" si="92"/>
        <v>FALSEFALSEFALSE</v>
      </c>
      <c r="AZ219" s="608">
        <f t="shared" si="84"/>
        <v>0</v>
      </c>
      <c r="BA219" s="609" t="str">
        <f t="shared" si="93"/>
        <v/>
      </c>
      <c r="BB219" s="609">
        <f t="shared" si="85"/>
        <v>0</v>
      </c>
      <c r="BC219" s="604" t="str">
        <f t="shared" si="86"/>
        <v/>
      </c>
    </row>
    <row r="220" spans="1:55">
      <c r="A220" s="366">
        <v>164</v>
      </c>
      <c r="B220" s="108"/>
      <c r="C220" s="286"/>
      <c r="D220" s="287"/>
      <c r="E220" s="287"/>
      <c r="F220" s="288"/>
      <c r="G220" s="290"/>
      <c r="H220" s="107"/>
      <c r="I220" s="290"/>
      <c r="J220" s="107"/>
      <c r="K220" s="358" t="str">
        <f t="shared" si="63"/>
        <v/>
      </c>
      <c r="L220" s="358">
        <f t="shared" si="87"/>
        <v>0</v>
      </c>
      <c r="M220" s="358">
        <f t="shared" si="88"/>
        <v>0</v>
      </c>
      <c r="N220" s="359" t="str">
        <f t="shared" si="64"/>
        <v/>
      </c>
      <c r="O220" s="359" t="str">
        <f t="shared" si="65"/>
        <v/>
      </c>
      <c r="P220" s="359" t="str">
        <f t="shared" si="66"/>
        <v/>
      </c>
      <c r="Q220" s="359" t="str">
        <f t="shared" si="67"/>
        <v/>
      </c>
      <c r="R220" s="359" t="str">
        <f t="shared" si="68"/>
        <v/>
      </c>
      <c r="S220" s="359" t="str">
        <f t="shared" si="69"/>
        <v/>
      </c>
      <c r="T220" s="431" t="str">
        <f t="shared" si="89"/>
        <v/>
      </c>
      <c r="U220" s="515"/>
      <c r="V220" s="108"/>
      <c r="W220" s="109"/>
      <c r="X220" s="110"/>
      <c r="Y220" s="111"/>
      <c r="Z220" s="113"/>
      <c r="AA220" s="112"/>
      <c r="AB220" s="431" t="str">
        <f t="shared" si="70"/>
        <v/>
      </c>
      <c r="AC220" s="704" t="str">
        <f t="shared" si="90"/>
        <v/>
      </c>
      <c r="AD220" s="622"/>
      <c r="AE220" s="462"/>
      <c r="AF220" s="360" t="str">
        <f t="shared" si="71"/>
        <v/>
      </c>
      <c r="AG220" s="360" t="str">
        <f t="shared" si="72"/>
        <v/>
      </c>
      <c r="AH220" s="361" t="str">
        <f t="shared" si="73"/>
        <v/>
      </c>
      <c r="AI220" s="361" t="str">
        <f t="shared" si="74"/>
        <v/>
      </c>
      <c r="AJ220" s="361" t="str">
        <f t="shared" si="75"/>
        <v/>
      </c>
      <c r="AK220" s="361" t="str">
        <f t="shared" si="76"/>
        <v/>
      </c>
      <c r="AL220" s="361" t="str">
        <f t="shared" si="77"/>
        <v/>
      </c>
      <c r="AM220" s="361" t="str">
        <f t="shared" si="78"/>
        <v/>
      </c>
      <c r="AN220" s="362" t="str">
        <f>IF(AF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2,FALSE),IF(OR(AJ220=1,AJ220=2),VLOOKUP(AH220,INDEX((係数_乗用_ガソリン,係数_乗用_CNG,係数_乗用_軽油,係数_乗用_メタノール,係数_乗用_LPG),1,1,AR220):INDEX((係数_乗用_ガソリン,係数_乗用_CNG,係数_乗用_軽油,係数_乗用_メタノール,係数_乗用_LPG),125,5,AR220),2,FALSE))))))</f>
        <v/>
      </c>
      <c r="AO220" s="362" t="str">
        <f>IF(T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3,FALSE),IF(OR(AJ220=1,AJ220=2),VLOOKUP(AH220,INDEX((係数_乗用_ガソリン,係数_乗用_CNG,係数_乗用_軽油,係数_乗用_メタノール,係数_乗用_LPG),1,1,AR220):INDEX((係数_乗用_ガソリン,係数_乗用_CNG,係数_乗用_軽油,係数_乗用_メタノール,係数_乗用_LPG),125,5,AR220),3,FALSE))))))</f>
        <v/>
      </c>
      <c r="AP220" s="361" t="str">
        <f t="shared" si="79"/>
        <v/>
      </c>
      <c r="AQ220" s="363" t="str">
        <f t="shared" si="80"/>
        <v/>
      </c>
      <c r="AR220" s="361" t="str">
        <f t="shared" si="81"/>
        <v/>
      </c>
      <c r="AS220" s="363" t="str">
        <f t="shared" si="82"/>
        <v/>
      </c>
      <c r="AT220" s="364" t="str">
        <f t="shared" si="83"/>
        <v/>
      </c>
      <c r="AX220" s="607" t="b">
        <f t="shared" si="91"/>
        <v>0</v>
      </c>
      <c r="AY220" s="6" t="str">
        <f t="shared" si="92"/>
        <v>FALSEFALSEFALSE</v>
      </c>
      <c r="AZ220" s="608">
        <f t="shared" si="84"/>
        <v>0</v>
      </c>
      <c r="BA220" s="609" t="str">
        <f t="shared" si="93"/>
        <v/>
      </c>
      <c r="BB220" s="609">
        <f t="shared" si="85"/>
        <v>0</v>
      </c>
      <c r="BC220" s="604" t="str">
        <f t="shared" si="86"/>
        <v/>
      </c>
    </row>
    <row r="221" spans="1:55">
      <c r="A221" s="366">
        <v>165</v>
      </c>
      <c r="B221" s="108"/>
      <c r="C221" s="286"/>
      <c r="D221" s="287"/>
      <c r="E221" s="287"/>
      <c r="F221" s="288"/>
      <c r="G221" s="290"/>
      <c r="H221" s="107"/>
      <c r="I221" s="290"/>
      <c r="J221" s="107"/>
      <c r="K221" s="358" t="str">
        <f t="shared" si="63"/>
        <v/>
      </c>
      <c r="L221" s="358">
        <f t="shared" si="87"/>
        <v>0</v>
      </c>
      <c r="M221" s="358">
        <f t="shared" si="88"/>
        <v>0</v>
      </c>
      <c r="N221" s="359" t="str">
        <f t="shared" si="64"/>
        <v/>
      </c>
      <c r="O221" s="359" t="str">
        <f t="shared" si="65"/>
        <v/>
      </c>
      <c r="P221" s="359" t="str">
        <f t="shared" si="66"/>
        <v/>
      </c>
      <c r="Q221" s="359" t="str">
        <f t="shared" si="67"/>
        <v/>
      </c>
      <c r="R221" s="359" t="str">
        <f t="shared" si="68"/>
        <v/>
      </c>
      <c r="S221" s="359" t="str">
        <f t="shared" si="69"/>
        <v/>
      </c>
      <c r="T221" s="431" t="str">
        <f t="shared" si="89"/>
        <v/>
      </c>
      <c r="U221" s="515"/>
      <c r="V221" s="108"/>
      <c r="W221" s="109"/>
      <c r="X221" s="110"/>
      <c r="Y221" s="111"/>
      <c r="Z221" s="113"/>
      <c r="AA221" s="112"/>
      <c r="AB221" s="431" t="str">
        <f t="shared" si="70"/>
        <v/>
      </c>
      <c r="AC221" s="704" t="str">
        <f t="shared" si="90"/>
        <v/>
      </c>
      <c r="AD221" s="622"/>
      <c r="AE221" s="462"/>
      <c r="AF221" s="360" t="str">
        <f t="shared" si="71"/>
        <v/>
      </c>
      <c r="AG221" s="360" t="str">
        <f t="shared" si="72"/>
        <v/>
      </c>
      <c r="AH221" s="361" t="str">
        <f t="shared" si="73"/>
        <v/>
      </c>
      <c r="AI221" s="361" t="str">
        <f t="shared" si="74"/>
        <v/>
      </c>
      <c r="AJ221" s="361" t="str">
        <f t="shared" si="75"/>
        <v/>
      </c>
      <c r="AK221" s="361" t="str">
        <f t="shared" si="76"/>
        <v/>
      </c>
      <c r="AL221" s="361" t="str">
        <f t="shared" si="77"/>
        <v/>
      </c>
      <c r="AM221" s="361" t="str">
        <f t="shared" si="78"/>
        <v/>
      </c>
      <c r="AN221" s="362" t="str">
        <f>IF(AF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2,FALSE),IF(OR(AJ221=1,AJ221=2),VLOOKUP(AH221,INDEX((係数_乗用_ガソリン,係数_乗用_CNG,係数_乗用_軽油,係数_乗用_メタノール,係数_乗用_LPG),1,1,AR221):INDEX((係数_乗用_ガソリン,係数_乗用_CNG,係数_乗用_軽油,係数_乗用_メタノール,係数_乗用_LPG),125,5,AR221),2,FALSE))))))</f>
        <v/>
      </c>
      <c r="AO221" s="362" t="str">
        <f>IF(T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3,FALSE),IF(OR(AJ221=1,AJ221=2),VLOOKUP(AH221,INDEX((係数_乗用_ガソリン,係数_乗用_CNG,係数_乗用_軽油,係数_乗用_メタノール,係数_乗用_LPG),1,1,AR221):INDEX((係数_乗用_ガソリン,係数_乗用_CNG,係数_乗用_軽油,係数_乗用_メタノール,係数_乗用_LPG),125,5,AR221),3,FALSE))))))</f>
        <v/>
      </c>
      <c r="AP221" s="361" t="str">
        <f t="shared" si="79"/>
        <v/>
      </c>
      <c r="AQ221" s="363" t="str">
        <f t="shared" si="80"/>
        <v/>
      </c>
      <c r="AR221" s="361" t="str">
        <f t="shared" si="81"/>
        <v/>
      </c>
      <c r="AS221" s="363" t="str">
        <f t="shared" si="82"/>
        <v/>
      </c>
      <c r="AT221" s="364" t="str">
        <f t="shared" si="83"/>
        <v/>
      </c>
      <c r="AX221" s="607" t="b">
        <f t="shared" si="91"/>
        <v>0</v>
      </c>
      <c r="AY221" s="6" t="str">
        <f t="shared" si="92"/>
        <v>FALSEFALSEFALSE</v>
      </c>
      <c r="AZ221" s="608">
        <f t="shared" si="84"/>
        <v>0</v>
      </c>
      <c r="BA221" s="609" t="str">
        <f t="shared" si="93"/>
        <v/>
      </c>
      <c r="BB221" s="609">
        <f t="shared" si="85"/>
        <v>0</v>
      </c>
      <c r="BC221" s="604" t="str">
        <f t="shared" si="86"/>
        <v/>
      </c>
    </row>
    <row r="222" spans="1:55">
      <c r="A222" s="366">
        <v>166</v>
      </c>
      <c r="B222" s="108"/>
      <c r="C222" s="286"/>
      <c r="D222" s="287"/>
      <c r="E222" s="287"/>
      <c r="F222" s="288"/>
      <c r="G222" s="290"/>
      <c r="H222" s="107"/>
      <c r="I222" s="290"/>
      <c r="J222" s="107"/>
      <c r="K222" s="358" t="str">
        <f t="shared" si="63"/>
        <v/>
      </c>
      <c r="L222" s="358">
        <f t="shared" si="87"/>
        <v>0</v>
      </c>
      <c r="M222" s="358">
        <f t="shared" si="88"/>
        <v>0</v>
      </c>
      <c r="N222" s="359" t="str">
        <f t="shared" si="64"/>
        <v/>
      </c>
      <c r="O222" s="359" t="str">
        <f t="shared" si="65"/>
        <v/>
      </c>
      <c r="P222" s="359" t="str">
        <f t="shared" si="66"/>
        <v/>
      </c>
      <c r="Q222" s="359" t="str">
        <f t="shared" si="67"/>
        <v/>
      </c>
      <c r="R222" s="359" t="str">
        <f t="shared" si="68"/>
        <v/>
      </c>
      <c r="S222" s="359" t="str">
        <f t="shared" si="69"/>
        <v/>
      </c>
      <c r="T222" s="431" t="str">
        <f t="shared" si="89"/>
        <v/>
      </c>
      <c r="U222" s="515"/>
      <c r="V222" s="108"/>
      <c r="W222" s="109"/>
      <c r="X222" s="110"/>
      <c r="Y222" s="111"/>
      <c r="Z222" s="113"/>
      <c r="AA222" s="112"/>
      <c r="AB222" s="431" t="str">
        <f t="shared" si="70"/>
        <v/>
      </c>
      <c r="AC222" s="704" t="str">
        <f t="shared" si="90"/>
        <v/>
      </c>
      <c r="AD222" s="622"/>
      <c r="AE222" s="462"/>
      <c r="AF222" s="360" t="str">
        <f t="shared" si="71"/>
        <v/>
      </c>
      <c r="AG222" s="360" t="str">
        <f t="shared" si="72"/>
        <v/>
      </c>
      <c r="AH222" s="361" t="str">
        <f t="shared" si="73"/>
        <v/>
      </c>
      <c r="AI222" s="361" t="str">
        <f t="shared" si="74"/>
        <v/>
      </c>
      <c r="AJ222" s="361" t="str">
        <f t="shared" si="75"/>
        <v/>
      </c>
      <c r="AK222" s="361" t="str">
        <f t="shared" si="76"/>
        <v/>
      </c>
      <c r="AL222" s="361" t="str">
        <f t="shared" si="77"/>
        <v/>
      </c>
      <c r="AM222" s="361" t="str">
        <f t="shared" si="78"/>
        <v/>
      </c>
      <c r="AN222" s="362" t="str">
        <f>IF(AF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2,FALSE),IF(OR(AJ222=1,AJ222=2),VLOOKUP(AH222,INDEX((係数_乗用_ガソリン,係数_乗用_CNG,係数_乗用_軽油,係数_乗用_メタノール,係数_乗用_LPG),1,1,AR222):INDEX((係数_乗用_ガソリン,係数_乗用_CNG,係数_乗用_軽油,係数_乗用_メタノール,係数_乗用_LPG),125,5,AR222),2,FALSE))))))</f>
        <v/>
      </c>
      <c r="AO222" s="362" t="str">
        <f>IF(T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3,FALSE),IF(OR(AJ222=1,AJ222=2),VLOOKUP(AH222,INDEX((係数_乗用_ガソリン,係数_乗用_CNG,係数_乗用_軽油,係数_乗用_メタノール,係数_乗用_LPG),1,1,AR222):INDEX((係数_乗用_ガソリン,係数_乗用_CNG,係数_乗用_軽油,係数_乗用_メタノール,係数_乗用_LPG),125,5,AR222),3,FALSE))))))</f>
        <v/>
      </c>
      <c r="AP222" s="361" t="str">
        <f t="shared" si="79"/>
        <v/>
      </c>
      <c r="AQ222" s="363" t="str">
        <f t="shared" si="80"/>
        <v/>
      </c>
      <c r="AR222" s="361" t="str">
        <f t="shared" si="81"/>
        <v/>
      </c>
      <c r="AS222" s="363" t="str">
        <f t="shared" si="82"/>
        <v/>
      </c>
      <c r="AT222" s="364" t="str">
        <f t="shared" si="83"/>
        <v/>
      </c>
      <c r="AX222" s="607" t="b">
        <f t="shared" si="91"/>
        <v>0</v>
      </c>
      <c r="AY222" s="6" t="str">
        <f t="shared" si="92"/>
        <v>FALSEFALSEFALSE</v>
      </c>
      <c r="AZ222" s="608">
        <f t="shared" si="84"/>
        <v>0</v>
      </c>
      <c r="BA222" s="609" t="str">
        <f t="shared" si="93"/>
        <v/>
      </c>
      <c r="BB222" s="609">
        <f t="shared" si="85"/>
        <v>0</v>
      </c>
      <c r="BC222" s="604" t="str">
        <f t="shared" si="86"/>
        <v/>
      </c>
    </row>
    <row r="223" spans="1:55">
      <c r="A223" s="366">
        <v>167</v>
      </c>
      <c r="B223" s="108"/>
      <c r="C223" s="286"/>
      <c r="D223" s="287"/>
      <c r="E223" s="287"/>
      <c r="F223" s="288"/>
      <c r="G223" s="290"/>
      <c r="H223" s="107"/>
      <c r="I223" s="290"/>
      <c r="J223" s="107"/>
      <c r="K223" s="358" t="str">
        <f t="shared" si="63"/>
        <v/>
      </c>
      <c r="L223" s="358">
        <f t="shared" si="87"/>
        <v>0</v>
      </c>
      <c r="M223" s="358">
        <f t="shared" si="88"/>
        <v>0</v>
      </c>
      <c r="N223" s="359" t="str">
        <f t="shared" si="64"/>
        <v/>
      </c>
      <c r="O223" s="359" t="str">
        <f t="shared" si="65"/>
        <v/>
      </c>
      <c r="P223" s="359" t="str">
        <f t="shared" si="66"/>
        <v/>
      </c>
      <c r="Q223" s="359" t="str">
        <f t="shared" si="67"/>
        <v/>
      </c>
      <c r="R223" s="359" t="str">
        <f t="shared" si="68"/>
        <v/>
      </c>
      <c r="S223" s="359" t="str">
        <f t="shared" si="69"/>
        <v/>
      </c>
      <c r="T223" s="431" t="str">
        <f t="shared" si="89"/>
        <v/>
      </c>
      <c r="U223" s="515"/>
      <c r="V223" s="108"/>
      <c r="W223" s="109"/>
      <c r="X223" s="110"/>
      <c r="Y223" s="111"/>
      <c r="Z223" s="113"/>
      <c r="AA223" s="112"/>
      <c r="AB223" s="431" t="str">
        <f t="shared" si="70"/>
        <v/>
      </c>
      <c r="AC223" s="704" t="str">
        <f t="shared" si="90"/>
        <v/>
      </c>
      <c r="AD223" s="622"/>
      <c r="AE223" s="462"/>
      <c r="AF223" s="360" t="str">
        <f t="shared" si="71"/>
        <v/>
      </c>
      <c r="AG223" s="360" t="str">
        <f t="shared" si="72"/>
        <v/>
      </c>
      <c r="AH223" s="361" t="str">
        <f t="shared" si="73"/>
        <v/>
      </c>
      <c r="AI223" s="361" t="str">
        <f t="shared" si="74"/>
        <v/>
      </c>
      <c r="AJ223" s="361" t="str">
        <f t="shared" si="75"/>
        <v/>
      </c>
      <c r="AK223" s="361" t="str">
        <f t="shared" si="76"/>
        <v/>
      </c>
      <c r="AL223" s="361" t="str">
        <f t="shared" si="77"/>
        <v/>
      </c>
      <c r="AM223" s="361" t="str">
        <f t="shared" si="78"/>
        <v/>
      </c>
      <c r="AN223" s="362" t="str">
        <f>IF(AF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2,FALSE),IF(OR(AJ223=1,AJ223=2),VLOOKUP(AH223,INDEX((係数_乗用_ガソリン,係数_乗用_CNG,係数_乗用_軽油,係数_乗用_メタノール,係数_乗用_LPG),1,1,AR223):INDEX((係数_乗用_ガソリン,係数_乗用_CNG,係数_乗用_軽油,係数_乗用_メタノール,係数_乗用_LPG),125,5,AR223),2,FALSE))))))</f>
        <v/>
      </c>
      <c r="AO223" s="362" t="str">
        <f>IF(T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3,FALSE),IF(OR(AJ223=1,AJ223=2),VLOOKUP(AH223,INDEX((係数_乗用_ガソリン,係数_乗用_CNG,係数_乗用_軽油,係数_乗用_メタノール,係数_乗用_LPG),1,1,AR223):INDEX((係数_乗用_ガソリン,係数_乗用_CNG,係数_乗用_軽油,係数_乗用_メタノール,係数_乗用_LPG),125,5,AR223),3,FALSE))))))</f>
        <v/>
      </c>
      <c r="AP223" s="361" t="str">
        <f t="shared" si="79"/>
        <v/>
      </c>
      <c r="AQ223" s="363" t="str">
        <f t="shared" si="80"/>
        <v/>
      </c>
      <c r="AR223" s="361" t="str">
        <f t="shared" si="81"/>
        <v/>
      </c>
      <c r="AS223" s="363" t="str">
        <f t="shared" si="82"/>
        <v/>
      </c>
      <c r="AT223" s="364" t="str">
        <f t="shared" si="83"/>
        <v/>
      </c>
      <c r="AX223" s="607" t="b">
        <f t="shared" si="91"/>
        <v>0</v>
      </c>
      <c r="AY223" s="6" t="str">
        <f t="shared" si="92"/>
        <v>FALSEFALSEFALSE</v>
      </c>
      <c r="AZ223" s="608">
        <f t="shared" si="84"/>
        <v>0</v>
      </c>
      <c r="BA223" s="609" t="str">
        <f t="shared" si="93"/>
        <v/>
      </c>
      <c r="BB223" s="609">
        <f t="shared" si="85"/>
        <v>0</v>
      </c>
      <c r="BC223" s="604" t="str">
        <f t="shared" si="86"/>
        <v/>
      </c>
    </row>
    <row r="224" spans="1:55">
      <c r="A224" s="366">
        <v>168</v>
      </c>
      <c r="B224" s="108"/>
      <c r="C224" s="286"/>
      <c r="D224" s="287"/>
      <c r="E224" s="287"/>
      <c r="F224" s="288"/>
      <c r="G224" s="290"/>
      <c r="H224" s="107"/>
      <c r="I224" s="290"/>
      <c r="J224" s="107"/>
      <c r="K224" s="358" t="str">
        <f t="shared" si="63"/>
        <v/>
      </c>
      <c r="L224" s="358">
        <f t="shared" si="87"/>
        <v>0</v>
      </c>
      <c r="M224" s="358">
        <f t="shared" si="88"/>
        <v>0</v>
      </c>
      <c r="N224" s="359" t="str">
        <f t="shared" si="64"/>
        <v/>
      </c>
      <c r="O224" s="359" t="str">
        <f t="shared" si="65"/>
        <v/>
      </c>
      <c r="P224" s="359" t="str">
        <f t="shared" si="66"/>
        <v/>
      </c>
      <c r="Q224" s="359" t="str">
        <f t="shared" si="67"/>
        <v/>
      </c>
      <c r="R224" s="359" t="str">
        <f t="shared" si="68"/>
        <v/>
      </c>
      <c r="S224" s="359" t="str">
        <f t="shared" si="69"/>
        <v/>
      </c>
      <c r="T224" s="431" t="str">
        <f t="shared" si="89"/>
        <v/>
      </c>
      <c r="U224" s="515"/>
      <c r="V224" s="108"/>
      <c r="W224" s="109"/>
      <c r="X224" s="110"/>
      <c r="Y224" s="111"/>
      <c r="Z224" s="113"/>
      <c r="AA224" s="112"/>
      <c r="AB224" s="431" t="str">
        <f t="shared" si="70"/>
        <v/>
      </c>
      <c r="AC224" s="704" t="str">
        <f t="shared" si="90"/>
        <v/>
      </c>
      <c r="AD224" s="622"/>
      <c r="AE224" s="462"/>
      <c r="AF224" s="360" t="str">
        <f t="shared" si="71"/>
        <v/>
      </c>
      <c r="AG224" s="360" t="str">
        <f t="shared" si="72"/>
        <v/>
      </c>
      <c r="AH224" s="361" t="str">
        <f t="shared" si="73"/>
        <v/>
      </c>
      <c r="AI224" s="361" t="str">
        <f t="shared" si="74"/>
        <v/>
      </c>
      <c r="AJ224" s="361" t="str">
        <f t="shared" si="75"/>
        <v/>
      </c>
      <c r="AK224" s="361" t="str">
        <f t="shared" si="76"/>
        <v/>
      </c>
      <c r="AL224" s="361" t="str">
        <f t="shared" si="77"/>
        <v/>
      </c>
      <c r="AM224" s="361" t="str">
        <f t="shared" si="78"/>
        <v/>
      </c>
      <c r="AN224" s="362" t="str">
        <f>IF(AF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2,FALSE),IF(OR(AJ224=1,AJ224=2),VLOOKUP(AH224,INDEX((係数_乗用_ガソリン,係数_乗用_CNG,係数_乗用_軽油,係数_乗用_メタノール,係数_乗用_LPG),1,1,AR224):INDEX((係数_乗用_ガソリン,係数_乗用_CNG,係数_乗用_軽油,係数_乗用_メタノール,係数_乗用_LPG),125,5,AR224),2,FALSE))))))</f>
        <v/>
      </c>
      <c r="AO224" s="362" t="str">
        <f>IF(T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3,FALSE),IF(OR(AJ224=1,AJ224=2),VLOOKUP(AH224,INDEX((係数_乗用_ガソリン,係数_乗用_CNG,係数_乗用_軽油,係数_乗用_メタノール,係数_乗用_LPG),1,1,AR224):INDEX((係数_乗用_ガソリン,係数_乗用_CNG,係数_乗用_軽油,係数_乗用_メタノール,係数_乗用_LPG),125,5,AR224),3,FALSE))))))</f>
        <v/>
      </c>
      <c r="AP224" s="361" t="str">
        <f t="shared" si="79"/>
        <v/>
      </c>
      <c r="AQ224" s="363" t="str">
        <f t="shared" si="80"/>
        <v/>
      </c>
      <c r="AR224" s="361" t="str">
        <f t="shared" si="81"/>
        <v/>
      </c>
      <c r="AS224" s="363" t="str">
        <f t="shared" si="82"/>
        <v/>
      </c>
      <c r="AT224" s="364" t="str">
        <f t="shared" si="83"/>
        <v/>
      </c>
      <c r="AX224" s="607" t="b">
        <f t="shared" si="91"/>
        <v>0</v>
      </c>
      <c r="AY224" s="6" t="str">
        <f t="shared" si="92"/>
        <v>FALSEFALSEFALSE</v>
      </c>
      <c r="AZ224" s="608">
        <f t="shared" si="84"/>
        <v>0</v>
      </c>
      <c r="BA224" s="609" t="str">
        <f t="shared" si="93"/>
        <v/>
      </c>
      <c r="BB224" s="609">
        <f t="shared" si="85"/>
        <v>0</v>
      </c>
      <c r="BC224" s="604" t="str">
        <f t="shared" si="86"/>
        <v/>
      </c>
    </row>
    <row r="225" spans="1:55">
      <c r="A225" s="366">
        <v>169</v>
      </c>
      <c r="B225" s="108"/>
      <c r="C225" s="286"/>
      <c r="D225" s="287"/>
      <c r="E225" s="287"/>
      <c r="F225" s="288"/>
      <c r="G225" s="290"/>
      <c r="H225" s="107"/>
      <c r="I225" s="290"/>
      <c r="J225" s="107"/>
      <c r="K225" s="358" t="str">
        <f t="shared" si="63"/>
        <v/>
      </c>
      <c r="L225" s="358">
        <f t="shared" si="87"/>
        <v>0</v>
      </c>
      <c r="M225" s="358">
        <f t="shared" si="88"/>
        <v>0</v>
      </c>
      <c r="N225" s="359" t="str">
        <f t="shared" si="64"/>
        <v/>
      </c>
      <c r="O225" s="359" t="str">
        <f t="shared" si="65"/>
        <v/>
      </c>
      <c r="P225" s="359" t="str">
        <f t="shared" si="66"/>
        <v/>
      </c>
      <c r="Q225" s="359" t="str">
        <f t="shared" si="67"/>
        <v/>
      </c>
      <c r="R225" s="359" t="str">
        <f t="shared" si="68"/>
        <v/>
      </c>
      <c r="S225" s="359" t="str">
        <f t="shared" si="69"/>
        <v/>
      </c>
      <c r="T225" s="431" t="str">
        <f t="shared" si="89"/>
        <v/>
      </c>
      <c r="U225" s="515"/>
      <c r="V225" s="108"/>
      <c r="W225" s="109"/>
      <c r="X225" s="110"/>
      <c r="Y225" s="111"/>
      <c r="Z225" s="113"/>
      <c r="AA225" s="112"/>
      <c r="AB225" s="431" t="str">
        <f t="shared" si="70"/>
        <v/>
      </c>
      <c r="AC225" s="704" t="str">
        <f t="shared" si="90"/>
        <v/>
      </c>
      <c r="AD225" s="622"/>
      <c r="AE225" s="462"/>
      <c r="AF225" s="360" t="str">
        <f t="shared" si="71"/>
        <v/>
      </c>
      <c r="AG225" s="360" t="str">
        <f t="shared" si="72"/>
        <v/>
      </c>
      <c r="AH225" s="361" t="str">
        <f t="shared" si="73"/>
        <v/>
      </c>
      <c r="AI225" s="361" t="str">
        <f t="shared" si="74"/>
        <v/>
      </c>
      <c r="AJ225" s="361" t="str">
        <f t="shared" si="75"/>
        <v/>
      </c>
      <c r="AK225" s="361" t="str">
        <f t="shared" si="76"/>
        <v/>
      </c>
      <c r="AL225" s="361" t="str">
        <f t="shared" si="77"/>
        <v/>
      </c>
      <c r="AM225" s="361" t="str">
        <f t="shared" si="78"/>
        <v/>
      </c>
      <c r="AN225" s="362" t="str">
        <f>IF(AF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2,FALSE),IF(OR(AJ225=1,AJ225=2),VLOOKUP(AH225,INDEX((係数_乗用_ガソリン,係数_乗用_CNG,係数_乗用_軽油,係数_乗用_メタノール,係数_乗用_LPG),1,1,AR225):INDEX((係数_乗用_ガソリン,係数_乗用_CNG,係数_乗用_軽油,係数_乗用_メタノール,係数_乗用_LPG),125,5,AR225),2,FALSE))))))</f>
        <v/>
      </c>
      <c r="AO225" s="362" t="str">
        <f>IF(T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3,FALSE),IF(OR(AJ225=1,AJ225=2),VLOOKUP(AH225,INDEX((係数_乗用_ガソリン,係数_乗用_CNG,係数_乗用_軽油,係数_乗用_メタノール,係数_乗用_LPG),1,1,AR225):INDEX((係数_乗用_ガソリン,係数_乗用_CNG,係数_乗用_軽油,係数_乗用_メタノール,係数_乗用_LPG),125,5,AR225),3,FALSE))))))</f>
        <v/>
      </c>
      <c r="AP225" s="361" t="str">
        <f t="shared" si="79"/>
        <v/>
      </c>
      <c r="AQ225" s="363" t="str">
        <f t="shared" si="80"/>
        <v/>
      </c>
      <c r="AR225" s="361" t="str">
        <f t="shared" si="81"/>
        <v/>
      </c>
      <c r="AS225" s="363" t="str">
        <f t="shared" si="82"/>
        <v/>
      </c>
      <c r="AT225" s="364" t="str">
        <f t="shared" si="83"/>
        <v/>
      </c>
      <c r="AX225" s="607" t="b">
        <f t="shared" si="91"/>
        <v>0</v>
      </c>
      <c r="AY225" s="6" t="str">
        <f t="shared" si="92"/>
        <v>FALSEFALSEFALSE</v>
      </c>
      <c r="AZ225" s="608">
        <f t="shared" si="84"/>
        <v>0</v>
      </c>
      <c r="BA225" s="609" t="str">
        <f t="shared" si="93"/>
        <v/>
      </c>
      <c r="BB225" s="609">
        <f t="shared" si="85"/>
        <v>0</v>
      </c>
      <c r="BC225" s="604" t="str">
        <f t="shared" si="86"/>
        <v/>
      </c>
    </row>
    <row r="226" spans="1:55">
      <c r="A226" s="366">
        <v>170</v>
      </c>
      <c r="B226" s="108"/>
      <c r="C226" s="286"/>
      <c r="D226" s="287"/>
      <c r="E226" s="287"/>
      <c r="F226" s="288"/>
      <c r="G226" s="290"/>
      <c r="H226" s="107"/>
      <c r="I226" s="290"/>
      <c r="J226" s="107"/>
      <c r="K226" s="358" t="str">
        <f t="shared" si="63"/>
        <v/>
      </c>
      <c r="L226" s="358">
        <f t="shared" si="87"/>
        <v>0</v>
      </c>
      <c r="M226" s="358">
        <f t="shared" si="88"/>
        <v>0</v>
      </c>
      <c r="N226" s="359" t="str">
        <f t="shared" si="64"/>
        <v/>
      </c>
      <c r="O226" s="359" t="str">
        <f t="shared" si="65"/>
        <v/>
      </c>
      <c r="P226" s="359" t="str">
        <f t="shared" si="66"/>
        <v/>
      </c>
      <c r="Q226" s="359" t="str">
        <f t="shared" si="67"/>
        <v/>
      </c>
      <c r="R226" s="359" t="str">
        <f t="shared" si="68"/>
        <v/>
      </c>
      <c r="S226" s="359" t="str">
        <f t="shared" si="69"/>
        <v/>
      </c>
      <c r="T226" s="431" t="str">
        <f t="shared" si="89"/>
        <v/>
      </c>
      <c r="U226" s="515"/>
      <c r="V226" s="108"/>
      <c r="W226" s="109"/>
      <c r="X226" s="110"/>
      <c r="Y226" s="111"/>
      <c r="Z226" s="113"/>
      <c r="AA226" s="112"/>
      <c r="AB226" s="431" t="str">
        <f t="shared" si="70"/>
        <v/>
      </c>
      <c r="AC226" s="704" t="str">
        <f t="shared" si="90"/>
        <v/>
      </c>
      <c r="AD226" s="622"/>
      <c r="AE226" s="462"/>
      <c r="AF226" s="360" t="str">
        <f t="shared" si="71"/>
        <v/>
      </c>
      <c r="AG226" s="360" t="str">
        <f t="shared" si="72"/>
        <v/>
      </c>
      <c r="AH226" s="361" t="str">
        <f t="shared" si="73"/>
        <v/>
      </c>
      <c r="AI226" s="361" t="str">
        <f t="shared" si="74"/>
        <v/>
      </c>
      <c r="AJ226" s="361" t="str">
        <f t="shared" si="75"/>
        <v/>
      </c>
      <c r="AK226" s="361" t="str">
        <f t="shared" si="76"/>
        <v/>
      </c>
      <c r="AL226" s="361" t="str">
        <f t="shared" si="77"/>
        <v/>
      </c>
      <c r="AM226" s="361" t="str">
        <f t="shared" si="78"/>
        <v/>
      </c>
      <c r="AN226" s="362" t="str">
        <f>IF(AF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2,FALSE),IF(OR(AJ226=1,AJ226=2),VLOOKUP(AH226,INDEX((係数_乗用_ガソリン,係数_乗用_CNG,係数_乗用_軽油,係数_乗用_メタノール,係数_乗用_LPG),1,1,AR226):INDEX((係数_乗用_ガソリン,係数_乗用_CNG,係数_乗用_軽油,係数_乗用_メタノール,係数_乗用_LPG),125,5,AR226),2,FALSE))))))</f>
        <v/>
      </c>
      <c r="AO226" s="362" t="str">
        <f>IF(T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3,FALSE),IF(OR(AJ226=1,AJ226=2),VLOOKUP(AH226,INDEX((係数_乗用_ガソリン,係数_乗用_CNG,係数_乗用_軽油,係数_乗用_メタノール,係数_乗用_LPG),1,1,AR226):INDEX((係数_乗用_ガソリン,係数_乗用_CNG,係数_乗用_軽油,係数_乗用_メタノール,係数_乗用_LPG),125,5,AR226),3,FALSE))))))</f>
        <v/>
      </c>
      <c r="AP226" s="361" t="str">
        <f t="shared" si="79"/>
        <v/>
      </c>
      <c r="AQ226" s="363" t="str">
        <f t="shared" si="80"/>
        <v/>
      </c>
      <c r="AR226" s="361" t="str">
        <f t="shared" si="81"/>
        <v/>
      </c>
      <c r="AS226" s="363" t="str">
        <f t="shared" si="82"/>
        <v/>
      </c>
      <c r="AT226" s="364" t="str">
        <f t="shared" si="83"/>
        <v/>
      </c>
      <c r="AX226" s="607" t="b">
        <f t="shared" si="91"/>
        <v>0</v>
      </c>
      <c r="AY226" s="6" t="str">
        <f t="shared" si="92"/>
        <v>FALSEFALSEFALSE</v>
      </c>
      <c r="AZ226" s="608">
        <f t="shared" si="84"/>
        <v>0</v>
      </c>
      <c r="BA226" s="609" t="str">
        <f t="shared" si="93"/>
        <v/>
      </c>
      <c r="BB226" s="609">
        <f t="shared" si="85"/>
        <v>0</v>
      </c>
      <c r="BC226" s="604" t="str">
        <f t="shared" si="86"/>
        <v/>
      </c>
    </row>
    <row r="227" spans="1:55">
      <c r="A227" s="366">
        <v>171</v>
      </c>
      <c r="B227" s="108"/>
      <c r="C227" s="286"/>
      <c r="D227" s="287"/>
      <c r="E227" s="287"/>
      <c r="F227" s="288"/>
      <c r="G227" s="290"/>
      <c r="H227" s="107"/>
      <c r="I227" s="290"/>
      <c r="J227" s="107"/>
      <c r="K227" s="358" t="str">
        <f t="shared" si="63"/>
        <v/>
      </c>
      <c r="L227" s="358">
        <f t="shared" si="87"/>
        <v>0</v>
      </c>
      <c r="M227" s="358">
        <f t="shared" si="88"/>
        <v>0</v>
      </c>
      <c r="N227" s="359" t="str">
        <f t="shared" si="64"/>
        <v/>
      </c>
      <c r="O227" s="359" t="str">
        <f t="shared" si="65"/>
        <v/>
      </c>
      <c r="P227" s="359" t="str">
        <f t="shared" si="66"/>
        <v/>
      </c>
      <c r="Q227" s="359" t="str">
        <f t="shared" si="67"/>
        <v/>
      </c>
      <c r="R227" s="359" t="str">
        <f t="shared" si="68"/>
        <v/>
      </c>
      <c r="S227" s="359" t="str">
        <f t="shared" si="69"/>
        <v/>
      </c>
      <c r="T227" s="431" t="str">
        <f t="shared" si="89"/>
        <v/>
      </c>
      <c r="U227" s="515"/>
      <c r="V227" s="108"/>
      <c r="W227" s="109"/>
      <c r="X227" s="110"/>
      <c r="Y227" s="111"/>
      <c r="Z227" s="113"/>
      <c r="AA227" s="112"/>
      <c r="AB227" s="431" t="str">
        <f t="shared" si="70"/>
        <v/>
      </c>
      <c r="AC227" s="704" t="str">
        <f t="shared" si="90"/>
        <v/>
      </c>
      <c r="AD227" s="622"/>
      <c r="AE227" s="462"/>
      <c r="AF227" s="360" t="str">
        <f t="shared" si="71"/>
        <v/>
      </c>
      <c r="AG227" s="360" t="str">
        <f t="shared" si="72"/>
        <v/>
      </c>
      <c r="AH227" s="361" t="str">
        <f t="shared" si="73"/>
        <v/>
      </c>
      <c r="AI227" s="361" t="str">
        <f t="shared" si="74"/>
        <v/>
      </c>
      <c r="AJ227" s="361" t="str">
        <f t="shared" si="75"/>
        <v/>
      </c>
      <c r="AK227" s="361" t="str">
        <f t="shared" si="76"/>
        <v/>
      </c>
      <c r="AL227" s="361" t="str">
        <f t="shared" si="77"/>
        <v/>
      </c>
      <c r="AM227" s="361" t="str">
        <f t="shared" si="78"/>
        <v/>
      </c>
      <c r="AN227" s="362" t="str">
        <f>IF(AF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2,FALSE),IF(OR(AJ227=1,AJ227=2),VLOOKUP(AH227,INDEX((係数_乗用_ガソリン,係数_乗用_CNG,係数_乗用_軽油,係数_乗用_メタノール,係数_乗用_LPG),1,1,AR227):INDEX((係数_乗用_ガソリン,係数_乗用_CNG,係数_乗用_軽油,係数_乗用_メタノール,係数_乗用_LPG),125,5,AR227),2,FALSE))))))</f>
        <v/>
      </c>
      <c r="AO227" s="362" t="str">
        <f>IF(T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3,FALSE),IF(OR(AJ227=1,AJ227=2),VLOOKUP(AH227,INDEX((係数_乗用_ガソリン,係数_乗用_CNG,係数_乗用_軽油,係数_乗用_メタノール,係数_乗用_LPG),1,1,AR227):INDEX((係数_乗用_ガソリン,係数_乗用_CNG,係数_乗用_軽油,係数_乗用_メタノール,係数_乗用_LPG),125,5,AR227),3,FALSE))))))</f>
        <v/>
      </c>
      <c r="AP227" s="361" t="str">
        <f t="shared" si="79"/>
        <v/>
      </c>
      <c r="AQ227" s="363" t="str">
        <f t="shared" si="80"/>
        <v/>
      </c>
      <c r="AR227" s="361" t="str">
        <f t="shared" si="81"/>
        <v/>
      </c>
      <c r="AS227" s="363" t="str">
        <f t="shared" si="82"/>
        <v/>
      </c>
      <c r="AT227" s="364" t="str">
        <f t="shared" si="83"/>
        <v/>
      </c>
      <c r="AX227" s="607" t="b">
        <f t="shared" si="91"/>
        <v>0</v>
      </c>
      <c r="AY227" s="6" t="str">
        <f t="shared" si="92"/>
        <v>FALSEFALSEFALSE</v>
      </c>
      <c r="AZ227" s="608">
        <f t="shared" si="84"/>
        <v>0</v>
      </c>
      <c r="BA227" s="609" t="str">
        <f t="shared" si="93"/>
        <v/>
      </c>
      <c r="BB227" s="609">
        <f t="shared" si="85"/>
        <v>0</v>
      </c>
      <c r="BC227" s="604" t="str">
        <f t="shared" si="86"/>
        <v/>
      </c>
    </row>
    <row r="228" spans="1:55">
      <c r="A228" s="366">
        <v>172</v>
      </c>
      <c r="B228" s="108"/>
      <c r="C228" s="286"/>
      <c r="D228" s="287"/>
      <c r="E228" s="287"/>
      <c r="F228" s="288"/>
      <c r="G228" s="290"/>
      <c r="H228" s="107"/>
      <c r="I228" s="290"/>
      <c r="J228" s="107"/>
      <c r="K228" s="358" t="str">
        <f t="shared" si="63"/>
        <v/>
      </c>
      <c r="L228" s="358">
        <f t="shared" si="87"/>
        <v>0</v>
      </c>
      <c r="M228" s="358">
        <f t="shared" si="88"/>
        <v>0</v>
      </c>
      <c r="N228" s="359" t="str">
        <f t="shared" si="64"/>
        <v/>
      </c>
      <c r="O228" s="359" t="str">
        <f t="shared" si="65"/>
        <v/>
      </c>
      <c r="P228" s="359" t="str">
        <f t="shared" si="66"/>
        <v/>
      </c>
      <c r="Q228" s="359" t="str">
        <f t="shared" si="67"/>
        <v/>
      </c>
      <c r="R228" s="359" t="str">
        <f t="shared" si="68"/>
        <v/>
      </c>
      <c r="S228" s="359" t="str">
        <f t="shared" si="69"/>
        <v/>
      </c>
      <c r="T228" s="431" t="str">
        <f t="shared" si="89"/>
        <v/>
      </c>
      <c r="U228" s="515"/>
      <c r="V228" s="108"/>
      <c r="W228" s="109"/>
      <c r="X228" s="110"/>
      <c r="Y228" s="111"/>
      <c r="Z228" s="113"/>
      <c r="AA228" s="112"/>
      <c r="AB228" s="431" t="str">
        <f t="shared" si="70"/>
        <v/>
      </c>
      <c r="AC228" s="704" t="str">
        <f t="shared" si="90"/>
        <v/>
      </c>
      <c r="AD228" s="622"/>
      <c r="AE228" s="462"/>
      <c r="AF228" s="360" t="str">
        <f t="shared" si="71"/>
        <v/>
      </c>
      <c r="AG228" s="360" t="str">
        <f t="shared" si="72"/>
        <v/>
      </c>
      <c r="AH228" s="361" t="str">
        <f t="shared" si="73"/>
        <v/>
      </c>
      <c r="AI228" s="361" t="str">
        <f t="shared" si="74"/>
        <v/>
      </c>
      <c r="AJ228" s="361" t="str">
        <f t="shared" si="75"/>
        <v/>
      </c>
      <c r="AK228" s="361" t="str">
        <f t="shared" si="76"/>
        <v/>
      </c>
      <c r="AL228" s="361" t="str">
        <f t="shared" si="77"/>
        <v/>
      </c>
      <c r="AM228" s="361" t="str">
        <f t="shared" si="78"/>
        <v/>
      </c>
      <c r="AN228" s="362" t="str">
        <f>IF(AF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2,FALSE),IF(OR(AJ228=1,AJ228=2),VLOOKUP(AH228,INDEX((係数_乗用_ガソリン,係数_乗用_CNG,係数_乗用_軽油,係数_乗用_メタノール,係数_乗用_LPG),1,1,AR228):INDEX((係数_乗用_ガソリン,係数_乗用_CNG,係数_乗用_軽油,係数_乗用_メタノール,係数_乗用_LPG),125,5,AR228),2,FALSE))))))</f>
        <v/>
      </c>
      <c r="AO228" s="362" t="str">
        <f>IF(T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3,FALSE),IF(OR(AJ228=1,AJ228=2),VLOOKUP(AH228,INDEX((係数_乗用_ガソリン,係数_乗用_CNG,係数_乗用_軽油,係数_乗用_メタノール,係数_乗用_LPG),1,1,AR228):INDEX((係数_乗用_ガソリン,係数_乗用_CNG,係数_乗用_軽油,係数_乗用_メタノール,係数_乗用_LPG),125,5,AR228),3,FALSE))))))</f>
        <v/>
      </c>
      <c r="AP228" s="361" t="str">
        <f t="shared" si="79"/>
        <v/>
      </c>
      <c r="AQ228" s="363" t="str">
        <f t="shared" si="80"/>
        <v/>
      </c>
      <c r="AR228" s="361" t="str">
        <f t="shared" si="81"/>
        <v/>
      </c>
      <c r="AS228" s="363" t="str">
        <f t="shared" si="82"/>
        <v/>
      </c>
      <c r="AT228" s="364" t="str">
        <f t="shared" si="83"/>
        <v/>
      </c>
      <c r="AX228" s="607" t="b">
        <f t="shared" si="91"/>
        <v>0</v>
      </c>
      <c r="AY228" s="6" t="str">
        <f t="shared" si="92"/>
        <v>FALSEFALSEFALSE</v>
      </c>
      <c r="AZ228" s="608">
        <f t="shared" si="84"/>
        <v>0</v>
      </c>
      <c r="BA228" s="609" t="str">
        <f t="shared" si="93"/>
        <v/>
      </c>
      <c r="BB228" s="609">
        <f t="shared" si="85"/>
        <v>0</v>
      </c>
      <c r="BC228" s="604" t="str">
        <f t="shared" si="86"/>
        <v/>
      </c>
    </row>
    <row r="229" spans="1:55">
      <c r="A229" s="366">
        <v>173</v>
      </c>
      <c r="B229" s="108"/>
      <c r="C229" s="286"/>
      <c r="D229" s="287"/>
      <c r="E229" s="287"/>
      <c r="F229" s="288"/>
      <c r="G229" s="290"/>
      <c r="H229" s="107"/>
      <c r="I229" s="290"/>
      <c r="J229" s="107"/>
      <c r="K229" s="358" t="str">
        <f t="shared" si="63"/>
        <v/>
      </c>
      <c r="L229" s="358">
        <f t="shared" si="87"/>
        <v>0</v>
      </c>
      <c r="M229" s="358">
        <f t="shared" si="88"/>
        <v>0</v>
      </c>
      <c r="N229" s="359" t="str">
        <f t="shared" si="64"/>
        <v/>
      </c>
      <c r="O229" s="359" t="str">
        <f t="shared" si="65"/>
        <v/>
      </c>
      <c r="P229" s="359" t="str">
        <f t="shared" si="66"/>
        <v/>
      </c>
      <c r="Q229" s="359" t="str">
        <f t="shared" si="67"/>
        <v/>
      </c>
      <c r="R229" s="359" t="str">
        <f t="shared" si="68"/>
        <v/>
      </c>
      <c r="S229" s="359" t="str">
        <f t="shared" si="69"/>
        <v/>
      </c>
      <c r="T229" s="431" t="str">
        <f t="shared" si="89"/>
        <v/>
      </c>
      <c r="U229" s="515"/>
      <c r="V229" s="108"/>
      <c r="W229" s="109"/>
      <c r="X229" s="110"/>
      <c r="Y229" s="111"/>
      <c r="Z229" s="113"/>
      <c r="AA229" s="112"/>
      <c r="AB229" s="431" t="str">
        <f t="shared" si="70"/>
        <v/>
      </c>
      <c r="AC229" s="704" t="str">
        <f t="shared" si="90"/>
        <v/>
      </c>
      <c r="AD229" s="622"/>
      <c r="AE229" s="462"/>
      <c r="AF229" s="360" t="str">
        <f t="shared" si="71"/>
        <v/>
      </c>
      <c r="AG229" s="360" t="str">
        <f t="shared" si="72"/>
        <v/>
      </c>
      <c r="AH229" s="361" t="str">
        <f t="shared" si="73"/>
        <v/>
      </c>
      <c r="AI229" s="361" t="str">
        <f t="shared" si="74"/>
        <v/>
      </c>
      <c r="AJ229" s="361" t="str">
        <f t="shared" si="75"/>
        <v/>
      </c>
      <c r="AK229" s="361" t="str">
        <f t="shared" si="76"/>
        <v/>
      </c>
      <c r="AL229" s="361" t="str">
        <f t="shared" si="77"/>
        <v/>
      </c>
      <c r="AM229" s="361" t="str">
        <f t="shared" si="78"/>
        <v/>
      </c>
      <c r="AN229" s="362" t="str">
        <f>IF(AF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2,FALSE),IF(OR(AJ229=1,AJ229=2),VLOOKUP(AH229,INDEX((係数_乗用_ガソリン,係数_乗用_CNG,係数_乗用_軽油,係数_乗用_メタノール,係数_乗用_LPG),1,1,AR229):INDEX((係数_乗用_ガソリン,係数_乗用_CNG,係数_乗用_軽油,係数_乗用_メタノール,係数_乗用_LPG),125,5,AR229),2,FALSE))))))</f>
        <v/>
      </c>
      <c r="AO229" s="362" t="str">
        <f>IF(T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3,FALSE),IF(OR(AJ229=1,AJ229=2),VLOOKUP(AH229,INDEX((係数_乗用_ガソリン,係数_乗用_CNG,係数_乗用_軽油,係数_乗用_メタノール,係数_乗用_LPG),1,1,AR229):INDEX((係数_乗用_ガソリン,係数_乗用_CNG,係数_乗用_軽油,係数_乗用_メタノール,係数_乗用_LPG),125,5,AR229),3,FALSE))))))</f>
        <v/>
      </c>
      <c r="AP229" s="361" t="str">
        <f t="shared" si="79"/>
        <v/>
      </c>
      <c r="AQ229" s="363" t="str">
        <f t="shared" si="80"/>
        <v/>
      </c>
      <c r="AR229" s="361" t="str">
        <f t="shared" si="81"/>
        <v/>
      </c>
      <c r="AS229" s="363" t="str">
        <f t="shared" si="82"/>
        <v/>
      </c>
      <c r="AT229" s="364" t="str">
        <f t="shared" si="83"/>
        <v/>
      </c>
      <c r="AX229" s="607" t="b">
        <f t="shared" si="91"/>
        <v>0</v>
      </c>
      <c r="AY229" s="6" t="str">
        <f t="shared" si="92"/>
        <v>FALSEFALSEFALSE</v>
      </c>
      <c r="AZ229" s="608">
        <f t="shared" si="84"/>
        <v>0</v>
      </c>
      <c r="BA229" s="609" t="str">
        <f t="shared" si="93"/>
        <v/>
      </c>
      <c r="BB229" s="609">
        <f t="shared" si="85"/>
        <v>0</v>
      </c>
      <c r="BC229" s="604" t="str">
        <f t="shared" si="86"/>
        <v/>
      </c>
    </row>
    <row r="230" spans="1:55">
      <c r="A230" s="366">
        <v>174</v>
      </c>
      <c r="B230" s="108"/>
      <c r="C230" s="286"/>
      <c r="D230" s="287"/>
      <c r="E230" s="287"/>
      <c r="F230" s="288"/>
      <c r="G230" s="290"/>
      <c r="H230" s="107"/>
      <c r="I230" s="290"/>
      <c r="J230" s="107"/>
      <c r="K230" s="358" t="str">
        <f t="shared" si="63"/>
        <v/>
      </c>
      <c r="L230" s="358">
        <f t="shared" si="87"/>
        <v>0</v>
      </c>
      <c r="M230" s="358">
        <f t="shared" si="88"/>
        <v>0</v>
      </c>
      <c r="N230" s="359" t="str">
        <f t="shared" si="64"/>
        <v/>
      </c>
      <c r="O230" s="359" t="str">
        <f t="shared" si="65"/>
        <v/>
      </c>
      <c r="P230" s="359" t="str">
        <f t="shared" si="66"/>
        <v/>
      </c>
      <c r="Q230" s="359" t="str">
        <f t="shared" si="67"/>
        <v/>
      </c>
      <c r="R230" s="359" t="str">
        <f t="shared" si="68"/>
        <v/>
      </c>
      <c r="S230" s="359" t="str">
        <f t="shared" si="69"/>
        <v/>
      </c>
      <c r="T230" s="431" t="str">
        <f t="shared" si="89"/>
        <v/>
      </c>
      <c r="U230" s="515"/>
      <c r="V230" s="108"/>
      <c r="W230" s="109"/>
      <c r="X230" s="110"/>
      <c r="Y230" s="111"/>
      <c r="Z230" s="113"/>
      <c r="AA230" s="112"/>
      <c r="AB230" s="431" t="str">
        <f t="shared" si="70"/>
        <v/>
      </c>
      <c r="AC230" s="704" t="str">
        <f t="shared" si="90"/>
        <v/>
      </c>
      <c r="AD230" s="622"/>
      <c r="AE230" s="462"/>
      <c r="AF230" s="360" t="str">
        <f t="shared" si="71"/>
        <v/>
      </c>
      <c r="AG230" s="360" t="str">
        <f t="shared" si="72"/>
        <v/>
      </c>
      <c r="AH230" s="361" t="str">
        <f t="shared" si="73"/>
        <v/>
      </c>
      <c r="AI230" s="361" t="str">
        <f t="shared" si="74"/>
        <v/>
      </c>
      <c r="AJ230" s="361" t="str">
        <f t="shared" si="75"/>
        <v/>
      </c>
      <c r="AK230" s="361" t="str">
        <f t="shared" si="76"/>
        <v/>
      </c>
      <c r="AL230" s="361" t="str">
        <f t="shared" si="77"/>
        <v/>
      </c>
      <c r="AM230" s="361" t="str">
        <f t="shared" si="78"/>
        <v/>
      </c>
      <c r="AN230" s="362" t="str">
        <f>IF(AF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2,FALSE),IF(OR(AJ230=1,AJ230=2),VLOOKUP(AH230,INDEX((係数_乗用_ガソリン,係数_乗用_CNG,係数_乗用_軽油,係数_乗用_メタノール,係数_乗用_LPG),1,1,AR230):INDEX((係数_乗用_ガソリン,係数_乗用_CNG,係数_乗用_軽油,係数_乗用_メタノール,係数_乗用_LPG),125,5,AR230),2,FALSE))))))</f>
        <v/>
      </c>
      <c r="AO230" s="362" t="str">
        <f>IF(T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3,FALSE),IF(OR(AJ230=1,AJ230=2),VLOOKUP(AH230,INDEX((係数_乗用_ガソリン,係数_乗用_CNG,係数_乗用_軽油,係数_乗用_メタノール,係数_乗用_LPG),1,1,AR230):INDEX((係数_乗用_ガソリン,係数_乗用_CNG,係数_乗用_軽油,係数_乗用_メタノール,係数_乗用_LPG),125,5,AR230),3,FALSE))))))</f>
        <v/>
      </c>
      <c r="AP230" s="361" t="str">
        <f t="shared" si="79"/>
        <v/>
      </c>
      <c r="AQ230" s="363" t="str">
        <f t="shared" si="80"/>
        <v/>
      </c>
      <c r="AR230" s="361" t="str">
        <f t="shared" si="81"/>
        <v/>
      </c>
      <c r="AS230" s="363" t="str">
        <f t="shared" si="82"/>
        <v/>
      </c>
      <c r="AT230" s="364" t="str">
        <f t="shared" si="83"/>
        <v/>
      </c>
      <c r="AX230" s="607" t="b">
        <f t="shared" si="91"/>
        <v>0</v>
      </c>
      <c r="AY230" s="6" t="str">
        <f t="shared" si="92"/>
        <v>FALSEFALSEFALSE</v>
      </c>
      <c r="AZ230" s="608">
        <f t="shared" si="84"/>
        <v>0</v>
      </c>
      <c r="BA230" s="609" t="str">
        <f t="shared" si="93"/>
        <v/>
      </c>
      <c r="BB230" s="609">
        <f t="shared" si="85"/>
        <v>0</v>
      </c>
      <c r="BC230" s="604" t="str">
        <f t="shared" si="86"/>
        <v/>
      </c>
    </row>
    <row r="231" spans="1:55">
      <c r="A231" s="366">
        <v>175</v>
      </c>
      <c r="B231" s="108"/>
      <c r="C231" s="286"/>
      <c r="D231" s="287"/>
      <c r="E231" s="287"/>
      <c r="F231" s="288"/>
      <c r="G231" s="290"/>
      <c r="H231" s="107"/>
      <c r="I231" s="290"/>
      <c r="J231" s="107"/>
      <c r="K231" s="358" t="str">
        <f t="shared" si="63"/>
        <v/>
      </c>
      <c r="L231" s="358">
        <f t="shared" si="87"/>
        <v>0</v>
      </c>
      <c r="M231" s="358">
        <f t="shared" si="88"/>
        <v>0</v>
      </c>
      <c r="N231" s="359" t="str">
        <f t="shared" si="64"/>
        <v/>
      </c>
      <c r="O231" s="359" t="str">
        <f t="shared" si="65"/>
        <v/>
      </c>
      <c r="P231" s="359" t="str">
        <f t="shared" si="66"/>
        <v/>
      </c>
      <c r="Q231" s="359" t="str">
        <f t="shared" si="67"/>
        <v/>
      </c>
      <c r="R231" s="359" t="str">
        <f t="shared" si="68"/>
        <v/>
      </c>
      <c r="S231" s="359" t="str">
        <f t="shared" si="69"/>
        <v/>
      </c>
      <c r="T231" s="431" t="str">
        <f t="shared" si="89"/>
        <v/>
      </c>
      <c r="U231" s="515"/>
      <c r="V231" s="108"/>
      <c r="W231" s="109"/>
      <c r="X231" s="110"/>
      <c r="Y231" s="111"/>
      <c r="Z231" s="113"/>
      <c r="AA231" s="112"/>
      <c r="AB231" s="431" t="str">
        <f t="shared" si="70"/>
        <v/>
      </c>
      <c r="AC231" s="704" t="str">
        <f t="shared" si="90"/>
        <v/>
      </c>
      <c r="AD231" s="622"/>
      <c r="AE231" s="462"/>
      <c r="AF231" s="360" t="str">
        <f t="shared" si="71"/>
        <v/>
      </c>
      <c r="AG231" s="360" t="str">
        <f t="shared" si="72"/>
        <v/>
      </c>
      <c r="AH231" s="361" t="str">
        <f t="shared" si="73"/>
        <v/>
      </c>
      <c r="AI231" s="361" t="str">
        <f t="shared" si="74"/>
        <v/>
      </c>
      <c r="AJ231" s="361" t="str">
        <f t="shared" si="75"/>
        <v/>
      </c>
      <c r="AK231" s="361" t="str">
        <f t="shared" si="76"/>
        <v/>
      </c>
      <c r="AL231" s="361" t="str">
        <f t="shared" si="77"/>
        <v/>
      </c>
      <c r="AM231" s="361" t="str">
        <f t="shared" si="78"/>
        <v/>
      </c>
      <c r="AN231" s="362" t="str">
        <f>IF(AF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2,FALSE),IF(OR(AJ231=1,AJ231=2),VLOOKUP(AH231,INDEX((係数_乗用_ガソリン,係数_乗用_CNG,係数_乗用_軽油,係数_乗用_メタノール,係数_乗用_LPG),1,1,AR231):INDEX((係数_乗用_ガソリン,係数_乗用_CNG,係数_乗用_軽油,係数_乗用_メタノール,係数_乗用_LPG),125,5,AR231),2,FALSE))))))</f>
        <v/>
      </c>
      <c r="AO231" s="362" t="str">
        <f>IF(T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3,FALSE),IF(OR(AJ231=1,AJ231=2),VLOOKUP(AH231,INDEX((係数_乗用_ガソリン,係数_乗用_CNG,係数_乗用_軽油,係数_乗用_メタノール,係数_乗用_LPG),1,1,AR231):INDEX((係数_乗用_ガソリン,係数_乗用_CNG,係数_乗用_軽油,係数_乗用_メタノール,係数_乗用_LPG),125,5,AR231),3,FALSE))))))</f>
        <v/>
      </c>
      <c r="AP231" s="361" t="str">
        <f t="shared" si="79"/>
        <v/>
      </c>
      <c r="AQ231" s="363" t="str">
        <f t="shared" si="80"/>
        <v/>
      </c>
      <c r="AR231" s="361" t="str">
        <f t="shared" si="81"/>
        <v/>
      </c>
      <c r="AS231" s="363" t="str">
        <f t="shared" si="82"/>
        <v/>
      </c>
      <c r="AT231" s="364" t="str">
        <f t="shared" si="83"/>
        <v/>
      </c>
      <c r="AX231" s="607" t="b">
        <f t="shared" si="91"/>
        <v>0</v>
      </c>
      <c r="AY231" s="6" t="str">
        <f t="shared" si="92"/>
        <v>FALSEFALSEFALSE</v>
      </c>
      <c r="AZ231" s="608">
        <f t="shared" si="84"/>
        <v>0</v>
      </c>
      <c r="BA231" s="609" t="str">
        <f t="shared" si="93"/>
        <v/>
      </c>
      <c r="BB231" s="609">
        <f t="shared" si="85"/>
        <v>0</v>
      </c>
      <c r="BC231" s="604" t="str">
        <f t="shared" si="86"/>
        <v/>
      </c>
    </row>
    <row r="232" spans="1:55">
      <c r="A232" s="366">
        <v>176</v>
      </c>
      <c r="B232" s="108"/>
      <c r="C232" s="286"/>
      <c r="D232" s="287"/>
      <c r="E232" s="287"/>
      <c r="F232" s="288"/>
      <c r="G232" s="290"/>
      <c r="H232" s="107"/>
      <c r="I232" s="290"/>
      <c r="J232" s="107"/>
      <c r="K232" s="358" t="str">
        <f t="shared" si="63"/>
        <v/>
      </c>
      <c r="L232" s="358">
        <f t="shared" si="87"/>
        <v>0</v>
      </c>
      <c r="M232" s="358">
        <f t="shared" si="88"/>
        <v>0</v>
      </c>
      <c r="N232" s="359" t="str">
        <f t="shared" si="64"/>
        <v/>
      </c>
      <c r="O232" s="359" t="str">
        <f t="shared" si="65"/>
        <v/>
      </c>
      <c r="P232" s="359" t="str">
        <f t="shared" si="66"/>
        <v/>
      </c>
      <c r="Q232" s="359" t="str">
        <f t="shared" si="67"/>
        <v/>
      </c>
      <c r="R232" s="359" t="str">
        <f t="shared" si="68"/>
        <v/>
      </c>
      <c r="S232" s="359" t="str">
        <f t="shared" si="69"/>
        <v/>
      </c>
      <c r="T232" s="431" t="str">
        <f t="shared" si="89"/>
        <v/>
      </c>
      <c r="U232" s="515"/>
      <c r="V232" s="108"/>
      <c r="W232" s="109"/>
      <c r="X232" s="110"/>
      <c r="Y232" s="111"/>
      <c r="Z232" s="113"/>
      <c r="AA232" s="112"/>
      <c r="AB232" s="431" t="str">
        <f t="shared" si="70"/>
        <v/>
      </c>
      <c r="AC232" s="704" t="str">
        <f t="shared" si="90"/>
        <v/>
      </c>
      <c r="AD232" s="622"/>
      <c r="AE232" s="462"/>
      <c r="AF232" s="360" t="str">
        <f t="shared" si="71"/>
        <v/>
      </c>
      <c r="AG232" s="360" t="str">
        <f t="shared" si="72"/>
        <v/>
      </c>
      <c r="AH232" s="361" t="str">
        <f t="shared" si="73"/>
        <v/>
      </c>
      <c r="AI232" s="361" t="str">
        <f t="shared" si="74"/>
        <v/>
      </c>
      <c r="AJ232" s="361" t="str">
        <f t="shared" si="75"/>
        <v/>
      </c>
      <c r="AK232" s="361" t="str">
        <f t="shared" si="76"/>
        <v/>
      </c>
      <c r="AL232" s="361" t="str">
        <f t="shared" si="77"/>
        <v/>
      </c>
      <c r="AM232" s="361" t="str">
        <f t="shared" si="78"/>
        <v/>
      </c>
      <c r="AN232" s="362" t="str">
        <f>IF(AF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2,FALSE),IF(OR(AJ232=1,AJ232=2),VLOOKUP(AH232,INDEX((係数_乗用_ガソリン,係数_乗用_CNG,係数_乗用_軽油,係数_乗用_メタノール,係数_乗用_LPG),1,1,AR232):INDEX((係数_乗用_ガソリン,係数_乗用_CNG,係数_乗用_軽油,係数_乗用_メタノール,係数_乗用_LPG),125,5,AR232),2,FALSE))))))</f>
        <v/>
      </c>
      <c r="AO232" s="362" t="str">
        <f>IF(T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3,FALSE),IF(OR(AJ232=1,AJ232=2),VLOOKUP(AH232,INDEX((係数_乗用_ガソリン,係数_乗用_CNG,係数_乗用_軽油,係数_乗用_メタノール,係数_乗用_LPG),1,1,AR232):INDEX((係数_乗用_ガソリン,係数_乗用_CNG,係数_乗用_軽油,係数_乗用_メタノール,係数_乗用_LPG),125,5,AR232),3,FALSE))))))</f>
        <v/>
      </c>
      <c r="AP232" s="361" t="str">
        <f t="shared" si="79"/>
        <v/>
      </c>
      <c r="AQ232" s="363" t="str">
        <f t="shared" si="80"/>
        <v/>
      </c>
      <c r="AR232" s="361" t="str">
        <f t="shared" si="81"/>
        <v/>
      </c>
      <c r="AS232" s="363" t="str">
        <f t="shared" si="82"/>
        <v/>
      </c>
      <c r="AT232" s="364" t="str">
        <f t="shared" si="83"/>
        <v/>
      </c>
      <c r="AX232" s="607" t="b">
        <f t="shared" si="91"/>
        <v>0</v>
      </c>
      <c r="AY232" s="6" t="str">
        <f t="shared" si="92"/>
        <v>FALSEFALSEFALSE</v>
      </c>
      <c r="AZ232" s="608">
        <f t="shared" si="84"/>
        <v>0</v>
      </c>
      <c r="BA232" s="609" t="str">
        <f t="shared" si="93"/>
        <v/>
      </c>
      <c r="BB232" s="609">
        <f t="shared" si="85"/>
        <v>0</v>
      </c>
      <c r="BC232" s="604" t="str">
        <f t="shared" si="86"/>
        <v/>
      </c>
    </row>
    <row r="233" spans="1:55">
      <c r="A233" s="366">
        <v>177</v>
      </c>
      <c r="B233" s="108"/>
      <c r="C233" s="286"/>
      <c r="D233" s="287"/>
      <c r="E233" s="287"/>
      <c r="F233" s="288"/>
      <c r="G233" s="290"/>
      <c r="H233" s="107"/>
      <c r="I233" s="290"/>
      <c r="J233" s="107"/>
      <c r="K233" s="358" t="str">
        <f t="shared" si="63"/>
        <v/>
      </c>
      <c r="L233" s="358">
        <f t="shared" si="87"/>
        <v>0</v>
      </c>
      <c r="M233" s="358">
        <f t="shared" si="88"/>
        <v>0</v>
      </c>
      <c r="N233" s="359" t="str">
        <f t="shared" si="64"/>
        <v/>
      </c>
      <c r="O233" s="359" t="str">
        <f t="shared" si="65"/>
        <v/>
      </c>
      <c r="P233" s="359" t="str">
        <f t="shared" si="66"/>
        <v/>
      </c>
      <c r="Q233" s="359" t="str">
        <f t="shared" si="67"/>
        <v/>
      </c>
      <c r="R233" s="359" t="str">
        <f t="shared" si="68"/>
        <v/>
      </c>
      <c r="S233" s="359" t="str">
        <f t="shared" si="69"/>
        <v/>
      </c>
      <c r="T233" s="431" t="str">
        <f t="shared" si="89"/>
        <v/>
      </c>
      <c r="U233" s="515"/>
      <c r="V233" s="108"/>
      <c r="W233" s="109"/>
      <c r="X233" s="110"/>
      <c r="Y233" s="111"/>
      <c r="Z233" s="113"/>
      <c r="AA233" s="112"/>
      <c r="AB233" s="431" t="str">
        <f t="shared" si="70"/>
        <v/>
      </c>
      <c r="AC233" s="704" t="str">
        <f t="shared" si="90"/>
        <v/>
      </c>
      <c r="AD233" s="622"/>
      <c r="AE233" s="462"/>
      <c r="AF233" s="360" t="str">
        <f t="shared" si="71"/>
        <v/>
      </c>
      <c r="AG233" s="360" t="str">
        <f t="shared" si="72"/>
        <v/>
      </c>
      <c r="AH233" s="361" t="str">
        <f t="shared" si="73"/>
        <v/>
      </c>
      <c r="AI233" s="361" t="str">
        <f t="shared" si="74"/>
        <v/>
      </c>
      <c r="AJ233" s="361" t="str">
        <f t="shared" si="75"/>
        <v/>
      </c>
      <c r="AK233" s="361" t="str">
        <f t="shared" si="76"/>
        <v/>
      </c>
      <c r="AL233" s="361" t="str">
        <f t="shared" si="77"/>
        <v/>
      </c>
      <c r="AM233" s="361" t="str">
        <f t="shared" si="78"/>
        <v/>
      </c>
      <c r="AN233" s="362" t="str">
        <f>IF(AF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2,FALSE),IF(OR(AJ233=1,AJ233=2),VLOOKUP(AH233,INDEX((係数_乗用_ガソリン,係数_乗用_CNG,係数_乗用_軽油,係数_乗用_メタノール,係数_乗用_LPG),1,1,AR233):INDEX((係数_乗用_ガソリン,係数_乗用_CNG,係数_乗用_軽油,係数_乗用_メタノール,係数_乗用_LPG),125,5,AR233),2,FALSE))))))</f>
        <v/>
      </c>
      <c r="AO233" s="362" t="str">
        <f>IF(T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3,FALSE),IF(OR(AJ233=1,AJ233=2),VLOOKUP(AH233,INDEX((係数_乗用_ガソリン,係数_乗用_CNG,係数_乗用_軽油,係数_乗用_メタノール,係数_乗用_LPG),1,1,AR233):INDEX((係数_乗用_ガソリン,係数_乗用_CNG,係数_乗用_軽油,係数_乗用_メタノール,係数_乗用_LPG),125,5,AR233),3,FALSE))))))</f>
        <v/>
      </c>
      <c r="AP233" s="361" t="str">
        <f t="shared" si="79"/>
        <v/>
      </c>
      <c r="AQ233" s="363" t="str">
        <f t="shared" si="80"/>
        <v/>
      </c>
      <c r="AR233" s="361" t="str">
        <f t="shared" si="81"/>
        <v/>
      </c>
      <c r="AS233" s="363" t="str">
        <f t="shared" si="82"/>
        <v/>
      </c>
      <c r="AT233" s="364" t="str">
        <f t="shared" si="83"/>
        <v/>
      </c>
      <c r="AX233" s="607" t="b">
        <f t="shared" si="91"/>
        <v>0</v>
      </c>
      <c r="AY233" s="6" t="str">
        <f t="shared" si="92"/>
        <v>FALSEFALSEFALSE</v>
      </c>
      <c r="AZ233" s="608">
        <f t="shared" si="84"/>
        <v>0</v>
      </c>
      <c r="BA233" s="609" t="str">
        <f t="shared" si="93"/>
        <v/>
      </c>
      <c r="BB233" s="609">
        <f t="shared" si="85"/>
        <v>0</v>
      </c>
      <c r="BC233" s="604" t="str">
        <f t="shared" si="86"/>
        <v/>
      </c>
    </row>
    <row r="234" spans="1:55">
      <c r="A234" s="366">
        <v>178</v>
      </c>
      <c r="B234" s="108"/>
      <c r="C234" s="286"/>
      <c r="D234" s="287"/>
      <c r="E234" s="287"/>
      <c r="F234" s="288"/>
      <c r="G234" s="290"/>
      <c r="H234" s="107"/>
      <c r="I234" s="290"/>
      <c r="J234" s="107"/>
      <c r="K234" s="358" t="str">
        <f t="shared" si="63"/>
        <v/>
      </c>
      <c r="L234" s="358">
        <f t="shared" si="87"/>
        <v>0</v>
      </c>
      <c r="M234" s="358">
        <f t="shared" si="88"/>
        <v>0</v>
      </c>
      <c r="N234" s="359" t="str">
        <f t="shared" si="64"/>
        <v/>
      </c>
      <c r="O234" s="359" t="str">
        <f t="shared" si="65"/>
        <v/>
      </c>
      <c r="P234" s="359" t="str">
        <f t="shared" si="66"/>
        <v/>
      </c>
      <c r="Q234" s="359" t="str">
        <f t="shared" si="67"/>
        <v/>
      </c>
      <c r="R234" s="359" t="str">
        <f t="shared" si="68"/>
        <v/>
      </c>
      <c r="S234" s="359" t="str">
        <f t="shared" si="69"/>
        <v/>
      </c>
      <c r="T234" s="431" t="str">
        <f t="shared" si="89"/>
        <v/>
      </c>
      <c r="U234" s="515"/>
      <c r="V234" s="108"/>
      <c r="W234" s="109"/>
      <c r="X234" s="110"/>
      <c r="Y234" s="111"/>
      <c r="Z234" s="113"/>
      <c r="AA234" s="112"/>
      <c r="AB234" s="431" t="str">
        <f t="shared" si="70"/>
        <v/>
      </c>
      <c r="AC234" s="704" t="str">
        <f t="shared" si="90"/>
        <v/>
      </c>
      <c r="AD234" s="622"/>
      <c r="AE234" s="462"/>
      <c r="AF234" s="360" t="str">
        <f t="shared" si="71"/>
        <v/>
      </c>
      <c r="AG234" s="360" t="str">
        <f t="shared" si="72"/>
        <v/>
      </c>
      <c r="AH234" s="361" t="str">
        <f t="shared" si="73"/>
        <v/>
      </c>
      <c r="AI234" s="361" t="str">
        <f t="shared" si="74"/>
        <v/>
      </c>
      <c r="AJ234" s="361" t="str">
        <f t="shared" si="75"/>
        <v/>
      </c>
      <c r="AK234" s="361" t="str">
        <f t="shared" si="76"/>
        <v/>
      </c>
      <c r="AL234" s="361" t="str">
        <f t="shared" si="77"/>
        <v/>
      </c>
      <c r="AM234" s="361" t="str">
        <f t="shared" si="78"/>
        <v/>
      </c>
      <c r="AN234" s="362" t="str">
        <f>IF(AF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2,FALSE),IF(OR(AJ234=1,AJ234=2),VLOOKUP(AH234,INDEX((係数_乗用_ガソリン,係数_乗用_CNG,係数_乗用_軽油,係数_乗用_メタノール,係数_乗用_LPG),1,1,AR234):INDEX((係数_乗用_ガソリン,係数_乗用_CNG,係数_乗用_軽油,係数_乗用_メタノール,係数_乗用_LPG),125,5,AR234),2,FALSE))))))</f>
        <v/>
      </c>
      <c r="AO234" s="362" t="str">
        <f>IF(T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3,FALSE),IF(OR(AJ234=1,AJ234=2),VLOOKUP(AH234,INDEX((係数_乗用_ガソリン,係数_乗用_CNG,係数_乗用_軽油,係数_乗用_メタノール,係数_乗用_LPG),1,1,AR234):INDEX((係数_乗用_ガソリン,係数_乗用_CNG,係数_乗用_軽油,係数_乗用_メタノール,係数_乗用_LPG),125,5,AR234),3,FALSE))))))</f>
        <v/>
      </c>
      <c r="AP234" s="361" t="str">
        <f t="shared" si="79"/>
        <v/>
      </c>
      <c r="AQ234" s="363" t="str">
        <f t="shared" si="80"/>
        <v/>
      </c>
      <c r="AR234" s="361" t="str">
        <f t="shared" si="81"/>
        <v/>
      </c>
      <c r="AS234" s="363" t="str">
        <f t="shared" si="82"/>
        <v/>
      </c>
      <c r="AT234" s="364" t="str">
        <f t="shared" si="83"/>
        <v/>
      </c>
      <c r="AX234" s="607" t="b">
        <f t="shared" si="91"/>
        <v>0</v>
      </c>
      <c r="AY234" s="6" t="str">
        <f t="shared" si="92"/>
        <v>FALSEFALSEFALSE</v>
      </c>
      <c r="AZ234" s="608">
        <f t="shared" si="84"/>
        <v>0</v>
      </c>
      <c r="BA234" s="609" t="str">
        <f t="shared" si="93"/>
        <v/>
      </c>
      <c r="BB234" s="609">
        <f t="shared" si="85"/>
        <v>0</v>
      </c>
      <c r="BC234" s="604" t="str">
        <f t="shared" si="86"/>
        <v/>
      </c>
    </row>
    <row r="235" spans="1:55">
      <c r="A235" s="366">
        <v>179</v>
      </c>
      <c r="B235" s="108"/>
      <c r="C235" s="286"/>
      <c r="D235" s="287"/>
      <c r="E235" s="287"/>
      <c r="F235" s="288"/>
      <c r="G235" s="290"/>
      <c r="H235" s="107"/>
      <c r="I235" s="290"/>
      <c r="J235" s="107"/>
      <c r="K235" s="358" t="str">
        <f t="shared" si="63"/>
        <v/>
      </c>
      <c r="L235" s="358">
        <f t="shared" si="87"/>
        <v>0</v>
      </c>
      <c r="M235" s="358">
        <f t="shared" si="88"/>
        <v>0</v>
      </c>
      <c r="N235" s="359" t="str">
        <f t="shared" si="64"/>
        <v/>
      </c>
      <c r="O235" s="359" t="str">
        <f t="shared" si="65"/>
        <v/>
      </c>
      <c r="P235" s="359" t="str">
        <f t="shared" si="66"/>
        <v/>
      </c>
      <c r="Q235" s="359" t="str">
        <f t="shared" si="67"/>
        <v/>
      </c>
      <c r="R235" s="359" t="str">
        <f t="shared" si="68"/>
        <v/>
      </c>
      <c r="S235" s="359" t="str">
        <f t="shared" si="69"/>
        <v/>
      </c>
      <c r="T235" s="431" t="str">
        <f t="shared" si="89"/>
        <v/>
      </c>
      <c r="U235" s="515"/>
      <c r="V235" s="108"/>
      <c r="W235" s="109"/>
      <c r="X235" s="110"/>
      <c r="Y235" s="111"/>
      <c r="Z235" s="113"/>
      <c r="AA235" s="112"/>
      <c r="AB235" s="431" t="str">
        <f t="shared" si="70"/>
        <v/>
      </c>
      <c r="AC235" s="704" t="str">
        <f t="shared" si="90"/>
        <v/>
      </c>
      <c r="AD235" s="622"/>
      <c r="AE235" s="462"/>
      <c r="AF235" s="360" t="str">
        <f t="shared" si="71"/>
        <v/>
      </c>
      <c r="AG235" s="360" t="str">
        <f t="shared" si="72"/>
        <v/>
      </c>
      <c r="AH235" s="361" t="str">
        <f t="shared" si="73"/>
        <v/>
      </c>
      <c r="AI235" s="361" t="str">
        <f t="shared" si="74"/>
        <v/>
      </c>
      <c r="AJ235" s="361" t="str">
        <f t="shared" si="75"/>
        <v/>
      </c>
      <c r="AK235" s="361" t="str">
        <f t="shared" si="76"/>
        <v/>
      </c>
      <c r="AL235" s="361" t="str">
        <f t="shared" si="77"/>
        <v/>
      </c>
      <c r="AM235" s="361" t="str">
        <f t="shared" si="78"/>
        <v/>
      </c>
      <c r="AN235" s="362" t="str">
        <f>IF(AF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2,FALSE),IF(OR(AJ235=1,AJ235=2),VLOOKUP(AH235,INDEX((係数_乗用_ガソリン,係数_乗用_CNG,係数_乗用_軽油,係数_乗用_メタノール,係数_乗用_LPG),1,1,AR235):INDEX((係数_乗用_ガソリン,係数_乗用_CNG,係数_乗用_軽油,係数_乗用_メタノール,係数_乗用_LPG),125,5,AR235),2,FALSE))))))</f>
        <v/>
      </c>
      <c r="AO235" s="362" t="str">
        <f>IF(T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3,FALSE),IF(OR(AJ235=1,AJ235=2),VLOOKUP(AH235,INDEX((係数_乗用_ガソリン,係数_乗用_CNG,係数_乗用_軽油,係数_乗用_メタノール,係数_乗用_LPG),1,1,AR235):INDEX((係数_乗用_ガソリン,係数_乗用_CNG,係数_乗用_軽油,係数_乗用_メタノール,係数_乗用_LPG),125,5,AR235),3,FALSE))))))</f>
        <v/>
      </c>
      <c r="AP235" s="361" t="str">
        <f t="shared" si="79"/>
        <v/>
      </c>
      <c r="AQ235" s="363" t="str">
        <f t="shared" si="80"/>
        <v/>
      </c>
      <c r="AR235" s="361" t="str">
        <f t="shared" si="81"/>
        <v/>
      </c>
      <c r="AS235" s="363" t="str">
        <f t="shared" si="82"/>
        <v/>
      </c>
      <c r="AT235" s="364" t="str">
        <f t="shared" si="83"/>
        <v/>
      </c>
      <c r="AX235" s="607" t="b">
        <f t="shared" si="91"/>
        <v>0</v>
      </c>
      <c r="AY235" s="6" t="str">
        <f t="shared" si="92"/>
        <v>FALSEFALSEFALSE</v>
      </c>
      <c r="AZ235" s="608">
        <f t="shared" si="84"/>
        <v>0</v>
      </c>
      <c r="BA235" s="609" t="str">
        <f t="shared" si="93"/>
        <v/>
      </c>
      <c r="BB235" s="609">
        <f t="shared" si="85"/>
        <v>0</v>
      </c>
      <c r="BC235" s="604" t="str">
        <f t="shared" si="86"/>
        <v/>
      </c>
    </row>
    <row r="236" spans="1:55">
      <c r="A236" s="366">
        <v>180</v>
      </c>
      <c r="B236" s="108"/>
      <c r="C236" s="286"/>
      <c r="D236" s="287"/>
      <c r="E236" s="287"/>
      <c r="F236" s="288"/>
      <c r="G236" s="290"/>
      <c r="H236" s="107"/>
      <c r="I236" s="290"/>
      <c r="J236" s="107"/>
      <c r="K236" s="358" t="str">
        <f t="shared" si="63"/>
        <v/>
      </c>
      <c r="L236" s="358">
        <f t="shared" si="87"/>
        <v>0</v>
      </c>
      <c r="M236" s="358">
        <f t="shared" si="88"/>
        <v>0</v>
      </c>
      <c r="N236" s="359" t="str">
        <f t="shared" si="64"/>
        <v/>
      </c>
      <c r="O236" s="359" t="str">
        <f t="shared" si="65"/>
        <v/>
      </c>
      <c r="P236" s="359" t="str">
        <f t="shared" si="66"/>
        <v/>
      </c>
      <c r="Q236" s="359" t="str">
        <f t="shared" si="67"/>
        <v/>
      </c>
      <c r="R236" s="359" t="str">
        <f t="shared" si="68"/>
        <v/>
      </c>
      <c r="S236" s="359" t="str">
        <f t="shared" si="69"/>
        <v/>
      </c>
      <c r="T236" s="431" t="str">
        <f t="shared" si="89"/>
        <v/>
      </c>
      <c r="U236" s="515"/>
      <c r="V236" s="108"/>
      <c r="W236" s="109"/>
      <c r="X236" s="110"/>
      <c r="Y236" s="111"/>
      <c r="Z236" s="113"/>
      <c r="AA236" s="112"/>
      <c r="AB236" s="431" t="str">
        <f t="shared" si="70"/>
        <v/>
      </c>
      <c r="AC236" s="704" t="str">
        <f t="shared" si="90"/>
        <v/>
      </c>
      <c r="AD236" s="622"/>
      <c r="AE236" s="462"/>
      <c r="AF236" s="360" t="str">
        <f t="shared" si="71"/>
        <v/>
      </c>
      <c r="AG236" s="360" t="str">
        <f t="shared" si="72"/>
        <v/>
      </c>
      <c r="AH236" s="361" t="str">
        <f t="shared" si="73"/>
        <v/>
      </c>
      <c r="AI236" s="361" t="str">
        <f t="shared" si="74"/>
        <v/>
      </c>
      <c r="AJ236" s="361" t="str">
        <f t="shared" si="75"/>
        <v/>
      </c>
      <c r="AK236" s="361" t="str">
        <f t="shared" si="76"/>
        <v/>
      </c>
      <c r="AL236" s="361" t="str">
        <f t="shared" si="77"/>
        <v/>
      </c>
      <c r="AM236" s="361" t="str">
        <f t="shared" si="78"/>
        <v/>
      </c>
      <c r="AN236" s="362" t="str">
        <f>IF(AF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2,FALSE),IF(OR(AJ236=1,AJ236=2),VLOOKUP(AH236,INDEX((係数_乗用_ガソリン,係数_乗用_CNG,係数_乗用_軽油,係数_乗用_メタノール,係数_乗用_LPG),1,1,AR236):INDEX((係数_乗用_ガソリン,係数_乗用_CNG,係数_乗用_軽油,係数_乗用_メタノール,係数_乗用_LPG),125,5,AR236),2,FALSE))))))</f>
        <v/>
      </c>
      <c r="AO236" s="362" t="str">
        <f>IF(T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3,FALSE),IF(OR(AJ236=1,AJ236=2),VLOOKUP(AH236,INDEX((係数_乗用_ガソリン,係数_乗用_CNG,係数_乗用_軽油,係数_乗用_メタノール,係数_乗用_LPG),1,1,AR236):INDEX((係数_乗用_ガソリン,係数_乗用_CNG,係数_乗用_軽油,係数_乗用_メタノール,係数_乗用_LPG),125,5,AR236),3,FALSE))))))</f>
        <v/>
      </c>
      <c r="AP236" s="361" t="str">
        <f t="shared" si="79"/>
        <v/>
      </c>
      <c r="AQ236" s="363" t="str">
        <f t="shared" si="80"/>
        <v/>
      </c>
      <c r="AR236" s="361" t="str">
        <f t="shared" si="81"/>
        <v/>
      </c>
      <c r="AS236" s="363" t="str">
        <f t="shared" si="82"/>
        <v/>
      </c>
      <c r="AT236" s="364" t="str">
        <f t="shared" si="83"/>
        <v/>
      </c>
      <c r="AX236" s="607" t="b">
        <f t="shared" si="91"/>
        <v>0</v>
      </c>
      <c r="AY236" s="6" t="str">
        <f t="shared" si="92"/>
        <v>FALSEFALSEFALSE</v>
      </c>
      <c r="AZ236" s="608">
        <f t="shared" si="84"/>
        <v>0</v>
      </c>
      <c r="BA236" s="609" t="str">
        <f t="shared" si="93"/>
        <v/>
      </c>
      <c r="BB236" s="609">
        <f t="shared" si="85"/>
        <v>0</v>
      </c>
      <c r="BC236" s="604" t="str">
        <f t="shared" si="86"/>
        <v/>
      </c>
    </row>
    <row r="237" spans="1:55">
      <c r="A237" s="366">
        <v>181</v>
      </c>
      <c r="B237" s="108"/>
      <c r="C237" s="286"/>
      <c r="D237" s="287"/>
      <c r="E237" s="287"/>
      <c r="F237" s="288"/>
      <c r="G237" s="290"/>
      <c r="H237" s="107"/>
      <c r="I237" s="290"/>
      <c r="J237" s="107"/>
      <c r="K237" s="358" t="str">
        <f t="shared" si="63"/>
        <v/>
      </c>
      <c r="L237" s="358">
        <f t="shared" si="87"/>
        <v>0</v>
      </c>
      <c r="M237" s="358">
        <f t="shared" si="88"/>
        <v>0</v>
      </c>
      <c r="N237" s="359" t="str">
        <f t="shared" si="64"/>
        <v/>
      </c>
      <c r="O237" s="359" t="str">
        <f t="shared" si="65"/>
        <v/>
      </c>
      <c r="P237" s="359" t="str">
        <f t="shared" si="66"/>
        <v/>
      </c>
      <c r="Q237" s="359" t="str">
        <f t="shared" si="67"/>
        <v/>
      </c>
      <c r="R237" s="359" t="str">
        <f t="shared" si="68"/>
        <v/>
      </c>
      <c r="S237" s="359" t="str">
        <f t="shared" si="69"/>
        <v/>
      </c>
      <c r="T237" s="431" t="str">
        <f t="shared" si="89"/>
        <v/>
      </c>
      <c r="U237" s="515"/>
      <c r="V237" s="108"/>
      <c r="W237" s="109"/>
      <c r="X237" s="110"/>
      <c r="Y237" s="111"/>
      <c r="Z237" s="113"/>
      <c r="AA237" s="112"/>
      <c r="AB237" s="431" t="str">
        <f t="shared" si="70"/>
        <v/>
      </c>
      <c r="AC237" s="704" t="str">
        <f t="shared" si="90"/>
        <v/>
      </c>
      <c r="AD237" s="622"/>
      <c r="AE237" s="462"/>
      <c r="AF237" s="360" t="str">
        <f t="shared" si="71"/>
        <v/>
      </c>
      <c r="AG237" s="360" t="str">
        <f t="shared" si="72"/>
        <v/>
      </c>
      <c r="AH237" s="361" t="str">
        <f t="shared" si="73"/>
        <v/>
      </c>
      <c r="AI237" s="361" t="str">
        <f t="shared" si="74"/>
        <v/>
      </c>
      <c r="AJ237" s="361" t="str">
        <f t="shared" si="75"/>
        <v/>
      </c>
      <c r="AK237" s="361" t="str">
        <f t="shared" si="76"/>
        <v/>
      </c>
      <c r="AL237" s="361" t="str">
        <f t="shared" si="77"/>
        <v/>
      </c>
      <c r="AM237" s="361" t="str">
        <f t="shared" si="78"/>
        <v/>
      </c>
      <c r="AN237" s="362" t="str">
        <f>IF(AF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2,FALSE),IF(OR(AJ237=1,AJ237=2),VLOOKUP(AH237,INDEX((係数_乗用_ガソリン,係数_乗用_CNG,係数_乗用_軽油,係数_乗用_メタノール,係数_乗用_LPG),1,1,AR237):INDEX((係数_乗用_ガソリン,係数_乗用_CNG,係数_乗用_軽油,係数_乗用_メタノール,係数_乗用_LPG),125,5,AR237),2,FALSE))))))</f>
        <v/>
      </c>
      <c r="AO237" s="362" t="str">
        <f>IF(T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3,FALSE),IF(OR(AJ237=1,AJ237=2),VLOOKUP(AH237,INDEX((係数_乗用_ガソリン,係数_乗用_CNG,係数_乗用_軽油,係数_乗用_メタノール,係数_乗用_LPG),1,1,AR237):INDEX((係数_乗用_ガソリン,係数_乗用_CNG,係数_乗用_軽油,係数_乗用_メタノール,係数_乗用_LPG),125,5,AR237),3,FALSE))))))</f>
        <v/>
      </c>
      <c r="AP237" s="361" t="str">
        <f t="shared" si="79"/>
        <v/>
      </c>
      <c r="AQ237" s="363" t="str">
        <f t="shared" si="80"/>
        <v/>
      </c>
      <c r="AR237" s="361" t="str">
        <f t="shared" si="81"/>
        <v/>
      </c>
      <c r="AS237" s="363" t="str">
        <f t="shared" si="82"/>
        <v/>
      </c>
      <c r="AT237" s="364" t="str">
        <f t="shared" si="83"/>
        <v/>
      </c>
      <c r="AX237" s="607" t="b">
        <f t="shared" si="91"/>
        <v>0</v>
      </c>
      <c r="AY237" s="6" t="str">
        <f t="shared" si="92"/>
        <v>FALSEFALSEFALSE</v>
      </c>
      <c r="AZ237" s="608">
        <f t="shared" si="84"/>
        <v>0</v>
      </c>
      <c r="BA237" s="609" t="str">
        <f t="shared" si="93"/>
        <v/>
      </c>
      <c r="BB237" s="609">
        <f t="shared" si="85"/>
        <v>0</v>
      </c>
      <c r="BC237" s="604" t="str">
        <f t="shared" si="86"/>
        <v/>
      </c>
    </row>
    <row r="238" spans="1:55">
      <c r="A238" s="366">
        <v>182</v>
      </c>
      <c r="B238" s="108"/>
      <c r="C238" s="286"/>
      <c r="D238" s="287"/>
      <c r="E238" s="287"/>
      <c r="F238" s="288"/>
      <c r="G238" s="290"/>
      <c r="H238" s="107"/>
      <c r="I238" s="290"/>
      <c r="J238" s="107"/>
      <c r="K238" s="358" t="str">
        <f t="shared" si="63"/>
        <v/>
      </c>
      <c r="L238" s="358">
        <f t="shared" si="87"/>
        <v>0</v>
      </c>
      <c r="M238" s="358">
        <f t="shared" si="88"/>
        <v>0</v>
      </c>
      <c r="N238" s="359" t="str">
        <f t="shared" si="64"/>
        <v/>
      </c>
      <c r="O238" s="359" t="str">
        <f t="shared" si="65"/>
        <v/>
      </c>
      <c r="P238" s="359" t="str">
        <f t="shared" si="66"/>
        <v/>
      </c>
      <c r="Q238" s="359" t="str">
        <f t="shared" si="67"/>
        <v/>
      </c>
      <c r="R238" s="359" t="str">
        <f t="shared" si="68"/>
        <v/>
      </c>
      <c r="S238" s="359" t="str">
        <f t="shared" si="69"/>
        <v/>
      </c>
      <c r="T238" s="431" t="str">
        <f t="shared" si="89"/>
        <v/>
      </c>
      <c r="U238" s="515"/>
      <c r="V238" s="108"/>
      <c r="W238" s="109"/>
      <c r="X238" s="110"/>
      <c r="Y238" s="111"/>
      <c r="Z238" s="113"/>
      <c r="AA238" s="112"/>
      <c r="AB238" s="431" t="str">
        <f t="shared" si="70"/>
        <v/>
      </c>
      <c r="AC238" s="704" t="str">
        <f t="shared" si="90"/>
        <v/>
      </c>
      <c r="AD238" s="622"/>
      <c r="AE238" s="462"/>
      <c r="AF238" s="360" t="str">
        <f t="shared" si="71"/>
        <v/>
      </c>
      <c r="AG238" s="360" t="str">
        <f t="shared" si="72"/>
        <v/>
      </c>
      <c r="AH238" s="361" t="str">
        <f t="shared" si="73"/>
        <v/>
      </c>
      <c r="AI238" s="361" t="str">
        <f t="shared" si="74"/>
        <v/>
      </c>
      <c r="AJ238" s="361" t="str">
        <f t="shared" si="75"/>
        <v/>
      </c>
      <c r="AK238" s="361" t="str">
        <f t="shared" si="76"/>
        <v/>
      </c>
      <c r="AL238" s="361" t="str">
        <f t="shared" si="77"/>
        <v/>
      </c>
      <c r="AM238" s="361" t="str">
        <f t="shared" si="78"/>
        <v/>
      </c>
      <c r="AN238" s="362" t="str">
        <f>IF(AF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2,FALSE),IF(OR(AJ238=1,AJ238=2),VLOOKUP(AH238,INDEX((係数_乗用_ガソリン,係数_乗用_CNG,係数_乗用_軽油,係数_乗用_メタノール,係数_乗用_LPG),1,1,AR238):INDEX((係数_乗用_ガソリン,係数_乗用_CNG,係数_乗用_軽油,係数_乗用_メタノール,係数_乗用_LPG),125,5,AR238),2,FALSE))))))</f>
        <v/>
      </c>
      <c r="AO238" s="362" t="str">
        <f>IF(T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3,FALSE),IF(OR(AJ238=1,AJ238=2),VLOOKUP(AH238,INDEX((係数_乗用_ガソリン,係数_乗用_CNG,係数_乗用_軽油,係数_乗用_メタノール,係数_乗用_LPG),1,1,AR238):INDEX((係数_乗用_ガソリン,係数_乗用_CNG,係数_乗用_軽油,係数_乗用_メタノール,係数_乗用_LPG),125,5,AR238),3,FALSE))))))</f>
        <v/>
      </c>
      <c r="AP238" s="361" t="str">
        <f t="shared" si="79"/>
        <v/>
      </c>
      <c r="AQ238" s="363" t="str">
        <f t="shared" si="80"/>
        <v/>
      </c>
      <c r="AR238" s="361" t="str">
        <f t="shared" si="81"/>
        <v/>
      </c>
      <c r="AS238" s="363" t="str">
        <f t="shared" si="82"/>
        <v/>
      </c>
      <c r="AT238" s="364" t="str">
        <f t="shared" si="83"/>
        <v/>
      </c>
      <c r="AX238" s="607" t="b">
        <f t="shared" si="91"/>
        <v>0</v>
      </c>
      <c r="AY238" s="6" t="str">
        <f t="shared" si="92"/>
        <v>FALSEFALSEFALSE</v>
      </c>
      <c r="AZ238" s="608">
        <f t="shared" si="84"/>
        <v>0</v>
      </c>
      <c r="BA238" s="609" t="str">
        <f t="shared" si="93"/>
        <v/>
      </c>
      <c r="BB238" s="609">
        <f t="shared" si="85"/>
        <v>0</v>
      </c>
      <c r="BC238" s="604" t="str">
        <f t="shared" si="86"/>
        <v/>
      </c>
    </row>
    <row r="239" spans="1:55">
      <c r="A239" s="366">
        <v>183</v>
      </c>
      <c r="B239" s="108"/>
      <c r="C239" s="286"/>
      <c r="D239" s="287"/>
      <c r="E239" s="287"/>
      <c r="F239" s="288"/>
      <c r="G239" s="290"/>
      <c r="H239" s="107"/>
      <c r="I239" s="290"/>
      <c r="J239" s="107"/>
      <c r="K239" s="358" t="str">
        <f t="shared" si="63"/>
        <v/>
      </c>
      <c r="L239" s="358">
        <f t="shared" si="87"/>
        <v>0</v>
      </c>
      <c r="M239" s="358">
        <f t="shared" si="88"/>
        <v>0</v>
      </c>
      <c r="N239" s="359" t="str">
        <f t="shared" si="64"/>
        <v/>
      </c>
      <c r="O239" s="359" t="str">
        <f t="shared" si="65"/>
        <v/>
      </c>
      <c r="P239" s="359" t="str">
        <f t="shared" si="66"/>
        <v/>
      </c>
      <c r="Q239" s="359" t="str">
        <f t="shared" si="67"/>
        <v/>
      </c>
      <c r="R239" s="359" t="str">
        <f t="shared" si="68"/>
        <v/>
      </c>
      <c r="S239" s="359" t="str">
        <f t="shared" si="69"/>
        <v/>
      </c>
      <c r="T239" s="431" t="str">
        <f t="shared" si="89"/>
        <v/>
      </c>
      <c r="U239" s="515"/>
      <c r="V239" s="108"/>
      <c r="W239" s="109"/>
      <c r="X239" s="110"/>
      <c r="Y239" s="111"/>
      <c r="Z239" s="113"/>
      <c r="AA239" s="112"/>
      <c r="AB239" s="431" t="str">
        <f t="shared" si="70"/>
        <v/>
      </c>
      <c r="AC239" s="704" t="str">
        <f t="shared" si="90"/>
        <v/>
      </c>
      <c r="AD239" s="622"/>
      <c r="AE239" s="462"/>
      <c r="AF239" s="360" t="str">
        <f t="shared" si="71"/>
        <v/>
      </c>
      <c r="AG239" s="360" t="str">
        <f t="shared" si="72"/>
        <v/>
      </c>
      <c r="AH239" s="361" t="str">
        <f t="shared" si="73"/>
        <v/>
      </c>
      <c r="AI239" s="361" t="str">
        <f t="shared" si="74"/>
        <v/>
      </c>
      <c r="AJ239" s="361" t="str">
        <f t="shared" si="75"/>
        <v/>
      </c>
      <c r="AK239" s="361" t="str">
        <f t="shared" si="76"/>
        <v/>
      </c>
      <c r="AL239" s="361" t="str">
        <f t="shared" si="77"/>
        <v/>
      </c>
      <c r="AM239" s="361" t="str">
        <f t="shared" si="78"/>
        <v/>
      </c>
      <c r="AN239" s="362" t="str">
        <f>IF(AF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2,FALSE),IF(OR(AJ239=1,AJ239=2),VLOOKUP(AH239,INDEX((係数_乗用_ガソリン,係数_乗用_CNG,係数_乗用_軽油,係数_乗用_メタノール,係数_乗用_LPG),1,1,AR239):INDEX((係数_乗用_ガソリン,係数_乗用_CNG,係数_乗用_軽油,係数_乗用_メタノール,係数_乗用_LPG),125,5,AR239),2,FALSE))))))</f>
        <v/>
      </c>
      <c r="AO239" s="362" t="str">
        <f>IF(T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3,FALSE),IF(OR(AJ239=1,AJ239=2),VLOOKUP(AH239,INDEX((係数_乗用_ガソリン,係数_乗用_CNG,係数_乗用_軽油,係数_乗用_メタノール,係数_乗用_LPG),1,1,AR239):INDEX((係数_乗用_ガソリン,係数_乗用_CNG,係数_乗用_軽油,係数_乗用_メタノール,係数_乗用_LPG),125,5,AR239),3,FALSE))))))</f>
        <v/>
      </c>
      <c r="AP239" s="361" t="str">
        <f t="shared" si="79"/>
        <v/>
      </c>
      <c r="AQ239" s="363" t="str">
        <f t="shared" si="80"/>
        <v/>
      </c>
      <c r="AR239" s="361" t="str">
        <f t="shared" si="81"/>
        <v/>
      </c>
      <c r="AS239" s="363" t="str">
        <f t="shared" si="82"/>
        <v/>
      </c>
      <c r="AT239" s="364" t="str">
        <f t="shared" si="83"/>
        <v/>
      </c>
      <c r="AX239" s="607" t="b">
        <f t="shared" si="91"/>
        <v>0</v>
      </c>
      <c r="AY239" s="6" t="str">
        <f t="shared" si="92"/>
        <v>FALSEFALSEFALSE</v>
      </c>
      <c r="AZ239" s="608">
        <f t="shared" si="84"/>
        <v>0</v>
      </c>
      <c r="BA239" s="609" t="str">
        <f t="shared" si="93"/>
        <v/>
      </c>
      <c r="BB239" s="609">
        <f t="shared" si="85"/>
        <v>0</v>
      </c>
      <c r="BC239" s="604" t="str">
        <f t="shared" si="86"/>
        <v/>
      </c>
    </row>
    <row r="240" spans="1:55">
      <c r="A240" s="366">
        <v>184</v>
      </c>
      <c r="B240" s="108"/>
      <c r="C240" s="286"/>
      <c r="D240" s="287"/>
      <c r="E240" s="287"/>
      <c r="F240" s="288"/>
      <c r="G240" s="290"/>
      <c r="H240" s="107"/>
      <c r="I240" s="290"/>
      <c r="J240" s="107"/>
      <c r="K240" s="358" t="str">
        <f t="shared" si="63"/>
        <v/>
      </c>
      <c r="L240" s="358">
        <f t="shared" si="87"/>
        <v>0</v>
      </c>
      <c r="M240" s="358">
        <f t="shared" si="88"/>
        <v>0</v>
      </c>
      <c r="N240" s="359" t="str">
        <f t="shared" si="64"/>
        <v/>
      </c>
      <c r="O240" s="359" t="str">
        <f t="shared" si="65"/>
        <v/>
      </c>
      <c r="P240" s="359" t="str">
        <f t="shared" si="66"/>
        <v/>
      </c>
      <c r="Q240" s="359" t="str">
        <f t="shared" si="67"/>
        <v/>
      </c>
      <c r="R240" s="359" t="str">
        <f t="shared" si="68"/>
        <v/>
      </c>
      <c r="S240" s="359" t="str">
        <f t="shared" si="69"/>
        <v/>
      </c>
      <c r="T240" s="431" t="str">
        <f t="shared" si="89"/>
        <v/>
      </c>
      <c r="U240" s="515"/>
      <c r="V240" s="108"/>
      <c r="W240" s="109"/>
      <c r="X240" s="110"/>
      <c r="Y240" s="111"/>
      <c r="Z240" s="113"/>
      <c r="AA240" s="112"/>
      <c r="AB240" s="431" t="str">
        <f t="shared" si="70"/>
        <v/>
      </c>
      <c r="AC240" s="704" t="str">
        <f t="shared" si="90"/>
        <v/>
      </c>
      <c r="AD240" s="622"/>
      <c r="AE240" s="462"/>
      <c r="AF240" s="360" t="str">
        <f t="shared" si="71"/>
        <v/>
      </c>
      <c r="AG240" s="360" t="str">
        <f t="shared" si="72"/>
        <v/>
      </c>
      <c r="AH240" s="361" t="str">
        <f t="shared" si="73"/>
        <v/>
      </c>
      <c r="AI240" s="361" t="str">
        <f t="shared" si="74"/>
        <v/>
      </c>
      <c r="AJ240" s="361" t="str">
        <f t="shared" si="75"/>
        <v/>
      </c>
      <c r="AK240" s="361" t="str">
        <f t="shared" si="76"/>
        <v/>
      </c>
      <c r="AL240" s="361" t="str">
        <f t="shared" si="77"/>
        <v/>
      </c>
      <c r="AM240" s="361" t="str">
        <f t="shared" si="78"/>
        <v/>
      </c>
      <c r="AN240" s="362" t="str">
        <f>IF(AF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2,FALSE),IF(OR(AJ240=1,AJ240=2),VLOOKUP(AH240,INDEX((係数_乗用_ガソリン,係数_乗用_CNG,係数_乗用_軽油,係数_乗用_メタノール,係数_乗用_LPG),1,1,AR240):INDEX((係数_乗用_ガソリン,係数_乗用_CNG,係数_乗用_軽油,係数_乗用_メタノール,係数_乗用_LPG),125,5,AR240),2,FALSE))))))</f>
        <v/>
      </c>
      <c r="AO240" s="362" t="str">
        <f>IF(T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3,FALSE),IF(OR(AJ240=1,AJ240=2),VLOOKUP(AH240,INDEX((係数_乗用_ガソリン,係数_乗用_CNG,係数_乗用_軽油,係数_乗用_メタノール,係数_乗用_LPG),1,1,AR240):INDEX((係数_乗用_ガソリン,係数_乗用_CNG,係数_乗用_軽油,係数_乗用_メタノール,係数_乗用_LPG),125,5,AR240),3,FALSE))))))</f>
        <v/>
      </c>
      <c r="AP240" s="361" t="str">
        <f t="shared" si="79"/>
        <v/>
      </c>
      <c r="AQ240" s="363" t="str">
        <f t="shared" si="80"/>
        <v/>
      </c>
      <c r="AR240" s="361" t="str">
        <f t="shared" si="81"/>
        <v/>
      </c>
      <c r="AS240" s="363" t="str">
        <f t="shared" si="82"/>
        <v/>
      </c>
      <c r="AT240" s="364" t="str">
        <f t="shared" si="83"/>
        <v/>
      </c>
      <c r="AX240" s="607" t="b">
        <f t="shared" si="91"/>
        <v>0</v>
      </c>
      <c r="AY240" s="6" t="str">
        <f t="shared" si="92"/>
        <v>FALSEFALSEFALSE</v>
      </c>
      <c r="AZ240" s="608">
        <f t="shared" si="84"/>
        <v>0</v>
      </c>
      <c r="BA240" s="609" t="str">
        <f t="shared" si="93"/>
        <v/>
      </c>
      <c r="BB240" s="609">
        <f t="shared" si="85"/>
        <v>0</v>
      </c>
      <c r="BC240" s="604" t="str">
        <f t="shared" si="86"/>
        <v/>
      </c>
    </row>
    <row r="241" spans="1:55">
      <c r="A241" s="366">
        <v>185</v>
      </c>
      <c r="B241" s="108"/>
      <c r="C241" s="286"/>
      <c r="D241" s="287"/>
      <c r="E241" s="287"/>
      <c r="F241" s="288"/>
      <c r="G241" s="290"/>
      <c r="H241" s="107"/>
      <c r="I241" s="290"/>
      <c r="J241" s="107"/>
      <c r="K241" s="358" t="str">
        <f t="shared" si="63"/>
        <v/>
      </c>
      <c r="L241" s="358">
        <f t="shared" si="87"/>
        <v>0</v>
      </c>
      <c r="M241" s="358">
        <f t="shared" si="88"/>
        <v>0</v>
      </c>
      <c r="N241" s="359" t="str">
        <f t="shared" si="64"/>
        <v/>
      </c>
      <c r="O241" s="359" t="str">
        <f t="shared" si="65"/>
        <v/>
      </c>
      <c r="P241" s="359" t="str">
        <f t="shared" si="66"/>
        <v/>
      </c>
      <c r="Q241" s="359" t="str">
        <f t="shared" si="67"/>
        <v/>
      </c>
      <c r="R241" s="359" t="str">
        <f t="shared" si="68"/>
        <v/>
      </c>
      <c r="S241" s="359" t="str">
        <f t="shared" si="69"/>
        <v/>
      </c>
      <c r="T241" s="431" t="str">
        <f t="shared" si="89"/>
        <v/>
      </c>
      <c r="U241" s="515"/>
      <c r="V241" s="108"/>
      <c r="W241" s="109"/>
      <c r="X241" s="110"/>
      <c r="Y241" s="111"/>
      <c r="Z241" s="113"/>
      <c r="AA241" s="112"/>
      <c r="AB241" s="431" t="str">
        <f t="shared" si="70"/>
        <v/>
      </c>
      <c r="AC241" s="704" t="str">
        <f t="shared" si="90"/>
        <v/>
      </c>
      <c r="AD241" s="622"/>
      <c r="AE241" s="462"/>
      <c r="AF241" s="360" t="str">
        <f t="shared" si="71"/>
        <v/>
      </c>
      <c r="AG241" s="360" t="str">
        <f t="shared" si="72"/>
        <v/>
      </c>
      <c r="AH241" s="361" t="str">
        <f t="shared" si="73"/>
        <v/>
      </c>
      <c r="AI241" s="361" t="str">
        <f t="shared" si="74"/>
        <v/>
      </c>
      <c r="AJ241" s="361" t="str">
        <f t="shared" si="75"/>
        <v/>
      </c>
      <c r="AK241" s="361" t="str">
        <f t="shared" si="76"/>
        <v/>
      </c>
      <c r="AL241" s="361" t="str">
        <f t="shared" si="77"/>
        <v/>
      </c>
      <c r="AM241" s="361" t="str">
        <f t="shared" si="78"/>
        <v/>
      </c>
      <c r="AN241" s="362" t="str">
        <f>IF(AF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2,FALSE),IF(OR(AJ241=1,AJ241=2),VLOOKUP(AH241,INDEX((係数_乗用_ガソリン,係数_乗用_CNG,係数_乗用_軽油,係数_乗用_メタノール,係数_乗用_LPG),1,1,AR241):INDEX((係数_乗用_ガソリン,係数_乗用_CNG,係数_乗用_軽油,係数_乗用_メタノール,係数_乗用_LPG),125,5,AR241),2,FALSE))))))</f>
        <v/>
      </c>
      <c r="AO241" s="362" t="str">
        <f>IF(T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3,FALSE),IF(OR(AJ241=1,AJ241=2),VLOOKUP(AH241,INDEX((係数_乗用_ガソリン,係数_乗用_CNG,係数_乗用_軽油,係数_乗用_メタノール,係数_乗用_LPG),1,1,AR241):INDEX((係数_乗用_ガソリン,係数_乗用_CNG,係数_乗用_軽油,係数_乗用_メタノール,係数_乗用_LPG),125,5,AR241),3,FALSE))))))</f>
        <v/>
      </c>
      <c r="AP241" s="361" t="str">
        <f t="shared" si="79"/>
        <v/>
      </c>
      <c r="AQ241" s="363" t="str">
        <f t="shared" si="80"/>
        <v/>
      </c>
      <c r="AR241" s="361" t="str">
        <f t="shared" si="81"/>
        <v/>
      </c>
      <c r="AS241" s="363" t="str">
        <f t="shared" si="82"/>
        <v/>
      </c>
      <c r="AT241" s="364" t="str">
        <f t="shared" si="83"/>
        <v/>
      </c>
      <c r="AX241" s="607" t="b">
        <f t="shared" si="91"/>
        <v>0</v>
      </c>
      <c r="AY241" s="6" t="str">
        <f t="shared" si="92"/>
        <v>FALSEFALSEFALSE</v>
      </c>
      <c r="AZ241" s="608">
        <f t="shared" si="84"/>
        <v>0</v>
      </c>
      <c r="BA241" s="609" t="str">
        <f t="shared" si="93"/>
        <v/>
      </c>
      <c r="BB241" s="609">
        <f t="shared" si="85"/>
        <v>0</v>
      </c>
      <c r="BC241" s="604" t="str">
        <f t="shared" si="86"/>
        <v/>
      </c>
    </row>
    <row r="242" spans="1:55">
      <c r="A242" s="366">
        <v>186</v>
      </c>
      <c r="B242" s="108"/>
      <c r="C242" s="286"/>
      <c r="D242" s="287"/>
      <c r="E242" s="287"/>
      <c r="F242" s="288"/>
      <c r="G242" s="290"/>
      <c r="H242" s="107"/>
      <c r="I242" s="290"/>
      <c r="J242" s="107"/>
      <c r="K242" s="358" t="str">
        <f t="shared" si="63"/>
        <v/>
      </c>
      <c r="L242" s="358">
        <f t="shared" si="87"/>
        <v>0</v>
      </c>
      <c r="M242" s="358">
        <f t="shared" si="88"/>
        <v>0</v>
      </c>
      <c r="N242" s="359" t="str">
        <f t="shared" si="64"/>
        <v/>
      </c>
      <c r="O242" s="359" t="str">
        <f t="shared" si="65"/>
        <v/>
      </c>
      <c r="P242" s="359" t="str">
        <f t="shared" si="66"/>
        <v/>
      </c>
      <c r="Q242" s="359" t="str">
        <f t="shared" si="67"/>
        <v/>
      </c>
      <c r="R242" s="359" t="str">
        <f t="shared" si="68"/>
        <v/>
      </c>
      <c r="S242" s="359" t="str">
        <f t="shared" si="69"/>
        <v/>
      </c>
      <c r="T242" s="431" t="str">
        <f t="shared" si="89"/>
        <v/>
      </c>
      <c r="U242" s="515"/>
      <c r="V242" s="108"/>
      <c r="W242" s="109"/>
      <c r="X242" s="110"/>
      <c r="Y242" s="111"/>
      <c r="Z242" s="113"/>
      <c r="AA242" s="112"/>
      <c r="AB242" s="431" t="str">
        <f t="shared" si="70"/>
        <v/>
      </c>
      <c r="AC242" s="704" t="str">
        <f t="shared" si="90"/>
        <v/>
      </c>
      <c r="AD242" s="622"/>
      <c r="AE242" s="462"/>
      <c r="AF242" s="360" t="str">
        <f t="shared" si="71"/>
        <v/>
      </c>
      <c r="AG242" s="360" t="str">
        <f t="shared" si="72"/>
        <v/>
      </c>
      <c r="AH242" s="361" t="str">
        <f t="shared" si="73"/>
        <v/>
      </c>
      <c r="AI242" s="361" t="str">
        <f t="shared" si="74"/>
        <v/>
      </c>
      <c r="AJ242" s="361" t="str">
        <f t="shared" si="75"/>
        <v/>
      </c>
      <c r="AK242" s="361" t="str">
        <f t="shared" si="76"/>
        <v/>
      </c>
      <c r="AL242" s="361" t="str">
        <f t="shared" si="77"/>
        <v/>
      </c>
      <c r="AM242" s="361" t="str">
        <f t="shared" si="78"/>
        <v/>
      </c>
      <c r="AN242" s="362" t="str">
        <f>IF(AF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2,FALSE),IF(OR(AJ242=1,AJ242=2),VLOOKUP(AH242,INDEX((係数_乗用_ガソリン,係数_乗用_CNG,係数_乗用_軽油,係数_乗用_メタノール,係数_乗用_LPG),1,1,AR242):INDEX((係数_乗用_ガソリン,係数_乗用_CNG,係数_乗用_軽油,係数_乗用_メタノール,係数_乗用_LPG),125,5,AR242),2,FALSE))))))</f>
        <v/>
      </c>
      <c r="AO242" s="362" t="str">
        <f>IF(T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3,FALSE),IF(OR(AJ242=1,AJ242=2),VLOOKUP(AH242,INDEX((係数_乗用_ガソリン,係数_乗用_CNG,係数_乗用_軽油,係数_乗用_メタノール,係数_乗用_LPG),1,1,AR242):INDEX((係数_乗用_ガソリン,係数_乗用_CNG,係数_乗用_軽油,係数_乗用_メタノール,係数_乗用_LPG),125,5,AR242),3,FALSE))))))</f>
        <v/>
      </c>
      <c r="AP242" s="361" t="str">
        <f t="shared" si="79"/>
        <v/>
      </c>
      <c r="AQ242" s="363" t="str">
        <f t="shared" si="80"/>
        <v/>
      </c>
      <c r="AR242" s="361" t="str">
        <f t="shared" si="81"/>
        <v/>
      </c>
      <c r="AS242" s="363" t="str">
        <f t="shared" si="82"/>
        <v/>
      </c>
      <c r="AT242" s="364" t="str">
        <f t="shared" si="83"/>
        <v/>
      </c>
      <c r="AX242" s="607" t="b">
        <f t="shared" si="91"/>
        <v>0</v>
      </c>
      <c r="AY242" s="6" t="str">
        <f t="shared" si="92"/>
        <v>FALSEFALSEFALSE</v>
      </c>
      <c r="AZ242" s="608">
        <f t="shared" si="84"/>
        <v>0</v>
      </c>
      <c r="BA242" s="609" t="str">
        <f t="shared" si="93"/>
        <v/>
      </c>
      <c r="BB242" s="609">
        <f t="shared" si="85"/>
        <v>0</v>
      </c>
      <c r="BC242" s="604" t="str">
        <f t="shared" si="86"/>
        <v/>
      </c>
    </row>
    <row r="243" spans="1:55">
      <c r="A243" s="366">
        <v>187</v>
      </c>
      <c r="B243" s="108"/>
      <c r="C243" s="286"/>
      <c r="D243" s="287"/>
      <c r="E243" s="287"/>
      <c r="F243" s="288"/>
      <c r="G243" s="290"/>
      <c r="H243" s="107"/>
      <c r="I243" s="290"/>
      <c r="J243" s="107"/>
      <c r="K243" s="358" t="str">
        <f t="shared" si="63"/>
        <v/>
      </c>
      <c r="L243" s="358">
        <f t="shared" si="87"/>
        <v>0</v>
      </c>
      <c r="M243" s="358">
        <f t="shared" si="88"/>
        <v>0</v>
      </c>
      <c r="N243" s="359" t="str">
        <f t="shared" si="64"/>
        <v/>
      </c>
      <c r="O243" s="359" t="str">
        <f t="shared" si="65"/>
        <v/>
      </c>
      <c r="P243" s="359" t="str">
        <f t="shared" si="66"/>
        <v/>
      </c>
      <c r="Q243" s="359" t="str">
        <f t="shared" si="67"/>
        <v/>
      </c>
      <c r="R243" s="359" t="str">
        <f t="shared" si="68"/>
        <v/>
      </c>
      <c r="S243" s="359" t="str">
        <f t="shared" si="69"/>
        <v/>
      </c>
      <c r="T243" s="431" t="str">
        <f t="shared" si="89"/>
        <v/>
      </c>
      <c r="U243" s="515"/>
      <c r="V243" s="108"/>
      <c r="W243" s="109"/>
      <c r="X243" s="110"/>
      <c r="Y243" s="111"/>
      <c r="Z243" s="113"/>
      <c r="AA243" s="112"/>
      <c r="AB243" s="431" t="str">
        <f t="shared" si="70"/>
        <v/>
      </c>
      <c r="AC243" s="704" t="str">
        <f t="shared" si="90"/>
        <v/>
      </c>
      <c r="AD243" s="622"/>
      <c r="AE243" s="462"/>
      <c r="AF243" s="360" t="str">
        <f t="shared" si="71"/>
        <v/>
      </c>
      <c r="AG243" s="360" t="str">
        <f t="shared" si="72"/>
        <v/>
      </c>
      <c r="AH243" s="361" t="str">
        <f t="shared" si="73"/>
        <v/>
      </c>
      <c r="AI243" s="361" t="str">
        <f t="shared" si="74"/>
        <v/>
      </c>
      <c r="AJ243" s="361" t="str">
        <f t="shared" si="75"/>
        <v/>
      </c>
      <c r="AK243" s="361" t="str">
        <f t="shared" si="76"/>
        <v/>
      </c>
      <c r="AL243" s="361" t="str">
        <f t="shared" si="77"/>
        <v/>
      </c>
      <c r="AM243" s="361" t="str">
        <f t="shared" si="78"/>
        <v/>
      </c>
      <c r="AN243" s="362" t="str">
        <f>IF(AF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2,FALSE),IF(OR(AJ243=1,AJ243=2),VLOOKUP(AH243,INDEX((係数_乗用_ガソリン,係数_乗用_CNG,係数_乗用_軽油,係数_乗用_メタノール,係数_乗用_LPG),1,1,AR243):INDEX((係数_乗用_ガソリン,係数_乗用_CNG,係数_乗用_軽油,係数_乗用_メタノール,係数_乗用_LPG),125,5,AR243),2,FALSE))))))</f>
        <v/>
      </c>
      <c r="AO243" s="362" t="str">
        <f>IF(T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3,FALSE),IF(OR(AJ243=1,AJ243=2),VLOOKUP(AH243,INDEX((係数_乗用_ガソリン,係数_乗用_CNG,係数_乗用_軽油,係数_乗用_メタノール,係数_乗用_LPG),1,1,AR243):INDEX((係数_乗用_ガソリン,係数_乗用_CNG,係数_乗用_軽油,係数_乗用_メタノール,係数_乗用_LPG),125,5,AR243),3,FALSE))))))</f>
        <v/>
      </c>
      <c r="AP243" s="361" t="str">
        <f t="shared" si="79"/>
        <v/>
      </c>
      <c r="AQ243" s="363" t="str">
        <f t="shared" si="80"/>
        <v/>
      </c>
      <c r="AR243" s="361" t="str">
        <f t="shared" si="81"/>
        <v/>
      </c>
      <c r="AS243" s="363" t="str">
        <f t="shared" si="82"/>
        <v/>
      </c>
      <c r="AT243" s="364" t="str">
        <f t="shared" si="83"/>
        <v/>
      </c>
      <c r="AX243" s="607" t="b">
        <f t="shared" si="91"/>
        <v>0</v>
      </c>
      <c r="AY243" s="6" t="str">
        <f t="shared" si="92"/>
        <v>FALSEFALSEFALSE</v>
      </c>
      <c r="AZ243" s="608">
        <f t="shared" si="84"/>
        <v>0</v>
      </c>
      <c r="BA243" s="609" t="str">
        <f t="shared" si="93"/>
        <v/>
      </c>
      <c r="BB243" s="609">
        <f t="shared" si="85"/>
        <v>0</v>
      </c>
      <c r="BC243" s="604" t="str">
        <f t="shared" si="86"/>
        <v/>
      </c>
    </row>
    <row r="244" spans="1:55">
      <c r="A244" s="366">
        <v>188</v>
      </c>
      <c r="B244" s="108"/>
      <c r="C244" s="286"/>
      <c r="D244" s="287"/>
      <c r="E244" s="287"/>
      <c r="F244" s="288"/>
      <c r="G244" s="290"/>
      <c r="H244" s="107"/>
      <c r="I244" s="290"/>
      <c r="J244" s="107"/>
      <c r="K244" s="358" t="str">
        <f t="shared" si="63"/>
        <v/>
      </c>
      <c r="L244" s="358">
        <f t="shared" si="87"/>
        <v>0</v>
      </c>
      <c r="M244" s="358">
        <f t="shared" si="88"/>
        <v>0</v>
      </c>
      <c r="N244" s="359" t="str">
        <f t="shared" si="64"/>
        <v/>
      </c>
      <c r="O244" s="359" t="str">
        <f t="shared" si="65"/>
        <v/>
      </c>
      <c r="P244" s="359" t="str">
        <f t="shared" si="66"/>
        <v/>
      </c>
      <c r="Q244" s="359" t="str">
        <f t="shared" si="67"/>
        <v/>
      </c>
      <c r="R244" s="359" t="str">
        <f t="shared" si="68"/>
        <v/>
      </c>
      <c r="S244" s="359" t="str">
        <f t="shared" si="69"/>
        <v/>
      </c>
      <c r="T244" s="431" t="str">
        <f t="shared" si="89"/>
        <v/>
      </c>
      <c r="U244" s="515"/>
      <c r="V244" s="108"/>
      <c r="W244" s="109"/>
      <c r="X244" s="110"/>
      <c r="Y244" s="111"/>
      <c r="Z244" s="113"/>
      <c r="AA244" s="112"/>
      <c r="AB244" s="431" t="str">
        <f t="shared" si="70"/>
        <v/>
      </c>
      <c r="AC244" s="704" t="str">
        <f t="shared" si="90"/>
        <v/>
      </c>
      <c r="AD244" s="622"/>
      <c r="AE244" s="462"/>
      <c r="AF244" s="360" t="str">
        <f t="shared" si="71"/>
        <v/>
      </c>
      <c r="AG244" s="360" t="str">
        <f t="shared" si="72"/>
        <v/>
      </c>
      <c r="AH244" s="361" t="str">
        <f t="shared" si="73"/>
        <v/>
      </c>
      <c r="AI244" s="361" t="str">
        <f t="shared" si="74"/>
        <v/>
      </c>
      <c r="AJ244" s="361" t="str">
        <f t="shared" si="75"/>
        <v/>
      </c>
      <c r="AK244" s="361" t="str">
        <f t="shared" si="76"/>
        <v/>
      </c>
      <c r="AL244" s="361" t="str">
        <f t="shared" si="77"/>
        <v/>
      </c>
      <c r="AM244" s="361" t="str">
        <f t="shared" si="78"/>
        <v/>
      </c>
      <c r="AN244" s="362" t="str">
        <f>IF(AF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2,FALSE),IF(OR(AJ244=1,AJ244=2),VLOOKUP(AH244,INDEX((係数_乗用_ガソリン,係数_乗用_CNG,係数_乗用_軽油,係数_乗用_メタノール,係数_乗用_LPG),1,1,AR244):INDEX((係数_乗用_ガソリン,係数_乗用_CNG,係数_乗用_軽油,係数_乗用_メタノール,係数_乗用_LPG),125,5,AR244),2,FALSE))))))</f>
        <v/>
      </c>
      <c r="AO244" s="362" t="str">
        <f>IF(T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3,FALSE),IF(OR(AJ244=1,AJ244=2),VLOOKUP(AH244,INDEX((係数_乗用_ガソリン,係数_乗用_CNG,係数_乗用_軽油,係数_乗用_メタノール,係数_乗用_LPG),1,1,AR244):INDEX((係数_乗用_ガソリン,係数_乗用_CNG,係数_乗用_軽油,係数_乗用_メタノール,係数_乗用_LPG),125,5,AR244),3,FALSE))))))</f>
        <v/>
      </c>
      <c r="AP244" s="361" t="str">
        <f t="shared" si="79"/>
        <v/>
      </c>
      <c r="AQ244" s="363" t="str">
        <f t="shared" si="80"/>
        <v/>
      </c>
      <c r="AR244" s="361" t="str">
        <f t="shared" si="81"/>
        <v/>
      </c>
      <c r="AS244" s="363" t="str">
        <f t="shared" si="82"/>
        <v/>
      </c>
      <c r="AT244" s="364" t="str">
        <f t="shared" si="83"/>
        <v/>
      </c>
      <c r="AX244" s="607" t="b">
        <f t="shared" si="91"/>
        <v>0</v>
      </c>
      <c r="AY244" s="6" t="str">
        <f t="shared" si="92"/>
        <v>FALSEFALSEFALSE</v>
      </c>
      <c r="AZ244" s="608">
        <f t="shared" si="84"/>
        <v>0</v>
      </c>
      <c r="BA244" s="609" t="str">
        <f t="shared" si="93"/>
        <v/>
      </c>
      <c r="BB244" s="609">
        <f t="shared" si="85"/>
        <v>0</v>
      </c>
      <c r="BC244" s="604" t="str">
        <f t="shared" si="86"/>
        <v/>
      </c>
    </row>
    <row r="245" spans="1:55">
      <c r="A245" s="366">
        <v>189</v>
      </c>
      <c r="B245" s="108"/>
      <c r="C245" s="286"/>
      <c r="D245" s="287"/>
      <c r="E245" s="287"/>
      <c r="F245" s="288"/>
      <c r="G245" s="290"/>
      <c r="H245" s="107"/>
      <c r="I245" s="290"/>
      <c r="J245" s="107"/>
      <c r="K245" s="358" t="str">
        <f t="shared" si="63"/>
        <v/>
      </c>
      <c r="L245" s="358">
        <f t="shared" si="87"/>
        <v>0</v>
      </c>
      <c r="M245" s="358">
        <f t="shared" si="88"/>
        <v>0</v>
      </c>
      <c r="N245" s="359" t="str">
        <f t="shared" si="64"/>
        <v/>
      </c>
      <c r="O245" s="359" t="str">
        <f t="shared" si="65"/>
        <v/>
      </c>
      <c r="P245" s="359" t="str">
        <f t="shared" si="66"/>
        <v/>
      </c>
      <c r="Q245" s="359" t="str">
        <f t="shared" si="67"/>
        <v/>
      </c>
      <c r="R245" s="359" t="str">
        <f t="shared" si="68"/>
        <v/>
      </c>
      <c r="S245" s="359" t="str">
        <f t="shared" si="69"/>
        <v/>
      </c>
      <c r="T245" s="431" t="str">
        <f t="shared" si="89"/>
        <v/>
      </c>
      <c r="U245" s="515"/>
      <c r="V245" s="108"/>
      <c r="W245" s="109"/>
      <c r="X245" s="110"/>
      <c r="Y245" s="111"/>
      <c r="Z245" s="113"/>
      <c r="AA245" s="112"/>
      <c r="AB245" s="431" t="str">
        <f t="shared" si="70"/>
        <v/>
      </c>
      <c r="AC245" s="704" t="str">
        <f t="shared" si="90"/>
        <v/>
      </c>
      <c r="AD245" s="622"/>
      <c r="AE245" s="462"/>
      <c r="AF245" s="360" t="str">
        <f t="shared" si="71"/>
        <v/>
      </c>
      <c r="AG245" s="360" t="str">
        <f t="shared" si="72"/>
        <v/>
      </c>
      <c r="AH245" s="361" t="str">
        <f t="shared" si="73"/>
        <v/>
      </c>
      <c r="AI245" s="361" t="str">
        <f t="shared" si="74"/>
        <v/>
      </c>
      <c r="AJ245" s="361" t="str">
        <f t="shared" si="75"/>
        <v/>
      </c>
      <c r="AK245" s="361" t="str">
        <f t="shared" si="76"/>
        <v/>
      </c>
      <c r="AL245" s="361" t="str">
        <f t="shared" si="77"/>
        <v/>
      </c>
      <c r="AM245" s="361" t="str">
        <f t="shared" si="78"/>
        <v/>
      </c>
      <c r="AN245" s="362" t="str">
        <f>IF(AF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2,FALSE),IF(OR(AJ245=1,AJ245=2),VLOOKUP(AH245,INDEX((係数_乗用_ガソリン,係数_乗用_CNG,係数_乗用_軽油,係数_乗用_メタノール,係数_乗用_LPG),1,1,AR245):INDEX((係数_乗用_ガソリン,係数_乗用_CNG,係数_乗用_軽油,係数_乗用_メタノール,係数_乗用_LPG),125,5,AR245),2,FALSE))))))</f>
        <v/>
      </c>
      <c r="AO245" s="362" t="str">
        <f>IF(T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3,FALSE),IF(OR(AJ245=1,AJ245=2),VLOOKUP(AH245,INDEX((係数_乗用_ガソリン,係数_乗用_CNG,係数_乗用_軽油,係数_乗用_メタノール,係数_乗用_LPG),1,1,AR245):INDEX((係数_乗用_ガソリン,係数_乗用_CNG,係数_乗用_軽油,係数_乗用_メタノール,係数_乗用_LPG),125,5,AR245),3,FALSE))))))</f>
        <v/>
      </c>
      <c r="AP245" s="361" t="str">
        <f t="shared" si="79"/>
        <v/>
      </c>
      <c r="AQ245" s="363" t="str">
        <f t="shared" si="80"/>
        <v/>
      </c>
      <c r="AR245" s="361" t="str">
        <f t="shared" si="81"/>
        <v/>
      </c>
      <c r="AS245" s="363" t="str">
        <f t="shared" si="82"/>
        <v/>
      </c>
      <c r="AT245" s="364" t="str">
        <f t="shared" si="83"/>
        <v/>
      </c>
      <c r="AX245" s="607" t="b">
        <f t="shared" si="91"/>
        <v>0</v>
      </c>
      <c r="AY245" s="6" t="str">
        <f t="shared" si="92"/>
        <v>FALSEFALSEFALSE</v>
      </c>
      <c r="AZ245" s="608">
        <f t="shared" si="84"/>
        <v>0</v>
      </c>
      <c r="BA245" s="609" t="str">
        <f t="shared" si="93"/>
        <v/>
      </c>
      <c r="BB245" s="609">
        <f t="shared" si="85"/>
        <v>0</v>
      </c>
      <c r="BC245" s="604" t="str">
        <f t="shared" si="86"/>
        <v/>
      </c>
    </row>
    <row r="246" spans="1:55">
      <c r="A246" s="366">
        <v>190</v>
      </c>
      <c r="B246" s="108"/>
      <c r="C246" s="286"/>
      <c r="D246" s="287"/>
      <c r="E246" s="287"/>
      <c r="F246" s="288"/>
      <c r="G246" s="290"/>
      <c r="H246" s="107"/>
      <c r="I246" s="290"/>
      <c r="J246" s="107"/>
      <c r="K246" s="358" t="str">
        <f t="shared" si="63"/>
        <v/>
      </c>
      <c r="L246" s="358">
        <f t="shared" si="87"/>
        <v>0</v>
      </c>
      <c r="M246" s="358">
        <f t="shared" si="88"/>
        <v>0</v>
      </c>
      <c r="N246" s="359" t="str">
        <f t="shared" si="64"/>
        <v/>
      </c>
      <c r="O246" s="359" t="str">
        <f t="shared" si="65"/>
        <v/>
      </c>
      <c r="P246" s="359" t="str">
        <f t="shared" si="66"/>
        <v/>
      </c>
      <c r="Q246" s="359" t="str">
        <f t="shared" si="67"/>
        <v/>
      </c>
      <c r="R246" s="359" t="str">
        <f t="shared" si="68"/>
        <v/>
      </c>
      <c r="S246" s="359" t="str">
        <f t="shared" si="69"/>
        <v/>
      </c>
      <c r="T246" s="431" t="str">
        <f t="shared" si="89"/>
        <v/>
      </c>
      <c r="U246" s="515"/>
      <c r="V246" s="108"/>
      <c r="W246" s="109"/>
      <c r="X246" s="110"/>
      <c r="Y246" s="111"/>
      <c r="Z246" s="113"/>
      <c r="AA246" s="112"/>
      <c r="AB246" s="431" t="str">
        <f t="shared" si="70"/>
        <v/>
      </c>
      <c r="AC246" s="704" t="str">
        <f t="shared" si="90"/>
        <v/>
      </c>
      <c r="AD246" s="622"/>
      <c r="AE246" s="462"/>
      <c r="AF246" s="360" t="str">
        <f t="shared" si="71"/>
        <v/>
      </c>
      <c r="AG246" s="360" t="str">
        <f t="shared" si="72"/>
        <v/>
      </c>
      <c r="AH246" s="361" t="str">
        <f t="shared" si="73"/>
        <v/>
      </c>
      <c r="AI246" s="361" t="str">
        <f t="shared" si="74"/>
        <v/>
      </c>
      <c r="AJ246" s="361" t="str">
        <f t="shared" si="75"/>
        <v/>
      </c>
      <c r="AK246" s="361" t="str">
        <f t="shared" si="76"/>
        <v/>
      </c>
      <c r="AL246" s="361" t="str">
        <f t="shared" si="77"/>
        <v/>
      </c>
      <c r="AM246" s="361" t="str">
        <f t="shared" si="78"/>
        <v/>
      </c>
      <c r="AN246" s="362" t="str">
        <f>IF(AF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2,FALSE),IF(OR(AJ246=1,AJ246=2),VLOOKUP(AH246,INDEX((係数_乗用_ガソリン,係数_乗用_CNG,係数_乗用_軽油,係数_乗用_メタノール,係数_乗用_LPG),1,1,AR246):INDEX((係数_乗用_ガソリン,係数_乗用_CNG,係数_乗用_軽油,係数_乗用_メタノール,係数_乗用_LPG),125,5,AR246),2,FALSE))))))</f>
        <v/>
      </c>
      <c r="AO246" s="362" t="str">
        <f>IF(T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3,FALSE),IF(OR(AJ246=1,AJ246=2),VLOOKUP(AH246,INDEX((係数_乗用_ガソリン,係数_乗用_CNG,係数_乗用_軽油,係数_乗用_メタノール,係数_乗用_LPG),1,1,AR246):INDEX((係数_乗用_ガソリン,係数_乗用_CNG,係数_乗用_軽油,係数_乗用_メタノール,係数_乗用_LPG),125,5,AR246),3,FALSE))))))</f>
        <v/>
      </c>
      <c r="AP246" s="361" t="str">
        <f t="shared" si="79"/>
        <v/>
      </c>
      <c r="AQ246" s="363" t="str">
        <f t="shared" si="80"/>
        <v/>
      </c>
      <c r="AR246" s="361" t="str">
        <f t="shared" si="81"/>
        <v/>
      </c>
      <c r="AS246" s="363" t="str">
        <f t="shared" si="82"/>
        <v/>
      </c>
      <c r="AT246" s="364" t="str">
        <f t="shared" si="83"/>
        <v/>
      </c>
      <c r="AX246" s="607" t="b">
        <f t="shared" si="91"/>
        <v>0</v>
      </c>
      <c r="AY246" s="6" t="str">
        <f t="shared" si="92"/>
        <v>FALSEFALSEFALSE</v>
      </c>
      <c r="AZ246" s="608">
        <f t="shared" si="84"/>
        <v>0</v>
      </c>
      <c r="BA246" s="609" t="str">
        <f t="shared" si="93"/>
        <v/>
      </c>
      <c r="BB246" s="609">
        <f t="shared" si="85"/>
        <v>0</v>
      </c>
      <c r="BC246" s="604" t="str">
        <f t="shared" si="86"/>
        <v/>
      </c>
    </row>
    <row r="247" spans="1:55">
      <c r="A247" s="366">
        <v>191</v>
      </c>
      <c r="B247" s="108"/>
      <c r="C247" s="286"/>
      <c r="D247" s="287"/>
      <c r="E247" s="287"/>
      <c r="F247" s="288"/>
      <c r="G247" s="290"/>
      <c r="H247" s="107"/>
      <c r="I247" s="290"/>
      <c r="J247" s="107"/>
      <c r="K247" s="358" t="str">
        <f t="shared" si="63"/>
        <v/>
      </c>
      <c r="L247" s="358">
        <f t="shared" si="87"/>
        <v>0</v>
      </c>
      <c r="M247" s="358">
        <f t="shared" si="88"/>
        <v>0</v>
      </c>
      <c r="N247" s="359" t="str">
        <f t="shared" si="64"/>
        <v/>
      </c>
      <c r="O247" s="359" t="str">
        <f t="shared" si="65"/>
        <v/>
      </c>
      <c r="P247" s="359" t="str">
        <f t="shared" si="66"/>
        <v/>
      </c>
      <c r="Q247" s="359" t="str">
        <f t="shared" si="67"/>
        <v/>
      </c>
      <c r="R247" s="359" t="str">
        <f t="shared" si="68"/>
        <v/>
      </c>
      <c r="S247" s="359" t="str">
        <f t="shared" si="69"/>
        <v/>
      </c>
      <c r="T247" s="431" t="str">
        <f t="shared" si="89"/>
        <v/>
      </c>
      <c r="U247" s="515"/>
      <c r="V247" s="108"/>
      <c r="W247" s="109"/>
      <c r="X247" s="110"/>
      <c r="Y247" s="111"/>
      <c r="Z247" s="113"/>
      <c r="AA247" s="112"/>
      <c r="AB247" s="431" t="str">
        <f t="shared" si="70"/>
        <v/>
      </c>
      <c r="AC247" s="704" t="str">
        <f t="shared" si="90"/>
        <v/>
      </c>
      <c r="AD247" s="622"/>
      <c r="AE247" s="462"/>
      <c r="AF247" s="360" t="str">
        <f t="shared" si="71"/>
        <v/>
      </c>
      <c r="AG247" s="360" t="str">
        <f t="shared" si="72"/>
        <v/>
      </c>
      <c r="AH247" s="361" t="str">
        <f t="shared" si="73"/>
        <v/>
      </c>
      <c r="AI247" s="361" t="str">
        <f t="shared" si="74"/>
        <v/>
      </c>
      <c r="AJ247" s="361" t="str">
        <f t="shared" si="75"/>
        <v/>
      </c>
      <c r="AK247" s="361" t="str">
        <f t="shared" si="76"/>
        <v/>
      </c>
      <c r="AL247" s="361" t="str">
        <f t="shared" si="77"/>
        <v/>
      </c>
      <c r="AM247" s="361" t="str">
        <f t="shared" si="78"/>
        <v/>
      </c>
      <c r="AN247" s="362" t="str">
        <f>IF(AF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2,FALSE),IF(OR(AJ247=1,AJ247=2),VLOOKUP(AH247,INDEX((係数_乗用_ガソリン,係数_乗用_CNG,係数_乗用_軽油,係数_乗用_メタノール,係数_乗用_LPG),1,1,AR247):INDEX((係数_乗用_ガソリン,係数_乗用_CNG,係数_乗用_軽油,係数_乗用_メタノール,係数_乗用_LPG),125,5,AR247),2,FALSE))))))</f>
        <v/>
      </c>
      <c r="AO247" s="362" t="str">
        <f>IF(T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3,FALSE),IF(OR(AJ247=1,AJ247=2),VLOOKUP(AH247,INDEX((係数_乗用_ガソリン,係数_乗用_CNG,係数_乗用_軽油,係数_乗用_メタノール,係数_乗用_LPG),1,1,AR247):INDEX((係数_乗用_ガソリン,係数_乗用_CNG,係数_乗用_軽油,係数_乗用_メタノール,係数_乗用_LPG),125,5,AR247),3,FALSE))))))</f>
        <v/>
      </c>
      <c r="AP247" s="361" t="str">
        <f t="shared" si="79"/>
        <v/>
      </c>
      <c r="AQ247" s="363" t="str">
        <f t="shared" si="80"/>
        <v/>
      </c>
      <c r="AR247" s="361" t="str">
        <f t="shared" si="81"/>
        <v/>
      </c>
      <c r="AS247" s="363" t="str">
        <f t="shared" si="82"/>
        <v/>
      </c>
      <c r="AT247" s="364" t="str">
        <f t="shared" si="83"/>
        <v/>
      </c>
      <c r="AX247" s="607" t="b">
        <f t="shared" si="91"/>
        <v>0</v>
      </c>
      <c r="AY247" s="6" t="str">
        <f t="shared" si="92"/>
        <v>FALSEFALSEFALSE</v>
      </c>
      <c r="AZ247" s="608">
        <f t="shared" si="84"/>
        <v>0</v>
      </c>
      <c r="BA247" s="609" t="str">
        <f t="shared" si="93"/>
        <v/>
      </c>
      <c r="BB247" s="609">
        <f t="shared" si="85"/>
        <v>0</v>
      </c>
      <c r="BC247" s="604" t="str">
        <f t="shared" si="86"/>
        <v/>
      </c>
    </row>
    <row r="248" spans="1:55">
      <c r="A248" s="366">
        <v>192</v>
      </c>
      <c r="B248" s="108"/>
      <c r="C248" s="286"/>
      <c r="D248" s="287"/>
      <c r="E248" s="287"/>
      <c r="F248" s="288"/>
      <c r="G248" s="290"/>
      <c r="H248" s="107"/>
      <c r="I248" s="290"/>
      <c r="J248" s="107"/>
      <c r="K248" s="358" t="str">
        <f t="shared" si="63"/>
        <v/>
      </c>
      <c r="L248" s="358">
        <f t="shared" si="87"/>
        <v>0</v>
      </c>
      <c r="M248" s="358">
        <f t="shared" si="88"/>
        <v>0</v>
      </c>
      <c r="N248" s="359" t="str">
        <f t="shared" si="64"/>
        <v/>
      </c>
      <c r="O248" s="359" t="str">
        <f t="shared" si="65"/>
        <v/>
      </c>
      <c r="P248" s="359" t="str">
        <f t="shared" si="66"/>
        <v/>
      </c>
      <c r="Q248" s="359" t="str">
        <f t="shared" si="67"/>
        <v/>
      </c>
      <c r="R248" s="359" t="str">
        <f t="shared" si="68"/>
        <v/>
      </c>
      <c r="S248" s="359" t="str">
        <f t="shared" si="69"/>
        <v/>
      </c>
      <c r="T248" s="431" t="str">
        <f t="shared" si="89"/>
        <v/>
      </c>
      <c r="U248" s="515"/>
      <c r="V248" s="108"/>
      <c r="W248" s="109"/>
      <c r="X248" s="110"/>
      <c r="Y248" s="111"/>
      <c r="Z248" s="113"/>
      <c r="AA248" s="112"/>
      <c r="AB248" s="431" t="str">
        <f t="shared" si="70"/>
        <v/>
      </c>
      <c r="AC248" s="704" t="str">
        <f t="shared" si="90"/>
        <v/>
      </c>
      <c r="AD248" s="622"/>
      <c r="AE248" s="462"/>
      <c r="AF248" s="360" t="str">
        <f t="shared" si="71"/>
        <v/>
      </c>
      <c r="AG248" s="360" t="str">
        <f t="shared" si="72"/>
        <v/>
      </c>
      <c r="AH248" s="361" t="str">
        <f t="shared" si="73"/>
        <v/>
      </c>
      <c r="AI248" s="361" t="str">
        <f t="shared" si="74"/>
        <v/>
      </c>
      <c r="AJ248" s="361" t="str">
        <f t="shared" si="75"/>
        <v/>
      </c>
      <c r="AK248" s="361" t="str">
        <f t="shared" si="76"/>
        <v/>
      </c>
      <c r="AL248" s="361" t="str">
        <f t="shared" si="77"/>
        <v/>
      </c>
      <c r="AM248" s="361" t="str">
        <f t="shared" si="78"/>
        <v/>
      </c>
      <c r="AN248" s="362" t="str">
        <f>IF(AF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2,FALSE),IF(OR(AJ248=1,AJ248=2),VLOOKUP(AH248,INDEX((係数_乗用_ガソリン,係数_乗用_CNG,係数_乗用_軽油,係数_乗用_メタノール,係数_乗用_LPG),1,1,AR248):INDEX((係数_乗用_ガソリン,係数_乗用_CNG,係数_乗用_軽油,係数_乗用_メタノール,係数_乗用_LPG),125,5,AR248),2,FALSE))))))</f>
        <v/>
      </c>
      <c r="AO248" s="362" t="str">
        <f>IF(T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3,FALSE),IF(OR(AJ248=1,AJ248=2),VLOOKUP(AH248,INDEX((係数_乗用_ガソリン,係数_乗用_CNG,係数_乗用_軽油,係数_乗用_メタノール,係数_乗用_LPG),1,1,AR248):INDEX((係数_乗用_ガソリン,係数_乗用_CNG,係数_乗用_軽油,係数_乗用_メタノール,係数_乗用_LPG),125,5,AR248),3,FALSE))))))</f>
        <v/>
      </c>
      <c r="AP248" s="361" t="str">
        <f t="shared" si="79"/>
        <v/>
      </c>
      <c r="AQ248" s="363" t="str">
        <f t="shared" si="80"/>
        <v/>
      </c>
      <c r="AR248" s="361" t="str">
        <f t="shared" si="81"/>
        <v/>
      </c>
      <c r="AS248" s="363" t="str">
        <f t="shared" si="82"/>
        <v/>
      </c>
      <c r="AT248" s="364" t="str">
        <f t="shared" si="83"/>
        <v/>
      </c>
      <c r="AX248" s="607" t="b">
        <f t="shared" si="91"/>
        <v>0</v>
      </c>
      <c r="AY248" s="6" t="str">
        <f t="shared" si="92"/>
        <v>FALSEFALSEFALSE</v>
      </c>
      <c r="AZ248" s="608">
        <f t="shared" si="84"/>
        <v>0</v>
      </c>
      <c r="BA248" s="609" t="str">
        <f t="shared" si="93"/>
        <v/>
      </c>
      <c r="BB248" s="609">
        <f t="shared" si="85"/>
        <v>0</v>
      </c>
      <c r="BC248" s="604" t="str">
        <f t="shared" si="86"/>
        <v/>
      </c>
    </row>
    <row r="249" spans="1:55">
      <c r="A249" s="366">
        <v>193</v>
      </c>
      <c r="B249" s="108"/>
      <c r="C249" s="286"/>
      <c r="D249" s="287"/>
      <c r="E249" s="287"/>
      <c r="F249" s="288"/>
      <c r="G249" s="290"/>
      <c r="H249" s="107"/>
      <c r="I249" s="290"/>
      <c r="J249" s="107"/>
      <c r="K249" s="358" t="str">
        <f t="shared" ref="K249:K312" si="94">C249&amp;D249&amp;E249&amp;F249</f>
        <v/>
      </c>
      <c r="L249" s="358">
        <f t="shared" si="87"/>
        <v>0</v>
      </c>
      <c r="M249" s="358">
        <f t="shared" si="88"/>
        <v>0</v>
      </c>
      <c r="N249" s="359" t="str">
        <f t="shared" ref="N249:N312" si="95">IF(OR($L249&gt;$U$48,$M249&gt;$U$48,AND($L249&gt;$M249,$M249&lt;&gt;0),AND($L249=0,$M249&lt;&gt;0)),"ERROR","")</f>
        <v/>
      </c>
      <c r="O249" s="359" t="str">
        <f t="shared" ref="O249:O312" si="96">IF(AND($N249&lt;&gt;"ERROR",$L249&lt;=$U$49,$M249&lt;=$U$49,$M249&lt;&gt;0),"(減車済)","")</f>
        <v/>
      </c>
      <c r="P249" s="359" t="str">
        <f t="shared" ref="P249:P312" si="97">IF(AND($N249&lt;&gt;"ERROR",$L249&lt;$U$49,AND($M249&gt;$U$49,$M249&lt;=$W$49),$M249&lt;&gt;0),"減車","")</f>
        <v/>
      </c>
      <c r="Q249" s="359" t="str">
        <f t="shared" ref="Q249:Q312" si="98">IF(AND($N249&lt;&gt;"ERROR",$L249&gt;$U$49,$M249&lt;=$W$49,$M249&lt;&gt;0),"一時使用","")</f>
        <v/>
      </c>
      <c r="R249" s="359" t="str">
        <f t="shared" ref="R249:R312" si="99">IF(AND($N249&lt;&gt;"ERROR",AND($L249&gt;0,$L249&lt;=$U$49),$M249=0),"継続","")</f>
        <v/>
      </c>
      <c r="S249" s="359" t="str">
        <f t="shared" ref="S249:S312" si="100">IF(AND($N249&lt;&gt;"ERROR",AND($L249&gt;$U$49),$M249=0),"新規","")</f>
        <v/>
      </c>
      <c r="T249" s="431" t="str">
        <f t="shared" si="89"/>
        <v/>
      </c>
      <c r="U249" s="515"/>
      <c r="V249" s="108"/>
      <c r="W249" s="109"/>
      <c r="X249" s="110"/>
      <c r="Y249" s="111"/>
      <c r="Z249" s="113"/>
      <c r="AA249" s="112"/>
      <c r="AB249" s="431" t="str">
        <f t="shared" ref="AB249:AB312" si="101">IF(AF249="","",IF(AM249=1,VLOOKUP(AN249,低公害車判別,2,FALSE),IF(AM249=3,VLOOKUP(AN249,低公害車判別,2,FALSE),IF(AM249=4,VLOOKUP(AO249,低公害車判別,2,FALSE),"低公害車"))))</f>
        <v/>
      </c>
      <c r="AC249" s="704" t="str">
        <f t="shared" si="90"/>
        <v/>
      </c>
      <c r="AD249" s="622"/>
      <c r="AE249" s="462"/>
      <c r="AF249" s="360" t="str">
        <f t="shared" ref="AF249:AF312" si="102">IF(OR(T249="(減車済)",T249=""),"",1)</f>
        <v/>
      </c>
      <c r="AG249" s="360" t="str">
        <f t="shared" ref="AG249:AG312" si="103">IF(OR(T249="継続",T249="新規"),1,"")</f>
        <v/>
      </c>
      <c r="AH249" s="361" t="str">
        <f t="shared" ref="AH249:AH312" si="104">IF(AF249="","",UPPER(ASC(X249)))</f>
        <v/>
      </c>
      <c r="AI249" s="361" t="str">
        <f t="shared" ref="AI249:AI312" si="105">IF(AF249="","",IF(V249="","",IF(V249="普通",1,IF(V249="小型",2,0))))</f>
        <v/>
      </c>
      <c r="AJ249" s="361" t="str">
        <f t="shared" ref="AJ249:AJ312" si="106">IF(AF249="","",IF(W249="","",VLOOKUP(W249,用途,2,FALSE)))</f>
        <v/>
      </c>
      <c r="AK249" s="361" t="str">
        <f t="shared" ref="AK249:AK312" si="107">IF(AF249="","",IF(Y249="","",IF(Y249&lt;=10,1,IF(Y249&lt;30,2,IF(Y249&gt;=30,3,0)))))</f>
        <v/>
      </c>
      <c r="AL249" s="361" t="str">
        <f t="shared" ref="AL249:AL312" si="108">IF(AF249="","",IF(Z249="","",IF(Z249&lt;=1.7*1000,1,IF(Z249&lt;=2.5*1000,2,IF(Z249&lt;=3.5*1000,3,IF(Z249&lt;8*1000,4,IF(Z249&gt;=8*1000,5,"")))))))</f>
        <v/>
      </c>
      <c r="AM249" s="361" t="str">
        <f t="shared" ref="AM249:AM312" si="109">IF(AF249="","",IF(AA249="","",VLOOKUP(AA249,燃料の種類,2,FALSE)))</f>
        <v/>
      </c>
      <c r="AN249" s="362" t="str">
        <f>IF(AF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2,FALSE),IF(OR(AJ249=1,AJ249=2),VLOOKUP(AH249,INDEX((係数_乗用_ガソリン,係数_乗用_CNG,係数_乗用_軽油,係数_乗用_メタノール,係数_乗用_LPG),1,1,AR249):INDEX((係数_乗用_ガソリン,係数_乗用_CNG,係数_乗用_軽油,係数_乗用_メタノール,係数_乗用_LPG),125,5,AR249),2,FALSE))))))</f>
        <v/>
      </c>
      <c r="AO249" s="362" t="str">
        <f>IF(T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3,FALSE),IF(OR(AJ249=1,AJ249=2),VLOOKUP(AH249,INDEX((係数_乗用_ガソリン,係数_乗用_CNG,係数_乗用_軽油,係数_乗用_メタノール,係数_乗用_LPG),1,1,AR249):INDEX((係数_乗用_ガソリン,係数_乗用_CNG,係数_乗用_軽油,係数_乗用_メタノール,係数_乗用_LPG),125,5,AR249),3,FALSE))))))</f>
        <v/>
      </c>
      <c r="AP249" s="361" t="str">
        <f t="shared" ref="AP249:AP312" si="110">IF((AF249="")+(AC249=""),"",IF(燃料区分1=4,VLOOKUP(AO249,排ガス低減レベル,2,FALSE),VLOOKUP(AC249,排ガス低減レベル,2,FALSE)))</f>
        <v/>
      </c>
      <c r="AQ249" s="363" t="str">
        <f t="shared" ref="AQ249:AQ312" si="111">IF(AG249="","",IF(AJ249=3,B249&amp;"-"&amp;SUM(AJ249*100,AK249*10,AL249)&amp;"A",IF(OR(AJ249=2,AJ249=4,AJ249=6),B249&amp;"-"&amp;AL249*10&amp;"A",IF(AJ249=1,B249&amp;"-"&amp;AJ249&amp;"A",IF(AJ249=5,B249&amp;"-"&amp;SUM(AJ249*100,AI249*10,AL249)&amp;"A","")))))</f>
        <v/>
      </c>
      <c r="AR249" s="361" t="str">
        <f t="shared" ref="AR249:AR312" si="112">IF(OR(AM249=1,AM249=2,AM249=11),1,IF(AM249=6,2,IF(OR(AM249=4,AM249=5,AM249=10),3,IF(AM249=7,4,IF(AM249=3,5, IF(OR(AM249=8,AM249=9),6,""))))))</f>
        <v/>
      </c>
      <c r="AS249" s="363" t="str">
        <f t="shared" ref="AS249:AS312" si="113">IF(AG249="","",B249&amp;"-"&amp;AM249)</f>
        <v/>
      </c>
      <c r="AT249" s="364" t="str">
        <f t="shared" ref="AT249:AT312" si="114">IF(AF249="","",VLOOKUP(T249,車両の増減,2,FALSE))</f>
        <v/>
      </c>
      <c r="AX249" s="607" t="b">
        <f t="shared" si="91"/>
        <v>0</v>
      </c>
      <c r="AY249" s="6" t="str">
        <f t="shared" si="92"/>
        <v>FALSEFALSEFALSE</v>
      </c>
      <c r="AZ249" s="608">
        <f t="shared" ref="AZ249:AZ312" si="115">AA249</f>
        <v>0</v>
      </c>
      <c r="BA249" s="609" t="str">
        <f t="shared" si="93"/>
        <v/>
      </c>
      <c r="BB249" s="609">
        <f t="shared" ref="BB249:BB312" si="116">LEN(X249)</f>
        <v>0</v>
      </c>
      <c r="BC249" s="604" t="str">
        <f t="shared" ref="BC249:BC312" si="117">MID(X249,2,1)</f>
        <v/>
      </c>
    </row>
    <row r="250" spans="1:55">
      <c r="A250" s="366">
        <v>194</v>
      </c>
      <c r="B250" s="108"/>
      <c r="C250" s="286"/>
      <c r="D250" s="287"/>
      <c r="E250" s="287"/>
      <c r="F250" s="288"/>
      <c r="G250" s="290"/>
      <c r="H250" s="107"/>
      <c r="I250" s="290"/>
      <c r="J250" s="107"/>
      <c r="K250" s="358" t="str">
        <f t="shared" si="94"/>
        <v/>
      </c>
      <c r="L250" s="358">
        <f t="shared" ref="L250:L313" si="118">IF(G250&gt;0,DATE((G250),(H250+1),0),0)</f>
        <v>0</v>
      </c>
      <c r="M250" s="358">
        <f t="shared" ref="M250:M313" si="119">IF(I250&gt;0,DATE((I250),(J250+1),0),0)</f>
        <v>0</v>
      </c>
      <c r="N250" s="359" t="str">
        <f t="shared" si="95"/>
        <v/>
      </c>
      <c r="O250" s="359" t="str">
        <f t="shared" si="96"/>
        <v/>
      </c>
      <c r="P250" s="359" t="str">
        <f t="shared" si="97"/>
        <v/>
      </c>
      <c r="Q250" s="359" t="str">
        <f t="shared" si="98"/>
        <v/>
      </c>
      <c r="R250" s="359" t="str">
        <f t="shared" si="99"/>
        <v/>
      </c>
      <c r="S250" s="359" t="str">
        <f t="shared" si="100"/>
        <v/>
      </c>
      <c r="T250" s="431" t="str">
        <f t="shared" ref="T250:T313" si="120">N250&amp;O250&amp;P250&amp;Q250&amp;R250&amp;S250</f>
        <v/>
      </c>
      <c r="U250" s="515"/>
      <c r="V250" s="108"/>
      <c r="W250" s="109"/>
      <c r="X250" s="110"/>
      <c r="Y250" s="111"/>
      <c r="Z250" s="113"/>
      <c r="AA250" s="112"/>
      <c r="AB250" s="431" t="str">
        <f t="shared" si="101"/>
        <v/>
      </c>
      <c r="AC250" s="704" t="str">
        <f t="shared" ref="AC250:AC313" si="121">IF(AF250="","",IF((AN250="")+(AN250="－"),IF((AO250="")+(AO250=0),"－",AO250),IF((AN250="PM☆☆☆")+(AN250="☆及びPM☆☆☆")+(AN250="☆☆及びPM☆☆☆")+(AN250="☆☆☆及びPM☆☆☆"),"PM☆☆☆",IF((AN250="PM☆☆☆☆")+(AN250="☆及びPM☆☆☆☆")+(AN250="☆☆及びPM☆☆☆☆")+(AN250="☆☆☆及びPM☆☆☆☆"),"PM☆☆☆☆",IF((AN250="新☆")+(AN250="新NOx☆")+(AN250="新PM☆"),"新☆（新長期）",AN250)))))</f>
        <v/>
      </c>
      <c r="AD250" s="622"/>
      <c r="AE250" s="462"/>
      <c r="AF250" s="360" t="str">
        <f t="shared" si="102"/>
        <v/>
      </c>
      <c r="AG250" s="360" t="str">
        <f t="shared" si="103"/>
        <v/>
      </c>
      <c r="AH250" s="361" t="str">
        <f t="shared" si="104"/>
        <v/>
      </c>
      <c r="AI250" s="361" t="str">
        <f t="shared" si="105"/>
        <v/>
      </c>
      <c r="AJ250" s="361" t="str">
        <f t="shared" si="106"/>
        <v/>
      </c>
      <c r="AK250" s="361" t="str">
        <f t="shared" si="107"/>
        <v/>
      </c>
      <c r="AL250" s="361" t="str">
        <f t="shared" si="108"/>
        <v/>
      </c>
      <c r="AM250" s="361" t="str">
        <f t="shared" si="109"/>
        <v/>
      </c>
      <c r="AN250" s="362" t="str">
        <f>IF(AF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2,FALSE),IF(OR(AJ250=1,AJ250=2),VLOOKUP(AH250,INDEX((係数_乗用_ガソリン,係数_乗用_CNG,係数_乗用_軽油,係数_乗用_メタノール,係数_乗用_LPG),1,1,AR250):INDEX((係数_乗用_ガソリン,係数_乗用_CNG,係数_乗用_軽油,係数_乗用_メタノール,係数_乗用_LPG),125,5,AR250),2,FALSE))))))</f>
        <v/>
      </c>
      <c r="AO250" s="362" t="str">
        <f>IF(T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3,FALSE),IF(OR(AJ250=1,AJ250=2),VLOOKUP(AH250,INDEX((係数_乗用_ガソリン,係数_乗用_CNG,係数_乗用_軽油,係数_乗用_メタノール,係数_乗用_LPG),1,1,AR250):INDEX((係数_乗用_ガソリン,係数_乗用_CNG,係数_乗用_軽油,係数_乗用_メタノール,係数_乗用_LPG),125,5,AR250),3,FALSE))))))</f>
        <v/>
      </c>
      <c r="AP250" s="361" t="str">
        <f t="shared" si="110"/>
        <v/>
      </c>
      <c r="AQ250" s="363" t="str">
        <f t="shared" si="111"/>
        <v/>
      </c>
      <c r="AR250" s="361" t="str">
        <f t="shared" si="112"/>
        <v/>
      </c>
      <c r="AS250" s="363" t="str">
        <f t="shared" si="113"/>
        <v/>
      </c>
      <c r="AT250" s="364" t="str">
        <f t="shared" si="114"/>
        <v/>
      </c>
      <c r="AX250" s="607" t="b">
        <f t="shared" ref="AX250:AX313" si="122">IF(AY250="FALSEFALSEFALSEFALSE","ハイブリッド")</f>
        <v>0</v>
      </c>
      <c r="AY250" s="6" t="str">
        <f t="shared" ref="AY250:AY313" si="123">EXACT(AZ250,BA250)&amp;IF(BA250="","")&amp;IF(AZ250="電気",TRUE)&amp;IF(AZ250="LPG",TRUE)</f>
        <v>FALSEFALSEFALSE</v>
      </c>
      <c r="AZ250" s="608">
        <f t="shared" si="115"/>
        <v>0</v>
      </c>
      <c r="BA250" s="609" t="str">
        <f t="shared" ref="BA250:BA313" si="124">IF(COUNTIFS(BC250,"*A*",BB250,"3"),"ハイブリッド(ガソリン)","")</f>
        <v/>
      </c>
      <c r="BB250" s="609">
        <f t="shared" si="116"/>
        <v>0</v>
      </c>
      <c r="BC250" s="604" t="str">
        <f t="shared" si="117"/>
        <v/>
      </c>
    </row>
    <row r="251" spans="1:55">
      <c r="A251" s="366">
        <v>195</v>
      </c>
      <c r="B251" s="108"/>
      <c r="C251" s="286"/>
      <c r="D251" s="287"/>
      <c r="E251" s="287"/>
      <c r="F251" s="288"/>
      <c r="G251" s="290"/>
      <c r="H251" s="107"/>
      <c r="I251" s="290"/>
      <c r="J251" s="107"/>
      <c r="K251" s="358" t="str">
        <f t="shared" si="94"/>
        <v/>
      </c>
      <c r="L251" s="358">
        <f t="shared" si="118"/>
        <v>0</v>
      </c>
      <c r="M251" s="358">
        <f t="shared" si="119"/>
        <v>0</v>
      </c>
      <c r="N251" s="359" t="str">
        <f t="shared" si="95"/>
        <v/>
      </c>
      <c r="O251" s="359" t="str">
        <f t="shared" si="96"/>
        <v/>
      </c>
      <c r="P251" s="359" t="str">
        <f t="shared" si="97"/>
        <v/>
      </c>
      <c r="Q251" s="359" t="str">
        <f t="shared" si="98"/>
        <v/>
      </c>
      <c r="R251" s="359" t="str">
        <f t="shared" si="99"/>
        <v/>
      </c>
      <c r="S251" s="359" t="str">
        <f t="shared" si="100"/>
        <v/>
      </c>
      <c r="T251" s="431" t="str">
        <f t="shared" si="120"/>
        <v/>
      </c>
      <c r="U251" s="515"/>
      <c r="V251" s="108"/>
      <c r="W251" s="109"/>
      <c r="X251" s="110"/>
      <c r="Y251" s="111"/>
      <c r="Z251" s="113"/>
      <c r="AA251" s="112"/>
      <c r="AB251" s="431" t="str">
        <f t="shared" si="101"/>
        <v/>
      </c>
      <c r="AC251" s="704" t="str">
        <f t="shared" si="121"/>
        <v/>
      </c>
      <c r="AD251" s="622"/>
      <c r="AE251" s="462"/>
      <c r="AF251" s="360" t="str">
        <f t="shared" si="102"/>
        <v/>
      </c>
      <c r="AG251" s="360" t="str">
        <f t="shared" si="103"/>
        <v/>
      </c>
      <c r="AH251" s="361" t="str">
        <f t="shared" si="104"/>
        <v/>
      </c>
      <c r="AI251" s="361" t="str">
        <f t="shared" si="105"/>
        <v/>
      </c>
      <c r="AJ251" s="361" t="str">
        <f t="shared" si="106"/>
        <v/>
      </c>
      <c r="AK251" s="361" t="str">
        <f t="shared" si="107"/>
        <v/>
      </c>
      <c r="AL251" s="361" t="str">
        <f t="shared" si="108"/>
        <v/>
      </c>
      <c r="AM251" s="361" t="str">
        <f t="shared" si="109"/>
        <v/>
      </c>
      <c r="AN251" s="362" t="str">
        <f>IF(AF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2,FALSE),IF(OR(AJ251=1,AJ251=2),VLOOKUP(AH251,INDEX((係数_乗用_ガソリン,係数_乗用_CNG,係数_乗用_軽油,係数_乗用_メタノール,係数_乗用_LPG),1,1,AR251):INDEX((係数_乗用_ガソリン,係数_乗用_CNG,係数_乗用_軽油,係数_乗用_メタノール,係数_乗用_LPG),125,5,AR251),2,FALSE))))))</f>
        <v/>
      </c>
      <c r="AO251" s="362" t="str">
        <f>IF(T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3,FALSE),IF(OR(AJ251=1,AJ251=2),VLOOKUP(AH251,INDEX((係数_乗用_ガソリン,係数_乗用_CNG,係数_乗用_軽油,係数_乗用_メタノール,係数_乗用_LPG),1,1,AR251):INDEX((係数_乗用_ガソリン,係数_乗用_CNG,係数_乗用_軽油,係数_乗用_メタノール,係数_乗用_LPG),125,5,AR251),3,FALSE))))))</f>
        <v/>
      </c>
      <c r="AP251" s="361" t="str">
        <f t="shared" si="110"/>
        <v/>
      </c>
      <c r="AQ251" s="363" t="str">
        <f t="shared" si="111"/>
        <v/>
      </c>
      <c r="AR251" s="361" t="str">
        <f t="shared" si="112"/>
        <v/>
      </c>
      <c r="AS251" s="363" t="str">
        <f t="shared" si="113"/>
        <v/>
      </c>
      <c r="AT251" s="364" t="str">
        <f t="shared" si="114"/>
        <v/>
      </c>
      <c r="AX251" s="607" t="b">
        <f t="shared" si="122"/>
        <v>0</v>
      </c>
      <c r="AY251" s="6" t="str">
        <f t="shared" si="123"/>
        <v>FALSEFALSEFALSE</v>
      </c>
      <c r="AZ251" s="608">
        <f t="shared" si="115"/>
        <v>0</v>
      </c>
      <c r="BA251" s="609" t="str">
        <f t="shared" si="124"/>
        <v/>
      </c>
      <c r="BB251" s="609">
        <f t="shared" si="116"/>
        <v>0</v>
      </c>
      <c r="BC251" s="604" t="str">
        <f t="shared" si="117"/>
        <v/>
      </c>
    </row>
    <row r="252" spans="1:55">
      <c r="A252" s="366">
        <v>196</v>
      </c>
      <c r="B252" s="108"/>
      <c r="C252" s="286"/>
      <c r="D252" s="287"/>
      <c r="E252" s="287"/>
      <c r="F252" s="288"/>
      <c r="G252" s="290"/>
      <c r="H252" s="107"/>
      <c r="I252" s="290"/>
      <c r="J252" s="107"/>
      <c r="K252" s="358" t="str">
        <f t="shared" si="94"/>
        <v/>
      </c>
      <c r="L252" s="358">
        <f t="shared" si="118"/>
        <v>0</v>
      </c>
      <c r="M252" s="358">
        <f t="shared" si="119"/>
        <v>0</v>
      </c>
      <c r="N252" s="359" t="str">
        <f t="shared" si="95"/>
        <v/>
      </c>
      <c r="O252" s="359" t="str">
        <f t="shared" si="96"/>
        <v/>
      </c>
      <c r="P252" s="359" t="str">
        <f t="shared" si="97"/>
        <v/>
      </c>
      <c r="Q252" s="359" t="str">
        <f t="shared" si="98"/>
        <v/>
      </c>
      <c r="R252" s="359" t="str">
        <f t="shared" si="99"/>
        <v/>
      </c>
      <c r="S252" s="359" t="str">
        <f t="shared" si="100"/>
        <v/>
      </c>
      <c r="T252" s="431" t="str">
        <f t="shared" si="120"/>
        <v/>
      </c>
      <c r="U252" s="515"/>
      <c r="V252" s="108"/>
      <c r="W252" s="109"/>
      <c r="X252" s="110"/>
      <c r="Y252" s="111"/>
      <c r="Z252" s="113"/>
      <c r="AA252" s="112"/>
      <c r="AB252" s="431" t="str">
        <f t="shared" si="101"/>
        <v/>
      </c>
      <c r="AC252" s="704" t="str">
        <f t="shared" si="121"/>
        <v/>
      </c>
      <c r="AD252" s="622"/>
      <c r="AE252" s="462"/>
      <c r="AF252" s="360" t="str">
        <f t="shared" si="102"/>
        <v/>
      </c>
      <c r="AG252" s="360" t="str">
        <f t="shared" si="103"/>
        <v/>
      </c>
      <c r="AH252" s="361" t="str">
        <f t="shared" si="104"/>
        <v/>
      </c>
      <c r="AI252" s="361" t="str">
        <f t="shared" si="105"/>
        <v/>
      </c>
      <c r="AJ252" s="361" t="str">
        <f t="shared" si="106"/>
        <v/>
      </c>
      <c r="AK252" s="361" t="str">
        <f t="shared" si="107"/>
        <v/>
      </c>
      <c r="AL252" s="361" t="str">
        <f t="shared" si="108"/>
        <v/>
      </c>
      <c r="AM252" s="361" t="str">
        <f t="shared" si="109"/>
        <v/>
      </c>
      <c r="AN252" s="362" t="str">
        <f>IF(AF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2,FALSE),IF(OR(AJ252=1,AJ252=2),VLOOKUP(AH252,INDEX((係数_乗用_ガソリン,係数_乗用_CNG,係数_乗用_軽油,係数_乗用_メタノール,係数_乗用_LPG),1,1,AR252):INDEX((係数_乗用_ガソリン,係数_乗用_CNG,係数_乗用_軽油,係数_乗用_メタノール,係数_乗用_LPG),125,5,AR252),2,FALSE))))))</f>
        <v/>
      </c>
      <c r="AO252" s="362" t="str">
        <f>IF(T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3,FALSE),IF(OR(AJ252=1,AJ252=2),VLOOKUP(AH252,INDEX((係数_乗用_ガソリン,係数_乗用_CNG,係数_乗用_軽油,係数_乗用_メタノール,係数_乗用_LPG),1,1,AR252):INDEX((係数_乗用_ガソリン,係数_乗用_CNG,係数_乗用_軽油,係数_乗用_メタノール,係数_乗用_LPG),125,5,AR252),3,FALSE))))))</f>
        <v/>
      </c>
      <c r="AP252" s="361" t="str">
        <f t="shared" si="110"/>
        <v/>
      </c>
      <c r="AQ252" s="363" t="str">
        <f t="shared" si="111"/>
        <v/>
      </c>
      <c r="AR252" s="361" t="str">
        <f t="shared" si="112"/>
        <v/>
      </c>
      <c r="AS252" s="363" t="str">
        <f t="shared" si="113"/>
        <v/>
      </c>
      <c r="AT252" s="364" t="str">
        <f t="shared" si="114"/>
        <v/>
      </c>
      <c r="AX252" s="607" t="b">
        <f t="shared" si="122"/>
        <v>0</v>
      </c>
      <c r="AY252" s="6" t="str">
        <f t="shared" si="123"/>
        <v>FALSEFALSEFALSE</v>
      </c>
      <c r="AZ252" s="608">
        <f t="shared" si="115"/>
        <v>0</v>
      </c>
      <c r="BA252" s="609" t="str">
        <f t="shared" si="124"/>
        <v/>
      </c>
      <c r="BB252" s="609">
        <f t="shared" si="116"/>
        <v>0</v>
      </c>
      <c r="BC252" s="604" t="str">
        <f t="shared" si="117"/>
        <v/>
      </c>
    </row>
    <row r="253" spans="1:55">
      <c r="A253" s="366">
        <v>197</v>
      </c>
      <c r="B253" s="108"/>
      <c r="C253" s="286"/>
      <c r="D253" s="287"/>
      <c r="E253" s="287"/>
      <c r="F253" s="288"/>
      <c r="G253" s="290"/>
      <c r="H253" s="107"/>
      <c r="I253" s="290"/>
      <c r="J253" s="107"/>
      <c r="K253" s="358" t="str">
        <f t="shared" si="94"/>
        <v/>
      </c>
      <c r="L253" s="358">
        <f t="shared" si="118"/>
        <v>0</v>
      </c>
      <c r="M253" s="358">
        <f t="shared" si="119"/>
        <v>0</v>
      </c>
      <c r="N253" s="359" t="str">
        <f t="shared" si="95"/>
        <v/>
      </c>
      <c r="O253" s="359" t="str">
        <f t="shared" si="96"/>
        <v/>
      </c>
      <c r="P253" s="359" t="str">
        <f t="shared" si="97"/>
        <v/>
      </c>
      <c r="Q253" s="359" t="str">
        <f t="shared" si="98"/>
        <v/>
      </c>
      <c r="R253" s="359" t="str">
        <f t="shared" si="99"/>
        <v/>
      </c>
      <c r="S253" s="359" t="str">
        <f t="shared" si="100"/>
        <v/>
      </c>
      <c r="T253" s="431" t="str">
        <f t="shared" si="120"/>
        <v/>
      </c>
      <c r="U253" s="515"/>
      <c r="V253" s="108"/>
      <c r="W253" s="109"/>
      <c r="X253" s="110"/>
      <c r="Y253" s="111"/>
      <c r="Z253" s="113"/>
      <c r="AA253" s="112"/>
      <c r="AB253" s="431" t="str">
        <f t="shared" si="101"/>
        <v/>
      </c>
      <c r="AC253" s="704" t="str">
        <f t="shared" si="121"/>
        <v/>
      </c>
      <c r="AD253" s="622"/>
      <c r="AE253" s="462"/>
      <c r="AF253" s="360" t="str">
        <f t="shared" si="102"/>
        <v/>
      </c>
      <c r="AG253" s="360" t="str">
        <f t="shared" si="103"/>
        <v/>
      </c>
      <c r="AH253" s="361" t="str">
        <f t="shared" si="104"/>
        <v/>
      </c>
      <c r="AI253" s="361" t="str">
        <f t="shared" si="105"/>
        <v/>
      </c>
      <c r="AJ253" s="361" t="str">
        <f t="shared" si="106"/>
        <v/>
      </c>
      <c r="AK253" s="361" t="str">
        <f t="shared" si="107"/>
        <v/>
      </c>
      <c r="AL253" s="361" t="str">
        <f t="shared" si="108"/>
        <v/>
      </c>
      <c r="AM253" s="361" t="str">
        <f t="shared" si="109"/>
        <v/>
      </c>
      <c r="AN253" s="362" t="str">
        <f>IF(AF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2,FALSE),IF(OR(AJ253=1,AJ253=2),VLOOKUP(AH253,INDEX((係数_乗用_ガソリン,係数_乗用_CNG,係数_乗用_軽油,係数_乗用_メタノール,係数_乗用_LPG),1,1,AR253):INDEX((係数_乗用_ガソリン,係数_乗用_CNG,係数_乗用_軽油,係数_乗用_メタノール,係数_乗用_LPG),125,5,AR253),2,FALSE))))))</f>
        <v/>
      </c>
      <c r="AO253" s="362" t="str">
        <f>IF(T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3,FALSE),IF(OR(AJ253=1,AJ253=2),VLOOKUP(AH253,INDEX((係数_乗用_ガソリン,係数_乗用_CNG,係数_乗用_軽油,係数_乗用_メタノール,係数_乗用_LPG),1,1,AR253):INDEX((係数_乗用_ガソリン,係数_乗用_CNG,係数_乗用_軽油,係数_乗用_メタノール,係数_乗用_LPG),125,5,AR253),3,FALSE))))))</f>
        <v/>
      </c>
      <c r="AP253" s="361" t="str">
        <f t="shared" si="110"/>
        <v/>
      </c>
      <c r="AQ253" s="363" t="str">
        <f t="shared" si="111"/>
        <v/>
      </c>
      <c r="AR253" s="361" t="str">
        <f t="shared" si="112"/>
        <v/>
      </c>
      <c r="AS253" s="363" t="str">
        <f t="shared" si="113"/>
        <v/>
      </c>
      <c r="AT253" s="364" t="str">
        <f t="shared" si="114"/>
        <v/>
      </c>
      <c r="AX253" s="607" t="b">
        <f t="shared" si="122"/>
        <v>0</v>
      </c>
      <c r="AY253" s="6" t="str">
        <f t="shared" si="123"/>
        <v>FALSEFALSEFALSE</v>
      </c>
      <c r="AZ253" s="608">
        <f t="shared" si="115"/>
        <v>0</v>
      </c>
      <c r="BA253" s="609" t="str">
        <f t="shared" si="124"/>
        <v/>
      </c>
      <c r="BB253" s="609">
        <f t="shared" si="116"/>
        <v>0</v>
      </c>
      <c r="BC253" s="604" t="str">
        <f t="shared" si="117"/>
        <v/>
      </c>
    </row>
    <row r="254" spans="1:55">
      <c r="A254" s="366">
        <v>198</v>
      </c>
      <c r="B254" s="108"/>
      <c r="C254" s="286"/>
      <c r="D254" s="287"/>
      <c r="E254" s="287"/>
      <c r="F254" s="288"/>
      <c r="G254" s="290"/>
      <c r="H254" s="107"/>
      <c r="I254" s="290"/>
      <c r="J254" s="107"/>
      <c r="K254" s="358" t="str">
        <f t="shared" si="94"/>
        <v/>
      </c>
      <c r="L254" s="358">
        <f t="shared" si="118"/>
        <v>0</v>
      </c>
      <c r="M254" s="358">
        <f t="shared" si="119"/>
        <v>0</v>
      </c>
      <c r="N254" s="359" t="str">
        <f t="shared" si="95"/>
        <v/>
      </c>
      <c r="O254" s="359" t="str">
        <f t="shared" si="96"/>
        <v/>
      </c>
      <c r="P254" s="359" t="str">
        <f t="shared" si="97"/>
        <v/>
      </c>
      <c r="Q254" s="359" t="str">
        <f t="shared" si="98"/>
        <v/>
      </c>
      <c r="R254" s="359" t="str">
        <f t="shared" si="99"/>
        <v/>
      </c>
      <c r="S254" s="359" t="str">
        <f t="shared" si="100"/>
        <v/>
      </c>
      <c r="T254" s="431" t="str">
        <f t="shared" si="120"/>
        <v/>
      </c>
      <c r="U254" s="515"/>
      <c r="V254" s="108"/>
      <c r="W254" s="109"/>
      <c r="X254" s="110"/>
      <c r="Y254" s="111"/>
      <c r="Z254" s="113"/>
      <c r="AA254" s="112"/>
      <c r="AB254" s="431" t="str">
        <f t="shared" si="101"/>
        <v/>
      </c>
      <c r="AC254" s="704" t="str">
        <f t="shared" si="121"/>
        <v/>
      </c>
      <c r="AD254" s="622"/>
      <c r="AE254" s="462"/>
      <c r="AF254" s="360" t="str">
        <f t="shared" si="102"/>
        <v/>
      </c>
      <c r="AG254" s="360" t="str">
        <f t="shared" si="103"/>
        <v/>
      </c>
      <c r="AH254" s="361" t="str">
        <f t="shared" si="104"/>
        <v/>
      </c>
      <c r="AI254" s="361" t="str">
        <f t="shared" si="105"/>
        <v/>
      </c>
      <c r="AJ254" s="361" t="str">
        <f t="shared" si="106"/>
        <v/>
      </c>
      <c r="AK254" s="361" t="str">
        <f t="shared" si="107"/>
        <v/>
      </c>
      <c r="AL254" s="361" t="str">
        <f t="shared" si="108"/>
        <v/>
      </c>
      <c r="AM254" s="361" t="str">
        <f t="shared" si="109"/>
        <v/>
      </c>
      <c r="AN254" s="362" t="str">
        <f>IF(AF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2,FALSE),IF(OR(AJ254=1,AJ254=2),VLOOKUP(AH254,INDEX((係数_乗用_ガソリン,係数_乗用_CNG,係数_乗用_軽油,係数_乗用_メタノール,係数_乗用_LPG),1,1,AR254):INDEX((係数_乗用_ガソリン,係数_乗用_CNG,係数_乗用_軽油,係数_乗用_メタノール,係数_乗用_LPG),125,5,AR254),2,FALSE))))))</f>
        <v/>
      </c>
      <c r="AO254" s="362" t="str">
        <f>IF(T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3,FALSE),IF(OR(AJ254=1,AJ254=2),VLOOKUP(AH254,INDEX((係数_乗用_ガソリン,係数_乗用_CNG,係数_乗用_軽油,係数_乗用_メタノール,係数_乗用_LPG),1,1,AR254):INDEX((係数_乗用_ガソリン,係数_乗用_CNG,係数_乗用_軽油,係数_乗用_メタノール,係数_乗用_LPG),125,5,AR254),3,FALSE))))))</f>
        <v/>
      </c>
      <c r="AP254" s="361" t="str">
        <f t="shared" si="110"/>
        <v/>
      </c>
      <c r="AQ254" s="363" t="str">
        <f t="shared" si="111"/>
        <v/>
      </c>
      <c r="AR254" s="361" t="str">
        <f t="shared" si="112"/>
        <v/>
      </c>
      <c r="AS254" s="363" t="str">
        <f t="shared" si="113"/>
        <v/>
      </c>
      <c r="AT254" s="364" t="str">
        <f t="shared" si="114"/>
        <v/>
      </c>
      <c r="AX254" s="607" t="b">
        <f t="shared" si="122"/>
        <v>0</v>
      </c>
      <c r="AY254" s="6" t="str">
        <f t="shared" si="123"/>
        <v>FALSEFALSEFALSE</v>
      </c>
      <c r="AZ254" s="608">
        <f t="shared" si="115"/>
        <v>0</v>
      </c>
      <c r="BA254" s="609" t="str">
        <f t="shared" si="124"/>
        <v/>
      </c>
      <c r="BB254" s="609">
        <f t="shared" si="116"/>
        <v>0</v>
      </c>
      <c r="BC254" s="604" t="str">
        <f t="shared" si="117"/>
        <v/>
      </c>
    </row>
    <row r="255" spans="1:55">
      <c r="A255" s="366">
        <v>199</v>
      </c>
      <c r="B255" s="108"/>
      <c r="C255" s="286"/>
      <c r="D255" s="287"/>
      <c r="E255" s="287"/>
      <c r="F255" s="288"/>
      <c r="G255" s="290"/>
      <c r="H255" s="107"/>
      <c r="I255" s="290"/>
      <c r="J255" s="107"/>
      <c r="K255" s="358" t="str">
        <f t="shared" si="94"/>
        <v/>
      </c>
      <c r="L255" s="358">
        <f t="shared" si="118"/>
        <v>0</v>
      </c>
      <c r="M255" s="358">
        <f t="shared" si="119"/>
        <v>0</v>
      </c>
      <c r="N255" s="359" t="str">
        <f t="shared" si="95"/>
        <v/>
      </c>
      <c r="O255" s="359" t="str">
        <f t="shared" si="96"/>
        <v/>
      </c>
      <c r="P255" s="359" t="str">
        <f t="shared" si="97"/>
        <v/>
      </c>
      <c r="Q255" s="359" t="str">
        <f t="shared" si="98"/>
        <v/>
      </c>
      <c r="R255" s="359" t="str">
        <f t="shared" si="99"/>
        <v/>
      </c>
      <c r="S255" s="359" t="str">
        <f t="shared" si="100"/>
        <v/>
      </c>
      <c r="T255" s="431" t="str">
        <f t="shared" si="120"/>
        <v/>
      </c>
      <c r="U255" s="515"/>
      <c r="V255" s="108"/>
      <c r="W255" s="109"/>
      <c r="X255" s="110"/>
      <c r="Y255" s="111"/>
      <c r="Z255" s="113"/>
      <c r="AA255" s="112"/>
      <c r="AB255" s="431" t="str">
        <f t="shared" si="101"/>
        <v/>
      </c>
      <c r="AC255" s="704" t="str">
        <f t="shared" si="121"/>
        <v/>
      </c>
      <c r="AD255" s="622"/>
      <c r="AE255" s="462"/>
      <c r="AF255" s="360" t="str">
        <f t="shared" si="102"/>
        <v/>
      </c>
      <c r="AG255" s="360" t="str">
        <f t="shared" si="103"/>
        <v/>
      </c>
      <c r="AH255" s="361" t="str">
        <f t="shared" si="104"/>
        <v/>
      </c>
      <c r="AI255" s="361" t="str">
        <f t="shared" si="105"/>
        <v/>
      </c>
      <c r="AJ255" s="361" t="str">
        <f t="shared" si="106"/>
        <v/>
      </c>
      <c r="AK255" s="361" t="str">
        <f t="shared" si="107"/>
        <v/>
      </c>
      <c r="AL255" s="361" t="str">
        <f t="shared" si="108"/>
        <v/>
      </c>
      <c r="AM255" s="361" t="str">
        <f t="shared" si="109"/>
        <v/>
      </c>
      <c r="AN255" s="362" t="str">
        <f>IF(AF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2,FALSE),IF(OR(AJ255=1,AJ255=2),VLOOKUP(AH255,INDEX((係数_乗用_ガソリン,係数_乗用_CNG,係数_乗用_軽油,係数_乗用_メタノール,係数_乗用_LPG),1,1,AR255):INDEX((係数_乗用_ガソリン,係数_乗用_CNG,係数_乗用_軽油,係数_乗用_メタノール,係数_乗用_LPG),125,5,AR255),2,FALSE))))))</f>
        <v/>
      </c>
      <c r="AO255" s="362" t="str">
        <f>IF(T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3,FALSE),IF(OR(AJ255=1,AJ255=2),VLOOKUP(AH255,INDEX((係数_乗用_ガソリン,係数_乗用_CNG,係数_乗用_軽油,係数_乗用_メタノール,係数_乗用_LPG),1,1,AR255):INDEX((係数_乗用_ガソリン,係数_乗用_CNG,係数_乗用_軽油,係数_乗用_メタノール,係数_乗用_LPG),125,5,AR255),3,FALSE))))))</f>
        <v/>
      </c>
      <c r="AP255" s="361" t="str">
        <f t="shared" si="110"/>
        <v/>
      </c>
      <c r="AQ255" s="363" t="str">
        <f t="shared" si="111"/>
        <v/>
      </c>
      <c r="AR255" s="361" t="str">
        <f t="shared" si="112"/>
        <v/>
      </c>
      <c r="AS255" s="363" t="str">
        <f t="shared" si="113"/>
        <v/>
      </c>
      <c r="AT255" s="364" t="str">
        <f t="shared" si="114"/>
        <v/>
      </c>
      <c r="AX255" s="607" t="b">
        <f t="shared" si="122"/>
        <v>0</v>
      </c>
      <c r="AY255" s="6" t="str">
        <f t="shared" si="123"/>
        <v>FALSEFALSEFALSE</v>
      </c>
      <c r="AZ255" s="608">
        <f t="shared" si="115"/>
        <v>0</v>
      </c>
      <c r="BA255" s="609" t="str">
        <f t="shared" si="124"/>
        <v/>
      </c>
      <c r="BB255" s="609">
        <f t="shared" si="116"/>
        <v>0</v>
      </c>
      <c r="BC255" s="604" t="str">
        <f t="shared" si="117"/>
        <v/>
      </c>
    </row>
    <row r="256" spans="1:55">
      <c r="A256" s="366">
        <v>200</v>
      </c>
      <c r="B256" s="108"/>
      <c r="C256" s="286"/>
      <c r="D256" s="287"/>
      <c r="E256" s="287"/>
      <c r="F256" s="288"/>
      <c r="G256" s="290"/>
      <c r="H256" s="107"/>
      <c r="I256" s="290"/>
      <c r="J256" s="107"/>
      <c r="K256" s="358" t="str">
        <f t="shared" si="94"/>
        <v/>
      </c>
      <c r="L256" s="358">
        <f t="shared" si="118"/>
        <v>0</v>
      </c>
      <c r="M256" s="358">
        <f t="shared" si="119"/>
        <v>0</v>
      </c>
      <c r="N256" s="359" t="str">
        <f t="shared" si="95"/>
        <v/>
      </c>
      <c r="O256" s="359" t="str">
        <f t="shared" si="96"/>
        <v/>
      </c>
      <c r="P256" s="359" t="str">
        <f t="shared" si="97"/>
        <v/>
      </c>
      <c r="Q256" s="359" t="str">
        <f t="shared" si="98"/>
        <v/>
      </c>
      <c r="R256" s="359" t="str">
        <f t="shared" si="99"/>
        <v/>
      </c>
      <c r="S256" s="359" t="str">
        <f t="shared" si="100"/>
        <v/>
      </c>
      <c r="T256" s="431" t="str">
        <f t="shared" si="120"/>
        <v/>
      </c>
      <c r="U256" s="515"/>
      <c r="V256" s="108"/>
      <c r="W256" s="109"/>
      <c r="X256" s="110"/>
      <c r="Y256" s="111"/>
      <c r="Z256" s="113"/>
      <c r="AA256" s="112"/>
      <c r="AB256" s="431" t="str">
        <f t="shared" si="101"/>
        <v/>
      </c>
      <c r="AC256" s="704" t="str">
        <f t="shared" si="121"/>
        <v/>
      </c>
      <c r="AD256" s="622"/>
      <c r="AE256" s="462"/>
      <c r="AF256" s="360" t="str">
        <f t="shared" si="102"/>
        <v/>
      </c>
      <c r="AG256" s="360" t="str">
        <f t="shared" si="103"/>
        <v/>
      </c>
      <c r="AH256" s="361" t="str">
        <f t="shared" si="104"/>
        <v/>
      </c>
      <c r="AI256" s="361" t="str">
        <f t="shared" si="105"/>
        <v/>
      </c>
      <c r="AJ256" s="361" t="str">
        <f t="shared" si="106"/>
        <v/>
      </c>
      <c r="AK256" s="361" t="str">
        <f t="shared" si="107"/>
        <v/>
      </c>
      <c r="AL256" s="361" t="str">
        <f t="shared" si="108"/>
        <v/>
      </c>
      <c r="AM256" s="361" t="str">
        <f t="shared" si="109"/>
        <v/>
      </c>
      <c r="AN256" s="362" t="str">
        <f>IF(AF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2,FALSE),IF(OR(AJ256=1,AJ256=2),VLOOKUP(AH256,INDEX((係数_乗用_ガソリン,係数_乗用_CNG,係数_乗用_軽油,係数_乗用_メタノール,係数_乗用_LPG),1,1,AR256):INDEX((係数_乗用_ガソリン,係数_乗用_CNG,係数_乗用_軽油,係数_乗用_メタノール,係数_乗用_LPG),125,5,AR256),2,FALSE))))))</f>
        <v/>
      </c>
      <c r="AO256" s="362" t="str">
        <f>IF(T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3,FALSE),IF(OR(AJ256=1,AJ256=2),VLOOKUP(AH256,INDEX((係数_乗用_ガソリン,係数_乗用_CNG,係数_乗用_軽油,係数_乗用_メタノール,係数_乗用_LPG),1,1,AR256):INDEX((係数_乗用_ガソリン,係数_乗用_CNG,係数_乗用_軽油,係数_乗用_メタノール,係数_乗用_LPG),125,5,AR256),3,FALSE))))))</f>
        <v/>
      </c>
      <c r="AP256" s="361" t="str">
        <f t="shared" si="110"/>
        <v/>
      </c>
      <c r="AQ256" s="363" t="str">
        <f t="shared" si="111"/>
        <v/>
      </c>
      <c r="AR256" s="361" t="str">
        <f t="shared" si="112"/>
        <v/>
      </c>
      <c r="AS256" s="363" t="str">
        <f t="shared" si="113"/>
        <v/>
      </c>
      <c r="AT256" s="364" t="str">
        <f t="shared" si="114"/>
        <v/>
      </c>
      <c r="AX256" s="607" t="b">
        <f t="shared" si="122"/>
        <v>0</v>
      </c>
      <c r="AY256" s="6" t="str">
        <f t="shared" si="123"/>
        <v>FALSEFALSEFALSE</v>
      </c>
      <c r="AZ256" s="608">
        <f t="shared" si="115"/>
        <v>0</v>
      </c>
      <c r="BA256" s="609" t="str">
        <f t="shared" si="124"/>
        <v/>
      </c>
      <c r="BB256" s="609">
        <f t="shared" si="116"/>
        <v>0</v>
      </c>
      <c r="BC256" s="604" t="str">
        <f t="shared" si="117"/>
        <v/>
      </c>
    </row>
    <row r="257" spans="1:55">
      <c r="A257" s="366">
        <v>201</v>
      </c>
      <c r="B257" s="108"/>
      <c r="C257" s="286"/>
      <c r="D257" s="287"/>
      <c r="E257" s="287"/>
      <c r="F257" s="288"/>
      <c r="G257" s="290"/>
      <c r="H257" s="107"/>
      <c r="I257" s="290"/>
      <c r="J257" s="107"/>
      <c r="K257" s="358" t="str">
        <f t="shared" si="94"/>
        <v/>
      </c>
      <c r="L257" s="358">
        <f t="shared" si="118"/>
        <v>0</v>
      </c>
      <c r="M257" s="358">
        <f t="shared" si="119"/>
        <v>0</v>
      </c>
      <c r="N257" s="359" t="str">
        <f t="shared" si="95"/>
        <v/>
      </c>
      <c r="O257" s="359" t="str">
        <f t="shared" si="96"/>
        <v/>
      </c>
      <c r="P257" s="359" t="str">
        <f t="shared" si="97"/>
        <v/>
      </c>
      <c r="Q257" s="359" t="str">
        <f t="shared" si="98"/>
        <v/>
      </c>
      <c r="R257" s="359" t="str">
        <f t="shared" si="99"/>
        <v/>
      </c>
      <c r="S257" s="359" t="str">
        <f t="shared" si="100"/>
        <v/>
      </c>
      <c r="T257" s="431" t="str">
        <f t="shared" si="120"/>
        <v/>
      </c>
      <c r="U257" s="515"/>
      <c r="V257" s="108"/>
      <c r="W257" s="109"/>
      <c r="X257" s="110"/>
      <c r="Y257" s="111"/>
      <c r="Z257" s="113"/>
      <c r="AA257" s="112"/>
      <c r="AB257" s="431" t="str">
        <f t="shared" si="101"/>
        <v/>
      </c>
      <c r="AC257" s="704" t="str">
        <f t="shared" si="121"/>
        <v/>
      </c>
      <c r="AD257" s="622"/>
      <c r="AE257" s="462"/>
      <c r="AF257" s="360" t="str">
        <f t="shared" si="102"/>
        <v/>
      </c>
      <c r="AG257" s="360" t="str">
        <f t="shared" si="103"/>
        <v/>
      </c>
      <c r="AH257" s="361" t="str">
        <f t="shared" si="104"/>
        <v/>
      </c>
      <c r="AI257" s="361" t="str">
        <f t="shared" si="105"/>
        <v/>
      </c>
      <c r="AJ257" s="361" t="str">
        <f t="shared" si="106"/>
        <v/>
      </c>
      <c r="AK257" s="361" t="str">
        <f t="shared" si="107"/>
        <v/>
      </c>
      <c r="AL257" s="361" t="str">
        <f t="shared" si="108"/>
        <v/>
      </c>
      <c r="AM257" s="361" t="str">
        <f t="shared" si="109"/>
        <v/>
      </c>
      <c r="AN257" s="362" t="str">
        <f>IF(AF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2,FALSE),IF(OR(AJ257=1,AJ257=2),VLOOKUP(AH257,INDEX((係数_乗用_ガソリン,係数_乗用_CNG,係数_乗用_軽油,係数_乗用_メタノール,係数_乗用_LPG),1,1,AR257):INDEX((係数_乗用_ガソリン,係数_乗用_CNG,係数_乗用_軽油,係数_乗用_メタノール,係数_乗用_LPG),125,5,AR257),2,FALSE))))))</f>
        <v/>
      </c>
      <c r="AO257" s="362" t="str">
        <f>IF(T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3,FALSE),IF(OR(AJ257=1,AJ257=2),VLOOKUP(AH257,INDEX((係数_乗用_ガソリン,係数_乗用_CNG,係数_乗用_軽油,係数_乗用_メタノール,係数_乗用_LPG),1,1,AR257):INDEX((係数_乗用_ガソリン,係数_乗用_CNG,係数_乗用_軽油,係数_乗用_メタノール,係数_乗用_LPG),125,5,AR257),3,FALSE))))))</f>
        <v/>
      </c>
      <c r="AP257" s="361" t="str">
        <f t="shared" si="110"/>
        <v/>
      </c>
      <c r="AQ257" s="363" t="str">
        <f t="shared" si="111"/>
        <v/>
      </c>
      <c r="AR257" s="361" t="str">
        <f t="shared" si="112"/>
        <v/>
      </c>
      <c r="AS257" s="363" t="str">
        <f t="shared" si="113"/>
        <v/>
      </c>
      <c r="AT257" s="364" t="str">
        <f t="shared" si="114"/>
        <v/>
      </c>
      <c r="AX257" s="607" t="b">
        <f t="shared" si="122"/>
        <v>0</v>
      </c>
      <c r="AY257" s="6" t="str">
        <f t="shared" si="123"/>
        <v>FALSEFALSEFALSE</v>
      </c>
      <c r="AZ257" s="608">
        <f t="shared" si="115"/>
        <v>0</v>
      </c>
      <c r="BA257" s="609" t="str">
        <f t="shared" si="124"/>
        <v/>
      </c>
      <c r="BB257" s="609">
        <f t="shared" si="116"/>
        <v>0</v>
      </c>
      <c r="BC257" s="604" t="str">
        <f t="shared" si="117"/>
        <v/>
      </c>
    </row>
    <row r="258" spans="1:55">
      <c r="A258" s="366">
        <v>202</v>
      </c>
      <c r="B258" s="108"/>
      <c r="C258" s="286"/>
      <c r="D258" s="287"/>
      <c r="E258" s="287"/>
      <c r="F258" s="288"/>
      <c r="G258" s="290"/>
      <c r="H258" s="107"/>
      <c r="I258" s="290"/>
      <c r="J258" s="107"/>
      <c r="K258" s="358" t="str">
        <f t="shared" si="94"/>
        <v/>
      </c>
      <c r="L258" s="358">
        <f t="shared" si="118"/>
        <v>0</v>
      </c>
      <c r="M258" s="358">
        <f t="shared" si="119"/>
        <v>0</v>
      </c>
      <c r="N258" s="359" t="str">
        <f t="shared" si="95"/>
        <v/>
      </c>
      <c r="O258" s="359" t="str">
        <f t="shared" si="96"/>
        <v/>
      </c>
      <c r="P258" s="359" t="str">
        <f t="shared" si="97"/>
        <v/>
      </c>
      <c r="Q258" s="359" t="str">
        <f t="shared" si="98"/>
        <v/>
      </c>
      <c r="R258" s="359" t="str">
        <f t="shared" si="99"/>
        <v/>
      </c>
      <c r="S258" s="359" t="str">
        <f t="shared" si="100"/>
        <v/>
      </c>
      <c r="T258" s="431" t="str">
        <f t="shared" si="120"/>
        <v/>
      </c>
      <c r="U258" s="515"/>
      <c r="V258" s="108"/>
      <c r="W258" s="109"/>
      <c r="X258" s="110"/>
      <c r="Y258" s="111"/>
      <c r="Z258" s="113"/>
      <c r="AA258" s="112"/>
      <c r="AB258" s="431" t="str">
        <f t="shared" si="101"/>
        <v/>
      </c>
      <c r="AC258" s="704" t="str">
        <f t="shared" si="121"/>
        <v/>
      </c>
      <c r="AD258" s="622"/>
      <c r="AE258" s="462"/>
      <c r="AF258" s="360" t="str">
        <f t="shared" si="102"/>
        <v/>
      </c>
      <c r="AG258" s="360" t="str">
        <f t="shared" si="103"/>
        <v/>
      </c>
      <c r="AH258" s="361" t="str">
        <f t="shared" si="104"/>
        <v/>
      </c>
      <c r="AI258" s="361" t="str">
        <f t="shared" si="105"/>
        <v/>
      </c>
      <c r="AJ258" s="361" t="str">
        <f t="shared" si="106"/>
        <v/>
      </c>
      <c r="AK258" s="361" t="str">
        <f t="shared" si="107"/>
        <v/>
      </c>
      <c r="AL258" s="361" t="str">
        <f t="shared" si="108"/>
        <v/>
      </c>
      <c r="AM258" s="361" t="str">
        <f t="shared" si="109"/>
        <v/>
      </c>
      <c r="AN258" s="362" t="str">
        <f>IF(AF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2,FALSE),IF(OR(AJ258=1,AJ258=2),VLOOKUP(AH258,INDEX((係数_乗用_ガソリン,係数_乗用_CNG,係数_乗用_軽油,係数_乗用_メタノール,係数_乗用_LPG),1,1,AR258):INDEX((係数_乗用_ガソリン,係数_乗用_CNG,係数_乗用_軽油,係数_乗用_メタノール,係数_乗用_LPG),125,5,AR258),2,FALSE))))))</f>
        <v/>
      </c>
      <c r="AO258" s="362" t="str">
        <f>IF(T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3,FALSE),IF(OR(AJ258=1,AJ258=2),VLOOKUP(AH258,INDEX((係数_乗用_ガソリン,係数_乗用_CNG,係数_乗用_軽油,係数_乗用_メタノール,係数_乗用_LPG),1,1,AR258):INDEX((係数_乗用_ガソリン,係数_乗用_CNG,係数_乗用_軽油,係数_乗用_メタノール,係数_乗用_LPG),125,5,AR258),3,FALSE))))))</f>
        <v/>
      </c>
      <c r="AP258" s="361" t="str">
        <f t="shared" si="110"/>
        <v/>
      </c>
      <c r="AQ258" s="363" t="str">
        <f t="shared" si="111"/>
        <v/>
      </c>
      <c r="AR258" s="361" t="str">
        <f t="shared" si="112"/>
        <v/>
      </c>
      <c r="AS258" s="363" t="str">
        <f t="shared" si="113"/>
        <v/>
      </c>
      <c r="AT258" s="364" t="str">
        <f t="shared" si="114"/>
        <v/>
      </c>
      <c r="AX258" s="607" t="b">
        <f t="shared" si="122"/>
        <v>0</v>
      </c>
      <c r="AY258" s="6" t="str">
        <f t="shared" si="123"/>
        <v>FALSEFALSEFALSE</v>
      </c>
      <c r="AZ258" s="608">
        <f t="shared" si="115"/>
        <v>0</v>
      </c>
      <c r="BA258" s="609" t="str">
        <f t="shared" si="124"/>
        <v/>
      </c>
      <c r="BB258" s="609">
        <f t="shared" si="116"/>
        <v>0</v>
      </c>
      <c r="BC258" s="604" t="str">
        <f t="shared" si="117"/>
        <v/>
      </c>
    </row>
    <row r="259" spans="1:55">
      <c r="A259" s="366">
        <v>203</v>
      </c>
      <c r="B259" s="108"/>
      <c r="C259" s="286"/>
      <c r="D259" s="287"/>
      <c r="E259" s="287"/>
      <c r="F259" s="288"/>
      <c r="G259" s="290"/>
      <c r="H259" s="107"/>
      <c r="I259" s="290"/>
      <c r="J259" s="107"/>
      <c r="K259" s="358" t="str">
        <f t="shared" si="94"/>
        <v/>
      </c>
      <c r="L259" s="358">
        <f t="shared" si="118"/>
        <v>0</v>
      </c>
      <c r="M259" s="358">
        <f t="shared" si="119"/>
        <v>0</v>
      </c>
      <c r="N259" s="359" t="str">
        <f t="shared" si="95"/>
        <v/>
      </c>
      <c r="O259" s="359" t="str">
        <f t="shared" si="96"/>
        <v/>
      </c>
      <c r="P259" s="359" t="str">
        <f t="shared" si="97"/>
        <v/>
      </c>
      <c r="Q259" s="359" t="str">
        <f t="shared" si="98"/>
        <v/>
      </c>
      <c r="R259" s="359" t="str">
        <f t="shared" si="99"/>
        <v/>
      </c>
      <c r="S259" s="359" t="str">
        <f t="shared" si="100"/>
        <v/>
      </c>
      <c r="T259" s="431" t="str">
        <f t="shared" si="120"/>
        <v/>
      </c>
      <c r="U259" s="515"/>
      <c r="V259" s="108"/>
      <c r="W259" s="109"/>
      <c r="X259" s="110"/>
      <c r="Y259" s="111"/>
      <c r="Z259" s="113"/>
      <c r="AA259" s="112"/>
      <c r="AB259" s="431" t="str">
        <f t="shared" si="101"/>
        <v/>
      </c>
      <c r="AC259" s="704" t="str">
        <f t="shared" si="121"/>
        <v/>
      </c>
      <c r="AD259" s="622"/>
      <c r="AE259" s="462"/>
      <c r="AF259" s="360" t="str">
        <f t="shared" si="102"/>
        <v/>
      </c>
      <c r="AG259" s="360" t="str">
        <f t="shared" si="103"/>
        <v/>
      </c>
      <c r="AH259" s="361" t="str">
        <f t="shared" si="104"/>
        <v/>
      </c>
      <c r="AI259" s="361" t="str">
        <f t="shared" si="105"/>
        <v/>
      </c>
      <c r="AJ259" s="361" t="str">
        <f t="shared" si="106"/>
        <v/>
      </c>
      <c r="AK259" s="361" t="str">
        <f t="shared" si="107"/>
        <v/>
      </c>
      <c r="AL259" s="361" t="str">
        <f t="shared" si="108"/>
        <v/>
      </c>
      <c r="AM259" s="361" t="str">
        <f t="shared" si="109"/>
        <v/>
      </c>
      <c r="AN259" s="362" t="str">
        <f>IF(AF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2,FALSE),IF(OR(AJ259=1,AJ259=2),VLOOKUP(AH259,INDEX((係数_乗用_ガソリン,係数_乗用_CNG,係数_乗用_軽油,係数_乗用_メタノール,係数_乗用_LPG),1,1,AR259):INDEX((係数_乗用_ガソリン,係数_乗用_CNG,係数_乗用_軽油,係数_乗用_メタノール,係数_乗用_LPG),125,5,AR259),2,FALSE))))))</f>
        <v/>
      </c>
      <c r="AO259" s="362" t="str">
        <f>IF(T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3,FALSE),IF(OR(AJ259=1,AJ259=2),VLOOKUP(AH259,INDEX((係数_乗用_ガソリン,係数_乗用_CNG,係数_乗用_軽油,係数_乗用_メタノール,係数_乗用_LPG),1,1,AR259):INDEX((係数_乗用_ガソリン,係数_乗用_CNG,係数_乗用_軽油,係数_乗用_メタノール,係数_乗用_LPG),125,5,AR259),3,FALSE))))))</f>
        <v/>
      </c>
      <c r="AP259" s="361" t="str">
        <f t="shared" si="110"/>
        <v/>
      </c>
      <c r="AQ259" s="363" t="str">
        <f t="shared" si="111"/>
        <v/>
      </c>
      <c r="AR259" s="361" t="str">
        <f t="shared" si="112"/>
        <v/>
      </c>
      <c r="AS259" s="363" t="str">
        <f t="shared" si="113"/>
        <v/>
      </c>
      <c r="AT259" s="364" t="str">
        <f t="shared" si="114"/>
        <v/>
      </c>
      <c r="AX259" s="607" t="b">
        <f t="shared" si="122"/>
        <v>0</v>
      </c>
      <c r="AY259" s="6" t="str">
        <f t="shared" si="123"/>
        <v>FALSEFALSEFALSE</v>
      </c>
      <c r="AZ259" s="608">
        <f t="shared" si="115"/>
        <v>0</v>
      </c>
      <c r="BA259" s="609" t="str">
        <f t="shared" si="124"/>
        <v/>
      </c>
      <c r="BB259" s="609">
        <f t="shared" si="116"/>
        <v>0</v>
      </c>
      <c r="BC259" s="604" t="str">
        <f t="shared" si="117"/>
        <v/>
      </c>
    </row>
    <row r="260" spans="1:55">
      <c r="A260" s="366">
        <v>204</v>
      </c>
      <c r="B260" s="108"/>
      <c r="C260" s="286"/>
      <c r="D260" s="287"/>
      <c r="E260" s="287"/>
      <c r="F260" s="288"/>
      <c r="G260" s="290"/>
      <c r="H260" s="107"/>
      <c r="I260" s="290"/>
      <c r="J260" s="107"/>
      <c r="K260" s="358" t="str">
        <f t="shared" si="94"/>
        <v/>
      </c>
      <c r="L260" s="358">
        <f t="shared" si="118"/>
        <v>0</v>
      </c>
      <c r="M260" s="358">
        <f t="shared" si="119"/>
        <v>0</v>
      </c>
      <c r="N260" s="359" t="str">
        <f t="shared" si="95"/>
        <v/>
      </c>
      <c r="O260" s="359" t="str">
        <f t="shared" si="96"/>
        <v/>
      </c>
      <c r="P260" s="359" t="str">
        <f t="shared" si="97"/>
        <v/>
      </c>
      <c r="Q260" s="359" t="str">
        <f t="shared" si="98"/>
        <v/>
      </c>
      <c r="R260" s="359" t="str">
        <f t="shared" si="99"/>
        <v/>
      </c>
      <c r="S260" s="359" t="str">
        <f t="shared" si="100"/>
        <v/>
      </c>
      <c r="T260" s="431" t="str">
        <f t="shared" si="120"/>
        <v/>
      </c>
      <c r="U260" s="515"/>
      <c r="V260" s="108"/>
      <c r="W260" s="109"/>
      <c r="X260" s="110"/>
      <c r="Y260" s="111"/>
      <c r="Z260" s="113"/>
      <c r="AA260" s="112"/>
      <c r="AB260" s="431" t="str">
        <f t="shared" si="101"/>
        <v/>
      </c>
      <c r="AC260" s="704" t="str">
        <f t="shared" si="121"/>
        <v/>
      </c>
      <c r="AD260" s="622"/>
      <c r="AE260" s="462"/>
      <c r="AF260" s="360" t="str">
        <f t="shared" si="102"/>
        <v/>
      </c>
      <c r="AG260" s="360" t="str">
        <f t="shared" si="103"/>
        <v/>
      </c>
      <c r="AH260" s="361" t="str">
        <f t="shared" si="104"/>
        <v/>
      </c>
      <c r="AI260" s="361" t="str">
        <f t="shared" si="105"/>
        <v/>
      </c>
      <c r="AJ260" s="361" t="str">
        <f t="shared" si="106"/>
        <v/>
      </c>
      <c r="AK260" s="361" t="str">
        <f t="shared" si="107"/>
        <v/>
      </c>
      <c r="AL260" s="361" t="str">
        <f t="shared" si="108"/>
        <v/>
      </c>
      <c r="AM260" s="361" t="str">
        <f t="shared" si="109"/>
        <v/>
      </c>
      <c r="AN260" s="362" t="str">
        <f>IF(AF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2,FALSE),IF(OR(AJ260=1,AJ260=2),VLOOKUP(AH260,INDEX((係数_乗用_ガソリン,係数_乗用_CNG,係数_乗用_軽油,係数_乗用_メタノール,係数_乗用_LPG),1,1,AR260):INDEX((係数_乗用_ガソリン,係数_乗用_CNG,係数_乗用_軽油,係数_乗用_メタノール,係数_乗用_LPG),125,5,AR260),2,FALSE))))))</f>
        <v/>
      </c>
      <c r="AO260" s="362" t="str">
        <f>IF(T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3,FALSE),IF(OR(AJ260=1,AJ260=2),VLOOKUP(AH260,INDEX((係数_乗用_ガソリン,係数_乗用_CNG,係数_乗用_軽油,係数_乗用_メタノール,係数_乗用_LPG),1,1,AR260):INDEX((係数_乗用_ガソリン,係数_乗用_CNG,係数_乗用_軽油,係数_乗用_メタノール,係数_乗用_LPG),125,5,AR260),3,FALSE))))))</f>
        <v/>
      </c>
      <c r="AP260" s="361" t="str">
        <f t="shared" si="110"/>
        <v/>
      </c>
      <c r="AQ260" s="363" t="str">
        <f t="shared" si="111"/>
        <v/>
      </c>
      <c r="AR260" s="361" t="str">
        <f t="shared" si="112"/>
        <v/>
      </c>
      <c r="AS260" s="363" t="str">
        <f t="shared" si="113"/>
        <v/>
      </c>
      <c r="AT260" s="364" t="str">
        <f t="shared" si="114"/>
        <v/>
      </c>
      <c r="AX260" s="607" t="b">
        <f t="shared" si="122"/>
        <v>0</v>
      </c>
      <c r="AY260" s="6" t="str">
        <f t="shared" si="123"/>
        <v>FALSEFALSEFALSE</v>
      </c>
      <c r="AZ260" s="608">
        <f t="shared" si="115"/>
        <v>0</v>
      </c>
      <c r="BA260" s="609" t="str">
        <f t="shared" si="124"/>
        <v/>
      </c>
      <c r="BB260" s="609">
        <f t="shared" si="116"/>
        <v>0</v>
      </c>
      <c r="BC260" s="604" t="str">
        <f t="shared" si="117"/>
        <v/>
      </c>
    </row>
    <row r="261" spans="1:55">
      <c r="A261" s="366">
        <v>205</v>
      </c>
      <c r="B261" s="108"/>
      <c r="C261" s="286"/>
      <c r="D261" s="287"/>
      <c r="E261" s="287"/>
      <c r="F261" s="288"/>
      <c r="G261" s="290"/>
      <c r="H261" s="107"/>
      <c r="I261" s="290"/>
      <c r="J261" s="107"/>
      <c r="K261" s="358" t="str">
        <f t="shared" si="94"/>
        <v/>
      </c>
      <c r="L261" s="358">
        <f t="shared" si="118"/>
        <v>0</v>
      </c>
      <c r="M261" s="358">
        <f t="shared" si="119"/>
        <v>0</v>
      </c>
      <c r="N261" s="359" t="str">
        <f t="shared" si="95"/>
        <v/>
      </c>
      <c r="O261" s="359" t="str">
        <f t="shared" si="96"/>
        <v/>
      </c>
      <c r="P261" s="359" t="str">
        <f t="shared" si="97"/>
        <v/>
      </c>
      <c r="Q261" s="359" t="str">
        <f t="shared" si="98"/>
        <v/>
      </c>
      <c r="R261" s="359" t="str">
        <f t="shared" si="99"/>
        <v/>
      </c>
      <c r="S261" s="359" t="str">
        <f t="shared" si="100"/>
        <v/>
      </c>
      <c r="T261" s="431" t="str">
        <f t="shared" si="120"/>
        <v/>
      </c>
      <c r="U261" s="515"/>
      <c r="V261" s="108"/>
      <c r="W261" s="109"/>
      <c r="X261" s="110"/>
      <c r="Y261" s="111"/>
      <c r="Z261" s="113"/>
      <c r="AA261" s="112"/>
      <c r="AB261" s="431" t="str">
        <f t="shared" si="101"/>
        <v/>
      </c>
      <c r="AC261" s="704" t="str">
        <f t="shared" si="121"/>
        <v/>
      </c>
      <c r="AD261" s="622"/>
      <c r="AE261" s="462"/>
      <c r="AF261" s="360" t="str">
        <f t="shared" si="102"/>
        <v/>
      </c>
      <c r="AG261" s="360" t="str">
        <f t="shared" si="103"/>
        <v/>
      </c>
      <c r="AH261" s="361" t="str">
        <f t="shared" si="104"/>
        <v/>
      </c>
      <c r="AI261" s="361" t="str">
        <f t="shared" si="105"/>
        <v/>
      </c>
      <c r="AJ261" s="361" t="str">
        <f t="shared" si="106"/>
        <v/>
      </c>
      <c r="AK261" s="361" t="str">
        <f t="shared" si="107"/>
        <v/>
      </c>
      <c r="AL261" s="361" t="str">
        <f t="shared" si="108"/>
        <v/>
      </c>
      <c r="AM261" s="361" t="str">
        <f t="shared" si="109"/>
        <v/>
      </c>
      <c r="AN261" s="362" t="str">
        <f>IF(AF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2,FALSE),IF(OR(AJ261=1,AJ261=2),VLOOKUP(AH261,INDEX((係数_乗用_ガソリン,係数_乗用_CNG,係数_乗用_軽油,係数_乗用_メタノール,係数_乗用_LPG),1,1,AR261):INDEX((係数_乗用_ガソリン,係数_乗用_CNG,係数_乗用_軽油,係数_乗用_メタノール,係数_乗用_LPG),125,5,AR261),2,FALSE))))))</f>
        <v/>
      </c>
      <c r="AO261" s="362" t="str">
        <f>IF(T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3,FALSE),IF(OR(AJ261=1,AJ261=2),VLOOKUP(AH261,INDEX((係数_乗用_ガソリン,係数_乗用_CNG,係数_乗用_軽油,係数_乗用_メタノール,係数_乗用_LPG),1,1,AR261):INDEX((係数_乗用_ガソリン,係数_乗用_CNG,係数_乗用_軽油,係数_乗用_メタノール,係数_乗用_LPG),125,5,AR261),3,FALSE))))))</f>
        <v/>
      </c>
      <c r="AP261" s="361" t="str">
        <f t="shared" si="110"/>
        <v/>
      </c>
      <c r="AQ261" s="363" t="str">
        <f t="shared" si="111"/>
        <v/>
      </c>
      <c r="AR261" s="361" t="str">
        <f t="shared" si="112"/>
        <v/>
      </c>
      <c r="AS261" s="363" t="str">
        <f t="shared" si="113"/>
        <v/>
      </c>
      <c r="AT261" s="364" t="str">
        <f t="shared" si="114"/>
        <v/>
      </c>
      <c r="AX261" s="607" t="b">
        <f t="shared" si="122"/>
        <v>0</v>
      </c>
      <c r="AY261" s="6" t="str">
        <f t="shared" si="123"/>
        <v>FALSEFALSEFALSE</v>
      </c>
      <c r="AZ261" s="608">
        <f t="shared" si="115"/>
        <v>0</v>
      </c>
      <c r="BA261" s="609" t="str">
        <f t="shared" si="124"/>
        <v/>
      </c>
      <c r="BB261" s="609">
        <f t="shared" si="116"/>
        <v>0</v>
      </c>
      <c r="BC261" s="604" t="str">
        <f t="shared" si="117"/>
        <v/>
      </c>
    </row>
    <row r="262" spans="1:55">
      <c r="A262" s="366">
        <v>206</v>
      </c>
      <c r="B262" s="108"/>
      <c r="C262" s="286"/>
      <c r="D262" s="287"/>
      <c r="E262" s="287"/>
      <c r="F262" s="288"/>
      <c r="G262" s="290"/>
      <c r="H262" s="107"/>
      <c r="I262" s="290"/>
      <c r="J262" s="107"/>
      <c r="K262" s="358" t="str">
        <f t="shared" si="94"/>
        <v/>
      </c>
      <c r="L262" s="358">
        <f t="shared" si="118"/>
        <v>0</v>
      </c>
      <c r="M262" s="358">
        <f t="shared" si="119"/>
        <v>0</v>
      </c>
      <c r="N262" s="359" t="str">
        <f t="shared" si="95"/>
        <v/>
      </c>
      <c r="O262" s="359" t="str">
        <f t="shared" si="96"/>
        <v/>
      </c>
      <c r="P262" s="359" t="str">
        <f t="shared" si="97"/>
        <v/>
      </c>
      <c r="Q262" s="359" t="str">
        <f t="shared" si="98"/>
        <v/>
      </c>
      <c r="R262" s="359" t="str">
        <f t="shared" si="99"/>
        <v/>
      </c>
      <c r="S262" s="359" t="str">
        <f t="shared" si="100"/>
        <v/>
      </c>
      <c r="T262" s="431" t="str">
        <f t="shared" si="120"/>
        <v/>
      </c>
      <c r="U262" s="515"/>
      <c r="V262" s="108"/>
      <c r="W262" s="109"/>
      <c r="X262" s="110"/>
      <c r="Y262" s="111"/>
      <c r="Z262" s="113"/>
      <c r="AA262" s="112"/>
      <c r="AB262" s="431" t="str">
        <f t="shared" si="101"/>
        <v/>
      </c>
      <c r="AC262" s="704" t="str">
        <f t="shared" si="121"/>
        <v/>
      </c>
      <c r="AD262" s="622"/>
      <c r="AE262" s="462"/>
      <c r="AF262" s="360" t="str">
        <f t="shared" si="102"/>
        <v/>
      </c>
      <c r="AG262" s="360" t="str">
        <f t="shared" si="103"/>
        <v/>
      </c>
      <c r="AH262" s="361" t="str">
        <f t="shared" si="104"/>
        <v/>
      </c>
      <c r="AI262" s="361" t="str">
        <f t="shared" si="105"/>
        <v/>
      </c>
      <c r="AJ262" s="361" t="str">
        <f t="shared" si="106"/>
        <v/>
      </c>
      <c r="AK262" s="361" t="str">
        <f t="shared" si="107"/>
        <v/>
      </c>
      <c r="AL262" s="361" t="str">
        <f t="shared" si="108"/>
        <v/>
      </c>
      <c r="AM262" s="361" t="str">
        <f t="shared" si="109"/>
        <v/>
      </c>
      <c r="AN262" s="362" t="str">
        <f>IF(AF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2,FALSE),IF(OR(AJ262=1,AJ262=2),VLOOKUP(AH262,INDEX((係数_乗用_ガソリン,係数_乗用_CNG,係数_乗用_軽油,係数_乗用_メタノール,係数_乗用_LPG),1,1,AR262):INDEX((係数_乗用_ガソリン,係数_乗用_CNG,係数_乗用_軽油,係数_乗用_メタノール,係数_乗用_LPG),125,5,AR262),2,FALSE))))))</f>
        <v/>
      </c>
      <c r="AO262" s="362" t="str">
        <f>IF(T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3,FALSE),IF(OR(AJ262=1,AJ262=2),VLOOKUP(AH262,INDEX((係数_乗用_ガソリン,係数_乗用_CNG,係数_乗用_軽油,係数_乗用_メタノール,係数_乗用_LPG),1,1,AR262):INDEX((係数_乗用_ガソリン,係数_乗用_CNG,係数_乗用_軽油,係数_乗用_メタノール,係数_乗用_LPG),125,5,AR262),3,FALSE))))))</f>
        <v/>
      </c>
      <c r="AP262" s="361" t="str">
        <f t="shared" si="110"/>
        <v/>
      </c>
      <c r="AQ262" s="363" t="str">
        <f t="shared" si="111"/>
        <v/>
      </c>
      <c r="AR262" s="361" t="str">
        <f t="shared" si="112"/>
        <v/>
      </c>
      <c r="AS262" s="363" t="str">
        <f t="shared" si="113"/>
        <v/>
      </c>
      <c r="AT262" s="364" t="str">
        <f t="shared" si="114"/>
        <v/>
      </c>
      <c r="AX262" s="607" t="b">
        <f t="shared" si="122"/>
        <v>0</v>
      </c>
      <c r="AY262" s="6" t="str">
        <f t="shared" si="123"/>
        <v>FALSEFALSEFALSE</v>
      </c>
      <c r="AZ262" s="608">
        <f t="shared" si="115"/>
        <v>0</v>
      </c>
      <c r="BA262" s="609" t="str">
        <f t="shared" si="124"/>
        <v/>
      </c>
      <c r="BB262" s="609">
        <f t="shared" si="116"/>
        <v>0</v>
      </c>
      <c r="BC262" s="604" t="str">
        <f t="shared" si="117"/>
        <v/>
      </c>
    </row>
    <row r="263" spans="1:55">
      <c r="A263" s="366">
        <v>207</v>
      </c>
      <c r="B263" s="108"/>
      <c r="C263" s="286"/>
      <c r="D263" s="287"/>
      <c r="E263" s="287"/>
      <c r="F263" s="288"/>
      <c r="G263" s="290"/>
      <c r="H263" s="107"/>
      <c r="I263" s="290"/>
      <c r="J263" s="107"/>
      <c r="K263" s="358" t="str">
        <f t="shared" si="94"/>
        <v/>
      </c>
      <c r="L263" s="358">
        <f t="shared" si="118"/>
        <v>0</v>
      </c>
      <c r="M263" s="358">
        <f t="shared" si="119"/>
        <v>0</v>
      </c>
      <c r="N263" s="359" t="str">
        <f t="shared" si="95"/>
        <v/>
      </c>
      <c r="O263" s="359" t="str">
        <f t="shared" si="96"/>
        <v/>
      </c>
      <c r="P263" s="359" t="str">
        <f t="shared" si="97"/>
        <v/>
      </c>
      <c r="Q263" s="359" t="str">
        <f t="shared" si="98"/>
        <v/>
      </c>
      <c r="R263" s="359" t="str">
        <f t="shared" si="99"/>
        <v/>
      </c>
      <c r="S263" s="359" t="str">
        <f t="shared" si="100"/>
        <v/>
      </c>
      <c r="T263" s="431" t="str">
        <f t="shared" si="120"/>
        <v/>
      </c>
      <c r="U263" s="515"/>
      <c r="V263" s="108"/>
      <c r="W263" s="109"/>
      <c r="X263" s="110"/>
      <c r="Y263" s="111"/>
      <c r="Z263" s="113"/>
      <c r="AA263" s="112"/>
      <c r="AB263" s="431" t="str">
        <f t="shared" si="101"/>
        <v/>
      </c>
      <c r="AC263" s="704" t="str">
        <f t="shared" si="121"/>
        <v/>
      </c>
      <c r="AD263" s="622"/>
      <c r="AE263" s="462"/>
      <c r="AF263" s="360" t="str">
        <f t="shared" si="102"/>
        <v/>
      </c>
      <c r="AG263" s="360" t="str">
        <f t="shared" si="103"/>
        <v/>
      </c>
      <c r="AH263" s="361" t="str">
        <f t="shared" si="104"/>
        <v/>
      </c>
      <c r="AI263" s="361" t="str">
        <f t="shared" si="105"/>
        <v/>
      </c>
      <c r="AJ263" s="361" t="str">
        <f t="shared" si="106"/>
        <v/>
      </c>
      <c r="AK263" s="361" t="str">
        <f t="shared" si="107"/>
        <v/>
      </c>
      <c r="AL263" s="361" t="str">
        <f t="shared" si="108"/>
        <v/>
      </c>
      <c r="AM263" s="361" t="str">
        <f t="shared" si="109"/>
        <v/>
      </c>
      <c r="AN263" s="362" t="str">
        <f>IF(AF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2,FALSE),IF(OR(AJ263=1,AJ263=2),VLOOKUP(AH263,INDEX((係数_乗用_ガソリン,係数_乗用_CNG,係数_乗用_軽油,係数_乗用_メタノール,係数_乗用_LPG),1,1,AR263):INDEX((係数_乗用_ガソリン,係数_乗用_CNG,係数_乗用_軽油,係数_乗用_メタノール,係数_乗用_LPG),125,5,AR263),2,FALSE))))))</f>
        <v/>
      </c>
      <c r="AO263" s="362" t="str">
        <f>IF(T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3,FALSE),IF(OR(AJ263=1,AJ263=2),VLOOKUP(AH263,INDEX((係数_乗用_ガソリン,係数_乗用_CNG,係数_乗用_軽油,係数_乗用_メタノール,係数_乗用_LPG),1,1,AR263):INDEX((係数_乗用_ガソリン,係数_乗用_CNG,係数_乗用_軽油,係数_乗用_メタノール,係数_乗用_LPG),125,5,AR263),3,FALSE))))))</f>
        <v/>
      </c>
      <c r="AP263" s="361" t="str">
        <f t="shared" si="110"/>
        <v/>
      </c>
      <c r="AQ263" s="363" t="str">
        <f t="shared" si="111"/>
        <v/>
      </c>
      <c r="AR263" s="361" t="str">
        <f t="shared" si="112"/>
        <v/>
      </c>
      <c r="AS263" s="363" t="str">
        <f t="shared" si="113"/>
        <v/>
      </c>
      <c r="AT263" s="364" t="str">
        <f t="shared" si="114"/>
        <v/>
      </c>
      <c r="AX263" s="607" t="b">
        <f t="shared" si="122"/>
        <v>0</v>
      </c>
      <c r="AY263" s="6" t="str">
        <f t="shared" si="123"/>
        <v>FALSEFALSEFALSE</v>
      </c>
      <c r="AZ263" s="608">
        <f t="shared" si="115"/>
        <v>0</v>
      </c>
      <c r="BA263" s="609" t="str">
        <f t="shared" si="124"/>
        <v/>
      </c>
      <c r="BB263" s="609">
        <f t="shared" si="116"/>
        <v>0</v>
      </c>
      <c r="BC263" s="604" t="str">
        <f t="shared" si="117"/>
        <v/>
      </c>
    </row>
    <row r="264" spans="1:55">
      <c r="A264" s="366">
        <v>208</v>
      </c>
      <c r="B264" s="108"/>
      <c r="C264" s="286"/>
      <c r="D264" s="287"/>
      <c r="E264" s="287"/>
      <c r="F264" s="288"/>
      <c r="G264" s="290"/>
      <c r="H264" s="107"/>
      <c r="I264" s="290"/>
      <c r="J264" s="107"/>
      <c r="K264" s="358" t="str">
        <f t="shared" si="94"/>
        <v/>
      </c>
      <c r="L264" s="358">
        <f t="shared" si="118"/>
        <v>0</v>
      </c>
      <c r="M264" s="358">
        <f t="shared" si="119"/>
        <v>0</v>
      </c>
      <c r="N264" s="359" t="str">
        <f t="shared" si="95"/>
        <v/>
      </c>
      <c r="O264" s="359" t="str">
        <f t="shared" si="96"/>
        <v/>
      </c>
      <c r="P264" s="359" t="str">
        <f t="shared" si="97"/>
        <v/>
      </c>
      <c r="Q264" s="359" t="str">
        <f t="shared" si="98"/>
        <v/>
      </c>
      <c r="R264" s="359" t="str">
        <f t="shared" si="99"/>
        <v/>
      </c>
      <c r="S264" s="359" t="str">
        <f t="shared" si="100"/>
        <v/>
      </c>
      <c r="T264" s="431" t="str">
        <f t="shared" si="120"/>
        <v/>
      </c>
      <c r="U264" s="515"/>
      <c r="V264" s="108"/>
      <c r="W264" s="109"/>
      <c r="X264" s="110"/>
      <c r="Y264" s="111"/>
      <c r="Z264" s="113"/>
      <c r="AA264" s="112"/>
      <c r="AB264" s="431" t="str">
        <f t="shared" si="101"/>
        <v/>
      </c>
      <c r="AC264" s="704" t="str">
        <f t="shared" si="121"/>
        <v/>
      </c>
      <c r="AD264" s="622"/>
      <c r="AE264" s="462"/>
      <c r="AF264" s="360" t="str">
        <f t="shared" si="102"/>
        <v/>
      </c>
      <c r="AG264" s="360" t="str">
        <f t="shared" si="103"/>
        <v/>
      </c>
      <c r="AH264" s="361" t="str">
        <f t="shared" si="104"/>
        <v/>
      </c>
      <c r="AI264" s="361" t="str">
        <f t="shared" si="105"/>
        <v/>
      </c>
      <c r="AJ264" s="361" t="str">
        <f t="shared" si="106"/>
        <v/>
      </c>
      <c r="AK264" s="361" t="str">
        <f t="shared" si="107"/>
        <v/>
      </c>
      <c r="AL264" s="361" t="str">
        <f t="shared" si="108"/>
        <v/>
      </c>
      <c r="AM264" s="361" t="str">
        <f t="shared" si="109"/>
        <v/>
      </c>
      <c r="AN264" s="362" t="str">
        <f>IF(AF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2,FALSE),IF(OR(AJ264=1,AJ264=2),VLOOKUP(AH264,INDEX((係数_乗用_ガソリン,係数_乗用_CNG,係数_乗用_軽油,係数_乗用_メタノール,係数_乗用_LPG),1,1,AR264):INDEX((係数_乗用_ガソリン,係数_乗用_CNG,係数_乗用_軽油,係数_乗用_メタノール,係数_乗用_LPG),125,5,AR264),2,FALSE))))))</f>
        <v/>
      </c>
      <c r="AO264" s="362" t="str">
        <f>IF(T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3,FALSE),IF(OR(AJ264=1,AJ264=2),VLOOKUP(AH264,INDEX((係数_乗用_ガソリン,係数_乗用_CNG,係数_乗用_軽油,係数_乗用_メタノール,係数_乗用_LPG),1,1,AR264):INDEX((係数_乗用_ガソリン,係数_乗用_CNG,係数_乗用_軽油,係数_乗用_メタノール,係数_乗用_LPG),125,5,AR264),3,FALSE))))))</f>
        <v/>
      </c>
      <c r="AP264" s="361" t="str">
        <f t="shared" si="110"/>
        <v/>
      </c>
      <c r="AQ264" s="363" t="str">
        <f t="shared" si="111"/>
        <v/>
      </c>
      <c r="AR264" s="361" t="str">
        <f t="shared" si="112"/>
        <v/>
      </c>
      <c r="AS264" s="363" t="str">
        <f t="shared" si="113"/>
        <v/>
      </c>
      <c r="AT264" s="364" t="str">
        <f t="shared" si="114"/>
        <v/>
      </c>
      <c r="AX264" s="607" t="b">
        <f t="shared" si="122"/>
        <v>0</v>
      </c>
      <c r="AY264" s="6" t="str">
        <f t="shared" si="123"/>
        <v>FALSEFALSEFALSE</v>
      </c>
      <c r="AZ264" s="608">
        <f t="shared" si="115"/>
        <v>0</v>
      </c>
      <c r="BA264" s="609" t="str">
        <f t="shared" si="124"/>
        <v/>
      </c>
      <c r="BB264" s="609">
        <f t="shared" si="116"/>
        <v>0</v>
      </c>
      <c r="BC264" s="604" t="str">
        <f t="shared" si="117"/>
        <v/>
      </c>
    </row>
    <row r="265" spans="1:55">
      <c r="A265" s="366">
        <v>209</v>
      </c>
      <c r="B265" s="108"/>
      <c r="C265" s="286"/>
      <c r="D265" s="287"/>
      <c r="E265" s="287"/>
      <c r="F265" s="288"/>
      <c r="G265" s="290"/>
      <c r="H265" s="107"/>
      <c r="I265" s="290"/>
      <c r="J265" s="107"/>
      <c r="K265" s="358" t="str">
        <f t="shared" si="94"/>
        <v/>
      </c>
      <c r="L265" s="358">
        <f t="shared" si="118"/>
        <v>0</v>
      </c>
      <c r="M265" s="358">
        <f t="shared" si="119"/>
        <v>0</v>
      </c>
      <c r="N265" s="359" t="str">
        <f t="shared" si="95"/>
        <v/>
      </c>
      <c r="O265" s="359" t="str">
        <f t="shared" si="96"/>
        <v/>
      </c>
      <c r="P265" s="359" t="str">
        <f t="shared" si="97"/>
        <v/>
      </c>
      <c r="Q265" s="359" t="str">
        <f t="shared" si="98"/>
        <v/>
      </c>
      <c r="R265" s="359" t="str">
        <f t="shared" si="99"/>
        <v/>
      </c>
      <c r="S265" s="359" t="str">
        <f t="shared" si="100"/>
        <v/>
      </c>
      <c r="T265" s="431" t="str">
        <f t="shared" si="120"/>
        <v/>
      </c>
      <c r="U265" s="515"/>
      <c r="V265" s="108"/>
      <c r="W265" s="109"/>
      <c r="X265" s="110"/>
      <c r="Y265" s="111"/>
      <c r="Z265" s="113"/>
      <c r="AA265" s="112"/>
      <c r="AB265" s="431" t="str">
        <f t="shared" si="101"/>
        <v/>
      </c>
      <c r="AC265" s="704" t="str">
        <f t="shared" si="121"/>
        <v/>
      </c>
      <c r="AD265" s="622"/>
      <c r="AE265" s="462"/>
      <c r="AF265" s="360" t="str">
        <f t="shared" si="102"/>
        <v/>
      </c>
      <c r="AG265" s="360" t="str">
        <f t="shared" si="103"/>
        <v/>
      </c>
      <c r="AH265" s="361" t="str">
        <f t="shared" si="104"/>
        <v/>
      </c>
      <c r="AI265" s="361" t="str">
        <f t="shared" si="105"/>
        <v/>
      </c>
      <c r="AJ265" s="361" t="str">
        <f t="shared" si="106"/>
        <v/>
      </c>
      <c r="AK265" s="361" t="str">
        <f t="shared" si="107"/>
        <v/>
      </c>
      <c r="AL265" s="361" t="str">
        <f t="shared" si="108"/>
        <v/>
      </c>
      <c r="AM265" s="361" t="str">
        <f t="shared" si="109"/>
        <v/>
      </c>
      <c r="AN265" s="362" t="str">
        <f>IF(AF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2,FALSE),IF(OR(AJ265=1,AJ265=2),VLOOKUP(AH265,INDEX((係数_乗用_ガソリン,係数_乗用_CNG,係数_乗用_軽油,係数_乗用_メタノール,係数_乗用_LPG),1,1,AR265):INDEX((係数_乗用_ガソリン,係数_乗用_CNG,係数_乗用_軽油,係数_乗用_メタノール,係数_乗用_LPG),125,5,AR265),2,FALSE))))))</f>
        <v/>
      </c>
      <c r="AO265" s="362" t="str">
        <f>IF(T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3,FALSE),IF(OR(AJ265=1,AJ265=2),VLOOKUP(AH265,INDEX((係数_乗用_ガソリン,係数_乗用_CNG,係数_乗用_軽油,係数_乗用_メタノール,係数_乗用_LPG),1,1,AR265):INDEX((係数_乗用_ガソリン,係数_乗用_CNG,係数_乗用_軽油,係数_乗用_メタノール,係数_乗用_LPG),125,5,AR265),3,FALSE))))))</f>
        <v/>
      </c>
      <c r="AP265" s="361" t="str">
        <f t="shared" si="110"/>
        <v/>
      </c>
      <c r="AQ265" s="363" t="str">
        <f t="shared" si="111"/>
        <v/>
      </c>
      <c r="AR265" s="361" t="str">
        <f t="shared" si="112"/>
        <v/>
      </c>
      <c r="AS265" s="363" t="str">
        <f t="shared" si="113"/>
        <v/>
      </c>
      <c r="AT265" s="364" t="str">
        <f t="shared" si="114"/>
        <v/>
      </c>
      <c r="AX265" s="607" t="b">
        <f t="shared" si="122"/>
        <v>0</v>
      </c>
      <c r="AY265" s="6" t="str">
        <f t="shared" si="123"/>
        <v>FALSEFALSEFALSE</v>
      </c>
      <c r="AZ265" s="608">
        <f t="shared" si="115"/>
        <v>0</v>
      </c>
      <c r="BA265" s="609" t="str">
        <f t="shared" si="124"/>
        <v/>
      </c>
      <c r="BB265" s="609">
        <f t="shared" si="116"/>
        <v>0</v>
      </c>
      <c r="BC265" s="604" t="str">
        <f t="shared" si="117"/>
        <v/>
      </c>
    </row>
    <row r="266" spans="1:55">
      <c r="A266" s="366">
        <v>210</v>
      </c>
      <c r="B266" s="108"/>
      <c r="C266" s="286"/>
      <c r="D266" s="287"/>
      <c r="E266" s="287"/>
      <c r="F266" s="288"/>
      <c r="G266" s="290"/>
      <c r="H266" s="107"/>
      <c r="I266" s="290"/>
      <c r="J266" s="107"/>
      <c r="K266" s="358" t="str">
        <f t="shared" si="94"/>
        <v/>
      </c>
      <c r="L266" s="358">
        <f t="shared" si="118"/>
        <v>0</v>
      </c>
      <c r="M266" s="358">
        <f t="shared" si="119"/>
        <v>0</v>
      </c>
      <c r="N266" s="359" t="str">
        <f t="shared" si="95"/>
        <v/>
      </c>
      <c r="O266" s="359" t="str">
        <f t="shared" si="96"/>
        <v/>
      </c>
      <c r="P266" s="359" t="str">
        <f t="shared" si="97"/>
        <v/>
      </c>
      <c r="Q266" s="359" t="str">
        <f t="shared" si="98"/>
        <v/>
      </c>
      <c r="R266" s="359" t="str">
        <f t="shared" si="99"/>
        <v/>
      </c>
      <c r="S266" s="359" t="str">
        <f t="shared" si="100"/>
        <v/>
      </c>
      <c r="T266" s="431" t="str">
        <f t="shared" si="120"/>
        <v/>
      </c>
      <c r="U266" s="515"/>
      <c r="V266" s="108"/>
      <c r="W266" s="109"/>
      <c r="X266" s="110"/>
      <c r="Y266" s="111"/>
      <c r="Z266" s="113"/>
      <c r="AA266" s="112"/>
      <c r="AB266" s="431" t="str">
        <f t="shared" si="101"/>
        <v/>
      </c>
      <c r="AC266" s="704" t="str">
        <f t="shared" si="121"/>
        <v/>
      </c>
      <c r="AD266" s="622"/>
      <c r="AE266" s="462"/>
      <c r="AF266" s="360" t="str">
        <f t="shared" si="102"/>
        <v/>
      </c>
      <c r="AG266" s="360" t="str">
        <f t="shared" si="103"/>
        <v/>
      </c>
      <c r="AH266" s="361" t="str">
        <f t="shared" si="104"/>
        <v/>
      </c>
      <c r="AI266" s="361" t="str">
        <f t="shared" si="105"/>
        <v/>
      </c>
      <c r="AJ266" s="361" t="str">
        <f t="shared" si="106"/>
        <v/>
      </c>
      <c r="AK266" s="361" t="str">
        <f t="shared" si="107"/>
        <v/>
      </c>
      <c r="AL266" s="361" t="str">
        <f t="shared" si="108"/>
        <v/>
      </c>
      <c r="AM266" s="361" t="str">
        <f t="shared" si="109"/>
        <v/>
      </c>
      <c r="AN266" s="362" t="str">
        <f>IF(AF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2,FALSE),IF(OR(AJ266=1,AJ266=2),VLOOKUP(AH266,INDEX((係数_乗用_ガソリン,係数_乗用_CNG,係数_乗用_軽油,係数_乗用_メタノール,係数_乗用_LPG),1,1,AR266):INDEX((係数_乗用_ガソリン,係数_乗用_CNG,係数_乗用_軽油,係数_乗用_メタノール,係数_乗用_LPG),125,5,AR266),2,FALSE))))))</f>
        <v/>
      </c>
      <c r="AO266" s="362" t="str">
        <f>IF(T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3,FALSE),IF(OR(AJ266=1,AJ266=2),VLOOKUP(AH266,INDEX((係数_乗用_ガソリン,係数_乗用_CNG,係数_乗用_軽油,係数_乗用_メタノール,係数_乗用_LPG),1,1,AR266):INDEX((係数_乗用_ガソリン,係数_乗用_CNG,係数_乗用_軽油,係数_乗用_メタノール,係数_乗用_LPG),125,5,AR266),3,FALSE))))))</f>
        <v/>
      </c>
      <c r="AP266" s="361" t="str">
        <f t="shared" si="110"/>
        <v/>
      </c>
      <c r="AQ266" s="363" t="str">
        <f t="shared" si="111"/>
        <v/>
      </c>
      <c r="AR266" s="361" t="str">
        <f t="shared" si="112"/>
        <v/>
      </c>
      <c r="AS266" s="363" t="str">
        <f t="shared" si="113"/>
        <v/>
      </c>
      <c r="AT266" s="364" t="str">
        <f t="shared" si="114"/>
        <v/>
      </c>
      <c r="AX266" s="607" t="b">
        <f t="shared" si="122"/>
        <v>0</v>
      </c>
      <c r="AY266" s="6" t="str">
        <f t="shared" si="123"/>
        <v>FALSEFALSEFALSE</v>
      </c>
      <c r="AZ266" s="608">
        <f t="shared" si="115"/>
        <v>0</v>
      </c>
      <c r="BA266" s="609" t="str">
        <f t="shared" si="124"/>
        <v/>
      </c>
      <c r="BB266" s="609">
        <f t="shared" si="116"/>
        <v>0</v>
      </c>
      <c r="BC266" s="604" t="str">
        <f t="shared" si="117"/>
        <v/>
      </c>
    </row>
    <row r="267" spans="1:55">
      <c r="A267" s="366">
        <v>211</v>
      </c>
      <c r="B267" s="108"/>
      <c r="C267" s="286"/>
      <c r="D267" s="287"/>
      <c r="E267" s="287"/>
      <c r="F267" s="288"/>
      <c r="G267" s="290"/>
      <c r="H267" s="107"/>
      <c r="I267" s="290"/>
      <c r="J267" s="107"/>
      <c r="K267" s="358" t="str">
        <f t="shared" si="94"/>
        <v/>
      </c>
      <c r="L267" s="358">
        <f t="shared" si="118"/>
        <v>0</v>
      </c>
      <c r="M267" s="358">
        <f t="shared" si="119"/>
        <v>0</v>
      </c>
      <c r="N267" s="359" t="str">
        <f t="shared" si="95"/>
        <v/>
      </c>
      <c r="O267" s="359" t="str">
        <f t="shared" si="96"/>
        <v/>
      </c>
      <c r="P267" s="359" t="str">
        <f t="shared" si="97"/>
        <v/>
      </c>
      <c r="Q267" s="359" t="str">
        <f t="shared" si="98"/>
        <v/>
      </c>
      <c r="R267" s="359" t="str">
        <f t="shared" si="99"/>
        <v/>
      </c>
      <c r="S267" s="359" t="str">
        <f t="shared" si="100"/>
        <v/>
      </c>
      <c r="T267" s="431" t="str">
        <f t="shared" si="120"/>
        <v/>
      </c>
      <c r="U267" s="515"/>
      <c r="V267" s="108"/>
      <c r="W267" s="109"/>
      <c r="X267" s="110"/>
      <c r="Y267" s="111"/>
      <c r="Z267" s="113"/>
      <c r="AA267" s="112"/>
      <c r="AB267" s="431" t="str">
        <f t="shared" si="101"/>
        <v/>
      </c>
      <c r="AC267" s="704" t="str">
        <f t="shared" si="121"/>
        <v/>
      </c>
      <c r="AD267" s="622"/>
      <c r="AE267" s="462"/>
      <c r="AF267" s="360" t="str">
        <f t="shared" si="102"/>
        <v/>
      </c>
      <c r="AG267" s="360" t="str">
        <f t="shared" si="103"/>
        <v/>
      </c>
      <c r="AH267" s="361" t="str">
        <f t="shared" si="104"/>
        <v/>
      </c>
      <c r="AI267" s="361" t="str">
        <f t="shared" si="105"/>
        <v/>
      </c>
      <c r="AJ267" s="361" t="str">
        <f t="shared" si="106"/>
        <v/>
      </c>
      <c r="AK267" s="361" t="str">
        <f t="shared" si="107"/>
        <v/>
      </c>
      <c r="AL267" s="361" t="str">
        <f t="shared" si="108"/>
        <v/>
      </c>
      <c r="AM267" s="361" t="str">
        <f t="shared" si="109"/>
        <v/>
      </c>
      <c r="AN267" s="362" t="str">
        <f>IF(AF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2,FALSE),IF(OR(AJ267=1,AJ267=2),VLOOKUP(AH267,INDEX((係数_乗用_ガソリン,係数_乗用_CNG,係数_乗用_軽油,係数_乗用_メタノール,係数_乗用_LPG),1,1,AR267):INDEX((係数_乗用_ガソリン,係数_乗用_CNG,係数_乗用_軽油,係数_乗用_メタノール,係数_乗用_LPG),125,5,AR267),2,FALSE))))))</f>
        <v/>
      </c>
      <c r="AO267" s="362" t="str">
        <f>IF(T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3,FALSE),IF(OR(AJ267=1,AJ267=2),VLOOKUP(AH267,INDEX((係数_乗用_ガソリン,係数_乗用_CNG,係数_乗用_軽油,係数_乗用_メタノール,係数_乗用_LPG),1,1,AR267):INDEX((係数_乗用_ガソリン,係数_乗用_CNG,係数_乗用_軽油,係数_乗用_メタノール,係数_乗用_LPG),125,5,AR267),3,FALSE))))))</f>
        <v/>
      </c>
      <c r="AP267" s="361" t="str">
        <f t="shared" si="110"/>
        <v/>
      </c>
      <c r="AQ267" s="363" t="str">
        <f t="shared" si="111"/>
        <v/>
      </c>
      <c r="AR267" s="361" t="str">
        <f t="shared" si="112"/>
        <v/>
      </c>
      <c r="AS267" s="363" t="str">
        <f t="shared" si="113"/>
        <v/>
      </c>
      <c r="AT267" s="364" t="str">
        <f t="shared" si="114"/>
        <v/>
      </c>
      <c r="AX267" s="607" t="b">
        <f t="shared" si="122"/>
        <v>0</v>
      </c>
      <c r="AY267" s="6" t="str">
        <f t="shared" si="123"/>
        <v>FALSEFALSEFALSE</v>
      </c>
      <c r="AZ267" s="608">
        <f t="shared" si="115"/>
        <v>0</v>
      </c>
      <c r="BA267" s="609" t="str">
        <f t="shared" si="124"/>
        <v/>
      </c>
      <c r="BB267" s="609">
        <f t="shared" si="116"/>
        <v>0</v>
      </c>
      <c r="BC267" s="604" t="str">
        <f t="shared" si="117"/>
        <v/>
      </c>
    </row>
    <row r="268" spans="1:55">
      <c r="A268" s="366">
        <v>212</v>
      </c>
      <c r="B268" s="108"/>
      <c r="C268" s="286"/>
      <c r="D268" s="287"/>
      <c r="E268" s="287"/>
      <c r="F268" s="288"/>
      <c r="G268" s="290"/>
      <c r="H268" s="107"/>
      <c r="I268" s="290"/>
      <c r="J268" s="107"/>
      <c r="K268" s="358" t="str">
        <f t="shared" si="94"/>
        <v/>
      </c>
      <c r="L268" s="358">
        <f t="shared" si="118"/>
        <v>0</v>
      </c>
      <c r="M268" s="358">
        <f t="shared" si="119"/>
        <v>0</v>
      </c>
      <c r="N268" s="359" t="str">
        <f t="shared" si="95"/>
        <v/>
      </c>
      <c r="O268" s="359" t="str">
        <f t="shared" si="96"/>
        <v/>
      </c>
      <c r="P268" s="359" t="str">
        <f t="shared" si="97"/>
        <v/>
      </c>
      <c r="Q268" s="359" t="str">
        <f t="shared" si="98"/>
        <v/>
      </c>
      <c r="R268" s="359" t="str">
        <f t="shared" si="99"/>
        <v/>
      </c>
      <c r="S268" s="359" t="str">
        <f t="shared" si="100"/>
        <v/>
      </c>
      <c r="T268" s="431" t="str">
        <f t="shared" si="120"/>
        <v/>
      </c>
      <c r="U268" s="515"/>
      <c r="V268" s="108"/>
      <c r="W268" s="109"/>
      <c r="X268" s="110"/>
      <c r="Y268" s="111"/>
      <c r="Z268" s="113"/>
      <c r="AA268" s="112"/>
      <c r="AB268" s="431" t="str">
        <f t="shared" si="101"/>
        <v/>
      </c>
      <c r="AC268" s="704" t="str">
        <f t="shared" si="121"/>
        <v/>
      </c>
      <c r="AD268" s="622"/>
      <c r="AE268" s="462"/>
      <c r="AF268" s="360" t="str">
        <f t="shared" si="102"/>
        <v/>
      </c>
      <c r="AG268" s="360" t="str">
        <f t="shared" si="103"/>
        <v/>
      </c>
      <c r="AH268" s="361" t="str">
        <f t="shared" si="104"/>
        <v/>
      </c>
      <c r="AI268" s="361" t="str">
        <f t="shared" si="105"/>
        <v/>
      </c>
      <c r="AJ268" s="361" t="str">
        <f t="shared" si="106"/>
        <v/>
      </c>
      <c r="AK268" s="361" t="str">
        <f t="shared" si="107"/>
        <v/>
      </c>
      <c r="AL268" s="361" t="str">
        <f t="shared" si="108"/>
        <v/>
      </c>
      <c r="AM268" s="361" t="str">
        <f t="shared" si="109"/>
        <v/>
      </c>
      <c r="AN268" s="362" t="str">
        <f>IF(AF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2,FALSE),IF(OR(AJ268=1,AJ268=2),VLOOKUP(AH268,INDEX((係数_乗用_ガソリン,係数_乗用_CNG,係数_乗用_軽油,係数_乗用_メタノール,係数_乗用_LPG),1,1,AR268):INDEX((係数_乗用_ガソリン,係数_乗用_CNG,係数_乗用_軽油,係数_乗用_メタノール,係数_乗用_LPG),125,5,AR268),2,FALSE))))))</f>
        <v/>
      </c>
      <c r="AO268" s="362" t="str">
        <f>IF(T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3,FALSE),IF(OR(AJ268=1,AJ268=2),VLOOKUP(AH268,INDEX((係数_乗用_ガソリン,係数_乗用_CNG,係数_乗用_軽油,係数_乗用_メタノール,係数_乗用_LPG),1,1,AR268):INDEX((係数_乗用_ガソリン,係数_乗用_CNG,係数_乗用_軽油,係数_乗用_メタノール,係数_乗用_LPG),125,5,AR268),3,FALSE))))))</f>
        <v/>
      </c>
      <c r="AP268" s="361" t="str">
        <f t="shared" si="110"/>
        <v/>
      </c>
      <c r="AQ268" s="363" t="str">
        <f t="shared" si="111"/>
        <v/>
      </c>
      <c r="AR268" s="361" t="str">
        <f t="shared" si="112"/>
        <v/>
      </c>
      <c r="AS268" s="363" t="str">
        <f t="shared" si="113"/>
        <v/>
      </c>
      <c r="AT268" s="364" t="str">
        <f t="shared" si="114"/>
        <v/>
      </c>
      <c r="AX268" s="607" t="b">
        <f t="shared" si="122"/>
        <v>0</v>
      </c>
      <c r="AY268" s="6" t="str">
        <f t="shared" si="123"/>
        <v>FALSEFALSEFALSE</v>
      </c>
      <c r="AZ268" s="608">
        <f t="shared" si="115"/>
        <v>0</v>
      </c>
      <c r="BA268" s="609" t="str">
        <f t="shared" si="124"/>
        <v/>
      </c>
      <c r="BB268" s="609">
        <f t="shared" si="116"/>
        <v>0</v>
      </c>
      <c r="BC268" s="604" t="str">
        <f t="shared" si="117"/>
        <v/>
      </c>
    </row>
    <row r="269" spans="1:55">
      <c r="A269" s="366">
        <v>213</v>
      </c>
      <c r="B269" s="108"/>
      <c r="C269" s="286"/>
      <c r="D269" s="287"/>
      <c r="E269" s="287"/>
      <c r="F269" s="288"/>
      <c r="G269" s="290"/>
      <c r="H269" s="107"/>
      <c r="I269" s="290"/>
      <c r="J269" s="107"/>
      <c r="K269" s="358" t="str">
        <f t="shared" si="94"/>
        <v/>
      </c>
      <c r="L269" s="358">
        <f t="shared" si="118"/>
        <v>0</v>
      </c>
      <c r="M269" s="358">
        <f t="shared" si="119"/>
        <v>0</v>
      </c>
      <c r="N269" s="359" t="str">
        <f t="shared" si="95"/>
        <v/>
      </c>
      <c r="O269" s="359" t="str">
        <f t="shared" si="96"/>
        <v/>
      </c>
      <c r="P269" s="359" t="str">
        <f t="shared" si="97"/>
        <v/>
      </c>
      <c r="Q269" s="359" t="str">
        <f t="shared" si="98"/>
        <v/>
      </c>
      <c r="R269" s="359" t="str">
        <f t="shared" si="99"/>
        <v/>
      </c>
      <c r="S269" s="359" t="str">
        <f t="shared" si="100"/>
        <v/>
      </c>
      <c r="T269" s="431" t="str">
        <f t="shared" si="120"/>
        <v/>
      </c>
      <c r="U269" s="515"/>
      <c r="V269" s="108"/>
      <c r="W269" s="109"/>
      <c r="X269" s="110"/>
      <c r="Y269" s="111"/>
      <c r="Z269" s="113"/>
      <c r="AA269" s="112"/>
      <c r="AB269" s="431" t="str">
        <f t="shared" si="101"/>
        <v/>
      </c>
      <c r="AC269" s="704" t="str">
        <f t="shared" si="121"/>
        <v/>
      </c>
      <c r="AD269" s="622"/>
      <c r="AE269" s="462"/>
      <c r="AF269" s="360" t="str">
        <f t="shared" si="102"/>
        <v/>
      </c>
      <c r="AG269" s="360" t="str">
        <f t="shared" si="103"/>
        <v/>
      </c>
      <c r="AH269" s="361" t="str">
        <f t="shared" si="104"/>
        <v/>
      </c>
      <c r="AI269" s="361" t="str">
        <f t="shared" si="105"/>
        <v/>
      </c>
      <c r="AJ269" s="361" t="str">
        <f t="shared" si="106"/>
        <v/>
      </c>
      <c r="AK269" s="361" t="str">
        <f t="shared" si="107"/>
        <v/>
      </c>
      <c r="AL269" s="361" t="str">
        <f t="shared" si="108"/>
        <v/>
      </c>
      <c r="AM269" s="361" t="str">
        <f t="shared" si="109"/>
        <v/>
      </c>
      <c r="AN269" s="362" t="str">
        <f>IF(AF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2,FALSE),IF(OR(AJ269=1,AJ269=2),VLOOKUP(AH269,INDEX((係数_乗用_ガソリン,係数_乗用_CNG,係数_乗用_軽油,係数_乗用_メタノール,係数_乗用_LPG),1,1,AR269):INDEX((係数_乗用_ガソリン,係数_乗用_CNG,係数_乗用_軽油,係数_乗用_メタノール,係数_乗用_LPG),125,5,AR269),2,FALSE))))))</f>
        <v/>
      </c>
      <c r="AO269" s="362" t="str">
        <f>IF(T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3,FALSE),IF(OR(AJ269=1,AJ269=2),VLOOKUP(AH269,INDEX((係数_乗用_ガソリン,係数_乗用_CNG,係数_乗用_軽油,係数_乗用_メタノール,係数_乗用_LPG),1,1,AR269):INDEX((係数_乗用_ガソリン,係数_乗用_CNG,係数_乗用_軽油,係数_乗用_メタノール,係数_乗用_LPG),125,5,AR269),3,FALSE))))))</f>
        <v/>
      </c>
      <c r="AP269" s="361" t="str">
        <f t="shared" si="110"/>
        <v/>
      </c>
      <c r="AQ269" s="363" t="str">
        <f t="shared" si="111"/>
        <v/>
      </c>
      <c r="AR269" s="361" t="str">
        <f t="shared" si="112"/>
        <v/>
      </c>
      <c r="AS269" s="363" t="str">
        <f t="shared" si="113"/>
        <v/>
      </c>
      <c r="AT269" s="364" t="str">
        <f t="shared" si="114"/>
        <v/>
      </c>
      <c r="AX269" s="607" t="b">
        <f t="shared" si="122"/>
        <v>0</v>
      </c>
      <c r="AY269" s="6" t="str">
        <f t="shared" si="123"/>
        <v>FALSEFALSEFALSE</v>
      </c>
      <c r="AZ269" s="608">
        <f t="shared" si="115"/>
        <v>0</v>
      </c>
      <c r="BA269" s="609" t="str">
        <f t="shared" si="124"/>
        <v/>
      </c>
      <c r="BB269" s="609">
        <f t="shared" si="116"/>
        <v>0</v>
      </c>
      <c r="BC269" s="604" t="str">
        <f t="shared" si="117"/>
        <v/>
      </c>
    </row>
    <row r="270" spans="1:55">
      <c r="A270" s="366">
        <v>214</v>
      </c>
      <c r="B270" s="108"/>
      <c r="C270" s="286"/>
      <c r="D270" s="287"/>
      <c r="E270" s="287"/>
      <c r="F270" s="288"/>
      <c r="G270" s="290"/>
      <c r="H270" s="107"/>
      <c r="I270" s="290"/>
      <c r="J270" s="107"/>
      <c r="K270" s="358" t="str">
        <f t="shared" si="94"/>
        <v/>
      </c>
      <c r="L270" s="358">
        <f t="shared" si="118"/>
        <v>0</v>
      </c>
      <c r="M270" s="358">
        <f t="shared" si="119"/>
        <v>0</v>
      </c>
      <c r="N270" s="359" t="str">
        <f t="shared" si="95"/>
        <v/>
      </c>
      <c r="O270" s="359" t="str">
        <f t="shared" si="96"/>
        <v/>
      </c>
      <c r="P270" s="359" t="str">
        <f t="shared" si="97"/>
        <v/>
      </c>
      <c r="Q270" s="359" t="str">
        <f t="shared" si="98"/>
        <v/>
      </c>
      <c r="R270" s="359" t="str">
        <f t="shared" si="99"/>
        <v/>
      </c>
      <c r="S270" s="359" t="str">
        <f t="shared" si="100"/>
        <v/>
      </c>
      <c r="T270" s="431" t="str">
        <f t="shared" si="120"/>
        <v/>
      </c>
      <c r="U270" s="515"/>
      <c r="V270" s="108"/>
      <c r="W270" s="109"/>
      <c r="X270" s="110"/>
      <c r="Y270" s="111"/>
      <c r="Z270" s="113"/>
      <c r="AA270" s="112"/>
      <c r="AB270" s="431" t="str">
        <f t="shared" si="101"/>
        <v/>
      </c>
      <c r="AC270" s="704" t="str">
        <f t="shared" si="121"/>
        <v/>
      </c>
      <c r="AD270" s="622"/>
      <c r="AE270" s="462"/>
      <c r="AF270" s="360" t="str">
        <f t="shared" si="102"/>
        <v/>
      </c>
      <c r="AG270" s="360" t="str">
        <f t="shared" si="103"/>
        <v/>
      </c>
      <c r="AH270" s="361" t="str">
        <f t="shared" si="104"/>
        <v/>
      </c>
      <c r="AI270" s="361" t="str">
        <f t="shared" si="105"/>
        <v/>
      </c>
      <c r="AJ270" s="361" t="str">
        <f t="shared" si="106"/>
        <v/>
      </c>
      <c r="AK270" s="361" t="str">
        <f t="shared" si="107"/>
        <v/>
      </c>
      <c r="AL270" s="361" t="str">
        <f t="shared" si="108"/>
        <v/>
      </c>
      <c r="AM270" s="361" t="str">
        <f t="shared" si="109"/>
        <v/>
      </c>
      <c r="AN270" s="362" t="str">
        <f>IF(AF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2,FALSE),IF(OR(AJ270=1,AJ270=2),VLOOKUP(AH270,INDEX((係数_乗用_ガソリン,係数_乗用_CNG,係数_乗用_軽油,係数_乗用_メタノール,係数_乗用_LPG),1,1,AR270):INDEX((係数_乗用_ガソリン,係数_乗用_CNG,係数_乗用_軽油,係数_乗用_メタノール,係数_乗用_LPG),125,5,AR270),2,FALSE))))))</f>
        <v/>
      </c>
      <c r="AO270" s="362" t="str">
        <f>IF(T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3,FALSE),IF(OR(AJ270=1,AJ270=2),VLOOKUP(AH270,INDEX((係数_乗用_ガソリン,係数_乗用_CNG,係数_乗用_軽油,係数_乗用_メタノール,係数_乗用_LPG),1,1,AR270):INDEX((係数_乗用_ガソリン,係数_乗用_CNG,係数_乗用_軽油,係数_乗用_メタノール,係数_乗用_LPG),125,5,AR270),3,FALSE))))))</f>
        <v/>
      </c>
      <c r="AP270" s="361" t="str">
        <f t="shared" si="110"/>
        <v/>
      </c>
      <c r="AQ270" s="363" t="str">
        <f t="shared" si="111"/>
        <v/>
      </c>
      <c r="AR270" s="361" t="str">
        <f t="shared" si="112"/>
        <v/>
      </c>
      <c r="AS270" s="363" t="str">
        <f t="shared" si="113"/>
        <v/>
      </c>
      <c r="AT270" s="364" t="str">
        <f t="shared" si="114"/>
        <v/>
      </c>
      <c r="AX270" s="607" t="b">
        <f t="shared" si="122"/>
        <v>0</v>
      </c>
      <c r="AY270" s="6" t="str">
        <f t="shared" si="123"/>
        <v>FALSEFALSEFALSE</v>
      </c>
      <c r="AZ270" s="608">
        <f t="shared" si="115"/>
        <v>0</v>
      </c>
      <c r="BA270" s="609" t="str">
        <f t="shared" si="124"/>
        <v/>
      </c>
      <c r="BB270" s="609">
        <f t="shared" si="116"/>
        <v>0</v>
      </c>
      <c r="BC270" s="604" t="str">
        <f t="shared" si="117"/>
        <v/>
      </c>
    </row>
    <row r="271" spans="1:55">
      <c r="A271" s="366">
        <v>215</v>
      </c>
      <c r="B271" s="108"/>
      <c r="C271" s="286"/>
      <c r="D271" s="287"/>
      <c r="E271" s="287"/>
      <c r="F271" s="288"/>
      <c r="G271" s="290"/>
      <c r="H271" s="107"/>
      <c r="I271" s="290"/>
      <c r="J271" s="107"/>
      <c r="K271" s="358" t="str">
        <f t="shared" si="94"/>
        <v/>
      </c>
      <c r="L271" s="358">
        <f t="shared" si="118"/>
        <v>0</v>
      </c>
      <c r="M271" s="358">
        <f t="shared" si="119"/>
        <v>0</v>
      </c>
      <c r="N271" s="359" t="str">
        <f t="shared" si="95"/>
        <v/>
      </c>
      <c r="O271" s="359" t="str">
        <f t="shared" si="96"/>
        <v/>
      </c>
      <c r="P271" s="359" t="str">
        <f t="shared" si="97"/>
        <v/>
      </c>
      <c r="Q271" s="359" t="str">
        <f t="shared" si="98"/>
        <v/>
      </c>
      <c r="R271" s="359" t="str">
        <f t="shared" si="99"/>
        <v/>
      </c>
      <c r="S271" s="359" t="str">
        <f t="shared" si="100"/>
        <v/>
      </c>
      <c r="T271" s="431" t="str">
        <f t="shared" si="120"/>
        <v/>
      </c>
      <c r="U271" s="515"/>
      <c r="V271" s="108"/>
      <c r="W271" s="109"/>
      <c r="X271" s="110"/>
      <c r="Y271" s="111"/>
      <c r="Z271" s="113"/>
      <c r="AA271" s="112"/>
      <c r="AB271" s="431" t="str">
        <f t="shared" si="101"/>
        <v/>
      </c>
      <c r="AC271" s="704" t="str">
        <f t="shared" si="121"/>
        <v/>
      </c>
      <c r="AD271" s="622"/>
      <c r="AE271" s="462"/>
      <c r="AF271" s="360" t="str">
        <f t="shared" si="102"/>
        <v/>
      </c>
      <c r="AG271" s="360" t="str">
        <f t="shared" si="103"/>
        <v/>
      </c>
      <c r="AH271" s="361" t="str">
        <f t="shared" si="104"/>
        <v/>
      </c>
      <c r="AI271" s="361" t="str">
        <f t="shared" si="105"/>
        <v/>
      </c>
      <c r="AJ271" s="361" t="str">
        <f t="shared" si="106"/>
        <v/>
      </c>
      <c r="AK271" s="361" t="str">
        <f t="shared" si="107"/>
        <v/>
      </c>
      <c r="AL271" s="361" t="str">
        <f t="shared" si="108"/>
        <v/>
      </c>
      <c r="AM271" s="361" t="str">
        <f t="shared" si="109"/>
        <v/>
      </c>
      <c r="AN271" s="362" t="str">
        <f>IF(AF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2,FALSE),IF(OR(AJ271=1,AJ271=2),VLOOKUP(AH271,INDEX((係数_乗用_ガソリン,係数_乗用_CNG,係数_乗用_軽油,係数_乗用_メタノール,係数_乗用_LPG),1,1,AR271):INDEX((係数_乗用_ガソリン,係数_乗用_CNG,係数_乗用_軽油,係数_乗用_メタノール,係数_乗用_LPG),125,5,AR271),2,FALSE))))))</f>
        <v/>
      </c>
      <c r="AO271" s="362" t="str">
        <f>IF(T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3,FALSE),IF(OR(AJ271=1,AJ271=2),VLOOKUP(AH271,INDEX((係数_乗用_ガソリン,係数_乗用_CNG,係数_乗用_軽油,係数_乗用_メタノール,係数_乗用_LPG),1,1,AR271):INDEX((係数_乗用_ガソリン,係数_乗用_CNG,係数_乗用_軽油,係数_乗用_メタノール,係数_乗用_LPG),125,5,AR271),3,FALSE))))))</f>
        <v/>
      </c>
      <c r="AP271" s="361" t="str">
        <f t="shared" si="110"/>
        <v/>
      </c>
      <c r="AQ271" s="363" t="str">
        <f t="shared" si="111"/>
        <v/>
      </c>
      <c r="AR271" s="361" t="str">
        <f t="shared" si="112"/>
        <v/>
      </c>
      <c r="AS271" s="363" t="str">
        <f t="shared" si="113"/>
        <v/>
      </c>
      <c r="AT271" s="364" t="str">
        <f t="shared" si="114"/>
        <v/>
      </c>
      <c r="AX271" s="607" t="b">
        <f t="shared" si="122"/>
        <v>0</v>
      </c>
      <c r="AY271" s="6" t="str">
        <f t="shared" si="123"/>
        <v>FALSEFALSEFALSE</v>
      </c>
      <c r="AZ271" s="608">
        <f t="shared" si="115"/>
        <v>0</v>
      </c>
      <c r="BA271" s="609" t="str">
        <f t="shared" si="124"/>
        <v/>
      </c>
      <c r="BB271" s="609">
        <f t="shared" si="116"/>
        <v>0</v>
      </c>
      <c r="BC271" s="604" t="str">
        <f t="shared" si="117"/>
        <v/>
      </c>
    </row>
    <row r="272" spans="1:55">
      <c r="A272" s="366">
        <v>216</v>
      </c>
      <c r="B272" s="108"/>
      <c r="C272" s="286"/>
      <c r="D272" s="287"/>
      <c r="E272" s="287"/>
      <c r="F272" s="288"/>
      <c r="G272" s="290"/>
      <c r="H272" s="107"/>
      <c r="I272" s="290"/>
      <c r="J272" s="107"/>
      <c r="K272" s="358" t="str">
        <f t="shared" si="94"/>
        <v/>
      </c>
      <c r="L272" s="358">
        <f t="shared" si="118"/>
        <v>0</v>
      </c>
      <c r="M272" s="358">
        <f t="shared" si="119"/>
        <v>0</v>
      </c>
      <c r="N272" s="359" t="str">
        <f t="shared" si="95"/>
        <v/>
      </c>
      <c r="O272" s="359" t="str">
        <f t="shared" si="96"/>
        <v/>
      </c>
      <c r="P272" s="359" t="str">
        <f t="shared" si="97"/>
        <v/>
      </c>
      <c r="Q272" s="359" t="str">
        <f t="shared" si="98"/>
        <v/>
      </c>
      <c r="R272" s="359" t="str">
        <f t="shared" si="99"/>
        <v/>
      </c>
      <c r="S272" s="359" t="str">
        <f t="shared" si="100"/>
        <v/>
      </c>
      <c r="T272" s="431" t="str">
        <f t="shared" si="120"/>
        <v/>
      </c>
      <c r="U272" s="515"/>
      <c r="V272" s="108"/>
      <c r="W272" s="109"/>
      <c r="X272" s="110"/>
      <c r="Y272" s="111"/>
      <c r="Z272" s="113"/>
      <c r="AA272" s="112"/>
      <c r="AB272" s="431" t="str">
        <f t="shared" si="101"/>
        <v/>
      </c>
      <c r="AC272" s="704" t="str">
        <f t="shared" si="121"/>
        <v/>
      </c>
      <c r="AD272" s="622"/>
      <c r="AE272" s="462"/>
      <c r="AF272" s="360" t="str">
        <f t="shared" si="102"/>
        <v/>
      </c>
      <c r="AG272" s="360" t="str">
        <f t="shared" si="103"/>
        <v/>
      </c>
      <c r="AH272" s="361" t="str">
        <f t="shared" si="104"/>
        <v/>
      </c>
      <c r="AI272" s="361" t="str">
        <f t="shared" si="105"/>
        <v/>
      </c>
      <c r="AJ272" s="361" t="str">
        <f t="shared" si="106"/>
        <v/>
      </c>
      <c r="AK272" s="361" t="str">
        <f t="shared" si="107"/>
        <v/>
      </c>
      <c r="AL272" s="361" t="str">
        <f t="shared" si="108"/>
        <v/>
      </c>
      <c r="AM272" s="361" t="str">
        <f t="shared" si="109"/>
        <v/>
      </c>
      <c r="AN272" s="362" t="str">
        <f>IF(AF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2,FALSE),IF(OR(AJ272=1,AJ272=2),VLOOKUP(AH272,INDEX((係数_乗用_ガソリン,係数_乗用_CNG,係数_乗用_軽油,係数_乗用_メタノール,係数_乗用_LPG),1,1,AR272):INDEX((係数_乗用_ガソリン,係数_乗用_CNG,係数_乗用_軽油,係数_乗用_メタノール,係数_乗用_LPG),125,5,AR272),2,FALSE))))))</f>
        <v/>
      </c>
      <c r="AO272" s="362" t="str">
        <f>IF(T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3,FALSE),IF(OR(AJ272=1,AJ272=2),VLOOKUP(AH272,INDEX((係数_乗用_ガソリン,係数_乗用_CNG,係数_乗用_軽油,係数_乗用_メタノール,係数_乗用_LPG),1,1,AR272):INDEX((係数_乗用_ガソリン,係数_乗用_CNG,係数_乗用_軽油,係数_乗用_メタノール,係数_乗用_LPG),125,5,AR272),3,FALSE))))))</f>
        <v/>
      </c>
      <c r="AP272" s="361" t="str">
        <f t="shared" si="110"/>
        <v/>
      </c>
      <c r="AQ272" s="363" t="str">
        <f t="shared" si="111"/>
        <v/>
      </c>
      <c r="AR272" s="361" t="str">
        <f t="shared" si="112"/>
        <v/>
      </c>
      <c r="AS272" s="363" t="str">
        <f t="shared" si="113"/>
        <v/>
      </c>
      <c r="AT272" s="364" t="str">
        <f t="shared" si="114"/>
        <v/>
      </c>
      <c r="AX272" s="607" t="b">
        <f t="shared" si="122"/>
        <v>0</v>
      </c>
      <c r="AY272" s="6" t="str">
        <f t="shared" si="123"/>
        <v>FALSEFALSEFALSE</v>
      </c>
      <c r="AZ272" s="608">
        <f t="shared" si="115"/>
        <v>0</v>
      </c>
      <c r="BA272" s="609" t="str">
        <f t="shared" si="124"/>
        <v/>
      </c>
      <c r="BB272" s="609">
        <f t="shared" si="116"/>
        <v>0</v>
      </c>
      <c r="BC272" s="604" t="str">
        <f t="shared" si="117"/>
        <v/>
      </c>
    </row>
    <row r="273" spans="1:55">
      <c r="A273" s="366">
        <v>217</v>
      </c>
      <c r="B273" s="108"/>
      <c r="C273" s="286"/>
      <c r="D273" s="287"/>
      <c r="E273" s="287"/>
      <c r="F273" s="288"/>
      <c r="G273" s="290"/>
      <c r="H273" s="107"/>
      <c r="I273" s="290"/>
      <c r="J273" s="107"/>
      <c r="K273" s="358" t="str">
        <f t="shared" si="94"/>
        <v/>
      </c>
      <c r="L273" s="358">
        <f t="shared" si="118"/>
        <v>0</v>
      </c>
      <c r="M273" s="358">
        <f t="shared" si="119"/>
        <v>0</v>
      </c>
      <c r="N273" s="359" t="str">
        <f t="shared" si="95"/>
        <v/>
      </c>
      <c r="O273" s="359" t="str">
        <f t="shared" si="96"/>
        <v/>
      </c>
      <c r="P273" s="359" t="str">
        <f t="shared" si="97"/>
        <v/>
      </c>
      <c r="Q273" s="359" t="str">
        <f t="shared" si="98"/>
        <v/>
      </c>
      <c r="R273" s="359" t="str">
        <f t="shared" si="99"/>
        <v/>
      </c>
      <c r="S273" s="359" t="str">
        <f t="shared" si="100"/>
        <v/>
      </c>
      <c r="T273" s="431" t="str">
        <f t="shared" si="120"/>
        <v/>
      </c>
      <c r="U273" s="515"/>
      <c r="V273" s="108"/>
      <c r="W273" s="109"/>
      <c r="X273" s="110"/>
      <c r="Y273" s="111"/>
      <c r="Z273" s="113"/>
      <c r="AA273" s="112"/>
      <c r="AB273" s="431" t="str">
        <f t="shared" si="101"/>
        <v/>
      </c>
      <c r="AC273" s="704" t="str">
        <f t="shared" si="121"/>
        <v/>
      </c>
      <c r="AD273" s="622"/>
      <c r="AE273" s="462"/>
      <c r="AF273" s="360" t="str">
        <f t="shared" si="102"/>
        <v/>
      </c>
      <c r="AG273" s="360" t="str">
        <f t="shared" si="103"/>
        <v/>
      </c>
      <c r="AH273" s="361" t="str">
        <f t="shared" si="104"/>
        <v/>
      </c>
      <c r="AI273" s="361" t="str">
        <f t="shared" si="105"/>
        <v/>
      </c>
      <c r="AJ273" s="361" t="str">
        <f t="shared" si="106"/>
        <v/>
      </c>
      <c r="AK273" s="361" t="str">
        <f t="shared" si="107"/>
        <v/>
      </c>
      <c r="AL273" s="361" t="str">
        <f t="shared" si="108"/>
        <v/>
      </c>
      <c r="AM273" s="361" t="str">
        <f t="shared" si="109"/>
        <v/>
      </c>
      <c r="AN273" s="362" t="str">
        <f>IF(AF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2,FALSE),IF(OR(AJ273=1,AJ273=2),VLOOKUP(AH273,INDEX((係数_乗用_ガソリン,係数_乗用_CNG,係数_乗用_軽油,係数_乗用_メタノール,係数_乗用_LPG),1,1,AR273):INDEX((係数_乗用_ガソリン,係数_乗用_CNG,係数_乗用_軽油,係数_乗用_メタノール,係数_乗用_LPG),125,5,AR273),2,FALSE))))))</f>
        <v/>
      </c>
      <c r="AO273" s="362" t="str">
        <f>IF(T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3,FALSE),IF(OR(AJ273=1,AJ273=2),VLOOKUP(AH273,INDEX((係数_乗用_ガソリン,係数_乗用_CNG,係数_乗用_軽油,係数_乗用_メタノール,係数_乗用_LPG),1,1,AR273):INDEX((係数_乗用_ガソリン,係数_乗用_CNG,係数_乗用_軽油,係数_乗用_メタノール,係数_乗用_LPG),125,5,AR273),3,FALSE))))))</f>
        <v/>
      </c>
      <c r="AP273" s="361" t="str">
        <f t="shared" si="110"/>
        <v/>
      </c>
      <c r="AQ273" s="363" t="str">
        <f t="shared" si="111"/>
        <v/>
      </c>
      <c r="AR273" s="361" t="str">
        <f t="shared" si="112"/>
        <v/>
      </c>
      <c r="AS273" s="363" t="str">
        <f t="shared" si="113"/>
        <v/>
      </c>
      <c r="AT273" s="364" t="str">
        <f t="shared" si="114"/>
        <v/>
      </c>
      <c r="AX273" s="607" t="b">
        <f t="shared" si="122"/>
        <v>0</v>
      </c>
      <c r="AY273" s="6" t="str">
        <f t="shared" si="123"/>
        <v>FALSEFALSEFALSE</v>
      </c>
      <c r="AZ273" s="608">
        <f t="shared" si="115"/>
        <v>0</v>
      </c>
      <c r="BA273" s="609" t="str">
        <f t="shared" si="124"/>
        <v/>
      </c>
      <c r="BB273" s="609">
        <f t="shared" si="116"/>
        <v>0</v>
      </c>
      <c r="BC273" s="604" t="str">
        <f t="shared" si="117"/>
        <v/>
      </c>
    </row>
    <row r="274" spans="1:55">
      <c r="A274" s="366">
        <v>218</v>
      </c>
      <c r="B274" s="108"/>
      <c r="C274" s="286"/>
      <c r="D274" s="287"/>
      <c r="E274" s="287"/>
      <c r="F274" s="288"/>
      <c r="G274" s="290"/>
      <c r="H274" s="107"/>
      <c r="I274" s="290"/>
      <c r="J274" s="107"/>
      <c r="K274" s="358" t="str">
        <f t="shared" si="94"/>
        <v/>
      </c>
      <c r="L274" s="358">
        <f t="shared" si="118"/>
        <v>0</v>
      </c>
      <c r="M274" s="358">
        <f t="shared" si="119"/>
        <v>0</v>
      </c>
      <c r="N274" s="359" t="str">
        <f t="shared" si="95"/>
        <v/>
      </c>
      <c r="O274" s="359" t="str">
        <f t="shared" si="96"/>
        <v/>
      </c>
      <c r="P274" s="359" t="str">
        <f t="shared" si="97"/>
        <v/>
      </c>
      <c r="Q274" s="359" t="str">
        <f t="shared" si="98"/>
        <v/>
      </c>
      <c r="R274" s="359" t="str">
        <f t="shared" si="99"/>
        <v/>
      </c>
      <c r="S274" s="359" t="str">
        <f t="shared" si="100"/>
        <v/>
      </c>
      <c r="T274" s="431" t="str">
        <f t="shared" si="120"/>
        <v/>
      </c>
      <c r="U274" s="515"/>
      <c r="V274" s="108"/>
      <c r="W274" s="109"/>
      <c r="X274" s="110"/>
      <c r="Y274" s="111"/>
      <c r="Z274" s="113"/>
      <c r="AA274" s="112"/>
      <c r="AB274" s="431" t="str">
        <f t="shared" si="101"/>
        <v/>
      </c>
      <c r="AC274" s="704" t="str">
        <f t="shared" si="121"/>
        <v/>
      </c>
      <c r="AD274" s="622"/>
      <c r="AE274" s="462"/>
      <c r="AF274" s="360" t="str">
        <f t="shared" si="102"/>
        <v/>
      </c>
      <c r="AG274" s="360" t="str">
        <f t="shared" si="103"/>
        <v/>
      </c>
      <c r="AH274" s="361" t="str">
        <f t="shared" si="104"/>
        <v/>
      </c>
      <c r="AI274" s="361" t="str">
        <f t="shared" si="105"/>
        <v/>
      </c>
      <c r="AJ274" s="361" t="str">
        <f t="shared" si="106"/>
        <v/>
      </c>
      <c r="AK274" s="361" t="str">
        <f t="shared" si="107"/>
        <v/>
      </c>
      <c r="AL274" s="361" t="str">
        <f t="shared" si="108"/>
        <v/>
      </c>
      <c r="AM274" s="361" t="str">
        <f t="shared" si="109"/>
        <v/>
      </c>
      <c r="AN274" s="362" t="str">
        <f>IF(AF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2,FALSE),IF(OR(AJ274=1,AJ274=2),VLOOKUP(AH274,INDEX((係数_乗用_ガソリン,係数_乗用_CNG,係数_乗用_軽油,係数_乗用_メタノール,係数_乗用_LPG),1,1,AR274):INDEX((係数_乗用_ガソリン,係数_乗用_CNG,係数_乗用_軽油,係数_乗用_メタノール,係数_乗用_LPG),125,5,AR274),2,FALSE))))))</f>
        <v/>
      </c>
      <c r="AO274" s="362" t="str">
        <f>IF(T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3,FALSE),IF(OR(AJ274=1,AJ274=2),VLOOKUP(AH274,INDEX((係数_乗用_ガソリン,係数_乗用_CNG,係数_乗用_軽油,係数_乗用_メタノール,係数_乗用_LPG),1,1,AR274):INDEX((係数_乗用_ガソリン,係数_乗用_CNG,係数_乗用_軽油,係数_乗用_メタノール,係数_乗用_LPG),125,5,AR274),3,FALSE))))))</f>
        <v/>
      </c>
      <c r="AP274" s="361" t="str">
        <f t="shared" si="110"/>
        <v/>
      </c>
      <c r="AQ274" s="363" t="str">
        <f t="shared" si="111"/>
        <v/>
      </c>
      <c r="AR274" s="361" t="str">
        <f t="shared" si="112"/>
        <v/>
      </c>
      <c r="AS274" s="363" t="str">
        <f t="shared" si="113"/>
        <v/>
      </c>
      <c r="AT274" s="364" t="str">
        <f t="shared" si="114"/>
        <v/>
      </c>
      <c r="AX274" s="607" t="b">
        <f t="shared" si="122"/>
        <v>0</v>
      </c>
      <c r="AY274" s="6" t="str">
        <f t="shared" si="123"/>
        <v>FALSEFALSEFALSE</v>
      </c>
      <c r="AZ274" s="608">
        <f t="shared" si="115"/>
        <v>0</v>
      </c>
      <c r="BA274" s="609" t="str">
        <f t="shared" si="124"/>
        <v/>
      </c>
      <c r="BB274" s="609">
        <f t="shared" si="116"/>
        <v>0</v>
      </c>
      <c r="BC274" s="604" t="str">
        <f t="shared" si="117"/>
        <v/>
      </c>
    </row>
    <row r="275" spans="1:55">
      <c r="A275" s="366">
        <v>219</v>
      </c>
      <c r="B275" s="108"/>
      <c r="C275" s="286"/>
      <c r="D275" s="287"/>
      <c r="E275" s="287"/>
      <c r="F275" s="288"/>
      <c r="G275" s="290"/>
      <c r="H275" s="107"/>
      <c r="I275" s="290"/>
      <c r="J275" s="107"/>
      <c r="K275" s="358" t="str">
        <f t="shared" si="94"/>
        <v/>
      </c>
      <c r="L275" s="358">
        <f t="shared" si="118"/>
        <v>0</v>
      </c>
      <c r="M275" s="358">
        <f t="shared" si="119"/>
        <v>0</v>
      </c>
      <c r="N275" s="359" t="str">
        <f t="shared" si="95"/>
        <v/>
      </c>
      <c r="O275" s="359" t="str">
        <f t="shared" si="96"/>
        <v/>
      </c>
      <c r="P275" s="359" t="str">
        <f t="shared" si="97"/>
        <v/>
      </c>
      <c r="Q275" s="359" t="str">
        <f t="shared" si="98"/>
        <v/>
      </c>
      <c r="R275" s="359" t="str">
        <f t="shared" si="99"/>
        <v/>
      </c>
      <c r="S275" s="359" t="str">
        <f t="shared" si="100"/>
        <v/>
      </c>
      <c r="T275" s="431" t="str">
        <f t="shared" si="120"/>
        <v/>
      </c>
      <c r="U275" s="515"/>
      <c r="V275" s="108"/>
      <c r="W275" s="109"/>
      <c r="X275" s="110"/>
      <c r="Y275" s="111"/>
      <c r="Z275" s="113"/>
      <c r="AA275" s="112"/>
      <c r="AB275" s="431" t="str">
        <f t="shared" si="101"/>
        <v/>
      </c>
      <c r="AC275" s="704" t="str">
        <f t="shared" si="121"/>
        <v/>
      </c>
      <c r="AD275" s="622"/>
      <c r="AE275" s="462"/>
      <c r="AF275" s="360" t="str">
        <f t="shared" si="102"/>
        <v/>
      </c>
      <c r="AG275" s="360" t="str">
        <f t="shared" si="103"/>
        <v/>
      </c>
      <c r="AH275" s="361" t="str">
        <f t="shared" si="104"/>
        <v/>
      </c>
      <c r="AI275" s="361" t="str">
        <f t="shared" si="105"/>
        <v/>
      </c>
      <c r="AJ275" s="361" t="str">
        <f t="shared" si="106"/>
        <v/>
      </c>
      <c r="AK275" s="361" t="str">
        <f t="shared" si="107"/>
        <v/>
      </c>
      <c r="AL275" s="361" t="str">
        <f t="shared" si="108"/>
        <v/>
      </c>
      <c r="AM275" s="361" t="str">
        <f t="shared" si="109"/>
        <v/>
      </c>
      <c r="AN275" s="362" t="str">
        <f>IF(AF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2,FALSE),IF(OR(AJ275=1,AJ275=2),VLOOKUP(AH275,INDEX((係数_乗用_ガソリン,係数_乗用_CNG,係数_乗用_軽油,係数_乗用_メタノール,係数_乗用_LPG),1,1,AR275):INDEX((係数_乗用_ガソリン,係数_乗用_CNG,係数_乗用_軽油,係数_乗用_メタノール,係数_乗用_LPG),125,5,AR275),2,FALSE))))))</f>
        <v/>
      </c>
      <c r="AO275" s="362" t="str">
        <f>IF(T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3,FALSE),IF(OR(AJ275=1,AJ275=2),VLOOKUP(AH275,INDEX((係数_乗用_ガソリン,係数_乗用_CNG,係数_乗用_軽油,係数_乗用_メタノール,係数_乗用_LPG),1,1,AR275):INDEX((係数_乗用_ガソリン,係数_乗用_CNG,係数_乗用_軽油,係数_乗用_メタノール,係数_乗用_LPG),125,5,AR275),3,FALSE))))))</f>
        <v/>
      </c>
      <c r="AP275" s="361" t="str">
        <f t="shared" si="110"/>
        <v/>
      </c>
      <c r="AQ275" s="363" t="str">
        <f t="shared" si="111"/>
        <v/>
      </c>
      <c r="AR275" s="361" t="str">
        <f t="shared" si="112"/>
        <v/>
      </c>
      <c r="AS275" s="363" t="str">
        <f t="shared" si="113"/>
        <v/>
      </c>
      <c r="AT275" s="364" t="str">
        <f t="shared" si="114"/>
        <v/>
      </c>
      <c r="AX275" s="607" t="b">
        <f t="shared" si="122"/>
        <v>0</v>
      </c>
      <c r="AY275" s="6" t="str">
        <f t="shared" si="123"/>
        <v>FALSEFALSEFALSE</v>
      </c>
      <c r="AZ275" s="608">
        <f t="shared" si="115"/>
        <v>0</v>
      </c>
      <c r="BA275" s="609" t="str">
        <f t="shared" si="124"/>
        <v/>
      </c>
      <c r="BB275" s="609">
        <f t="shared" si="116"/>
        <v>0</v>
      </c>
      <c r="BC275" s="604" t="str">
        <f t="shared" si="117"/>
        <v/>
      </c>
    </row>
    <row r="276" spans="1:55">
      <c r="A276" s="366">
        <v>220</v>
      </c>
      <c r="B276" s="108"/>
      <c r="C276" s="286"/>
      <c r="D276" s="287"/>
      <c r="E276" s="287"/>
      <c r="F276" s="288"/>
      <c r="G276" s="290"/>
      <c r="H276" s="107"/>
      <c r="I276" s="290"/>
      <c r="J276" s="107"/>
      <c r="K276" s="358" t="str">
        <f t="shared" si="94"/>
        <v/>
      </c>
      <c r="L276" s="358">
        <f t="shared" si="118"/>
        <v>0</v>
      </c>
      <c r="M276" s="358">
        <f t="shared" si="119"/>
        <v>0</v>
      </c>
      <c r="N276" s="359" t="str">
        <f t="shared" si="95"/>
        <v/>
      </c>
      <c r="O276" s="359" t="str">
        <f t="shared" si="96"/>
        <v/>
      </c>
      <c r="P276" s="359" t="str">
        <f t="shared" si="97"/>
        <v/>
      </c>
      <c r="Q276" s="359" t="str">
        <f t="shared" si="98"/>
        <v/>
      </c>
      <c r="R276" s="359" t="str">
        <f t="shared" si="99"/>
        <v/>
      </c>
      <c r="S276" s="359" t="str">
        <f t="shared" si="100"/>
        <v/>
      </c>
      <c r="T276" s="431" t="str">
        <f t="shared" si="120"/>
        <v/>
      </c>
      <c r="U276" s="515"/>
      <c r="V276" s="108"/>
      <c r="W276" s="109"/>
      <c r="X276" s="110"/>
      <c r="Y276" s="111"/>
      <c r="Z276" s="113"/>
      <c r="AA276" s="112"/>
      <c r="AB276" s="431" t="str">
        <f t="shared" si="101"/>
        <v/>
      </c>
      <c r="AC276" s="704" t="str">
        <f t="shared" si="121"/>
        <v/>
      </c>
      <c r="AD276" s="622"/>
      <c r="AE276" s="462"/>
      <c r="AF276" s="360" t="str">
        <f t="shared" si="102"/>
        <v/>
      </c>
      <c r="AG276" s="360" t="str">
        <f t="shared" si="103"/>
        <v/>
      </c>
      <c r="AH276" s="361" t="str">
        <f t="shared" si="104"/>
        <v/>
      </c>
      <c r="AI276" s="361" t="str">
        <f t="shared" si="105"/>
        <v/>
      </c>
      <c r="AJ276" s="361" t="str">
        <f t="shared" si="106"/>
        <v/>
      </c>
      <c r="AK276" s="361" t="str">
        <f t="shared" si="107"/>
        <v/>
      </c>
      <c r="AL276" s="361" t="str">
        <f t="shared" si="108"/>
        <v/>
      </c>
      <c r="AM276" s="361" t="str">
        <f t="shared" si="109"/>
        <v/>
      </c>
      <c r="AN276" s="362" t="str">
        <f>IF(AF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2,FALSE),IF(OR(AJ276=1,AJ276=2),VLOOKUP(AH276,INDEX((係数_乗用_ガソリン,係数_乗用_CNG,係数_乗用_軽油,係数_乗用_メタノール,係数_乗用_LPG),1,1,AR276):INDEX((係数_乗用_ガソリン,係数_乗用_CNG,係数_乗用_軽油,係数_乗用_メタノール,係数_乗用_LPG),125,5,AR276),2,FALSE))))))</f>
        <v/>
      </c>
      <c r="AO276" s="362" t="str">
        <f>IF(T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3,FALSE),IF(OR(AJ276=1,AJ276=2),VLOOKUP(AH276,INDEX((係数_乗用_ガソリン,係数_乗用_CNG,係数_乗用_軽油,係数_乗用_メタノール,係数_乗用_LPG),1,1,AR276):INDEX((係数_乗用_ガソリン,係数_乗用_CNG,係数_乗用_軽油,係数_乗用_メタノール,係数_乗用_LPG),125,5,AR276),3,FALSE))))))</f>
        <v/>
      </c>
      <c r="AP276" s="361" t="str">
        <f t="shared" si="110"/>
        <v/>
      </c>
      <c r="AQ276" s="363" t="str">
        <f t="shared" si="111"/>
        <v/>
      </c>
      <c r="AR276" s="361" t="str">
        <f t="shared" si="112"/>
        <v/>
      </c>
      <c r="AS276" s="363" t="str">
        <f t="shared" si="113"/>
        <v/>
      </c>
      <c r="AT276" s="364" t="str">
        <f t="shared" si="114"/>
        <v/>
      </c>
      <c r="AX276" s="607" t="b">
        <f t="shared" si="122"/>
        <v>0</v>
      </c>
      <c r="AY276" s="6" t="str">
        <f t="shared" si="123"/>
        <v>FALSEFALSEFALSE</v>
      </c>
      <c r="AZ276" s="608">
        <f t="shared" si="115"/>
        <v>0</v>
      </c>
      <c r="BA276" s="609" t="str">
        <f t="shared" si="124"/>
        <v/>
      </c>
      <c r="BB276" s="609">
        <f t="shared" si="116"/>
        <v>0</v>
      </c>
      <c r="BC276" s="604" t="str">
        <f t="shared" si="117"/>
        <v/>
      </c>
    </row>
    <row r="277" spans="1:55">
      <c r="A277" s="366">
        <v>221</v>
      </c>
      <c r="B277" s="108"/>
      <c r="C277" s="286"/>
      <c r="D277" s="287"/>
      <c r="E277" s="287"/>
      <c r="F277" s="288"/>
      <c r="G277" s="290"/>
      <c r="H277" s="107"/>
      <c r="I277" s="290"/>
      <c r="J277" s="107"/>
      <c r="K277" s="358" t="str">
        <f t="shared" si="94"/>
        <v/>
      </c>
      <c r="L277" s="358">
        <f t="shared" si="118"/>
        <v>0</v>
      </c>
      <c r="M277" s="358">
        <f t="shared" si="119"/>
        <v>0</v>
      </c>
      <c r="N277" s="359" t="str">
        <f t="shared" si="95"/>
        <v/>
      </c>
      <c r="O277" s="359" t="str">
        <f t="shared" si="96"/>
        <v/>
      </c>
      <c r="P277" s="359" t="str">
        <f t="shared" si="97"/>
        <v/>
      </c>
      <c r="Q277" s="359" t="str">
        <f t="shared" si="98"/>
        <v/>
      </c>
      <c r="R277" s="359" t="str">
        <f t="shared" si="99"/>
        <v/>
      </c>
      <c r="S277" s="359" t="str">
        <f t="shared" si="100"/>
        <v/>
      </c>
      <c r="T277" s="431" t="str">
        <f t="shared" si="120"/>
        <v/>
      </c>
      <c r="U277" s="515"/>
      <c r="V277" s="108"/>
      <c r="W277" s="109"/>
      <c r="X277" s="110"/>
      <c r="Y277" s="111"/>
      <c r="Z277" s="113"/>
      <c r="AA277" s="112"/>
      <c r="AB277" s="431" t="str">
        <f t="shared" si="101"/>
        <v/>
      </c>
      <c r="AC277" s="704" t="str">
        <f t="shared" si="121"/>
        <v/>
      </c>
      <c r="AD277" s="622"/>
      <c r="AE277" s="462"/>
      <c r="AF277" s="360" t="str">
        <f t="shared" si="102"/>
        <v/>
      </c>
      <c r="AG277" s="360" t="str">
        <f t="shared" si="103"/>
        <v/>
      </c>
      <c r="AH277" s="361" t="str">
        <f t="shared" si="104"/>
        <v/>
      </c>
      <c r="AI277" s="361" t="str">
        <f t="shared" si="105"/>
        <v/>
      </c>
      <c r="AJ277" s="361" t="str">
        <f t="shared" si="106"/>
        <v/>
      </c>
      <c r="AK277" s="361" t="str">
        <f t="shared" si="107"/>
        <v/>
      </c>
      <c r="AL277" s="361" t="str">
        <f t="shared" si="108"/>
        <v/>
      </c>
      <c r="AM277" s="361" t="str">
        <f t="shared" si="109"/>
        <v/>
      </c>
      <c r="AN277" s="362" t="str">
        <f>IF(AF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2,FALSE),IF(OR(AJ277=1,AJ277=2),VLOOKUP(AH277,INDEX((係数_乗用_ガソリン,係数_乗用_CNG,係数_乗用_軽油,係数_乗用_メタノール,係数_乗用_LPG),1,1,AR277):INDEX((係数_乗用_ガソリン,係数_乗用_CNG,係数_乗用_軽油,係数_乗用_メタノール,係数_乗用_LPG),125,5,AR277),2,FALSE))))))</f>
        <v/>
      </c>
      <c r="AO277" s="362" t="str">
        <f>IF(T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3,FALSE),IF(OR(AJ277=1,AJ277=2),VLOOKUP(AH277,INDEX((係数_乗用_ガソリン,係数_乗用_CNG,係数_乗用_軽油,係数_乗用_メタノール,係数_乗用_LPG),1,1,AR277):INDEX((係数_乗用_ガソリン,係数_乗用_CNG,係数_乗用_軽油,係数_乗用_メタノール,係数_乗用_LPG),125,5,AR277),3,FALSE))))))</f>
        <v/>
      </c>
      <c r="AP277" s="361" t="str">
        <f t="shared" si="110"/>
        <v/>
      </c>
      <c r="AQ277" s="363" t="str">
        <f t="shared" si="111"/>
        <v/>
      </c>
      <c r="AR277" s="361" t="str">
        <f t="shared" si="112"/>
        <v/>
      </c>
      <c r="AS277" s="363" t="str">
        <f t="shared" si="113"/>
        <v/>
      </c>
      <c r="AT277" s="364" t="str">
        <f t="shared" si="114"/>
        <v/>
      </c>
      <c r="AX277" s="607" t="b">
        <f t="shared" si="122"/>
        <v>0</v>
      </c>
      <c r="AY277" s="6" t="str">
        <f t="shared" si="123"/>
        <v>FALSEFALSEFALSE</v>
      </c>
      <c r="AZ277" s="608">
        <f t="shared" si="115"/>
        <v>0</v>
      </c>
      <c r="BA277" s="609" t="str">
        <f t="shared" si="124"/>
        <v/>
      </c>
      <c r="BB277" s="609">
        <f t="shared" si="116"/>
        <v>0</v>
      </c>
      <c r="BC277" s="604" t="str">
        <f t="shared" si="117"/>
        <v/>
      </c>
    </row>
    <row r="278" spans="1:55">
      <c r="A278" s="366">
        <v>222</v>
      </c>
      <c r="B278" s="108"/>
      <c r="C278" s="286"/>
      <c r="D278" s="287"/>
      <c r="E278" s="287"/>
      <c r="F278" s="288"/>
      <c r="G278" s="290"/>
      <c r="H278" s="107"/>
      <c r="I278" s="290"/>
      <c r="J278" s="107"/>
      <c r="K278" s="358" t="str">
        <f t="shared" si="94"/>
        <v/>
      </c>
      <c r="L278" s="358">
        <f t="shared" si="118"/>
        <v>0</v>
      </c>
      <c r="M278" s="358">
        <f t="shared" si="119"/>
        <v>0</v>
      </c>
      <c r="N278" s="359" t="str">
        <f t="shared" si="95"/>
        <v/>
      </c>
      <c r="O278" s="359" t="str">
        <f t="shared" si="96"/>
        <v/>
      </c>
      <c r="P278" s="359" t="str">
        <f t="shared" si="97"/>
        <v/>
      </c>
      <c r="Q278" s="359" t="str">
        <f t="shared" si="98"/>
        <v/>
      </c>
      <c r="R278" s="359" t="str">
        <f t="shared" si="99"/>
        <v/>
      </c>
      <c r="S278" s="359" t="str">
        <f t="shared" si="100"/>
        <v/>
      </c>
      <c r="T278" s="431" t="str">
        <f t="shared" si="120"/>
        <v/>
      </c>
      <c r="U278" s="515"/>
      <c r="V278" s="108"/>
      <c r="W278" s="109"/>
      <c r="X278" s="110"/>
      <c r="Y278" s="111"/>
      <c r="Z278" s="113"/>
      <c r="AA278" s="112"/>
      <c r="AB278" s="431" t="str">
        <f t="shared" si="101"/>
        <v/>
      </c>
      <c r="AC278" s="704" t="str">
        <f t="shared" si="121"/>
        <v/>
      </c>
      <c r="AD278" s="622"/>
      <c r="AE278" s="462"/>
      <c r="AF278" s="360" t="str">
        <f t="shared" si="102"/>
        <v/>
      </c>
      <c r="AG278" s="360" t="str">
        <f t="shared" si="103"/>
        <v/>
      </c>
      <c r="AH278" s="361" t="str">
        <f t="shared" si="104"/>
        <v/>
      </c>
      <c r="AI278" s="361" t="str">
        <f t="shared" si="105"/>
        <v/>
      </c>
      <c r="AJ278" s="361" t="str">
        <f t="shared" si="106"/>
        <v/>
      </c>
      <c r="AK278" s="361" t="str">
        <f t="shared" si="107"/>
        <v/>
      </c>
      <c r="AL278" s="361" t="str">
        <f t="shared" si="108"/>
        <v/>
      </c>
      <c r="AM278" s="361" t="str">
        <f t="shared" si="109"/>
        <v/>
      </c>
      <c r="AN278" s="362" t="str">
        <f>IF(AF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2,FALSE),IF(OR(AJ278=1,AJ278=2),VLOOKUP(AH278,INDEX((係数_乗用_ガソリン,係数_乗用_CNG,係数_乗用_軽油,係数_乗用_メタノール,係数_乗用_LPG),1,1,AR278):INDEX((係数_乗用_ガソリン,係数_乗用_CNG,係数_乗用_軽油,係数_乗用_メタノール,係数_乗用_LPG),125,5,AR278),2,FALSE))))))</f>
        <v/>
      </c>
      <c r="AO278" s="362" t="str">
        <f>IF(T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3,FALSE),IF(OR(AJ278=1,AJ278=2),VLOOKUP(AH278,INDEX((係数_乗用_ガソリン,係数_乗用_CNG,係数_乗用_軽油,係数_乗用_メタノール,係数_乗用_LPG),1,1,AR278):INDEX((係数_乗用_ガソリン,係数_乗用_CNG,係数_乗用_軽油,係数_乗用_メタノール,係数_乗用_LPG),125,5,AR278),3,FALSE))))))</f>
        <v/>
      </c>
      <c r="AP278" s="361" t="str">
        <f t="shared" si="110"/>
        <v/>
      </c>
      <c r="AQ278" s="363" t="str">
        <f t="shared" si="111"/>
        <v/>
      </c>
      <c r="AR278" s="361" t="str">
        <f t="shared" si="112"/>
        <v/>
      </c>
      <c r="AS278" s="363" t="str">
        <f t="shared" si="113"/>
        <v/>
      </c>
      <c r="AT278" s="364" t="str">
        <f t="shared" si="114"/>
        <v/>
      </c>
      <c r="AX278" s="607" t="b">
        <f t="shared" si="122"/>
        <v>0</v>
      </c>
      <c r="AY278" s="6" t="str">
        <f t="shared" si="123"/>
        <v>FALSEFALSEFALSE</v>
      </c>
      <c r="AZ278" s="608">
        <f t="shared" si="115"/>
        <v>0</v>
      </c>
      <c r="BA278" s="609" t="str">
        <f t="shared" si="124"/>
        <v/>
      </c>
      <c r="BB278" s="609">
        <f t="shared" si="116"/>
        <v>0</v>
      </c>
      <c r="BC278" s="604" t="str">
        <f t="shared" si="117"/>
        <v/>
      </c>
    </row>
    <row r="279" spans="1:55">
      <c r="A279" s="366">
        <v>223</v>
      </c>
      <c r="B279" s="108"/>
      <c r="C279" s="286"/>
      <c r="D279" s="287"/>
      <c r="E279" s="287"/>
      <c r="F279" s="288"/>
      <c r="G279" s="290"/>
      <c r="H279" s="107"/>
      <c r="I279" s="290"/>
      <c r="J279" s="107"/>
      <c r="K279" s="358" t="str">
        <f t="shared" si="94"/>
        <v/>
      </c>
      <c r="L279" s="358">
        <f t="shared" si="118"/>
        <v>0</v>
      </c>
      <c r="M279" s="358">
        <f t="shared" si="119"/>
        <v>0</v>
      </c>
      <c r="N279" s="359" t="str">
        <f t="shared" si="95"/>
        <v/>
      </c>
      <c r="O279" s="359" t="str">
        <f t="shared" si="96"/>
        <v/>
      </c>
      <c r="P279" s="359" t="str">
        <f t="shared" si="97"/>
        <v/>
      </c>
      <c r="Q279" s="359" t="str">
        <f t="shared" si="98"/>
        <v/>
      </c>
      <c r="R279" s="359" t="str">
        <f t="shared" si="99"/>
        <v/>
      </c>
      <c r="S279" s="359" t="str">
        <f t="shared" si="100"/>
        <v/>
      </c>
      <c r="T279" s="431" t="str">
        <f t="shared" si="120"/>
        <v/>
      </c>
      <c r="U279" s="515"/>
      <c r="V279" s="108"/>
      <c r="W279" s="109"/>
      <c r="X279" s="110"/>
      <c r="Y279" s="111"/>
      <c r="Z279" s="113"/>
      <c r="AA279" s="112"/>
      <c r="AB279" s="431" t="str">
        <f t="shared" si="101"/>
        <v/>
      </c>
      <c r="AC279" s="704" t="str">
        <f t="shared" si="121"/>
        <v/>
      </c>
      <c r="AD279" s="622"/>
      <c r="AE279" s="462"/>
      <c r="AF279" s="360" t="str">
        <f t="shared" si="102"/>
        <v/>
      </c>
      <c r="AG279" s="360" t="str">
        <f t="shared" si="103"/>
        <v/>
      </c>
      <c r="AH279" s="361" t="str">
        <f t="shared" si="104"/>
        <v/>
      </c>
      <c r="AI279" s="361" t="str">
        <f t="shared" si="105"/>
        <v/>
      </c>
      <c r="AJ279" s="361" t="str">
        <f t="shared" si="106"/>
        <v/>
      </c>
      <c r="AK279" s="361" t="str">
        <f t="shared" si="107"/>
        <v/>
      </c>
      <c r="AL279" s="361" t="str">
        <f t="shared" si="108"/>
        <v/>
      </c>
      <c r="AM279" s="361" t="str">
        <f t="shared" si="109"/>
        <v/>
      </c>
      <c r="AN279" s="362" t="str">
        <f>IF(AF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2,FALSE),IF(OR(AJ279=1,AJ279=2),VLOOKUP(AH279,INDEX((係数_乗用_ガソリン,係数_乗用_CNG,係数_乗用_軽油,係数_乗用_メタノール,係数_乗用_LPG),1,1,AR279):INDEX((係数_乗用_ガソリン,係数_乗用_CNG,係数_乗用_軽油,係数_乗用_メタノール,係数_乗用_LPG),125,5,AR279),2,FALSE))))))</f>
        <v/>
      </c>
      <c r="AO279" s="362" t="str">
        <f>IF(T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3,FALSE),IF(OR(AJ279=1,AJ279=2),VLOOKUP(AH279,INDEX((係数_乗用_ガソリン,係数_乗用_CNG,係数_乗用_軽油,係数_乗用_メタノール,係数_乗用_LPG),1,1,AR279):INDEX((係数_乗用_ガソリン,係数_乗用_CNG,係数_乗用_軽油,係数_乗用_メタノール,係数_乗用_LPG),125,5,AR279),3,FALSE))))))</f>
        <v/>
      </c>
      <c r="AP279" s="361" t="str">
        <f t="shared" si="110"/>
        <v/>
      </c>
      <c r="AQ279" s="363" t="str">
        <f t="shared" si="111"/>
        <v/>
      </c>
      <c r="AR279" s="361" t="str">
        <f t="shared" si="112"/>
        <v/>
      </c>
      <c r="AS279" s="363" t="str">
        <f t="shared" si="113"/>
        <v/>
      </c>
      <c r="AT279" s="364" t="str">
        <f t="shared" si="114"/>
        <v/>
      </c>
      <c r="AX279" s="607" t="b">
        <f t="shared" si="122"/>
        <v>0</v>
      </c>
      <c r="AY279" s="6" t="str">
        <f t="shared" si="123"/>
        <v>FALSEFALSEFALSE</v>
      </c>
      <c r="AZ279" s="608">
        <f t="shared" si="115"/>
        <v>0</v>
      </c>
      <c r="BA279" s="609" t="str">
        <f t="shared" si="124"/>
        <v/>
      </c>
      <c r="BB279" s="609">
        <f t="shared" si="116"/>
        <v>0</v>
      </c>
      <c r="BC279" s="604" t="str">
        <f t="shared" si="117"/>
        <v/>
      </c>
    </row>
    <row r="280" spans="1:55">
      <c r="A280" s="366">
        <v>224</v>
      </c>
      <c r="B280" s="108"/>
      <c r="C280" s="286"/>
      <c r="D280" s="287"/>
      <c r="E280" s="287"/>
      <c r="F280" s="288"/>
      <c r="G280" s="290"/>
      <c r="H280" s="107"/>
      <c r="I280" s="290"/>
      <c r="J280" s="107"/>
      <c r="K280" s="358" t="str">
        <f t="shared" si="94"/>
        <v/>
      </c>
      <c r="L280" s="358">
        <f t="shared" si="118"/>
        <v>0</v>
      </c>
      <c r="M280" s="358">
        <f t="shared" si="119"/>
        <v>0</v>
      </c>
      <c r="N280" s="359" t="str">
        <f t="shared" si="95"/>
        <v/>
      </c>
      <c r="O280" s="359" t="str">
        <f t="shared" si="96"/>
        <v/>
      </c>
      <c r="P280" s="359" t="str">
        <f t="shared" si="97"/>
        <v/>
      </c>
      <c r="Q280" s="359" t="str">
        <f t="shared" si="98"/>
        <v/>
      </c>
      <c r="R280" s="359" t="str">
        <f t="shared" si="99"/>
        <v/>
      </c>
      <c r="S280" s="359" t="str">
        <f t="shared" si="100"/>
        <v/>
      </c>
      <c r="T280" s="431" t="str">
        <f t="shared" si="120"/>
        <v/>
      </c>
      <c r="U280" s="515"/>
      <c r="V280" s="108"/>
      <c r="W280" s="109"/>
      <c r="X280" s="110"/>
      <c r="Y280" s="111"/>
      <c r="Z280" s="113"/>
      <c r="AA280" s="112"/>
      <c r="AB280" s="431" t="str">
        <f t="shared" si="101"/>
        <v/>
      </c>
      <c r="AC280" s="704" t="str">
        <f t="shared" si="121"/>
        <v/>
      </c>
      <c r="AD280" s="622"/>
      <c r="AE280" s="462"/>
      <c r="AF280" s="360" t="str">
        <f t="shared" si="102"/>
        <v/>
      </c>
      <c r="AG280" s="360" t="str">
        <f t="shared" si="103"/>
        <v/>
      </c>
      <c r="AH280" s="361" t="str">
        <f t="shared" si="104"/>
        <v/>
      </c>
      <c r="AI280" s="361" t="str">
        <f t="shared" si="105"/>
        <v/>
      </c>
      <c r="AJ280" s="361" t="str">
        <f t="shared" si="106"/>
        <v/>
      </c>
      <c r="AK280" s="361" t="str">
        <f t="shared" si="107"/>
        <v/>
      </c>
      <c r="AL280" s="361" t="str">
        <f t="shared" si="108"/>
        <v/>
      </c>
      <c r="AM280" s="361" t="str">
        <f t="shared" si="109"/>
        <v/>
      </c>
      <c r="AN280" s="362" t="str">
        <f>IF(AF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2,FALSE),IF(OR(AJ280=1,AJ280=2),VLOOKUP(AH280,INDEX((係数_乗用_ガソリン,係数_乗用_CNG,係数_乗用_軽油,係数_乗用_メタノール,係数_乗用_LPG),1,1,AR280):INDEX((係数_乗用_ガソリン,係数_乗用_CNG,係数_乗用_軽油,係数_乗用_メタノール,係数_乗用_LPG),125,5,AR280),2,FALSE))))))</f>
        <v/>
      </c>
      <c r="AO280" s="362" t="str">
        <f>IF(T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3,FALSE),IF(OR(AJ280=1,AJ280=2),VLOOKUP(AH280,INDEX((係数_乗用_ガソリン,係数_乗用_CNG,係数_乗用_軽油,係数_乗用_メタノール,係数_乗用_LPG),1,1,AR280):INDEX((係数_乗用_ガソリン,係数_乗用_CNG,係数_乗用_軽油,係数_乗用_メタノール,係数_乗用_LPG),125,5,AR280),3,FALSE))))))</f>
        <v/>
      </c>
      <c r="AP280" s="361" t="str">
        <f t="shared" si="110"/>
        <v/>
      </c>
      <c r="AQ280" s="363" t="str">
        <f t="shared" si="111"/>
        <v/>
      </c>
      <c r="AR280" s="361" t="str">
        <f t="shared" si="112"/>
        <v/>
      </c>
      <c r="AS280" s="363" t="str">
        <f t="shared" si="113"/>
        <v/>
      </c>
      <c r="AT280" s="364" t="str">
        <f t="shared" si="114"/>
        <v/>
      </c>
      <c r="AX280" s="607" t="b">
        <f t="shared" si="122"/>
        <v>0</v>
      </c>
      <c r="AY280" s="6" t="str">
        <f t="shared" si="123"/>
        <v>FALSEFALSEFALSE</v>
      </c>
      <c r="AZ280" s="608">
        <f t="shared" si="115"/>
        <v>0</v>
      </c>
      <c r="BA280" s="609" t="str">
        <f t="shared" si="124"/>
        <v/>
      </c>
      <c r="BB280" s="609">
        <f t="shared" si="116"/>
        <v>0</v>
      </c>
      <c r="BC280" s="604" t="str">
        <f t="shared" si="117"/>
        <v/>
      </c>
    </row>
    <row r="281" spans="1:55">
      <c r="A281" s="366">
        <v>225</v>
      </c>
      <c r="B281" s="108"/>
      <c r="C281" s="286"/>
      <c r="D281" s="287"/>
      <c r="E281" s="287"/>
      <c r="F281" s="288"/>
      <c r="G281" s="290"/>
      <c r="H281" s="107"/>
      <c r="I281" s="290"/>
      <c r="J281" s="107"/>
      <c r="K281" s="358" t="str">
        <f t="shared" si="94"/>
        <v/>
      </c>
      <c r="L281" s="358">
        <f t="shared" si="118"/>
        <v>0</v>
      </c>
      <c r="M281" s="358">
        <f t="shared" si="119"/>
        <v>0</v>
      </c>
      <c r="N281" s="359" t="str">
        <f t="shared" si="95"/>
        <v/>
      </c>
      <c r="O281" s="359" t="str">
        <f t="shared" si="96"/>
        <v/>
      </c>
      <c r="P281" s="359" t="str">
        <f t="shared" si="97"/>
        <v/>
      </c>
      <c r="Q281" s="359" t="str">
        <f t="shared" si="98"/>
        <v/>
      </c>
      <c r="R281" s="359" t="str">
        <f t="shared" si="99"/>
        <v/>
      </c>
      <c r="S281" s="359" t="str">
        <f t="shared" si="100"/>
        <v/>
      </c>
      <c r="T281" s="431" t="str">
        <f t="shared" si="120"/>
        <v/>
      </c>
      <c r="U281" s="515"/>
      <c r="V281" s="108"/>
      <c r="W281" s="109"/>
      <c r="X281" s="110"/>
      <c r="Y281" s="111"/>
      <c r="Z281" s="113"/>
      <c r="AA281" s="112"/>
      <c r="AB281" s="431" t="str">
        <f t="shared" si="101"/>
        <v/>
      </c>
      <c r="AC281" s="704" t="str">
        <f t="shared" si="121"/>
        <v/>
      </c>
      <c r="AD281" s="622"/>
      <c r="AE281" s="462"/>
      <c r="AF281" s="360" t="str">
        <f t="shared" si="102"/>
        <v/>
      </c>
      <c r="AG281" s="360" t="str">
        <f t="shared" si="103"/>
        <v/>
      </c>
      <c r="AH281" s="361" t="str">
        <f t="shared" si="104"/>
        <v/>
      </c>
      <c r="AI281" s="361" t="str">
        <f t="shared" si="105"/>
        <v/>
      </c>
      <c r="AJ281" s="361" t="str">
        <f t="shared" si="106"/>
        <v/>
      </c>
      <c r="AK281" s="361" t="str">
        <f t="shared" si="107"/>
        <v/>
      </c>
      <c r="AL281" s="361" t="str">
        <f t="shared" si="108"/>
        <v/>
      </c>
      <c r="AM281" s="361" t="str">
        <f t="shared" si="109"/>
        <v/>
      </c>
      <c r="AN281" s="362" t="str">
        <f>IF(AF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2,FALSE),IF(OR(AJ281=1,AJ281=2),VLOOKUP(AH281,INDEX((係数_乗用_ガソリン,係数_乗用_CNG,係数_乗用_軽油,係数_乗用_メタノール,係数_乗用_LPG),1,1,AR281):INDEX((係数_乗用_ガソリン,係数_乗用_CNG,係数_乗用_軽油,係数_乗用_メタノール,係数_乗用_LPG),125,5,AR281),2,FALSE))))))</f>
        <v/>
      </c>
      <c r="AO281" s="362" t="str">
        <f>IF(T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3,FALSE),IF(OR(AJ281=1,AJ281=2),VLOOKUP(AH281,INDEX((係数_乗用_ガソリン,係数_乗用_CNG,係数_乗用_軽油,係数_乗用_メタノール,係数_乗用_LPG),1,1,AR281):INDEX((係数_乗用_ガソリン,係数_乗用_CNG,係数_乗用_軽油,係数_乗用_メタノール,係数_乗用_LPG),125,5,AR281),3,FALSE))))))</f>
        <v/>
      </c>
      <c r="AP281" s="361" t="str">
        <f t="shared" si="110"/>
        <v/>
      </c>
      <c r="AQ281" s="363" t="str">
        <f t="shared" si="111"/>
        <v/>
      </c>
      <c r="AR281" s="361" t="str">
        <f t="shared" si="112"/>
        <v/>
      </c>
      <c r="AS281" s="363" t="str">
        <f t="shared" si="113"/>
        <v/>
      </c>
      <c r="AT281" s="364" t="str">
        <f t="shared" si="114"/>
        <v/>
      </c>
      <c r="AX281" s="607" t="b">
        <f t="shared" si="122"/>
        <v>0</v>
      </c>
      <c r="AY281" s="6" t="str">
        <f t="shared" si="123"/>
        <v>FALSEFALSEFALSE</v>
      </c>
      <c r="AZ281" s="608">
        <f t="shared" si="115"/>
        <v>0</v>
      </c>
      <c r="BA281" s="609" t="str">
        <f t="shared" si="124"/>
        <v/>
      </c>
      <c r="BB281" s="609">
        <f t="shared" si="116"/>
        <v>0</v>
      </c>
      <c r="BC281" s="604" t="str">
        <f t="shared" si="117"/>
        <v/>
      </c>
    </row>
    <row r="282" spans="1:55">
      <c r="A282" s="366">
        <v>226</v>
      </c>
      <c r="B282" s="108"/>
      <c r="C282" s="286"/>
      <c r="D282" s="287"/>
      <c r="E282" s="287"/>
      <c r="F282" s="288"/>
      <c r="G282" s="290"/>
      <c r="H282" s="107"/>
      <c r="I282" s="290"/>
      <c r="J282" s="107"/>
      <c r="K282" s="358" t="str">
        <f t="shared" si="94"/>
        <v/>
      </c>
      <c r="L282" s="358">
        <f t="shared" si="118"/>
        <v>0</v>
      </c>
      <c r="M282" s="358">
        <f t="shared" si="119"/>
        <v>0</v>
      </c>
      <c r="N282" s="359" t="str">
        <f t="shared" si="95"/>
        <v/>
      </c>
      <c r="O282" s="359" t="str">
        <f t="shared" si="96"/>
        <v/>
      </c>
      <c r="P282" s="359" t="str">
        <f t="shared" si="97"/>
        <v/>
      </c>
      <c r="Q282" s="359" t="str">
        <f t="shared" si="98"/>
        <v/>
      </c>
      <c r="R282" s="359" t="str">
        <f t="shared" si="99"/>
        <v/>
      </c>
      <c r="S282" s="359" t="str">
        <f t="shared" si="100"/>
        <v/>
      </c>
      <c r="T282" s="431" t="str">
        <f t="shared" si="120"/>
        <v/>
      </c>
      <c r="U282" s="515"/>
      <c r="V282" s="108"/>
      <c r="W282" s="109"/>
      <c r="X282" s="110"/>
      <c r="Y282" s="111"/>
      <c r="Z282" s="113"/>
      <c r="AA282" s="112"/>
      <c r="AB282" s="431" t="str">
        <f t="shared" si="101"/>
        <v/>
      </c>
      <c r="AC282" s="704" t="str">
        <f t="shared" si="121"/>
        <v/>
      </c>
      <c r="AD282" s="622"/>
      <c r="AE282" s="462"/>
      <c r="AF282" s="360" t="str">
        <f t="shared" si="102"/>
        <v/>
      </c>
      <c r="AG282" s="360" t="str">
        <f t="shared" si="103"/>
        <v/>
      </c>
      <c r="AH282" s="361" t="str">
        <f t="shared" si="104"/>
        <v/>
      </c>
      <c r="AI282" s="361" t="str">
        <f t="shared" si="105"/>
        <v/>
      </c>
      <c r="AJ282" s="361" t="str">
        <f t="shared" si="106"/>
        <v/>
      </c>
      <c r="AK282" s="361" t="str">
        <f t="shared" si="107"/>
        <v/>
      </c>
      <c r="AL282" s="361" t="str">
        <f t="shared" si="108"/>
        <v/>
      </c>
      <c r="AM282" s="361" t="str">
        <f t="shared" si="109"/>
        <v/>
      </c>
      <c r="AN282" s="362" t="str">
        <f>IF(AF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2,FALSE),IF(OR(AJ282=1,AJ282=2),VLOOKUP(AH282,INDEX((係数_乗用_ガソリン,係数_乗用_CNG,係数_乗用_軽油,係数_乗用_メタノール,係数_乗用_LPG),1,1,AR282):INDEX((係数_乗用_ガソリン,係数_乗用_CNG,係数_乗用_軽油,係数_乗用_メタノール,係数_乗用_LPG),125,5,AR282),2,FALSE))))))</f>
        <v/>
      </c>
      <c r="AO282" s="362" t="str">
        <f>IF(T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3,FALSE),IF(OR(AJ282=1,AJ282=2),VLOOKUP(AH282,INDEX((係数_乗用_ガソリン,係数_乗用_CNG,係数_乗用_軽油,係数_乗用_メタノール,係数_乗用_LPG),1,1,AR282):INDEX((係数_乗用_ガソリン,係数_乗用_CNG,係数_乗用_軽油,係数_乗用_メタノール,係数_乗用_LPG),125,5,AR282),3,FALSE))))))</f>
        <v/>
      </c>
      <c r="AP282" s="361" t="str">
        <f t="shared" si="110"/>
        <v/>
      </c>
      <c r="AQ282" s="363" t="str">
        <f t="shared" si="111"/>
        <v/>
      </c>
      <c r="AR282" s="361" t="str">
        <f t="shared" si="112"/>
        <v/>
      </c>
      <c r="AS282" s="363" t="str">
        <f t="shared" si="113"/>
        <v/>
      </c>
      <c r="AT282" s="364" t="str">
        <f t="shared" si="114"/>
        <v/>
      </c>
      <c r="AX282" s="607" t="b">
        <f t="shared" si="122"/>
        <v>0</v>
      </c>
      <c r="AY282" s="6" t="str">
        <f t="shared" si="123"/>
        <v>FALSEFALSEFALSE</v>
      </c>
      <c r="AZ282" s="608">
        <f t="shared" si="115"/>
        <v>0</v>
      </c>
      <c r="BA282" s="609" t="str">
        <f t="shared" si="124"/>
        <v/>
      </c>
      <c r="BB282" s="609">
        <f t="shared" si="116"/>
        <v>0</v>
      </c>
      <c r="BC282" s="604" t="str">
        <f t="shared" si="117"/>
        <v/>
      </c>
    </row>
    <row r="283" spans="1:55">
      <c r="A283" s="366">
        <v>227</v>
      </c>
      <c r="B283" s="108"/>
      <c r="C283" s="286"/>
      <c r="D283" s="287"/>
      <c r="E283" s="287"/>
      <c r="F283" s="288"/>
      <c r="G283" s="290"/>
      <c r="H283" s="107"/>
      <c r="I283" s="290"/>
      <c r="J283" s="107"/>
      <c r="K283" s="358" t="str">
        <f t="shared" si="94"/>
        <v/>
      </c>
      <c r="L283" s="358">
        <f t="shared" si="118"/>
        <v>0</v>
      </c>
      <c r="M283" s="358">
        <f t="shared" si="119"/>
        <v>0</v>
      </c>
      <c r="N283" s="359" t="str">
        <f t="shared" si="95"/>
        <v/>
      </c>
      <c r="O283" s="359" t="str">
        <f t="shared" si="96"/>
        <v/>
      </c>
      <c r="P283" s="359" t="str">
        <f t="shared" si="97"/>
        <v/>
      </c>
      <c r="Q283" s="359" t="str">
        <f t="shared" si="98"/>
        <v/>
      </c>
      <c r="R283" s="359" t="str">
        <f t="shared" si="99"/>
        <v/>
      </c>
      <c r="S283" s="359" t="str">
        <f t="shared" si="100"/>
        <v/>
      </c>
      <c r="T283" s="431" t="str">
        <f t="shared" si="120"/>
        <v/>
      </c>
      <c r="U283" s="515"/>
      <c r="V283" s="108"/>
      <c r="W283" s="109"/>
      <c r="X283" s="110"/>
      <c r="Y283" s="111"/>
      <c r="Z283" s="113"/>
      <c r="AA283" s="112"/>
      <c r="AB283" s="431" t="str">
        <f t="shared" si="101"/>
        <v/>
      </c>
      <c r="AC283" s="704" t="str">
        <f t="shared" si="121"/>
        <v/>
      </c>
      <c r="AD283" s="622"/>
      <c r="AE283" s="462"/>
      <c r="AF283" s="360" t="str">
        <f t="shared" si="102"/>
        <v/>
      </c>
      <c r="AG283" s="360" t="str">
        <f t="shared" si="103"/>
        <v/>
      </c>
      <c r="AH283" s="361" t="str">
        <f t="shared" si="104"/>
        <v/>
      </c>
      <c r="AI283" s="361" t="str">
        <f t="shared" si="105"/>
        <v/>
      </c>
      <c r="AJ283" s="361" t="str">
        <f t="shared" si="106"/>
        <v/>
      </c>
      <c r="AK283" s="361" t="str">
        <f t="shared" si="107"/>
        <v/>
      </c>
      <c r="AL283" s="361" t="str">
        <f t="shared" si="108"/>
        <v/>
      </c>
      <c r="AM283" s="361" t="str">
        <f t="shared" si="109"/>
        <v/>
      </c>
      <c r="AN283" s="362" t="str">
        <f>IF(AF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2,FALSE),IF(OR(AJ283=1,AJ283=2),VLOOKUP(AH283,INDEX((係数_乗用_ガソリン,係数_乗用_CNG,係数_乗用_軽油,係数_乗用_メタノール,係数_乗用_LPG),1,1,AR283):INDEX((係数_乗用_ガソリン,係数_乗用_CNG,係数_乗用_軽油,係数_乗用_メタノール,係数_乗用_LPG),125,5,AR283),2,FALSE))))))</f>
        <v/>
      </c>
      <c r="AO283" s="362" t="str">
        <f>IF(T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3,FALSE),IF(OR(AJ283=1,AJ283=2),VLOOKUP(AH283,INDEX((係数_乗用_ガソリン,係数_乗用_CNG,係数_乗用_軽油,係数_乗用_メタノール,係数_乗用_LPG),1,1,AR283):INDEX((係数_乗用_ガソリン,係数_乗用_CNG,係数_乗用_軽油,係数_乗用_メタノール,係数_乗用_LPG),125,5,AR283),3,FALSE))))))</f>
        <v/>
      </c>
      <c r="AP283" s="361" t="str">
        <f t="shared" si="110"/>
        <v/>
      </c>
      <c r="AQ283" s="363" t="str">
        <f t="shared" si="111"/>
        <v/>
      </c>
      <c r="AR283" s="361" t="str">
        <f t="shared" si="112"/>
        <v/>
      </c>
      <c r="AS283" s="363" t="str">
        <f t="shared" si="113"/>
        <v/>
      </c>
      <c r="AT283" s="364" t="str">
        <f t="shared" si="114"/>
        <v/>
      </c>
      <c r="AX283" s="607" t="b">
        <f t="shared" si="122"/>
        <v>0</v>
      </c>
      <c r="AY283" s="6" t="str">
        <f t="shared" si="123"/>
        <v>FALSEFALSEFALSE</v>
      </c>
      <c r="AZ283" s="608">
        <f t="shared" si="115"/>
        <v>0</v>
      </c>
      <c r="BA283" s="609" t="str">
        <f t="shared" si="124"/>
        <v/>
      </c>
      <c r="BB283" s="609">
        <f t="shared" si="116"/>
        <v>0</v>
      </c>
      <c r="BC283" s="604" t="str">
        <f t="shared" si="117"/>
        <v/>
      </c>
    </row>
    <row r="284" spans="1:55">
      <c r="A284" s="366">
        <v>228</v>
      </c>
      <c r="B284" s="108"/>
      <c r="C284" s="286"/>
      <c r="D284" s="287"/>
      <c r="E284" s="287"/>
      <c r="F284" s="288"/>
      <c r="G284" s="290"/>
      <c r="H284" s="107"/>
      <c r="I284" s="290"/>
      <c r="J284" s="107"/>
      <c r="K284" s="358" t="str">
        <f t="shared" si="94"/>
        <v/>
      </c>
      <c r="L284" s="358">
        <f t="shared" si="118"/>
        <v>0</v>
      </c>
      <c r="M284" s="358">
        <f t="shared" si="119"/>
        <v>0</v>
      </c>
      <c r="N284" s="359" t="str">
        <f t="shared" si="95"/>
        <v/>
      </c>
      <c r="O284" s="359" t="str">
        <f t="shared" si="96"/>
        <v/>
      </c>
      <c r="P284" s="359" t="str">
        <f t="shared" si="97"/>
        <v/>
      </c>
      <c r="Q284" s="359" t="str">
        <f t="shared" si="98"/>
        <v/>
      </c>
      <c r="R284" s="359" t="str">
        <f t="shared" si="99"/>
        <v/>
      </c>
      <c r="S284" s="359" t="str">
        <f t="shared" si="100"/>
        <v/>
      </c>
      <c r="T284" s="431" t="str">
        <f t="shared" si="120"/>
        <v/>
      </c>
      <c r="U284" s="515"/>
      <c r="V284" s="108"/>
      <c r="W284" s="109"/>
      <c r="X284" s="110"/>
      <c r="Y284" s="111"/>
      <c r="Z284" s="113"/>
      <c r="AA284" s="112"/>
      <c r="AB284" s="431" t="str">
        <f t="shared" si="101"/>
        <v/>
      </c>
      <c r="AC284" s="704" t="str">
        <f t="shared" si="121"/>
        <v/>
      </c>
      <c r="AD284" s="622"/>
      <c r="AE284" s="462"/>
      <c r="AF284" s="360" t="str">
        <f t="shared" si="102"/>
        <v/>
      </c>
      <c r="AG284" s="360" t="str">
        <f t="shared" si="103"/>
        <v/>
      </c>
      <c r="AH284" s="361" t="str">
        <f t="shared" si="104"/>
        <v/>
      </c>
      <c r="AI284" s="361" t="str">
        <f t="shared" si="105"/>
        <v/>
      </c>
      <c r="AJ284" s="361" t="str">
        <f t="shared" si="106"/>
        <v/>
      </c>
      <c r="AK284" s="361" t="str">
        <f t="shared" si="107"/>
        <v/>
      </c>
      <c r="AL284" s="361" t="str">
        <f t="shared" si="108"/>
        <v/>
      </c>
      <c r="AM284" s="361" t="str">
        <f t="shared" si="109"/>
        <v/>
      </c>
      <c r="AN284" s="362" t="str">
        <f>IF(AF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2,FALSE),IF(OR(AJ284=1,AJ284=2),VLOOKUP(AH284,INDEX((係数_乗用_ガソリン,係数_乗用_CNG,係数_乗用_軽油,係数_乗用_メタノール,係数_乗用_LPG),1,1,AR284):INDEX((係数_乗用_ガソリン,係数_乗用_CNG,係数_乗用_軽油,係数_乗用_メタノール,係数_乗用_LPG),125,5,AR284),2,FALSE))))))</f>
        <v/>
      </c>
      <c r="AO284" s="362" t="str">
        <f>IF(T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3,FALSE),IF(OR(AJ284=1,AJ284=2),VLOOKUP(AH284,INDEX((係数_乗用_ガソリン,係数_乗用_CNG,係数_乗用_軽油,係数_乗用_メタノール,係数_乗用_LPG),1,1,AR284):INDEX((係数_乗用_ガソリン,係数_乗用_CNG,係数_乗用_軽油,係数_乗用_メタノール,係数_乗用_LPG),125,5,AR284),3,FALSE))))))</f>
        <v/>
      </c>
      <c r="AP284" s="361" t="str">
        <f t="shared" si="110"/>
        <v/>
      </c>
      <c r="AQ284" s="363" t="str">
        <f t="shared" si="111"/>
        <v/>
      </c>
      <c r="AR284" s="361" t="str">
        <f t="shared" si="112"/>
        <v/>
      </c>
      <c r="AS284" s="363" t="str">
        <f t="shared" si="113"/>
        <v/>
      </c>
      <c r="AT284" s="364" t="str">
        <f t="shared" si="114"/>
        <v/>
      </c>
      <c r="AX284" s="607" t="b">
        <f t="shared" si="122"/>
        <v>0</v>
      </c>
      <c r="AY284" s="6" t="str">
        <f t="shared" si="123"/>
        <v>FALSEFALSEFALSE</v>
      </c>
      <c r="AZ284" s="608">
        <f t="shared" si="115"/>
        <v>0</v>
      </c>
      <c r="BA284" s="609" t="str">
        <f t="shared" si="124"/>
        <v/>
      </c>
      <c r="BB284" s="609">
        <f t="shared" si="116"/>
        <v>0</v>
      </c>
      <c r="BC284" s="604" t="str">
        <f t="shared" si="117"/>
        <v/>
      </c>
    </row>
    <row r="285" spans="1:55">
      <c r="A285" s="366">
        <v>229</v>
      </c>
      <c r="B285" s="108"/>
      <c r="C285" s="286"/>
      <c r="D285" s="287"/>
      <c r="E285" s="287"/>
      <c r="F285" s="288"/>
      <c r="G285" s="290"/>
      <c r="H285" s="107"/>
      <c r="I285" s="290"/>
      <c r="J285" s="107"/>
      <c r="K285" s="358" t="str">
        <f t="shared" si="94"/>
        <v/>
      </c>
      <c r="L285" s="358">
        <f t="shared" si="118"/>
        <v>0</v>
      </c>
      <c r="M285" s="358">
        <f t="shared" si="119"/>
        <v>0</v>
      </c>
      <c r="N285" s="359" t="str">
        <f t="shared" si="95"/>
        <v/>
      </c>
      <c r="O285" s="359" t="str">
        <f t="shared" si="96"/>
        <v/>
      </c>
      <c r="P285" s="359" t="str">
        <f t="shared" si="97"/>
        <v/>
      </c>
      <c r="Q285" s="359" t="str">
        <f t="shared" si="98"/>
        <v/>
      </c>
      <c r="R285" s="359" t="str">
        <f t="shared" si="99"/>
        <v/>
      </c>
      <c r="S285" s="359" t="str">
        <f t="shared" si="100"/>
        <v/>
      </c>
      <c r="T285" s="431" t="str">
        <f t="shared" si="120"/>
        <v/>
      </c>
      <c r="U285" s="515"/>
      <c r="V285" s="108"/>
      <c r="W285" s="109"/>
      <c r="X285" s="110"/>
      <c r="Y285" s="111"/>
      <c r="Z285" s="113"/>
      <c r="AA285" s="112"/>
      <c r="AB285" s="431" t="str">
        <f t="shared" si="101"/>
        <v/>
      </c>
      <c r="AC285" s="704" t="str">
        <f t="shared" si="121"/>
        <v/>
      </c>
      <c r="AD285" s="622"/>
      <c r="AE285" s="462"/>
      <c r="AF285" s="360" t="str">
        <f t="shared" si="102"/>
        <v/>
      </c>
      <c r="AG285" s="360" t="str">
        <f t="shared" si="103"/>
        <v/>
      </c>
      <c r="AH285" s="361" t="str">
        <f t="shared" si="104"/>
        <v/>
      </c>
      <c r="AI285" s="361" t="str">
        <f t="shared" si="105"/>
        <v/>
      </c>
      <c r="AJ285" s="361" t="str">
        <f t="shared" si="106"/>
        <v/>
      </c>
      <c r="AK285" s="361" t="str">
        <f t="shared" si="107"/>
        <v/>
      </c>
      <c r="AL285" s="361" t="str">
        <f t="shared" si="108"/>
        <v/>
      </c>
      <c r="AM285" s="361" t="str">
        <f t="shared" si="109"/>
        <v/>
      </c>
      <c r="AN285" s="362" t="str">
        <f>IF(AF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2,FALSE),IF(OR(AJ285=1,AJ285=2),VLOOKUP(AH285,INDEX((係数_乗用_ガソリン,係数_乗用_CNG,係数_乗用_軽油,係数_乗用_メタノール,係数_乗用_LPG),1,1,AR285):INDEX((係数_乗用_ガソリン,係数_乗用_CNG,係数_乗用_軽油,係数_乗用_メタノール,係数_乗用_LPG),125,5,AR285),2,FALSE))))))</f>
        <v/>
      </c>
      <c r="AO285" s="362" t="str">
        <f>IF(T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3,FALSE),IF(OR(AJ285=1,AJ285=2),VLOOKUP(AH285,INDEX((係数_乗用_ガソリン,係数_乗用_CNG,係数_乗用_軽油,係数_乗用_メタノール,係数_乗用_LPG),1,1,AR285):INDEX((係数_乗用_ガソリン,係数_乗用_CNG,係数_乗用_軽油,係数_乗用_メタノール,係数_乗用_LPG),125,5,AR285),3,FALSE))))))</f>
        <v/>
      </c>
      <c r="AP285" s="361" t="str">
        <f t="shared" si="110"/>
        <v/>
      </c>
      <c r="AQ285" s="363" t="str">
        <f t="shared" si="111"/>
        <v/>
      </c>
      <c r="AR285" s="361" t="str">
        <f t="shared" si="112"/>
        <v/>
      </c>
      <c r="AS285" s="363" t="str">
        <f t="shared" si="113"/>
        <v/>
      </c>
      <c r="AT285" s="364" t="str">
        <f t="shared" si="114"/>
        <v/>
      </c>
      <c r="AX285" s="607" t="b">
        <f t="shared" si="122"/>
        <v>0</v>
      </c>
      <c r="AY285" s="6" t="str">
        <f t="shared" si="123"/>
        <v>FALSEFALSEFALSE</v>
      </c>
      <c r="AZ285" s="608">
        <f t="shared" si="115"/>
        <v>0</v>
      </c>
      <c r="BA285" s="609" t="str">
        <f t="shared" si="124"/>
        <v/>
      </c>
      <c r="BB285" s="609">
        <f t="shared" si="116"/>
        <v>0</v>
      </c>
      <c r="BC285" s="604" t="str">
        <f t="shared" si="117"/>
        <v/>
      </c>
    </row>
    <row r="286" spans="1:55">
      <c r="A286" s="366">
        <v>230</v>
      </c>
      <c r="B286" s="108"/>
      <c r="C286" s="286"/>
      <c r="D286" s="287"/>
      <c r="E286" s="287"/>
      <c r="F286" s="288"/>
      <c r="G286" s="290"/>
      <c r="H286" s="107"/>
      <c r="I286" s="290"/>
      <c r="J286" s="107"/>
      <c r="K286" s="358" t="str">
        <f t="shared" si="94"/>
        <v/>
      </c>
      <c r="L286" s="358">
        <f t="shared" si="118"/>
        <v>0</v>
      </c>
      <c r="M286" s="358">
        <f t="shared" si="119"/>
        <v>0</v>
      </c>
      <c r="N286" s="359" t="str">
        <f t="shared" si="95"/>
        <v/>
      </c>
      <c r="O286" s="359" t="str">
        <f t="shared" si="96"/>
        <v/>
      </c>
      <c r="P286" s="359" t="str">
        <f t="shared" si="97"/>
        <v/>
      </c>
      <c r="Q286" s="359" t="str">
        <f t="shared" si="98"/>
        <v/>
      </c>
      <c r="R286" s="359" t="str">
        <f t="shared" si="99"/>
        <v/>
      </c>
      <c r="S286" s="359" t="str">
        <f t="shared" si="100"/>
        <v/>
      </c>
      <c r="T286" s="431" t="str">
        <f t="shared" si="120"/>
        <v/>
      </c>
      <c r="U286" s="515"/>
      <c r="V286" s="108"/>
      <c r="W286" s="109"/>
      <c r="X286" s="110"/>
      <c r="Y286" s="111"/>
      <c r="Z286" s="113"/>
      <c r="AA286" s="112"/>
      <c r="AB286" s="431" t="str">
        <f t="shared" si="101"/>
        <v/>
      </c>
      <c r="AC286" s="704" t="str">
        <f t="shared" si="121"/>
        <v/>
      </c>
      <c r="AD286" s="622"/>
      <c r="AE286" s="462"/>
      <c r="AF286" s="360" t="str">
        <f t="shared" si="102"/>
        <v/>
      </c>
      <c r="AG286" s="360" t="str">
        <f t="shared" si="103"/>
        <v/>
      </c>
      <c r="AH286" s="361" t="str">
        <f t="shared" si="104"/>
        <v/>
      </c>
      <c r="AI286" s="361" t="str">
        <f t="shared" si="105"/>
        <v/>
      </c>
      <c r="AJ286" s="361" t="str">
        <f t="shared" si="106"/>
        <v/>
      </c>
      <c r="AK286" s="361" t="str">
        <f t="shared" si="107"/>
        <v/>
      </c>
      <c r="AL286" s="361" t="str">
        <f t="shared" si="108"/>
        <v/>
      </c>
      <c r="AM286" s="361" t="str">
        <f t="shared" si="109"/>
        <v/>
      </c>
      <c r="AN286" s="362" t="str">
        <f>IF(AF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2,FALSE),IF(OR(AJ286=1,AJ286=2),VLOOKUP(AH286,INDEX((係数_乗用_ガソリン,係数_乗用_CNG,係数_乗用_軽油,係数_乗用_メタノール,係数_乗用_LPG),1,1,AR286):INDEX((係数_乗用_ガソリン,係数_乗用_CNG,係数_乗用_軽油,係数_乗用_メタノール,係数_乗用_LPG),125,5,AR286),2,FALSE))))))</f>
        <v/>
      </c>
      <c r="AO286" s="362" t="str">
        <f>IF(T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3,FALSE),IF(OR(AJ286=1,AJ286=2),VLOOKUP(AH286,INDEX((係数_乗用_ガソリン,係数_乗用_CNG,係数_乗用_軽油,係数_乗用_メタノール,係数_乗用_LPG),1,1,AR286):INDEX((係数_乗用_ガソリン,係数_乗用_CNG,係数_乗用_軽油,係数_乗用_メタノール,係数_乗用_LPG),125,5,AR286),3,FALSE))))))</f>
        <v/>
      </c>
      <c r="AP286" s="361" t="str">
        <f t="shared" si="110"/>
        <v/>
      </c>
      <c r="AQ286" s="363" t="str">
        <f t="shared" si="111"/>
        <v/>
      </c>
      <c r="AR286" s="361" t="str">
        <f t="shared" si="112"/>
        <v/>
      </c>
      <c r="AS286" s="363" t="str">
        <f t="shared" si="113"/>
        <v/>
      </c>
      <c r="AT286" s="364" t="str">
        <f t="shared" si="114"/>
        <v/>
      </c>
      <c r="AX286" s="607" t="b">
        <f t="shared" si="122"/>
        <v>0</v>
      </c>
      <c r="AY286" s="6" t="str">
        <f t="shared" si="123"/>
        <v>FALSEFALSEFALSE</v>
      </c>
      <c r="AZ286" s="608">
        <f t="shared" si="115"/>
        <v>0</v>
      </c>
      <c r="BA286" s="609" t="str">
        <f t="shared" si="124"/>
        <v/>
      </c>
      <c r="BB286" s="609">
        <f t="shared" si="116"/>
        <v>0</v>
      </c>
      <c r="BC286" s="604" t="str">
        <f t="shared" si="117"/>
        <v/>
      </c>
    </row>
    <row r="287" spans="1:55">
      <c r="A287" s="366">
        <v>231</v>
      </c>
      <c r="B287" s="108"/>
      <c r="C287" s="286"/>
      <c r="D287" s="287"/>
      <c r="E287" s="287"/>
      <c r="F287" s="288"/>
      <c r="G287" s="290"/>
      <c r="H287" s="107"/>
      <c r="I287" s="290"/>
      <c r="J287" s="107"/>
      <c r="K287" s="358" t="str">
        <f t="shared" si="94"/>
        <v/>
      </c>
      <c r="L287" s="358">
        <f t="shared" si="118"/>
        <v>0</v>
      </c>
      <c r="M287" s="358">
        <f t="shared" si="119"/>
        <v>0</v>
      </c>
      <c r="N287" s="359" t="str">
        <f t="shared" si="95"/>
        <v/>
      </c>
      <c r="O287" s="359" t="str">
        <f t="shared" si="96"/>
        <v/>
      </c>
      <c r="P287" s="359" t="str">
        <f t="shared" si="97"/>
        <v/>
      </c>
      <c r="Q287" s="359" t="str">
        <f t="shared" si="98"/>
        <v/>
      </c>
      <c r="R287" s="359" t="str">
        <f t="shared" si="99"/>
        <v/>
      </c>
      <c r="S287" s="359" t="str">
        <f t="shared" si="100"/>
        <v/>
      </c>
      <c r="T287" s="431" t="str">
        <f t="shared" si="120"/>
        <v/>
      </c>
      <c r="U287" s="515"/>
      <c r="V287" s="108"/>
      <c r="W287" s="109"/>
      <c r="X287" s="110"/>
      <c r="Y287" s="111"/>
      <c r="Z287" s="113"/>
      <c r="AA287" s="112"/>
      <c r="AB287" s="431" t="str">
        <f t="shared" si="101"/>
        <v/>
      </c>
      <c r="AC287" s="704" t="str">
        <f t="shared" si="121"/>
        <v/>
      </c>
      <c r="AD287" s="622"/>
      <c r="AE287" s="462"/>
      <c r="AF287" s="360" t="str">
        <f t="shared" si="102"/>
        <v/>
      </c>
      <c r="AG287" s="360" t="str">
        <f t="shared" si="103"/>
        <v/>
      </c>
      <c r="AH287" s="361" t="str">
        <f t="shared" si="104"/>
        <v/>
      </c>
      <c r="AI287" s="361" t="str">
        <f t="shared" si="105"/>
        <v/>
      </c>
      <c r="AJ287" s="361" t="str">
        <f t="shared" si="106"/>
        <v/>
      </c>
      <c r="AK287" s="361" t="str">
        <f t="shared" si="107"/>
        <v/>
      </c>
      <c r="AL287" s="361" t="str">
        <f t="shared" si="108"/>
        <v/>
      </c>
      <c r="AM287" s="361" t="str">
        <f t="shared" si="109"/>
        <v/>
      </c>
      <c r="AN287" s="362" t="str">
        <f>IF(AF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2,FALSE),IF(OR(AJ287=1,AJ287=2),VLOOKUP(AH287,INDEX((係数_乗用_ガソリン,係数_乗用_CNG,係数_乗用_軽油,係数_乗用_メタノール,係数_乗用_LPG),1,1,AR287):INDEX((係数_乗用_ガソリン,係数_乗用_CNG,係数_乗用_軽油,係数_乗用_メタノール,係数_乗用_LPG),125,5,AR287),2,FALSE))))))</f>
        <v/>
      </c>
      <c r="AO287" s="362" t="str">
        <f>IF(T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3,FALSE),IF(OR(AJ287=1,AJ287=2),VLOOKUP(AH287,INDEX((係数_乗用_ガソリン,係数_乗用_CNG,係数_乗用_軽油,係数_乗用_メタノール,係数_乗用_LPG),1,1,AR287):INDEX((係数_乗用_ガソリン,係数_乗用_CNG,係数_乗用_軽油,係数_乗用_メタノール,係数_乗用_LPG),125,5,AR287),3,FALSE))))))</f>
        <v/>
      </c>
      <c r="AP287" s="361" t="str">
        <f t="shared" si="110"/>
        <v/>
      </c>
      <c r="AQ287" s="363" t="str">
        <f t="shared" si="111"/>
        <v/>
      </c>
      <c r="AR287" s="361" t="str">
        <f t="shared" si="112"/>
        <v/>
      </c>
      <c r="AS287" s="363" t="str">
        <f t="shared" si="113"/>
        <v/>
      </c>
      <c r="AT287" s="364" t="str">
        <f t="shared" si="114"/>
        <v/>
      </c>
      <c r="AX287" s="607" t="b">
        <f t="shared" si="122"/>
        <v>0</v>
      </c>
      <c r="AY287" s="6" t="str">
        <f t="shared" si="123"/>
        <v>FALSEFALSEFALSE</v>
      </c>
      <c r="AZ287" s="608">
        <f t="shared" si="115"/>
        <v>0</v>
      </c>
      <c r="BA287" s="609" t="str">
        <f t="shared" si="124"/>
        <v/>
      </c>
      <c r="BB287" s="609">
        <f t="shared" si="116"/>
        <v>0</v>
      </c>
      <c r="BC287" s="604" t="str">
        <f t="shared" si="117"/>
        <v/>
      </c>
    </row>
    <row r="288" spans="1:55">
      <c r="A288" s="366">
        <v>232</v>
      </c>
      <c r="B288" s="108"/>
      <c r="C288" s="286"/>
      <c r="D288" s="287"/>
      <c r="E288" s="287"/>
      <c r="F288" s="288"/>
      <c r="G288" s="290"/>
      <c r="H288" s="107"/>
      <c r="I288" s="290"/>
      <c r="J288" s="107"/>
      <c r="K288" s="358" t="str">
        <f t="shared" si="94"/>
        <v/>
      </c>
      <c r="L288" s="358">
        <f t="shared" si="118"/>
        <v>0</v>
      </c>
      <c r="M288" s="358">
        <f t="shared" si="119"/>
        <v>0</v>
      </c>
      <c r="N288" s="359" t="str">
        <f t="shared" si="95"/>
        <v/>
      </c>
      <c r="O288" s="359" t="str">
        <f t="shared" si="96"/>
        <v/>
      </c>
      <c r="P288" s="359" t="str">
        <f t="shared" si="97"/>
        <v/>
      </c>
      <c r="Q288" s="359" t="str">
        <f t="shared" si="98"/>
        <v/>
      </c>
      <c r="R288" s="359" t="str">
        <f t="shared" si="99"/>
        <v/>
      </c>
      <c r="S288" s="359" t="str">
        <f t="shared" si="100"/>
        <v/>
      </c>
      <c r="T288" s="431" t="str">
        <f t="shared" si="120"/>
        <v/>
      </c>
      <c r="U288" s="515"/>
      <c r="V288" s="108"/>
      <c r="W288" s="109"/>
      <c r="X288" s="110"/>
      <c r="Y288" s="111"/>
      <c r="Z288" s="113"/>
      <c r="AA288" s="112"/>
      <c r="AB288" s="431" t="str">
        <f t="shared" si="101"/>
        <v/>
      </c>
      <c r="AC288" s="704" t="str">
        <f t="shared" si="121"/>
        <v/>
      </c>
      <c r="AD288" s="622"/>
      <c r="AE288" s="462"/>
      <c r="AF288" s="360" t="str">
        <f t="shared" si="102"/>
        <v/>
      </c>
      <c r="AG288" s="360" t="str">
        <f t="shared" si="103"/>
        <v/>
      </c>
      <c r="AH288" s="361" t="str">
        <f t="shared" si="104"/>
        <v/>
      </c>
      <c r="AI288" s="361" t="str">
        <f t="shared" si="105"/>
        <v/>
      </c>
      <c r="AJ288" s="361" t="str">
        <f t="shared" si="106"/>
        <v/>
      </c>
      <c r="AK288" s="361" t="str">
        <f t="shared" si="107"/>
        <v/>
      </c>
      <c r="AL288" s="361" t="str">
        <f t="shared" si="108"/>
        <v/>
      </c>
      <c r="AM288" s="361" t="str">
        <f t="shared" si="109"/>
        <v/>
      </c>
      <c r="AN288" s="362" t="str">
        <f>IF(AF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2,FALSE),IF(OR(AJ288=1,AJ288=2),VLOOKUP(AH288,INDEX((係数_乗用_ガソリン,係数_乗用_CNG,係数_乗用_軽油,係数_乗用_メタノール,係数_乗用_LPG),1,1,AR288):INDEX((係数_乗用_ガソリン,係数_乗用_CNG,係数_乗用_軽油,係数_乗用_メタノール,係数_乗用_LPG),125,5,AR288),2,FALSE))))))</f>
        <v/>
      </c>
      <c r="AO288" s="362" t="str">
        <f>IF(T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3,FALSE),IF(OR(AJ288=1,AJ288=2),VLOOKUP(AH288,INDEX((係数_乗用_ガソリン,係数_乗用_CNG,係数_乗用_軽油,係数_乗用_メタノール,係数_乗用_LPG),1,1,AR288):INDEX((係数_乗用_ガソリン,係数_乗用_CNG,係数_乗用_軽油,係数_乗用_メタノール,係数_乗用_LPG),125,5,AR288),3,FALSE))))))</f>
        <v/>
      </c>
      <c r="AP288" s="361" t="str">
        <f t="shared" si="110"/>
        <v/>
      </c>
      <c r="AQ288" s="363" t="str">
        <f t="shared" si="111"/>
        <v/>
      </c>
      <c r="AR288" s="361" t="str">
        <f t="shared" si="112"/>
        <v/>
      </c>
      <c r="AS288" s="363" t="str">
        <f t="shared" si="113"/>
        <v/>
      </c>
      <c r="AT288" s="364" t="str">
        <f t="shared" si="114"/>
        <v/>
      </c>
      <c r="AX288" s="607" t="b">
        <f t="shared" si="122"/>
        <v>0</v>
      </c>
      <c r="AY288" s="6" t="str">
        <f t="shared" si="123"/>
        <v>FALSEFALSEFALSE</v>
      </c>
      <c r="AZ288" s="608">
        <f t="shared" si="115"/>
        <v>0</v>
      </c>
      <c r="BA288" s="609" t="str">
        <f t="shared" si="124"/>
        <v/>
      </c>
      <c r="BB288" s="609">
        <f t="shared" si="116"/>
        <v>0</v>
      </c>
      <c r="BC288" s="604" t="str">
        <f t="shared" si="117"/>
        <v/>
      </c>
    </row>
    <row r="289" spans="1:55">
      <c r="A289" s="366">
        <v>233</v>
      </c>
      <c r="B289" s="108"/>
      <c r="C289" s="286"/>
      <c r="D289" s="287"/>
      <c r="E289" s="287"/>
      <c r="F289" s="288"/>
      <c r="G289" s="290"/>
      <c r="H289" s="107"/>
      <c r="I289" s="290"/>
      <c r="J289" s="107"/>
      <c r="K289" s="358" t="str">
        <f t="shared" si="94"/>
        <v/>
      </c>
      <c r="L289" s="358">
        <f t="shared" si="118"/>
        <v>0</v>
      </c>
      <c r="M289" s="358">
        <f t="shared" si="119"/>
        <v>0</v>
      </c>
      <c r="N289" s="359" t="str">
        <f t="shared" si="95"/>
        <v/>
      </c>
      <c r="O289" s="359" t="str">
        <f t="shared" si="96"/>
        <v/>
      </c>
      <c r="P289" s="359" t="str">
        <f t="shared" si="97"/>
        <v/>
      </c>
      <c r="Q289" s="359" t="str">
        <f t="shared" si="98"/>
        <v/>
      </c>
      <c r="R289" s="359" t="str">
        <f t="shared" si="99"/>
        <v/>
      </c>
      <c r="S289" s="359" t="str">
        <f t="shared" si="100"/>
        <v/>
      </c>
      <c r="T289" s="431" t="str">
        <f t="shared" si="120"/>
        <v/>
      </c>
      <c r="U289" s="515"/>
      <c r="V289" s="108"/>
      <c r="W289" s="109"/>
      <c r="X289" s="110"/>
      <c r="Y289" s="111"/>
      <c r="Z289" s="113"/>
      <c r="AA289" s="112"/>
      <c r="AB289" s="431" t="str">
        <f t="shared" si="101"/>
        <v/>
      </c>
      <c r="AC289" s="704" t="str">
        <f t="shared" si="121"/>
        <v/>
      </c>
      <c r="AD289" s="622"/>
      <c r="AE289" s="462"/>
      <c r="AF289" s="360" t="str">
        <f t="shared" si="102"/>
        <v/>
      </c>
      <c r="AG289" s="360" t="str">
        <f t="shared" si="103"/>
        <v/>
      </c>
      <c r="AH289" s="361" t="str">
        <f t="shared" si="104"/>
        <v/>
      </c>
      <c r="AI289" s="361" t="str">
        <f t="shared" si="105"/>
        <v/>
      </c>
      <c r="AJ289" s="361" t="str">
        <f t="shared" si="106"/>
        <v/>
      </c>
      <c r="AK289" s="361" t="str">
        <f t="shared" si="107"/>
        <v/>
      </c>
      <c r="AL289" s="361" t="str">
        <f t="shared" si="108"/>
        <v/>
      </c>
      <c r="AM289" s="361" t="str">
        <f t="shared" si="109"/>
        <v/>
      </c>
      <c r="AN289" s="362" t="str">
        <f>IF(AF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2,FALSE),IF(OR(AJ289=1,AJ289=2),VLOOKUP(AH289,INDEX((係数_乗用_ガソリン,係数_乗用_CNG,係数_乗用_軽油,係数_乗用_メタノール,係数_乗用_LPG),1,1,AR289):INDEX((係数_乗用_ガソリン,係数_乗用_CNG,係数_乗用_軽油,係数_乗用_メタノール,係数_乗用_LPG),125,5,AR289),2,FALSE))))))</f>
        <v/>
      </c>
      <c r="AO289" s="362" t="str">
        <f>IF(T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3,FALSE),IF(OR(AJ289=1,AJ289=2),VLOOKUP(AH289,INDEX((係数_乗用_ガソリン,係数_乗用_CNG,係数_乗用_軽油,係数_乗用_メタノール,係数_乗用_LPG),1,1,AR289):INDEX((係数_乗用_ガソリン,係数_乗用_CNG,係数_乗用_軽油,係数_乗用_メタノール,係数_乗用_LPG),125,5,AR289),3,FALSE))))))</f>
        <v/>
      </c>
      <c r="AP289" s="361" t="str">
        <f t="shared" si="110"/>
        <v/>
      </c>
      <c r="AQ289" s="363" t="str">
        <f t="shared" si="111"/>
        <v/>
      </c>
      <c r="AR289" s="361" t="str">
        <f t="shared" si="112"/>
        <v/>
      </c>
      <c r="AS289" s="363" t="str">
        <f t="shared" si="113"/>
        <v/>
      </c>
      <c r="AT289" s="364" t="str">
        <f t="shared" si="114"/>
        <v/>
      </c>
      <c r="AX289" s="607" t="b">
        <f t="shared" si="122"/>
        <v>0</v>
      </c>
      <c r="AY289" s="6" t="str">
        <f t="shared" si="123"/>
        <v>FALSEFALSEFALSE</v>
      </c>
      <c r="AZ289" s="608">
        <f t="shared" si="115"/>
        <v>0</v>
      </c>
      <c r="BA289" s="609" t="str">
        <f t="shared" si="124"/>
        <v/>
      </c>
      <c r="BB289" s="609">
        <f t="shared" si="116"/>
        <v>0</v>
      </c>
      <c r="BC289" s="604" t="str">
        <f t="shared" si="117"/>
        <v/>
      </c>
    </row>
    <row r="290" spans="1:55">
      <c r="A290" s="366">
        <v>234</v>
      </c>
      <c r="B290" s="108"/>
      <c r="C290" s="286"/>
      <c r="D290" s="287"/>
      <c r="E290" s="287"/>
      <c r="F290" s="288"/>
      <c r="G290" s="290"/>
      <c r="H290" s="107"/>
      <c r="I290" s="290"/>
      <c r="J290" s="107"/>
      <c r="K290" s="358" t="str">
        <f t="shared" si="94"/>
        <v/>
      </c>
      <c r="L290" s="358">
        <f t="shared" si="118"/>
        <v>0</v>
      </c>
      <c r="M290" s="358">
        <f t="shared" si="119"/>
        <v>0</v>
      </c>
      <c r="N290" s="359" t="str">
        <f t="shared" si="95"/>
        <v/>
      </c>
      <c r="O290" s="359" t="str">
        <f t="shared" si="96"/>
        <v/>
      </c>
      <c r="P290" s="359" t="str">
        <f t="shared" si="97"/>
        <v/>
      </c>
      <c r="Q290" s="359" t="str">
        <f t="shared" si="98"/>
        <v/>
      </c>
      <c r="R290" s="359" t="str">
        <f t="shared" si="99"/>
        <v/>
      </c>
      <c r="S290" s="359" t="str">
        <f t="shared" si="100"/>
        <v/>
      </c>
      <c r="T290" s="431" t="str">
        <f t="shared" si="120"/>
        <v/>
      </c>
      <c r="U290" s="515"/>
      <c r="V290" s="108"/>
      <c r="W290" s="109"/>
      <c r="X290" s="110"/>
      <c r="Y290" s="111"/>
      <c r="Z290" s="113"/>
      <c r="AA290" s="112"/>
      <c r="AB290" s="431" t="str">
        <f t="shared" si="101"/>
        <v/>
      </c>
      <c r="AC290" s="704" t="str">
        <f t="shared" si="121"/>
        <v/>
      </c>
      <c r="AD290" s="622"/>
      <c r="AE290" s="462"/>
      <c r="AF290" s="360" t="str">
        <f t="shared" si="102"/>
        <v/>
      </c>
      <c r="AG290" s="360" t="str">
        <f t="shared" si="103"/>
        <v/>
      </c>
      <c r="AH290" s="361" t="str">
        <f t="shared" si="104"/>
        <v/>
      </c>
      <c r="AI290" s="361" t="str">
        <f t="shared" si="105"/>
        <v/>
      </c>
      <c r="AJ290" s="361" t="str">
        <f t="shared" si="106"/>
        <v/>
      </c>
      <c r="AK290" s="361" t="str">
        <f t="shared" si="107"/>
        <v/>
      </c>
      <c r="AL290" s="361" t="str">
        <f t="shared" si="108"/>
        <v/>
      </c>
      <c r="AM290" s="361" t="str">
        <f t="shared" si="109"/>
        <v/>
      </c>
      <c r="AN290" s="362" t="str">
        <f>IF(AF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2,FALSE),IF(OR(AJ290=1,AJ290=2),VLOOKUP(AH290,INDEX((係数_乗用_ガソリン,係数_乗用_CNG,係数_乗用_軽油,係数_乗用_メタノール,係数_乗用_LPG),1,1,AR290):INDEX((係数_乗用_ガソリン,係数_乗用_CNG,係数_乗用_軽油,係数_乗用_メタノール,係数_乗用_LPG),125,5,AR290),2,FALSE))))))</f>
        <v/>
      </c>
      <c r="AO290" s="362" t="str">
        <f>IF(T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3,FALSE),IF(OR(AJ290=1,AJ290=2),VLOOKUP(AH290,INDEX((係数_乗用_ガソリン,係数_乗用_CNG,係数_乗用_軽油,係数_乗用_メタノール,係数_乗用_LPG),1,1,AR290):INDEX((係数_乗用_ガソリン,係数_乗用_CNG,係数_乗用_軽油,係数_乗用_メタノール,係数_乗用_LPG),125,5,AR290),3,FALSE))))))</f>
        <v/>
      </c>
      <c r="AP290" s="361" t="str">
        <f t="shared" si="110"/>
        <v/>
      </c>
      <c r="AQ290" s="363" t="str">
        <f t="shared" si="111"/>
        <v/>
      </c>
      <c r="AR290" s="361" t="str">
        <f t="shared" si="112"/>
        <v/>
      </c>
      <c r="AS290" s="363" t="str">
        <f t="shared" si="113"/>
        <v/>
      </c>
      <c r="AT290" s="364" t="str">
        <f t="shared" si="114"/>
        <v/>
      </c>
      <c r="AX290" s="607" t="b">
        <f t="shared" si="122"/>
        <v>0</v>
      </c>
      <c r="AY290" s="6" t="str">
        <f t="shared" si="123"/>
        <v>FALSEFALSEFALSE</v>
      </c>
      <c r="AZ290" s="608">
        <f t="shared" si="115"/>
        <v>0</v>
      </c>
      <c r="BA290" s="609" t="str">
        <f t="shared" si="124"/>
        <v/>
      </c>
      <c r="BB290" s="609">
        <f t="shared" si="116"/>
        <v>0</v>
      </c>
      <c r="BC290" s="604" t="str">
        <f t="shared" si="117"/>
        <v/>
      </c>
    </row>
    <row r="291" spans="1:55">
      <c r="A291" s="366">
        <v>235</v>
      </c>
      <c r="B291" s="108"/>
      <c r="C291" s="286"/>
      <c r="D291" s="287"/>
      <c r="E291" s="287"/>
      <c r="F291" s="288"/>
      <c r="G291" s="290"/>
      <c r="H291" s="107"/>
      <c r="I291" s="290"/>
      <c r="J291" s="107"/>
      <c r="K291" s="358" t="str">
        <f t="shared" si="94"/>
        <v/>
      </c>
      <c r="L291" s="358">
        <f t="shared" si="118"/>
        <v>0</v>
      </c>
      <c r="M291" s="358">
        <f t="shared" si="119"/>
        <v>0</v>
      </c>
      <c r="N291" s="359" t="str">
        <f t="shared" si="95"/>
        <v/>
      </c>
      <c r="O291" s="359" t="str">
        <f t="shared" si="96"/>
        <v/>
      </c>
      <c r="P291" s="359" t="str">
        <f t="shared" si="97"/>
        <v/>
      </c>
      <c r="Q291" s="359" t="str">
        <f t="shared" si="98"/>
        <v/>
      </c>
      <c r="R291" s="359" t="str">
        <f t="shared" si="99"/>
        <v/>
      </c>
      <c r="S291" s="359" t="str">
        <f t="shared" si="100"/>
        <v/>
      </c>
      <c r="T291" s="431" t="str">
        <f t="shared" si="120"/>
        <v/>
      </c>
      <c r="U291" s="515"/>
      <c r="V291" s="108"/>
      <c r="W291" s="109"/>
      <c r="X291" s="110"/>
      <c r="Y291" s="111"/>
      <c r="Z291" s="113"/>
      <c r="AA291" s="112"/>
      <c r="AB291" s="431" t="str">
        <f t="shared" si="101"/>
        <v/>
      </c>
      <c r="AC291" s="704" t="str">
        <f t="shared" si="121"/>
        <v/>
      </c>
      <c r="AD291" s="622"/>
      <c r="AE291" s="462"/>
      <c r="AF291" s="360" t="str">
        <f t="shared" si="102"/>
        <v/>
      </c>
      <c r="AG291" s="360" t="str">
        <f t="shared" si="103"/>
        <v/>
      </c>
      <c r="AH291" s="361" t="str">
        <f t="shared" si="104"/>
        <v/>
      </c>
      <c r="AI291" s="361" t="str">
        <f t="shared" si="105"/>
        <v/>
      </c>
      <c r="AJ291" s="361" t="str">
        <f t="shared" si="106"/>
        <v/>
      </c>
      <c r="AK291" s="361" t="str">
        <f t="shared" si="107"/>
        <v/>
      </c>
      <c r="AL291" s="361" t="str">
        <f t="shared" si="108"/>
        <v/>
      </c>
      <c r="AM291" s="361" t="str">
        <f t="shared" si="109"/>
        <v/>
      </c>
      <c r="AN291" s="362" t="str">
        <f>IF(AF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2,FALSE),IF(OR(AJ291=1,AJ291=2),VLOOKUP(AH291,INDEX((係数_乗用_ガソリン,係数_乗用_CNG,係数_乗用_軽油,係数_乗用_メタノール,係数_乗用_LPG),1,1,AR291):INDEX((係数_乗用_ガソリン,係数_乗用_CNG,係数_乗用_軽油,係数_乗用_メタノール,係数_乗用_LPG),125,5,AR291),2,FALSE))))))</f>
        <v/>
      </c>
      <c r="AO291" s="362" t="str">
        <f>IF(T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3,FALSE),IF(OR(AJ291=1,AJ291=2),VLOOKUP(AH291,INDEX((係数_乗用_ガソリン,係数_乗用_CNG,係数_乗用_軽油,係数_乗用_メタノール,係数_乗用_LPG),1,1,AR291):INDEX((係数_乗用_ガソリン,係数_乗用_CNG,係数_乗用_軽油,係数_乗用_メタノール,係数_乗用_LPG),125,5,AR291),3,FALSE))))))</f>
        <v/>
      </c>
      <c r="AP291" s="361" t="str">
        <f t="shared" si="110"/>
        <v/>
      </c>
      <c r="AQ291" s="363" t="str">
        <f t="shared" si="111"/>
        <v/>
      </c>
      <c r="AR291" s="361" t="str">
        <f t="shared" si="112"/>
        <v/>
      </c>
      <c r="AS291" s="363" t="str">
        <f t="shared" si="113"/>
        <v/>
      </c>
      <c r="AT291" s="364" t="str">
        <f t="shared" si="114"/>
        <v/>
      </c>
      <c r="AX291" s="607" t="b">
        <f t="shared" si="122"/>
        <v>0</v>
      </c>
      <c r="AY291" s="6" t="str">
        <f t="shared" si="123"/>
        <v>FALSEFALSEFALSE</v>
      </c>
      <c r="AZ291" s="608">
        <f t="shared" si="115"/>
        <v>0</v>
      </c>
      <c r="BA291" s="609" t="str">
        <f t="shared" si="124"/>
        <v/>
      </c>
      <c r="BB291" s="609">
        <f t="shared" si="116"/>
        <v>0</v>
      </c>
      <c r="BC291" s="604" t="str">
        <f t="shared" si="117"/>
        <v/>
      </c>
    </row>
    <row r="292" spans="1:55">
      <c r="A292" s="366">
        <v>236</v>
      </c>
      <c r="B292" s="108"/>
      <c r="C292" s="286"/>
      <c r="D292" s="287"/>
      <c r="E292" s="287"/>
      <c r="F292" s="288"/>
      <c r="G292" s="290"/>
      <c r="H292" s="107"/>
      <c r="I292" s="290"/>
      <c r="J292" s="107"/>
      <c r="K292" s="358" t="str">
        <f t="shared" si="94"/>
        <v/>
      </c>
      <c r="L292" s="358">
        <f t="shared" si="118"/>
        <v>0</v>
      </c>
      <c r="M292" s="358">
        <f t="shared" si="119"/>
        <v>0</v>
      </c>
      <c r="N292" s="359" t="str">
        <f t="shared" si="95"/>
        <v/>
      </c>
      <c r="O292" s="359" t="str">
        <f t="shared" si="96"/>
        <v/>
      </c>
      <c r="P292" s="359" t="str">
        <f t="shared" si="97"/>
        <v/>
      </c>
      <c r="Q292" s="359" t="str">
        <f t="shared" si="98"/>
        <v/>
      </c>
      <c r="R292" s="359" t="str">
        <f t="shared" si="99"/>
        <v/>
      </c>
      <c r="S292" s="359" t="str">
        <f t="shared" si="100"/>
        <v/>
      </c>
      <c r="T292" s="431" t="str">
        <f t="shared" si="120"/>
        <v/>
      </c>
      <c r="U292" s="515"/>
      <c r="V292" s="108"/>
      <c r="W292" s="109"/>
      <c r="X292" s="110"/>
      <c r="Y292" s="111"/>
      <c r="Z292" s="113"/>
      <c r="AA292" s="112"/>
      <c r="AB292" s="431" t="str">
        <f t="shared" si="101"/>
        <v/>
      </c>
      <c r="AC292" s="704" t="str">
        <f t="shared" si="121"/>
        <v/>
      </c>
      <c r="AD292" s="622"/>
      <c r="AE292" s="462"/>
      <c r="AF292" s="360" t="str">
        <f t="shared" si="102"/>
        <v/>
      </c>
      <c r="AG292" s="360" t="str">
        <f t="shared" si="103"/>
        <v/>
      </c>
      <c r="AH292" s="361" t="str">
        <f t="shared" si="104"/>
        <v/>
      </c>
      <c r="AI292" s="361" t="str">
        <f t="shared" si="105"/>
        <v/>
      </c>
      <c r="AJ292" s="361" t="str">
        <f t="shared" si="106"/>
        <v/>
      </c>
      <c r="AK292" s="361" t="str">
        <f t="shared" si="107"/>
        <v/>
      </c>
      <c r="AL292" s="361" t="str">
        <f t="shared" si="108"/>
        <v/>
      </c>
      <c r="AM292" s="361" t="str">
        <f t="shared" si="109"/>
        <v/>
      </c>
      <c r="AN292" s="362" t="str">
        <f>IF(AF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2,FALSE),IF(OR(AJ292=1,AJ292=2),VLOOKUP(AH292,INDEX((係数_乗用_ガソリン,係数_乗用_CNG,係数_乗用_軽油,係数_乗用_メタノール,係数_乗用_LPG),1,1,AR292):INDEX((係数_乗用_ガソリン,係数_乗用_CNG,係数_乗用_軽油,係数_乗用_メタノール,係数_乗用_LPG),125,5,AR292),2,FALSE))))))</f>
        <v/>
      </c>
      <c r="AO292" s="362" t="str">
        <f>IF(T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3,FALSE),IF(OR(AJ292=1,AJ292=2),VLOOKUP(AH292,INDEX((係数_乗用_ガソリン,係数_乗用_CNG,係数_乗用_軽油,係数_乗用_メタノール,係数_乗用_LPG),1,1,AR292):INDEX((係数_乗用_ガソリン,係数_乗用_CNG,係数_乗用_軽油,係数_乗用_メタノール,係数_乗用_LPG),125,5,AR292),3,FALSE))))))</f>
        <v/>
      </c>
      <c r="AP292" s="361" t="str">
        <f t="shared" si="110"/>
        <v/>
      </c>
      <c r="AQ292" s="363" t="str">
        <f t="shared" si="111"/>
        <v/>
      </c>
      <c r="AR292" s="361" t="str">
        <f t="shared" si="112"/>
        <v/>
      </c>
      <c r="AS292" s="363" t="str">
        <f t="shared" si="113"/>
        <v/>
      </c>
      <c r="AT292" s="364" t="str">
        <f t="shared" si="114"/>
        <v/>
      </c>
      <c r="AX292" s="607" t="b">
        <f t="shared" si="122"/>
        <v>0</v>
      </c>
      <c r="AY292" s="6" t="str">
        <f t="shared" si="123"/>
        <v>FALSEFALSEFALSE</v>
      </c>
      <c r="AZ292" s="608">
        <f t="shared" si="115"/>
        <v>0</v>
      </c>
      <c r="BA292" s="609" t="str">
        <f t="shared" si="124"/>
        <v/>
      </c>
      <c r="BB292" s="609">
        <f t="shared" si="116"/>
        <v>0</v>
      </c>
      <c r="BC292" s="604" t="str">
        <f t="shared" si="117"/>
        <v/>
      </c>
    </row>
    <row r="293" spans="1:55">
      <c r="A293" s="366">
        <v>237</v>
      </c>
      <c r="B293" s="108"/>
      <c r="C293" s="286"/>
      <c r="D293" s="287"/>
      <c r="E293" s="287"/>
      <c r="F293" s="288"/>
      <c r="G293" s="290"/>
      <c r="H293" s="107"/>
      <c r="I293" s="290"/>
      <c r="J293" s="107"/>
      <c r="K293" s="358" t="str">
        <f t="shared" si="94"/>
        <v/>
      </c>
      <c r="L293" s="358">
        <f t="shared" si="118"/>
        <v>0</v>
      </c>
      <c r="M293" s="358">
        <f t="shared" si="119"/>
        <v>0</v>
      </c>
      <c r="N293" s="359" t="str">
        <f t="shared" si="95"/>
        <v/>
      </c>
      <c r="O293" s="359" t="str">
        <f t="shared" si="96"/>
        <v/>
      </c>
      <c r="P293" s="359" t="str">
        <f t="shared" si="97"/>
        <v/>
      </c>
      <c r="Q293" s="359" t="str">
        <f t="shared" si="98"/>
        <v/>
      </c>
      <c r="R293" s="359" t="str">
        <f t="shared" si="99"/>
        <v/>
      </c>
      <c r="S293" s="359" t="str">
        <f t="shared" si="100"/>
        <v/>
      </c>
      <c r="T293" s="431" t="str">
        <f t="shared" si="120"/>
        <v/>
      </c>
      <c r="U293" s="515"/>
      <c r="V293" s="108"/>
      <c r="W293" s="109"/>
      <c r="X293" s="110"/>
      <c r="Y293" s="111"/>
      <c r="Z293" s="113"/>
      <c r="AA293" s="112"/>
      <c r="AB293" s="431" t="str">
        <f t="shared" si="101"/>
        <v/>
      </c>
      <c r="AC293" s="704" t="str">
        <f t="shared" si="121"/>
        <v/>
      </c>
      <c r="AD293" s="622"/>
      <c r="AE293" s="462"/>
      <c r="AF293" s="360" t="str">
        <f t="shared" si="102"/>
        <v/>
      </c>
      <c r="AG293" s="360" t="str">
        <f t="shared" si="103"/>
        <v/>
      </c>
      <c r="AH293" s="361" t="str">
        <f t="shared" si="104"/>
        <v/>
      </c>
      <c r="AI293" s="361" t="str">
        <f t="shared" si="105"/>
        <v/>
      </c>
      <c r="AJ293" s="361" t="str">
        <f t="shared" si="106"/>
        <v/>
      </c>
      <c r="AK293" s="361" t="str">
        <f t="shared" si="107"/>
        <v/>
      </c>
      <c r="AL293" s="361" t="str">
        <f t="shared" si="108"/>
        <v/>
      </c>
      <c r="AM293" s="361" t="str">
        <f t="shared" si="109"/>
        <v/>
      </c>
      <c r="AN293" s="362" t="str">
        <f>IF(AF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2,FALSE),IF(OR(AJ293=1,AJ293=2),VLOOKUP(AH293,INDEX((係数_乗用_ガソリン,係数_乗用_CNG,係数_乗用_軽油,係数_乗用_メタノール,係数_乗用_LPG),1,1,AR293):INDEX((係数_乗用_ガソリン,係数_乗用_CNG,係数_乗用_軽油,係数_乗用_メタノール,係数_乗用_LPG),125,5,AR293),2,FALSE))))))</f>
        <v/>
      </c>
      <c r="AO293" s="362" t="str">
        <f>IF(T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3,FALSE),IF(OR(AJ293=1,AJ293=2),VLOOKUP(AH293,INDEX((係数_乗用_ガソリン,係数_乗用_CNG,係数_乗用_軽油,係数_乗用_メタノール,係数_乗用_LPG),1,1,AR293):INDEX((係数_乗用_ガソリン,係数_乗用_CNG,係数_乗用_軽油,係数_乗用_メタノール,係数_乗用_LPG),125,5,AR293),3,FALSE))))))</f>
        <v/>
      </c>
      <c r="AP293" s="361" t="str">
        <f t="shared" si="110"/>
        <v/>
      </c>
      <c r="AQ293" s="363" t="str">
        <f t="shared" si="111"/>
        <v/>
      </c>
      <c r="AR293" s="361" t="str">
        <f t="shared" si="112"/>
        <v/>
      </c>
      <c r="AS293" s="363" t="str">
        <f t="shared" si="113"/>
        <v/>
      </c>
      <c r="AT293" s="364" t="str">
        <f t="shared" si="114"/>
        <v/>
      </c>
      <c r="AX293" s="607" t="b">
        <f t="shared" si="122"/>
        <v>0</v>
      </c>
      <c r="AY293" s="6" t="str">
        <f t="shared" si="123"/>
        <v>FALSEFALSEFALSE</v>
      </c>
      <c r="AZ293" s="608">
        <f t="shared" si="115"/>
        <v>0</v>
      </c>
      <c r="BA293" s="609" t="str">
        <f t="shared" si="124"/>
        <v/>
      </c>
      <c r="BB293" s="609">
        <f t="shared" si="116"/>
        <v>0</v>
      </c>
      <c r="BC293" s="604" t="str">
        <f t="shared" si="117"/>
        <v/>
      </c>
    </row>
    <row r="294" spans="1:55">
      <c r="A294" s="366">
        <v>238</v>
      </c>
      <c r="B294" s="108"/>
      <c r="C294" s="286"/>
      <c r="D294" s="287"/>
      <c r="E294" s="287"/>
      <c r="F294" s="288"/>
      <c r="G294" s="290"/>
      <c r="H294" s="107"/>
      <c r="I294" s="290"/>
      <c r="J294" s="107"/>
      <c r="K294" s="358" t="str">
        <f t="shared" si="94"/>
        <v/>
      </c>
      <c r="L294" s="358">
        <f t="shared" si="118"/>
        <v>0</v>
      </c>
      <c r="M294" s="358">
        <f t="shared" si="119"/>
        <v>0</v>
      </c>
      <c r="N294" s="359" t="str">
        <f t="shared" si="95"/>
        <v/>
      </c>
      <c r="O294" s="359" t="str">
        <f t="shared" si="96"/>
        <v/>
      </c>
      <c r="P294" s="359" t="str">
        <f t="shared" si="97"/>
        <v/>
      </c>
      <c r="Q294" s="359" t="str">
        <f t="shared" si="98"/>
        <v/>
      </c>
      <c r="R294" s="359" t="str">
        <f t="shared" si="99"/>
        <v/>
      </c>
      <c r="S294" s="359" t="str">
        <f t="shared" si="100"/>
        <v/>
      </c>
      <c r="T294" s="431" t="str">
        <f t="shared" si="120"/>
        <v/>
      </c>
      <c r="U294" s="515"/>
      <c r="V294" s="108"/>
      <c r="W294" s="109"/>
      <c r="X294" s="110"/>
      <c r="Y294" s="111"/>
      <c r="Z294" s="113"/>
      <c r="AA294" s="112"/>
      <c r="AB294" s="431" t="str">
        <f t="shared" si="101"/>
        <v/>
      </c>
      <c r="AC294" s="704" t="str">
        <f t="shared" si="121"/>
        <v/>
      </c>
      <c r="AD294" s="622"/>
      <c r="AE294" s="462"/>
      <c r="AF294" s="360" t="str">
        <f t="shared" si="102"/>
        <v/>
      </c>
      <c r="AG294" s="360" t="str">
        <f t="shared" si="103"/>
        <v/>
      </c>
      <c r="AH294" s="361" t="str">
        <f t="shared" si="104"/>
        <v/>
      </c>
      <c r="AI294" s="361" t="str">
        <f t="shared" si="105"/>
        <v/>
      </c>
      <c r="AJ294" s="361" t="str">
        <f t="shared" si="106"/>
        <v/>
      </c>
      <c r="AK294" s="361" t="str">
        <f t="shared" si="107"/>
        <v/>
      </c>
      <c r="AL294" s="361" t="str">
        <f t="shared" si="108"/>
        <v/>
      </c>
      <c r="AM294" s="361" t="str">
        <f t="shared" si="109"/>
        <v/>
      </c>
      <c r="AN294" s="362" t="str">
        <f>IF(AF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2,FALSE),IF(OR(AJ294=1,AJ294=2),VLOOKUP(AH294,INDEX((係数_乗用_ガソリン,係数_乗用_CNG,係数_乗用_軽油,係数_乗用_メタノール,係数_乗用_LPG),1,1,AR294):INDEX((係数_乗用_ガソリン,係数_乗用_CNG,係数_乗用_軽油,係数_乗用_メタノール,係数_乗用_LPG),125,5,AR294),2,FALSE))))))</f>
        <v/>
      </c>
      <c r="AO294" s="362" t="str">
        <f>IF(T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3,FALSE),IF(OR(AJ294=1,AJ294=2),VLOOKUP(AH294,INDEX((係数_乗用_ガソリン,係数_乗用_CNG,係数_乗用_軽油,係数_乗用_メタノール,係数_乗用_LPG),1,1,AR294):INDEX((係数_乗用_ガソリン,係数_乗用_CNG,係数_乗用_軽油,係数_乗用_メタノール,係数_乗用_LPG),125,5,AR294),3,FALSE))))))</f>
        <v/>
      </c>
      <c r="AP294" s="361" t="str">
        <f t="shared" si="110"/>
        <v/>
      </c>
      <c r="AQ294" s="363" t="str">
        <f t="shared" si="111"/>
        <v/>
      </c>
      <c r="AR294" s="361" t="str">
        <f t="shared" si="112"/>
        <v/>
      </c>
      <c r="AS294" s="363" t="str">
        <f t="shared" si="113"/>
        <v/>
      </c>
      <c r="AT294" s="364" t="str">
        <f t="shared" si="114"/>
        <v/>
      </c>
      <c r="AX294" s="607" t="b">
        <f t="shared" si="122"/>
        <v>0</v>
      </c>
      <c r="AY294" s="6" t="str">
        <f t="shared" si="123"/>
        <v>FALSEFALSEFALSE</v>
      </c>
      <c r="AZ294" s="608">
        <f t="shared" si="115"/>
        <v>0</v>
      </c>
      <c r="BA294" s="609" t="str">
        <f t="shared" si="124"/>
        <v/>
      </c>
      <c r="BB294" s="609">
        <f t="shared" si="116"/>
        <v>0</v>
      </c>
      <c r="BC294" s="604" t="str">
        <f t="shared" si="117"/>
        <v/>
      </c>
    </row>
    <row r="295" spans="1:55">
      <c r="A295" s="366">
        <v>239</v>
      </c>
      <c r="B295" s="108"/>
      <c r="C295" s="286"/>
      <c r="D295" s="287"/>
      <c r="E295" s="287"/>
      <c r="F295" s="288"/>
      <c r="G295" s="290"/>
      <c r="H295" s="107"/>
      <c r="I295" s="290"/>
      <c r="J295" s="107"/>
      <c r="K295" s="358" t="str">
        <f t="shared" si="94"/>
        <v/>
      </c>
      <c r="L295" s="358">
        <f t="shared" si="118"/>
        <v>0</v>
      </c>
      <c r="M295" s="358">
        <f t="shared" si="119"/>
        <v>0</v>
      </c>
      <c r="N295" s="359" t="str">
        <f t="shared" si="95"/>
        <v/>
      </c>
      <c r="O295" s="359" t="str">
        <f t="shared" si="96"/>
        <v/>
      </c>
      <c r="P295" s="359" t="str">
        <f t="shared" si="97"/>
        <v/>
      </c>
      <c r="Q295" s="359" t="str">
        <f t="shared" si="98"/>
        <v/>
      </c>
      <c r="R295" s="359" t="str">
        <f t="shared" si="99"/>
        <v/>
      </c>
      <c r="S295" s="359" t="str">
        <f t="shared" si="100"/>
        <v/>
      </c>
      <c r="T295" s="431" t="str">
        <f t="shared" si="120"/>
        <v/>
      </c>
      <c r="U295" s="515"/>
      <c r="V295" s="108"/>
      <c r="W295" s="109"/>
      <c r="X295" s="110"/>
      <c r="Y295" s="111"/>
      <c r="Z295" s="113"/>
      <c r="AA295" s="112"/>
      <c r="AB295" s="431" t="str">
        <f t="shared" si="101"/>
        <v/>
      </c>
      <c r="AC295" s="704" t="str">
        <f t="shared" si="121"/>
        <v/>
      </c>
      <c r="AD295" s="622"/>
      <c r="AE295" s="462"/>
      <c r="AF295" s="360" t="str">
        <f t="shared" si="102"/>
        <v/>
      </c>
      <c r="AG295" s="360" t="str">
        <f t="shared" si="103"/>
        <v/>
      </c>
      <c r="AH295" s="361" t="str">
        <f t="shared" si="104"/>
        <v/>
      </c>
      <c r="AI295" s="361" t="str">
        <f t="shared" si="105"/>
        <v/>
      </c>
      <c r="AJ295" s="361" t="str">
        <f t="shared" si="106"/>
        <v/>
      </c>
      <c r="AK295" s="361" t="str">
        <f t="shared" si="107"/>
        <v/>
      </c>
      <c r="AL295" s="361" t="str">
        <f t="shared" si="108"/>
        <v/>
      </c>
      <c r="AM295" s="361" t="str">
        <f t="shared" si="109"/>
        <v/>
      </c>
      <c r="AN295" s="362" t="str">
        <f>IF(AF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2,FALSE),IF(OR(AJ295=1,AJ295=2),VLOOKUP(AH295,INDEX((係数_乗用_ガソリン,係数_乗用_CNG,係数_乗用_軽油,係数_乗用_メタノール,係数_乗用_LPG),1,1,AR295):INDEX((係数_乗用_ガソリン,係数_乗用_CNG,係数_乗用_軽油,係数_乗用_メタノール,係数_乗用_LPG),125,5,AR295),2,FALSE))))))</f>
        <v/>
      </c>
      <c r="AO295" s="362" t="str">
        <f>IF(T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3,FALSE),IF(OR(AJ295=1,AJ295=2),VLOOKUP(AH295,INDEX((係数_乗用_ガソリン,係数_乗用_CNG,係数_乗用_軽油,係数_乗用_メタノール,係数_乗用_LPG),1,1,AR295):INDEX((係数_乗用_ガソリン,係数_乗用_CNG,係数_乗用_軽油,係数_乗用_メタノール,係数_乗用_LPG),125,5,AR295),3,FALSE))))))</f>
        <v/>
      </c>
      <c r="AP295" s="361" t="str">
        <f t="shared" si="110"/>
        <v/>
      </c>
      <c r="AQ295" s="363" t="str">
        <f t="shared" si="111"/>
        <v/>
      </c>
      <c r="AR295" s="361" t="str">
        <f t="shared" si="112"/>
        <v/>
      </c>
      <c r="AS295" s="363" t="str">
        <f t="shared" si="113"/>
        <v/>
      </c>
      <c r="AT295" s="364" t="str">
        <f t="shared" si="114"/>
        <v/>
      </c>
      <c r="AX295" s="607" t="b">
        <f t="shared" si="122"/>
        <v>0</v>
      </c>
      <c r="AY295" s="6" t="str">
        <f t="shared" si="123"/>
        <v>FALSEFALSEFALSE</v>
      </c>
      <c r="AZ295" s="608">
        <f t="shared" si="115"/>
        <v>0</v>
      </c>
      <c r="BA295" s="609" t="str">
        <f t="shared" si="124"/>
        <v/>
      </c>
      <c r="BB295" s="609">
        <f t="shared" si="116"/>
        <v>0</v>
      </c>
      <c r="BC295" s="604" t="str">
        <f t="shared" si="117"/>
        <v/>
      </c>
    </row>
    <row r="296" spans="1:55">
      <c r="A296" s="366">
        <v>240</v>
      </c>
      <c r="B296" s="108"/>
      <c r="C296" s="286"/>
      <c r="D296" s="287"/>
      <c r="E296" s="287"/>
      <c r="F296" s="288"/>
      <c r="G296" s="290"/>
      <c r="H296" s="107"/>
      <c r="I296" s="290"/>
      <c r="J296" s="107"/>
      <c r="K296" s="358" t="str">
        <f t="shared" si="94"/>
        <v/>
      </c>
      <c r="L296" s="358">
        <f t="shared" si="118"/>
        <v>0</v>
      </c>
      <c r="M296" s="358">
        <f t="shared" si="119"/>
        <v>0</v>
      </c>
      <c r="N296" s="359" t="str">
        <f t="shared" si="95"/>
        <v/>
      </c>
      <c r="O296" s="359" t="str">
        <f t="shared" si="96"/>
        <v/>
      </c>
      <c r="P296" s="359" t="str">
        <f t="shared" si="97"/>
        <v/>
      </c>
      <c r="Q296" s="359" t="str">
        <f t="shared" si="98"/>
        <v/>
      </c>
      <c r="R296" s="359" t="str">
        <f t="shared" si="99"/>
        <v/>
      </c>
      <c r="S296" s="359" t="str">
        <f t="shared" si="100"/>
        <v/>
      </c>
      <c r="T296" s="431" t="str">
        <f t="shared" si="120"/>
        <v/>
      </c>
      <c r="U296" s="515"/>
      <c r="V296" s="108"/>
      <c r="W296" s="109"/>
      <c r="X296" s="110"/>
      <c r="Y296" s="111"/>
      <c r="Z296" s="113"/>
      <c r="AA296" s="112"/>
      <c r="AB296" s="431" t="str">
        <f t="shared" si="101"/>
        <v/>
      </c>
      <c r="AC296" s="704" t="str">
        <f t="shared" si="121"/>
        <v/>
      </c>
      <c r="AD296" s="622"/>
      <c r="AE296" s="462"/>
      <c r="AF296" s="360" t="str">
        <f t="shared" si="102"/>
        <v/>
      </c>
      <c r="AG296" s="360" t="str">
        <f t="shared" si="103"/>
        <v/>
      </c>
      <c r="AH296" s="361" t="str">
        <f t="shared" si="104"/>
        <v/>
      </c>
      <c r="AI296" s="361" t="str">
        <f t="shared" si="105"/>
        <v/>
      </c>
      <c r="AJ296" s="361" t="str">
        <f t="shared" si="106"/>
        <v/>
      </c>
      <c r="AK296" s="361" t="str">
        <f t="shared" si="107"/>
        <v/>
      </c>
      <c r="AL296" s="361" t="str">
        <f t="shared" si="108"/>
        <v/>
      </c>
      <c r="AM296" s="361" t="str">
        <f t="shared" si="109"/>
        <v/>
      </c>
      <c r="AN296" s="362" t="str">
        <f>IF(AF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2,FALSE),IF(OR(AJ296=1,AJ296=2),VLOOKUP(AH296,INDEX((係数_乗用_ガソリン,係数_乗用_CNG,係数_乗用_軽油,係数_乗用_メタノール,係数_乗用_LPG),1,1,AR296):INDEX((係数_乗用_ガソリン,係数_乗用_CNG,係数_乗用_軽油,係数_乗用_メタノール,係数_乗用_LPG),125,5,AR296),2,FALSE))))))</f>
        <v/>
      </c>
      <c r="AO296" s="362" t="str">
        <f>IF(T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3,FALSE),IF(OR(AJ296=1,AJ296=2),VLOOKUP(AH296,INDEX((係数_乗用_ガソリン,係数_乗用_CNG,係数_乗用_軽油,係数_乗用_メタノール,係数_乗用_LPG),1,1,AR296):INDEX((係数_乗用_ガソリン,係数_乗用_CNG,係数_乗用_軽油,係数_乗用_メタノール,係数_乗用_LPG),125,5,AR296),3,FALSE))))))</f>
        <v/>
      </c>
      <c r="AP296" s="361" t="str">
        <f t="shared" si="110"/>
        <v/>
      </c>
      <c r="AQ296" s="363" t="str">
        <f t="shared" si="111"/>
        <v/>
      </c>
      <c r="AR296" s="361" t="str">
        <f t="shared" si="112"/>
        <v/>
      </c>
      <c r="AS296" s="363" t="str">
        <f t="shared" si="113"/>
        <v/>
      </c>
      <c r="AT296" s="364" t="str">
        <f t="shared" si="114"/>
        <v/>
      </c>
      <c r="AX296" s="607" t="b">
        <f t="shared" si="122"/>
        <v>0</v>
      </c>
      <c r="AY296" s="6" t="str">
        <f t="shared" si="123"/>
        <v>FALSEFALSEFALSE</v>
      </c>
      <c r="AZ296" s="608">
        <f t="shared" si="115"/>
        <v>0</v>
      </c>
      <c r="BA296" s="609" t="str">
        <f t="shared" si="124"/>
        <v/>
      </c>
      <c r="BB296" s="609">
        <f t="shared" si="116"/>
        <v>0</v>
      </c>
      <c r="BC296" s="604" t="str">
        <f t="shared" si="117"/>
        <v/>
      </c>
    </row>
    <row r="297" spans="1:55">
      <c r="A297" s="366">
        <v>241</v>
      </c>
      <c r="B297" s="108"/>
      <c r="C297" s="286"/>
      <c r="D297" s="287"/>
      <c r="E297" s="287"/>
      <c r="F297" s="288"/>
      <c r="G297" s="290"/>
      <c r="H297" s="107"/>
      <c r="I297" s="290"/>
      <c r="J297" s="107"/>
      <c r="K297" s="358" t="str">
        <f t="shared" si="94"/>
        <v/>
      </c>
      <c r="L297" s="358">
        <f t="shared" si="118"/>
        <v>0</v>
      </c>
      <c r="M297" s="358">
        <f t="shared" si="119"/>
        <v>0</v>
      </c>
      <c r="N297" s="359" t="str">
        <f t="shared" si="95"/>
        <v/>
      </c>
      <c r="O297" s="359" t="str">
        <f t="shared" si="96"/>
        <v/>
      </c>
      <c r="P297" s="359" t="str">
        <f t="shared" si="97"/>
        <v/>
      </c>
      <c r="Q297" s="359" t="str">
        <f t="shared" si="98"/>
        <v/>
      </c>
      <c r="R297" s="359" t="str">
        <f t="shared" si="99"/>
        <v/>
      </c>
      <c r="S297" s="359" t="str">
        <f t="shared" si="100"/>
        <v/>
      </c>
      <c r="T297" s="431" t="str">
        <f t="shared" si="120"/>
        <v/>
      </c>
      <c r="U297" s="515"/>
      <c r="V297" s="108"/>
      <c r="W297" s="109"/>
      <c r="X297" s="110"/>
      <c r="Y297" s="111"/>
      <c r="Z297" s="113"/>
      <c r="AA297" s="112"/>
      <c r="AB297" s="431" t="str">
        <f t="shared" si="101"/>
        <v/>
      </c>
      <c r="AC297" s="704" t="str">
        <f t="shared" si="121"/>
        <v/>
      </c>
      <c r="AD297" s="622"/>
      <c r="AE297" s="462"/>
      <c r="AF297" s="360" t="str">
        <f t="shared" si="102"/>
        <v/>
      </c>
      <c r="AG297" s="360" t="str">
        <f t="shared" si="103"/>
        <v/>
      </c>
      <c r="AH297" s="361" t="str">
        <f t="shared" si="104"/>
        <v/>
      </c>
      <c r="AI297" s="361" t="str">
        <f t="shared" si="105"/>
        <v/>
      </c>
      <c r="AJ297" s="361" t="str">
        <f t="shared" si="106"/>
        <v/>
      </c>
      <c r="AK297" s="361" t="str">
        <f t="shared" si="107"/>
        <v/>
      </c>
      <c r="AL297" s="361" t="str">
        <f t="shared" si="108"/>
        <v/>
      </c>
      <c r="AM297" s="361" t="str">
        <f t="shared" si="109"/>
        <v/>
      </c>
      <c r="AN297" s="362" t="str">
        <f>IF(AF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2,FALSE),IF(OR(AJ297=1,AJ297=2),VLOOKUP(AH297,INDEX((係数_乗用_ガソリン,係数_乗用_CNG,係数_乗用_軽油,係数_乗用_メタノール,係数_乗用_LPG),1,1,AR297):INDEX((係数_乗用_ガソリン,係数_乗用_CNG,係数_乗用_軽油,係数_乗用_メタノール,係数_乗用_LPG),125,5,AR297),2,FALSE))))))</f>
        <v/>
      </c>
      <c r="AO297" s="362" t="str">
        <f>IF(T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3,FALSE),IF(OR(AJ297=1,AJ297=2),VLOOKUP(AH297,INDEX((係数_乗用_ガソリン,係数_乗用_CNG,係数_乗用_軽油,係数_乗用_メタノール,係数_乗用_LPG),1,1,AR297):INDEX((係数_乗用_ガソリン,係数_乗用_CNG,係数_乗用_軽油,係数_乗用_メタノール,係数_乗用_LPG),125,5,AR297),3,FALSE))))))</f>
        <v/>
      </c>
      <c r="AP297" s="361" t="str">
        <f t="shared" si="110"/>
        <v/>
      </c>
      <c r="AQ297" s="363" t="str">
        <f t="shared" si="111"/>
        <v/>
      </c>
      <c r="AR297" s="361" t="str">
        <f t="shared" si="112"/>
        <v/>
      </c>
      <c r="AS297" s="363" t="str">
        <f t="shared" si="113"/>
        <v/>
      </c>
      <c r="AT297" s="364" t="str">
        <f t="shared" si="114"/>
        <v/>
      </c>
      <c r="AX297" s="607" t="b">
        <f t="shared" si="122"/>
        <v>0</v>
      </c>
      <c r="AY297" s="6" t="str">
        <f t="shared" si="123"/>
        <v>FALSEFALSEFALSE</v>
      </c>
      <c r="AZ297" s="608">
        <f t="shared" si="115"/>
        <v>0</v>
      </c>
      <c r="BA297" s="609" t="str">
        <f t="shared" si="124"/>
        <v/>
      </c>
      <c r="BB297" s="609">
        <f t="shared" si="116"/>
        <v>0</v>
      </c>
      <c r="BC297" s="604" t="str">
        <f t="shared" si="117"/>
        <v/>
      </c>
    </row>
    <row r="298" spans="1:55">
      <c r="A298" s="366">
        <v>242</v>
      </c>
      <c r="B298" s="108"/>
      <c r="C298" s="286"/>
      <c r="D298" s="287"/>
      <c r="E298" s="287"/>
      <c r="F298" s="288"/>
      <c r="G298" s="290"/>
      <c r="H298" s="107"/>
      <c r="I298" s="290"/>
      <c r="J298" s="107"/>
      <c r="K298" s="358" t="str">
        <f t="shared" si="94"/>
        <v/>
      </c>
      <c r="L298" s="358">
        <f t="shared" si="118"/>
        <v>0</v>
      </c>
      <c r="M298" s="358">
        <f t="shared" si="119"/>
        <v>0</v>
      </c>
      <c r="N298" s="359" t="str">
        <f t="shared" si="95"/>
        <v/>
      </c>
      <c r="O298" s="359" t="str">
        <f t="shared" si="96"/>
        <v/>
      </c>
      <c r="P298" s="359" t="str">
        <f t="shared" si="97"/>
        <v/>
      </c>
      <c r="Q298" s="359" t="str">
        <f t="shared" si="98"/>
        <v/>
      </c>
      <c r="R298" s="359" t="str">
        <f t="shared" si="99"/>
        <v/>
      </c>
      <c r="S298" s="359" t="str">
        <f t="shared" si="100"/>
        <v/>
      </c>
      <c r="T298" s="431" t="str">
        <f t="shared" si="120"/>
        <v/>
      </c>
      <c r="U298" s="515"/>
      <c r="V298" s="108"/>
      <c r="W298" s="109"/>
      <c r="X298" s="110"/>
      <c r="Y298" s="111"/>
      <c r="Z298" s="113"/>
      <c r="AA298" s="112"/>
      <c r="AB298" s="431" t="str">
        <f t="shared" si="101"/>
        <v/>
      </c>
      <c r="AC298" s="704" t="str">
        <f t="shared" si="121"/>
        <v/>
      </c>
      <c r="AD298" s="622"/>
      <c r="AE298" s="462"/>
      <c r="AF298" s="360" t="str">
        <f t="shared" si="102"/>
        <v/>
      </c>
      <c r="AG298" s="360" t="str">
        <f t="shared" si="103"/>
        <v/>
      </c>
      <c r="AH298" s="361" t="str">
        <f t="shared" si="104"/>
        <v/>
      </c>
      <c r="AI298" s="361" t="str">
        <f t="shared" si="105"/>
        <v/>
      </c>
      <c r="AJ298" s="361" t="str">
        <f t="shared" si="106"/>
        <v/>
      </c>
      <c r="AK298" s="361" t="str">
        <f t="shared" si="107"/>
        <v/>
      </c>
      <c r="AL298" s="361" t="str">
        <f t="shared" si="108"/>
        <v/>
      </c>
      <c r="AM298" s="361" t="str">
        <f t="shared" si="109"/>
        <v/>
      </c>
      <c r="AN298" s="362" t="str">
        <f>IF(AF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2,FALSE),IF(OR(AJ298=1,AJ298=2),VLOOKUP(AH298,INDEX((係数_乗用_ガソリン,係数_乗用_CNG,係数_乗用_軽油,係数_乗用_メタノール,係数_乗用_LPG),1,1,AR298):INDEX((係数_乗用_ガソリン,係数_乗用_CNG,係数_乗用_軽油,係数_乗用_メタノール,係数_乗用_LPG),125,5,AR298),2,FALSE))))))</f>
        <v/>
      </c>
      <c r="AO298" s="362" t="str">
        <f>IF(T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3,FALSE),IF(OR(AJ298=1,AJ298=2),VLOOKUP(AH298,INDEX((係数_乗用_ガソリン,係数_乗用_CNG,係数_乗用_軽油,係数_乗用_メタノール,係数_乗用_LPG),1,1,AR298):INDEX((係数_乗用_ガソリン,係数_乗用_CNG,係数_乗用_軽油,係数_乗用_メタノール,係数_乗用_LPG),125,5,AR298),3,FALSE))))))</f>
        <v/>
      </c>
      <c r="AP298" s="361" t="str">
        <f t="shared" si="110"/>
        <v/>
      </c>
      <c r="AQ298" s="363" t="str">
        <f t="shared" si="111"/>
        <v/>
      </c>
      <c r="AR298" s="361" t="str">
        <f t="shared" si="112"/>
        <v/>
      </c>
      <c r="AS298" s="363" t="str">
        <f t="shared" si="113"/>
        <v/>
      </c>
      <c r="AT298" s="364" t="str">
        <f t="shared" si="114"/>
        <v/>
      </c>
      <c r="AX298" s="607" t="b">
        <f t="shared" si="122"/>
        <v>0</v>
      </c>
      <c r="AY298" s="6" t="str">
        <f t="shared" si="123"/>
        <v>FALSEFALSEFALSE</v>
      </c>
      <c r="AZ298" s="608">
        <f t="shared" si="115"/>
        <v>0</v>
      </c>
      <c r="BA298" s="609" t="str">
        <f t="shared" si="124"/>
        <v/>
      </c>
      <c r="BB298" s="609">
        <f t="shared" si="116"/>
        <v>0</v>
      </c>
      <c r="BC298" s="604" t="str">
        <f t="shared" si="117"/>
        <v/>
      </c>
    </row>
    <row r="299" spans="1:55">
      <c r="A299" s="366">
        <v>243</v>
      </c>
      <c r="B299" s="108"/>
      <c r="C299" s="286"/>
      <c r="D299" s="287"/>
      <c r="E299" s="287"/>
      <c r="F299" s="288"/>
      <c r="G299" s="290"/>
      <c r="H299" s="107"/>
      <c r="I299" s="290"/>
      <c r="J299" s="107"/>
      <c r="K299" s="358" t="str">
        <f t="shared" si="94"/>
        <v/>
      </c>
      <c r="L299" s="358">
        <f t="shared" si="118"/>
        <v>0</v>
      </c>
      <c r="M299" s="358">
        <f t="shared" si="119"/>
        <v>0</v>
      </c>
      <c r="N299" s="359" t="str">
        <f t="shared" si="95"/>
        <v/>
      </c>
      <c r="O299" s="359" t="str">
        <f t="shared" si="96"/>
        <v/>
      </c>
      <c r="P299" s="359" t="str">
        <f t="shared" si="97"/>
        <v/>
      </c>
      <c r="Q299" s="359" t="str">
        <f t="shared" si="98"/>
        <v/>
      </c>
      <c r="R299" s="359" t="str">
        <f t="shared" si="99"/>
        <v/>
      </c>
      <c r="S299" s="359" t="str">
        <f t="shared" si="100"/>
        <v/>
      </c>
      <c r="T299" s="431" t="str">
        <f t="shared" si="120"/>
        <v/>
      </c>
      <c r="U299" s="515"/>
      <c r="V299" s="108"/>
      <c r="W299" s="109"/>
      <c r="X299" s="110"/>
      <c r="Y299" s="111"/>
      <c r="Z299" s="113"/>
      <c r="AA299" s="112"/>
      <c r="AB299" s="431" t="str">
        <f t="shared" si="101"/>
        <v/>
      </c>
      <c r="AC299" s="704" t="str">
        <f t="shared" si="121"/>
        <v/>
      </c>
      <c r="AD299" s="622"/>
      <c r="AE299" s="462"/>
      <c r="AF299" s="360" t="str">
        <f t="shared" si="102"/>
        <v/>
      </c>
      <c r="AG299" s="360" t="str">
        <f t="shared" si="103"/>
        <v/>
      </c>
      <c r="AH299" s="361" t="str">
        <f t="shared" si="104"/>
        <v/>
      </c>
      <c r="AI299" s="361" t="str">
        <f t="shared" si="105"/>
        <v/>
      </c>
      <c r="AJ299" s="361" t="str">
        <f t="shared" si="106"/>
        <v/>
      </c>
      <c r="AK299" s="361" t="str">
        <f t="shared" si="107"/>
        <v/>
      </c>
      <c r="AL299" s="361" t="str">
        <f t="shared" si="108"/>
        <v/>
      </c>
      <c r="AM299" s="361" t="str">
        <f t="shared" si="109"/>
        <v/>
      </c>
      <c r="AN299" s="362" t="str">
        <f>IF(AF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2,FALSE),IF(OR(AJ299=1,AJ299=2),VLOOKUP(AH299,INDEX((係数_乗用_ガソリン,係数_乗用_CNG,係数_乗用_軽油,係数_乗用_メタノール,係数_乗用_LPG),1,1,AR299):INDEX((係数_乗用_ガソリン,係数_乗用_CNG,係数_乗用_軽油,係数_乗用_メタノール,係数_乗用_LPG),125,5,AR299),2,FALSE))))))</f>
        <v/>
      </c>
      <c r="AO299" s="362" t="str">
        <f>IF(T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3,FALSE),IF(OR(AJ299=1,AJ299=2),VLOOKUP(AH299,INDEX((係数_乗用_ガソリン,係数_乗用_CNG,係数_乗用_軽油,係数_乗用_メタノール,係数_乗用_LPG),1,1,AR299):INDEX((係数_乗用_ガソリン,係数_乗用_CNG,係数_乗用_軽油,係数_乗用_メタノール,係数_乗用_LPG),125,5,AR299),3,FALSE))))))</f>
        <v/>
      </c>
      <c r="AP299" s="361" t="str">
        <f t="shared" si="110"/>
        <v/>
      </c>
      <c r="AQ299" s="363" t="str">
        <f t="shared" si="111"/>
        <v/>
      </c>
      <c r="AR299" s="361" t="str">
        <f t="shared" si="112"/>
        <v/>
      </c>
      <c r="AS299" s="363" t="str">
        <f t="shared" si="113"/>
        <v/>
      </c>
      <c r="AT299" s="364" t="str">
        <f t="shared" si="114"/>
        <v/>
      </c>
      <c r="AX299" s="607" t="b">
        <f t="shared" si="122"/>
        <v>0</v>
      </c>
      <c r="AY299" s="6" t="str">
        <f t="shared" si="123"/>
        <v>FALSEFALSEFALSE</v>
      </c>
      <c r="AZ299" s="608">
        <f t="shared" si="115"/>
        <v>0</v>
      </c>
      <c r="BA299" s="609" t="str">
        <f t="shared" si="124"/>
        <v/>
      </c>
      <c r="BB299" s="609">
        <f t="shared" si="116"/>
        <v>0</v>
      </c>
      <c r="BC299" s="604" t="str">
        <f t="shared" si="117"/>
        <v/>
      </c>
    </row>
    <row r="300" spans="1:55">
      <c r="A300" s="366">
        <v>244</v>
      </c>
      <c r="B300" s="108"/>
      <c r="C300" s="286"/>
      <c r="D300" s="287"/>
      <c r="E300" s="287"/>
      <c r="F300" s="288"/>
      <c r="G300" s="290"/>
      <c r="H300" s="107"/>
      <c r="I300" s="290"/>
      <c r="J300" s="107"/>
      <c r="K300" s="358" t="str">
        <f t="shared" si="94"/>
        <v/>
      </c>
      <c r="L300" s="358">
        <f t="shared" si="118"/>
        <v>0</v>
      </c>
      <c r="M300" s="358">
        <f t="shared" si="119"/>
        <v>0</v>
      </c>
      <c r="N300" s="359" t="str">
        <f t="shared" si="95"/>
        <v/>
      </c>
      <c r="O300" s="359" t="str">
        <f t="shared" si="96"/>
        <v/>
      </c>
      <c r="P300" s="359" t="str">
        <f t="shared" si="97"/>
        <v/>
      </c>
      <c r="Q300" s="359" t="str">
        <f t="shared" si="98"/>
        <v/>
      </c>
      <c r="R300" s="359" t="str">
        <f t="shared" si="99"/>
        <v/>
      </c>
      <c r="S300" s="359" t="str">
        <f t="shared" si="100"/>
        <v/>
      </c>
      <c r="T300" s="431" t="str">
        <f t="shared" si="120"/>
        <v/>
      </c>
      <c r="U300" s="515"/>
      <c r="V300" s="108"/>
      <c r="W300" s="109"/>
      <c r="X300" s="110"/>
      <c r="Y300" s="111"/>
      <c r="Z300" s="113"/>
      <c r="AA300" s="112"/>
      <c r="AB300" s="431" t="str">
        <f t="shared" si="101"/>
        <v/>
      </c>
      <c r="AC300" s="704" t="str">
        <f t="shared" si="121"/>
        <v/>
      </c>
      <c r="AD300" s="622"/>
      <c r="AE300" s="462"/>
      <c r="AF300" s="360" t="str">
        <f t="shared" si="102"/>
        <v/>
      </c>
      <c r="AG300" s="360" t="str">
        <f t="shared" si="103"/>
        <v/>
      </c>
      <c r="AH300" s="361" t="str">
        <f t="shared" si="104"/>
        <v/>
      </c>
      <c r="AI300" s="361" t="str">
        <f t="shared" si="105"/>
        <v/>
      </c>
      <c r="AJ300" s="361" t="str">
        <f t="shared" si="106"/>
        <v/>
      </c>
      <c r="AK300" s="361" t="str">
        <f t="shared" si="107"/>
        <v/>
      </c>
      <c r="AL300" s="361" t="str">
        <f t="shared" si="108"/>
        <v/>
      </c>
      <c r="AM300" s="361" t="str">
        <f t="shared" si="109"/>
        <v/>
      </c>
      <c r="AN300" s="362" t="str">
        <f>IF(AF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2,FALSE),IF(OR(AJ300=1,AJ300=2),VLOOKUP(AH300,INDEX((係数_乗用_ガソリン,係数_乗用_CNG,係数_乗用_軽油,係数_乗用_メタノール,係数_乗用_LPG),1,1,AR300):INDEX((係数_乗用_ガソリン,係数_乗用_CNG,係数_乗用_軽油,係数_乗用_メタノール,係数_乗用_LPG),125,5,AR300),2,FALSE))))))</f>
        <v/>
      </c>
      <c r="AO300" s="362" t="str">
        <f>IF(T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3,FALSE),IF(OR(AJ300=1,AJ300=2),VLOOKUP(AH300,INDEX((係数_乗用_ガソリン,係数_乗用_CNG,係数_乗用_軽油,係数_乗用_メタノール,係数_乗用_LPG),1,1,AR300):INDEX((係数_乗用_ガソリン,係数_乗用_CNG,係数_乗用_軽油,係数_乗用_メタノール,係数_乗用_LPG),125,5,AR300),3,FALSE))))))</f>
        <v/>
      </c>
      <c r="AP300" s="361" t="str">
        <f t="shared" si="110"/>
        <v/>
      </c>
      <c r="AQ300" s="363" t="str">
        <f t="shared" si="111"/>
        <v/>
      </c>
      <c r="AR300" s="361" t="str">
        <f t="shared" si="112"/>
        <v/>
      </c>
      <c r="AS300" s="363" t="str">
        <f t="shared" si="113"/>
        <v/>
      </c>
      <c r="AT300" s="364" t="str">
        <f t="shared" si="114"/>
        <v/>
      </c>
      <c r="AX300" s="607" t="b">
        <f t="shared" si="122"/>
        <v>0</v>
      </c>
      <c r="AY300" s="6" t="str">
        <f t="shared" si="123"/>
        <v>FALSEFALSEFALSE</v>
      </c>
      <c r="AZ300" s="608">
        <f t="shared" si="115"/>
        <v>0</v>
      </c>
      <c r="BA300" s="609" t="str">
        <f t="shared" si="124"/>
        <v/>
      </c>
      <c r="BB300" s="609">
        <f t="shared" si="116"/>
        <v>0</v>
      </c>
      <c r="BC300" s="604" t="str">
        <f t="shared" si="117"/>
        <v/>
      </c>
    </row>
    <row r="301" spans="1:55">
      <c r="A301" s="366">
        <v>245</v>
      </c>
      <c r="B301" s="108"/>
      <c r="C301" s="286"/>
      <c r="D301" s="287"/>
      <c r="E301" s="287"/>
      <c r="F301" s="288"/>
      <c r="G301" s="290"/>
      <c r="H301" s="107"/>
      <c r="I301" s="290"/>
      <c r="J301" s="107"/>
      <c r="K301" s="358" t="str">
        <f t="shared" si="94"/>
        <v/>
      </c>
      <c r="L301" s="358">
        <f t="shared" si="118"/>
        <v>0</v>
      </c>
      <c r="M301" s="358">
        <f t="shared" si="119"/>
        <v>0</v>
      </c>
      <c r="N301" s="359" t="str">
        <f t="shared" si="95"/>
        <v/>
      </c>
      <c r="O301" s="359" t="str">
        <f t="shared" si="96"/>
        <v/>
      </c>
      <c r="P301" s="359" t="str">
        <f t="shared" si="97"/>
        <v/>
      </c>
      <c r="Q301" s="359" t="str">
        <f t="shared" si="98"/>
        <v/>
      </c>
      <c r="R301" s="359" t="str">
        <f t="shared" si="99"/>
        <v/>
      </c>
      <c r="S301" s="359" t="str">
        <f t="shared" si="100"/>
        <v/>
      </c>
      <c r="T301" s="431" t="str">
        <f t="shared" si="120"/>
        <v/>
      </c>
      <c r="U301" s="515"/>
      <c r="V301" s="108"/>
      <c r="W301" s="109"/>
      <c r="X301" s="110"/>
      <c r="Y301" s="111"/>
      <c r="Z301" s="113"/>
      <c r="AA301" s="112"/>
      <c r="AB301" s="431" t="str">
        <f t="shared" si="101"/>
        <v/>
      </c>
      <c r="AC301" s="704" t="str">
        <f t="shared" si="121"/>
        <v/>
      </c>
      <c r="AD301" s="622"/>
      <c r="AE301" s="462"/>
      <c r="AF301" s="360" t="str">
        <f t="shared" si="102"/>
        <v/>
      </c>
      <c r="AG301" s="360" t="str">
        <f t="shared" si="103"/>
        <v/>
      </c>
      <c r="AH301" s="361" t="str">
        <f t="shared" si="104"/>
        <v/>
      </c>
      <c r="AI301" s="361" t="str">
        <f t="shared" si="105"/>
        <v/>
      </c>
      <c r="AJ301" s="361" t="str">
        <f t="shared" si="106"/>
        <v/>
      </c>
      <c r="AK301" s="361" t="str">
        <f t="shared" si="107"/>
        <v/>
      </c>
      <c r="AL301" s="361" t="str">
        <f t="shared" si="108"/>
        <v/>
      </c>
      <c r="AM301" s="361" t="str">
        <f t="shared" si="109"/>
        <v/>
      </c>
      <c r="AN301" s="362" t="str">
        <f>IF(AF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2,FALSE),IF(OR(AJ301=1,AJ301=2),VLOOKUP(AH301,INDEX((係数_乗用_ガソリン,係数_乗用_CNG,係数_乗用_軽油,係数_乗用_メタノール,係数_乗用_LPG),1,1,AR301):INDEX((係数_乗用_ガソリン,係数_乗用_CNG,係数_乗用_軽油,係数_乗用_メタノール,係数_乗用_LPG),125,5,AR301),2,FALSE))))))</f>
        <v/>
      </c>
      <c r="AO301" s="362" t="str">
        <f>IF(T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3,FALSE),IF(OR(AJ301=1,AJ301=2),VLOOKUP(AH301,INDEX((係数_乗用_ガソリン,係数_乗用_CNG,係数_乗用_軽油,係数_乗用_メタノール,係数_乗用_LPG),1,1,AR301):INDEX((係数_乗用_ガソリン,係数_乗用_CNG,係数_乗用_軽油,係数_乗用_メタノール,係数_乗用_LPG),125,5,AR301),3,FALSE))))))</f>
        <v/>
      </c>
      <c r="AP301" s="361" t="str">
        <f t="shared" si="110"/>
        <v/>
      </c>
      <c r="AQ301" s="363" t="str">
        <f t="shared" si="111"/>
        <v/>
      </c>
      <c r="AR301" s="361" t="str">
        <f t="shared" si="112"/>
        <v/>
      </c>
      <c r="AS301" s="363" t="str">
        <f t="shared" si="113"/>
        <v/>
      </c>
      <c r="AT301" s="364" t="str">
        <f t="shared" si="114"/>
        <v/>
      </c>
      <c r="AX301" s="607" t="b">
        <f t="shared" si="122"/>
        <v>0</v>
      </c>
      <c r="AY301" s="6" t="str">
        <f t="shared" si="123"/>
        <v>FALSEFALSEFALSE</v>
      </c>
      <c r="AZ301" s="608">
        <f t="shared" si="115"/>
        <v>0</v>
      </c>
      <c r="BA301" s="609" t="str">
        <f t="shared" si="124"/>
        <v/>
      </c>
      <c r="BB301" s="609">
        <f t="shared" si="116"/>
        <v>0</v>
      </c>
      <c r="BC301" s="604" t="str">
        <f t="shared" si="117"/>
        <v/>
      </c>
    </row>
    <row r="302" spans="1:55">
      <c r="A302" s="366">
        <v>246</v>
      </c>
      <c r="B302" s="108"/>
      <c r="C302" s="286"/>
      <c r="D302" s="287"/>
      <c r="E302" s="287"/>
      <c r="F302" s="288"/>
      <c r="G302" s="290"/>
      <c r="H302" s="107"/>
      <c r="I302" s="290"/>
      <c r="J302" s="107"/>
      <c r="K302" s="358" t="str">
        <f t="shared" si="94"/>
        <v/>
      </c>
      <c r="L302" s="358">
        <f t="shared" si="118"/>
        <v>0</v>
      </c>
      <c r="M302" s="358">
        <f t="shared" si="119"/>
        <v>0</v>
      </c>
      <c r="N302" s="359" t="str">
        <f t="shared" si="95"/>
        <v/>
      </c>
      <c r="O302" s="359" t="str">
        <f t="shared" si="96"/>
        <v/>
      </c>
      <c r="P302" s="359" t="str">
        <f t="shared" si="97"/>
        <v/>
      </c>
      <c r="Q302" s="359" t="str">
        <f t="shared" si="98"/>
        <v/>
      </c>
      <c r="R302" s="359" t="str">
        <f t="shared" si="99"/>
        <v/>
      </c>
      <c r="S302" s="359" t="str">
        <f t="shared" si="100"/>
        <v/>
      </c>
      <c r="T302" s="431" t="str">
        <f t="shared" si="120"/>
        <v/>
      </c>
      <c r="U302" s="515"/>
      <c r="V302" s="108"/>
      <c r="W302" s="109"/>
      <c r="X302" s="110"/>
      <c r="Y302" s="111"/>
      <c r="Z302" s="113"/>
      <c r="AA302" s="112"/>
      <c r="AB302" s="431" t="str">
        <f t="shared" si="101"/>
        <v/>
      </c>
      <c r="AC302" s="704" t="str">
        <f t="shared" si="121"/>
        <v/>
      </c>
      <c r="AD302" s="622"/>
      <c r="AE302" s="462"/>
      <c r="AF302" s="360" t="str">
        <f t="shared" si="102"/>
        <v/>
      </c>
      <c r="AG302" s="360" t="str">
        <f t="shared" si="103"/>
        <v/>
      </c>
      <c r="AH302" s="361" t="str">
        <f t="shared" si="104"/>
        <v/>
      </c>
      <c r="AI302" s="361" t="str">
        <f t="shared" si="105"/>
        <v/>
      </c>
      <c r="AJ302" s="361" t="str">
        <f t="shared" si="106"/>
        <v/>
      </c>
      <c r="AK302" s="361" t="str">
        <f t="shared" si="107"/>
        <v/>
      </c>
      <c r="AL302" s="361" t="str">
        <f t="shared" si="108"/>
        <v/>
      </c>
      <c r="AM302" s="361" t="str">
        <f t="shared" si="109"/>
        <v/>
      </c>
      <c r="AN302" s="362" t="str">
        <f>IF(AF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2,FALSE),IF(OR(AJ302=1,AJ302=2),VLOOKUP(AH302,INDEX((係数_乗用_ガソリン,係数_乗用_CNG,係数_乗用_軽油,係数_乗用_メタノール,係数_乗用_LPG),1,1,AR302):INDEX((係数_乗用_ガソリン,係数_乗用_CNG,係数_乗用_軽油,係数_乗用_メタノール,係数_乗用_LPG),125,5,AR302),2,FALSE))))))</f>
        <v/>
      </c>
      <c r="AO302" s="362" t="str">
        <f>IF(T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3,FALSE),IF(OR(AJ302=1,AJ302=2),VLOOKUP(AH302,INDEX((係数_乗用_ガソリン,係数_乗用_CNG,係数_乗用_軽油,係数_乗用_メタノール,係数_乗用_LPG),1,1,AR302):INDEX((係数_乗用_ガソリン,係数_乗用_CNG,係数_乗用_軽油,係数_乗用_メタノール,係数_乗用_LPG),125,5,AR302),3,FALSE))))))</f>
        <v/>
      </c>
      <c r="AP302" s="361" t="str">
        <f t="shared" si="110"/>
        <v/>
      </c>
      <c r="AQ302" s="363" t="str">
        <f t="shared" si="111"/>
        <v/>
      </c>
      <c r="AR302" s="361" t="str">
        <f t="shared" si="112"/>
        <v/>
      </c>
      <c r="AS302" s="363" t="str">
        <f t="shared" si="113"/>
        <v/>
      </c>
      <c r="AT302" s="364" t="str">
        <f t="shared" si="114"/>
        <v/>
      </c>
      <c r="AX302" s="607" t="b">
        <f t="shared" si="122"/>
        <v>0</v>
      </c>
      <c r="AY302" s="6" t="str">
        <f t="shared" si="123"/>
        <v>FALSEFALSEFALSE</v>
      </c>
      <c r="AZ302" s="608">
        <f t="shared" si="115"/>
        <v>0</v>
      </c>
      <c r="BA302" s="609" t="str">
        <f t="shared" si="124"/>
        <v/>
      </c>
      <c r="BB302" s="609">
        <f t="shared" si="116"/>
        <v>0</v>
      </c>
      <c r="BC302" s="604" t="str">
        <f t="shared" si="117"/>
        <v/>
      </c>
    </row>
    <row r="303" spans="1:55">
      <c r="A303" s="366">
        <v>247</v>
      </c>
      <c r="B303" s="108"/>
      <c r="C303" s="286"/>
      <c r="D303" s="287"/>
      <c r="E303" s="287"/>
      <c r="F303" s="288"/>
      <c r="G303" s="290"/>
      <c r="H303" s="107"/>
      <c r="I303" s="290"/>
      <c r="J303" s="107"/>
      <c r="K303" s="358" t="str">
        <f t="shared" si="94"/>
        <v/>
      </c>
      <c r="L303" s="358">
        <f t="shared" si="118"/>
        <v>0</v>
      </c>
      <c r="M303" s="358">
        <f t="shared" si="119"/>
        <v>0</v>
      </c>
      <c r="N303" s="359" t="str">
        <f t="shared" si="95"/>
        <v/>
      </c>
      <c r="O303" s="359" t="str">
        <f t="shared" si="96"/>
        <v/>
      </c>
      <c r="P303" s="359" t="str">
        <f t="shared" si="97"/>
        <v/>
      </c>
      <c r="Q303" s="359" t="str">
        <f t="shared" si="98"/>
        <v/>
      </c>
      <c r="R303" s="359" t="str">
        <f t="shared" si="99"/>
        <v/>
      </c>
      <c r="S303" s="359" t="str">
        <f t="shared" si="100"/>
        <v/>
      </c>
      <c r="T303" s="431" t="str">
        <f t="shared" si="120"/>
        <v/>
      </c>
      <c r="U303" s="515"/>
      <c r="V303" s="108"/>
      <c r="W303" s="109"/>
      <c r="X303" s="110"/>
      <c r="Y303" s="111"/>
      <c r="Z303" s="113"/>
      <c r="AA303" s="112"/>
      <c r="AB303" s="431" t="str">
        <f t="shared" si="101"/>
        <v/>
      </c>
      <c r="AC303" s="704" t="str">
        <f t="shared" si="121"/>
        <v/>
      </c>
      <c r="AD303" s="622"/>
      <c r="AE303" s="462"/>
      <c r="AF303" s="360" t="str">
        <f t="shared" si="102"/>
        <v/>
      </c>
      <c r="AG303" s="360" t="str">
        <f t="shared" si="103"/>
        <v/>
      </c>
      <c r="AH303" s="361" t="str">
        <f t="shared" si="104"/>
        <v/>
      </c>
      <c r="AI303" s="361" t="str">
        <f t="shared" si="105"/>
        <v/>
      </c>
      <c r="AJ303" s="361" t="str">
        <f t="shared" si="106"/>
        <v/>
      </c>
      <c r="AK303" s="361" t="str">
        <f t="shared" si="107"/>
        <v/>
      </c>
      <c r="AL303" s="361" t="str">
        <f t="shared" si="108"/>
        <v/>
      </c>
      <c r="AM303" s="361" t="str">
        <f t="shared" si="109"/>
        <v/>
      </c>
      <c r="AN303" s="362" t="str">
        <f>IF(AF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2,FALSE),IF(OR(AJ303=1,AJ303=2),VLOOKUP(AH303,INDEX((係数_乗用_ガソリン,係数_乗用_CNG,係数_乗用_軽油,係数_乗用_メタノール,係数_乗用_LPG),1,1,AR303):INDEX((係数_乗用_ガソリン,係数_乗用_CNG,係数_乗用_軽油,係数_乗用_メタノール,係数_乗用_LPG),125,5,AR303),2,FALSE))))))</f>
        <v/>
      </c>
      <c r="AO303" s="362" t="str">
        <f>IF(T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3,FALSE),IF(OR(AJ303=1,AJ303=2),VLOOKUP(AH303,INDEX((係数_乗用_ガソリン,係数_乗用_CNG,係数_乗用_軽油,係数_乗用_メタノール,係数_乗用_LPG),1,1,AR303):INDEX((係数_乗用_ガソリン,係数_乗用_CNG,係数_乗用_軽油,係数_乗用_メタノール,係数_乗用_LPG),125,5,AR303),3,FALSE))))))</f>
        <v/>
      </c>
      <c r="AP303" s="361" t="str">
        <f t="shared" si="110"/>
        <v/>
      </c>
      <c r="AQ303" s="363" t="str">
        <f t="shared" si="111"/>
        <v/>
      </c>
      <c r="AR303" s="361" t="str">
        <f t="shared" si="112"/>
        <v/>
      </c>
      <c r="AS303" s="363" t="str">
        <f t="shared" si="113"/>
        <v/>
      </c>
      <c r="AT303" s="364" t="str">
        <f t="shared" si="114"/>
        <v/>
      </c>
      <c r="AX303" s="607" t="b">
        <f t="shared" si="122"/>
        <v>0</v>
      </c>
      <c r="AY303" s="6" t="str">
        <f t="shared" si="123"/>
        <v>FALSEFALSEFALSE</v>
      </c>
      <c r="AZ303" s="608">
        <f t="shared" si="115"/>
        <v>0</v>
      </c>
      <c r="BA303" s="609" t="str">
        <f t="shared" si="124"/>
        <v/>
      </c>
      <c r="BB303" s="609">
        <f t="shared" si="116"/>
        <v>0</v>
      </c>
      <c r="BC303" s="604" t="str">
        <f t="shared" si="117"/>
        <v/>
      </c>
    </row>
    <row r="304" spans="1:55">
      <c r="A304" s="366">
        <v>248</v>
      </c>
      <c r="B304" s="108"/>
      <c r="C304" s="286"/>
      <c r="D304" s="287"/>
      <c r="E304" s="287"/>
      <c r="F304" s="288"/>
      <c r="G304" s="290"/>
      <c r="H304" s="107"/>
      <c r="I304" s="290"/>
      <c r="J304" s="107"/>
      <c r="K304" s="358" t="str">
        <f t="shared" si="94"/>
        <v/>
      </c>
      <c r="L304" s="358">
        <f t="shared" si="118"/>
        <v>0</v>
      </c>
      <c r="M304" s="358">
        <f t="shared" si="119"/>
        <v>0</v>
      </c>
      <c r="N304" s="359" t="str">
        <f t="shared" si="95"/>
        <v/>
      </c>
      <c r="O304" s="359" t="str">
        <f t="shared" si="96"/>
        <v/>
      </c>
      <c r="P304" s="359" t="str">
        <f t="shared" si="97"/>
        <v/>
      </c>
      <c r="Q304" s="359" t="str">
        <f t="shared" si="98"/>
        <v/>
      </c>
      <c r="R304" s="359" t="str">
        <f t="shared" si="99"/>
        <v/>
      </c>
      <c r="S304" s="359" t="str">
        <f t="shared" si="100"/>
        <v/>
      </c>
      <c r="T304" s="431" t="str">
        <f t="shared" si="120"/>
        <v/>
      </c>
      <c r="U304" s="515"/>
      <c r="V304" s="108"/>
      <c r="W304" s="109"/>
      <c r="X304" s="110"/>
      <c r="Y304" s="111"/>
      <c r="Z304" s="113"/>
      <c r="AA304" s="112"/>
      <c r="AB304" s="431" t="str">
        <f t="shared" si="101"/>
        <v/>
      </c>
      <c r="AC304" s="704" t="str">
        <f t="shared" si="121"/>
        <v/>
      </c>
      <c r="AD304" s="622"/>
      <c r="AE304" s="462"/>
      <c r="AF304" s="360" t="str">
        <f t="shared" si="102"/>
        <v/>
      </c>
      <c r="AG304" s="360" t="str">
        <f t="shared" si="103"/>
        <v/>
      </c>
      <c r="AH304" s="361" t="str">
        <f t="shared" si="104"/>
        <v/>
      </c>
      <c r="AI304" s="361" t="str">
        <f t="shared" si="105"/>
        <v/>
      </c>
      <c r="AJ304" s="361" t="str">
        <f t="shared" si="106"/>
        <v/>
      </c>
      <c r="AK304" s="361" t="str">
        <f t="shared" si="107"/>
        <v/>
      </c>
      <c r="AL304" s="361" t="str">
        <f t="shared" si="108"/>
        <v/>
      </c>
      <c r="AM304" s="361" t="str">
        <f t="shared" si="109"/>
        <v/>
      </c>
      <c r="AN304" s="362" t="str">
        <f>IF(AF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2,FALSE),IF(OR(AJ304=1,AJ304=2),VLOOKUP(AH304,INDEX((係数_乗用_ガソリン,係数_乗用_CNG,係数_乗用_軽油,係数_乗用_メタノール,係数_乗用_LPG),1,1,AR304):INDEX((係数_乗用_ガソリン,係数_乗用_CNG,係数_乗用_軽油,係数_乗用_メタノール,係数_乗用_LPG),125,5,AR304),2,FALSE))))))</f>
        <v/>
      </c>
      <c r="AO304" s="362" t="str">
        <f>IF(T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3,FALSE),IF(OR(AJ304=1,AJ304=2),VLOOKUP(AH304,INDEX((係数_乗用_ガソリン,係数_乗用_CNG,係数_乗用_軽油,係数_乗用_メタノール,係数_乗用_LPG),1,1,AR304):INDEX((係数_乗用_ガソリン,係数_乗用_CNG,係数_乗用_軽油,係数_乗用_メタノール,係数_乗用_LPG),125,5,AR304),3,FALSE))))))</f>
        <v/>
      </c>
      <c r="AP304" s="361" t="str">
        <f t="shared" si="110"/>
        <v/>
      </c>
      <c r="AQ304" s="363" t="str">
        <f t="shared" si="111"/>
        <v/>
      </c>
      <c r="AR304" s="361" t="str">
        <f t="shared" si="112"/>
        <v/>
      </c>
      <c r="AS304" s="363" t="str">
        <f t="shared" si="113"/>
        <v/>
      </c>
      <c r="AT304" s="364" t="str">
        <f t="shared" si="114"/>
        <v/>
      </c>
      <c r="AX304" s="607" t="b">
        <f t="shared" si="122"/>
        <v>0</v>
      </c>
      <c r="AY304" s="6" t="str">
        <f t="shared" si="123"/>
        <v>FALSEFALSEFALSE</v>
      </c>
      <c r="AZ304" s="608">
        <f t="shared" si="115"/>
        <v>0</v>
      </c>
      <c r="BA304" s="609" t="str">
        <f t="shared" si="124"/>
        <v/>
      </c>
      <c r="BB304" s="609">
        <f t="shared" si="116"/>
        <v>0</v>
      </c>
      <c r="BC304" s="604" t="str">
        <f t="shared" si="117"/>
        <v/>
      </c>
    </row>
    <row r="305" spans="1:55">
      <c r="A305" s="366">
        <v>249</v>
      </c>
      <c r="B305" s="108"/>
      <c r="C305" s="286"/>
      <c r="D305" s="287"/>
      <c r="E305" s="287"/>
      <c r="F305" s="288"/>
      <c r="G305" s="290"/>
      <c r="H305" s="107"/>
      <c r="I305" s="290"/>
      <c r="J305" s="107"/>
      <c r="K305" s="358" t="str">
        <f t="shared" si="94"/>
        <v/>
      </c>
      <c r="L305" s="358">
        <f t="shared" si="118"/>
        <v>0</v>
      </c>
      <c r="M305" s="358">
        <f t="shared" si="119"/>
        <v>0</v>
      </c>
      <c r="N305" s="359" t="str">
        <f t="shared" si="95"/>
        <v/>
      </c>
      <c r="O305" s="359" t="str">
        <f t="shared" si="96"/>
        <v/>
      </c>
      <c r="P305" s="359" t="str">
        <f t="shared" si="97"/>
        <v/>
      </c>
      <c r="Q305" s="359" t="str">
        <f t="shared" si="98"/>
        <v/>
      </c>
      <c r="R305" s="359" t="str">
        <f t="shared" si="99"/>
        <v/>
      </c>
      <c r="S305" s="359" t="str">
        <f t="shared" si="100"/>
        <v/>
      </c>
      <c r="T305" s="431" t="str">
        <f t="shared" si="120"/>
        <v/>
      </c>
      <c r="U305" s="515"/>
      <c r="V305" s="108"/>
      <c r="W305" s="109"/>
      <c r="X305" s="110"/>
      <c r="Y305" s="111"/>
      <c r="Z305" s="113"/>
      <c r="AA305" s="112"/>
      <c r="AB305" s="431" t="str">
        <f t="shared" si="101"/>
        <v/>
      </c>
      <c r="AC305" s="704" t="str">
        <f t="shared" si="121"/>
        <v/>
      </c>
      <c r="AD305" s="622"/>
      <c r="AE305" s="462"/>
      <c r="AF305" s="360" t="str">
        <f t="shared" si="102"/>
        <v/>
      </c>
      <c r="AG305" s="360" t="str">
        <f t="shared" si="103"/>
        <v/>
      </c>
      <c r="AH305" s="361" t="str">
        <f t="shared" si="104"/>
        <v/>
      </c>
      <c r="AI305" s="361" t="str">
        <f t="shared" si="105"/>
        <v/>
      </c>
      <c r="AJ305" s="361" t="str">
        <f t="shared" si="106"/>
        <v/>
      </c>
      <c r="AK305" s="361" t="str">
        <f t="shared" si="107"/>
        <v/>
      </c>
      <c r="AL305" s="361" t="str">
        <f t="shared" si="108"/>
        <v/>
      </c>
      <c r="AM305" s="361" t="str">
        <f t="shared" si="109"/>
        <v/>
      </c>
      <c r="AN305" s="362" t="str">
        <f>IF(AF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2,FALSE),IF(OR(AJ305=1,AJ305=2),VLOOKUP(AH305,INDEX((係数_乗用_ガソリン,係数_乗用_CNG,係数_乗用_軽油,係数_乗用_メタノール,係数_乗用_LPG),1,1,AR305):INDEX((係数_乗用_ガソリン,係数_乗用_CNG,係数_乗用_軽油,係数_乗用_メタノール,係数_乗用_LPG),125,5,AR305),2,FALSE))))))</f>
        <v/>
      </c>
      <c r="AO305" s="362" t="str">
        <f>IF(T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3,FALSE),IF(OR(AJ305=1,AJ305=2),VLOOKUP(AH305,INDEX((係数_乗用_ガソリン,係数_乗用_CNG,係数_乗用_軽油,係数_乗用_メタノール,係数_乗用_LPG),1,1,AR305):INDEX((係数_乗用_ガソリン,係数_乗用_CNG,係数_乗用_軽油,係数_乗用_メタノール,係数_乗用_LPG),125,5,AR305),3,FALSE))))))</f>
        <v/>
      </c>
      <c r="AP305" s="361" t="str">
        <f t="shared" si="110"/>
        <v/>
      </c>
      <c r="AQ305" s="363" t="str">
        <f t="shared" si="111"/>
        <v/>
      </c>
      <c r="AR305" s="361" t="str">
        <f t="shared" si="112"/>
        <v/>
      </c>
      <c r="AS305" s="363" t="str">
        <f t="shared" si="113"/>
        <v/>
      </c>
      <c r="AT305" s="364" t="str">
        <f t="shared" si="114"/>
        <v/>
      </c>
      <c r="AX305" s="607" t="b">
        <f t="shared" si="122"/>
        <v>0</v>
      </c>
      <c r="AY305" s="6" t="str">
        <f t="shared" si="123"/>
        <v>FALSEFALSEFALSE</v>
      </c>
      <c r="AZ305" s="608">
        <f t="shared" si="115"/>
        <v>0</v>
      </c>
      <c r="BA305" s="609" t="str">
        <f t="shared" si="124"/>
        <v/>
      </c>
      <c r="BB305" s="609">
        <f t="shared" si="116"/>
        <v>0</v>
      </c>
      <c r="BC305" s="604" t="str">
        <f t="shared" si="117"/>
        <v/>
      </c>
    </row>
    <row r="306" spans="1:55">
      <c r="A306" s="366">
        <v>250</v>
      </c>
      <c r="B306" s="108"/>
      <c r="C306" s="286"/>
      <c r="D306" s="287"/>
      <c r="E306" s="287"/>
      <c r="F306" s="288"/>
      <c r="G306" s="290"/>
      <c r="H306" s="107"/>
      <c r="I306" s="290"/>
      <c r="J306" s="107"/>
      <c r="K306" s="358" t="str">
        <f t="shared" si="94"/>
        <v/>
      </c>
      <c r="L306" s="358">
        <f t="shared" si="118"/>
        <v>0</v>
      </c>
      <c r="M306" s="358">
        <f t="shared" si="119"/>
        <v>0</v>
      </c>
      <c r="N306" s="359" t="str">
        <f t="shared" si="95"/>
        <v/>
      </c>
      <c r="O306" s="359" t="str">
        <f t="shared" si="96"/>
        <v/>
      </c>
      <c r="P306" s="359" t="str">
        <f t="shared" si="97"/>
        <v/>
      </c>
      <c r="Q306" s="359" t="str">
        <f t="shared" si="98"/>
        <v/>
      </c>
      <c r="R306" s="359" t="str">
        <f t="shared" si="99"/>
        <v/>
      </c>
      <c r="S306" s="359" t="str">
        <f t="shared" si="100"/>
        <v/>
      </c>
      <c r="T306" s="431" t="str">
        <f t="shared" si="120"/>
        <v/>
      </c>
      <c r="U306" s="515"/>
      <c r="V306" s="108"/>
      <c r="W306" s="109"/>
      <c r="X306" s="110"/>
      <c r="Y306" s="111"/>
      <c r="Z306" s="113"/>
      <c r="AA306" s="112"/>
      <c r="AB306" s="431" t="str">
        <f t="shared" si="101"/>
        <v/>
      </c>
      <c r="AC306" s="704" t="str">
        <f t="shared" si="121"/>
        <v/>
      </c>
      <c r="AD306" s="622"/>
      <c r="AE306" s="462"/>
      <c r="AF306" s="360" t="str">
        <f t="shared" si="102"/>
        <v/>
      </c>
      <c r="AG306" s="360" t="str">
        <f t="shared" si="103"/>
        <v/>
      </c>
      <c r="AH306" s="361" t="str">
        <f t="shared" si="104"/>
        <v/>
      </c>
      <c r="AI306" s="361" t="str">
        <f t="shared" si="105"/>
        <v/>
      </c>
      <c r="AJ306" s="361" t="str">
        <f t="shared" si="106"/>
        <v/>
      </c>
      <c r="AK306" s="361" t="str">
        <f t="shared" si="107"/>
        <v/>
      </c>
      <c r="AL306" s="361" t="str">
        <f t="shared" si="108"/>
        <v/>
      </c>
      <c r="AM306" s="361" t="str">
        <f t="shared" si="109"/>
        <v/>
      </c>
      <c r="AN306" s="362" t="str">
        <f>IF(AF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2,FALSE),IF(OR(AJ306=1,AJ306=2),VLOOKUP(AH306,INDEX((係数_乗用_ガソリン,係数_乗用_CNG,係数_乗用_軽油,係数_乗用_メタノール,係数_乗用_LPG),1,1,AR306):INDEX((係数_乗用_ガソリン,係数_乗用_CNG,係数_乗用_軽油,係数_乗用_メタノール,係数_乗用_LPG),125,5,AR306),2,FALSE))))))</f>
        <v/>
      </c>
      <c r="AO306" s="362" t="str">
        <f>IF(T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3,FALSE),IF(OR(AJ306=1,AJ306=2),VLOOKUP(AH306,INDEX((係数_乗用_ガソリン,係数_乗用_CNG,係数_乗用_軽油,係数_乗用_メタノール,係数_乗用_LPG),1,1,AR306):INDEX((係数_乗用_ガソリン,係数_乗用_CNG,係数_乗用_軽油,係数_乗用_メタノール,係数_乗用_LPG),125,5,AR306),3,FALSE))))))</f>
        <v/>
      </c>
      <c r="AP306" s="361" t="str">
        <f t="shared" si="110"/>
        <v/>
      </c>
      <c r="AQ306" s="363" t="str">
        <f t="shared" si="111"/>
        <v/>
      </c>
      <c r="AR306" s="361" t="str">
        <f t="shared" si="112"/>
        <v/>
      </c>
      <c r="AS306" s="363" t="str">
        <f t="shared" si="113"/>
        <v/>
      </c>
      <c r="AT306" s="364" t="str">
        <f t="shared" si="114"/>
        <v/>
      </c>
      <c r="AX306" s="607" t="b">
        <f t="shared" si="122"/>
        <v>0</v>
      </c>
      <c r="AY306" s="6" t="str">
        <f t="shared" si="123"/>
        <v>FALSEFALSEFALSE</v>
      </c>
      <c r="AZ306" s="608">
        <f t="shared" si="115"/>
        <v>0</v>
      </c>
      <c r="BA306" s="609" t="str">
        <f t="shared" si="124"/>
        <v/>
      </c>
      <c r="BB306" s="609">
        <f t="shared" si="116"/>
        <v>0</v>
      </c>
      <c r="BC306" s="604" t="str">
        <f t="shared" si="117"/>
        <v/>
      </c>
    </row>
    <row r="307" spans="1:55">
      <c r="A307" s="366">
        <v>251</v>
      </c>
      <c r="B307" s="108"/>
      <c r="C307" s="286"/>
      <c r="D307" s="287"/>
      <c r="E307" s="287"/>
      <c r="F307" s="288"/>
      <c r="G307" s="290"/>
      <c r="H307" s="107"/>
      <c r="I307" s="290"/>
      <c r="J307" s="107"/>
      <c r="K307" s="358" t="str">
        <f t="shared" si="94"/>
        <v/>
      </c>
      <c r="L307" s="358">
        <f t="shared" si="118"/>
        <v>0</v>
      </c>
      <c r="M307" s="358">
        <f t="shared" si="119"/>
        <v>0</v>
      </c>
      <c r="N307" s="359" t="str">
        <f t="shared" si="95"/>
        <v/>
      </c>
      <c r="O307" s="359" t="str">
        <f t="shared" si="96"/>
        <v/>
      </c>
      <c r="P307" s="359" t="str">
        <f t="shared" si="97"/>
        <v/>
      </c>
      <c r="Q307" s="359" t="str">
        <f t="shared" si="98"/>
        <v/>
      </c>
      <c r="R307" s="359" t="str">
        <f t="shared" si="99"/>
        <v/>
      </c>
      <c r="S307" s="359" t="str">
        <f t="shared" si="100"/>
        <v/>
      </c>
      <c r="T307" s="431" t="str">
        <f t="shared" si="120"/>
        <v/>
      </c>
      <c r="U307" s="515"/>
      <c r="V307" s="108"/>
      <c r="W307" s="109"/>
      <c r="X307" s="110"/>
      <c r="Y307" s="111"/>
      <c r="Z307" s="113"/>
      <c r="AA307" s="112"/>
      <c r="AB307" s="431" t="str">
        <f t="shared" si="101"/>
        <v/>
      </c>
      <c r="AC307" s="704" t="str">
        <f t="shared" si="121"/>
        <v/>
      </c>
      <c r="AD307" s="622"/>
      <c r="AE307" s="462"/>
      <c r="AF307" s="360" t="str">
        <f t="shared" si="102"/>
        <v/>
      </c>
      <c r="AG307" s="360" t="str">
        <f t="shared" si="103"/>
        <v/>
      </c>
      <c r="AH307" s="361" t="str">
        <f t="shared" si="104"/>
        <v/>
      </c>
      <c r="AI307" s="361" t="str">
        <f t="shared" si="105"/>
        <v/>
      </c>
      <c r="AJ307" s="361" t="str">
        <f t="shared" si="106"/>
        <v/>
      </c>
      <c r="AK307" s="361" t="str">
        <f t="shared" si="107"/>
        <v/>
      </c>
      <c r="AL307" s="361" t="str">
        <f t="shared" si="108"/>
        <v/>
      </c>
      <c r="AM307" s="361" t="str">
        <f t="shared" si="109"/>
        <v/>
      </c>
      <c r="AN307" s="362" t="str">
        <f>IF(AF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2,FALSE),IF(OR(AJ307=1,AJ307=2),VLOOKUP(AH307,INDEX((係数_乗用_ガソリン,係数_乗用_CNG,係数_乗用_軽油,係数_乗用_メタノール,係数_乗用_LPG),1,1,AR307):INDEX((係数_乗用_ガソリン,係数_乗用_CNG,係数_乗用_軽油,係数_乗用_メタノール,係数_乗用_LPG),125,5,AR307),2,FALSE))))))</f>
        <v/>
      </c>
      <c r="AO307" s="362" t="str">
        <f>IF(T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3,FALSE),IF(OR(AJ307=1,AJ307=2),VLOOKUP(AH307,INDEX((係数_乗用_ガソリン,係数_乗用_CNG,係数_乗用_軽油,係数_乗用_メタノール,係数_乗用_LPG),1,1,AR307):INDEX((係数_乗用_ガソリン,係数_乗用_CNG,係数_乗用_軽油,係数_乗用_メタノール,係数_乗用_LPG),125,5,AR307),3,FALSE))))))</f>
        <v/>
      </c>
      <c r="AP307" s="361" t="str">
        <f t="shared" si="110"/>
        <v/>
      </c>
      <c r="AQ307" s="363" t="str">
        <f t="shared" si="111"/>
        <v/>
      </c>
      <c r="AR307" s="361" t="str">
        <f t="shared" si="112"/>
        <v/>
      </c>
      <c r="AS307" s="363" t="str">
        <f t="shared" si="113"/>
        <v/>
      </c>
      <c r="AT307" s="364" t="str">
        <f t="shared" si="114"/>
        <v/>
      </c>
      <c r="AX307" s="607" t="b">
        <f t="shared" si="122"/>
        <v>0</v>
      </c>
      <c r="AY307" s="6" t="str">
        <f t="shared" si="123"/>
        <v>FALSEFALSEFALSE</v>
      </c>
      <c r="AZ307" s="608">
        <f t="shared" si="115"/>
        <v>0</v>
      </c>
      <c r="BA307" s="609" t="str">
        <f t="shared" si="124"/>
        <v/>
      </c>
      <c r="BB307" s="609">
        <f t="shared" si="116"/>
        <v>0</v>
      </c>
      <c r="BC307" s="604" t="str">
        <f t="shared" si="117"/>
        <v/>
      </c>
    </row>
    <row r="308" spans="1:55">
      <c r="A308" s="366">
        <v>252</v>
      </c>
      <c r="B308" s="108"/>
      <c r="C308" s="286"/>
      <c r="D308" s="287"/>
      <c r="E308" s="287"/>
      <c r="F308" s="288"/>
      <c r="G308" s="290"/>
      <c r="H308" s="107"/>
      <c r="I308" s="290"/>
      <c r="J308" s="107"/>
      <c r="K308" s="358" t="str">
        <f t="shared" si="94"/>
        <v/>
      </c>
      <c r="L308" s="358">
        <f t="shared" si="118"/>
        <v>0</v>
      </c>
      <c r="M308" s="358">
        <f t="shared" si="119"/>
        <v>0</v>
      </c>
      <c r="N308" s="359" t="str">
        <f t="shared" si="95"/>
        <v/>
      </c>
      <c r="O308" s="359" t="str">
        <f t="shared" si="96"/>
        <v/>
      </c>
      <c r="P308" s="359" t="str">
        <f t="shared" si="97"/>
        <v/>
      </c>
      <c r="Q308" s="359" t="str">
        <f t="shared" si="98"/>
        <v/>
      </c>
      <c r="R308" s="359" t="str">
        <f t="shared" si="99"/>
        <v/>
      </c>
      <c r="S308" s="359" t="str">
        <f t="shared" si="100"/>
        <v/>
      </c>
      <c r="T308" s="431" t="str">
        <f t="shared" si="120"/>
        <v/>
      </c>
      <c r="U308" s="515"/>
      <c r="V308" s="108"/>
      <c r="W308" s="109"/>
      <c r="X308" s="110"/>
      <c r="Y308" s="111"/>
      <c r="Z308" s="113"/>
      <c r="AA308" s="112"/>
      <c r="AB308" s="431" t="str">
        <f t="shared" si="101"/>
        <v/>
      </c>
      <c r="AC308" s="704" t="str">
        <f t="shared" si="121"/>
        <v/>
      </c>
      <c r="AD308" s="622"/>
      <c r="AE308" s="462"/>
      <c r="AF308" s="360" t="str">
        <f t="shared" si="102"/>
        <v/>
      </c>
      <c r="AG308" s="360" t="str">
        <f t="shared" si="103"/>
        <v/>
      </c>
      <c r="AH308" s="361" t="str">
        <f t="shared" si="104"/>
        <v/>
      </c>
      <c r="AI308" s="361" t="str">
        <f t="shared" si="105"/>
        <v/>
      </c>
      <c r="AJ308" s="361" t="str">
        <f t="shared" si="106"/>
        <v/>
      </c>
      <c r="AK308" s="361" t="str">
        <f t="shared" si="107"/>
        <v/>
      </c>
      <c r="AL308" s="361" t="str">
        <f t="shared" si="108"/>
        <v/>
      </c>
      <c r="AM308" s="361" t="str">
        <f t="shared" si="109"/>
        <v/>
      </c>
      <c r="AN308" s="362" t="str">
        <f>IF(AF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2,FALSE),IF(OR(AJ308=1,AJ308=2),VLOOKUP(AH308,INDEX((係数_乗用_ガソリン,係数_乗用_CNG,係数_乗用_軽油,係数_乗用_メタノール,係数_乗用_LPG),1,1,AR308):INDEX((係数_乗用_ガソリン,係数_乗用_CNG,係数_乗用_軽油,係数_乗用_メタノール,係数_乗用_LPG),125,5,AR308),2,FALSE))))))</f>
        <v/>
      </c>
      <c r="AO308" s="362" t="str">
        <f>IF(T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3,FALSE),IF(OR(AJ308=1,AJ308=2),VLOOKUP(AH308,INDEX((係数_乗用_ガソリン,係数_乗用_CNG,係数_乗用_軽油,係数_乗用_メタノール,係数_乗用_LPG),1,1,AR308):INDEX((係数_乗用_ガソリン,係数_乗用_CNG,係数_乗用_軽油,係数_乗用_メタノール,係数_乗用_LPG),125,5,AR308),3,FALSE))))))</f>
        <v/>
      </c>
      <c r="AP308" s="361" t="str">
        <f t="shared" si="110"/>
        <v/>
      </c>
      <c r="AQ308" s="363" t="str">
        <f t="shared" si="111"/>
        <v/>
      </c>
      <c r="AR308" s="361" t="str">
        <f t="shared" si="112"/>
        <v/>
      </c>
      <c r="AS308" s="363" t="str">
        <f t="shared" si="113"/>
        <v/>
      </c>
      <c r="AT308" s="364" t="str">
        <f t="shared" si="114"/>
        <v/>
      </c>
      <c r="AX308" s="607" t="b">
        <f t="shared" si="122"/>
        <v>0</v>
      </c>
      <c r="AY308" s="6" t="str">
        <f t="shared" si="123"/>
        <v>FALSEFALSEFALSE</v>
      </c>
      <c r="AZ308" s="608">
        <f t="shared" si="115"/>
        <v>0</v>
      </c>
      <c r="BA308" s="609" t="str">
        <f t="shared" si="124"/>
        <v/>
      </c>
      <c r="BB308" s="609">
        <f t="shared" si="116"/>
        <v>0</v>
      </c>
      <c r="BC308" s="604" t="str">
        <f t="shared" si="117"/>
        <v/>
      </c>
    </row>
    <row r="309" spans="1:55">
      <c r="A309" s="366">
        <v>253</v>
      </c>
      <c r="B309" s="108"/>
      <c r="C309" s="286"/>
      <c r="D309" s="287"/>
      <c r="E309" s="287"/>
      <c r="F309" s="288"/>
      <c r="G309" s="290"/>
      <c r="H309" s="107"/>
      <c r="I309" s="290"/>
      <c r="J309" s="107"/>
      <c r="K309" s="358" t="str">
        <f t="shared" si="94"/>
        <v/>
      </c>
      <c r="L309" s="358">
        <f t="shared" si="118"/>
        <v>0</v>
      </c>
      <c r="M309" s="358">
        <f t="shared" si="119"/>
        <v>0</v>
      </c>
      <c r="N309" s="359" t="str">
        <f t="shared" si="95"/>
        <v/>
      </c>
      <c r="O309" s="359" t="str">
        <f t="shared" si="96"/>
        <v/>
      </c>
      <c r="P309" s="359" t="str">
        <f t="shared" si="97"/>
        <v/>
      </c>
      <c r="Q309" s="359" t="str">
        <f t="shared" si="98"/>
        <v/>
      </c>
      <c r="R309" s="359" t="str">
        <f t="shared" si="99"/>
        <v/>
      </c>
      <c r="S309" s="359" t="str">
        <f t="shared" si="100"/>
        <v/>
      </c>
      <c r="T309" s="431" t="str">
        <f t="shared" si="120"/>
        <v/>
      </c>
      <c r="U309" s="515"/>
      <c r="V309" s="108"/>
      <c r="W309" s="109"/>
      <c r="X309" s="110"/>
      <c r="Y309" s="111"/>
      <c r="Z309" s="113"/>
      <c r="AA309" s="112"/>
      <c r="AB309" s="431" t="str">
        <f t="shared" si="101"/>
        <v/>
      </c>
      <c r="AC309" s="704" t="str">
        <f t="shared" si="121"/>
        <v/>
      </c>
      <c r="AD309" s="622"/>
      <c r="AE309" s="462"/>
      <c r="AF309" s="360" t="str">
        <f t="shared" si="102"/>
        <v/>
      </c>
      <c r="AG309" s="360" t="str">
        <f t="shared" si="103"/>
        <v/>
      </c>
      <c r="AH309" s="361" t="str">
        <f t="shared" si="104"/>
        <v/>
      </c>
      <c r="AI309" s="361" t="str">
        <f t="shared" si="105"/>
        <v/>
      </c>
      <c r="AJ309" s="361" t="str">
        <f t="shared" si="106"/>
        <v/>
      </c>
      <c r="AK309" s="361" t="str">
        <f t="shared" si="107"/>
        <v/>
      </c>
      <c r="AL309" s="361" t="str">
        <f t="shared" si="108"/>
        <v/>
      </c>
      <c r="AM309" s="361" t="str">
        <f t="shared" si="109"/>
        <v/>
      </c>
      <c r="AN309" s="362" t="str">
        <f>IF(AF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2,FALSE),IF(OR(AJ309=1,AJ309=2),VLOOKUP(AH309,INDEX((係数_乗用_ガソリン,係数_乗用_CNG,係数_乗用_軽油,係数_乗用_メタノール,係数_乗用_LPG),1,1,AR309):INDEX((係数_乗用_ガソリン,係数_乗用_CNG,係数_乗用_軽油,係数_乗用_メタノール,係数_乗用_LPG),125,5,AR309),2,FALSE))))))</f>
        <v/>
      </c>
      <c r="AO309" s="362" t="str">
        <f>IF(T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3,FALSE),IF(OR(AJ309=1,AJ309=2),VLOOKUP(AH309,INDEX((係数_乗用_ガソリン,係数_乗用_CNG,係数_乗用_軽油,係数_乗用_メタノール,係数_乗用_LPG),1,1,AR309):INDEX((係数_乗用_ガソリン,係数_乗用_CNG,係数_乗用_軽油,係数_乗用_メタノール,係数_乗用_LPG),125,5,AR309),3,FALSE))))))</f>
        <v/>
      </c>
      <c r="AP309" s="361" t="str">
        <f t="shared" si="110"/>
        <v/>
      </c>
      <c r="AQ309" s="363" t="str">
        <f t="shared" si="111"/>
        <v/>
      </c>
      <c r="AR309" s="361" t="str">
        <f t="shared" si="112"/>
        <v/>
      </c>
      <c r="AS309" s="363" t="str">
        <f t="shared" si="113"/>
        <v/>
      </c>
      <c r="AT309" s="364" t="str">
        <f t="shared" si="114"/>
        <v/>
      </c>
      <c r="AX309" s="607" t="b">
        <f t="shared" si="122"/>
        <v>0</v>
      </c>
      <c r="AY309" s="6" t="str">
        <f t="shared" si="123"/>
        <v>FALSEFALSEFALSE</v>
      </c>
      <c r="AZ309" s="608">
        <f t="shared" si="115"/>
        <v>0</v>
      </c>
      <c r="BA309" s="609" t="str">
        <f t="shared" si="124"/>
        <v/>
      </c>
      <c r="BB309" s="609">
        <f t="shared" si="116"/>
        <v>0</v>
      </c>
      <c r="BC309" s="604" t="str">
        <f t="shared" si="117"/>
        <v/>
      </c>
    </row>
    <row r="310" spans="1:55">
      <c r="A310" s="366">
        <v>254</v>
      </c>
      <c r="B310" s="108"/>
      <c r="C310" s="286"/>
      <c r="D310" s="287"/>
      <c r="E310" s="287"/>
      <c r="F310" s="288"/>
      <c r="G310" s="290"/>
      <c r="H310" s="107"/>
      <c r="I310" s="290"/>
      <c r="J310" s="107"/>
      <c r="K310" s="358" t="str">
        <f t="shared" si="94"/>
        <v/>
      </c>
      <c r="L310" s="358">
        <f t="shared" si="118"/>
        <v>0</v>
      </c>
      <c r="M310" s="358">
        <f t="shared" si="119"/>
        <v>0</v>
      </c>
      <c r="N310" s="359" t="str">
        <f t="shared" si="95"/>
        <v/>
      </c>
      <c r="O310" s="359" t="str">
        <f t="shared" si="96"/>
        <v/>
      </c>
      <c r="P310" s="359" t="str">
        <f t="shared" si="97"/>
        <v/>
      </c>
      <c r="Q310" s="359" t="str">
        <f t="shared" si="98"/>
        <v/>
      </c>
      <c r="R310" s="359" t="str">
        <f t="shared" si="99"/>
        <v/>
      </c>
      <c r="S310" s="359" t="str">
        <f t="shared" si="100"/>
        <v/>
      </c>
      <c r="T310" s="431" t="str">
        <f t="shared" si="120"/>
        <v/>
      </c>
      <c r="U310" s="515"/>
      <c r="V310" s="108"/>
      <c r="W310" s="109"/>
      <c r="X310" s="110"/>
      <c r="Y310" s="111"/>
      <c r="Z310" s="113"/>
      <c r="AA310" s="112"/>
      <c r="AB310" s="431" t="str">
        <f t="shared" si="101"/>
        <v/>
      </c>
      <c r="AC310" s="704" t="str">
        <f t="shared" si="121"/>
        <v/>
      </c>
      <c r="AD310" s="622"/>
      <c r="AE310" s="462"/>
      <c r="AF310" s="360" t="str">
        <f t="shared" si="102"/>
        <v/>
      </c>
      <c r="AG310" s="360" t="str">
        <f t="shared" si="103"/>
        <v/>
      </c>
      <c r="AH310" s="361" t="str">
        <f t="shared" si="104"/>
        <v/>
      </c>
      <c r="AI310" s="361" t="str">
        <f t="shared" si="105"/>
        <v/>
      </c>
      <c r="AJ310" s="361" t="str">
        <f t="shared" si="106"/>
        <v/>
      </c>
      <c r="AK310" s="361" t="str">
        <f t="shared" si="107"/>
        <v/>
      </c>
      <c r="AL310" s="361" t="str">
        <f t="shared" si="108"/>
        <v/>
      </c>
      <c r="AM310" s="361" t="str">
        <f t="shared" si="109"/>
        <v/>
      </c>
      <c r="AN310" s="362" t="str">
        <f>IF(AF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2,FALSE),IF(OR(AJ310=1,AJ310=2),VLOOKUP(AH310,INDEX((係数_乗用_ガソリン,係数_乗用_CNG,係数_乗用_軽油,係数_乗用_メタノール,係数_乗用_LPG),1,1,AR310):INDEX((係数_乗用_ガソリン,係数_乗用_CNG,係数_乗用_軽油,係数_乗用_メタノール,係数_乗用_LPG),125,5,AR310),2,FALSE))))))</f>
        <v/>
      </c>
      <c r="AO310" s="362" t="str">
        <f>IF(T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3,FALSE),IF(OR(AJ310=1,AJ310=2),VLOOKUP(AH310,INDEX((係数_乗用_ガソリン,係数_乗用_CNG,係数_乗用_軽油,係数_乗用_メタノール,係数_乗用_LPG),1,1,AR310):INDEX((係数_乗用_ガソリン,係数_乗用_CNG,係数_乗用_軽油,係数_乗用_メタノール,係数_乗用_LPG),125,5,AR310),3,FALSE))))))</f>
        <v/>
      </c>
      <c r="AP310" s="361" t="str">
        <f t="shared" si="110"/>
        <v/>
      </c>
      <c r="AQ310" s="363" t="str">
        <f t="shared" si="111"/>
        <v/>
      </c>
      <c r="AR310" s="361" t="str">
        <f t="shared" si="112"/>
        <v/>
      </c>
      <c r="AS310" s="363" t="str">
        <f t="shared" si="113"/>
        <v/>
      </c>
      <c r="AT310" s="364" t="str">
        <f t="shared" si="114"/>
        <v/>
      </c>
      <c r="AX310" s="607" t="b">
        <f t="shared" si="122"/>
        <v>0</v>
      </c>
      <c r="AY310" s="6" t="str">
        <f t="shared" si="123"/>
        <v>FALSEFALSEFALSE</v>
      </c>
      <c r="AZ310" s="608">
        <f t="shared" si="115"/>
        <v>0</v>
      </c>
      <c r="BA310" s="609" t="str">
        <f t="shared" si="124"/>
        <v/>
      </c>
      <c r="BB310" s="609">
        <f t="shared" si="116"/>
        <v>0</v>
      </c>
      <c r="BC310" s="604" t="str">
        <f t="shared" si="117"/>
        <v/>
      </c>
    </row>
    <row r="311" spans="1:55">
      <c r="A311" s="366">
        <v>255</v>
      </c>
      <c r="B311" s="108"/>
      <c r="C311" s="286"/>
      <c r="D311" s="287"/>
      <c r="E311" s="287"/>
      <c r="F311" s="288"/>
      <c r="G311" s="290"/>
      <c r="H311" s="107"/>
      <c r="I311" s="290"/>
      <c r="J311" s="107"/>
      <c r="K311" s="358" t="str">
        <f t="shared" si="94"/>
        <v/>
      </c>
      <c r="L311" s="358">
        <f t="shared" si="118"/>
        <v>0</v>
      </c>
      <c r="M311" s="358">
        <f t="shared" si="119"/>
        <v>0</v>
      </c>
      <c r="N311" s="359" t="str">
        <f t="shared" si="95"/>
        <v/>
      </c>
      <c r="O311" s="359" t="str">
        <f t="shared" si="96"/>
        <v/>
      </c>
      <c r="P311" s="359" t="str">
        <f t="shared" si="97"/>
        <v/>
      </c>
      <c r="Q311" s="359" t="str">
        <f t="shared" si="98"/>
        <v/>
      </c>
      <c r="R311" s="359" t="str">
        <f t="shared" si="99"/>
        <v/>
      </c>
      <c r="S311" s="359" t="str">
        <f t="shared" si="100"/>
        <v/>
      </c>
      <c r="T311" s="431" t="str">
        <f t="shared" si="120"/>
        <v/>
      </c>
      <c r="U311" s="515"/>
      <c r="V311" s="108"/>
      <c r="W311" s="109"/>
      <c r="X311" s="110"/>
      <c r="Y311" s="111"/>
      <c r="Z311" s="113"/>
      <c r="AA311" s="112"/>
      <c r="AB311" s="431" t="str">
        <f t="shared" si="101"/>
        <v/>
      </c>
      <c r="AC311" s="704" t="str">
        <f t="shared" si="121"/>
        <v/>
      </c>
      <c r="AD311" s="622"/>
      <c r="AE311" s="462"/>
      <c r="AF311" s="360" t="str">
        <f t="shared" si="102"/>
        <v/>
      </c>
      <c r="AG311" s="360" t="str">
        <f t="shared" si="103"/>
        <v/>
      </c>
      <c r="AH311" s="361" t="str">
        <f t="shared" si="104"/>
        <v/>
      </c>
      <c r="AI311" s="361" t="str">
        <f t="shared" si="105"/>
        <v/>
      </c>
      <c r="AJ311" s="361" t="str">
        <f t="shared" si="106"/>
        <v/>
      </c>
      <c r="AK311" s="361" t="str">
        <f t="shared" si="107"/>
        <v/>
      </c>
      <c r="AL311" s="361" t="str">
        <f t="shared" si="108"/>
        <v/>
      </c>
      <c r="AM311" s="361" t="str">
        <f t="shared" si="109"/>
        <v/>
      </c>
      <c r="AN311" s="362" t="str">
        <f>IF(AF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2,FALSE),IF(OR(AJ311=1,AJ311=2),VLOOKUP(AH311,INDEX((係数_乗用_ガソリン,係数_乗用_CNG,係数_乗用_軽油,係数_乗用_メタノール,係数_乗用_LPG),1,1,AR311):INDEX((係数_乗用_ガソリン,係数_乗用_CNG,係数_乗用_軽油,係数_乗用_メタノール,係数_乗用_LPG),125,5,AR311),2,FALSE))))))</f>
        <v/>
      </c>
      <c r="AO311" s="362" t="str">
        <f>IF(T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3,FALSE),IF(OR(AJ311=1,AJ311=2),VLOOKUP(AH311,INDEX((係数_乗用_ガソリン,係数_乗用_CNG,係数_乗用_軽油,係数_乗用_メタノール,係数_乗用_LPG),1,1,AR311):INDEX((係数_乗用_ガソリン,係数_乗用_CNG,係数_乗用_軽油,係数_乗用_メタノール,係数_乗用_LPG),125,5,AR311),3,FALSE))))))</f>
        <v/>
      </c>
      <c r="AP311" s="361" t="str">
        <f t="shared" si="110"/>
        <v/>
      </c>
      <c r="AQ311" s="363" t="str">
        <f t="shared" si="111"/>
        <v/>
      </c>
      <c r="AR311" s="361" t="str">
        <f t="shared" si="112"/>
        <v/>
      </c>
      <c r="AS311" s="363" t="str">
        <f t="shared" si="113"/>
        <v/>
      </c>
      <c r="AT311" s="364" t="str">
        <f t="shared" si="114"/>
        <v/>
      </c>
      <c r="AX311" s="607" t="b">
        <f t="shared" si="122"/>
        <v>0</v>
      </c>
      <c r="AY311" s="6" t="str">
        <f t="shared" si="123"/>
        <v>FALSEFALSEFALSE</v>
      </c>
      <c r="AZ311" s="608">
        <f t="shared" si="115"/>
        <v>0</v>
      </c>
      <c r="BA311" s="609" t="str">
        <f t="shared" si="124"/>
        <v/>
      </c>
      <c r="BB311" s="609">
        <f t="shared" si="116"/>
        <v>0</v>
      </c>
      <c r="BC311" s="604" t="str">
        <f t="shared" si="117"/>
        <v/>
      </c>
    </row>
    <row r="312" spans="1:55">
      <c r="A312" s="366">
        <v>256</v>
      </c>
      <c r="B312" s="108"/>
      <c r="C312" s="286"/>
      <c r="D312" s="287"/>
      <c r="E312" s="287"/>
      <c r="F312" s="288"/>
      <c r="G312" s="290"/>
      <c r="H312" s="107"/>
      <c r="I312" s="290"/>
      <c r="J312" s="107"/>
      <c r="K312" s="358" t="str">
        <f t="shared" si="94"/>
        <v/>
      </c>
      <c r="L312" s="358">
        <f t="shared" si="118"/>
        <v>0</v>
      </c>
      <c r="M312" s="358">
        <f t="shared" si="119"/>
        <v>0</v>
      </c>
      <c r="N312" s="359" t="str">
        <f t="shared" si="95"/>
        <v/>
      </c>
      <c r="O312" s="359" t="str">
        <f t="shared" si="96"/>
        <v/>
      </c>
      <c r="P312" s="359" t="str">
        <f t="shared" si="97"/>
        <v/>
      </c>
      <c r="Q312" s="359" t="str">
        <f t="shared" si="98"/>
        <v/>
      </c>
      <c r="R312" s="359" t="str">
        <f t="shared" si="99"/>
        <v/>
      </c>
      <c r="S312" s="359" t="str">
        <f t="shared" si="100"/>
        <v/>
      </c>
      <c r="T312" s="431" t="str">
        <f t="shared" si="120"/>
        <v/>
      </c>
      <c r="U312" s="515"/>
      <c r="V312" s="108"/>
      <c r="W312" s="109"/>
      <c r="X312" s="110"/>
      <c r="Y312" s="111"/>
      <c r="Z312" s="113"/>
      <c r="AA312" s="112"/>
      <c r="AB312" s="431" t="str">
        <f t="shared" si="101"/>
        <v/>
      </c>
      <c r="AC312" s="704" t="str">
        <f t="shared" si="121"/>
        <v/>
      </c>
      <c r="AD312" s="622"/>
      <c r="AE312" s="462"/>
      <c r="AF312" s="360" t="str">
        <f t="shared" si="102"/>
        <v/>
      </c>
      <c r="AG312" s="360" t="str">
        <f t="shared" si="103"/>
        <v/>
      </c>
      <c r="AH312" s="361" t="str">
        <f t="shared" si="104"/>
        <v/>
      </c>
      <c r="AI312" s="361" t="str">
        <f t="shared" si="105"/>
        <v/>
      </c>
      <c r="AJ312" s="361" t="str">
        <f t="shared" si="106"/>
        <v/>
      </c>
      <c r="AK312" s="361" t="str">
        <f t="shared" si="107"/>
        <v/>
      </c>
      <c r="AL312" s="361" t="str">
        <f t="shared" si="108"/>
        <v/>
      </c>
      <c r="AM312" s="361" t="str">
        <f t="shared" si="109"/>
        <v/>
      </c>
      <c r="AN312" s="362" t="str">
        <f>IF(AF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2,FALSE),IF(OR(AJ312=1,AJ312=2),VLOOKUP(AH312,INDEX((係数_乗用_ガソリン,係数_乗用_CNG,係数_乗用_軽油,係数_乗用_メタノール,係数_乗用_LPG),1,1,AR312):INDEX((係数_乗用_ガソリン,係数_乗用_CNG,係数_乗用_軽油,係数_乗用_メタノール,係数_乗用_LPG),125,5,AR312),2,FALSE))))))</f>
        <v/>
      </c>
      <c r="AO312" s="362" t="str">
        <f>IF(T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3,FALSE),IF(OR(AJ312=1,AJ312=2),VLOOKUP(AH312,INDEX((係数_乗用_ガソリン,係数_乗用_CNG,係数_乗用_軽油,係数_乗用_メタノール,係数_乗用_LPG),1,1,AR312):INDEX((係数_乗用_ガソリン,係数_乗用_CNG,係数_乗用_軽油,係数_乗用_メタノール,係数_乗用_LPG),125,5,AR312),3,FALSE))))))</f>
        <v/>
      </c>
      <c r="AP312" s="361" t="str">
        <f t="shared" si="110"/>
        <v/>
      </c>
      <c r="AQ312" s="363" t="str">
        <f t="shared" si="111"/>
        <v/>
      </c>
      <c r="AR312" s="361" t="str">
        <f t="shared" si="112"/>
        <v/>
      </c>
      <c r="AS312" s="363" t="str">
        <f t="shared" si="113"/>
        <v/>
      </c>
      <c r="AT312" s="364" t="str">
        <f t="shared" si="114"/>
        <v/>
      </c>
      <c r="AX312" s="607" t="b">
        <f t="shared" si="122"/>
        <v>0</v>
      </c>
      <c r="AY312" s="6" t="str">
        <f t="shared" si="123"/>
        <v>FALSEFALSEFALSE</v>
      </c>
      <c r="AZ312" s="608">
        <f t="shared" si="115"/>
        <v>0</v>
      </c>
      <c r="BA312" s="609" t="str">
        <f t="shared" si="124"/>
        <v/>
      </c>
      <c r="BB312" s="609">
        <f t="shared" si="116"/>
        <v>0</v>
      </c>
      <c r="BC312" s="604" t="str">
        <f t="shared" si="117"/>
        <v/>
      </c>
    </row>
    <row r="313" spans="1:55">
      <c r="A313" s="366">
        <v>257</v>
      </c>
      <c r="B313" s="108"/>
      <c r="C313" s="286"/>
      <c r="D313" s="287"/>
      <c r="E313" s="287"/>
      <c r="F313" s="288"/>
      <c r="G313" s="290"/>
      <c r="H313" s="107"/>
      <c r="I313" s="290"/>
      <c r="J313" s="107"/>
      <c r="K313" s="358" t="str">
        <f t="shared" ref="K313:K376" si="125">C313&amp;D313&amp;E313&amp;F313</f>
        <v/>
      </c>
      <c r="L313" s="358">
        <f t="shared" si="118"/>
        <v>0</v>
      </c>
      <c r="M313" s="358">
        <f t="shared" si="119"/>
        <v>0</v>
      </c>
      <c r="N313" s="359" t="str">
        <f t="shared" ref="N313:N376" si="126">IF(OR($L313&gt;$U$48,$M313&gt;$U$48,AND($L313&gt;$M313,$M313&lt;&gt;0),AND($L313=0,$M313&lt;&gt;0)),"ERROR","")</f>
        <v/>
      </c>
      <c r="O313" s="359" t="str">
        <f t="shared" ref="O313:O376" si="127">IF(AND($N313&lt;&gt;"ERROR",$L313&lt;=$U$49,$M313&lt;=$U$49,$M313&lt;&gt;0),"(減車済)","")</f>
        <v/>
      </c>
      <c r="P313" s="359" t="str">
        <f t="shared" ref="P313:P376" si="128">IF(AND($N313&lt;&gt;"ERROR",$L313&lt;$U$49,AND($M313&gt;$U$49,$M313&lt;=$W$49),$M313&lt;&gt;0),"減車","")</f>
        <v/>
      </c>
      <c r="Q313" s="359" t="str">
        <f t="shared" ref="Q313:Q376" si="129">IF(AND($N313&lt;&gt;"ERROR",$L313&gt;$U$49,$M313&lt;=$W$49,$M313&lt;&gt;0),"一時使用","")</f>
        <v/>
      </c>
      <c r="R313" s="359" t="str">
        <f t="shared" ref="R313:R376" si="130">IF(AND($N313&lt;&gt;"ERROR",AND($L313&gt;0,$L313&lt;=$U$49),$M313=0),"継続","")</f>
        <v/>
      </c>
      <c r="S313" s="359" t="str">
        <f t="shared" ref="S313:S376" si="131">IF(AND($N313&lt;&gt;"ERROR",AND($L313&gt;$U$49),$M313=0),"新規","")</f>
        <v/>
      </c>
      <c r="T313" s="431" t="str">
        <f t="shared" si="120"/>
        <v/>
      </c>
      <c r="U313" s="515"/>
      <c r="V313" s="108"/>
      <c r="W313" s="109"/>
      <c r="X313" s="110"/>
      <c r="Y313" s="111"/>
      <c r="Z313" s="113"/>
      <c r="AA313" s="112"/>
      <c r="AB313" s="431" t="str">
        <f t="shared" ref="AB313:AB376" si="132">IF(AF313="","",IF(AM313=1,VLOOKUP(AN313,低公害車判別,2,FALSE),IF(AM313=3,VLOOKUP(AN313,低公害車判別,2,FALSE),IF(AM313=4,VLOOKUP(AO313,低公害車判別,2,FALSE),"低公害車"))))</f>
        <v/>
      </c>
      <c r="AC313" s="704" t="str">
        <f t="shared" si="121"/>
        <v/>
      </c>
      <c r="AD313" s="622"/>
      <c r="AE313" s="462"/>
      <c r="AF313" s="360" t="str">
        <f t="shared" ref="AF313:AF376" si="133">IF(OR(T313="(減車済)",T313=""),"",1)</f>
        <v/>
      </c>
      <c r="AG313" s="360" t="str">
        <f t="shared" ref="AG313:AG376" si="134">IF(OR(T313="継続",T313="新規"),1,"")</f>
        <v/>
      </c>
      <c r="AH313" s="361" t="str">
        <f t="shared" ref="AH313:AH376" si="135">IF(AF313="","",UPPER(ASC(X313)))</f>
        <v/>
      </c>
      <c r="AI313" s="361" t="str">
        <f t="shared" ref="AI313:AI376" si="136">IF(AF313="","",IF(V313="","",IF(V313="普通",1,IF(V313="小型",2,0))))</f>
        <v/>
      </c>
      <c r="AJ313" s="361" t="str">
        <f t="shared" ref="AJ313:AJ376" si="137">IF(AF313="","",IF(W313="","",VLOOKUP(W313,用途,2,FALSE)))</f>
        <v/>
      </c>
      <c r="AK313" s="361" t="str">
        <f t="shared" ref="AK313:AK376" si="138">IF(AF313="","",IF(Y313="","",IF(Y313&lt;=10,1,IF(Y313&lt;30,2,IF(Y313&gt;=30,3,0)))))</f>
        <v/>
      </c>
      <c r="AL313" s="361" t="str">
        <f t="shared" ref="AL313:AL376" si="139">IF(AF313="","",IF(Z313="","",IF(Z313&lt;=1.7*1000,1,IF(Z313&lt;=2.5*1000,2,IF(Z313&lt;=3.5*1000,3,IF(Z313&lt;8*1000,4,IF(Z313&gt;=8*1000,5,"")))))))</f>
        <v/>
      </c>
      <c r="AM313" s="361" t="str">
        <f t="shared" ref="AM313:AM376" si="140">IF(AF313="","",IF(AA313="","",VLOOKUP(AA313,燃料の種類,2,FALSE)))</f>
        <v/>
      </c>
      <c r="AN313" s="362" t="str">
        <f>IF(AF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2,FALSE),IF(OR(AJ313=1,AJ313=2),VLOOKUP(AH313,INDEX((係数_乗用_ガソリン,係数_乗用_CNG,係数_乗用_軽油,係数_乗用_メタノール,係数_乗用_LPG),1,1,AR313):INDEX((係数_乗用_ガソリン,係数_乗用_CNG,係数_乗用_軽油,係数_乗用_メタノール,係数_乗用_LPG),125,5,AR313),2,FALSE))))))</f>
        <v/>
      </c>
      <c r="AO313" s="362" t="str">
        <f>IF(T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3,FALSE),IF(OR(AJ313=1,AJ313=2),VLOOKUP(AH313,INDEX((係数_乗用_ガソリン,係数_乗用_CNG,係数_乗用_軽油,係数_乗用_メタノール,係数_乗用_LPG),1,1,AR313):INDEX((係数_乗用_ガソリン,係数_乗用_CNG,係数_乗用_軽油,係数_乗用_メタノール,係数_乗用_LPG),125,5,AR313),3,FALSE))))))</f>
        <v/>
      </c>
      <c r="AP313" s="361" t="str">
        <f t="shared" ref="AP313:AP376" si="141">IF((AF313="")+(AC313=""),"",IF(燃料区分1=4,VLOOKUP(AO313,排ガス低減レベル,2,FALSE),VLOOKUP(AC313,排ガス低減レベル,2,FALSE)))</f>
        <v/>
      </c>
      <c r="AQ313" s="363" t="str">
        <f t="shared" ref="AQ313:AQ376" si="142">IF(AG313="","",IF(AJ313=3,B313&amp;"-"&amp;SUM(AJ313*100,AK313*10,AL313)&amp;"A",IF(OR(AJ313=2,AJ313=4,AJ313=6),B313&amp;"-"&amp;AL313*10&amp;"A",IF(AJ313=1,B313&amp;"-"&amp;AJ313&amp;"A",IF(AJ313=5,B313&amp;"-"&amp;SUM(AJ313*100,AI313*10,AL313)&amp;"A","")))))</f>
        <v/>
      </c>
      <c r="AR313" s="361" t="str">
        <f t="shared" ref="AR313:AR376" si="143">IF(OR(AM313=1,AM313=2,AM313=11),1,IF(AM313=6,2,IF(OR(AM313=4,AM313=5,AM313=10),3,IF(AM313=7,4,IF(AM313=3,5, IF(OR(AM313=8,AM313=9),6,""))))))</f>
        <v/>
      </c>
      <c r="AS313" s="363" t="str">
        <f t="shared" ref="AS313:AS376" si="144">IF(AG313="","",B313&amp;"-"&amp;AM313)</f>
        <v/>
      </c>
      <c r="AT313" s="364" t="str">
        <f t="shared" ref="AT313:AT376" si="145">IF(AF313="","",VLOOKUP(T313,車両の増減,2,FALSE))</f>
        <v/>
      </c>
      <c r="AX313" s="607" t="b">
        <f t="shared" si="122"/>
        <v>0</v>
      </c>
      <c r="AY313" s="6" t="str">
        <f t="shared" si="123"/>
        <v>FALSEFALSEFALSE</v>
      </c>
      <c r="AZ313" s="608">
        <f t="shared" ref="AZ313:AZ376" si="146">AA313</f>
        <v>0</v>
      </c>
      <c r="BA313" s="609" t="str">
        <f t="shared" si="124"/>
        <v/>
      </c>
      <c r="BB313" s="609">
        <f t="shared" ref="BB313:BB376" si="147">LEN(X313)</f>
        <v>0</v>
      </c>
      <c r="BC313" s="604" t="str">
        <f t="shared" ref="BC313:BC376" si="148">MID(X313,2,1)</f>
        <v/>
      </c>
    </row>
    <row r="314" spans="1:55">
      <c r="A314" s="366">
        <v>258</v>
      </c>
      <c r="B314" s="108"/>
      <c r="C314" s="286"/>
      <c r="D314" s="287"/>
      <c r="E314" s="287"/>
      <c r="F314" s="288"/>
      <c r="G314" s="290"/>
      <c r="H314" s="107"/>
      <c r="I314" s="290"/>
      <c r="J314" s="107"/>
      <c r="K314" s="358" t="str">
        <f t="shared" si="125"/>
        <v/>
      </c>
      <c r="L314" s="358">
        <f t="shared" ref="L314:L377" si="149">IF(G314&gt;0,DATE((G314),(H314+1),0),0)</f>
        <v>0</v>
      </c>
      <c r="M314" s="358">
        <f t="shared" ref="M314:M377" si="150">IF(I314&gt;0,DATE((I314),(J314+1),0),0)</f>
        <v>0</v>
      </c>
      <c r="N314" s="359" t="str">
        <f t="shared" si="126"/>
        <v/>
      </c>
      <c r="O314" s="359" t="str">
        <f t="shared" si="127"/>
        <v/>
      </c>
      <c r="P314" s="359" t="str">
        <f t="shared" si="128"/>
        <v/>
      </c>
      <c r="Q314" s="359" t="str">
        <f t="shared" si="129"/>
        <v/>
      </c>
      <c r="R314" s="359" t="str">
        <f t="shared" si="130"/>
        <v/>
      </c>
      <c r="S314" s="359" t="str">
        <f t="shared" si="131"/>
        <v/>
      </c>
      <c r="T314" s="431" t="str">
        <f t="shared" ref="T314:T377" si="151">N314&amp;O314&amp;P314&amp;Q314&amp;R314&amp;S314</f>
        <v/>
      </c>
      <c r="U314" s="515"/>
      <c r="V314" s="108"/>
      <c r="W314" s="109"/>
      <c r="X314" s="110"/>
      <c r="Y314" s="111"/>
      <c r="Z314" s="113"/>
      <c r="AA314" s="112"/>
      <c r="AB314" s="431" t="str">
        <f t="shared" si="132"/>
        <v/>
      </c>
      <c r="AC314" s="704" t="str">
        <f t="shared" ref="AC314:AC377" si="152">IF(AF314="","",IF((AN314="")+(AN314="－"),IF((AO314="")+(AO314=0),"－",AO314),IF((AN314="PM☆☆☆")+(AN314="☆及びPM☆☆☆")+(AN314="☆☆及びPM☆☆☆")+(AN314="☆☆☆及びPM☆☆☆"),"PM☆☆☆",IF((AN314="PM☆☆☆☆")+(AN314="☆及びPM☆☆☆☆")+(AN314="☆☆及びPM☆☆☆☆")+(AN314="☆☆☆及びPM☆☆☆☆"),"PM☆☆☆☆",IF((AN314="新☆")+(AN314="新NOx☆")+(AN314="新PM☆"),"新☆（新長期）",AN314)))))</f>
        <v/>
      </c>
      <c r="AD314" s="622"/>
      <c r="AE314" s="462"/>
      <c r="AF314" s="360" t="str">
        <f t="shared" si="133"/>
        <v/>
      </c>
      <c r="AG314" s="360" t="str">
        <f t="shared" si="134"/>
        <v/>
      </c>
      <c r="AH314" s="361" t="str">
        <f t="shared" si="135"/>
        <v/>
      </c>
      <c r="AI314" s="361" t="str">
        <f t="shared" si="136"/>
        <v/>
      </c>
      <c r="AJ314" s="361" t="str">
        <f t="shared" si="137"/>
        <v/>
      </c>
      <c r="AK314" s="361" t="str">
        <f t="shared" si="138"/>
        <v/>
      </c>
      <c r="AL314" s="361" t="str">
        <f t="shared" si="139"/>
        <v/>
      </c>
      <c r="AM314" s="361" t="str">
        <f t="shared" si="140"/>
        <v/>
      </c>
      <c r="AN314" s="362" t="str">
        <f>IF(AF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2,FALSE),IF(OR(AJ314=1,AJ314=2),VLOOKUP(AH314,INDEX((係数_乗用_ガソリン,係数_乗用_CNG,係数_乗用_軽油,係数_乗用_メタノール,係数_乗用_LPG),1,1,AR314):INDEX((係数_乗用_ガソリン,係数_乗用_CNG,係数_乗用_軽油,係数_乗用_メタノール,係数_乗用_LPG),125,5,AR314),2,FALSE))))))</f>
        <v/>
      </c>
      <c r="AO314" s="362" t="str">
        <f>IF(T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3,FALSE),IF(OR(AJ314=1,AJ314=2),VLOOKUP(AH314,INDEX((係数_乗用_ガソリン,係数_乗用_CNG,係数_乗用_軽油,係数_乗用_メタノール,係数_乗用_LPG),1,1,AR314):INDEX((係数_乗用_ガソリン,係数_乗用_CNG,係数_乗用_軽油,係数_乗用_メタノール,係数_乗用_LPG),125,5,AR314),3,FALSE))))))</f>
        <v/>
      </c>
      <c r="AP314" s="361" t="str">
        <f t="shared" si="141"/>
        <v/>
      </c>
      <c r="AQ314" s="363" t="str">
        <f t="shared" si="142"/>
        <v/>
      </c>
      <c r="AR314" s="361" t="str">
        <f t="shared" si="143"/>
        <v/>
      </c>
      <c r="AS314" s="363" t="str">
        <f t="shared" si="144"/>
        <v/>
      </c>
      <c r="AT314" s="364" t="str">
        <f t="shared" si="145"/>
        <v/>
      </c>
      <c r="AX314" s="607" t="b">
        <f t="shared" ref="AX314:AX377" si="153">IF(AY314="FALSEFALSEFALSEFALSE","ハイブリッド")</f>
        <v>0</v>
      </c>
      <c r="AY314" s="6" t="str">
        <f t="shared" ref="AY314:AY377" si="154">EXACT(AZ314,BA314)&amp;IF(BA314="","")&amp;IF(AZ314="電気",TRUE)&amp;IF(AZ314="LPG",TRUE)</f>
        <v>FALSEFALSEFALSE</v>
      </c>
      <c r="AZ314" s="608">
        <f t="shared" si="146"/>
        <v>0</v>
      </c>
      <c r="BA314" s="609" t="str">
        <f t="shared" ref="BA314:BA377" si="155">IF(COUNTIFS(BC314,"*A*",BB314,"3"),"ハイブリッド(ガソリン)","")</f>
        <v/>
      </c>
      <c r="BB314" s="609">
        <f t="shared" si="147"/>
        <v>0</v>
      </c>
      <c r="BC314" s="604" t="str">
        <f t="shared" si="148"/>
        <v/>
      </c>
    </row>
    <row r="315" spans="1:55">
      <c r="A315" s="366">
        <v>259</v>
      </c>
      <c r="B315" s="108"/>
      <c r="C315" s="286"/>
      <c r="D315" s="287"/>
      <c r="E315" s="287"/>
      <c r="F315" s="288"/>
      <c r="G315" s="290"/>
      <c r="H315" s="107"/>
      <c r="I315" s="290"/>
      <c r="J315" s="107"/>
      <c r="K315" s="358" t="str">
        <f t="shared" si="125"/>
        <v/>
      </c>
      <c r="L315" s="358">
        <f t="shared" si="149"/>
        <v>0</v>
      </c>
      <c r="M315" s="358">
        <f t="shared" si="150"/>
        <v>0</v>
      </c>
      <c r="N315" s="359" t="str">
        <f t="shared" si="126"/>
        <v/>
      </c>
      <c r="O315" s="359" t="str">
        <f t="shared" si="127"/>
        <v/>
      </c>
      <c r="P315" s="359" t="str">
        <f t="shared" si="128"/>
        <v/>
      </c>
      <c r="Q315" s="359" t="str">
        <f t="shared" si="129"/>
        <v/>
      </c>
      <c r="R315" s="359" t="str">
        <f t="shared" si="130"/>
        <v/>
      </c>
      <c r="S315" s="359" t="str">
        <f t="shared" si="131"/>
        <v/>
      </c>
      <c r="T315" s="431" t="str">
        <f t="shared" si="151"/>
        <v/>
      </c>
      <c r="U315" s="515"/>
      <c r="V315" s="108"/>
      <c r="W315" s="109"/>
      <c r="X315" s="110"/>
      <c r="Y315" s="111"/>
      <c r="Z315" s="113"/>
      <c r="AA315" s="112"/>
      <c r="AB315" s="431" t="str">
        <f t="shared" si="132"/>
        <v/>
      </c>
      <c r="AC315" s="704" t="str">
        <f t="shared" si="152"/>
        <v/>
      </c>
      <c r="AD315" s="622"/>
      <c r="AE315" s="462"/>
      <c r="AF315" s="360" t="str">
        <f t="shared" si="133"/>
        <v/>
      </c>
      <c r="AG315" s="360" t="str">
        <f t="shared" si="134"/>
        <v/>
      </c>
      <c r="AH315" s="361" t="str">
        <f t="shared" si="135"/>
        <v/>
      </c>
      <c r="AI315" s="361" t="str">
        <f t="shared" si="136"/>
        <v/>
      </c>
      <c r="AJ315" s="361" t="str">
        <f t="shared" si="137"/>
        <v/>
      </c>
      <c r="AK315" s="361" t="str">
        <f t="shared" si="138"/>
        <v/>
      </c>
      <c r="AL315" s="361" t="str">
        <f t="shared" si="139"/>
        <v/>
      </c>
      <c r="AM315" s="361" t="str">
        <f t="shared" si="140"/>
        <v/>
      </c>
      <c r="AN315" s="362" t="str">
        <f>IF(AF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2,FALSE),IF(OR(AJ315=1,AJ315=2),VLOOKUP(AH315,INDEX((係数_乗用_ガソリン,係数_乗用_CNG,係数_乗用_軽油,係数_乗用_メタノール,係数_乗用_LPG),1,1,AR315):INDEX((係数_乗用_ガソリン,係数_乗用_CNG,係数_乗用_軽油,係数_乗用_メタノール,係数_乗用_LPG),125,5,AR315),2,FALSE))))))</f>
        <v/>
      </c>
      <c r="AO315" s="362" t="str">
        <f>IF(T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3,FALSE),IF(OR(AJ315=1,AJ315=2),VLOOKUP(AH315,INDEX((係数_乗用_ガソリン,係数_乗用_CNG,係数_乗用_軽油,係数_乗用_メタノール,係数_乗用_LPG),1,1,AR315):INDEX((係数_乗用_ガソリン,係数_乗用_CNG,係数_乗用_軽油,係数_乗用_メタノール,係数_乗用_LPG),125,5,AR315),3,FALSE))))))</f>
        <v/>
      </c>
      <c r="AP315" s="361" t="str">
        <f t="shared" si="141"/>
        <v/>
      </c>
      <c r="AQ315" s="363" t="str">
        <f t="shared" si="142"/>
        <v/>
      </c>
      <c r="AR315" s="361" t="str">
        <f t="shared" si="143"/>
        <v/>
      </c>
      <c r="AS315" s="363" t="str">
        <f t="shared" si="144"/>
        <v/>
      </c>
      <c r="AT315" s="364" t="str">
        <f t="shared" si="145"/>
        <v/>
      </c>
      <c r="AX315" s="607" t="b">
        <f t="shared" si="153"/>
        <v>0</v>
      </c>
      <c r="AY315" s="6" t="str">
        <f t="shared" si="154"/>
        <v>FALSEFALSEFALSE</v>
      </c>
      <c r="AZ315" s="608">
        <f t="shared" si="146"/>
        <v>0</v>
      </c>
      <c r="BA315" s="609" t="str">
        <f t="shared" si="155"/>
        <v/>
      </c>
      <c r="BB315" s="609">
        <f t="shared" si="147"/>
        <v>0</v>
      </c>
      <c r="BC315" s="604" t="str">
        <f t="shared" si="148"/>
        <v/>
      </c>
    </row>
    <row r="316" spans="1:55">
      <c r="A316" s="366">
        <v>260</v>
      </c>
      <c r="B316" s="108"/>
      <c r="C316" s="286"/>
      <c r="D316" s="287"/>
      <c r="E316" s="287"/>
      <c r="F316" s="288"/>
      <c r="G316" s="290"/>
      <c r="H316" s="107"/>
      <c r="I316" s="290"/>
      <c r="J316" s="107"/>
      <c r="K316" s="358" t="str">
        <f t="shared" si="125"/>
        <v/>
      </c>
      <c r="L316" s="358">
        <f t="shared" si="149"/>
        <v>0</v>
      </c>
      <c r="M316" s="358">
        <f t="shared" si="150"/>
        <v>0</v>
      </c>
      <c r="N316" s="359" t="str">
        <f t="shared" si="126"/>
        <v/>
      </c>
      <c r="O316" s="359" t="str">
        <f t="shared" si="127"/>
        <v/>
      </c>
      <c r="P316" s="359" t="str">
        <f t="shared" si="128"/>
        <v/>
      </c>
      <c r="Q316" s="359" t="str">
        <f t="shared" si="129"/>
        <v/>
      </c>
      <c r="R316" s="359" t="str">
        <f t="shared" si="130"/>
        <v/>
      </c>
      <c r="S316" s="359" t="str">
        <f t="shared" si="131"/>
        <v/>
      </c>
      <c r="T316" s="431" t="str">
        <f t="shared" si="151"/>
        <v/>
      </c>
      <c r="U316" s="515"/>
      <c r="V316" s="108"/>
      <c r="W316" s="109"/>
      <c r="X316" s="110"/>
      <c r="Y316" s="111"/>
      <c r="Z316" s="113"/>
      <c r="AA316" s="112"/>
      <c r="AB316" s="431" t="str">
        <f t="shared" si="132"/>
        <v/>
      </c>
      <c r="AC316" s="704" t="str">
        <f t="shared" si="152"/>
        <v/>
      </c>
      <c r="AD316" s="622"/>
      <c r="AE316" s="462"/>
      <c r="AF316" s="360" t="str">
        <f t="shared" si="133"/>
        <v/>
      </c>
      <c r="AG316" s="360" t="str">
        <f t="shared" si="134"/>
        <v/>
      </c>
      <c r="AH316" s="361" t="str">
        <f t="shared" si="135"/>
        <v/>
      </c>
      <c r="AI316" s="361" t="str">
        <f t="shared" si="136"/>
        <v/>
      </c>
      <c r="AJ316" s="361" t="str">
        <f t="shared" si="137"/>
        <v/>
      </c>
      <c r="AK316" s="361" t="str">
        <f t="shared" si="138"/>
        <v/>
      </c>
      <c r="AL316" s="361" t="str">
        <f t="shared" si="139"/>
        <v/>
      </c>
      <c r="AM316" s="361" t="str">
        <f t="shared" si="140"/>
        <v/>
      </c>
      <c r="AN316" s="362" t="str">
        <f>IF(AF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2,FALSE),IF(OR(AJ316=1,AJ316=2),VLOOKUP(AH316,INDEX((係数_乗用_ガソリン,係数_乗用_CNG,係数_乗用_軽油,係数_乗用_メタノール,係数_乗用_LPG),1,1,AR316):INDEX((係数_乗用_ガソリン,係数_乗用_CNG,係数_乗用_軽油,係数_乗用_メタノール,係数_乗用_LPG),125,5,AR316),2,FALSE))))))</f>
        <v/>
      </c>
      <c r="AO316" s="362" t="str">
        <f>IF(T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3,FALSE),IF(OR(AJ316=1,AJ316=2),VLOOKUP(AH316,INDEX((係数_乗用_ガソリン,係数_乗用_CNG,係数_乗用_軽油,係数_乗用_メタノール,係数_乗用_LPG),1,1,AR316):INDEX((係数_乗用_ガソリン,係数_乗用_CNG,係数_乗用_軽油,係数_乗用_メタノール,係数_乗用_LPG),125,5,AR316),3,FALSE))))))</f>
        <v/>
      </c>
      <c r="AP316" s="361" t="str">
        <f t="shared" si="141"/>
        <v/>
      </c>
      <c r="AQ316" s="363" t="str">
        <f t="shared" si="142"/>
        <v/>
      </c>
      <c r="AR316" s="361" t="str">
        <f t="shared" si="143"/>
        <v/>
      </c>
      <c r="AS316" s="363" t="str">
        <f t="shared" si="144"/>
        <v/>
      </c>
      <c r="AT316" s="364" t="str">
        <f t="shared" si="145"/>
        <v/>
      </c>
      <c r="AX316" s="607" t="b">
        <f t="shared" si="153"/>
        <v>0</v>
      </c>
      <c r="AY316" s="6" t="str">
        <f t="shared" si="154"/>
        <v>FALSEFALSEFALSE</v>
      </c>
      <c r="AZ316" s="608">
        <f t="shared" si="146"/>
        <v>0</v>
      </c>
      <c r="BA316" s="609" t="str">
        <f t="shared" si="155"/>
        <v/>
      </c>
      <c r="BB316" s="609">
        <f t="shared" si="147"/>
        <v>0</v>
      </c>
      <c r="BC316" s="604" t="str">
        <f t="shared" si="148"/>
        <v/>
      </c>
    </row>
    <row r="317" spans="1:55">
      <c r="A317" s="366">
        <v>261</v>
      </c>
      <c r="B317" s="108"/>
      <c r="C317" s="286"/>
      <c r="D317" s="287"/>
      <c r="E317" s="287"/>
      <c r="F317" s="288"/>
      <c r="G317" s="290"/>
      <c r="H317" s="107"/>
      <c r="I317" s="290"/>
      <c r="J317" s="107"/>
      <c r="K317" s="358" t="str">
        <f t="shared" si="125"/>
        <v/>
      </c>
      <c r="L317" s="358">
        <f t="shared" si="149"/>
        <v>0</v>
      </c>
      <c r="M317" s="358">
        <f t="shared" si="150"/>
        <v>0</v>
      </c>
      <c r="N317" s="359" t="str">
        <f t="shared" si="126"/>
        <v/>
      </c>
      <c r="O317" s="359" t="str">
        <f t="shared" si="127"/>
        <v/>
      </c>
      <c r="P317" s="359" t="str">
        <f t="shared" si="128"/>
        <v/>
      </c>
      <c r="Q317" s="359" t="str">
        <f t="shared" si="129"/>
        <v/>
      </c>
      <c r="R317" s="359" t="str">
        <f t="shared" si="130"/>
        <v/>
      </c>
      <c r="S317" s="359" t="str">
        <f t="shared" si="131"/>
        <v/>
      </c>
      <c r="T317" s="431" t="str">
        <f t="shared" si="151"/>
        <v/>
      </c>
      <c r="U317" s="515"/>
      <c r="V317" s="108"/>
      <c r="W317" s="109"/>
      <c r="X317" s="110"/>
      <c r="Y317" s="111"/>
      <c r="Z317" s="113"/>
      <c r="AA317" s="112"/>
      <c r="AB317" s="431" t="str">
        <f t="shared" si="132"/>
        <v/>
      </c>
      <c r="AC317" s="704" t="str">
        <f t="shared" si="152"/>
        <v/>
      </c>
      <c r="AD317" s="622"/>
      <c r="AE317" s="462"/>
      <c r="AF317" s="360" t="str">
        <f t="shared" si="133"/>
        <v/>
      </c>
      <c r="AG317" s="360" t="str">
        <f t="shared" si="134"/>
        <v/>
      </c>
      <c r="AH317" s="361" t="str">
        <f t="shared" si="135"/>
        <v/>
      </c>
      <c r="AI317" s="361" t="str">
        <f t="shared" si="136"/>
        <v/>
      </c>
      <c r="AJ317" s="361" t="str">
        <f t="shared" si="137"/>
        <v/>
      </c>
      <c r="AK317" s="361" t="str">
        <f t="shared" si="138"/>
        <v/>
      </c>
      <c r="AL317" s="361" t="str">
        <f t="shared" si="139"/>
        <v/>
      </c>
      <c r="AM317" s="361" t="str">
        <f t="shared" si="140"/>
        <v/>
      </c>
      <c r="AN317" s="362" t="str">
        <f>IF(AF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2,FALSE),IF(OR(AJ317=1,AJ317=2),VLOOKUP(AH317,INDEX((係数_乗用_ガソリン,係数_乗用_CNG,係数_乗用_軽油,係数_乗用_メタノール,係数_乗用_LPG),1,1,AR317):INDEX((係数_乗用_ガソリン,係数_乗用_CNG,係数_乗用_軽油,係数_乗用_メタノール,係数_乗用_LPG),125,5,AR317),2,FALSE))))))</f>
        <v/>
      </c>
      <c r="AO317" s="362" t="str">
        <f>IF(T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3,FALSE),IF(OR(AJ317=1,AJ317=2),VLOOKUP(AH317,INDEX((係数_乗用_ガソリン,係数_乗用_CNG,係数_乗用_軽油,係数_乗用_メタノール,係数_乗用_LPG),1,1,AR317):INDEX((係数_乗用_ガソリン,係数_乗用_CNG,係数_乗用_軽油,係数_乗用_メタノール,係数_乗用_LPG),125,5,AR317),3,FALSE))))))</f>
        <v/>
      </c>
      <c r="AP317" s="361" t="str">
        <f t="shared" si="141"/>
        <v/>
      </c>
      <c r="AQ317" s="363" t="str">
        <f t="shared" si="142"/>
        <v/>
      </c>
      <c r="AR317" s="361" t="str">
        <f t="shared" si="143"/>
        <v/>
      </c>
      <c r="AS317" s="363" t="str">
        <f t="shared" si="144"/>
        <v/>
      </c>
      <c r="AT317" s="364" t="str">
        <f t="shared" si="145"/>
        <v/>
      </c>
      <c r="AX317" s="607" t="b">
        <f t="shared" si="153"/>
        <v>0</v>
      </c>
      <c r="AY317" s="6" t="str">
        <f t="shared" si="154"/>
        <v>FALSEFALSEFALSE</v>
      </c>
      <c r="AZ317" s="608">
        <f t="shared" si="146"/>
        <v>0</v>
      </c>
      <c r="BA317" s="609" t="str">
        <f t="shared" si="155"/>
        <v/>
      </c>
      <c r="BB317" s="609">
        <f t="shared" si="147"/>
        <v>0</v>
      </c>
      <c r="BC317" s="604" t="str">
        <f t="shared" si="148"/>
        <v/>
      </c>
    </row>
    <row r="318" spans="1:55">
      <c r="A318" s="366">
        <v>262</v>
      </c>
      <c r="B318" s="108"/>
      <c r="C318" s="286"/>
      <c r="D318" s="287"/>
      <c r="E318" s="287"/>
      <c r="F318" s="288"/>
      <c r="G318" s="290"/>
      <c r="H318" s="107"/>
      <c r="I318" s="290"/>
      <c r="J318" s="107"/>
      <c r="K318" s="358" t="str">
        <f t="shared" si="125"/>
        <v/>
      </c>
      <c r="L318" s="358">
        <f t="shared" si="149"/>
        <v>0</v>
      </c>
      <c r="M318" s="358">
        <f t="shared" si="150"/>
        <v>0</v>
      </c>
      <c r="N318" s="359" t="str">
        <f t="shared" si="126"/>
        <v/>
      </c>
      <c r="O318" s="359" t="str">
        <f t="shared" si="127"/>
        <v/>
      </c>
      <c r="P318" s="359" t="str">
        <f t="shared" si="128"/>
        <v/>
      </c>
      <c r="Q318" s="359" t="str">
        <f t="shared" si="129"/>
        <v/>
      </c>
      <c r="R318" s="359" t="str">
        <f t="shared" si="130"/>
        <v/>
      </c>
      <c r="S318" s="359" t="str">
        <f t="shared" si="131"/>
        <v/>
      </c>
      <c r="T318" s="431" t="str">
        <f t="shared" si="151"/>
        <v/>
      </c>
      <c r="U318" s="515"/>
      <c r="V318" s="108"/>
      <c r="W318" s="109"/>
      <c r="X318" s="110"/>
      <c r="Y318" s="111"/>
      <c r="Z318" s="113"/>
      <c r="AA318" s="112"/>
      <c r="AB318" s="431" t="str">
        <f t="shared" si="132"/>
        <v/>
      </c>
      <c r="AC318" s="704" t="str">
        <f t="shared" si="152"/>
        <v/>
      </c>
      <c r="AD318" s="622"/>
      <c r="AE318" s="462"/>
      <c r="AF318" s="360" t="str">
        <f t="shared" si="133"/>
        <v/>
      </c>
      <c r="AG318" s="360" t="str">
        <f t="shared" si="134"/>
        <v/>
      </c>
      <c r="AH318" s="361" t="str">
        <f t="shared" si="135"/>
        <v/>
      </c>
      <c r="AI318" s="361" t="str">
        <f t="shared" si="136"/>
        <v/>
      </c>
      <c r="AJ318" s="361" t="str">
        <f t="shared" si="137"/>
        <v/>
      </c>
      <c r="AK318" s="361" t="str">
        <f t="shared" si="138"/>
        <v/>
      </c>
      <c r="AL318" s="361" t="str">
        <f t="shared" si="139"/>
        <v/>
      </c>
      <c r="AM318" s="361" t="str">
        <f t="shared" si="140"/>
        <v/>
      </c>
      <c r="AN318" s="362" t="str">
        <f>IF(AF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2,FALSE),IF(OR(AJ318=1,AJ318=2),VLOOKUP(AH318,INDEX((係数_乗用_ガソリン,係数_乗用_CNG,係数_乗用_軽油,係数_乗用_メタノール,係数_乗用_LPG),1,1,AR318):INDEX((係数_乗用_ガソリン,係数_乗用_CNG,係数_乗用_軽油,係数_乗用_メタノール,係数_乗用_LPG),125,5,AR318),2,FALSE))))))</f>
        <v/>
      </c>
      <c r="AO318" s="362" t="str">
        <f>IF(T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3,FALSE),IF(OR(AJ318=1,AJ318=2),VLOOKUP(AH318,INDEX((係数_乗用_ガソリン,係数_乗用_CNG,係数_乗用_軽油,係数_乗用_メタノール,係数_乗用_LPG),1,1,AR318):INDEX((係数_乗用_ガソリン,係数_乗用_CNG,係数_乗用_軽油,係数_乗用_メタノール,係数_乗用_LPG),125,5,AR318),3,FALSE))))))</f>
        <v/>
      </c>
      <c r="AP318" s="361" t="str">
        <f t="shared" si="141"/>
        <v/>
      </c>
      <c r="AQ318" s="363" t="str">
        <f t="shared" si="142"/>
        <v/>
      </c>
      <c r="AR318" s="361" t="str">
        <f t="shared" si="143"/>
        <v/>
      </c>
      <c r="AS318" s="363" t="str">
        <f t="shared" si="144"/>
        <v/>
      </c>
      <c r="AT318" s="364" t="str">
        <f t="shared" si="145"/>
        <v/>
      </c>
      <c r="AX318" s="607" t="b">
        <f t="shared" si="153"/>
        <v>0</v>
      </c>
      <c r="AY318" s="6" t="str">
        <f t="shared" si="154"/>
        <v>FALSEFALSEFALSE</v>
      </c>
      <c r="AZ318" s="608">
        <f t="shared" si="146"/>
        <v>0</v>
      </c>
      <c r="BA318" s="609" t="str">
        <f t="shared" si="155"/>
        <v/>
      </c>
      <c r="BB318" s="609">
        <f t="shared" si="147"/>
        <v>0</v>
      </c>
      <c r="BC318" s="604" t="str">
        <f t="shared" si="148"/>
        <v/>
      </c>
    </row>
    <row r="319" spans="1:55">
      <c r="A319" s="366">
        <v>263</v>
      </c>
      <c r="B319" s="108"/>
      <c r="C319" s="286"/>
      <c r="D319" s="287"/>
      <c r="E319" s="287"/>
      <c r="F319" s="288"/>
      <c r="G319" s="290"/>
      <c r="H319" s="107"/>
      <c r="I319" s="290"/>
      <c r="J319" s="107"/>
      <c r="K319" s="358" t="str">
        <f t="shared" si="125"/>
        <v/>
      </c>
      <c r="L319" s="358">
        <f t="shared" si="149"/>
        <v>0</v>
      </c>
      <c r="M319" s="358">
        <f t="shared" si="150"/>
        <v>0</v>
      </c>
      <c r="N319" s="359" t="str">
        <f t="shared" si="126"/>
        <v/>
      </c>
      <c r="O319" s="359" t="str">
        <f t="shared" si="127"/>
        <v/>
      </c>
      <c r="P319" s="359" t="str">
        <f t="shared" si="128"/>
        <v/>
      </c>
      <c r="Q319" s="359" t="str">
        <f t="shared" si="129"/>
        <v/>
      </c>
      <c r="R319" s="359" t="str">
        <f t="shared" si="130"/>
        <v/>
      </c>
      <c r="S319" s="359" t="str">
        <f t="shared" si="131"/>
        <v/>
      </c>
      <c r="T319" s="431" t="str">
        <f t="shared" si="151"/>
        <v/>
      </c>
      <c r="U319" s="515"/>
      <c r="V319" s="108"/>
      <c r="W319" s="109"/>
      <c r="X319" s="110"/>
      <c r="Y319" s="111"/>
      <c r="Z319" s="113"/>
      <c r="AA319" s="112"/>
      <c r="AB319" s="431" t="str">
        <f t="shared" si="132"/>
        <v/>
      </c>
      <c r="AC319" s="704" t="str">
        <f t="shared" si="152"/>
        <v/>
      </c>
      <c r="AD319" s="622"/>
      <c r="AE319" s="462"/>
      <c r="AF319" s="360" t="str">
        <f t="shared" si="133"/>
        <v/>
      </c>
      <c r="AG319" s="360" t="str">
        <f t="shared" si="134"/>
        <v/>
      </c>
      <c r="AH319" s="361" t="str">
        <f t="shared" si="135"/>
        <v/>
      </c>
      <c r="AI319" s="361" t="str">
        <f t="shared" si="136"/>
        <v/>
      </c>
      <c r="AJ319" s="361" t="str">
        <f t="shared" si="137"/>
        <v/>
      </c>
      <c r="AK319" s="361" t="str">
        <f t="shared" si="138"/>
        <v/>
      </c>
      <c r="AL319" s="361" t="str">
        <f t="shared" si="139"/>
        <v/>
      </c>
      <c r="AM319" s="361" t="str">
        <f t="shared" si="140"/>
        <v/>
      </c>
      <c r="AN319" s="362" t="str">
        <f>IF(AF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2,FALSE),IF(OR(AJ319=1,AJ319=2),VLOOKUP(AH319,INDEX((係数_乗用_ガソリン,係数_乗用_CNG,係数_乗用_軽油,係数_乗用_メタノール,係数_乗用_LPG),1,1,AR319):INDEX((係数_乗用_ガソリン,係数_乗用_CNG,係数_乗用_軽油,係数_乗用_メタノール,係数_乗用_LPG),125,5,AR319),2,FALSE))))))</f>
        <v/>
      </c>
      <c r="AO319" s="362" t="str">
        <f>IF(T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3,FALSE),IF(OR(AJ319=1,AJ319=2),VLOOKUP(AH319,INDEX((係数_乗用_ガソリン,係数_乗用_CNG,係数_乗用_軽油,係数_乗用_メタノール,係数_乗用_LPG),1,1,AR319):INDEX((係数_乗用_ガソリン,係数_乗用_CNG,係数_乗用_軽油,係数_乗用_メタノール,係数_乗用_LPG),125,5,AR319),3,FALSE))))))</f>
        <v/>
      </c>
      <c r="AP319" s="361" t="str">
        <f t="shared" si="141"/>
        <v/>
      </c>
      <c r="AQ319" s="363" t="str">
        <f t="shared" si="142"/>
        <v/>
      </c>
      <c r="AR319" s="361" t="str">
        <f t="shared" si="143"/>
        <v/>
      </c>
      <c r="AS319" s="363" t="str">
        <f t="shared" si="144"/>
        <v/>
      </c>
      <c r="AT319" s="364" t="str">
        <f t="shared" si="145"/>
        <v/>
      </c>
      <c r="AX319" s="607" t="b">
        <f t="shared" si="153"/>
        <v>0</v>
      </c>
      <c r="AY319" s="6" t="str">
        <f t="shared" si="154"/>
        <v>FALSEFALSEFALSE</v>
      </c>
      <c r="AZ319" s="608">
        <f t="shared" si="146"/>
        <v>0</v>
      </c>
      <c r="BA319" s="609" t="str">
        <f t="shared" si="155"/>
        <v/>
      </c>
      <c r="BB319" s="609">
        <f t="shared" si="147"/>
        <v>0</v>
      </c>
      <c r="BC319" s="604" t="str">
        <f t="shared" si="148"/>
        <v/>
      </c>
    </row>
    <row r="320" spans="1:55">
      <c r="A320" s="366">
        <v>264</v>
      </c>
      <c r="B320" s="108"/>
      <c r="C320" s="286"/>
      <c r="D320" s="287"/>
      <c r="E320" s="287"/>
      <c r="F320" s="288"/>
      <c r="G320" s="290"/>
      <c r="H320" s="107"/>
      <c r="I320" s="290"/>
      <c r="J320" s="107"/>
      <c r="K320" s="358" t="str">
        <f t="shared" si="125"/>
        <v/>
      </c>
      <c r="L320" s="358">
        <f t="shared" si="149"/>
        <v>0</v>
      </c>
      <c r="M320" s="358">
        <f t="shared" si="150"/>
        <v>0</v>
      </c>
      <c r="N320" s="359" t="str">
        <f t="shared" si="126"/>
        <v/>
      </c>
      <c r="O320" s="359" t="str">
        <f t="shared" si="127"/>
        <v/>
      </c>
      <c r="P320" s="359" t="str">
        <f t="shared" si="128"/>
        <v/>
      </c>
      <c r="Q320" s="359" t="str">
        <f t="shared" si="129"/>
        <v/>
      </c>
      <c r="R320" s="359" t="str">
        <f t="shared" si="130"/>
        <v/>
      </c>
      <c r="S320" s="359" t="str">
        <f t="shared" si="131"/>
        <v/>
      </c>
      <c r="T320" s="431" t="str">
        <f t="shared" si="151"/>
        <v/>
      </c>
      <c r="U320" s="515"/>
      <c r="V320" s="108"/>
      <c r="W320" s="109"/>
      <c r="X320" s="110"/>
      <c r="Y320" s="111"/>
      <c r="Z320" s="113"/>
      <c r="AA320" s="112"/>
      <c r="AB320" s="431" t="str">
        <f t="shared" si="132"/>
        <v/>
      </c>
      <c r="AC320" s="704" t="str">
        <f t="shared" si="152"/>
        <v/>
      </c>
      <c r="AD320" s="622"/>
      <c r="AE320" s="462"/>
      <c r="AF320" s="360" t="str">
        <f t="shared" si="133"/>
        <v/>
      </c>
      <c r="AG320" s="360" t="str">
        <f t="shared" si="134"/>
        <v/>
      </c>
      <c r="AH320" s="361" t="str">
        <f t="shared" si="135"/>
        <v/>
      </c>
      <c r="AI320" s="361" t="str">
        <f t="shared" si="136"/>
        <v/>
      </c>
      <c r="AJ320" s="361" t="str">
        <f t="shared" si="137"/>
        <v/>
      </c>
      <c r="AK320" s="361" t="str">
        <f t="shared" si="138"/>
        <v/>
      </c>
      <c r="AL320" s="361" t="str">
        <f t="shared" si="139"/>
        <v/>
      </c>
      <c r="AM320" s="361" t="str">
        <f t="shared" si="140"/>
        <v/>
      </c>
      <c r="AN320" s="362" t="str">
        <f>IF(AF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2,FALSE),IF(OR(AJ320=1,AJ320=2),VLOOKUP(AH320,INDEX((係数_乗用_ガソリン,係数_乗用_CNG,係数_乗用_軽油,係数_乗用_メタノール,係数_乗用_LPG),1,1,AR320):INDEX((係数_乗用_ガソリン,係数_乗用_CNG,係数_乗用_軽油,係数_乗用_メタノール,係数_乗用_LPG),125,5,AR320),2,FALSE))))))</f>
        <v/>
      </c>
      <c r="AO320" s="362" t="str">
        <f>IF(T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3,FALSE),IF(OR(AJ320=1,AJ320=2),VLOOKUP(AH320,INDEX((係数_乗用_ガソリン,係数_乗用_CNG,係数_乗用_軽油,係数_乗用_メタノール,係数_乗用_LPG),1,1,AR320):INDEX((係数_乗用_ガソリン,係数_乗用_CNG,係数_乗用_軽油,係数_乗用_メタノール,係数_乗用_LPG),125,5,AR320),3,FALSE))))))</f>
        <v/>
      </c>
      <c r="AP320" s="361" t="str">
        <f t="shared" si="141"/>
        <v/>
      </c>
      <c r="AQ320" s="363" t="str">
        <f t="shared" si="142"/>
        <v/>
      </c>
      <c r="AR320" s="361" t="str">
        <f t="shared" si="143"/>
        <v/>
      </c>
      <c r="AS320" s="363" t="str">
        <f t="shared" si="144"/>
        <v/>
      </c>
      <c r="AT320" s="364" t="str">
        <f t="shared" si="145"/>
        <v/>
      </c>
      <c r="AX320" s="607" t="b">
        <f t="shared" si="153"/>
        <v>0</v>
      </c>
      <c r="AY320" s="6" t="str">
        <f t="shared" si="154"/>
        <v>FALSEFALSEFALSE</v>
      </c>
      <c r="AZ320" s="608">
        <f t="shared" si="146"/>
        <v>0</v>
      </c>
      <c r="BA320" s="609" t="str">
        <f t="shared" si="155"/>
        <v/>
      </c>
      <c r="BB320" s="609">
        <f t="shared" si="147"/>
        <v>0</v>
      </c>
      <c r="BC320" s="604" t="str">
        <f t="shared" si="148"/>
        <v/>
      </c>
    </row>
    <row r="321" spans="1:55">
      <c r="A321" s="366">
        <v>265</v>
      </c>
      <c r="B321" s="108"/>
      <c r="C321" s="286"/>
      <c r="D321" s="287"/>
      <c r="E321" s="287"/>
      <c r="F321" s="288"/>
      <c r="G321" s="290"/>
      <c r="H321" s="107"/>
      <c r="I321" s="290"/>
      <c r="J321" s="107"/>
      <c r="K321" s="358" t="str">
        <f t="shared" si="125"/>
        <v/>
      </c>
      <c r="L321" s="358">
        <f t="shared" si="149"/>
        <v>0</v>
      </c>
      <c r="M321" s="358">
        <f t="shared" si="150"/>
        <v>0</v>
      </c>
      <c r="N321" s="359" t="str">
        <f t="shared" si="126"/>
        <v/>
      </c>
      <c r="O321" s="359" t="str">
        <f t="shared" si="127"/>
        <v/>
      </c>
      <c r="P321" s="359" t="str">
        <f t="shared" si="128"/>
        <v/>
      </c>
      <c r="Q321" s="359" t="str">
        <f t="shared" si="129"/>
        <v/>
      </c>
      <c r="R321" s="359" t="str">
        <f t="shared" si="130"/>
        <v/>
      </c>
      <c r="S321" s="359" t="str">
        <f t="shared" si="131"/>
        <v/>
      </c>
      <c r="T321" s="431" t="str">
        <f t="shared" si="151"/>
        <v/>
      </c>
      <c r="U321" s="515"/>
      <c r="V321" s="108"/>
      <c r="W321" s="109"/>
      <c r="X321" s="110"/>
      <c r="Y321" s="111"/>
      <c r="Z321" s="113"/>
      <c r="AA321" s="112"/>
      <c r="AB321" s="431" t="str">
        <f t="shared" si="132"/>
        <v/>
      </c>
      <c r="AC321" s="704" t="str">
        <f t="shared" si="152"/>
        <v/>
      </c>
      <c r="AD321" s="622"/>
      <c r="AE321" s="462"/>
      <c r="AF321" s="360" t="str">
        <f t="shared" si="133"/>
        <v/>
      </c>
      <c r="AG321" s="360" t="str">
        <f t="shared" si="134"/>
        <v/>
      </c>
      <c r="AH321" s="361" t="str">
        <f t="shared" si="135"/>
        <v/>
      </c>
      <c r="AI321" s="361" t="str">
        <f t="shared" si="136"/>
        <v/>
      </c>
      <c r="AJ321" s="361" t="str">
        <f t="shared" si="137"/>
        <v/>
      </c>
      <c r="AK321" s="361" t="str">
        <f t="shared" si="138"/>
        <v/>
      </c>
      <c r="AL321" s="361" t="str">
        <f t="shared" si="139"/>
        <v/>
      </c>
      <c r="AM321" s="361" t="str">
        <f t="shared" si="140"/>
        <v/>
      </c>
      <c r="AN321" s="362" t="str">
        <f>IF(AF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2,FALSE),IF(OR(AJ321=1,AJ321=2),VLOOKUP(AH321,INDEX((係数_乗用_ガソリン,係数_乗用_CNG,係数_乗用_軽油,係数_乗用_メタノール,係数_乗用_LPG),1,1,AR321):INDEX((係数_乗用_ガソリン,係数_乗用_CNG,係数_乗用_軽油,係数_乗用_メタノール,係数_乗用_LPG),125,5,AR321),2,FALSE))))))</f>
        <v/>
      </c>
      <c r="AO321" s="362" t="str">
        <f>IF(T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3,FALSE),IF(OR(AJ321=1,AJ321=2),VLOOKUP(AH321,INDEX((係数_乗用_ガソリン,係数_乗用_CNG,係数_乗用_軽油,係数_乗用_メタノール,係数_乗用_LPG),1,1,AR321):INDEX((係数_乗用_ガソリン,係数_乗用_CNG,係数_乗用_軽油,係数_乗用_メタノール,係数_乗用_LPG),125,5,AR321),3,FALSE))))))</f>
        <v/>
      </c>
      <c r="AP321" s="361" t="str">
        <f t="shared" si="141"/>
        <v/>
      </c>
      <c r="AQ321" s="363" t="str">
        <f t="shared" si="142"/>
        <v/>
      </c>
      <c r="AR321" s="361" t="str">
        <f t="shared" si="143"/>
        <v/>
      </c>
      <c r="AS321" s="363" t="str">
        <f t="shared" si="144"/>
        <v/>
      </c>
      <c r="AT321" s="364" t="str">
        <f t="shared" si="145"/>
        <v/>
      </c>
      <c r="AX321" s="607" t="b">
        <f t="shared" si="153"/>
        <v>0</v>
      </c>
      <c r="AY321" s="6" t="str">
        <f t="shared" si="154"/>
        <v>FALSEFALSEFALSE</v>
      </c>
      <c r="AZ321" s="608">
        <f t="shared" si="146"/>
        <v>0</v>
      </c>
      <c r="BA321" s="609" t="str">
        <f t="shared" si="155"/>
        <v/>
      </c>
      <c r="BB321" s="609">
        <f t="shared" si="147"/>
        <v>0</v>
      </c>
      <c r="BC321" s="604" t="str">
        <f t="shared" si="148"/>
        <v/>
      </c>
    </row>
    <row r="322" spans="1:55">
      <c r="A322" s="366">
        <v>266</v>
      </c>
      <c r="B322" s="108"/>
      <c r="C322" s="286"/>
      <c r="D322" s="287"/>
      <c r="E322" s="287"/>
      <c r="F322" s="288"/>
      <c r="G322" s="290"/>
      <c r="H322" s="107"/>
      <c r="I322" s="290"/>
      <c r="J322" s="107"/>
      <c r="K322" s="358" t="str">
        <f t="shared" si="125"/>
        <v/>
      </c>
      <c r="L322" s="358">
        <f t="shared" si="149"/>
        <v>0</v>
      </c>
      <c r="M322" s="358">
        <f t="shared" si="150"/>
        <v>0</v>
      </c>
      <c r="N322" s="359" t="str">
        <f t="shared" si="126"/>
        <v/>
      </c>
      <c r="O322" s="359" t="str">
        <f t="shared" si="127"/>
        <v/>
      </c>
      <c r="P322" s="359" t="str">
        <f t="shared" si="128"/>
        <v/>
      </c>
      <c r="Q322" s="359" t="str">
        <f t="shared" si="129"/>
        <v/>
      </c>
      <c r="R322" s="359" t="str">
        <f t="shared" si="130"/>
        <v/>
      </c>
      <c r="S322" s="359" t="str">
        <f t="shared" si="131"/>
        <v/>
      </c>
      <c r="T322" s="431" t="str">
        <f t="shared" si="151"/>
        <v/>
      </c>
      <c r="U322" s="515"/>
      <c r="V322" s="108"/>
      <c r="W322" s="109"/>
      <c r="X322" s="110"/>
      <c r="Y322" s="111"/>
      <c r="Z322" s="113"/>
      <c r="AA322" s="112"/>
      <c r="AB322" s="431" t="str">
        <f t="shared" si="132"/>
        <v/>
      </c>
      <c r="AC322" s="704" t="str">
        <f t="shared" si="152"/>
        <v/>
      </c>
      <c r="AD322" s="622"/>
      <c r="AE322" s="462"/>
      <c r="AF322" s="360" t="str">
        <f t="shared" si="133"/>
        <v/>
      </c>
      <c r="AG322" s="360" t="str">
        <f t="shared" si="134"/>
        <v/>
      </c>
      <c r="AH322" s="361" t="str">
        <f t="shared" si="135"/>
        <v/>
      </c>
      <c r="AI322" s="361" t="str">
        <f t="shared" si="136"/>
        <v/>
      </c>
      <c r="AJ322" s="361" t="str">
        <f t="shared" si="137"/>
        <v/>
      </c>
      <c r="AK322" s="361" t="str">
        <f t="shared" si="138"/>
        <v/>
      </c>
      <c r="AL322" s="361" t="str">
        <f t="shared" si="139"/>
        <v/>
      </c>
      <c r="AM322" s="361" t="str">
        <f t="shared" si="140"/>
        <v/>
      </c>
      <c r="AN322" s="362" t="str">
        <f>IF(AF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2,FALSE),IF(OR(AJ322=1,AJ322=2),VLOOKUP(AH322,INDEX((係数_乗用_ガソリン,係数_乗用_CNG,係数_乗用_軽油,係数_乗用_メタノール,係数_乗用_LPG),1,1,AR322):INDEX((係数_乗用_ガソリン,係数_乗用_CNG,係数_乗用_軽油,係数_乗用_メタノール,係数_乗用_LPG),125,5,AR322),2,FALSE))))))</f>
        <v/>
      </c>
      <c r="AO322" s="362" t="str">
        <f>IF(T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3,FALSE),IF(OR(AJ322=1,AJ322=2),VLOOKUP(AH322,INDEX((係数_乗用_ガソリン,係数_乗用_CNG,係数_乗用_軽油,係数_乗用_メタノール,係数_乗用_LPG),1,1,AR322):INDEX((係数_乗用_ガソリン,係数_乗用_CNG,係数_乗用_軽油,係数_乗用_メタノール,係数_乗用_LPG),125,5,AR322),3,FALSE))))))</f>
        <v/>
      </c>
      <c r="AP322" s="361" t="str">
        <f t="shared" si="141"/>
        <v/>
      </c>
      <c r="AQ322" s="363" t="str">
        <f t="shared" si="142"/>
        <v/>
      </c>
      <c r="AR322" s="361" t="str">
        <f t="shared" si="143"/>
        <v/>
      </c>
      <c r="AS322" s="363" t="str">
        <f t="shared" si="144"/>
        <v/>
      </c>
      <c r="AT322" s="364" t="str">
        <f t="shared" si="145"/>
        <v/>
      </c>
      <c r="AX322" s="607" t="b">
        <f t="shared" si="153"/>
        <v>0</v>
      </c>
      <c r="AY322" s="6" t="str">
        <f t="shared" si="154"/>
        <v>FALSEFALSEFALSE</v>
      </c>
      <c r="AZ322" s="608">
        <f t="shared" si="146"/>
        <v>0</v>
      </c>
      <c r="BA322" s="609" t="str">
        <f t="shared" si="155"/>
        <v/>
      </c>
      <c r="BB322" s="609">
        <f t="shared" si="147"/>
        <v>0</v>
      </c>
      <c r="BC322" s="604" t="str">
        <f t="shared" si="148"/>
        <v/>
      </c>
    </row>
    <row r="323" spans="1:55">
      <c r="A323" s="366">
        <v>267</v>
      </c>
      <c r="B323" s="108"/>
      <c r="C323" s="286"/>
      <c r="D323" s="287"/>
      <c r="E323" s="287"/>
      <c r="F323" s="288"/>
      <c r="G323" s="290"/>
      <c r="H323" s="107"/>
      <c r="I323" s="290"/>
      <c r="J323" s="107"/>
      <c r="K323" s="358" t="str">
        <f t="shared" si="125"/>
        <v/>
      </c>
      <c r="L323" s="358">
        <f t="shared" si="149"/>
        <v>0</v>
      </c>
      <c r="M323" s="358">
        <f t="shared" si="150"/>
        <v>0</v>
      </c>
      <c r="N323" s="359" t="str">
        <f t="shared" si="126"/>
        <v/>
      </c>
      <c r="O323" s="359" t="str">
        <f t="shared" si="127"/>
        <v/>
      </c>
      <c r="P323" s="359" t="str">
        <f t="shared" si="128"/>
        <v/>
      </c>
      <c r="Q323" s="359" t="str">
        <f t="shared" si="129"/>
        <v/>
      </c>
      <c r="R323" s="359" t="str">
        <f t="shared" si="130"/>
        <v/>
      </c>
      <c r="S323" s="359" t="str">
        <f t="shared" si="131"/>
        <v/>
      </c>
      <c r="T323" s="431" t="str">
        <f t="shared" si="151"/>
        <v/>
      </c>
      <c r="U323" s="515"/>
      <c r="V323" s="108"/>
      <c r="W323" s="109"/>
      <c r="X323" s="110"/>
      <c r="Y323" s="111"/>
      <c r="Z323" s="113"/>
      <c r="AA323" s="112"/>
      <c r="AB323" s="431" t="str">
        <f t="shared" si="132"/>
        <v/>
      </c>
      <c r="AC323" s="704" t="str">
        <f t="shared" si="152"/>
        <v/>
      </c>
      <c r="AD323" s="622"/>
      <c r="AE323" s="462"/>
      <c r="AF323" s="360" t="str">
        <f t="shared" si="133"/>
        <v/>
      </c>
      <c r="AG323" s="360" t="str">
        <f t="shared" si="134"/>
        <v/>
      </c>
      <c r="AH323" s="361" t="str">
        <f t="shared" si="135"/>
        <v/>
      </c>
      <c r="AI323" s="361" t="str">
        <f t="shared" si="136"/>
        <v/>
      </c>
      <c r="AJ323" s="361" t="str">
        <f t="shared" si="137"/>
        <v/>
      </c>
      <c r="AK323" s="361" t="str">
        <f t="shared" si="138"/>
        <v/>
      </c>
      <c r="AL323" s="361" t="str">
        <f t="shared" si="139"/>
        <v/>
      </c>
      <c r="AM323" s="361" t="str">
        <f t="shared" si="140"/>
        <v/>
      </c>
      <c r="AN323" s="362" t="str">
        <f>IF(AF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2,FALSE),IF(OR(AJ323=1,AJ323=2),VLOOKUP(AH323,INDEX((係数_乗用_ガソリン,係数_乗用_CNG,係数_乗用_軽油,係数_乗用_メタノール,係数_乗用_LPG),1,1,AR323):INDEX((係数_乗用_ガソリン,係数_乗用_CNG,係数_乗用_軽油,係数_乗用_メタノール,係数_乗用_LPG),125,5,AR323),2,FALSE))))))</f>
        <v/>
      </c>
      <c r="AO323" s="362" t="str">
        <f>IF(T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3,FALSE),IF(OR(AJ323=1,AJ323=2),VLOOKUP(AH323,INDEX((係数_乗用_ガソリン,係数_乗用_CNG,係数_乗用_軽油,係数_乗用_メタノール,係数_乗用_LPG),1,1,AR323):INDEX((係数_乗用_ガソリン,係数_乗用_CNG,係数_乗用_軽油,係数_乗用_メタノール,係数_乗用_LPG),125,5,AR323),3,FALSE))))))</f>
        <v/>
      </c>
      <c r="AP323" s="361" t="str">
        <f t="shared" si="141"/>
        <v/>
      </c>
      <c r="AQ323" s="363" t="str">
        <f t="shared" si="142"/>
        <v/>
      </c>
      <c r="AR323" s="361" t="str">
        <f t="shared" si="143"/>
        <v/>
      </c>
      <c r="AS323" s="363" t="str">
        <f t="shared" si="144"/>
        <v/>
      </c>
      <c r="AT323" s="364" t="str">
        <f t="shared" si="145"/>
        <v/>
      </c>
      <c r="AX323" s="607" t="b">
        <f t="shared" si="153"/>
        <v>0</v>
      </c>
      <c r="AY323" s="6" t="str">
        <f t="shared" si="154"/>
        <v>FALSEFALSEFALSE</v>
      </c>
      <c r="AZ323" s="608">
        <f t="shared" si="146"/>
        <v>0</v>
      </c>
      <c r="BA323" s="609" t="str">
        <f t="shared" si="155"/>
        <v/>
      </c>
      <c r="BB323" s="609">
        <f t="shared" si="147"/>
        <v>0</v>
      </c>
      <c r="BC323" s="604" t="str">
        <f t="shared" si="148"/>
        <v/>
      </c>
    </row>
    <row r="324" spans="1:55">
      <c r="A324" s="366">
        <v>268</v>
      </c>
      <c r="B324" s="108"/>
      <c r="C324" s="286"/>
      <c r="D324" s="287"/>
      <c r="E324" s="287"/>
      <c r="F324" s="288"/>
      <c r="G324" s="290"/>
      <c r="H324" s="107"/>
      <c r="I324" s="290"/>
      <c r="J324" s="107"/>
      <c r="K324" s="358" t="str">
        <f t="shared" si="125"/>
        <v/>
      </c>
      <c r="L324" s="358">
        <f t="shared" si="149"/>
        <v>0</v>
      </c>
      <c r="M324" s="358">
        <f t="shared" si="150"/>
        <v>0</v>
      </c>
      <c r="N324" s="359" t="str">
        <f t="shared" si="126"/>
        <v/>
      </c>
      <c r="O324" s="359" t="str">
        <f t="shared" si="127"/>
        <v/>
      </c>
      <c r="P324" s="359" t="str">
        <f t="shared" si="128"/>
        <v/>
      </c>
      <c r="Q324" s="359" t="str">
        <f t="shared" si="129"/>
        <v/>
      </c>
      <c r="R324" s="359" t="str">
        <f t="shared" si="130"/>
        <v/>
      </c>
      <c r="S324" s="359" t="str">
        <f t="shared" si="131"/>
        <v/>
      </c>
      <c r="T324" s="431" t="str">
        <f t="shared" si="151"/>
        <v/>
      </c>
      <c r="U324" s="515"/>
      <c r="V324" s="108"/>
      <c r="W324" s="109"/>
      <c r="X324" s="110"/>
      <c r="Y324" s="111"/>
      <c r="Z324" s="113"/>
      <c r="AA324" s="112"/>
      <c r="AB324" s="431" t="str">
        <f t="shared" si="132"/>
        <v/>
      </c>
      <c r="AC324" s="704" t="str">
        <f t="shared" si="152"/>
        <v/>
      </c>
      <c r="AD324" s="622"/>
      <c r="AE324" s="462"/>
      <c r="AF324" s="360" t="str">
        <f t="shared" si="133"/>
        <v/>
      </c>
      <c r="AG324" s="360" t="str">
        <f t="shared" si="134"/>
        <v/>
      </c>
      <c r="AH324" s="361" t="str">
        <f t="shared" si="135"/>
        <v/>
      </c>
      <c r="AI324" s="361" t="str">
        <f t="shared" si="136"/>
        <v/>
      </c>
      <c r="AJ324" s="361" t="str">
        <f t="shared" si="137"/>
        <v/>
      </c>
      <c r="AK324" s="361" t="str">
        <f t="shared" si="138"/>
        <v/>
      </c>
      <c r="AL324" s="361" t="str">
        <f t="shared" si="139"/>
        <v/>
      </c>
      <c r="AM324" s="361" t="str">
        <f t="shared" si="140"/>
        <v/>
      </c>
      <c r="AN324" s="362" t="str">
        <f>IF(AF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2,FALSE),IF(OR(AJ324=1,AJ324=2),VLOOKUP(AH324,INDEX((係数_乗用_ガソリン,係数_乗用_CNG,係数_乗用_軽油,係数_乗用_メタノール,係数_乗用_LPG),1,1,AR324):INDEX((係数_乗用_ガソリン,係数_乗用_CNG,係数_乗用_軽油,係数_乗用_メタノール,係数_乗用_LPG),125,5,AR324),2,FALSE))))))</f>
        <v/>
      </c>
      <c r="AO324" s="362" t="str">
        <f>IF(T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3,FALSE),IF(OR(AJ324=1,AJ324=2),VLOOKUP(AH324,INDEX((係数_乗用_ガソリン,係数_乗用_CNG,係数_乗用_軽油,係数_乗用_メタノール,係数_乗用_LPG),1,1,AR324):INDEX((係数_乗用_ガソリン,係数_乗用_CNG,係数_乗用_軽油,係数_乗用_メタノール,係数_乗用_LPG),125,5,AR324),3,FALSE))))))</f>
        <v/>
      </c>
      <c r="AP324" s="361" t="str">
        <f t="shared" si="141"/>
        <v/>
      </c>
      <c r="AQ324" s="363" t="str">
        <f t="shared" si="142"/>
        <v/>
      </c>
      <c r="AR324" s="361" t="str">
        <f t="shared" si="143"/>
        <v/>
      </c>
      <c r="AS324" s="363" t="str">
        <f t="shared" si="144"/>
        <v/>
      </c>
      <c r="AT324" s="364" t="str">
        <f t="shared" si="145"/>
        <v/>
      </c>
      <c r="AX324" s="607" t="b">
        <f t="shared" si="153"/>
        <v>0</v>
      </c>
      <c r="AY324" s="6" t="str">
        <f t="shared" si="154"/>
        <v>FALSEFALSEFALSE</v>
      </c>
      <c r="AZ324" s="608">
        <f t="shared" si="146"/>
        <v>0</v>
      </c>
      <c r="BA324" s="609" t="str">
        <f t="shared" si="155"/>
        <v/>
      </c>
      <c r="BB324" s="609">
        <f t="shared" si="147"/>
        <v>0</v>
      </c>
      <c r="BC324" s="604" t="str">
        <f t="shared" si="148"/>
        <v/>
      </c>
    </row>
    <row r="325" spans="1:55">
      <c r="A325" s="366">
        <v>269</v>
      </c>
      <c r="B325" s="108"/>
      <c r="C325" s="286"/>
      <c r="D325" s="287"/>
      <c r="E325" s="287"/>
      <c r="F325" s="288"/>
      <c r="G325" s="290"/>
      <c r="H325" s="107"/>
      <c r="I325" s="290"/>
      <c r="J325" s="107"/>
      <c r="K325" s="358" t="str">
        <f t="shared" si="125"/>
        <v/>
      </c>
      <c r="L325" s="358">
        <f t="shared" si="149"/>
        <v>0</v>
      </c>
      <c r="M325" s="358">
        <f t="shared" si="150"/>
        <v>0</v>
      </c>
      <c r="N325" s="359" t="str">
        <f t="shared" si="126"/>
        <v/>
      </c>
      <c r="O325" s="359" t="str">
        <f t="shared" si="127"/>
        <v/>
      </c>
      <c r="P325" s="359" t="str">
        <f t="shared" si="128"/>
        <v/>
      </c>
      <c r="Q325" s="359" t="str">
        <f t="shared" si="129"/>
        <v/>
      </c>
      <c r="R325" s="359" t="str">
        <f t="shared" si="130"/>
        <v/>
      </c>
      <c r="S325" s="359" t="str">
        <f t="shared" si="131"/>
        <v/>
      </c>
      <c r="T325" s="431" t="str">
        <f t="shared" si="151"/>
        <v/>
      </c>
      <c r="U325" s="515"/>
      <c r="V325" s="108"/>
      <c r="W325" s="109"/>
      <c r="X325" s="110"/>
      <c r="Y325" s="111"/>
      <c r="Z325" s="113"/>
      <c r="AA325" s="112"/>
      <c r="AB325" s="431" t="str">
        <f t="shared" si="132"/>
        <v/>
      </c>
      <c r="AC325" s="704" t="str">
        <f t="shared" si="152"/>
        <v/>
      </c>
      <c r="AD325" s="622"/>
      <c r="AE325" s="462"/>
      <c r="AF325" s="360" t="str">
        <f t="shared" si="133"/>
        <v/>
      </c>
      <c r="AG325" s="360" t="str">
        <f t="shared" si="134"/>
        <v/>
      </c>
      <c r="AH325" s="361" t="str">
        <f t="shared" si="135"/>
        <v/>
      </c>
      <c r="AI325" s="361" t="str">
        <f t="shared" si="136"/>
        <v/>
      </c>
      <c r="AJ325" s="361" t="str">
        <f t="shared" si="137"/>
        <v/>
      </c>
      <c r="AK325" s="361" t="str">
        <f t="shared" si="138"/>
        <v/>
      </c>
      <c r="AL325" s="361" t="str">
        <f t="shared" si="139"/>
        <v/>
      </c>
      <c r="AM325" s="361" t="str">
        <f t="shared" si="140"/>
        <v/>
      </c>
      <c r="AN325" s="362" t="str">
        <f>IF(AF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2,FALSE),IF(OR(AJ325=1,AJ325=2),VLOOKUP(AH325,INDEX((係数_乗用_ガソリン,係数_乗用_CNG,係数_乗用_軽油,係数_乗用_メタノール,係数_乗用_LPG),1,1,AR325):INDEX((係数_乗用_ガソリン,係数_乗用_CNG,係数_乗用_軽油,係数_乗用_メタノール,係数_乗用_LPG),125,5,AR325),2,FALSE))))))</f>
        <v/>
      </c>
      <c r="AO325" s="362" t="str">
        <f>IF(T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3,FALSE),IF(OR(AJ325=1,AJ325=2),VLOOKUP(AH325,INDEX((係数_乗用_ガソリン,係数_乗用_CNG,係数_乗用_軽油,係数_乗用_メタノール,係数_乗用_LPG),1,1,AR325):INDEX((係数_乗用_ガソリン,係数_乗用_CNG,係数_乗用_軽油,係数_乗用_メタノール,係数_乗用_LPG),125,5,AR325),3,FALSE))))))</f>
        <v/>
      </c>
      <c r="AP325" s="361" t="str">
        <f t="shared" si="141"/>
        <v/>
      </c>
      <c r="AQ325" s="363" t="str">
        <f t="shared" si="142"/>
        <v/>
      </c>
      <c r="AR325" s="361" t="str">
        <f t="shared" si="143"/>
        <v/>
      </c>
      <c r="AS325" s="363" t="str">
        <f t="shared" si="144"/>
        <v/>
      </c>
      <c r="AT325" s="364" t="str">
        <f t="shared" si="145"/>
        <v/>
      </c>
      <c r="AX325" s="607" t="b">
        <f t="shared" si="153"/>
        <v>0</v>
      </c>
      <c r="AY325" s="6" t="str">
        <f t="shared" si="154"/>
        <v>FALSEFALSEFALSE</v>
      </c>
      <c r="AZ325" s="608">
        <f t="shared" si="146"/>
        <v>0</v>
      </c>
      <c r="BA325" s="609" t="str">
        <f t="shared" si="155"/>
        <v/>
      </c>
      <c r="BB325" s="609">
        <f t="shared" si="147"/>
        <v>0</v>
      </c>
      <c r="BC325" s="604" t="str">
        <f t="shared" si="148"/>
        <v/>
      </c>
    </row>
    <row r="326" spans="1:55">
      <c r="A326" s="366">
        <v>270</v>
      </c>
      <c r="B326" s="108"/>
      <c r="C326" s="286"/>
      <c r="D326" s="287"/>
      <c r="E326" s="287"/>
      <c r="F326" s="288"/>
      <c r="G326" s="290"/>
      <c r="H326" s="107"/>
      <c r="I326" s="290"/>
      <c r="J326" s="107"/>
      <c r="K326" s="358" t="str">
        <f t="shared" si="125"/>
        <v/>
      </c>
      <c r="L326" s="358">
        <f t="shared" si="149"/>
        <v>0</v>
      </c>
      <c r="M326" s="358">
        <f t="shared" si="150"/>
        <v>0</v>
      </c>
      <c r="N326" s="359" t="str">
        <f t="shared" si="126"/>
        <v/>
      </c>
      <c r="O326" s="359" t="str">
        <f t="shared" si="127"/>
        <v/>
      </c>
      <c r="P326" s="359" t="str">
        <f t="shared" si="128"/>
        <v/>
      </c>
      <c r="Q326" s="359" t="str">
        <f t="shared" si="129"/>
        <v/>
      </c>
      <c r="R326" s="359" t="str">
        <f t="shared" si="130"/>
        <v/>
      </c>
      <c r="S326" s="359" t="str">
        <f t="shared" si="131"/>
        <v/>
      </c>
      <c r="T326" s="431" t="str">
        <f t="shared" si="151"/>
        <v/>
      </c>
      <c r="U326" s="515"/>
      <c r="V326" s="108"/>
      <c r="W326" s="109"/>
      <c r="X326" s="110"/>
      <c r="Y326" s="111"/>
      <c r="Z326" s="113"/>
      <c r="AA326" s="112"/>
      <c r="AB326" s="431" t="str">
        <f t="shared" si="132"/>
        <v/>
      </c>
      <c r="AC326" s="704" t="str">
        <f t="shared" si="152"/>
        <v/>
      </c>
      <c r="AD326" s="622"/>
      <c r="AE326" s="462"/>
      <c r="AF326" s="360" t="str">
        <f t="shared" si="133"/>
        <v/>
      </c>
      <c r="AG326" s="360" t="str">
        <f t="shared" si="134"/>
        <v/>
      </c>
      <c r="AH326" s="361" t="str">
        <f t="shared" si="135"/>
        <v/>
      </c>
      <c r="AI326" s="361" t="str">
        <f t="shared" si="136"/>
        <v/>
      </c>
      <c r="AJ326" s="361" t="str">
        <f t="shared" si="137"/>
        <v/>
      </c>
      <c r="AK326" s="361" t="str">
        <f t="shared" si="138"/>
        <v/>
      </c>
      <c r="AL326" s="361" t="str">
        <f t="shared" si="139"/>
        <v/>
      </c>
      <c r="AM326" s="361" t="str">
        <f t="shared" si="140"/>
        <v/>
      </c>
      <c r="AN326" s="362" t="str">
        <f>IF(AF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2,FALSE),IF(OR(AJ326=1,AJ326=2),VLOOKUP(AH326,INDEX((係数_乗用_ガソリン,係数_乗用_CNG,係数_乗用_軽油,係数_乗用_メタノール,係数_乗用_LPG),1,1,AR326):INDEX((係数_乗用_ガソリン,係数_乗用_CNG,係数_乗用_軽油,係数_乗用_メタノール,係数_乗用_LPG),125,5,AR326),2,FALSE))))))</f>
        <v/>
      </c>
      <c r="AO326" s="362" t="str">
        <f>IF(T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3,FALSE),IF(OR(AJ326=1,AJ326=2),VLOOKUP(AH326,INDEX((係数_乗用_ガソリン,係数_乗用_CNG,係数_乗用_軽油,係数_乗用_メタノール,係数_乗用_LPG),1,1,AR326):INDEX((係数_乗用_ガソリン,係数_乗用_CNG,係数_乗用_軽油,係数_乗用_メタノール,係数_乗用_LPG),125,5,AR326),3,FALSE))))))</f>
        <v/>
      </c>
      <c r="AP326" s="361" t="str">
        <f t="shared" si="141"/>
        <v/>
      </c>
      <c r="AQ326" s="363" t="str">
        <f t="shared" si="142"/>
        <v/>
      </c>
      <c r="AR326" s="361" t="str">
        <f t="shared" si="143"/>
        <v/>
      </c>
      <c r="AS326" s="363" t="str">
        <f t="shared" si="144"/>
        <v/>
      </c>
      <c r="AT326" s="364" t="str">
        <f t="shared" si="145"/>
        <v/>
      </c>
      <c r="AX326" s="607" t="b">
        <f t="shared" si="153"/>
        <v>0</v>
      </c>
      <c r="AY326" s="6" t="str">
        <f t="shared" si="154"/>
        <v>FALSEFALSEFALSE</v>
      </c>
      <c r="AZ326" s="608">
        <f t="shared" si="146"/>
        <v>0</v>
      </c>
      <c r="BA326" s="609" t="str">
        <f t="shared" si="155"/>
        <v/>
      </c>
      <c r="BB326" s="609">
        <f t="shared" si="147"/>
        <v>0</v>
      </c>
      <c r="BC326" s="604" t="str">
        <f t="shared" si="148"/>
        <v/>
      </c>
    </row>
    <row r="327" spans="1:55">
      <c r="A327" s="366">
        <v>271</v>
      </c>
      <c r="B327" s="108"/>
      <c r="C327" s="286"/>
      <c r="D327" s="287"/>
      <c r="E327" s="287"/>
      <c r="F327" s="288"/>
      <c r="G327" s="290"/>
      <c r="H327" s="107"/>
      <c r="I327" s="290"/>
      <c r="J327" s="107"/>
      <c r="K327" s="358" t="str">
        <f t="shared" si="125"/>
        <v/>
      </c>
      <c r="L327" s="358">
        <f t="shared" si="149"/>
        <v>0</v>
      </c>
      <c r="M327" s="358">
        <f t="shared" si="150"/>
        <v>0</v>
      </c>
      <c r="N327" s="359" t="str">
        <f t="shared" si="126"/>
        <v/>
      </c>
      <c r="O327" s="359" t="str">
        <f t="shared" si="127"/>
        <v/>
      </c>
      <c r="P327" s="359" t="str">
        <f t="shared" si="128"/>
        <v/>
      </c>
      <c r="Q327" s="359" t="str">
        <f t="shared" si="129"/>
        <v/>
      </c>
      <c r="R327" s="359" t="str">
        <f t="shared" si="130"/>
        <v/>
      </c>
      <c r="S327" s="359" t="str">
        <f t="shared" si="131"/>
        <v/>
      </c>
      <c r="T327" s="431" t="str">
        <f t="shared" si="151"/>
        <v/>
      </c>
      <c r="U327" s="515"/>
      <c r="V327" s="108"/>
      <c r="W327" s="109"/>
      <c r="X327" s="110"/>
      <c r="Y327" s="111"/>
      <c r="Z327" s="113"/>
      <c r="AA327" s="112"/>
      <c r="AB327" s="431" t="str">
        <f t="shared" si="132"/>
        <v/>
      </c>
      <c r="AC327" s="704" t="str">
        <f t="shared" si="152"/>
        <v/>
      </c>
      <c r="AD327" s="622"/>
      <c r="AE327" s="462"/>
      <c r="AF327" s="360" t="str">
        <f t="shared" si="133"/>
        <v/>
      </c>
      <c r="AG327" s="360" t="str">
        <f t="shared" si="134"/>
        <v/>
      </c>
      <c r="AH327" s="361" t="str">
        <f t="shared" si="135"/>
        <v/>
      </c>
      <c r="AI327" s="361" t="str">
        <f t="shared" si="136"/>
        <v/>
      </c>
      <c r="AJ327" s="361" t="str">
        <f t="shared" si="137"/>
        <v/>
      </c>
      <c r="AK327" s="361" t="str">
        <f t="shared" si="138"/>
        <v/>
      </c>
      <c r="AL327" s="361" t="str">
        <f t="shared" si="139"/>
        <v/>
      </c>
      <c r="AM327" s="361" t="str">
        <f t="shared" si="140"/>
        <v/>
      </c>
      <c r="AN327" s="362" t="str">
        <f>IF(AF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2,FALSE),IF(OR(AJ327=1,AJ327=2),VLOOKUP(AH327,INDEX((係数_乗用_ガソリン,係数_乗用_CNG,係数_乗用_軽油,係数_乗用_メタノール,係数_乗用_LPG),1,1,AR327):INDEX((係数_乗用_ガソリン,係数_乗用_CNG,係数_乗用_軽油,係数_乗用_メタノール,係数_乗用_LPG),125,5,AR327),2,FALSE))))))</f>
        <v/>
      </c>
      <c r="AO327" s="362" t="str">
        <f>IF(T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3,FALSE),IF(OR(AJ327=1,AJ327=2),VLOOKUP(AH327,INDEX((係数_乗用_ガソリン,係数_乗用_CNG,係数_乗用_軽油,係数_乗用_メタノール,係数_乗用_LPG),1,1,AR327):INDEX((係数_乗用_ガソリン,係数_乗用_CNG,係数_乗用_軽油,係数_乗用_メタノール,係数_乗用_LPG),125,5,AR327),3,FALSE))))))</f>
        <v/>
      </c>
      <c r="AP327" s="361" t="str">
        <f t="shared" si="141"/>
        <v/>
      </c>
      <c r="AQ327" s="363" t="str">
        <f t="shared" si="142"/>
        <v/>
      </c>
      <c r="AR327" s="361" t="str">
        <f t="shared" si="143"/>
        <v/>
      </c>
      <c r="AS327" s="363" t="str">
        <f t="shared" si="144"/>
        <v/>
      </c>
      <c r="AT327" s="364" t="str">
        <f t="shared" si="145"/>
        <v/>
      </c>
      <c r="AX327" s="607" t="b">
        <f t="shared" si="153"/>
        <v>0</v>
      </c>
      <c r="AY327" s="6" t="str">
        <f t="shared" si="154"/>
        <v>FALSEFALSEFALSE</v>
      </c>
      <c r="AZ327" s="608">
        <f t="shared" si="146"/>
        <v>0</v>
      </c>
      <c r="BA327" s="609" t="str">
        <f t="shared" si="155"/>
        <v/>
      </c>
      <c r="BB327" s="609">
        <f t="shared" si="147"/>
        <v>0</v>
      </c>
      <c r="BC327" s="604" t="str">
        <f t="shared" si="148"/>
        <v/>
      </c>
    </row>
    <row r="328" spans="1:55">
      <c r="A328" s="366">
        <v>272</v>
      </c>
      <c r="B328" s="108"/>
      <c r="C328" s="286"/>
      <c r="D328" s="287"/>
      <c r="E328" s="287"/>
      <c r="F328" s="288"/>
      <c r="G328" s="290"/>
      <c r="H328" s="107"/>
      <c r="I328" s="290"/>
      <c r="J328" s="107"/>
      <c r="K328" s="358" t="str">
        <f t="shared" si="125"/>
        <v/>
      </c>
      <c r="L328" s="358">
        <f t="shared" si="149"/>
        <v>0</v>
      </c>
      <c r="M328" s="358">
        <f t="shared" si="150"/>
        <v>0</v>
      </c>
      <c r="N328" s="359" t="str">
        <f t="shared" si="126"/>
        <v/>
      </c>
      <c r="O328" s="359" t="str">
        <f t="shared" si="127"/>
        <v/>
      </c>
      <c r="P328" s="359" t="str">
        <f t="shared" si="128"/>
        <v/>
      </c>
      <c r="Q328" s="359" t="str">
        <f t="shared" si="129"/>
        <v/>
      </c>
      <c r="R328" s="359" t="str">
        <f t="shared" si="130"/>
        <v/>
      </c>
      <c r="S328" s="359" t="str">
        <f t="shared" si="131"/>
        <v/>
      </c>
      <c r="T328" s="431" t="str">
        <f t="shared" si="151"/>
        <v/>
      </c>
      <c r="U328" s="515"/>
      <c r="V328" s="108"/>
      <c r="W328" s="109"/>
      <c r="X328" s="110"/>
      <c r="Y328" s="111"/>
      <c r="Z328" s="113"/>
      <c r="AA328" s="112"/>
      <c r="AB328" s="431" t="str">
        <f t="shared" si="132"/>
        <v/>
      </c>
      <c r="AC328" s="704" t="str">
        <f t="shared" si="152"/>
        <v/>
      </c>
      <c r="AD328" s="622"/>
      <c r="AE328" s="462"/>
      <c r="AF328" s="360" t="str">
        <f t="shared" si="133"/>
        <v/>
      </c>
      <c r="AG328" s="360" t="str">
        <f t="shared" si="134"/>
        <v/>
      </c>
      <c r="AH328" s="361" t="str">
        <f t="shared" si="135"/>
        <v/>
      </c>
      <c r="AI328" s="361" t="str">
        <f t="shared" si="136"/>
        <v/>
      </c>
      <c r="AJ328" s="361" t="str">
        <f t="shared" si="137"/>
        <v/>
      </c>
      <c r="AK328" s="361" t="str">
        <f t="shared" si="138"/>
        <v/>
      </c>
      <c r="AL328" s="361" t="str">
        <f t="shared" si="139"/>
        <v/>
      </c>
      <c r="AM328" s="361" t="str">
        <f t="shared" si="140"/>
        <v/>
      </c>
      <c r="AN328" s="362" t="str">
        <f>IF(AF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2,FALSE),IF(OR(AJ328=1,AJ328=2),VLOOKUP(AH328,INDEX((係数_乗用_ガソリン,係数_乗用_CNG,係数_乗用_軽油,係数_乗用_メタノール,係数_乗用_LPG),1,1,AR328):INDEX((係数_乗用_ガソリン,係数_乗用_CNG,係数_乗用_軽油,係数_乗用_メタノール,係数_乗用_LPG),125,5,AR328),2,FALSE))))))</f>
        <v/>
      </c>
      <c r="AO328" s="362" t="str">
        <f>IF(T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3,FALSE),IF(OR(AJ328=1,AJ328=2),VLOOKUP(AH328,INDEX((係数_乗用_ガソリン,係数_乗用_CNG,係数_乗用_軽油,係数_乗用_メタノール,係数_乗用_LPG),1,1,AR328):INDEX((係数_乗用_ガソリン,係数_乗用_CNG,係数_乗用_軽油,係数_乗用_メタノール,係数_乗用_LPG),125,5,AR328),3,FALSE))))))</f>
        <v/>
      </c>
      <c r="AP328" s="361" t="str">
        <f t="shared" si="141"/>
        <v/>
      </c>
      <c r="AQ328" s="363" t="str">
        <f t="shared" si="142"/>
        <v/>
      </c>
      <c r="AR328" s="361" t="str">
        <f t="shared" si="143"/>
        <v/>
      </c>
      <c r="AS328" s="363" t="str">
        <f t="shared" si="144"/>
        <v/>
      </c>
      <c r="AT328" s="364" t="str">
        <f t="shared" si="145"/>
        <v/>
      </c>
      <c r="AX328" s="607" t="b">
        <f t="shared" si="153"/>
        <v>0</v>
      </c>
      <c r="AY328" s="6" t="str">
        <f t="shared" si="154"/>
        <v>FALSEFALSEFALSE</v>
      </c>
      <c r="AZ328" s="608">
        <f t="shared" si="146"/>
        <v>0</v>
      </c>
      <c r="BA328" s="609" t="str">
        <f t="shared" si="155"/>
        <v/>
      </c>
      <c r="BB328" s="609">
        <f t="shared" si="147"/>
        <v>0</v>
      </c>
      <c r="BC328" s="604" t="str">
        <f t="shared" si="148"/>
        <v/>
      </c>
    </row>
    <row r="329" spans="1:55">
      <c r="A329" s="366">
        <v>273</v>
      </c>
      <c r="B329" s="108"/>
      <c r="C329" s="286"/>
      <c r="D329" s="287"/>
      <c r="E329" s="287"/>
      <c r="F329" s="288"/>
      <c r="G329" s="290"/>
      <c r="H329" s="107"/>
      <c r="I329" s="290"/>
      <c r="J329" s="107"/>
      <c r="K329" s="358" t="str">
        <f t="shared" si="125"/>
        <v/>
      </c>
      <c r="L329" s="358">
        <f t="shared" si="149"/>
        <v>0</v>
      </c>
      <c r="M329" s="358">
        <f t="shared" si="150"/>
        <v>0</v>
      </c>
      <c r="N329" s="359" t="str">
        <f t="shared" si="126"/>
        <v/>
      </c>
      <c r="O329" s="359" t="str">
        <f t="shared" si="127"/>
        <v/>
      </c>
      <c r="P329" s="359" t="str">
        <f t="shared" si="128"/>
        <v/>
      </c>
      <c r="Q329" s="359" t="str">
        <f t="shared" si="129"/>
        <v/>
      </c>
      <c r="R329" s="359" t="str">
        <f t="shared" si="130"/>
        <v/>
      </c>
      <c r="S329" s="359" t="str">
        <f t="shared" si="131"/>
        <v/>
      </c>
      <c r="T329" s="431" t="str">
        <f t="shared" si="151"/>
        <v/>
      </c>
      <c r="U329" s="515"/>
      <c r="V329" s="108"/>
      <c r="W329" s="109"/>
      <c r="X329" s="110"/>
      <c r="Y329" s="111"/>
      <c r="Z329" s="113"/>
      <c r="AA329" s="112"/>
      <c r="AB329" s="431" t="str">
        <f t="shared" si="132"/>
        <v/>
      </c>
      <c r="AC329" s="704" t="str">
        <f t="shared" si="152"/>
        <v/>
      </c>
      <c r="AD329" s="622"/>
      <c r="AE329" s="462"/>
      <c r="AF329" s="360" t="str">
        <f t="shared" si="133"/>
        <v/>
      </c>
      <c r="AG329" s="360" t="str">
        <f t="shared" si="134"/>
        <v/>
      </c>
      <c r="AH329" s="361" t="str">
        <f t="shared" si="135"/>
        <v/>
      </c>
      <c r="AI329" s="361" t="str">
        <f t="shared" si="136"/>
        <v/>
      </c>
      <c r="AJ329" s="361" t="str">
        <f t="shared" si="137"/>
        <v/>
      </c>
      <c r="AK329" s="361" t="str">
        <f t="shared" si="138"/>
        <v/>
      </c>
      <c r="AL329" s="361" t="str">
        <f t="shared" si="139"/>
        <v/>
      </c>
      <c r="AM329" s="361" t="str">
        <f t="shared" si="140"/>
        <v/>
      </c>
      <c r="AN329" s="362" t="str">
        <f>IF(AF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2,FALSE),IF(OR(AJ329=1,AJ329=2),VLOOKUP(AH329,INDEX((係数_乗用_ガソリン,係数_乗用_CNG,係数_乗用_軽油,係数_乗用_メタノール,係数_乗用_LPG),1,1,AR329):INDEX((係数_乗用_ガソリン,係数_乗用_CNG,係数_乗用_軽油,係数_乗用_メタノール,係数_乗用_LPG),125,5,AR329),2,FALSE))))))</f>
        <v/>
      </c>
      <c r="AO329" s="362" t="str">
        <f>IF(T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3,FALSE),IF(OR(AJ329=1,AJ329=2),VLOOKUP(AH329,INDEX((係数_乗用_ガソリン,係数_乗用_CNG,係数_乗用_軽油,係数_乗用_メタノール,係数_乗用_LPG),1,1,AR329):INDEX((係数_乗用_ガソリン,係数_乗用_CNG,係数_乗用_軽油,係数_乗用_メタノール,係数_乗用_LPG),125,5,AR329),3,FALSE))))))</f>
        <v/>
      </c>
      <c r="AP329" s="361" t="str">
        <f t="shared" si="141"/>
        <v/>
      </c>
      <c r="AQ329" s="363" t="str">
        <f t="shared" si="142"/>
        <v/>
      </c>
      <c r="AR329" s="361" t="str">
        <f t="shared" si="143"/>
        <v/>
      </c>
      <c r="AS329" s="363" t="str">
        <f t="shared" si="144"/>
        <v/>
      </c>
      <c r="AT329" s="364" t="str">
        <f t="shared" si="145"/>
        <v/>
      </c>
      <c r="AX329" s="607" t="b">
        <f t="shared" si="153"/>
        <v>0</v>
      </c>
      <c r="AY329" s="6" t="str">
        <f t="shared" si="154"/>
        <v>FALSEFALSEFALSE</v>
      </c>
      <c r="AZ329" s="608">
        <f t="shared" si="146"/>
        <v>0</v>
      </c>
      <c r="BA329" s="609" t="str">
        <f t="shared" si="155"/>
        <v/>
      </c>
      <c r="BB329" s="609">
        <f t="shared" si="147"/>
        <v>0</v>
      </c>
      <c r="BC329" s="604" t="str">
        <f t="shared" si="148"/>
        <v/>
      </c>
    </row>
    <row r="330" spans="1:55">
      <c r="A330" s="366">
        <v>274</v>
      </c>
      <c r="B330" s="108"/>
      <c r="C330" s="286"/>
      <c r="D330" s="287"/>
      <c r="E330" s="287"/>
      <c r="F330" s="288"/>
      <c r="G330" s="290"/>
      <c r="H330" s="107"/>
      <c r="I330" s="290"/>
      <c r="J330" s="107"/>
      <c r="K330" s="358" t="str">
        <f t="shared" si="125"/>
        <v/>
      </c>
      <c r="L330" s="358">
        <f t="shared" si="149"/>
        <v>0</v>
      </c>
      <c r="M330" s="358">
        <f t="shared" si="150"/>
        <v>0</v>
      </c>
      <c r="N330" s="359" t="str">
        <f t="shared" si="126"/>
        <v/>
      </c>
      <c r="O330" s="359" t="str">
        <f t="shared" si="127"/>
        <v/>
      </c>
      <c r="P330" s="359" t="str">
        <f t="shared" si="128"/>
        <v/>
      </c>
      <c r="Q330" s="359" t="str">
        <f t="shared" si="129"/>
        <v/>
      </c>
      <c r="R330" s="359" t="str">
        <f t="shared" si="130"/>
        <v/>
      </c>
      <c r="S330" s="359" t="str">
        <f t="shared" si="131"/>
        <v/>
      </c>
      <c r="T330" s="431" t="str">
        <f t="shared" si="151"/>
        <v/>
      </c>
      <c r="U330" s="515"/>
      <c r="V330" s="108"/>
      <c r="W330" s="109"/>
      <c r="X330" s="110"/>
      <c r="Y330" s="111"/>
      <c r="Z330" s="113"/>
      <c r="AA330" s="112"/>
      <c r="AB330" s="431" t="str">
        <f t="shared" si="132"/>
        <v/>
      </c>
      <c r="AC330" s="704" t="str">
        <f t="shared" si="152"/>
        <v/>
      </c>
      <c r="AD330" s="622"/>
      <c r="AE330" s="462"/>
      <c r="AF330" s="360" t="str">
        <f t="shared" si="133"/>
        <v/>
      </c>
      <c r="AG330" s="360" t="str">
        <f t="shared" si="134"/>
        <v/>
      </c>
      <c r="AH330" s="361" t="str">
        <f t="shared" si="135"/>
        <v/>
      </c>
      <c r="AI330" s="361" t="str">
        <f t="shared" si="136"/>
        <v/>
      </c>
      <c r="AJ330" s="361" t="str">
        <f t="shared" si="137"/>
        <v/>
      </c>
      <c r="AK330" s="361" t="str">
        <f t="shared" si="138"/>
        <v/>
      </c>
      <c r="AL330" s="361" t="str">
        <f t="shared" si="139"/>
        <v/>
      </c>
      <c r="AM330" s="361" t="str">
        <f t="shared" si="140"/>
        <v/>
      </c>
      <c r="AN330" s="362" t="str">
        <f>IF(AF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2,FALSE),IF(OR(AJ330=1,AJ330=2),VLOOKUP(AH330,INDEX((係数_乗用_ガソリン,係数_乗用_CNG,係数_乗用_軽油,係数_乗用_メタノール,係数_乗用_LPG),1,1,AR330):INDEX((係数_乗用_ガソリン,係数_乗用_CNG,係数_乗用_軽油,係数_乗用_メタノール,係数_乗用_LPG),125,5,AR330),2,FALSE))))))</f>
        <v/>
      </c>
      <c r="AO330" s="362" t="str">
        <f>IF(T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3,FALSE),IF(OR(AJ330=1,AJ330=2),VLOOKUP(AH330,INDEX((係数_乗用_ガソリン,係数_乗用_CNG,係数_乗用_軽油,係数_乗用_メタノール,係数_乗用_LPG),1,1,AR330):INDEX((係数_乗用_ガソリン,係数_乗用_CNG,係数_乗用_軽油,係数_乗用_メタノール,係数_乗用_LPG),125,5,AR330),3,FALSE))))))</f>
        <v/>
      </c>
      <c r="AP330" s="361" t="str">
        <f t="shared" si="141"/>
        <v/>
      </c>
      <c r="AQ330" s="363" t="str">
        <f t="shared" si="142"/>
        <v/>
      </c>
      <c r="AR330" s="361" t="str">
        <f t="shared" si="143"/>
        <v/>
      </c>
      <c r="AS330" s="363" t="str">
        <f t="shared" si="144"/>
        <v/>
      </c>
      <c r="AT330" s="364" t="str">
        <f t="shared" si="145"/>
        <v/>
      </c>
      <c r="AX330" s="607" t="b">
        <f t="shared" si="153"/>
        <v>0</v>
      </c>
      <c r="AY330" s="6" t="str">
        <f t="shared" si="154"/>
        <v>FALSEFALSEFALSE</v>
      </c>
      <c r="AZ330" s="608">
        <f t="shared" si="146"/>
        <v>0</v>
      </c>
      <c r="BA330" s="609" t="str">
        <f t="shared" si="155"/>
        <v/>
      </c>
      <c r="BB330" s="609">
        <f t="shared" si="147"/>
        <v>0</v>
      </c>
      <c r="BC330" s="604" t="str">
        <f t="shared" si="148"/>
        <v/>
      </c>
    </row>
    <row r="331" spans="1:55">
      <c r="A331" s="366">
        <v>275</v>
      </c>
      <c r="B331" s="108"/>
      <c r="C331" s="286"/>
      <c r="D331" s="287"/>
      <c r="E331" s="287"/>
      <c r="F331" s="288"/>
      <c r="G331" s="290"/>
      <c r="H331" s="107"/>
      <c r="I331" s="290"/>
      <c r="J331" s="107"/>
      <c r="K331" s="358" t="str">
        <f t="shared" si="125"/>
        <v/>
      </c>
      <c r="L331" s="358">
        <f t="shared" si="149"/>
        <v>0</v>
      </c>
      <c r="M331" s="358">
        <f t="shared" si="150"/>
        <v>0</v>
      </c>
      <c r="N331" s="359" t="str">
        <f t="shared" si="126"/>
        <v/>
      </c>
      <c r="O331" s="359" t="str">
        <f t="shared" si="127"/>
        <v/>
      </c>
      <c r="P331" s="359" t="str">
        <f t="shared" si="128"/>
        <v/>
      </c>
      <c r="Q331" s="359" t="str">
        <f t="shared" si="129"/>
        <v/>
      </c>
      <c r="R331" s="359" t="str">
        <f t="shared" si="130"/>
        <v/>
      </c>
      <c r="S331" s="359" t="str">
        <f t="shared" si="131"/>
        <v/>
      </c>
      <c r="T331" s="431" t="str">
        <f t="shared" si="151"/>
        <v/>
      </c>
      <c r="U331" s="515"/>
      <c r="V331" s="108"/>
      <c r="W331" s="109"/>
      <c r="X331" s="110"/>
      <c r="Y331" s="111"/>
      <c r="Z331" s="113"/>
      <c r="AA331" s="112"/>
      <c r="AB331" s="431" t="str">
        <f t="shared" si="132"/>
        <v/>
      </c>
      <c r="AC331" s="704" t="str">
        <f t="shared" si="152"/>
        <v/>
      </c>
      <c r="AD331" s="622"/>
      <c r="AE331" s="462"/>
      <c r="AF331" s="360" t="str">
        <f t="shared" si="133"/>
        <v/>
      </c>
      <c r="AG331" s="360" t="str">
        <f t="shared" si="134"/>
        <v/>
      </c>
      <c r="AH331" s="361" t="str">
        <f t="shared" si="135"/>
        <v/>
      </c>
      <c r="AI331" s="361" t="str">
        <f t="shared" si="136"/>
        <v/>
      </c>
      <c r="AJ331" s="361" t="str">
        <f t="shared" si="137"/>
        <v/>
      </c>
      <c r="AK331" s="361" t="str">
        <f t="shared" si="138"/>
        <v/>
      </c>
      <c r="AL331" s="361" t="str">
        <f t="shared" si="139"/>
        <v/>
      </c>
      <c r="AM331" s="361" t="str">
        <f t="shared" si="140"/>
        <v/>
      </c>
      <c r="AN331" s="362" t="str">
        <f>IF(AF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2,FALSE),IF(OR(AJ331=1,AJ331=2),VLOOKUP(AH331,INDEX((係数_乗用_ガソリン,係数_乗用_CNG,係数_乗用_軽油,係数_乗用_メタノール,係数_乗用_LPG),1,1,AR331):INDEX((係数_乗用_ガソリン,係数_乗用_CNG,係数_乗用_軽油,係数_乗用_メタノール,係数_乗用_LPG),125,5,AR331),2,FALSE))))))</f>
        <v/>
      </c>
      <c r="AO331" s="362" t="str">
        <f>IF(T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3,FALSE),IF(OR(AJ331=1,AJ331=2),VLOOKUP(AH331,INDEX((係数_乗用_ガソリン,係数_乗用_CNG,係数_乗用_軽油,係数_乗用_メタノール,係数_乗用_LPG),1,1,AR331):INDEX((係数_乗用_ガソリン,係数_乗用_CNG,係数_乗用_軽油,係数_乗用_メタノール,係数_乗用_LPG),125,5,AR331),3,FALSE))))))</f>
        <v/>
      </c>
      <c r="AP331" s="361" t="str">
        <f t="shared" si="141"/>
        <v/>
      </c>
      <c r="AQ331" s="363" t="str">
        <f t="shared" si="142"/>
        <v/>
      </c>
      <c r="AR331" s="361" t="str">
        <f t="shared" si="143"/>
        <v/>
      </c>
      <c r="AS331" s="363" t="str">
        <f t="shared" si="144"/>
        <v/>
      </c>
      <c r="AT331" s="364" t="str">
        <f t="shared" si="145"/>
        <v/>
      </c>
      <c r="AX331" s="607" t="b">
        <f t="shared" si="153"/>
        <v>0</v>
      </c>
      <c r="AY331" s="6" t="str">
        <f t="shared" si="154"/>
        <v>FALSEFALSEFALSE</v>
      </c>
      <c r="AZ331" s="608">
        <f t="shared" si="146"/>
        <v>0</v>
      </c>
      <c r="BA331" s="609" t="str">
        <f t="shared" si="155"/>
        <v/>
      </c>
      <c r="BB331" s="609">
        <f t="shared" si="147"/>
        <v>0</v>
      </c>
      <c r="BC331" s="604" t="str">
        <f t="shared" si="148"/>
        <v/>
      </c>
    </row>
    <row r="332" spans="1:55">
      <c r="A332" s="366">
        <v>276</v>
      </c>
      <c r="B332" s="108"/>
      <c r="C332" s="286"/>
      <c r="D332" s="287"/>
      <c r="E332" s="287"/>
      <c r="F332" s="288"/>
      <c r="G332" s="290"/>
      <c r="H332" s="107"/>
      <c r="I332" s="290"/>
      <c r="J332" s="107"/>
      <c r="K332" s="358" t="str">
        <f t="shared" si="125"/>
        <v/>
      </c>
      <c r="L332" s="358">
        <f t="shared" si="149"/>
        <v>0</v>
      </c>
      <c r="M332" s="358">
        <f t="shared" si="150"/>
        <v>0</v>
      </c>
      <c r="N332" s="359" t="str">
        <f t="shared" si="126"/>
        <v/>
      </c>
      <c r="O332" s="359" t="str">
        <f t="shared" si="127"/>
        <v/>
      </c>
      <c r="P332" s="359" t="str">
        <f t="shared" si="128"/>
        <v/>
      </c>
      <c r="Q332" s="359" t="str">
        <f t="shared" si="129"/>
        <v/>
      </c>
      <c r="R332" s="359" t="str">
        <f t="shared" si="130"/>
        <v/>
      </c>
      <c r="S332" s="359" t="str">
        <f t="shared" si="131"/>
        <v/>
      </c>
      <c r="T332" s="431" t="str">
        <f t="shared" si="151"/>
        <v/>
      </c>
      <c r="U332" s="515"/>
      <c r="V332" s="108"/>
      <c r="W332" s="109"/>
      <c r="X332" s="110"/>
      <c r="Y332" s="111"/>
      <c r="Z332" s="113"/>
      <c r="AA332" s="112"/>
      <c r="AB332" s="431" t="str">
        <f t="shared" si="132"/>
        <v/>
      </c>
      <c r="AC332" s="704" t="str">
        <f t="shared" si="152"/>
        <v/>
      </c>
      <c r="AD332" s="622"/>
      <c r="AE332" s="462"/>
      <c r="AF332" s="360" t="str">
        <f t="shared" si="133"/>
        <v/>
      </c>
      <c r="AG332" s="360" t="str">
        <f t="shared" si="134"/>
        <v/>
      </c>
      <c r="AH332" s="361" t="str">
        <f t="shared" si="135"/>
        <v/>
      </c>
      <c r="AI332" s="361" t="str">
        <f t="shared" si="136"/>
        <v/>
      </c>
      <c r="AJ332" s="361" t="str">
        <f t="shared" si="137"/>
        <v/>
      </c>
      <c r="AK332" s="361" t="str">
        <f t="shared" si="138"/>
        <v/>
      </c>
      <c r="AL332" s="361" t="str">
        <f t="shared" si="139"/>
        <v/>
      </c>
      <c r="AM332" s="361" t="str">
        <f t="shared" si="140"/>
        <v/>
      </c>
      <c r="AN332" s="362" t="str">
        <f>IF(AF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2,FALSE),IF(OR(AJ332=1,AJ332=2),VLOOKUP(AH332,INDEX((係数_乗用_ガソリン,係数_乗用_CNG,係数_乗用_軽油,係数_乗用_メタノール,係数_乗用_LPG),1,1,AR332):INDEX((係数_乗用_ガソリン,係数_乗用_CNG,係数_乗用_軽油,係数_乗用_メタノール,係数_乗用_LPG),125,5,AR332),2,FALSE))))))</f>
        <v/>
      </c>
      <c r="AO332" s="362" t="str">
        <f>IF(T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3,FALSE),IF(OR(AJ332=1,AJ332=2),VLOOKUP(AH332,INDEX((係数_乗用_ガソリン,係数_乗用_CNG,係数_乗用_軽油,係数_乗用_メタノール,係数_乗用_LPG),1,1,AR332):INDEX((係数_乗用_ガソリン,係数_乗用_CNG,係数_乗用_軽油,係数_乗用_メタノール,係数_乗用_LPG),125,5,AR332),3,FALSE))))))</f>
        <v/>
      </c>
      <c r="AP332" s="361" t="str">
        <f t="shared" si="141"/>
        <v/>
      </c>
      <c r="AQ332" s="363" t="str">
        <f t="shared" si="142"/>
        <v/>
      </c>
      <c r="AR332" s="361" t="str">
        <f t="shared" si="143"/>
        <v/>
      </c>
      <c r="AS332" s="363" t="str">
        <f t="shared" si="144"/>
        <v/>
      </c>
      <c r="AT332" s="364" t="str">
        <f t="shared" si="145"/>
        <v/>
      </c>
      <c r="AX332" s="607" t="b">
        <f t="shared" si="153"/>
        <v>0</v>
      </c>
      <c r="AY332" s="6" t="str">
        <f t="shared" si="154"/>
        <v>FALSEFALSEFALSE</v>
      </c>
      <c r="AZ332" s="608">
        <f t="shared" si="146"/>
        <v>0</v>
      </c>
      <c r="BA332" s="609" t="str">
        <f t="shared" si="155"/>
        <v/>
      </c>
      <c r="BB332" s="609">
        <f t="shared" si="147"/>
        <v>0</v>
      </c>
      <c r="BC332" s="604" t="str">
        <f t="shared" si="148"/>
        <v/>
      </c>
    </row>
    <row r="333" spans="1:55">
      <c r="A333" s="366">
        <v>277</v>
      </c>
      <c r="B333" s="108"/>
      <c r="C333" s="286"/>
      <c r="D333" s="287"/>
      <c r="E333" s="287"/>
      <c r="F333" s="288"/>
      <c r="G333" s="290"/>
      <c r="H333" s="107"/>
      <c r="I333" s="290"/>
      <c r="J333" s="107"/>
      <c r="K333" s="358" t="str">
        <f t="shared" si="125"/>
        <v/>
      </c>
      <c r="L333" s="358">
        <f t="shared" si="149"/>
        <v>0</v>
      </c>
      <c r="M333" s="358">
        <f t="shared" si="150"/>
        <v>0</v>
      </c>
      <c r="N333" s="359" t="str">
        <f t="shared" si="126"/>
        <v/>
      </c>
      <c r="O333" s="359" t="str">
        <f t="shared" si="127"/>
        <v/>
      </c>
      <c r="P333" s="359" t="str">
        <f t="shared" si="128"/>
        <v/>
      </c>
      <c r="Q333" s="359" t="str">
        <f t="shared" si="129"/>
        <v/>
      </c>
      <c r="R333" s="359" t="str">
        <f t="shared" si="130"/>
        <v/>
      </c>
      <c r="S333" s="359" t="str">
        <f t="shared" si="131"/>
        <v/>
      </c>
      <c r="T333" s="431" t="str">
        <f t="shared" si="151"/>
        <v/>
      </c>
      <c r="U333" s="515"/>
      <c r="V333" s="108"/>
      <c r="W333" s="109"/>
      <c r="X333" s="110"/>
      <c r="Y333" s="111"/>
      <c r="Z333" s="113"/>
      <c r="AA333" s="112"/>
      <c r="AB333" s="431" t="str">
        <f t="shared" si="132"/>
        <v/>
      </c>
      <c r="AC333" s="704" t="str">
        <f t="shared" si="152"/>
        <v/>
      </c>
      <c r="AD333" s="622"/>
      <c r="AE333" s="462"/>
      <c r="AF333" s="360" t="str">
        <f t="shared" si="133"/>
        <v/>
      </c>
      <c r="AG333" s="360" t="str">
        <f t="shared" si="134"/>
        <v/>
      </c>
      <c r="AH333" s="361" t="str">
        <f t="shared" si="135"/>
        <v/>
      </c>
      <c r="AI333" s="361" t="str">
        <f t="shared" si="136"/>
        <v/>
      </c>
      <c r="AJ333" s="361" t="str">
        <f t="shared" si="137"/>
        <v/>
      </c>
      <c r="AK333" s="361" t="str">
        <f t="shared" si="138"/>
        <v/>
      </c>
      <c r="AL333" s="361" t="str">
        <f t="shared" si="139"/>
        <v/>
      </c>
      <c r="AM333" s="361" t="str">
        <f t="shared" si="140"/>
        <v/>
      </c>
      <c r="AN333" s="362" t="str">
        <f>IF(AF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2,FALSE),IF(OR(AJ333=1,AJ333=2),VLOOKUP(AH333,INDEX((係数_乗用_ガソリン,係数_乗用_CNG,係数_乗用_軽油,係数_乗用_メタノール,係数_乗用_LPG),1,1,AR333):INDEX((係数_乗用_ガソリン,係数_乗用_CNG,係数_乗用_軽油,係数_乗用_メタノール,係数_乗用_LPG),125,5,AR333),2,FALSE))))))</f>
        <v/>
      </c>
      <c r="AO333" s="362" t="str">
        <f>IF(T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3,FALSE),IF(OR(AJ333=1,AJ333=2),VLOOKUP(AH333,INDEX((係数_乗用_ガソリン,係数_乗用_CNG,係数_乗用_軽油,係数_乗用_メタノール,係数_乗用_LPG),1,1,AR333):INDEX((係数_乗用_ガソリン,係数_乗用_CNG,係数_乗用_軽油,係数_乗用_メタノール,係数_乗用_LPG),125,5,AR333),3,FALSE))))))</f>
        <v/>
      </c>
      <c r="AP333" s="361" t="str">
        <f t="shared" si="141"/>
        <v/>
      </c>
      <c r="AQ333" s="363" t="str">
        <f t="shared" si="142"/>
        <v/>
      </c>
      <c r="AR333" s="361" t="str">
        <f t="shared" si="143"/>
        <v/>
      </c>
      <c r="AS333" s="363" t="str">
        <f t="shared" si="144"/>
        <v/>
      </c>
      <c r="AT333" s="364" t="str">
        <f t="shared" si="145"/>
        <v/>
      </c>
      <c r="AX333" s="607" t="b">
        <f t="shared" si="153"/>
        <v>0</v>
      </c>
      <c r="AY333" s="6" t="str">
        <f t="shared" si="154"/>
        <v>FALSEFALSEFALSE</v>
      </c>
      <c r="AZ333" s="608">
        <f t="shared" si="146"/>
        <v>0</v>
      </c>
      <c r="BA333" s="609" t="str">
        <f t="shared" si="155"/>
        <v/>
      </c>
      <c r="BB333" s="609">
        <f t="shared" si="147"/>
        <v>0</v>
      </c>
      <c r="BC333" s="604" t="str">
        <f t="shared" si="148"/>
        <v/>
      </c>
    </row>
    <row r="334" spans="1:55">
      <c r="A334" s="366">
        <v>278</v>
      </c>
      <c r="B334" s="108"/>
      <c r="C334" s="286"/>
      <c r="D334" s="287"/>
      <c r="E334" s="287"/>
      <c r="F334" s="288"/>
      <c r="G334" s="290"/>
      <c r="H334" s="107"/>
      <c r="I334" s="290"/>
      <c r="J334" s="107"/>
      <c r="K334" s="358" t="str">
        <f t="shared" si="125"/>
        <v/>
      </c>
      <c r="L334" s="358">
        <f t="shared" si="149"/>
        <v>0</v>
      </c>
      <c r="M334" s="358">
        <f t="shared" si="150"/>
        <v>0</v>
      </c>
      <c r="N334" s="359" t="str">
        <f t="shared" si="126"/>
        <v/>
      </c>
      <c r="O334" s="359" t="str">
        <f t="shared" si="127"/>
        <v/>
      </c>
      <c r="P334" s="359" t="str">
        <f t="shared" si="128"/>
        <v/>
      </c>
      <c r="Q334" s="359" t="str">
        <f t="shared" si="129"/>
        <v/>
      </c>
      <c r="R334" s="359" t="str">
        <f t="shared" si="130"/>
        <v/>
      </c>
      <c r="S334" s="359" t="str">
        <f t="shared" si="131"/>
        <v/>
      </c>
      <c r="T334" s="431" t="str">
        <f t="shared" si="151"/>
        <v/>
      </c>
      <c r="U334" s="515"/>
      <c r="V334" s="108"/>
      <c r="W334" s="109"/>
      <c r="X334" s="110"/>
      <c r="Y334" s="111"/>
      <c r="Z334" s="113"/>
      <c r="AA334" s="112"/>
      <c r="AB334" s="431" t="str">
        <f t="shared" si="132"/>
        <v/>
      </c>
      <c r="AC334" s="704" t="str">
        <f t="shared" si="152"/>
        <v/>
      </c>
      <c r="AD334" s="622"/>
      <c r="AE334" s="462"/>
      <c r="AF334" s="360" t="str">
        <f t="shared" si="133"/>
        <v/>
      </c>
      <c r="AG334" s="360" t="str">
        <f t="shared" si="134"/>
        <v/>
      </c>
      <c r="AH334" s="361" t="str">
        <f t="shared" si="135"/>
        <v/>
      </c>
      <c r="AI334" s="361" t="str">
        <f t="shared" si="136"/>
        <v/>
      </c>
      <c r="AJ334" s="361" t="str">
        <f t="shared" si="137"/>
        <v/>
      </c>
      <c r="AK334" s="361" t="str">
        <f t="shared" si="138"/>
        <v/>
      </c>
      <c r="AL334" s="361" t="str">
        <f t="shared" si="139"/>
        <v/>
      </c>
      <c r="AM334" s="361" t="str">
        <f t="shared" si="140"/>
        <v/>
      </c>
      <c r="AN334" s="362" t="str">
        <f>IF(AF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2,FALSE),IF(OR(AJ334=1,AJ334=2),VLOOKUP(AH334,INDEX((係数_乗用_ガソリン,係数_乗用_CNG,係数_乗用_軽油,係数_乗用_メタノール,係数_乗用_LPG),1,1,AR334):INDEX((係数_乗用_ガソリン,係数_乗用_CNG,係数_乗用_軽油,係数_乗用_メタノール,係数_乗用_LPG),125,5,AR334),2,FALSE))))))</f>
        <v/>
      </c>
      <c r="AO334" s="362" t="str">
        <f>IF(T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3,FALSE),IF(OR(AJ334=1,AJ334=2),VLOOKUP(AH334,INDEX((係数_乗用_ガソリン,係数_乗用_CNG,係数_乗用_軽油,係数_乗用_メタノール,係数_乗用_LPG),1,1,AR334):INDEX((係数_乗用_ガソリン,係数_乗用_CNG,係数_乗用_軽油,係数_乗用_メタノール,係数_乗用_LPG),125,5,AR334),3,FALSE))))))</f>
        <v/>
      </c>
      <c r="AP334" s="361" t="str">
        <f t="shared" si="141"/>
        <v/>
      </c>
      <c r="AQ334" s="363" t="str">
        <f t="shared" si="142"/>
        <v/>
      </c>
      <c r="AR334" s="361" t="str">
        <f t="shared" si="143"/>
        <v/>
      </c>
      <c r="AS334" s="363" t="str">
        <f t="shared" si="144"/>
        <v/>
      </c>
      <c r="AT334" s="364" t="str">
        <f t="shared" si="145"/>
        <v/>
      </c>
      <c r="AX334" s="607" t="b">
        <f t="shared" si="153"/>
        <v>0</v>
      </c>
      <c r="AY334" s="6" t="str">
        <f t="shared" si="154"/>
        <v>FALSEFALSEFALSE</v>
      </c>
      <c r="AZ334" s="608">
        <f t="shared" si="146"/>
        <v>0</v>
      </c>
      <c r="BA334" s="609" t="str">
        <f t="shared" si="155"/>
        <v/>
      </c>
      <c r="BB334" s="609">
        <f t="shared" si="147"/>
        <v>0</v>
      </c>
      <c r="BC334" s="604" t="str">
        <f t="shared" si="148"/>
        <v/>
      </c>
    </row>
    <row r="335" spans="1:55">
      <c r="A335" s="366">
        <v>279</v>
      </c>
      <c r="B335" s="108"/>
      <c r="C335" s="286"/>
      <c r="D335" s="287"/>
      <c r="E335" s="287"/>
      <c r="F335" s="288"/>
      <c r="G335" s="290"/>
      <c r="H335" s="107"/>
      <c r="I335" s="290"/>
      <c r="J335" s="107"/>
      <c r="K335" s="358" t="str">
        <f t="shared" si="125"/>
        <v/>
      </c>
      <c r="L335" s="358">
        <f t="shared" si="149"/>
        <v>0</v>
      </c>
      <c r="M335" s="358">
        <f t="shared" si="150"/>
        <v>0</v>
      </c>
      <c r="N335" s="359" t="str">
        <f t="shared" si="126"/>
        <v/>
      </c>
      <c r="O335" s="359" t="str">
        <f t="shared" si="127"/>
        <v/>
      </c>
      <c r="P335" s="359" t="str">
        <f t="shared" si="128"/>
        <v/>
      </c>
      <c r="Q335" s="359" t="str">
        <f t="shared" si="129"/>
        <v/>
      </c>
      <c r="R335" s="359" t="str">
        <f t="shared" si="130"/>
        <v/>
      </c>
      <c r="S335" s="359" t="str">
        <f t="shared" si="131"/>
        <v/>
      </c>
      <c r="T335" s="431" t="str">
        <f t="shared" si="151"/>
        <v/>
      </c>
      <c r="U335" s="515"/>
      <c r="V335" s="108"/>
      <c r="W335" s="109"/>
      <c r="X335" s="110"/>
      <c r="Y335" s="111"/>
      <c r="Z335" s="113"/>
      <c r="AA335" s="112"/>
      <c r="AB335" s="431" t="str">
        <f t="shared" si="132"/>
        <v/>
      </c>
      <c r="AC335" s="704" t="str">
        <f t="shared" si="152"/>
        <v/>
      </c>
      <c r="AD335" s="622"/>
      <c r="AE335" s="462"/>
      <c r="AF335" s="360" t="str">
        <f t="shared" si="133"/>
        <v/>
      </c>
      <c r="AG335" s="360" t="str">
        <f t="shared" si="134"/>
        <v/>
      </c>
      <c r="AH335" s="361" t="str">
        <f t="shared" si="135"/>
        <v/>
      </c>
      <c r="AI335" s="361" t="str">
        <f t="shared" si="136"/>
        <v/>
      </c>
      <c r="AJ335" s="361" t="str">
        <f t="shared" si="137"/>
        <v/>
      </c>
      <c r="AK335" s="361" t="str">
        <f t="shared" si="138"/>
        <v/>
      </c>
      <c r="AL335" s="361" t="str">
        <f t="shared" si="139"/>
        <v/>
      </c>
      <c r="AM335" s="361" t="str">
        <f t="shared" si="140"/>
        <v/>
      </c>
      <c r="AN335" s="362" t="str">
        <f>IF(AF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2,FALSE),IF(OR(AJ335=1,AJ335=2),VLOOKUP(AH335,INDEX((係数_乗用_ガソリン,係数_乗用_CNG,係数_乗用_軽油,係数_乗用_メタノール,係数_乗用_LPG),1,1,AR335):INDEX((係数_乗用_ガソリン,係数_乗用_CNG,係数_乗用_軽油,係数_乗用_メタノール,係数_乗用_LPG),125,5,AR335),2,FALSE))))))</f>
        <v/>
      </c>
      <c r="AO335" s="362" t="str">
        <f>IF(T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3,FALSE),IF(OR(AJ335=1,AJ335=2),VLOOKUP(AH335,INDEX((係数_乗用_ガソリン,係数_乗用_CNG,係数_乗用_軽油,係数_乗用_メタノール,係数_乗用_LPG),1,1,AR335):INDEX((係数_乗用_ガソリン,係数_乗用_CNG,係数_乗用_軽油,係数_乗用_メタノール,係数_乗用_LPG),125,5,AR335),3,FALSE))))))</f>
        <v/>
      </c>
      <c r="AP335" s="361" t="str">
        <f t="shared" si="141"/>
        <v/>
      </c>
      <c r="AQ335" s="363" t="str">
        <f t="shared" si="142"/>
        <v/>
      </c>
      <c r="AR335" s="361" t="str">
        <f t="shared" si="143"/>
        <v/>
      </c>
      <c r="AS335" s="363" t="str">
        <f t="shared" si="144"/>
        <v/>
      </c>
      <c r="AT335" s="364" t="str">
        <f t="shared" si="145"/>
        <v/>
      </c>
      <c r="AX335" s="607" t="b">
        <f t="shared" si="153"/>
        <v>0</v>
      </c>
      <c r="AY335" s="6" t="str">
        <f t="shared" si="154"/>
        <v>FALSEFALSEFALSE</v>
      </c>
      <c r="AZ335" s="608">
        <f t="shared" si="146"/>
        <v>0</v>
      </c>
      <c r="BA335" s="609" t="str">
        <f t="shared" si="155"/>
        <v/>
      </c>
      <c r="BB335" s="609">
        <f t="shared" si="147"/>
        <v>0</v>
      </c>
      <c r="BC335" s="604" t="str">
        <f t="shared" si="148"/>
        <v/>
      </c>
    </row>
    <row r="336" spans="1:55">
      <c r="A336" s="366">
        <v>280</v>
      </c>
      <c r="B336" s="108"/>
      <c r="C336" s="286"/>
      <c r="D336" s="287"/>
      <c r="E336" s="287"/>
      <c r="F336" s="288"/>
      <c r="G336" s="290"/>
      <c r="H336" s="107"/>
      <c r="I336" s="290"/>
      <c r="J336" s="107"/>
      <c r="K336" s="358" t="str">
        <f t="shared" si="125"/>
        <v/>
      </c>
      <c r="L336" s="358">
        <f t="shared" si="149"/>
        <v>0</v>
      </c>
      <c r="M336" s="358">
        <f t="shared" si="150"/>
        <v>0</v>
      </c>
      <c r="N336" s="359" t="str">
        <f t="shared" si="126"/>
        <v/>
      </c>
      <c r="O336" s="359" t="str">
        <f t="shared" si="127"/>
        <v/>
      </c>
      <c r="P336" s="359" t="str">
        <f t="shared" si="128"/>
        <v/>
      </c>
      <c r="Q336" s="359" t="str">
        <f t="shared" si="129"/>
        <v/>
      </c>
      <c r="R336" s="359" t="str">
        <f t="shared" si="130"/>
        <v/>
      </c>
      <c r="S336" s="359" t="str">
        <f t="shared" si="131"/>
        <v/>
      </c>
      <c r="T336" s="431" t="str">
        <f t="shared" si="151"/>
        <v/>
      </c>
      <c r="U336" s="515"/>
      <c r="V336" s="108"/>
      <c r="W336" s="109"/>
      <c r="X336" s="110"/>
      <c r="Y336" s="111"/>
      <c r="Z336" s="113"/>
      <c r="AA336" s="112"/>
      <c r="AB336" s="431" t="str">
        <f t="shared" si="132"/>
        <v/>
      </c>
      <c r="AC336" s="704" t="str">
        <f t="shared" si="152"/>
        <v/>
      </c>
      <c r="AD336" s="622"/>
      <c r="AE336" s="462"/>
      <c r="AF336" s="360" t="str">
        <f t="shared" si="133"/>
        <v/>
      </c>
      <c r="AG336" s="360" t="str">
        <f t="shared" si="134"/>
        <v/>
      </c>
      <c r="AH336" s="361" t="str">
        <f t="shared" si="135"/>
        <v/>
      </c>
      <c r="AI336" s="361" t="str">
        <f t="shared" si="136"/>
        <v/>
      </c>
      <c r="AJ336" s="361" t="str">
        <f t="shared" si="137"/>
        <v/>
      </c>
      <c r="AK336" s="361" t="str">
        <f t="shared" si="138"/>
        <v/>
      </c>
      <c r="AL336" s="361" t="str">
        <f t="shared" si="139"/>
        <v/>
      </c>
      <c r="AM336" s="361" t="str">
        <f t="shared" si="140"/>
        <v/>
      </c>
      <c r="AN336" s="362" t="str">
        <f>IF(AF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2,FALSE),IF(OR(AJ336=1,AJ336=2),VLOOKUP(AH336,INDEX((係数_乗用_ガソリン,係数_乗用_CNG,係数_乗用_軽油,係数_乗用_メタノール,係数_乗用_LPG),1,1,AR336):INDEX((係数_乗用_ガソリン,係数_乗用_CNG,係数_乗用_軽油,係数_乗用_メタノール,係数_乗用_LPG),125,5,AR336),2,FALSE))))))</f>
        <v/>
      </c>
      <c r="AO336" s="362" t="str">
        <f>IF(T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3,FALSE),IF(OR(AJ336=1,AJ336=2),VLOOKUP(AH336,INDEX((係数_乗用_ガソリン,係数_乗用_CNG,係数_乗用_軽油,係数_乗用_メタノール,係数_乗用_LPG),1,1,AR336):INDEX((係数_乗用_ガソリン,係数_乗用_CNG,係数_乗用_軽油,係数_乗用_メタノール,係数_乗用_LPG),125,5,AR336),3,FALSE))))))</f>
        <v/>
      </c>
      <c r="AP336" s="361" t="str">
        <f t="shared" si="141"/>
        <v/>
      </c>
      <c r="AQ336" s="363" t="str">
        <f t="shared" si="142"/>
        <v/>
      </c>
      <c r="AR336" s="361" t="str">
        <f t="shared" si="143"/>
        <v/>
      </c>
      <c r="AS336" s="363" t="str">
        <f t="shared" si="144"/>
        <v/>
      </c>
      <c r="AT336" s="364" t="str">
        <f t="shared" si="145"/>
        <v/>
      </c>
      <c r="AX336" s="607" t="b">
        <f t="shared" si="153"/>
        <v>0</v>
      </c>
      <c r="AY336" s="6" t="str">
        <f t="shared" si="154"/>
        <v>FALSEFALSEFALSE</v>
      </c>
      <c r="AZ336" s="608">
        <f t="shared" si="146"/>
        <v>0</v>
      </c>
      <c r="BA336" s="609" t="str">
        <f t="shared" si="155"/>
        <v/>
      </c>
      <c r="BB336" s="609">
        <f t="shared" si="147"/>
        <v>0</v>
      </c>
      <c r="BC336" s="604" t="str">
        <f t="shared" si="148"/>
        <v/>
      </c>
    </row>
    <row r="337" spans="1:55">
      <c r="A337" s="366">
        <v>281</v>
      </c>
      <c r="B337" s="108"/>
      <c r="C337" s="286"/>
      <c r="D337" s="287"/>
      <c r="E337" s="287"/>
      <c r="F337" s="288"/>
      <c r="G337" s="290"/>
      <c r="H337" s="107"/>
      <c r="I337" s="290"/>
      <c r="J337" s="107"/>
      <c r="K337" s="358" t="str">
        <f t="shared" si="125"/>
        <v/>
      </c>
      <c r="L337" s="358">
        <f t="shared" si="149"/>
        <v>0</v>
      </c>
      <c r="M337" s="358">
        <f t="shared" si="150"/>
        <v>0</v>
      </c>
      <c r="N337" s="359" t="str">
        <f t="shared" si="126"/>
        <v/>
      </c>
      <c r="O337" s="359" t="str">
        <f t="shared" si="127"/>
        <v/>
      </c>
      <c r="P337" s="359" t="str">
        <f t="shared" si="128"/>
        <v/>
      </c>
      <c r="Q337" s="359" t="str">
        <f t="shared" si="129"/>
        <v/>
      </c>
      <c r="R337" s="359" t="str">
        <f t="shared" si="130"/>
        <v/>
      </c>
      <c r="S337" s="359" t="str">
        <f t="shared" si="131"/>
        <v/>
      </c>
      <c r="T337" s="431" t="str">
        <f t="shared" si="151"/>
        <v/>
      </c>
      <c r="U337" s="515"/>
      <c r="V337" s="108"/>
      <c r="W337" s="109"/>
      <c r="X337" s="110"/>
      <c r="Y337" s="111"/>
      <c r="Z337" s="113"/>
      <c r="AA337" s="112"/>
      <c r="AB337" s="431" t="str">
        <f t="shared" si="132"/>
        <v/>
      </c>
      <c r="AC337" s="704" t="str">
        <f t="shared" si="152"/>
        <v/>
      </c>
      <c r="AD337" s="622"/>
      <c r="AE337" s="462"/>
      <c r="AF337" s="360" t="str">
        <f t="shared" si="133"/>
        <v/>
      </c>
      <c r="AG337" s="360" t="str">
        <f t="shared" si="134"/>
        <v/>
      </c>
      <c r="AH337" s="361" t="str">
        <f t="shared" si="135"/>
        <v/>
      </c>
      <c r="AI337" s="361" t="str">
        <f t="shared" si="136"/>
        <v/>
      </c>
      <c r="AJ337" s="361" t="str">
        <f t="shared" si="137"/>
        <v/>
      </c>
      <c r="AK337" s="361" t="str">
        <f t="shared" si="138"/>
        <v/>
      </c>
      <c r="AL337" s="361" t="str">
        <f t="shared" si="139"/>
        <v/>
      </c>
      <c r="AM337" s="361" t="str">
        <f t="shared" si="140"/>
        <v/>
      </c>
      <c r="AN337" s="362" t="str">
        <f>IF(AF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2,FALSE),IF(OR(AJ337=1,AJ337=2),VLOOKUP(AH337,INDEX((係数_乗用_ガソリン,係数_乗用_CNG,係数_乗用_軽油,係数_乗用_メタノール,係数_乗用_LPG),1,1,AR337):INDEX((係数_乗用_ガソリン,係数_乗用_CNG,係数_乗用_軽油,係数_乗用_メタノール,係数_乗用_LPG),125,5,AR337),2,FALSE))))))</f>
        <v/>
      </c>
      <c r="AO337" s="362" t="str">
        <f>IF(T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3,FALSE),IF(OR(AJ337=1,AJ337=2),VLOOKUP(AH337,INDEX((係数_乗用_ガソリン,係数_乗用_CNG,係数_乗用_軽油,係数_乗用_メタノール,係数_乗用_LPG),1,1,AR337):INDEX((係数_乗用_ガソリン,係数_乗用_CNG,係数_乗用_軽油,係数_乗用_メタノール,係数_乗用_LPG),125,5,AR337),3,FALSE))))))</f>
        <v/>
      </c>
      <c r="AP337" s="361" t="str">
        <f t="shared" si="141"/>
        <v/>
      </c>
      <c r="AQ337" s="363" t="str">
        <f t="shared" si="142"/>
        <v/>
      </c>
      <c r="AR337" s="361" t="str">
        <f t="shared" si="143"/>
        <v/>
      </c>
      <c r="AS337" s="363" t="str">
        <f t="shared" si="144"/>
        <v/>
      </c>
      <c r="AT337" s="364" t="str">
        <f t="shared" si="145"/>
        <v/>
      </c>
      <c r="AX337" s="607" t="b">
        <f t="shared" si="153"/>
        <v>0</v>
      </c>
      <c r="AY337" s="6" t="str">
        <f t="shared" si="154"/>
        <v>FALSEFALSEFALSE</v>
      </c>
      <c r="AZ337" s="608">
        <f t="shared" si="146"/>
        <v>0</v>
      </c>
      <c r="BA337" s="609" t="str">
        <f t="shared" si="155"/>
        <v/>
      </c>
      <c r="BB337" s="609">
        <f t="shared" si="147"/>
        <v>0</v>
      </c>
      <c r="BC337" s="604" t="str">
        <f t="shared" si="148"/>
        <v/>
      </c>
    </row>
    <row r="338" spans="1:55">
      <c r="A338" s="366">
        <v>282</v>
      </c>
      <c r="B338" s="108"/>
      <c r="C338" s="286"/>
      <c r="D338" s="287"/>
      <c r="E338" s="287"/>
      <c r="F338" s="288"/>
      <c r="G338" s="290"/>
      <c r="H338" s="107"/>
      <c r="I338" s="290"/>
      <c r="J338" s="107"/>
      <c r="K338" s="358" t="str">
        <f t="shared" si="125"/>
        <v/>
      </c>
      <c r="L338" s="358">
        <f t="shared" si="149"/>
        <v>0</v>
      </c>
      <c r="M338" s="358">
        <f t="shared" si="150"/>
        <v>0</v>
      </c>
      <c r="N338" s="359" t="str">
        <f t="shared" si="126"/>
        <v/>
      </c>
      <c r="O338" s="359" t="str">
        <f t="shared" si="127"/>
        <v/>
      </c>
      <c r="P338" s="359" t="str">
        <f t="shared" si="128"/>
        <v/>
      </c>
      <c r="Q338" s="359" t="str">
        <f t="shared" si="129"/>
        <v/>
      </c>
      <c r="R338" s="359" t="str">
        <f t="shared" si="130"/>
        <v/>
      </c>
      <c r="S338" s="359" t="str">
        <f t="shared" si="131"/>
        <v/>
      </c>
      <c r="T338" s="431" t="str">
        <f t="shared" si="151"/>
        <v/>
      </c>
      <c r="U338" s="515"/>
      <c r="V338" s="108"/>
      <c r="W338" s="109"/>
      <c r="X338" s="110"/>
      <c r="Y338" s="111"/>
      <c r="Z338" s="113"/>
      <c r="AA338" s="112"/>
      <c r="AB338" s="431" t="str">
        <f t="shared" si="132"/>
        <v/>
      </c>
      <c r="AC338" s="704" t="str">
        <f t="shared" si="152"/>
        <v/>
      </c>
      <c r="AD338" s="622"/>
      <c r="AE338" s="462"/>
      <c r="AF338" s="360" t="str">
        <f t="shared" si="133"/>
        <v/>
      </c>
      <c r="AG338" s="360" t="str">
        <f t="shared" si="134"/>
        <v/>
      </c>
      <c r="AH338" s="361" t="str">
        <f t="shared" si="135"/>
        <v/>
      </c>
      <c r="AI338" s="361" t="str">
        <f t="shared" si="136"/>
        <v/>
      </c>
      <c r="AJ338" s="361" t="str">
        <f t="shared" si="137"/>
        <v/>
      </c>
      <c r="AK338" s="361" t="str">
        <f t="shared" si="138"/>
        <v/>
      </c>
      <c r="AL338" s="361" t="str">
        <f t="shared" si="139"/>
        <v/>
      </c>
      <c r="AM338" s="361" t="str">
        <f t="shared" si="140"/>
        <v/>
      </c>
      <c r="AN338" s="362" t="str">
        <f>IF(AF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2,FALSE),IF(OR(AJ338=1,AJ338=2),VLOOKUP(AH338,INDEX((係数_乗用_ガソリン,係数_乗用_CNG,係数_乗用_軽油,係数_乗用_メタノール,係数_乗用_LPG),1,1,AR338):INDEX((係数_乗用_ガソリン,係数_乗用_CNG,係数_乗用_軽油,係数_乗用_メタノール,係数_乗用_LPG),125,5,AR338),2,FALSE))))))</f>
        <v/>
      </c>
      <c r="AO338" s="362" t="str">
        <f>IF(T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3,FALSE),IF(OR(AJ338=1,AJ338=2),VLOOKUP(AH338,INDEX((係数_乗用_ガソリン,係数_乗用_CNG,係数_乗用_軽油,係数_乗用_メタノール,係数_乗用_LPG),1,1,AR338):INDEX((係数_乗用_ガソリン,係数_乗用_CNG,係数_乗用_軽油,係数_乗用_メタノール,係数_乗用_LPG),125,5,AR338),3,FALSE))))))</f>
        <v/>
      </c>
      <c r="AP338" s="361" t="str">
        <f t="shared" si="141"/>
        <v/>
      </c>
      <c r="AQ338" s="363" t="str">
        <f t="shared" si="142"/>
        <v/>
      </c>
      <c r="AR338" s="361" t="str">
        <f t="shared" si="143"/>
        <v/>
      </c>
      <c r="AS338" s="363" t="str">
        <f t="shared" si="144"/>
        <v/>
      </c>
      <c r="AT338" s="364" t="str">
        <f t="shared" si="145"/>
        <v/>
      </c>
      <c r="AX338" s="607" t="b">
        <f t="shared" si="153"/>
        <v>0</v>
      </c>
      <c r="AY338" s="6" t="str">
        <f t="shared" si="154"/>
        <v>FALSEFALSEFALSE</v>
      </c>
      <c r="AZ338" s="608">
        <f t="shared" si="146"/>
        <v>0</v>
      </c>
      <c r="BA338" s="609" t="str">
        <f t="shared" si="155"/>
        <v/>
      </c>
      <c r="BB338" s="609">
        <f t="shared" si="147"/>
        <v>0</v>
      </c>
      <c r="BC338" s="604" t="str">
        <f t="shared" si="148"/>
        <v/>
      </c>
    </row>
    <row r="339" spans="1:55">
      <c r="A339" s="366">
        <v>283</v>
      </c>
      <c r="B339" s="108"/>
      <c r="C339" s="286"/>
      <c r="D339" s="287"/>
      <c r="E339" s="287"/>
      <c r="F339" s="288"/>
      <c r="G339" s="290"/>
      <c r="H339" s="107"/>
      <c r="I339" s="290"/>
      <c r="J339" s="107"/>
      <c r="K339" s="358" t="str">
        <f t="shared" si="125"/>
        <v/>
      </c>
      <c r="L339" s="358">
        <f t="shared" si="149"/>
        <v>0</v>
      </c>
      <c r="M339" s="358">
        <f t="shared" si="150"/>
        <v>0</v>
      </c>
      <c r="N339" s="359" t="str">
        <f t="shared" si="126"/>
        <v/>
      </c>
      <c r="O339" s="359" t="str">
        <f t="shared" si="127"/>
        <v/>
      </c>
      <c r="P339" s="359" t="str">
        <f t="shared" si="128"/>
        <v/>
      </c>
      <c r="Q339" s="359" t="str">
        <f t="shared" si="129"/>
        <v/>
      </c>
      <c r="R339" s="359" t="str">
        <f t="shared" si="130"/>
        <v/>
      </c>
      <c r="S339" s="359" t="str">
        <f t="shared" si="131"/>
        <v/>
      </c>
      <c r="T339" s="431" t="str">
        <f t="shared" si="151"/>
        <v/>
      </c>
      <c r="U339" s="515"/>
      <c r="V339" s="108"/>
      <c r="W339" s="109"/>
      <c r="X339" s="110"/>
      <c r="Y339" s="111"/>
      <c r="Z339" s="113"/>
      <c r="AA339" s="112"/>
      <c r="AB339" s="431" t="str">
        <f t="shared" si="132"/>
        <v/>
      </c>
      <c r="AC339" s="704" t="str">
        <f t="shared" si="152"/>
        <v/>
      </c>
      <c r="AD339" s="622"/>
      <c r="AE339" s="462"/>
      <c r="AF339" s="360" t="str">
        <f t="shared" si="133"/>
        <v/>
      </c>
      <c r="AG339" s="360" t="str">
        <f t="shared" si="134"/>
        <v/>
      </c>
      <c r="AH339" s="361" t="str">
        <f t="shared" si="135"/>
        <v/>
      </c>
      <c r="AI339" s="361" t="str">
        <f t="shared" si="136"/>
        <v/>
      </c>
      <c r="AJ339" s="361" t="str">
        <f t="shared" si="137"/>
        <v/>
      </c>
      <c r="AK339" s="361" t="str">
        <f t="shared" si="138"/>
        <v/>
      </c>
      <c r="AL339" s="361" t="str">
        <f t="shared" si="139"/>
        <v/>
      </c>
      <c r="AM339" s="361" t="str">
        <f t="shared" si="140"/>
        <v/>
      </c>
      <c r="AN339" s="362" t="str">
        <f>IF(AF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2,FALSE),IF(OR(AJ339=1,AJ339=2),VLOOKUP(AH339,INDEX((係数_乗用_ガソリン,係数_乗用_CNG,係数_乗用_軽油,係数_乗用_メタノール,係数_乗用_LPG),1,1,AR339):INDEX((係数_乗用_ガソリン,係数_乗用_CNG,係数_乗用_軽油,係数_乗用_メタノール,係数_乗用_LPG),125,5,AR339),2,FALSE))))))</f>
        <v/>
      </c>
      <c r="AO339" s="362" t="str">
        <f>IF(T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3,FALSE),IF(OR(AJ339=1,AJ339=2),VLOOKUP(AH339,INDEX((係数_乗用_ガソリン,係数_乗用_CNG,係数_乗用_軽油,係数_乗用_メタノール,係数_乗用_LPG),1,1,AR339):INDEX((係数_乗用_ガソリン,係数_乗用_CNG,係数_乗用_軽油,係数_乗用_メタノール,係数_乗用_LPG),125,5,AR339),3,FALSE))))))</f>
        <v/>
      </c>
      <c r="AP339" s="361" t="str">
        <f t="shared" si="141"/>
        <v/>
      </c>
      <c r="AQ339" s="363" t="str">
        <f t="shared" si="142"/>
        <v/>
      </c>
      <c r="AR339" s="361" t="str">
        <f t="shared" si="143"/>
        <v/>
      </c>
      <c r="AS339" s="363" t="str">
        <f t="shared" si="144"/>
        <v/>
      </c>
      <c r="AT339" s="364" t="str">
        <f t="shared" si="145"/>
        <v/>
      </c>
      <c r="AX339" s="607" t="b">
        <f t="shared" si="153"/>
        <v>0</v>
      </c>
      <c r="AY339" s="6" t="str">
        <f t="shared" si="154"/>
        <v>FALSEFALSEFALSE</v>
      </c>
      <c r="AZ339" s="608">
        <f t="shared" si="146"/>
        <v>0</v>
      </c>
      <c r="BA339" s="609" t="str">
        <f t="shared" si="155"/>
        <v/>
      </c>
      <c r="BB339" s="609">
        <f t="shared" si="147"/>
        <v>0</v>
      </c>
      <c r="BC339" s="604" t="str">
        <f t="shared" si="148"/>
        <v/>
      </c>
    </row>
    <row r="340" spans="1:55">
      <c r="A340" s="366">
        <v>284</v>
      </c>
      <c r="B340" s="108"/>
      <c r="C340" s="286"/>
      <c r="D340" s="287"/>
      <c r="E340" s="287"/>
      <c r="F340" s="288"/>
      <c r="G340" s="290"/>
      <c r="H340" s="107"/>
      <c r="I340" s="290"/>
      <c r="J340" s="107"/>
      <c r="K340" s="358" t="str">
        <f t="shared" si="125"/>
        <v/>
      </c>
      <c r="L340" s="358">
        <f t="shared" si="149"/>
        <v>0</v>
      </c>
      <c r="M340" s="358">
        <f t="shared" si="150"/>
        <v>0</v>
      </c>
      <c r="N340" s="359" t="str">
        <f t="shared" si="126"/>
        <v/>
      </c>
      <c r="O340" s="359" t="str">
        <f t="shared" si="127"/>
        <v/>
      </c>
      <c r="P340" s="359" t="str">
        <f t="shared" si="128"/>
        <v/>
      </c>
      <c r="Q340" s="359" t="str">
        <f t="shared" si="129"/>
        <v/>
      </c>
      <c r="R340" s="359" t="str">
        <f t="shared" si="130"/>
        <v/>
      </c>
      <c r="S340" s="359" t="str">
        <f t="shared" si="131"/>
        <v/>
      </c>
      <c r="T340" s="431" t="str">
        <f t="shared" si="151"/>
        <v/>
      </c>
      <c r="U340" s="515"/>
      <c r="V340" s="108"/>
      <c r="W340" s="109"/>
      <c r="X340" s="110"/>
      <c r="Y340" s="111"/>
      <c r="Z340" s="113"/>
      <c r="AA340" s="112"/>
      <c r="AB340" s="431" t="str">
        <f t="shared" si="132"/>
        <v/>
      </c>
      <c r="AC340" s="704" t="str">
        <f t="shared" si="152"/>
        <v/>
      </c>
      <c r="AD340" s="622"/>
      <c r="AE340" s="462"/>
      <c r="AF340" s="360" t="str">
        <f t="shared" si="133"/>
        <v/>
      </c>
      <c r="AG340" s="360" t="str">
        <f t="shared" si="134"/>
        <v/>
      </c>
      <c r="AH340" s="361" t="str">
        <f t="shared" si="135"/>
        <v/>
      </c>
      <c r="AI340" s="361" t="str">
        <f t="shared" si="136"/>
        <v/>
      </c>
      <c r="AJ340" s="361" t="str">
        <f t="shared" si="137"/>
        <v/>
      </c>
      <c r="AK340" s="361" t="str">
        <f t="shared" si="138"/>
        <v/>
      </c>
      <c r="AL340" s="361" t="str">
        <f t="shared" si="139"/>
        <v/>
      </c>
      <c r="AM340" s="361" t="str">
        <f t="shared" si="140"/>
        <v/>
      </c>
      <c r="AN340" s="362" t="str">
        <f>IF(AF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2,FALSE),IF(OR(AJ340=1,AJ340=2),VLOOKUP(AH340,INDEX((係数_乗用_ガソリン,係数_乗用_CNG,係数_乗用_軽油,係数_乗用_メタノール,係数_乗用_LPG),1,1,AR340):INDEX((係数_乗用_ガソリン,係数_乗用_CNG,係数_乗用_軽油,係数_乗用_メタノール,係数_乗用_LPG),125,5,AR340),2,FALSE))))))</f>
        <v/>
      </c>
      <c r="AO340" s="362" t="str">
        <f>IF(T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3,FALSE),IF(OR(AJ340=1,AJ340=2),VLOOKUP(AH340,INDEX((係数_乗用_ガソリン,係数_乗用_CNG,係数_乗用_軽油,係数_乗用_メタノール,係数_乗用_LPG),1,1,AR340):INDEX((係数_乗用_ガソリン,係数_乗用_CNG,係数_乗用_軽油,係数_乗用_メタノール,係数_乗用_LPG),125,5,AR340),3,FALSE))))))</f>
        <v/>
      </c>
      <c r="AP340" s="361" t="str">
        <f t="shared" si="141"/>
        <v/>
      </c>
      <c r="AQ340" s="363" t="str">
        <f t="shared" si="142"/>
        <v/>
      </c>
      <c r="AR340" s="361" t="str">
        <f t="shared" si="143"/>
        <v/>
      </c>
      <c r="AS340" s="363" t="str">
        <f t="shared" si="144"/>
        <v/>
      </c>
      <c r="AT340" s="364" t="str">
        <f t="shared" si="145"/>
        <v/>
      </c>
      <c r="AX340" s="607" t="b">
        <f t="shared" si="153"/>
        <v>0</v>
      </c>
      <c r="AY340" s="6" t="str">
        <f t="shared" si="154"/>
        <v>FALSEFALSEFALSE</v>
      </c>
      <c r="AZ340" s="608">
        <f t="shared" si="146"/>
        <v>0</v>
      </c>
      <c r="BA340" s="609" t="str">
        <f t="shared" si="155"/>
        <v/>
      </c>
      <c r="BB340" s="609">
        <f t="shared" si="147"/>
        <v>0</v>
      </c>
      <c r="BC340" s="604" t="str">
        <f t="shared" si="148"/>
        <v/>
      </c>
    </row>
    <row r="341" spans="1:55">
      <c r="A341" s="366">
        <v>285</v>
      </c>
      <c r="B341" s="108"/>
      <c r="C341" s="286"/>
      <c r="D341" s="287"/>
      <c r="E341" s="287"/>
      <c r="F341" s="288"/>
      <c r="G341" s="290"/>
      <c r="H341" s="107"/>
      <c r="I341" s="290"/>
      <c r="J341" s="107"/>
      <c r="K341" s="358" t="str">
        <f t="shared" si="125"/>
        <v/>
      </c>
      <c r="L341" s="358">
        <f t="shared" si="149"/>
        <v>0</v>
      </c>
      <c r="M341" s="358">
        <f t="shared" si="150"/>
        <v>0</v>
      </c>
      <c r="N341" s="359" t="str">
        <f t="shared" si="126"/>
        <v/>
      </c>
      <c r="O341" s="359" t="str">
        <f t="shared" si="127"/>
        <v/>
      </c>
      <c r="P341" s="359" t="str">
        <f t="shared" si="128"/>
        <v/>
      </c>
      <c r="Q341" s="359" t="str">
        <f t="shared" si="129"/>
        <v/>
      </c>
      <c r="R341" s="359" t="str">
        <f t="shared" si="130"/>
        <v/>
      </c>
      <c r="S341" s="359" t="str">
        <f t="shared" si="131"/>
        <v/>
      </c>
      <c r="T341" s="431" t="str">
        <f t="shared" si="151"/>
        <v/>
      </c>
      <c r="U341" s="515"/>
      <c r="V341" s="108"/>
      <c r="W341" s="109"/>
      <c r="X341" s="110"/>
      <c r="Y341" s="111"/>
      <c r="Z341" s="113"/>
      <c r="AA341" s="112"/>
      <c r="AB341" s="431" t="str">
        <f t="shared" si="132"/>
        <v/>
      </c>
      <c r="AC341" s="704" t="str">
        <f t="shared" si="152"/>
        <v/>
      </c>
      <c r="AD341" s="622"/>
      <c r="AE341" s="462"/>
      <c r="AF341" s="360" t="str">
        <f t="shared" si="133"/>
        <v/>
      </c>
      <c r="AG341" s="360" t="str">
        <f t="shared" si="134"/>
        <v/>
      </c>
      <c r="AH341" s="361" t="str">
        <f t="shared" si="135"/>
        <v/>
      </c>
      <c r="AI341" s="361" t="str">
        <f t="shared" si="136"/>
        <v/>
      </c>
      <c r="AJ341" s="361" t="str">
        <f t="shared" si="137"/>
        <v/>
      </c>
      <c r="AK341" s="361" t="str">
        <f t="shared" si="138"/>
        <v/>
      </c>
      <c r="AL341" s="361" t="str">
        <f t="shared" si="139"/>
        <v/>
      </c>
      <c r="AM341" s="361" t="str">
        <f t="shared" si="140"/>
        <v/>
      </c>
      <c r="AN341" s="362" t="str">
        <f>IF(AF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2,FALSE),IF(OR(AJ341=1,AJ341=2),VLOOKUP(AH341,INDEX((係数_乗用_ガソリン,係数_乗用_CNG,係数_乗用_軽油,係数_乗用_メタノール,係数_乗用_LPG),1,1,AR341):INDEX((係数_乗用_ガソリン,係数_乗用_CNG,係数_乗用_軽油,係数_乗用_メタノール,係数_乗用_LPG),125,5,AR341),2,FALSE))))))</f>
        <v/>
      </c>
      <c r="AO341" s="362" t="str">
        <f>IF(T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3,FALSE),IF(OR(AJ341=1,AJ341=2),VLOOKUP(AH341,INDEX((係数_乗用_ガソリン,係数_乗用_CNG,係数_乗用_軽油,係数_乗用_メタノール,係数_乗用_LPG),1,1,AR341):INDEX((係数_乗用_ガソリン,係数_乗用_CNG,係数_乗用_軽油,係数_乗用_メタノール,係数_乗用_LPG),125,5,AR341),3,FALSE))))))</f>
        <v/>
      </c>
      <c r="AP341" s="361" t="str">
        <f t="shared" si="141"/>
        <v/>
      </c>
      <c r="AQ341" s="363" t="str">
        <f t="shared" si="142"/>
        <v/>
      </c>
      <c r="AR341" s="361" t="str">
        <f t="shared" si="143"/>
        <v/>
      </c>
      <c r="AS341" s="363" t="str">
        <f t="shared" si="144"/>
        <v/>
      </c>
      <c r="AT341" s="364" t="str">
        <f t="shared" si="145"/>
        <v/>
      </c>
      <c r="AX341" s="607" t="b">
        <f t="shared" si="153"/>
        <v>0</v>
      </c>
      <c r="AY341" s="6" t="str">
        <f t="shared" si="154"/>
        <v>FALSEFALSEFALSE</v>
      </c>
      <c r="AZ341" s="608">
        <f t="shared" si="146"/>
        <v>0</v>
      </c>
      <c r="BA341" s="609" t="str">
        <f t="shared" si="155"/>
        <v/>
      </c>
      <c r="BB341" s="609">
        <f t="shared" si="147"/>
        <v>0</v>
      </c>
      <c r="BC341" s="604" t="str">
        <f t="shared" si="148"/>
        <v/>
      </c>
    </row>
    <row r="342" spans="1:55">
      <c r="A342" s="366">
        <v>286</v>
      </c>
      <c r="B342" s="108"/>
      <c r="C342" s="286"/>
      <c r="D342" s="287"/>
      <c r="E342" s="287"/>
      <c r="F342" s="288"/>
      <c r="G342" s="290"/>
      <c r="H342" s="107"/>
      <c r="I342" s="290"/>
      <c r="J342" s="107"/>
      <c r="K342" s="358" t="str">
        <f t="shared" si="125"/>
        <v/>
      </c>
      <c r="L342" s="358">
        <f t="shared" si="149"/>
        <v>0</v>
      </c>
      <c r="M342" s="358">
        <f t="shared" si="150"/>
        <v>0</v>
      </c>
      <c r="N342" s="359" t="str">
        <f t="shared" si="126"/>
        <v/>
      </c>
      <c r="O342" s="359" t="str">
        <f t="shared" si="127"/>
        <v/>
      </c>
      <c r="P342" s="359" t="str">
        <f t="shared" si="128"/>
        <v/>
      </c>
      <c r="Q342" s="359" t="str">
        <f t="shared" si="129"/>
        <v/>
      </c>
      <c r="R342" s="359" t="str">
        <f t="shared" si="130"/>
        <v/>
      </c>
      <c r="S342" s="359" t="str">
        <f t="shared" si="131"/>
        <v/>
      </c>
      <c r="T342" s="431" t="str">
        <f t="shared" si="151"/>
        <v/>
      </c>
      <c r="U342" s="515"/>
      <c r="V342" s="108"/>
      <c r="W342" s="109"/>
      <c r="X342" s="110"/>
      <c r="Y342" s="111"/>
      <c r="Z342" s="113"/>
      <c r="AA342" s="112"/>
      <c r="AB342" s="431" t="str">
        <f t="shared" si="132"/>
        <v/>
      </c>
      <c r="AC342" s="704" t="str">
        <f t="shared" si="152"/>
        <v/>
      </c>
      <c r="AD342" s="622"/>
      <c r="AE342" s="462"/>
      <c r="AF342" s="360" t="str">
        <f t="shared" si="133"/>
        <v/>
      </c>
      <c r="AG342" s="360" t="str">
        <f t="shared" si="134"/>
        <v/>
      </c>
      <c r="AH342" s="361" t="str">
        <f t="shared" si="135"/>
        <v/>
      </c>
      <c r="AI342" s="361" t="str">
        <f t="shared" si="136"/>
        <v/>
      </c>
      <c r="AJ342" s="361" t="str">
        <f t="shared" si="137"/>
        <v/>
      </c>
      <c r="AK342" s="361" t="str">
        <f t="shared" si="138"/>
        <v/>
      </c>
      <c r="AL342" s="361" t="str">
        <f t="shared" si="139"/>
        <v/>
      </c>
      <c r="AM342" s="361" t="str">
        <f t="shared" si="140"/>
        <v/>
      </c>
      <c r="AN342" s="362" t="str">
        <f>IF(AF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2,FALSE),IF(OR(AJ342=1,AJ342=2),VLOOKUP(AH342,INDEX((係数_乗用_ガソリン,係数_乗用_CNG,係数_乗用_軽油,係数_乗用_メタノール,係数_乗用_LPG),1,1,AR342):INDEX((係数_乗用_ガソリン,係数_乗用_CNG,係数_乗用_軽油,係数_乗用_メタノール,係数_乗用_LPG),125,5,AR342),2,FALSE))))))</f>
        <v/>
      </c>
      <c r="AO342" s="362" t="str">
        <f>IF(T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3,FALSE),IF(OR(AJ342=1,AJ342=2),VLOOKUP(AH342,INDEX((係数_乗用_ガソリン,係数_乗用_CNG,係数_乗用_軽油,係数_乗用_メタノール,係数_乗用_LPG),1,1,AR342):INDEX((係数_乗用_ガソリン,係数_乗用_CNG,係数_乗用_軽油,係数_乗用_メタノール,係数_乗用_LPG),125,5,AR342),3,FALSE))))))</f>
        <v/>
      </c>
      <c r="AP342" s="361" t="str">
        <f t="shared" si="141"/>
        <v/>
      </c>
      <c r="AQ342" s="363" t="str">
        <f t="shared" si="142"/>
        <v/>
      </c>
      <c r="AR342" s="361" t="str">
        <f t="shared" si="143"/>
        <v/>
      </c>
      <c r="AS342" s="363" t="str">
        <f t="shared" si="144"/>
        <v/>
      </c>
      <c r="AT342" s="364" t="str">
        <f t="shared" si="145"/>
        <v/>
      </c>
      <c r="AX342" s="607" t="b">
        <f t="shared" si="153"/>
        <v>0</v>
      </c>
      <c r="AY342" s="6" t="str">
        <f t="shared" si="154"/>
        <v>FALSEFALSEFALSE</v>
      </c>
      <c r="AZ342" s="608">
        <f t="shared" si="146"/>
        <v>0</v>
      </c>
      <c r="BA342" s="609" t="str">
        <f t="shared" si="155"/>
        <v/>
      </c>
      <c r="BB342" s="609">
        <f t="shared" si="147"/>
        <v>0</v>
      </c>
      <c r="BC342" s="604" t="str">
        <f t="shared" si="148"/>
        <v/>
      </c>
    </row>
    <row r="343" spans="1:55">
      <c r="A343" s="366">
        <v>287</v>
      </c>
      <c r="B343" s="108"/>
      <c r="C343" s="286"/>
      <c r="D343" s="287"/>
      <c r="E343" s="287"/>
      <c r="F343" s="288"/>
      <c r="G343" s="290"/>
      <c r="H343" s="107"/>
      <c r="I343" s="290"/>
      <c r="J343" s="107"/>
      <c r="K343" s="358" t="str">
        <f t="shared" si="125"/>
        <v/>
      </c>
      <c r="L343" s="358">
        <f t="shared" si="149"/>
        <v>0</v>
      </c>
      <c r="M343" s="358">
        <f t="shared" si="150"/>
        <v>0</v>
      </c>
      <c r="N343" s="359" t="str">
        <f t="shared" si="126"/>
        <v/>
      </c>
      <c r="O343" s="359" t="str">
        <f t="shared" si="127"/>
        <v/>
      </c>
      <c r="P343" s="359" t="str">
        <f t="shared" si="128"/>
        <v/>
      </c>
      <c r="Q343" s="359" t="str">
        <f t="shared" si="129"/>
        <v/>
      </c>
      <c r="R343" s="359" t="str">
        <f t="shared" si="130"/>
        <v/>
      </c>
      <c r="S343" s="359" t="str">
        <f t="shared" si="131"/>
        <v/>
      </c>
      <c r="T343" s="431" t="str">
        <f t="shared" si="151"/>
        <v/>
      </c>
      <c r="U343" s="515"/>
      <c r="V343" s="108"/>
      <c r="W343" s="109"/>
      <c r="X343" s="110"/>
      <c r="Y343" s="111"/>
      <c r="Z343" s="113"/>
      <c r="AA343" s="112"/>
      <c r="AB343" s="431" t="str">
        <f t="shared" si="132"/>
        <v/>
      </c>
      <c r="AC343" s="704" t="str">
        <f t="shared" si="152"/>
        <v/>
      </c>
      <c r="AD343" s="622"/>
      <c r="AE343" s="462"/>
      <c r="AF343" s="360" t="str">
        <f t="shared" si="133"/>
        <v/>
      </c>
      <c r="AG343" s="360" t="str">
        <f t="shared" si="134"/>
        <v/>
      </c>
      <c r="AH343" s="361" t="str">
        <f t="shared" si="135"/>
        <v/>
      </c>
      <c r="AI343" s="361" t="str">
        <f t="shared" si="136"/>
        <v/>
      </c>
      <c r="AJ343" s="361" t="str">
        <f t="shared" si="137"/>
        <v/>
      </c>
      <c r="AK343" s="361" t="str">
        <f t="shared" si="138"/>
        <v/>
      </c>
      <c r="AL343" s="361" t="str">
        <f t="shared" si="139"/>
        <v/>
      </c>
      <c r="AM343" s="361" t="str">
        <f t="shared" si="140"/>
        <v/>
      </c>
      <c r="AN343" s="362" t="str">
        <f>IF(AF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2,FALSE),IF(OR(AJ343=1,AJ343=2),VLOOKUP(AH343,INDEX((係数_乗用_ガソリン,係数_乗用_CNG,係数_乗用_軽油,係数_乗用_メタノール,係数_乗用_LPG),1,1,AR343):INDEX((係数_乗用_ガソリン,係数_乗用_CNG,係数_乗用_軽油,係数_乗用_メタノール,係数_乗用_LPG),125,5,AR343),2,FALSE))))))</f>
        <v/>
      </c>
      <c r="AO343" s="362" t="str">
        <f>IF(T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3,FALSE),IF(OR(AJ343=1,AJ343=2),VLOOKUP(AH343,INDEX((係数_乗用_ガソリン,係数_乗用_CNG,係数_乗用_軽油,係数_乗用_メタノール,係数_乗用_LPG),1,1,AR343):INDEX((係数_乗用_ガソリン,係数_乗用_CNG,係数_乗用_軽油,係数_乗用_メタノール,係数_乗用_LPG),125,5,AR343),3,FALSE))))))</f>
        <v/>
      </c>
      <c r="AP343" s="361" t="str">
        <f t="shared" si="141"/>
        <v/>
      </c>
      <c r="AQ343" s="363" t="str">
        <f t="shared" si="142"/>
        <v/>
      </c>
      <c r="AR343" s="361" t="str">
        <f t="shared" si="143"/>
        <v/>
      </c>
      <c r="AS343" s="363" t="str">
        <f t="shared" si="144"/>
        <v/>
      </c>
      <c r="AT343" s="364" t="str">
        <f t="shared" si="145"/>
        <v/>
      </c>
      <c r="AX343" s="607" t="b">
        <f t="shared" si="153"/>
        <v>0</v>
      </c>
      <c r="AY343" s="6" t="str">
        <f t="shared" si="154"/>
        <v>FALSEFALSEFALSE</v>
      </c>
      <c r="AZ343" s="608">
        <f t="shared" si="146"/>
        <v>0</v>
      </c>
      <c r="BA343" s="609" t="str">
        <f t="shared" si="155"/>
        <v/>
      </c>
      <c r="BB343" s="609">
        <f t="shared" si="147"/>
        <v>0</v>
      </c>
      <c r="BC343" s="604" t="str">
        <f t="shared" si="148"/>
        <v/>
      </c>
    </row>
    <row r="344" spans="1:55">
      <c r="A344" s="366">
        <v>288</v>
      </c>
      <c r="B344" s="108"/>
      <c r="C344" s="286"/>
      <c r="D344" s="287"/>
      <c r="E344" s="287"/>
      <c r="F344" s="288"/>
      <c r="G344" s="290"/>
      <c r="H344" s="107"/>
      <c r="I344" s="290"/>
      <c r="J344" s="107"/>
      <c r="K344" s="358" t="str">
        <f t="shared" si="125"/>
        <v/>
      </c>
      <c r="L344" s="358">
        <f t="shared" si="149"/>
        <v>0</v>
      </c>
      <c r="M344" s="358">
        <f t="shared" si="150"/>
        <v>0</v>
      </c>
      <c r="N344" s="359" t="str">
        <f t="shared" si="126"/>
        <v/>
      </c>
      <c r="O344" s="359" t="str">
        <f t="shared" si="127"/>
        <v/>
      </c>
      <c r="P344" s="359" t="str">
        <f t="shared" si="128"/>
        <v/>
      </c>
      <c r="Q344" s="359" t="str">
        <f t="shared" si="129"/>
        <v/>
      </c>
      <c r="R344" s="359" t="str">
        <f t="shared" si="130"/>
        <v/>
      </c>
      <c r="S344" s="359" t="str">
        <f t="shared" si="131"/>
        <v/>
      </c>
      <c r="T344" s="431" t="str">
        <f t="shared" si="151"/>
        <v/>
      </c>
      <c r="U344" s="515"/>
      <c r="V344" s="108"/>
      <c r="W344" s="109"/>
      <c r="X344" s="110"/>
      <c r="Y344" s="111"/>
      <c r="Z344" s="113"/>
      <c r="AA344" s="112"/>
      <c r="AB344" s="431" t="str">
        <f t="shared" si="132"/>
        <v/>
      </c>
      <c r="AC344" s="704" t="str">
        <f t="shared" si="152"/>
        <v/>
      </c>
      <c r="AD344" s="622"/>
      <c r="AE344" s="462"/>
      <c r="AF344" s="360" t="str">
        <f t="shared" si="133"/>
        <v/>
      </c>
      <c r="AG344" s="360" t="str">
        <f t="shared" si="134"/>
        <v/>
      </c>
      <c r="AH344" s="361" t="str">
        <f t="shared" si="135"/>
        <v/>
      </c>
      <c r="AI344" s="361" t="str">
        <f t="shared" si="136"/>
        <v/>
      </c>
      <c r="AJ344" s="361" t="str">
        <f t="shared" si="137"/>
        <v/>
      </c>
      <c r="AK344" s="361" t="str">
        <f t="shared" si="138"/>
        <v/>
      </c>
      <c r="AL344" s="361" t="str">
        <f t="shared" si="139"/>
        <v/>
      </c>
      <c r="AM344" s="361" t="str">
        <f t="shared" si="140"/>
        <v/>
      </c>
      <c r="AN344" s="362" t="str">
        <f>IF(AF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2,FALSE),IF(OR(AJ344=1,AJ344=2),VLOOKUP(AH344,INDEX((係数_乗用_ガソリン,係数_乗用_CNG,係数_乗用_軽油,係数_乗用_メタノール,係数_乗用_LPG),1,1,AR344):INDEX((係数_乗用_ガソリン,係数_乗用_CNG,係数_乗用_軽油,係数_乗用_メタノール,係数_乗用_LPG),125,5,AR344),2,FALSE))))))</f>
        <v/>
      </c>
      <c r="AO344" s="362" t="str">
        <f>IF(T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3,FALSE),IF(OR(AJ344=1,AJ344=2),VLOOKUP(AH344,INDEX((係数_乗用_ガソリン,係数_乗用_CNG,係数_乗用_軽油,係数_乗用_メタノール,係数_乗用_LPG),1,1,AR344):INDEX((係数_乗用_ガソリン,係数_乗用_CNG,係数_乗用_軽油,係数_乗用_メタノール,係数_乗用_LPG),125,5,AR344),3,FALSE))))))</f>
        <v/>
      </c>
      <c r="AP344" s="361" t="str">
        <f t="shared" si="141"/>
        <v/>
      </c>
      <c r="AQ344" s="363" t="str">
        <f t="shared" si="142"/>
        <v/>
      </c>
      <c r="AR344" s="361" t="str">
        <f t="shared" si="143"/>
        <v/>
      </c>
      <c r="AS344" s="363" t="str">
        <f t="shared" si="144"/>
        <v/>
      </c>
      <c r="AT344" s="364" t="str">
        <f t="shared" si="145"/>
        <v/>
      </c>
      <c r="AX344" s="607" t="b">
        <f t="shared" si="153"/>
        <v>0</v>
      </c>
      <c r="AY344" s="6" t="str">
        <f t="shared" si="154"/>
        <v>FALSEFALSEFALSE</v>
      </c>
      <c r="AZ344" s="608">
        <f t="shared" si="146"/>
        <v>0</v>
      </c>
      <c r="BA344" s="609" t="str">
        <f t="shared" si="155"/>
        <v/>
      </c>
      <c r="BB344" s="609">
        <f t="shared" si="147"/>
        <v>0</v>
      </c>
      <c r="BC344" s="604" t="str">
        <f t="shared" si="148"/>
        <v/>
      </c>
    </row>
    <row r="345" spans="1:55">
      <c r="A345" s="366">
        <v>289</v>
      </c>
      <c r="B345" s="108"/>
      <c r="C345" s="286"/>
      <c r="D345" s="287"/>
      <c r="E345" s="287"/>
      <c r="F345" s="288"/>
      <c r="G345" s="290"/>
      <c r="H345" s="107"/>
      <c r="I345" s="290"/>
      <c r="J345" s="107"/>
      <c r="K345" s="358" t="str">
        <f t="shared" si="125"/>
        <v/>
      </c>
      <c r="L345" s="358">
        <f t="shared" si="149"/>
        <v>0</v>
      </c>
      <c r="M345" s="358">
        <f t="shared" si="150"/>
        <v>0</v>
      </c>
      <c r="N345" s="359" t="str">
        <f t="shared" si="126"/>
        <v/>
      </c>
      <c r="O345" s="359" t="str">
        <f t="shared" si="127"/>
        <v/>
      </c>
      <c r="P345" s="359" t="str">
        <f t="shared" si="128"/>
        <v/>
      </c>
      <c r="Q345" s="359" t="str">
        <f t="shared" si="129"/>
        <v/>
      </c>
      <c r="R345" s="359" t="str">
        <f t="shared" si="130"/>
        <v/>
      </c>
      <c r="S345" s="359" t="str">
        <f t="shared" si="131"/>
        <v/>
      </c>
      <c r="T345" s="431" t="str">
        <f t="shared" si="151"/>
        <v/>
      </c>
      <c r="U345" s="515"/>
      <c r="V345" s="108"/>
      <c r="W345" s="109"/>
      <c r="X345" s="110"/>
      <c r="Y345" s="111"/>
      <c r="Z345" s="113"/>
      <c r="AA345" s="112"/>
      <c r="AB345" s="431" t="str">
        <f t="shared" si="132"/>
        <v/>
      </c>
      <c r="AC345" s="704" t="str">
        <f t="shared" si="152"/>
        <v/>
      </c>
      <c r="AD345" s="622"/>
      <c r="AE345" s="462"/>
      <c r="AF345" s="360" t="str">
        <f t="shared" si="133"/>
        <v/>
      </c>
      <c r="AG345" s="360" t="str">
        <f t="shared" si="134"/>
        <v/>
      </c>
      <c r="AH345" s="361" t="str">
        <f t="shared" si="135"/>
        <v/>
      </c>
      <c r="AI345" s="361" t="str">
        <f t="shared" si="136"/>
        <v/>
      </c>
      <c r="AJ345" s="361" t="str">
        <f t="shared" si="137"/>
        <v/>
      </c>
      <c r="AK345" s="361" t="str">
        <f t="shared" si="138"/>
        <v/>
      </c>
      <c r="AL345" s="361" t="str">
        <f t="shared" si="139"/>
        <v/>
      </c>
      <c r="AM345" s="361" t="str">
        <f t="shared" si="140"/>
        <v/>
      </c>
      <c r="AN345" s="362" t="str">
        <f>IF(AF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2,FALSE),IF(OR(AJ345=1,AJ345=2),VLOOKUP(AH345,INDEX((係数_乗用_ガソリン,係数_乗用_CNG,係数_乗用_軽油,係数_乗用_メタノール,係数_乗用_LPG),1,1,AR345):INDEX((係数_乗用_ガソリン,係数_乗用_CNG,係数_乗用_軽油,係数_乗用_メタノール,係数_乗用_LPG),125,5,AR345),2,FALSE))))))</f>
        <v/>
      </c>
      <c r="AO345" s="362" t="str">
        <f>IF(T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3,FALSE),IF(OR(AJ345=1,AJ345=2),VLOOKUP(AH345,INDEX((係数_乗用_ガソリン,係数_乗用_CNG,係数_乗用_軽油,係数_乗用_メタノール,係数_乗用_LPG),1,1,AR345):INDEX((係数_乗用_ガソリン,係数_乗用_CNG,係数_乗用_軽油,係数_乗用_メタノール,係数_乗用_LPG),125,5,AR345),3,FALSE))))))</f>
        <v/>
      </c>
      <c r="AP345" s="361" t="str">
        <f t="shared" si="141"/>
        <v/>
      </c>
      <c r="AQ345" s="363" t="str">
        <f t="shared" si="142"/>
        <v/>
      </c>
      <c r="AR345" s="361" t="str">
        <f t="shared" si="143"/>
        <v/>
      </c>
      <c r="AS345" s="363" t="str">
        <f t="shared" si="144"/>
        <v/>
      </c>
      <c r="AT345" s="364" t="str">
        <f t="shared" si="145"/>
        <v/>
      </c>
      <c r="AX345" s="607" t="b">
        <f t="shared" si="153"/>
        <v>0</v>
      </c>
      <c r="AY345" s="6" t="str">
        <f t="shared" si="154"/>
        <v>FALSEFALSEFALSE</v>
      </c>
      <c r="AZ345" s="608">
        <f t="shared" si="146"/>
        <v>0</v>
      </c>
      <c r="BA345" s="609" t="str">
        <f t="shared" si="155"/>
        <v/>
      </c>
      <c r="BB345" s="609">
        <f t="shared" si="147"/>
        <v>0</v>
      </c>
      <c r="BC345" s="604" t="str">
        <f t="shared" si="148"/>
        <v/>
      </c>
    </row>
    <row r="346" spans="1:55">
      <c r="A346" s="366">
        <v>290</v>
      </c>
      <c r="B346" s="108"/>
      <c r="C346" s="286"/>
      <c r="D346" s="287"/>
      <c r="E346" s="287"/>
      <c r="F346" s="288"/>
      <c r="G346" s="290"/>
      <c r="H346" s="107"/>
      <c r="I346" s="290"/>
      <c r="J346" s="107"/>
      <c r="K346" s="358" t="str">
        <f t="shared" si="125"/>
        <v/>
      </c>
      <c r="L346" s="358">
        <f t="shared" si="149"/>
        <v>0</v>
      </c>
      <c r="M346" s="358">
        <f t="shared" si="150"/>
        <v>0</v>
      </c>
      <c r="N346" s="359" t="str">
        <f t="shared" si="126"/>
        <v/>
      </c>
      <c r="O346" s="359" t="str">
        <f t="shared" si="127"/>
        <v/>
      </c>
      <c r="P346" s="359" t="str">
        <f t="shared" si="128"/>
        <v/>
      </c>
      <c r="Q346" s="359" t="str">
        <f t="shared" si="129"/>
        <v/>
      </c>
      <c r="R346" s="359" t="str">
        <f t="shared" si="130"/>
        <v/>
      </c>
      <c r="S346" s="359" t="str">
        <f t="shared" si="131"/>
        <v/>
      </c>
      <c r="T346" s="431" t="str">
        <f t="shared" si="151"/>
        <v/>
      </c>
      <c r="U346" s="515"/>
      <c r="V346" s="108"/>
      <c r="W346" s="109"/>
      <c r="X346" s="110"/>
      <c r="Y346" s="111"/>
      <c r="Z346" s="113"/>
      <c r="AA346" s="112"/>
      <c r="AB346" s="431" t="str">
        <f t="shared" si="132"/>
        <v/>
      </c>
      <c r="AC346" s="704" t="str">
        <f t="shared" si="152"/>
        <v/>
      </c>
      <c r="AD346" s="622"/>
      <c r="AE346" s="462"/>
      <c r="AF346" s="360" t="str">
        <f t="shared" si="133"/>
        <v/>
      </c>
      <c r="AG346" s="360" t="str">
        <f t="shared" si="134"/>
        <v/>
      </c>
      <c r="AH346" s="361" t="str">
        <f t="shared" si="135"/>
        <v/>
      </c>
      <c r="AI346" s="361" t="str">
        <f t="shared" si="136"/>
        <v/>
      </c>
      <c r="AJ346" s="361" t="str">
        <f t="shared" si="137"/>
        <v/>
      </c>
      <c r="AK346" s="361" t="str">
        <f t="shared" si="138"/>
        <v/>
      </c>
      <c r="AL346" s="361" t="str">
        <f t="shared" si="139"/>
        <v/>
      </c>
      <c r="AM346" s="361" t="str">
        <f t="shared" si="140"/>
        <v/>
      </c>
      <c r="AN346" s="362" t="str">
        <f>IF(AF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2,FALSE),IF(OR(AJ346=1,AJ346=2),VLOOKUP(AH346,INDEX((係数_乗用_ガソリン,係数_乗用_CNG,係数_乗用_軽油,係数_乗用_メタノール,係数_乗用_LPG),1,1,AR346):INDEX((係数_乗用_ガソリン,係数_乗用_CNG,係数_乗用_軽油,係数_乗用_メタノール,係数_乗用_LPG),125,5,AR346),2,FALSE))))))</f>
        <v/>
      </c>
      <c r="AO346" s="362" t="str">
        <f>IF(T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3,FALSE),IF(OR(AJ346=1,AJ346=2),VLOOKUP(AH346,INDEX((係数_乗用_ガソリン,係数_乗用_CNG,係数_乗用_軽油,係数_乗用_メタノール,係数_乗用_LPG),1,1,AR346):INDEX((係数_乗用_ガソリン,係数_乗用_CNG,係数_乗用_軽油,係数_乗用_メタノール,係数_乗用_LPG),125,5,AR346),3,FALSE))))))</f>
        <v/>
      </c>
      <c r="AP346" s="361" t="str">
        <f t="shared" si="141"/>
        <v/>
      </c>
      <c r="AQ346" s="363" t="str">
        <f t="shared" si="142"/>
        <v/>
      </c>
      <c r="AR346" s="361" t="str">
        <f t="shared" si="143"/>
        <v/>
      </c>
      <c r="AS346" s="363" t="str">
        <f t="shared" si="144"/>
        <v/>
      </c>
      <c r="AT346" s="364" t="str">
        <f t="shared" si="145"/>
        <v/>
      </c>
      <c r="AX346" s="607" t="b">
        <f t="shared" si="153"/>
        <v>0</v>
      </c>
      <c r="AY346" s="6" t="str">
        <f t="shared" si="154"/>
        <v>FALSEFALSEFALSE</v>
      </c>
      <c r="AZ346" s="608">
        <f t="shared" si="146"/>
        <v>0</v>
      </c>
      <c r="BA346" s="609" t="str">
        <f t="shared" si="155"/>
        <v/>
      </c>
      <c r="BB346" s="609">
        <f t="shared" si="147"/>
        <v>0</v>
      </c>
      <c r="BC346" s="604" t="str">
        <f t="shared" si="148"/>
        <v/>
      </c>
    </row>
    <row r="347" spans="1:55">
      <c r="A347" s="366">
        <v>291</v>
      </c>
      <c r="B347" s="108"/>
      <c r="C347" s="286"/>
      <c r="D347" s="287"/>
      <c r="E347" s="287"/>
      <c r="F347" s="288"/>
      <c r="G347" s="290"/>
      <c r="H347" s="107"/>
      <c r="I347" s="290"/>
      <c r="J347" s="107"/>
      <c r="K347" s="358" t="str">
        <f t="shared" si="125"/>
        <v/>
      </c>
      <c r="L347" s="358">
        <f t="shared" si="149"/>
        <v>0</v>
      </c>
      <c r="M347" s="358">
        <f t="shared" si="150"/>
        <v>0</v>
      </c>
      <c r="N347" s="359" t="str">
        <f t="shared" si="126"/>
        <v/>
      </c>
      <c r="O347" s="359" t="str">
        <f t="shared" si="127"/>
        <v/>
      </c>
      <c r="P347" s="359" t="str">
        <f t="shared" si="128"/>
        <v/>
      </c>
      <c r="Q347" s="359" t="str">
        <f t="shared" si="129"/>
        <v/>
      </c>
      <c r="R347" s="359" t="str">
        <f t="shared" si="130"/>
        <v/>
      </c>
      <c r="S347" s="359" t="str">
        <f t="shared" si="131"/>
        <v/>
      </c>
      <c r="T347" s="431" t="str">
        <f t="shared" si="151"/>
        <v/>
      </c>
      <c r="U347" s="515"/>
      <c r="V347" s="108"/>
      <c r="W347" s="109"/>
      <c r="X347" s="110"/>
      <c r="Y347" s="111"/>
      <c r="Z347" s="113"/>
      <c r="AA347" s="112"/>
      <c r="AB347" s="431" t="str">
        <f t="shared" si="132"/>
        <v/>
      </c>
      <c r="AC347" s="704" t="str">
        <f t="shared" si="152"/>
        <v/>
      </c>
      <c r="AD347" s="622"/>
      <c r="AE347" s="462"/>
      <c r="AF347" s="360" t="str">
        <f t="shared" si="133"/>
        <v/>
      </c>
      <c r="AG347" s="360" t="str">
        <f t="shared" si="134"/>
        <v/>
      </c>
      <c r="AH347" s="361" t="str">
        <f t="shared" si="135"/>
        <v/>
      </c>
      <c r="AI347" s="361" t="str">
        <f t="shared" si="136"/>
        <v/>
      </c>
      <c r="AJ347" s="361" t="str">
        <f t="shared" si="137"/>
        <v/>
      </c>
      <c r="AK347" s="361" t="str">
        <f t="shared" si="138"/>
        <v/>
      </c>
      <c r="AL347" s="361" t="str">
        <f t="shared" si="139"/>
        <v/>
      </c>
      <c r="AM347" s="361" t="str">
        <f t="shared" si="140"/>
        <v/>
      </c>
      <c r="AN347" s="362" t="str">
        <f>IF(AF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2,FALSE),IF(OR(AJ347=1,AJ347=2),VLOOKUP(AH347,INDEX((係数_乗用_ガソリン,係数_乗用_CNG,係数_乗用_軽油,係数_乗用_メタノール,係数_乗用_LPG),1,1,AR347):INDEX((係数_乗用_ガソリン,係数_乗用_CNG,係数_乗用_軽油,係数_乗用_メタノール,係数_乗用_LPG),125,5,AR347),2,FALSE))))))</f>
        <v/>
      </c>
      <c r="AO347" s="362" t="str">
        <f>IF(T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3,FALSE),IF(OR(AJ347=1,AJ347=2),VLOOKUP(AH347,INDEX((係数_乗用_ガソリン,係数_乗用_CNG,係数_乗用_軽油,係数_乗用_メタノール,係数_乗用_LPG),1,1,AR347):INDEX((係数_乗用_ガソリン,係数_乗用_CNG,係数_乗用_軽油,係数_乗用_メタノール,係数_乗用_LPG),125,5,AR347),3,FALSE))))))</f>
        <v/>
      </c>
      <c r="AP347" s="361" t="str">
        <f t="shared" si="141"/>
        <v/>
      </c>
      <c r="AQ347" s="363" t="str">
        <f t="shared" si="142"/>
        <v/>
      </c>
      <c r="AR347" s="361" t="str">
        <f t="shared" si="143"/>
        <v/>
      </c>
      <c r="AS347" s="363" t="str">
        <f t="shared" si="144"/>
        <v/>
      </c>
      <c r="AT347" s="364" t="str">
        <f t="shared" si="145"/>
        <v/>
      </c>
      <c r="AX347" s="607" t="b">
        <f t="shared" si="153"/>
        <v>0</v>
      </c>
      <c r="AY347" s="6" t="str">
        <f t="shared" si="154"/>
        <v>FALSEFALSEFALSE</v>
      </c>
      <c r="AZ347" s="608">
        <f t="shared" si="146"/>
        <v>0</v>
      </c>
      <c r="BA347" s="609" t="str">
        <f t="shared" si="155"/>
        <v/>
      </c>
      <c r="BB347" s="609">
        <f t="shared" si="147"/>
        <v>0</v>
      </c>
      <c r="BC347" s="604" t="str">
        <f t="shared" si="148"/>
        <v/>
      </c>
    </row>
    <row r="348" spans="1:55">
      <c r="A348" s="366">
        <v>292</v>
      </c>
      <c r="B348" s="108"/>
      <c r="C348" s="286"/>
      <c r="D348" s="287"/>
      <c r="E348" s="287"/>
      <c r="F348" s="288"/>
      <c r="G348" s="290"/>
      <c r="H348" s="107"/>
      <c r="I348" s="290"/>
      <c r="J348" s="107"/>
      <c r="K348" s="358" t="str">
        <f t="shared" si="125"/>
        <v/>
      </c>
      <c r="L348" s="358">
        <f t="shared" si="149"/>
        <v>0</v>
      </c>
      <c r="M348" s="358">
        <f t="shared" si="150"/>
        <v>0</v>
      </c>
      <c r="N348" s="359" t="str">
        <f t="shared" si="126"/>
        <v/>
      </c>
      <c r="O348" s="359" t="str">
        <f t="shared" si="127"/>
        <v/>
      </c>
      <c r="P348" s="359" t="str">
        <f t="shared" si="128"/>
        <v/>
      </c>
      <c r="Q348" s="359" t="str">
        <f t="shared" si="129"/>
        <v/>
      </c>
      <c r="R348" s="359" t="str">
        <f t="shared" si="130"/>
        <v/>
      </c>
      <c r="S348" s="359" t="str">
        <f t="shared" si="131"/>
        <v/>
      </c>
      <c r="T348" s="431" t="str">
        <f t="shared" si="151"/>
        <v/>
      </c>
      <c r="U348" s="515"/>
      <c r="V348" s="108"/>
      <c r="W348" s="109"/>
      <c r="X348" s="110"/>
      <c r="Y348" s="111"/>
      <c r="Z348" s="113"/>
      <c r="AA348" s="112"/>
      <c r="AB348" s="431" t="str">
        <f t="shared" si="132"/>
        <v/>
      </c>
      <c r="AC348" s="704" t="str">
        <f t="shared" si="152"/>
        <v/>
      </c>
      <c r="AD348" s="622"/>
      <c r="AE348" s="462"/>
      <c r="AF348" s="360" t="str">
        <f t="shared" si="133"/>
        <v/>
      </c>
      <c r="AG348" s="360" t="str">
        <f t="shared" si="134"/>
        <v/>
      </c>
      <c r="AH348" s="361" t="str">
        <f t="shared" si="135"/>
        <v/>
      </c>
      <c r="AI348" s="361" t="str">
        <f t="shared" si="136"/>
        <v/>
      </c>
      <c r="AJ348" s="361" t="str">
        <f t="shared" si="137"/>
        <v/>
      </c>
      <c r="AK348" s="361" t="str">
        <f t="shared" si="138"/>
        <v/>
      </c>
      <c r="AL348" s="361" t="str">
        <f t="shared" si="139"/>
        <v/>
      </c>
      <c r="AM348" s="361" t="str">
        <f t="shared" si="140"/>
        <v/>
      </c>
      <c r="AN348" s="362" t="str">
        <f>IF(AF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2,FALSE),IF(OR(AJ348=1,AJ348=2),VLOOKUP(AH348,INDEX((係数_乗用_ガソリン,係数_乗用_CNG,係数_乗用_軽油,係数_乗用_メタノール,係数_乗用_LPG),1,1,AR348):INDEX((係数_乗用_ガソリン,係数_乗用_CNG,係数_乗用_軽油,係数_乗用_メタノール,係数_乗用_LPG),125,5,AR348),2,FALSE))))))</f>
        <v/>
      </c>
      <c r="AO348" s="362" t="str">
        <f>IF(T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3,FALSE),IF(OR(AJ348=1,AJ348=2),VLOOKUP(AH348,INDEX((係数_乗用_ガソリン,係数_乗用_CNG,係数_乗用_軽油,係数_乗用_メタノール,係数_乗用_LPG),1,1,AR348):INDEX((係数_乗用_ガソリン,係数_乗用_CNG,係数_乗用_軽油,係数_乗用_メタノール,係数_乗用_LPG),125,5,AR348),3,FALSE))))))</f>
        <v/>
      </c>
      <c r="AP348" s="361" t="str">
        <f t="shared" si="141"/>
        <v/>
      </c>
      <c r="AQ348" s="363" t="str">
        <f t="shared" si="142"/>
        <v/>
      </c>
      <c r="AR348" s="361" t="str">
        <f t="shared" si="143"/>
        <v/>
      </c>
      <c r="AS348" s="363" t="str">
        <f t="shared" si="144"/>
        <v/>
      </c>
      <c r="AT348" s="364" t="str">
        <f t="shared" si="145"/>
        <v/>
      </c>
      <c r="AX348" s="607" t="b">
        <f t="shared" si="153"/>
        <v>0</v>
      </c>
      <c r="AY348" s="6" t="str">
        <f t="shared" si="154"/>
        <v>FALSEFALSEFALSE</v>
      </c>
      <c r="AZ348" s="608">
        <f t="shared" si="146"/>
        <v>0</v>
      </c>
      <c r="BA348" s="609" t="str">
        <f t="shared" si="155"/>
        <v/>
      </c>
      <c r="BB348" s="609">
        <f t="shared" si="147"/>
        <v>0</v>
      </c>
      <c r="BC348" s="604" t="str">
        <f t="shared" si="148"/>
        <v/>
      </c>
    </row>
    <row r="349" spans="1:55">
      <c r="A349" s="366">
        <v>293</v>
      </c>
      <c r="B349" s="108"/>
      <c r="C349" s="286"/>
      <c r="D349" s="287"/>
      <c r="E349" s="287"/>
      <c r="F349" s="288"/>
      <c r="G349" s="290"/>
      <c r="H349" s="107"/>
      <c r="I349" s="290"/>
      <c r="J349" s="107"/>
      <c r="K349" s="358" t="str">
        <f t="shared" si="125"/>
        <v/>
      </c>
      <c r="L349" s="358">
        <f t="shared" si="149"/>
        <v>0</v>
      </c>
      <c r="M349" s="358">
        <f t="shared" si="150"/>
        <v>0</v>
      </c>
      <c r="N349" s="359" t="str">
        <f t="shared" si="126"/>
        <v/>
      </c>
      <c r="O349" s="359" t="str">
        <f t="shared" si="127"/>
        <v/>
      </c>
      <c r="P349" s="359" t="str">
        <f t="shared" si="128"/>
        <v/>
      </c>
      <c r="Q349" s="359" t="str">
        <f t="shared" si="129"/>
        <v/>
      </c>
      <c r="R349" s="359" t="str">
        <f t="shared" si="130"/>
        <v/>
      </c>
      <c r="S349" s="359" t="str">
        <f t="shared" si="131"/>
        <v/>
      </c>
      <c r="T349" s="431" t="str">
        <f t="shared" si="151"/>
        <v/>
      </c>
      <c r="U349" s="515"/>
      <c r="V349" s="108"/>
      <c r="W349" s="109"/>
      <c r="X349" s="110"/>
      <c r="Y349" s="111"/>
      <c r="Z349" s="113"/>
      <c r="AA349" s="112"/>
      <c r="AB349" s="431" t="str">
        <f t="shared" si="132"/>
        <v/>
      </c>
      <c r="AC349" s="704" t="str">
        <f t="shared" si="152"/>
        <v/>
      </c>
      <c r="AD349" s="622"/>
      <c r="AE349" s="462"/>
      <c r="AF349" s="360" t="str">
        <f t="shared" si="133"/>
        <v/>
      </c>
      <c r="AG349" s="360" t="str">
        <f t="shared" si="134"/>
        <v/>
      </c>
      <c r="AH349" s="361" t="str">
        <f t="shared" si="135"/>
        <v/>
      </c>
      <c r="AI349" s="361" t="str">
        <f t="shared" si="136"/>
        <v/>
      </c>
      <c r="AJ349" s="361" t="str">
        <f t="shared" si="137"/>
        <v/>
      </c>
      <c r="AK349" s="361" t="str">
        <f t="shared" si="138"/>
        <v/>
      </c>
      <c r="AL349" s="361" t="str">
        <f t="shared" si="139"/>
        <v/>
      </c>
      <c r="AM349" s="361" t="str">
        <f t="shared" si="140"/>
        <v/>
      </c>
      <c r="AN349" s="362" t="str">
        <f>IF(AF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2,FALSE),IF(OR(AJ349=1,AJ349=2),VLOOKUP(AH349,INDEX((係数_乗用_ガソリン,係数_乗用_CNG,係数_乗用_軽油,係数_乗用_メタノール,係数_乗用_LPG),1,1,AR349):INDEX((係数_乗用_ガソリン,係数_乗用_CNG,係数_乗用_軽油,係数_乗用_メタノール,係数_乗用_LPG),125,5,AR349),2,FALSE))))))</f>
        <v/>
      </c>
      <c r="AO349" s="362" t="str">
        <f>IF(T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3,FALSE),IF(OR(AJ349=1,AJ349=2),VLOOKUP(AH349,INDEX((係数_乗用_ガソリン,係数_乗用_CNG,係数_乗用_軽油,係数_乗用_メタノール,係数_乗用_LPG),1,1,AR349):INDEX((係数_乗用_ガソリン,係数_乗用_CNG,係数_乗用_軽油,係数_乗用_メタノール,係数_乗用_LPG),125,5,AR349),3,FALSE))))))</f>
        <v/>
      </c>
      <c r="AP349" s="361" t="str">
        <f t="shared" si="141"/>
        <v/>
      </c>
      <c r="AQ349" s="363" t="str">
        <f t="shared" si="142"/>
        <v/>
      </c>
      <c r="AR349" s="361" t="str">
        <f t="shared" si="143"/>
        <v/>
      </c>
      <c r="AS349" s="363" t="str">
        <f t="shared" si="144"/>
        <v/>
      </c>
      <c r="AT349" s="364" t="str">
        <f t="shared" si="145"/>
        <v/>
      </c>
      <c r="AX349" s="607" t="b">
        <f t="shared" si="153"/>
        <v>0</v>
      </c>
      <c r="AY349" s="6" t="str">
        <f t="shared" si="154"/>
        <v>FALSEFALSEFALSE</v>
      </c>
      <c r="AZ349" s="608">
        <f t="shared" si="146"/>
        <v>0</v>
      </c>
      <c r="BA349" s="609" t="str">
        <f t="shared" si="155"/>
        <v/>
      </c>
      <c r="BB349" s="609">
        <f t="shared" si="147"/>
        <v>0</v>
      </c>
      <c r="BC349" s="604" t="str">
        <f t="shared" si="148"/>
        <v/>
      </c>
    </row>
    <row r="350" spans="1:55">
      <c r="A350" s="366">
        <v>294</v>
      </c>
      <c r="B350" s="108"/>
      <c r="C350" s="286"/>
      <c r="D350" s="287"/>
      <c r="E350" s="287"/>
      <c r="F350" s="288"/>
      <c r="G350" s="290"/>
      <c r="H350" s="107"/>
      <c r="I350" s="290"/>
      <c r="J350" s="107"/>
      <c r="K350" s="358" t="str">
        <f t="shared" si="125"/>
        <v/>
      </c>
      <c r="L350" s="358">
        <f t="shared" si="149"/>
        <v>0</v>
      </c>
      <c r="M350" s="358">
        <f t="shared" si="150"/>
        <v>0</v>
      </c>
      <c r="N350" s="359" t="str">
        <f t="shared" si="126"/>
        <v/>
      </c>
      <c r="O350" s="359" t="str">
        <f t="shared" si="127"/>
        <v/>
      </c>
      <c r="P350" s="359" t="str">
        <f t="shared" si="128"/>
        <v/>
      </c>
      <c r="Q350" s="359" t="str">
        <f t="shared" si="129"/>
        <v/>
      </c>
      <c r="R350" s="359" t="str">
        <f t="shared" si="130"/>
        <v/>
      </c>
      <c r="S350" s="359" t="str">
        <f t="shared" si="131"/>
        <v/>
      </c>
      <c r="T350" s="431" t="str">
        <f t="shared" si="151"/>
        <v/>
      </c>
      <c r="U350" s="515"/>
      <c r="V350" s="108"/>
      <c r="W350" s="109"/>
      <c r="X350" s="110"/>
      <c r="Y350" s="111"/>
      <c r="Z350" s="113"/>
      <c r="AA350" s="112"/>
      <c r="AB350" s="431" t="str">
        <f t="shared" si="132"/>
        <v/>
      </c>
      <c r="AC350" s="704" t="str">
        <f t="shared" si="152"/>
        <v/>
      </c>
      <c r="AD350" s="622"/>
      <c r="AE350" s="462"/>
      <c r="AF350" s="360" t="str">
        <f t="shared" si="133"/>
        <v/>
      </c>
      <c r="AG350" s="360" t="str">
        <f t="shared" si="134"/>
        <v/>
      </c>
      <c r="AH350" s="361" t="str">
        <f t="shared" si="135"/>
        <v/>
      </c>
      <c r="AI350" s="361" t="str">
        <f t="shared" si="136"/>
        <v/>
      </c>
      <c r="AJ350" s="361" t="str">
        <f t="shared" si="137"/>
        <v/>
      </c>
      <c r="AK350" s="361" t="str">
        <f t="shared" si="138"/>
        <v/>
      </c>
      <c r="AL350" s="361" t="str">
        <f t="shared" si="139"/>
        <v/>
      </c>
      <c r="AM350" s="361" t="str">
        <f t="shared" si="140"/>
        <v/>
      </c>
      <c r="AN350" s="362" t="str">
        <f>IF(AF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2,FALSE),IF(OR(AJ350=1,AJ350=2),VLOOKUP(AH350,INDEX((係数_乗用_ガソリン,係数_乗用_CNG,係数_乗用_軽油,係数_乗用_メタノール,係数_乗用_LPG),1,1,AR350):INDEX((係数_乗用_ガソリン,係数_乗用_CNG,係数_乗用_軽油,係数_乗用_メタノール,係数_乗用_LPG),125,5,AR350),2,FALSE))))))</f>
        <v/>
      </c>
      <c r="AO350" s="362" t="str">
        <f>IF(T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3,FALSE),IF(OR(AJ350=1,AJ350=2),VLOOKUP(AH350,INDEX((係数_乗用_ガソリン,係数_乗用_CNG,係数_乗用_軽油,係数_乗用_メタノール,係数_乗用_LPG),1,1,AR350):INDEX((係数_乗用_ガソリン,係数_乗用_CNG,係数_乗用_軽油,係数_乗用_メタノール,係数_乗用_LPG),125,5,AR350),3,FALSE))))))</f>
        <v/>
      </c>
      <c r="AP350" s="361" t="str">
        <f t="shared" si="141"/>
        <v/>
      </c>
      <c r="AQ350" s="363" t="str">
        <f t="shared" si="142"/>
        <v/>
      </c>
      <c r="AR350" s="361" t="str">
        <f t="shared" si="143"/>
        <v/>
      </c>
      <c r="AS350" s="363" t="str">
        <f t="shared" si="144"/>
        <v/>
      </c>
      <c r="AT350" s="364" t="str">
        <f t="shared" si="145"/>
        <v/>
      </c>
      <c r="AX350" s="607" t="b">
        <f t="shared" si="153"/>
        <v>0</v>
      </c>
      <c r="AY350" s="6" t="str">
        <f t="shared" si="154"/>
        <v>FALSEFALSEFALSE</v>
      </c>
      <c r="AZ350" s="608">
        <f t="shared" si="146"/>
        <v>0</v>
      </c>
      <c r="BA350" s="609" t="str">
        <f t="shared" si="155"/>
        <v/>
      </c>
      <c r="BB350" s="609">
        <f t="shared" si="147"/>
        <v>0</v>
      </c>
      <c r="BC350" s="604" t="str">
        <f t="shared" si="148"/>
        <v/>
      </c>
    </row>
    <row r="351" spans="1:55">
      <c r="A351" s="366">
        <v>295</v>
      </c>
      <c r="B351" s="108"/>
      <c r="C351" s="286"/>
      <c r="D351" s="287"/>
      <c r="E351" s="287"/>
      <c r="F351" s="288"/>
      <c r="G351" s="290"/>
      <c r="H351" s="107"/>
      <c r="I351" s="290"/>
      <c r="J351" s="107"/>
      <c r="K351" s="358" t="str">
        <f t="shared" si="125"/>
        <v/>
      </c>
      <c r="L351" s="358">
        <f t="shared" si="149"/>
        <v>0</v>
      </c>
      <c r="M351" s="358">
        <f t="shared" si="150"/>
        <v>0</v>
      </c>
      <c r="N351" s="359" t="str">
        <f t="shared" si="126"/>
        <v/>
      </c>
      <c r="O351" s="359" t="str">
        <f t="shared" si="127"/>
        <v/>
      </c>
      <c r="P351" s="359" t="str">
        <f t="shared" si="128"/>
        <v/>
      </c>
      <c r="Q351" s="359" t="str">
        <f t="shared" si="129"/>
        <v/>
      </c>
      <c r="R351" s="359" t="str">
        <f t="shared" si="130"/>
        <v/>
      </c>
      <c r="S351" s="359" t="str">
        <f t="shared" si="131"/>
        <v/>
      </c>
      <c r="T351" s="431" t="str">
        <f t="shared" si="151"/>
        <v/>
      </c>
      <c r="U351" s="515"/>
      <c r="V351" s="108"/>
      <c r="W351" s="109"/>
      <c r="X351" s="110"/>
      <c r="Y351" s="111"/>
      <c r="Z351" s="113"/>
      <c r="AA351" s="112"/>
      <c r="AB351" s="431" t="str">
        <f t="shared" si="132"/>
        <v/>
      </c>
      <c r="AC351" s="704" t="str">
        <f t="shared" si="152"/>
        <v/>
      </c>
      <c r="AD351" s="622"/>
      <c r="AE351" s="462"/>
      <c r="AF351" s="360" t="str">
        <f t="shared" si="133"/>
        <v/>
      </c>
      <c r="AG351" s="360" t="str">
        <f t="shared" si="134"/>
        <v/>
      </c>
      <c r="AH351" s="361" t="str">
        <f t="shared" si="135"/>
        <v/>
      </c>
      <c r="AI351" s="361" t="str">
        <f t="shared" si="136"/>
        <v/>
      </c>
      <c r="AJ351" s="361" t="str">
        <f t="shared" si="137"/>
        <v/>
      </c>
      <c r="AK351" s="361" t="str">
        <f t="shared" si="138"/>
        <v/>
      </c>
      <c r="AL351" s="361" t="str">
        <f t="shared" si="139"/>
        <v/>
      </c>
      <c r="AM351" s="361" t="str">
        <f t="shared" si="140"/>
        <v/>
      </c>
      <c r="AN351" s="362" t="str">
        <f>IF(AF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2,FALSE),IF(OR(AJ351=1,AJ351=2),VLOOKUP(AH351,INDEX((係数_乗用_ガソリン,係数_乗用_CNG,係数_乗用_軽油,係数_乗用_メタノール,係数_乗用_LPG),1,1,AR351):INDEX((係数_乗用_ガソリン,係数_乗用_CNG,係数_乗用_軽油,係数_乗用_メタノール,係数_乗用_LPG),125,5,AR351),2,FALSE))))))</f>
        <v/>
      </c>
      <c r="AO351" s="362" t="str">
        <f>IF(T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3,FALSE),IF(OR(AJ351=1,AJ351=2),VLOOKUP(AH351,INDEX((係数_乗用_ガソリン,係数_乗用_CNG,係数_乗用_軽油,係数_乗用_メタノール,係数_乗用_LPG),1,1,AR351):INDEX((係数_乗用_ガソリン,係数_乗用_CNG,係数_乗用_軽油,係数_乗用_メタノール,係数_乗用_LPG),125,5,AR351),3,FALSE))))))</f>
        <v/>
      </c>
      <c r="AP351" s="361" t="str">
        <f t="shared" si="141"/>
        <v/>
      </c>
      <c r="AQ351" s="363" t="str">
        <f t="shared" si="142"/>
        <v/>
      </c>
      <c r="AR351" s="361" t="str">
        <f t="shared" si="143"/>
        <v/>
      </c>
      <c r="AS351" s="363" t="str">
        <f t="shared" si="144"/>
        <v/>
      </c>
      <c r="AT351" s="364" t="str">
        <f t="shared" si="145"/>
        <v/>
      </c>
      <c r="AX351" s="607" t="b">
        <f t="shared" si="153"/>
        <v>0</v>
      </c>
      <c r="AY351" s="6" t="str">
        <f t="shared" si="154"/>
        <v>FALSEFALSEFALSE</v>
      </c>
      <c r="AZ351" s="608">
        <f t="shared" si="146"/>
        <v>0</v>
      </c>
      <c r="BA351" s="609" t="str">
        <f t="shared" si="155"/>
        <v/>
      </c>
      <c r="BB351" s="609">
        <f t="shared" si="147"/>
        <v>0</v>
      </c>
      <c r="BC351" s="604" t="str">
        <f t="shared" si="148"/>
        <v/>
      </c>
    </row>
    <row r="352" spans="1:55">
      <c r="A352" s="366">
        <v>296</v>
      </c>
      <c r="B352" s="108"/>
      <c r="C352" s="286"/>
      <c r="D352" s="287"/>
      <c r="E352" s="287"/>
      <c r="F352" s="288"/>
      <c r="G352" s="290"/>
      <c r="H352" s="107"/>
      <c r="I352" s="290"/>
      <c r="J352" s="107"/>
      <c r="K352" s="358" t="str">
        <f t="shared" si="125"/>
        <v/>
      </c>
      <c r="L352" s="358">
        <f t="shared" si="149"/>
        <v>0</v>
      </c>
      <c r="M352" s="358">
        <f t="shared" si="150"/>
        <v>0</v>
      </c>
      <c r="N352" s="359" t="str">
        <f t="shared" si="126"/>
        <v/>
      </c>
      <c r="O352" s="359" t="str">
        <f t="shared" si="127"/>
        <v/>
      </c>
      <c r="P352" s="359" t="str">
        <f t="shared" si="128"/>
        <v/>
      </c>
      <c r="Q352" s="359" t="str">
        <f t="shared" si="129"/>
        <v/>
      </c>
      <c r="R352" s="359" t="str">
        <f t="shared" si="130"/>
        <v/>
      </c>
      <c r="S352" s="359" t="str">
        <f t="shared" si="131"/>
        <v/>
      </c>
      <c r="T352" s="431" t="str">
        <f t="shared" si="151"/>
        <v/>
      </c>
      <c r="U352" s="515"/>
      <c r="V352" s="108"/>
      <c r="W352" s="109"/>
      <c r="X352" s="110"/>
      <c r="Y352" s="111"/>
      <c r="Z352" s="113"/>
      <c r="AA352" s="112"/>
      <c r="AB352" s="431" t="str">
        <f t="shared" si="132"/>
        <v/>
      </c>
      <c r="AC352" s="704" t="str">
        <f t="shared" si="152"/>
        <v/>
      </c>
      <c r="AD352" s="622"/>
      <c r="AE352" s="462"/>
      <c r="AF352" s="360" t="str">
        <f t="shared" si="133"/>
        <v/>
      </c>
      <c r="AG352" s="360" t="str">
        <f t="shared" si="134"/>
        <v/>
      </c>
      <c r="AH352" s="361" t="str">
        <f t="shared" si="135"/>
        <v/>
      </c>
      <c r="AI352" s="361" t="str">
        <f t="shared" si="136"/>
        <v/>
      </c>
      <c r="AJ352" s="361" t="str">
        <f t="shared" si="137"/>
        <v/>
      </c>
      <c r="AK352" s="361" t="str">
        <f t="shared" si="138"/>
        <v/>
      </c>
      <c r="AL352" s="361" t="str">
        <f t="shared" si="139"/>
        <v/>
      </c>
      <c r="AM352" s="361" t="str">
        <f t="shared" si="140"/>
        <v/>
      </c>
      <c r="AN352" s="362" t="str">
        <f>IF(AF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2,FALSE),IF(OR(AJ352=1,AJ352=2),VLOOKUP(AH352,INDEX((係数_乗用_ガソリン,係数_乗用_CNG,係数_乗用_軽油,係数_乗用_メタノール,係数_乗用_LPG),1,1,AR352):INDEX((係数_乗用_ガソリン,係数_乗用_CNG,係数_乗用_軽油,係数_乗用_メタノール,係数_乗用_LPG),125,5,AR352),2,FALSE))))))</f>
        <v/>
      </c>
      <c r="AO352" s="362" t="str">
        <f>IF(T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3,FALSE),IF(OR(AJ352=1,AJ352=2),VLOOKUP(AH352,INDEX((係数_乗用_ガソリン,係数_乗用_CNG,係数_乗用_軽油,係数_乗用_メタノール,係数_乗用_LPG),1,1,AR352):INDEX((係数_乗用_ガソリン,係数_乗用_CNG,係数_乗用_軽油,係数_乗用_メタノール,係数_乗用_LPG),125,5,AR352),3,FALSE))))))</f>
        <v/>
      </c>
      <c r="AP352" s="361" t="str">
        <f t="shared" si="141"/>
        <v/>
      </c>
      <c r="AQ352" s="363" t="str">
        <f t="shared" si="142"/>
        <v/>
      </c>
      <c r="AR352" s="361" t="str">
        <f t="shared" si="143"/>
        <v/>
      </c>
      <c r="AS352" s="363" t="str">
        <f t="shared" si="144"/>
        <v/>
      </c>
      <c r="AT352" s="364" t="str">
        <f t="shared" si="145"/>
        <v/>
      </c>
      <c r="AX352" s="607" t="b">
        <f t="shared" si="153"/>
        <v>0</v>
      </c>
      <c r="AY352" s="6" t="str">
        <f t="shared" si="154"/>
        <v>FALSEFALSEFALSE</v>
      </c>
      <c r="AZ352" s="608">
        <f t="shared" si="146"/>
        <v>0</v>
      </c>
      <c r="BA352" s="609" t="str">
        <f t="shared" si="155"/>
        <v/>
      </c>
      <c r="BB352" s="609">
        <f t="shared" si="147"/>
        <v>0</v>
      </c>
      <c r="BC352" s="604" t="str">
        <f t="shared" si="148"/>
        <v/>
      </c>
    </row>
    <row r="353" spans="1:55">
      <c r="A353" s="366">
        <v>297</v>
      </c>
      <c r="B353" s="108"/>
      <c r="C353" s="286"/>
      <c r="D353" s="287"/>
      <c r="E353" s="287"/>
      <c r="F353" s="288"/>
      <c r="G353" s="290"/>
      <c r="H353" s="107"/>
      <c r="I353" s="290"/>
      <c r="J353" s="107"/>
      <c r="K353" s="358" t="str">
        <f t="shared" si="125"/>
        <v/>
      </c>
      <c r="L353" s="358">
        <f t="shared" si="149"/>
        <v>0</v>
      </c>
      <c r="M353" s="358">
        <f t="shared" si="150"/>
        <v>0</v>
      </c>
      <c r="N353" s="359" t="str">
        <f t="shared" si="126"/>
        <v/>
      </c>
      <c r="O353" s="359" t="str">
        <f t="shared" si="127"/>
        <v/>
      </c>
      <c r="P353" s="359" t="str">
        <f t="shared" si="128"/>
        <v/>
      </c>
      <c r="Q353" s="359" t="str">
        <f t="shared" si="129"/>
        <v/>
      </c>
      <c r="R353" s="359" t="str">
        <f t="shared" si="130"/>
        <v/>
      </c>
      <c r="S353" s="359" t="str">
        <f t="shared" si="131"/>
        <v/>
      </c>
      <c r="T353" s="431" t="str">
        <f t="shared" si="151"/>
        <v/>
      </c>
      <c r="U353" s="515"/>
      <c r="V353" s="108"/>
      <c r="W353" s="109"/>
      <c r="X353" s="110"/>
      <c r="Y353" s="111"/>
      <c r="Z353" s="113"/>
      <c r="AA353" s="112"/>
      <c r="AB353" s="431" t="str">
        <f t="shared" si="132"/>
        <v/>
      </c>
      <c r="AC353" s="704" t="str">
        <f t="shared" si="152"/>
        <v/>
      </c>
      <c r="AD353" s="622"/>
      <c r="AE353" s="462"/>
      <c r="AF353" s="360" t="str">
        <f t="shared" si="133"/>
        <v/>
      </c>
      <c r="AG353" s="360" t="str">
        <f t="shared" si="134"/>
        <v/>
      </c>
      <c r="AH353" s="361" t="str">
        <f t="shared" si="135"/>
        <v/>
      </c>
      <c r="AI353" s="361" t="str">
        <f t="shared" si="136"/>
        <v/>
      </c>
      <c r="AJ353" s="361" t="str">
        <f t="shared" si="137"/>
        <v/>
      </c>
      <c r="AK353" s="361" t="str">
        <f t="shared" si="138"/>
        <v/>
      </c>
      <c r="AL353" s="361" t="str">
        <f t="shared" si="139"/>
        <v/>
      </c>
      <c r="AM353" s="361" t="str">
        <f t="shared" si="140"/>
        <v/>
      </c>
      <c r="AN353" s="362" t="str">
        <f>IF(AF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2,FALSE),IF(OR(AJ353=1,AJ353=2),VLOOKUP(AH353,INDEX((係数_乗用_ガソリン,係数_乗用_CNG,係数_乗用_軽油,係数_乗用_メタノール,係数_乗用_LPG),1,1,AR353):INDEX((係数_乗用_ガソリン,係数_乗用_CNG,係数_乗用_軽油,係数_乗用_メタノール,係数_乗用_LPG),125,5,AR353),2,FALSE))))))</f>
        <v/>
      </c>
      <c r="AO353" s="362" t="str">
        <f>IF(T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3,FALSE),IF(OR(AJ353=1,AJ353=2),VLOOKUP(AH353,INDEX((係数_乗用_ガソリン,係数_乗用_CNG,係数_乗用_軽油,係数_乗用_メタノール,係数_乗用_LPG),1,1,AR353):INDEX((係数_乗用_ガソリン,係数_乗用_CNG,係数_乗用_軽油,係数_乗用_メタノール,係数_乗用_LPG),125,5,AR353),3,FALSE))))))</f>
        <v/>
      </c>
      <c r="AP353" s="361" t="str">
        <f t="shared" si="141"/>
        <v/>
      </c>
      <c r="AQ353" s="363" t="str">
        <f t="shared" si="142"/>
        <v/>
      </c>
      <c r="AR353" s="361" t="str">
        <f t="shared" si="143"/>
        <v/>
      </c>
      <c r="AS353" s="363" t="str">
        <f t="shared" si="144"/>
        <v/>
      </c>
      <c r="AT353" s="364" t="str">
        <f t="shared" si="145"/>
        <v/>
      </c>
      <c r="AX353" s="607" t="b">
        <f t="shared" si="153"/>
        <v>0</v>
      </c>
      <c r="AY353" s="6" t="str">
        <f t="shared" si="154"/>
        <v>FALSEFALSEFALSE</v>
      </c>
      <c r="AZ353" s="608">
        <f t="shared" si="146"/>
        <v>0</v>
      </c>
      <c r="BA353" s="609" t="str">
        <f t="shared" si="155"/>
        <v/>
      </c>
      <c r="BB353" s="609">
        <f t="shared" si="147"/>
        <v>0</v>
      </c>
      <c r="BC353" s="604" t="str">
        <f t="shared" si="148"/>
        <v/>
      </c>
    </row>
    <row r="354" spans="1:55">
      <c r="A354" s="366">
        <v>298</v>
      </c>
      <c r="B354" s="108"/>
      <c r="C354" s="286"/>
      <c r="D354" s="287"/>
      <c r="E354" s="287"/>
      <c r="F354" s="288"/>
      <c r="G354" s="290"/>
      <c r="H354" s="107"/>
      <c r="I354" s="290"/>
      <c r="J354" s="107"/>
      <c r="K354" s="358" t="str">
        <f t="shared" si="125"/>
        <v/>
      </c>
      <c r="L354" s="358">
        <f t="shared" si="149"/>
        <v>0</v>
      </c>
      <c r="M354" s="358">
        <f t="shared" si="150"/>
        <v>0</v>
      </c>
      <c r="N354" s="359" t="str">
        <f t="shared" si="126"/>
        <v/>
      </c>
      <c r="O354" s="359" t="str">
        <f t="shared" si="127"/>
        <v/>
      </c>
      <c r="P354" s="359" t="str">
        <f t="shared" si="128"/>
        <v/>
      </c>
      <c r="Q354" s="359" t="str">
        <f t="shared" si="129"/>
        <v/>
      </c>
      <c r="R354" s="359" t="str">
        <f t="shared" si="130"/>
        <v/>
      </c>
      <c r="S354" s="359" t="str">
        <f t="shared" si="131"/>
        <v/>
      </c>
      <c r="T354" s="431" t="str">
        <f t="shared" si="151"/>
        <v/>
      </c>
      <c r="U354" s="515"/>
      <c r="V354" s="108"/>
      <c r="W354" s="109"/>
      <c r="X354" s="110"/>
      <c r="Y354" s="111"/>
      <c r="Z354" s="113"/>
      <c r="AA354" s="112"/>
      <c r="AB354" s="431" t="str">
        <f t="shared" si="132"/>
        <v/>
      </c>
      <c r="AC354" s="704" t="str">
        <f t="shared" si="152"/>
        <v/>
      </c>
      <c r="AD354" s="622"/>
      <c r="AE354" s="462"/>
      <c r="AF354" s="360" t="str">
        <f t="shared" si="133"/>
        <v/>
      </c>
      <c r="AG354" s="360" t="str">
        <f t="shared" si="134"/>
        <v/>
      </c>
      <c r="AH354" s="361" t="str">
        <f t="shared" si="135"/>
        <v/>
      </c>
      <c r="AI354" s="361" t="str">
        <f t="shared" si="136"/>
        <v/>
      </c>
      <c r="AJ354" s="361" t="str">
        <f t="shared" si="137"/>
        <v/>
      </c>
      <c r="AK354" s="361" t="str">
        <f t="shared" si="138"/>
        <v/>
      </c>
      <c r="AL354" s="361" t="str">
        <f t="shared" si="139"/>
        <v/>
      </c>
      <c r="AM354" s="361" t="str">
        <f t="shared" si="140"/>
        <v/>
      </c>
      <c r="AN354" s="362" t="str">
        <f>IF(AF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2,FALSE),IF(OR(AJ354=1,AJ354=2),VLOOKUP(AH354,INDEX((係数_乗用_ガソリン,係数_乗用_CNG,係数_乗用_軽油,係数_乗用_メタノール,係数_乗用_LPG),1,1,AR354):INDEX((係数_乗用_ガソリン,係数_乗用_CNG,係数_乗用_軽油,係数_乗用_メタノール,係数_乗用_LPG),125,5,AR354),2,FALSE))))))</f>
        <v/>
      </c>
      <c r="AO354" s="362" t="str">
        <f>IF(T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3,FALSE),IF(OR(AJ354=1,AJ354=2),VLOOKUP(AH354,INDEX((係数_乗用_ガソリン,係数_乗用_CNG,係数_乗用_軽油,係数_乗用_メタノール,係数_乗用_LPG),1,1,AR354):INDEX((係数_乗用_ガソリン,係数_乗用_CNG,係数_乗用_軽油,係数_乗用_メタノール,係数_乗用_LPG),125,5,AR354),3,FALSE))))))</f>
        <v/>
      </c>
      <c r="AP354" s="361" t="str">
        <f t="shared" si="141"/>
        <v/>
      </c>
      <c r="AQ354" s="363" t="str">
        <f t="shared" si="142"/>
        <v/>
      </c>
      <c r="AR354" s="361" t="str">
        <f t="shared" si="143"/>
        <v/>
      </c>
      <c r="AS354" s="363" t="str">
        <f t="shared" si="144"/>
        <v/>
      </c>
      <c r="AT354" s="364" t="str">
        <f t="shared" si="145"/>
        <v/>
      </c>
      <c r="AX354" s="607" t="b">
        <f t="shared" si="153"/>
        <v>0</v>
      </c>
      <c r="AY354" s="6" t="str">
        <f t="shared" si="154"/>
        <v>FALSEFALSEFALSE</v>
      </c>
      <c r="AZ354" s="608">
        <f t="shared" si="146"/>
        <v>0</v>
      </c>
      <c r="BA354" s="609" t="str">
        <f t="shared" si="155"/>
        <v/>
      </c>
      <c r="BB354" s="609">
        <f t="shared" si="147"/>
        <v>0</v>
      </c>
      <c r="BC354" s="604" t="str">
        <f t="shared" si="148"/>
        <v/>
      </c>
    </row>
    <row r="355" spans="1:55">
      <c r="A355" s="366">
        <v>299</v>
      </c>
      <c r="B355" s="108"/>
      <c r="C355" s="286"/>
      <c r="D355" s="287"/>
      <c r="E355" s="287"/>
      <c r="F355" s="288"/>
      <c r="G355" s="290"/>
      <c r="H355" s="107"/>
      <c r="I355" s="290"/>
      <c r="J355" s="107"/>
      <c r="K355" s="358" t="str">
        <f t="shared" si="125"/>
        <v/>
      </c>
      <c r="L355" s="358">
        <f t="shared" si="149"/>
        <v>0</v>
      </c>
      <c r="M355" s="358">
        <f t="shared" si="150"/>
        <v>0</v>
      </c>
      <c r="N355" s="359" t="str">
        <f t="shared" si="126"/>
        <v/>
      </c>
      <c r="O355" s="359" t="str">
        <f t="shared" si="127"/>
        <v/>
      </c>
      <c r="P355" s="359" t="str">
        <f t="shared" si="128"/>
        <v/>
      </c>
      <c r="Q355" s="359" t="str">
        <f t="shared" si="129"/>
        <v/>
      </c>
      <c r="R355" s="359" t="str">
        <f t="shared" si="130"/>
        <v/>
      </c>
      <c r="S355" s="359" t="str">
        <f t="shared" si="131"/>
        <v/>
      </c>
      <c r="T355" s="431" t="str">
        <f t="shared" si="151"/>
        <v/>
      </c>
      <c r="U355" s="515"/>
      <c r="V355" s="108"/>
      <c r="W355" s="109"/>
      <c r="X355" s="110"/>
      <c r="Y355" s="111"/>
      <c r="Z355" s="113"/>
      <c r="AA355" s="112"/>
      <c r="AB355" s="431" t="str">
        <f t="shared" si="132"/>
        <v/>
      </c>
      <c r="AC355" s="704" t="str">
        <f t="shared" si="152"/>
        <v/>
      </c>
      <c r="AD355" s="622"/>
      <c r="AE355" s="462"/>
      <c r="AF355" s="360" t="str">
        <f t="shared" si="133"/>
        <v/>
      </c>
      <c r="AG355" s="360" t="str">
        <f t="shared" si="134"/>
        <v/>
      </c>
      <c r="AH355" s="361" t="str">
        <f t="shared" si="135"/>
        <v/>
      </c>
      <c r="AI355" s="361" t="str">
        <f t="shared" si="136"/>
        <v/>
      </c>
      <c r="AJ355" s="361" t="str">
        <f t="shared" si="137"/>
        <v/>
      </c>
      <c r="AK355" s="361" t="str">
        <f t="shared" si="138"/>
        <v/>
      </c>
      <c r="AL355" s="361" t="str">
        <f t="shared" si="139"/>
        <v/>
      </c>
      <c r="AM355" s="361" t="str">
        <f t="shared" si="140"/>
        <v/>
      </c>
      <c r="AN355" s="362" t="str">
        <f>IF(AF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2,FALSE),IF(OR(AJ355=1,AJ355=2),VLOOKUP(AH355,INDEX((係数_乗用_ガソリン,係数_乗用_CNG,係数_乗用_軽油,係数_乗用_メタノール,係数_乗用_LPG),1,1,AR355):INDEX((係数_乗用_ガソリン,係数_乗用_CNG,係数_乗用_軽油,係数_乗用_メタノール,係数_乗用_LPG),125,5,AR355),2,FALSE))))))</f>
        <v/>
      </c>
      <c r="AO355" s="362" t="str">
        <f>IF(T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3,FALSE),IF(OR(AJ355=1,AJ355=2),VLOOKUP(AH355,INDEX((係数_乗用_ガソリン,係数_乗用_CNG,係数_乗用_軽油,係数_乗用_メタノール,係数_乗用_LPG),1,1,AR355):INDEX((係数_乗用_ガソリン,係数_乗用_CNG,係数_乗用_軽油,係数_乗用_メタノール,係数_乗用_LPG),125,5,AR355),3,FALSE))))))</f>
        <v/>
      </c>
      <c r="AP355" s="361" t="str">
        <f t="shared" si="141"/>
        <v/>
      </c>
      <c r="AQ355" s="363" t="str">
        <f t="shared" si="142"/>
        <v/>
      </c>
      <c r="AR355" s="361" t="str">
        <f t="shared" si="143"/>
        <v/>
      </c>
      <c r="AS355" s="363" t="str">
        <f t="shared" si="144"/>
        <v/>
      </c>
      <c r="AT355" s="364" t="str">
        <f t="shared" si="145"/>
        <v/>
      </c>
      <c r="AX355" s="607" t="b">
        <f t="shared" si="153"/>
        <v>0</v>
      </c>
      <c r="AY355" s="6" t="str">
        <f t="shared" si="154"/>
        <v>FALSEFALSEFALSE</v>
      </c>
      <c r="AZ355" s="608">
        <f t="shared" si="146"/>
        <v>0</v>
      </c>
      <c r="BA355" s="609" t="str">
        <f t="shared" si="155"/>
        <v/>
      </c>
      <c r="BB355" s="609">
        <f t="shared" si="147"/>
        <v>0</v>
      </c>
      <c r="BC355" s="604" t="str">
        <f t="shared" si="148"/>
        <v/>
      </c>
    </row>
    <row r="356" spans="1:55">
      <c r="A356" s="366">
        <v>300</v>
      </c>
      <c r="B356" s="108"/>
      <c r="C356" s="286"/>
      <c r="D356" s="287"/>
      <c r="E356" s="287"/>
      <c r="F356" s="288"/>
      <c r="G356" s="290"/>
      <c r="H356" s="107"/>
      <c r="I356" s="290"/>
      <c r="J356" s="107"/>
      <c r="K356" s="358" t="str">
        <f t="shared" si="125"/>
        <v/>
      </c>
      <c r="L356" s="358">
        <f t="shared" si="149"/>
        <v>0</v>
      </c>
      <c r="M356" s="358">
        <f t="shared" si="150"/>
        <v>0</v>
      </c>
      <c r="N356" s="359" t="str">
        <f t="shared" si="126"/>
        <v/>
      </c>
      <c r="O356" s="359" t="str">
        <f t="shared" si="127"/>
        <v/>
      </c>
      <c r="P356" s="359" t="str">
        <f t="shared" si="128"/>
        <v/>
      </c>
      <c r="Q356" s="359" t="str">
        <f t="shared" si="129"/>
        <v/>
      </c>
      <c r="R356" s="359" t="str">
        <f t="shared" si="130"/>
        <v/>
      </c>
      <c r="S356" s="359" t="str">
        <f t="shared" si="131"/>
        <v/>
      </c>
      <c r="T356" s="431" t="str">
        <f t="shared" si="151"/>
        <v/>
      </c>
      <c r="U356" s="515"/>
      <c r="V356" s="108"/>
      <c r="W356" s="109"/>
      <c r="X356" s="110"/>
      <c r="Y356" s="111"/>
      <c r="Z356" s="113"/>
      <c r="AA356" s="112"/>
      <c r="AB356" s="431" t="str">
        <f t="shared" si="132"/>
        <v/>
      </c>
      <c r="AC356" s="704" t="str">
        <f t="shared" si="152"/>
        <v/>
      </c>
      <c r="AD356" s="622"/>
      <c r="AE356" s="462"/>
      <c r="AF356" s="360" t="str">
        <f t="shared" si="133"/>
        <v/>
      </c>
      <c r="AG356" s="360" t="str">
        <f t="shared" si="134"/>
        <v/>
      </c>
      <c r="AH356" s="361" t="str">
        <f t="shared" si="135"/>
        <v/>
      </c>
      <c r="AI356" s="361" t="str">
        <f t="shared" si="136"/>
        <v/>
      </c>
      <c r="AJ356" s="361" t="str">
        <f t="shared" si="137"/>
        <v/>
      </c>
      <c r="AK356" s="361" t="str">
        <f t="shared" si="138"/>
        <v/>
      </c>
      <c r="AL356" s="361" t="str">
        <f t="shared" si="139"/>
        <v/>
      </c>
      <c r="AM356" s="361" t="str">
        <f t="shared" si="140"/>
        <v/>
      </c>
      <c r="AN356" s="362" t="str">
        <f>IF(AF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2,FALSE),IF(OR(AJ356=1,AJ356=2),VLOOKUP(AH356,INDEX((係数_乗用_ガソリン,係数_乗用_CNG,係数_乗用_軽油,係数_乗用_メタノール,係数_乗用_LPG),1,1,AR356):INDEX((係数_乗用_ガソリン,係数_乗用_CNG,係数_乗用_軽油,係数_乗用_メタノール,係数_乗用_LPG),125,5,AR356),2,FALSE))))))</f>
        <v/>
      </c>
      <c r="AO356" s="362" t="str">
        <f>IF(T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3,FALSE),IF(OR(AJ356=1,AJ356=2),VLOOKUP(AH356,INDEX((係数_乗用_ガソリン,係数_乗用_CNG,係数_乗用_軽油,係数_乗用_メタノール,係数_乗用_LPG),1,1,AR356):INDEX((係数_乗用_ガソリン,係数_乗用_CNG,係数_乗用_軽油,係数_乗用_メタノール,係数_乗用_LPG),125,5,AR356),3,FALSE))))))</f>
        <v/>
      </c>
      <c r="AP356" s="361" t="str">
        <f t="shared" si="141"/>
        <v/>
      </c>
      <c r="AQ356" s="363" t="str">
        <f t="shared" si="142"/>
        <v/>
      </c>
      <c r="AR356" s="361" t="str">
        <f t="shared" si="143"/>
        <v/>
      </c>
      <c r="AS356" s="363" t="str">
        <f t="shared" si="144"/>
        <v/>
      </c>
      <c r="AT356" s="364" t="str">
        <f t="shared" si="145"/>
        <v/>
      </c>
      <c r="AX356" s="607" t="b">
        <f t="shared" si="153"/>
        <v>0</v>
      </c>
      <c r="AY356" s="6" t="str">
        <f t="shared" si="154"/>
        <v>FALSEFALSEFALSE</v>
      </c>
      <c r="AZ356" s="608">
        <f t="shared" si="146"/>
        <v>0</v>
      </c>
      <c r="BA356" s="609" t="str">
        <f t="shared" si="155"/>
        <v/>
      </c>
      <c r="BB356" s="609">
        <f t="shared" si="147"/>
        <v>0</v>
      </c>
      <c r="BC356" s="604" t="str">
        <f t="shared" si="148"/>
        <v/>
      </c>
    </row>
    <row r="357" spans="1:55">
      <c r="A357" s="366">
        <v>301</v>
      </c>
      <c r="B357" s="108"/>
      <c r="C357" s="286"/>
      <c r="D357" s="287"/>
      <c r="E357" s="287"/>
      <c r="F357" s="288"/>
      <c r="G357" s="290"/>
      <c r="H357" s="107"/>
      <c r="I357" s="290"/>
      <c r="J357" s="107"/>
      <c r="K357" s="358" t="str">
        <f t="shared" si="125"/>
        <v/>
      </c>
      <c r="L357" s="358">
        <f t="shared" si="149"/>
        <v>0</v>
      </c>
      <c r="M357" s="358">
        <f t="shared" si="150"/>
        <v>0</v>
      </c>
      <c r="N357" s="359" t="str">
        <f t="shared" si="126"/>
        <v/>
      </c>
      <c r="O357" s="359" t="str">
        <f t="shared" si="127"/>
        <v/>
      </c>
      <c r="P357" s="359" t="str">
        <f t="shared" si="128"/>
        <v/>
      </c>
      <c r="Q357" s="359" t="str">
        <f t="shared" si="129"/>
        <v/>
      </c>
      <c r="R357" s="359" t="str">
        <f t="shared" si="130"/>
        <v/>
      </c>
      <c r="S357" s="359" t="str">
        <f t="shared" si="131"/>
        <v/>
      </c>
      <c r="T357" s="431" t="str">
        <f t="shared" si="151"/>
        <v/>
      </c>
      <c r="U357" s="515"/>
      <c r="V357" s="108"/>
      <c r="W357" s="109"/>
      <c r="X357" s="110"/>
      <c r="Y357" s="111"/>
      <c r="Z357" s="113"/>
      <c r="AA357" s="112"/>
      <c r="AB357" s="431" t="str">
        <f t="shared" si="132"/>
        <v/>
      </c>
      <c r="AC357" s="704" t="str">
        <f t="shared" si="152"/>
        <v/>
      </c>
      <c r="AD357" s="622"/>
      <c r="AE357" s="462"/>
      <c r="AF357" s="360" t="str">
        <f t="shared" si="133"/>
        <v/>
      </c>
      <c r="AG357" s="360" t="str">
        <f t="shared" si="134"/>
        <v/>
      </c>
      <c r="AH357" s="361" t="str">
        <f t="shared" si="135"/>
        <v/>
      </c>
      <c r="AI357" s="361" t="str">
        <f t="shared" si="136"/>
        <v/>
      </c>
      <c r="AJ357" s="361" t="str">
        <f t="shared" si="137"/>
        <v/>
      </c>
      <c r="AK357" s="361" t="str">
        <f t="shared" si="138"/>
        <v/>
      </c>
      <c r="AL357" s="361" t="str">
        <f t="shared" si="139"/>
        <v/>
      </c>
      <c r="AM357" s="361" t="str">
        <f t="shared" si="140"/>
        <v/>
      </c>
      <c r="AN357" s="362" t="str">
        <f>IF(AF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2,FALSE),IF(OR(AJ357=1,AJ357=2),VLOOKUP(AH357,INDEX((係数_乗用_ガソリン,係数_乗用_CNG,係数_乗用_軽油,係数_乗用_メタノール,係数_乗用_LPG),1,1,AR357):INDEX((係数_乗用_ガソリン,係数_乗用_CNG,係数_乗用_軽油,係数_乗用_メタノール,係数_乗用_LPG),125,5,AR357),2,FALSE))))))</f>
        <v/>
      </c>
      <c r="AO357" s="362" t="str">
        <f>IF(T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3,FALSE),IF(OR(AJ357=1,AJ357=2),VLOOKUP(AH357,INDEX((係数_乗用_ガソリン,係数_乗用_CNG,係数_乗用_軽油,係数_乗用_メタノール,係数_乗用_LPG),1,1,AR357):INDEX((係数_乗用_ガソリン,係数_乗用_CNG,係数_乗用_軽油,係数_乗用_メタノール,係数_乗用_LPG),125,5,AR357),3,FALSE))))))</f>
        <v/>
      </c>
      <c r="AP357" s="361" t="str">
        <f t="shared" si="141"/>
        <v/>
      </c>
      <c r="AQ357" s="363" t="str">
        <f t="shared" si="142"/>
        <v/>
      </c>
      <c r="AR357" s="361" t="str">
        <f t="shared" si="143"/>
        <v/>
      </c>
      <c r="AS357" s="363" t="str">
        <f t="shared" si="144"/>
        <v/>
      </c>
      <c r="AT357" s="364" t="str">
        <f t="shared" si="145"/>
        <v/>
      </c>
      <c r="AX357" s="607" t="b">
        <f t="shared" si="153"/>
        <v>0</v>
      </c>
      <c r="AY357" s="6" t="str">
        <f t="shared" si="154"/>
        <v>FALSEFALSEFALSE</v>
      </c>
      <c r="AZ357" s="608">
        <f t="shared" si="146"/>
        <v>0</v>
      </c>
      <c r="BA357" s="609" t="str">
        <f t="shared" si="155"/>
        <v/>
      </c>
      <c r="BB357" s="609">
        <f t="shared" si="147"/>
        <v>0</v>
      </c>
      <c r="BC357" s="604" t="str">
        <f t="shared" si="148"/>
        <v/>
      </c>
    </row>
    <row r="358" spans="1:55">
      <c r="A358" s="366">
        <v>302</v>
      </c>
      <c r="B358" s="108"/>
      <c r="C358" s="286"/>
      <c r="D358" s="287"/>
      <c r="E358" s="287"/>
      <c r="F358" s="288"/>
      <c r="G358" s="290"/>
      <c r="H358" s="107"/>
      <c r="I358" s="290"/>
      <c r="J358" s="107"/>
      <c r="K358" s="358" t="str">
        <f t="shared" si="125"/>
        <v/>
      </c>
      <c r="L358" s="358">
        <f t="shared" si="149"/>
        <v>0</v>
      </c>
      <c r="M358" s="358">
        <f t="shared" si="150"/>
        <v>0</v>
      </c>
      <c r="N358" s="359" t="str">
        <f t="shared" si="126"/>
        <v/>
      </c>
      <c r="O358" s="359" t="str">
        <f t="shared" si="127"/>
        <v/>
      </c>
      <c r="P358" s="359" t="str">
        <f t="shared" si="128"/>
        <v/>
      </c>
      <c r="Q358" s="359" t="str">
        <f t="shared" si="129"/>
        <v/>
      </c>
      <c r="R358" s="359" t="str">
        <f t="shared" si="130"/>
        <v/>
      </c>
      <c r="S358" s="359" t="str">
        <f t="shared" si="131"/>
        <v/>
      </c>
      <c r="T358" s="431" t="str">
        <f t="shared" si="151"/>
        <v/>
      </c>
      <c r="U358" s="515"/>
      <c r="V358" s="108"/>
      <c r="W358" s="109"/>
      <c r="X358" s="110"/>
      <c r="Y358" s="111"/>
      <c r="Z358" s="113"/>
      <c r="AA358" s="112"/>
      <c r="AB358" s="431" t="str">
        <f t="shared" si="132"/>
        <v/>
      </c>
      <c r="AC358" s="704" t="str">
        <f t="shared" si="152"/>
        <v/>
      </c>
      <c r="AD358" s="622"/>
      <c r="AE358" s="462"/>
      <c r="AF358" s="360" t="str">
        <f t="shared" si="133"/>
        <v/>
      </c>
      <c r="AG358" s="360" t="str">
        <f t="shared" si="134"/>
        <v/>
      </c>
      <c r="AH358" s="361" t="str">
        <f t="shared" si="135"/>
        <v/>
      </c>
      <c r="AI358" s="361" t="str">
        <f t="shared" si="136"/>
        <v/>
      </c>
      <c r="AJ358" s="361" t="str">
        <f t="shared" si="137"/>
        <v/>
      </c>
      <c r="AK358" s="361" t="str">
        <f t="shared" si="138"/>
        <v/>
      </c>
      <c r="AL358" s="361" t="str">
        <f t="shared" si="139"/>
        <v/>
      </c>
      <c r="AM358" s="361" t="str">
        <f t="shared" si="140"/>
        <v/>
      </c>
      <c r="AN358" s="362" t="str">
        <f>IF(AF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2,FALSE),IF(OR(AJ358=1,AJ358=2),VLOOKUP(AH358,INDEX((係数_乗用_ガソリン,係数_乗用_CNG,係数_乗用_軽油,係数_乗用_メタノール,係数_乗用_LPG),1,1,AR358):INDEX((係数_乗用_ガソリン,係数_乗用_CNG,係数_乗用_軽油,係数_乗用_メタノール,係数_乗用_LPG),125,5,AR358),2,FALSE))))))</f>
        <v/>
      </c>
      <c r="AO358" s="362" t="str">
        <f>IF(T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3,FALSE),IF(OR(AJ358=1,AJ358=2),VLOOKUP(AH358,INDEX((係数_乗用_ガソリン,係数_乗用_CNG,係数_乗用_軽油,係数_乗用_メタノール,係数_乗用_LPG),1,1,AR358):INDEX((係数_乗用_ガソリン,係数_乗用_CNG,係数_乗用_軽油,係数_乗用_メタノール,係数_乗用_LPG),125,5,AR358),3,FALSE))))))</f>
        <v/>
      </c>
      <c r="AP358" s="361" t="str">
        <f t="shared" si="141"/>
        <v/>
      </c>
      <c r="AQ358" s="363" t="str">
        <f t="shared" si="142"/>
        <v/>
      </c>
      <c r="AR358" s="361" t="str">
        <f t="shared" si="143"/>
        <v/>
      </c>
      <c r="AS358" s="363" t="str">
        <f t="shared" si="144"/>
        <v/>
      </c>
      <c r="AT358" s="364" t="str">
        <f t="shared" si="145"/>
        <v/>
      </c>
      <c r="AX358" s="607" t="b">
        <f t="shared" si="153"/>
        <v>0</v>
      </c>
      <c r="AY358" s="6" t="str">
        <f t="shared" si="154"/>
        <v>FALSEFALSEFALSE</v>
      </c>
      <c r="AZ358" s="608">
        <f t="shared" si="146"/>
        <v>0</v>
      </c>
      <c r="BA358" s="609" t="str">
        <f t="shared" si="155"/>
        <v/>
      </c>
      <c r="BB358" s="609">
        <f t="shared" si="147"/>
        <v>0</v>
      </c>
      <c r="BC358" s="604" t="str">
        <f t="shared" si="148"/>
        <v/>
      </c>
    </row>
    <row r="359" spans="1:55">
      <c r="A359" s="366">
        <v>303</v>
      </c>
      <c r="B359" s="108"/>
      <c r="C359" s="286"/>
      <c r="D359" s="287"/>
      <c r="E359" s="287"/>
      <c r="F359" s="288"/>
      <c r="G359" s="290"/>
      <c r="H359" s="107"/>
      <c r="I359" s="290"/>
      <c r="J359" s="107"/>
      <c r="K359" s="358" t="str">
        <f t="shared" si="125"/>
        <v/>
      </c>
      <c r="L359" s="358">
        <f t="shared" si="149"/>
        <v>0</v>
      </c>
      <c r="M359" s="358">
        <f t="shared" si="150"/>
        <v>0</v>
      </c>
      <c r="N359" s="359" t="str">
        <f t="shared" si="126"/>
        <v/>
      </c>
      <c r="O359" s="359" t="str">
        <f t="shared" si="127"/>
        <v/>
      </c>
      <c r="P359" s="359" t="str">
        <f t="shared" si="128"/>
        <v/>
      </c>
      <c r="Q359" s="359" t="str">
        <f t="shared" si="129"/>
        <v/>
      </c>
      <c r="R359" s="359" t="str">
        <f t="shared" si="130"/>
        <v/>
      </c>
      <c r="S359" s="359" t="str">
        <f t="shared" si="131"/>
        <v/>
      </c>
      <c r="T359" s="431" t="str">
        <f t="shared" si="151"/>
        <v/>
      </c>
      <c r="U359" s="515"/>
      <c r="V359" s="108"/>
      <c r="W359" s="109"/>
      <c r="X359" s="110"/>
      <c r="Y359" s="111"/>
      <c r="Z359" s="113"/>
      <c r="AA359" s="112"/>
      <c r="AB359" s="431" t="str">
        <f t="shared" si="132"/>
        <v/>
      </c>
      <c r="AC359" s="704" t="str">
        <f t="shared" si="152"/>
        <v/>
      </c>
      <c r="AD359" s="622"/>
      <c r="AE359" s="462"/>
      <c r="AF359" s="360" t="str">
        <f t="shared" si="133"/>
        <v/>
      </c>
      <c r="AG359" s="360" t="str">
        <f t="shared" si="134"/>
        <v/>
      </c>
      <c r="AH359" s="361" t="str">
        <f t="shared" si="135"/>
        <v/>
      </c>
      <c r="AI359" s="361" t="str">
        <f t="shared" si="136"/>
        <v/>
      </c>
      <c r="AJ359" s="361" t="str">
        <f t="shared" si="137"/>
        <v/>
      </c>
      <c r="AK359" s="361" t="str">
        <f t="shared" si="138"/>
        <v/>
      </c>
      <c r="AL359" s="361" t="str">
        <f t="shared" si="139"/>
        <v/>
      </c>
      <c r="AM359" s="361" t="str">
        <f t="shared" si="140"/>
        <v/>
      </c>
      <c r="AN359" s="362" t="str">
        <f>IF(AF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2,FALSE),IF(OR(AJ359=1,AJ359=2),VLOOKUP(AH359,INDEX((係数_乗用_ガソリン,係数_乗用_CNG,係数_乗用_軽油,係数_乗用_メタノール,係数_乗用_LPG),1,1,AR359):INDEX((係数_乗用_ガソリン,係数_乗用_CNG,係数_乗用_軽油,係数_乗用_メタノール,係数_乗用_LPG),125,5,AR359),2,FALSE))))))</f>
        <v/>
      </c>
      <c r="AO359" s="362" t="str">
        <f>IF(T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3,FALSE),IF(OR(AJ359=1,AJ359=2),VLOOKUP(AH359,INDEX((係数_乗用_ガソリン,係数_乗用_CNG,係数_乗用_軽油,係数_乗用_メタノール,係数_乗用_LPG),1,1,AR359):INDEX((係数_乗用_ガソリン,係数_乗用_CNG,係数_乗用_軽油,係数_乗用_メタノール,係数_乗用_LPG),125,5,AR359),3,FALSE))))))</f>
        <v/>
      </c>
      <c r="AP359" s="361" t="str">
        <f t="shared" si="141"/>
        <v/>
      </c>
      <c r="AQ359" s="363" t="str">
        <f t="shared" si="142"/>
        <v/>
      </c>
      <c r="AR359" s="361" t="str">
        <f t="shared" si="143"/>
        <v/>
      </c>
      <c r="AS359" s="363" t="str">
        <f t="shared" si="144"/>
        <v/>
      </c>
      <c r="AT359" s="364" t="str">
        <f t="shared" si="145"/>
        <v/>
      </c>
      <c r="AX359" s="607" t="b">
        <f t="shared" si="153"/>
        <v>0</v>
      </c>
      <c r="AY359" s="6" t="str">
        <f t="shared" si="154"/>
        <v>FALSEFALSEFALSE</v>
      </c>
      <c r="AZ359" s="608">
        <f t="shared" si="146"/>
        <v>0</v>
      </c>
      <c r="BA359" s="609" t="str">
        <f t="shared" si="155"/>
        <v/>
      </c>
      <c r="BB359" s="609">
        <f t="shared" si="147"/>
        <v>0</v>
      </c>
      <c r="BC359" s="604" t="str">
        <f t="shared" si="148"/>
        <v/>
      </c>
    </row>
    <row r="360" spans="1:55">
      <c r="A360" s="366">
        <v>304</v>
      </c>
      <c r="B360" s="108"/>
      <c r="C360" s="286"/>
      <c r="D360" s="287"/>
      <c r="E360" s="287"/>
      <c r="F360" s="288"/>
      <c r="G360" s="290"/>
      <c r="H360" s="107"/>
      <c r="I360" s="290"/>
      <c r="J360" s="107"/>
      <c r="K360" s="358" t="str">
        <f t="shared" si="125"/>
        <v/>
      </c>
      <c r="L360" s="358">
        <f t="shared" si="149"/>
        <v>0</v>
      </c>
      <c r="M360" s="358">
        <f t="shared" si="150"/>
        <v>0</v>
      </c>
      <c r="N360" s="359" t="str">
        <f t="shared" si="126"/>
        <v/>
      </c>
      <c r="O360" s="359" t="str">
        <f t="shared" si="127"/>
        <v/>
      </c>
      <c r="P360" s="359" t="str">
        <f t="shared" si="128"/>
        <v/>
      </c>
      <c r="Q360" s="359" t="str">
        <f t="shared" si="129"/>
        <v/>
      </c>
      <c r="R360" s="359" t="str">
        <f t="shared" si="130"/>
        <v/>
      </c>
      <c r="S360" s="359" t="str">
        <f t="shared" si="131"/>
        <v/>
      </c>
      <c r="T360" s="431" t="str">
        <f t="shared" si="151"/>
        <v/>
      </c>
      <c r="U360" s="515"/>
      <c r="V360" s="108"/>
      <c r="W360" s="109"/>
      <c r="X360" s="110"/>
      <c r="Y360" s="111"/>
      <c r="Z360" s="113"/>
      <c r="AA360" s="112"/>
      <c r="AB360" s="431" t="str">
        <f t="shared" si="132"/>
        <v/>
      </c>
      <c r="AC360" s="704" t="str">
        <f t="shared" si="152"/>
        <v/>
      </c>
      <c r="AD360" s="622"/>
      <c r="AE360" s="462"/>
      <c r="AF360" s="360" t="str">
        <f t="shared" si="133"/>
        <v/>
      </c>
      <c r="AG360" s="360" t="str">
        <f t="shared" si="134"/>
        <v/>
      </c>
      <c r="AH360" s="361" t="str">
        <f t="shared" si="135"/>
        <v/>
      </c>
      <c r="AI360" s="361" t="str">
        <f t="shared" si="136"/>
        <v/>
      </c>
      <c r="AJ360" s="361" t="str">
        <f t="shared" si="137"/>
        <v/>
      </c>
      <c r="AK360" s="361" t="str">
        <f t="shared" si="138"/>
        <v/>
      </c>
      <c r="AL360" s="361" t="str">
        <f t="shared" si="139"/>
        <v/>
      </c>
      <c r="AM360" s="361" t="str">
        <f t="shared" si="140"/>
        <v/>
      </c>
      <c r="AN360" s="362" t="str">
        <f>IF(AF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2,FALSE),IF(OR(AJ360=1,AJ360=2),VLOOKUP(AH360,INDEX((係数_乗用_ガソリン,係数_乗用_CNG,係数_乗用_軽油,係数_乗用_メタノール,係数_乗用_LPG),1,1,AR360):INDEX((係数_乗用_ガソリン,係数_乗用_CNG,係数_乗用_軽油,係数_乗用_メタノール,係数_乗用_LPG),125,5,AR360),2,FALSE))))))</f>
        <v/>
      </c>
      <c r="AO360" s="362" t="str">
        <f>IF(T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3,FALSE),IF(OR(AJ360=1,AJ360=2),VLOOKUP(AH360,INDEX((係数_乗用_ガソリン,係数_乗用_CNG,係数_乗用_軽油,係数_乗用_メタノール,係数_乗用_LPG),1,1,AR360):INDEX((係数_乗用_ガソリン,係数_乗用_CNG,係数_乗用_軽油,係数_乗用_メタノール,係数_乗用_LPG),125,5,AR360),3,FALSE))))))</f>
        <v/>
      </c>
      <c r="AP360" s="361" t="str">
        <f t="shared" si="141"/>
        <v/>
      </c>
      <c r="AQ360" s="363" t="str">
        <f t="shared" si="142"/>
        <v/>
      </c>
      <c r="AR360" s="361" t="str">
        <f t="shared" si="143"/>
        <v/>
      </c>
      <c r="AS360" s="363" t="str">
        <f t="shared" si="144"/>
        <v/>
      </c>
      <c r="AT360" s="364" t="str">
        <f t="shared" si="145"/>
        <v/>
      </c>
      <c r="AX360" s="607" t="b">
        <f t="shared" si="153"/>
        <v>0</v>
      </c>
      <c r="AY360" s="6" t="str">
        <f t="shared" si="154"/>
        <v>FALSEFALSEFALSE</v>
      </c>
      <c r="AZ360" s="608">
        <f t="shared" si="146"/>
        <v>0</v>
      </c>
      <c r="BA360" s="609" t="str">
        <f t="shared" si="155"/>
        <v/>
      </c>
      <c r="BB360" s="609">
        <f t="shared" si="147"/>
        <v>0</v>
      </c>
      <c r="BC360" s="604" t="str">
        <f t="shared" si="148"/>
        <v/>
      </c>
    </row>
    <row r="361" spans="1:55">
      <c r="A361" s="366">
        <v>305</v>
      </c>
      <c r="B361" s="108"/>
      <c r="C361" s="286"/>
      <c r="D361" s="287"/>
      <c r="E361" s="287"/>
      <c r="F361" s="288"/>
      <c r="G361" s="290"/>
      <c r="H361" s="107"/>
      <c r="I361" s="290"/>
      <c r="J361" s="107"/>
      <c r="K361" s="358" t="str">
        <f t="shared" si="125"/>
        <v/>
      </c>
      <c r="L361" s="358">
        <f t="shared" si="149"/>
        <v>0</v>
      </c>
      <c r="M361" s="358">
        <f t="shared" si="150"/>
        <v>0</v>
      </c>
      <c r="N361" s="359" t="str">
        <f t="shared" si="126"/>
        <v/>
      </c>
      <c r="O361" s="359" t="str">
        <f t="shared" si="127"/>
        <v/>
      </c>
      <c r="P361" s="359" t="str">
        <f t="shared" si="128"/>
        <v/>
      </c>
      <c r="Q361" s="359" t="str">
        <f t="shared" si="129"/>
        <v/>
      </c>
      <c r="R361" s="359" t="str">
        <f t="shared" si="130"/>
        <v/>
      </c>
      <c r="S361" s="359" t="str">
        <f t="shared" si="131"/>
        <v/>
      </c>
      <c r="T361" s="431" t="str">
        <f t="shared" si="151"/>
        <v/>
      </c>
      <c r="U361" s="515"/>
      <c r="V361" s="108"/>
      <c r="W361" s="109"/>
      <c r="X361" s="110"/>
      <c r="Y361" s="111"/>
      <c r="Z361" s="113"/>
      <c r="AA361" s="112"/>
      <c r="AB361" s="431" t="str">
        <f t="shared" si="132"/>
        <v/>
      </c>
      <c r="AC361" s="704" t="str">
        <f t="shared" si="152"/>
        <v/>
      </c>
      <c r="AD361" s="622"/>
      <c r="AE361" s="462"/>
      <c r="AF361" s="360" t="str">
        <f t="shared" si="133"/>
        <v/>
      </c>
      <c r="AG361" s="360" t="str">
        <f t="shared" si="134"/>
        <v/>
      </c>
      <c r="AH361" s="361" t="str">
        <f t="shared" si="135"/>
        <v/>
      </c>
      <c r="AI361" s="361" t="str">
        <f t="shared" si="136"/>
        <v/>
      </c>
      <c r="AJ361" s="361" t="str">
        <f t="shared" si="137"/>
        <v/>
      </c>
      <c r="AK361" s="361" t="str">
        <f t="shared" si="138"/>
        <v/>
      </c>
      <c r="AL361" s="361" t="str">
        <f t="shared" si="139"/>
        <v/>
      </c>
      <c r="AM361" s="361" t="str">
        <f t="shared" si="140"/>
        <v/>
      </c>
      <c r="AN361" s="362" t="str">
        <f>IF(AF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2,FALSE),IF(OR(AJ361=1,AJ361=2),VLOOKUP(AH361,INDEX((係数_乗用_ガソリン,係数_乗用_CNG,係数_乗用_軽油,係数_乗用_メタノール,係数_乗用_LPG),1,1,AR361):INDEX((係数_乗用_ガソリン,係数_乗用_CNG,係数_乗用_軽油,係数_乗用_メタノール,係数_乗用_LPG),125,5,AR361),2,FALSE))))))</f>
        <v/>
      </c>
      <c r="AO361" s="362" t="str">
        <f>IF(T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3,FALSE),IF(OR(AJ361=1,AJ361=2),VLOOKUP(AH361,INDEX((係数_乗用_ガソリン,係数_乗用_CNG,係数_乗用_軽油,係数_乗用_メタノール,係数_乗用_LPG),1,1,AR361):INDEX((係数_乗用_ガソリン,係数_乗用_CNG,係数_乗用_軽油,係数_乗用_メタノール,係数_乗用_LPG),125,5,AR361),3,FALSE))))))</f>
        <v/>
      </c>
      <c r="AP361" s="361" t="str">
        <f t="shared" si="141"/>
        <v/>
      </c>
      <c r="AQ361" s="363" t="str">
        <f t="shared" si="142"/>
        <v/>
      </c>
      <c r="AR361" s="361" t="str">
        <f t="shared" si="143"/>
        <v/>
      </c>
      <c r="AS361" s="363" t="str">
        <f t="shared" si="144"/>
        <v/>
      </c>
      <c r="AT361" s="364" t="str">
        <f t="shared" si="145"/>
        <v/>
      </c>
      <c r="AX361" s="607" t="b">
        <f t="shared" si="153"/>
        <v>0</v>
      </c>
      <c r="AY361" s="6" t="str">
        <f t="shared" si="154"/>
        <v>FALSEFALSEFALSE</v>
      </c>
      <c r="AZ361" s="608">
        <f t="shared" si="146"/>
        <v>0</v>
      </c>
      <c r="BA361" s="609" t="str">
        <f t="shared" si="155"/>
        <v/>
      </c>
      <c r="BB361" s="609">
        <f t="shared" si="147"/>
        <v>0</v>
      </c>
      <c r="BC361" s="604" t="str">
        <f t="shared" si="148"/>
        <v/>
      </c>
    </row>
    <row r="362" spans="1:55">
      <c r="A362" s="366">
        <v>306</v>
      </c>
      <c r="B362" s="108"/>
      <c r="C362" s="286"/>
      <c r="D362" s="287"/>
      <c r="E362" s="287"/>
      <c r="F362" s="288"/>
      <c r="G362" s="290"/>
      <c r="H362" s="107"/>
      <c r="I362" s="290"/>
      <c r="J362" s="107"/>
      <c r="K362" s="358" t="str">
        <f t="shared" si="125"/>
        <v/>
      </c>
      <c r="L362" s="358">
        <f t="shared" si="149"/>
        <v>0</v>
      </c>
      <c r="M362" s="358">
        <f t="shared" si="150"/>
        <v>0</v>
      </c>
      <c r="N362" s="359" t="str">
        <f t="shared" si="126"/>
        <v/>
      </c>
      <c r="O362" s="359" t="str">
        <f t="shared" si="127"/>
        <v/>
      </c>
      <c r="P362" s="359" t="str">
        <f t="shared" si="128"/>
        <v/>
      </c>
      <c r="Q362" s="359" t="str">
        <f t="shared" si="129"/>
        <v/>
      </c>
      <c r="R362" s="359" t="str">
        <f t="shared" si="130"/>
        <v/>
      </c>
      <c r="S362" s="359" t="str">
        <f t="shared" si="131"/>
        <v/>
      </c>
      <c r="T362" s="431" t="str">
        <f t="shared" si="151"/>
        <v/>
      </c>
      <c r="U362" s="515"/>
      <c r="V362" s="108"/>
      <c r="W362" s="109"/>
      <c r="X362" s="110"/>
      <c r="Y362" s="111"/>
      <c r="Z362" s="113"/>
      <c r="AA362" s="112"/>
      <c r="AB362" s="431" t="str">
        <f t="shared" si="132"/>
        <v/>
      </c>
      <c r="AC362" s="704" t="str">
        <f t="shared" si="152"/>
        <v/>
      </c>
      <c r="AD362" s="622"/>
      <c r="AE362" s="462"/>
      <c r="AF362" s="360" t="str">
        <f t="shared" si="133"/>
        <v/>
      </c>
      <c r="AG362" s="360" t="str">
        <f t="shared" si="134"/>
        <v/>
      </c>
      <c r="AH362" s="361" t="str">
        <f t="shared" si="135"/>
        <v/>
      </c>
      <c r="AI362" s="361" t="str">
        <f t="shared" si="136"/>
        <v/>
      </c>
      <c r="AJ362" s="361" t="str">
        <f t="shared" si="137"/>
        <v/>
      </c>
      <c r="AK362" s="361" t="str">
        <f t="shared" si="138"/>
        <v/>
      </c>
      <c r="AL362" s="361" t="str">
        <f t="shared" si="139"/>
        <v/>
      </c>
      <c r="AM362" s="361" t="str">
        <f t="shared" si="140"/>
        <v/>
      </c>
      <c r="AN362" s="362" t="str">
        <f>IF(AF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2,FALSE),IF(OR(AJ362=1,AJ362=2),VLOOKUP(AH362,INDEX((係数_乗用_ガソリン,係数_乗用_CNG,係数_乗用_軽油,係数_乗用_メタノール,係数_乗用_LPG),1,1,AR362):INDEX((係数_乗用_ガソリン,係数_乗用_CNG,係数_乗用_軽油,係数_乗用_メタノール,係数_乗用_LPG),125,5,AR362),2,FALSE))))))</f>
        <v/>
      </c>
      <c r="AO362" s="362" t="str">
        <f>IF(T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3,FALSE),IF(OR(AJ362=1,AJ362=2),VLOOKUP(AH362,INDEX((係数_乗用_ガソリン,係数_乗用_CNG,係数_乗用_軽油,係数_乗用_メタノール,係数_乗用_LPG),1,1,AR362):INDEX((係数_乗用_ガソリン,係数_乗用_CNG,係数_乗用_軽油,係数_乗用_メタノール,係数_乗用_LPG),125,5,AR362),3,FALSE))))))</f>
        <v/>
      </c>
      <c r="AP362" s="361" t="str">
        <f t="shared" si="141"/>
        <v/>
      </c>
      <c r="AQ362" s="363" t="str">
        <f t="shared" si="142"/>
        <v/>
      </c>
      <c r="AR362" s="361" t="str">
        <f t="shared" si="143"/>
        <v/>
      </c>
      <c r="AS362" s="363" t="str">
        <f t="shared" si="144"/>
        <v/>
      </c>
      <c r="AT362" s="364" t="str">
        <f t="shared" si="145"/>
        <v/>
      </c>
      <c r="AX362" s="607" t="b">
        <f t="shared" si="153"/>
        <v>0</v>
      </c>
      <c r="AY362" s="6" t="str">
        <f t="shared" si="154"/>
        <v>FALSEFALSEFALSE</v>
      </c>
      <c r="AZ362" s="608">
        <f t="shared" si="146"/>
        <v>0</v>
      </c>
      <c r="BA362" s="609" t="str">
        <f t="shared" si="155"/>
        <v/>
      </c>
      <c r="BB362" s="609">
        <f t="shared" si="147"/>
        <v>0</v>
      </c>
      <c r="BC362" s="604" t="str">
        <f t="shared" si="148"/>
        <v/>
      </c>
    </row>
    <row r="363" spans="1:55">
      <c r="A363" s="366">
        <v>307</v>
      </c>
      <c r="B363" s="108"/>
      <c r="C363" s="286"/>
      <c r="D363" s="287"/>
      <c r="E363" s="287"/>
      <c r="F363" s="288"/>
      <c r="G363" s="290"/>
      <c r="H363" s="107"/>
      <c r="I363" s="290"/>
      <c r="J363" s="107"/>
      <c r="K363" s="358" t="str">
        <f t="shared" si="125"/>
        <v/>
      </c>
      <c r="L363" s="358">
        <f t="shared" si="149"/>
        <v>0</v>
      </c>
      <c r="M363" s="358">
        <f t="shared" si="150"/>
        <v>0</v>
      </c>
      <c r="N363" s="359" t="str">
        <f t="shared" si="126"/>
        <v/>
      </c>
      <c r="O363" s="359" t="str">
        <f t="shared" si="127"/>
        <v/>
      </c>
      <c r="P363" s="359" t="str">
        <f t="shared" si="128"/>
        <v/>
      </c>
      <c r="Q363" s="359" t="str">
        <f t="shared" si="129"/>
        <v/>
      </c>
      <c r="R363" s="359" t="str">
        <f t="shared" si="130"/>
        <v/>
      </c>
      <c r="S363" s="359" t="str">
        <f t="shared" si="131"/>
        <v/>
      </c>
      <c r="T363" s="431" t="str">
        <f t="shared" si="151"/>
        <v/>
      </c>
      <c r="U363" s="515"/>
      <c r="V363" s="108"/>
      <c r="W363" s="109"/>
      <c r="X363" s="110"/>
      <c r="Y363" s="111"/>
      <c r="Z363" s="113"/>
      <c r="AA363" s="112"/>
      <c r="AB363" s="431" t="str">
        <f t="shared" si="132"/>
        <v/>
      </c>
      <c r="AC363" s="704" t="str">
        <f t="shared" si="152"/>
        <v/>
      </c>
      <c r="AD363" s="622"/>
      <c r="AE363" s="462"/>
      <c r="AF363" s="360" t="str">
        <f t="shared" si="133"/>
        <v/>
      </c>
      <c r="AG363" s="360" t="str">
        <f t="shared" si="134"/>
        <v/>
      </c>
      <c r="AH363" s="361" t="str">
        <f t="shared" si="135"/>
        <v/>
      </c>
      <c r="AI363" s="361" t="str">
        <f t="shared" si="136"/>
        <v/>
      </c>
      <c r="AJ363" s="361" t="str">
        <f t="shared" si="137"/>
        <v/>
      </c>
      <c r="AK363" s="361" t="str">
        <f t="shared" si="138"/>
        <v/>
      </c>
      <c r="AL363" s="361" t="str">
        <f t="shared" si="139"/>
        <v/>
      </c>
      <c r="AM363" s="361" t="str">
        <f t="shared" si="140"/>
        <v/>
      </c>
      <c r="AN363" s="362" t="str">
        <f>IF(AF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2,FALSE),IF(OR(AJ363=1,AJ363=2),VLOOKUP(AH363,INDEX((係数_乗用_ガソリン,係数_乗用_CNG,係数_乗用_軽油,係数_乗用_メタノール,係数_乗用_LPG),1,1,AR363):INDEX((係数_乗用_ガソリン,係数_乗用_CNG,係数_乗用_軽油,係数_乗用_メタノール,係数_乗用_LPG),125,5,AR363),2,FALSE))))))</f>
        <v/>
      </c>
      <c r="AO363" s="362" t="str">
        <f>IF(T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3,FALSE),IF(OR(AJ363=1,AJ363=2),VLOOKUP(AH363,INDEX((係数_乗用_ガソリン,係数_乗用_CNG,係数_乗用_軽油,係数_乗用_メタノール,係数_乗用_LPG),1,1,AR363):INDEX((係数_乗用_ガソリン,係数_乗用_CNG,係数_乗用_軽油,係数_乗用_メタノール,係数_乗用_LPG),125,5,AR363),3,FALSE))))))</f>
        <v/>
      </c>
      <c r="AP363" s="361" t="str">
        <f t="shared" si="141"/>
        <v/>
      </c>
      <c r="AQ363" s="363" t="str">
        <f t="shared" si="142"/>
        <v/>
      </c>
      <c r="AR363" s="361" t="str">
        <f t="shared" si="143"/>
        <v/>
      </c>
      <c r="AS363" s="363" t="str">
        <f t="shared" si="144"/>
        <v/>
      </c>
      <c r="AT363" s="364" t="str">
        <f t="shared" si="145"/>
        <v/>
      </c>
      <c r="AX363" s="607" t="b">
        <f t="shared" si="153"/>
        <v>0</v>
      </c>
      <c r="AY363" s="6" t="str">
        <f t="shared" si="154"/>
        <v>FALSEFALSEFALSE</v>
      </c>
      <c r="AZ363" s="608">
        <f t="shared" si="146"/>
        <v>0</v>
      </c>
      <c r="BA363" s="609" t="str">
        <f t="shared" si="155"/>
        <v/>
      </c>
      <c r="BB363" s="609">
        <f t="shared" si="147"/>
        <v>0</v>
      </c>
      <c r="BC363" s="604" t="str">
        <f t="shared" si="148"/>
        <v/>
      </c>
    </row>
    <row r="364" spans="1:55">
      <c r="A364" s="366">
        <v>308</v>
      </c>
      <c r="B364" s="108"/>
      <c r="C364" s="286"/>
      <c r="D364" s="287"/>
      <c r="E364" s="287"/>
      <c r="F364" s="288"/>
      <c r="G364" s="290"/>
      <c r="H364" s="107"/>
      <c r="I364" s="290"/>
      <c r="J364" s="107"/>
      <c r="K364" s="358" t="str">
        <f t="shared" si="125"/>
        <v/>
      </c>
      <c r="L364" s="358">
        <f t="shared" si="149"/>
        <v>0</v>
      </c>
      <c r="M364" s="358">
        <f t="shared" si="150"/>
        <v>0</v>
      </c>
      <c r="N364" s="359" t="str">
        <f t="shared" si="126"/>
        <v/>
      </c>
      <c r="O364" s="359" t="str">
        <f t="shared" si="127"/>
        <v/>
      </c>
      <c r="P364" s="359" t="str">
        <f t="shared" si="128"/>
        <v/>
      </c>
      <c r="Q364" s="359" t="str">
        <f t="shared" si="129"/>
        <v/>
      </c>
      <c r="R364" s="359" t="str">
        <f t="shared" si="130"/>
        <v/>
      </c>
      <c r="S364" s="359" t="str">
        <f t="shared" si="131"/>
        <v/>
      </c>
      <c r="T364" s="431" t="str">
        <f t="shared" si="151"/>
        <v/>
      </c>
      <c r="U364" s="515"/>
      <c r="V364" s="108"/>
      <c r="W364" s="109"/>
      <c r="X364" s="110"/>
      <c r="Y364" s="111"/>
      <c r="Z364" s="113"/>
      <c r="AA364" s="112"/>
      <c r="AB364" s="431" t="str">
        <f t="shared" si="132"/>
        <v/>
      </c>
      <c r="AC364" s="704" t="str">
        <f t="shared" si="152"/>
        <v/>
      </c>
      <c r="AD364" s="622"/>
      <c r="AE364" s="462"/>
      <c r="AF364" s="360" t="str">
        <f t="shared" si="133"/>
        <v/>
      </c>
      <c r="AG364" s="360" t="str">
        <f t="shared" si="134"/>
        <v/>
      </c>
      <c r="AH364" s="361" t="str">
        <f t="shared" si="135"/>
        <v/>
      </c>
      <c r="AI364" s="361" t="str">
        <f t="shared" si="136"/>
        <v/>
      </c>
      <c r="AJ364" s="361" t="str">
        <f t="shared" si="137"/>
        <v/>
      </c>
      <c r="AK364" s="361" t="str">
        <f t="shared" si="138"/>
        <v/>
      </c>
      <c r="AL364" s="361" t="str">
        <f t="shared" si="139"/>
        <v/>
      </c>
      <c r="AM364" s="361" t="str">
        <f t="shared" si="140"/>
        <v/>
      </c>
      <c r="AN364" s="362" t="str">
        <f>IF(AF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2,FALSE),IF(OR(AJ364=1,AJ364=2),VLOOKUP(AH364,INDEX((係数_乗用_ガソリン,係数_乗用_CNG,係数_乗用_軽油,係数_乗用_メタノール,係数_乗用_LPG),1,1,AR364):INDEX((係数_乗用_ガソリン,係数_乗用_CNG,係数_乗用_軽油,係数_乗用_メタノール,係数_乗用_LPG),125,5,AR364),2,FALSE))))))</f>
        <v/>
      </c>
      <c r="AO364" s="362" t="str">
        <f>IF(T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3,FALSE),IF(OR(AJ364=1,AJ364=2),VLOOKUP(AH364,INDEX((係数_乗用_ガソリン,係数_乗用_CNG,係数_乗用_軽油,係数_乗用_メタノール,係数_乗用_LPG),1,1,AR364):INDEX((係数_乗用_ガソリン,係数_乗用_CNG,係数_乗用_軽油,係数_乗用_メタノール,係数_乗用_LPG),125,5,AR364),3,FALSE))))))</f>
        <v/>
      </c>
      <c r="AP364" s="361" t="str">
        <f t="shared" si="141"/>
        <v/>
      </c>
      <c r="AQ364" s="363" t="str">
        <f t="shared" si="142"/>
        <v/>
      </c>
      <c r="AR364" s="361" t="str">
        <f t="shared" si="143"/>
        <v/>
      </c>
      <c r="AS364" s="363" t="str">
        <f t="shared" si="144"/>
        <v/>
      </c>
      <c r="AT364" s="364" t="str">
        <f t="shared" si="145"/>
        <v/>
      </c>
      <c r="AX364" s="607" t="b">
        <f t="shared" si="153"/>
        <v>0</v>
      </c>
      <c r="AY364" s="6" t="str">
        <f t="shared" si="154"/>
        <v>FALSEFALSEFALSE</v>
      </c>
      <c r="AZ364" s="608">
        <f t="shared" si="146"/>
        <v>0</v>
      </c>
      <c r="BA364" s="609" t="str">
        <f t="shared" si="155"/>
        <v/>
      </c>
      <c r="BB364" s="609">
        <f t="shared" si="147"/>
        <v>0</v>
      </c>
      <c r="BC364" s="604" t="str">
        <f t="shared" si="148"/>
        <v/>
      </c>
    </row>
    <row r="365" spans="1:55">
      <c r="A365" s="366">
        <v>309</v>
      </c>
      <c r="B365" s="108"/>
      <c r="C365" s="286"/>
      <c r="D365" s="287"/>
      <c r="E365" s="287"/>
      <c r="F365" s="288"/>
      <c r="G365" s="290"/>
      <c r="H365" s="107"/>
      <c r="I365" s="290"/>
      <c r="J365" s="107"/>
      <c r="K365" s="358" t="str">
        <f t="shared" si="125"/>
        <v/>
      </c>
      <c r="L365" s="358">
        <f t="shared" si="149"/>
        <v>0</v>
      </c>
      <c r="M365" s="358">
        <f t="shared" si="150"/>
        <v>0</v>
      </c>
      <c r="N365" s="359" t="str">
        <f t="shared" si="126"/>
        <v/>
      </c>
      <c r="O365" s="359" t="str">
        <f t="shared" si="127"/>
        <v/>
      </c>
      <c r="P365" s="359" t="str">
        <f t="shared" si="128"/>
        <v/>
      </c>
      <c r="Q365" s="359" t="str">
        <f t="shared" si="129"/>
        <v/>
      </c>
      <c r="R365" s="359" t="str">
        <f t="shared" si="130"/>
        <v/>
      </c>
      <c r="S365" s="359" t="str">
        <f t="shared" si="131"/>
        <v/>
      </c>
      <c r="T365" s="431" t="str">
        <f t="shared" si="151"/>
        <v/>
      </c>
      <c r="U365" s="515"/>
      <c r="V365" s="108"/>
      <c r="W365" s="109"/>
      <c r="X365" s="110"/>
      <c r="Y365" s="111"/>
      <c r="Z365" s="113"/>
      <c r="AA365" s="112"/>
      <c r="AB365" s="431" t="str">
        <f t="shared" si="132"/>
        <v/>
      </c>
      <c r="AC365" s="704" t="str">
        <f t="shared" si="152"/>
        <v/>
      </c>
      <c r="AD365" s="622"/>
      <c r="AE365" s="462"/>
      <c r="AF365" s="360" t="str">
        <f t="shared" si="133"/>
        <v/>
      </c>
      <c r="AG365" s="360" t="str">
        <f t="shared" si="134"/>
        <v/>
      </c>
      <c r="AH365" s="361" t="str">
        <f t="shared" si="135"/>
        <v/>
      </c>
      <c r="AI365" s="361" t="str">
        <f t="shared" si="136"/>
        <v/>
      </c>
      <c r="AJ365" s="361" t="str">
        <f t="shared" si="137"/>
        <v/>
      </c>
      <c r="AK365" s="361" t="str">
        <f t="shared" si="138"/>
        <v/>
      </c>
      <c r="AL365" s="361" t="str">
        <f t="shared" si="139"/>
        <v/>
      </c>
      <c r="AM365" s="361" t="str">
        <f t="shared" si="140"/>
        <v/>
      </c>
      <c r="AN365" s="362" t="str">
        <f>IF(AF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2,FALSE),IF(OR(AJ365=1,AJ365=2),VLOOKUP(AH365,INDEX((係数_乗用_ガソリン,係数_乗用_CNG,係数_乗用_軽油,係数_乗用_メタノール,係数_乗用_LPG),1,1,AR365):INDEX((係数_乗用_ガソリン,係数_乗用_CNG,係数_乗用_軽油,係数_乗用_メタノール,係数_乗用_LPG),125,5,AR365),2,FALSE))))))</f>
        <v/>
      </c>
      <c r="AO365" s="362" t="str">
        <f>IF(T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3,FALSE),IF(OR(AJ365=1,AJ365=2),VLOOKUP(AH365,INDEX((係数_乗用_ガソリン,係数_乗用_CNG,係数_乗用_軽油,係数_乗用_メタノール,係数_乗用_LPG),1,1,AR365):INDEX((係数_乗用_ガソリン,係数_乗用_CNG,係数_乗用_軽油,係数_乗用_メタノール,係数_乗用_LPG),125,5,AR365),3,FALSE))))))</f>
        <v/>
      </c>
      <c r="AP365" s="361" t="str">
        <f t="shared" si="141"/>
        <v/>
      </c>
      <c r="AQ365" s="363" t="str">
        <f t="shared" si="142"/>
        <v/>
      </c>
      <c r="AR365" s="361" t="str">
        <f t="shared" si="143"/>
        <v/>
      </c>
      <c r="AS365" s="363" t="str">
        <f t="shared" si="144"/>
        <v/>
      </c>
      <c r="AT365" s="364" t="str">
        <f t="shared" si="145"/>
        <v/>
      </c>
      <c r="AX365" s="607" t="b">
        <f t="shared" si="153"/>
        <v>0</v>
      </c>
      <c r="AY365" s="6" t="str">
        <f t="shared" si="154"/>
        <v>FALSEFALSEFALSE</v>
      </c>
      <c r="AZ365" s="608">
        <f t="shared" si="146"/>
        <v>0</v>
      </c>
      <c r="BA365" s="609" t="str">
        <f t="shared" si="155"/>
        <v/>
      </c>
      <c r="BB365" s="609">
        <f t="shared" si="147"/>
        <v>0</v>
      </c>
      <c r="BC365" s="604" t="str">
        <f t="shared" si="148"/>
        <v/>
      </c>
    </row>
    <row r="366" spans="1:55">
      <c r="A366" s="366">
        <v>310</v>
      </c>
      <c r="B366" s="108"/>
      <c r="C366" s="286"/>
      <c r="D366" s="287"/>
      <c r="E366" s="287"/>
      <c r="F366" s="288"/>
      <c r="G366" s="290"/>
      <c r="H366" s="107"/>
      <c r="I366" s="290"/>
      <c r="J366" s="107"/>
      <c r="K366" s="358" t="str">
        <f t="shared" si="125"/>
        <v/>
      </c>
      <c r="L366" s="358">
        <f t="shared" si="149"/>
        <v>0</v>
      </c>
      <c r="M366" s="358">
        <f t="shared" si="150"/>
        <v>0</v>
      </c>
      <c r="N366" s="359" t="str">
        <f t="shared" si="126"/>
        <v/>
      </c>
      <c r="O366" s="359" t="str">
        <f t="shared" si="127"/>
        <v/>
      </c>
      <c r="P366" s="359" t="str">
        <f t="shared" si="128"/>
        <v/>
      </c>
      <c r="Q366" s="359" t="str">
        <f t="shared" si="129"/>
        <v/>
      </c>
      <c r="R366" s="359" t="str">
        <f t="shared" si="130"/>
        <v/>
      </c>
      <c r="S366" s="359" t="str">
        <f t="shared" si="131"/>
        <v/>
      </c>
      <c r="T366" s="431" t="str">
        <f t="shared" si="151"/>
        <v/>
      </c>
      <c r="U366" s="515"/>
      <c r="V366" s="108"/>
      <c r="W366" s="109"/>
      <c r="X366" s="110"/>
      <c r="Y366" s="111"/>
      <c r="Z366" s="113"/>
      <c r="AA366" s="112"/>
      <c r="AB366" s="431" t="str">
        <f t="shared" si="132"/>
        <v/>
      </c>
      <c r="AC366" s="704" t="str">
        <f t="shared" si="152"/>
        <v/>
      </c>
      <c r="AD366" s="622"/>
      <c r="AE366" s="462"/>
      <c r="AF366" s="360" t="str">
        <f t="shared" si="133"/>
        <v/>
      </c>
      <c r="AG366" s="360" t="str">
        <f t="shared" si="134"/>
        <v/>
      </c>
      <c r="AH366" s="361" t="str">
        <f t="shared" si="135"/>
        <v/>
      </c>
      <c r="AI366" s="361" t="str">
        <f t="shared" si="136"/>
        <v/>
      </c>
      <c r="AJ366" s="361" t="str">
        <f t="shared" si="137"/>
        <v/>
      </c>
      <c r="AK366" s="361" t="str">
        <f t="shared" si="138"/>
        <v/>
      </c>
      <c r="AL366" s="361" t="str">
        <f t="shared" si="139"/>
        <v/>
      </c>
      <c r="AM366" s="361" t="str">
        <f t="shared" si="140"/>
        <v/>
      </c>
      <c r="AN366" s="362" t="str">
        <f>IF(AF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2,FALSE),IF(OR(AJ366=1,AJ366=2),VLOOKUP(AH366,INDEX((係数_乗用_ガソリン,係数_乗用_CNG,係数_乗用_軽油,係数_乗用_メタノール,係数_乗用_LPG),1,1,AR366):INDEX((係数_乗用_ガソリン,係数_乗用_CNG,係数_乗用_軽油,係数_乗用_メタノール,係数_乗用_LPG),125,5,AR366),2,FALSE))))))</f>
        <v/>
      </c>
      <c r="AO366" s="362" t="str">
        <f>IF(T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3,FALSE),IF(OR(AJ366=1,AJ366=2),VLOOKUP(AH366,INDEX((係数_乗用_ガソリン,係数_乗用_CNG,係数_乗用_軽油,係数_乗用_メタノール,係数_乗用_LPG),1,1,AR366):INDEX((係数_乗用_ガソリン,係数_乗用_CNG,係数_乗用_軽油,係数_乗用_メタノール,係数_乗用_LPG),125,5,AR366),3,FALSE))))))</f>
        <v/>
      </c>
      <c r="AP366" s="361" t="str">
        <f t="shared" si="141"/>
        <v/>
      </c>
      <c r="AQ366" s="363" t="str">
        <f t="shared" si="142"/>
        <v/>
      </c>
      <c r="AR366" s="361" t="str">
        <f t="shared" si="143"/>
        <v/>
      </c>
      <c r="AS366" s="363" t="str">
        <f t="shared" si="144"/>
        <v/>
      </c>
      <c r="AT366" s="364" t="str">
        <f t="shared" si="145"/>
        <v/>
      </c>
      <c r="AX366" s="607" t="b">
        <f t="shared" si="153"/>
        <v>0</v>
      </c>
      <c r="AY366" s="6" t="str">
        <f t="shared" si="154"/>
        <v>FALSEFALSEFALSE</v>
      </c>
      <c r="AZ366" s="608">
        <f t="shared" si="146"/>
        <v>0</v>
      </c>
      <c r="BA366" s="609" t="str">
        <f t="shared" si="155"/>
        <v/>
      </c>
      <c r="BB366" s="609">
        <f t="shared" si="147"/>
        <v>0</v>
      </c>
      <c r="BC366" s="604" t="str">
        <f t="shared" si="148"/>
        <v/>
      </c>
    </row>
    <row r="367" spans="1:55">
      <c r="A367" s="366">
        <v>311</v>
      </c>
      <c r="B367" s="108"/>
      <c r="C367" s="286"/>
      <c r="D367" s="287"/>
      <c r="E367" s="287"/>
      <c r="F367" s="288"/>
      <c r="G367" s="290"/>
      <c r="H367" s="107"/>
      <c r="I367" s="290"/>
      <c r="J367" s="107"/>
      <c r="K367" s="358" t="str">
        <f t="shared" si="125"/>
        <v/>
      </c>
      <c r="L367" s="358">
        <f t="shared" si="149"/>
        <v>0</v>
      </c>
      <c r="M367" s="358">
        <f t="shared" si="150"/>
        <v>0</v>
      </c>
      <c r="N367" s="359" t="str">
        <f t="shared" si="126"/>
        <v/>
      </c>
      <c r="O367" s="359" t="str">
        <f t="shared" si="127"/>
        <v/>
      </c>
      <c r="P367" s="359" t="str">
        <f t="shared" si="128"/>
        <v/>
      </c>
      <c r="Q367" s="359" t="str">
        <f t="shared" si="129"/>
        <v/>
      </c>
      <c r="R367" s="359" t="str">
        <f t="shared" si="130"/>
        <v/>
      </c>
      <c r="S367" s="359" t="str">
        <f t="shared" si="131"/>
        <v/>
      </c>
      <c r="T367" s="431" t="str">
        <f t="shared" si="151"/>
        <v/>
      </c>
      <c r="U367" s="515"/>
      <c r="V367" s="108"/>
      <c r="W367" s="109"/>
      <c r="X367" s="110"/>
      <c r="Y367" s="111"/>
      <c r="Z367" s="113"/>
      <c r="AA367" s="112"/>
      <c r="AB367" s="431" t="str">
        <f t="shared" si="132"/>
        <v/>
      </c>
      <c r="AC367" s="704" t="str">
        <f t="shared" si="152"/>
        <v/>
      </c>
      <c r="AD367" s="622"/>
      <c r="AE367" s="462"/>
      <c r="AF367" s="360" t="str">
        <f t="shared" si="133"/>
        <v/>
      </c>
      <c r="AG367" s="360" t="str">
        <f t="shared" si="134"/>
        <v/>
      </c>
      <c r="AH367" s="361" t="str">
        <f t="shared" si="135"/>
        <v/>
      </c>
      <c r="AI367" s="361" t="str">
        <f t="shared" si="136"/>
        <v/>
      </c>
      <c r="AJ367" s="361" t="str">
        <f t="shared" si="137"/>
        <v/>
      </c>
      <c r="AK367" s="361" t="str">
        <f t="shared" si="138"/>
        <v/>
      </c>
      <c r="AL367" s="361" t="str">
        <f t="shared" si="139"/>
        <v/>
      </c>
      <c r="AM367" s="361" t="str">
        <f t="shared" si="140"/>
        <v/>
      </c>
      <c r="AN367" s="362" t="str">
        <f>IF(AF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2,FALSE),IF(OR(AJ367=1,AJ367=2),VLOOKUP(AH367,INDEX((係数_乗用_ガソリン,係数_乗用_CNG,係数_乗用_軽油,係数_乗用_メタノール,係数_乗用_LPG),1,1,AR367):INDEX((係数_乗用_ガソリン,係数_乗用_CNG,係数_乗用_軽油,係数_乗用_メタノール,係数_乗用_LPG),125,5,AR367),2,FALSE))))))</f>
        <v/>
      </c>
      <c r="AO367" s="362" t="str">
        <f>IF(T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3,FALSE),IF(OR(AJ367=1,AJ367=2),VLOOKUP(AH367,INDEX((係数_乗用_ガソリン,係数_乗用_CNG,係数_乗用_軽油,係数_乗用_メタノール,係数_乗用_LPG),1,1,AR367):INDEX((係数_乗用_ガソリン,係数_乗用_CNG,係数_乗用_軽油,係数_乗用_メタノール,係数_乗用_LPG),125,5,AR367),3,FALSE))))))</f>
        <v/>
      </c>
      <c r="AP367" s="361" t="str">
        <f t="shared" si="141"/>
        <v/>
      </c>
      <c r="AQ367" s="363" t="str">
        <f t="shared" si="142"/>
        <v/>
      </c>
      <c r="AR367" s="361" t="str">
        <f t="shared" si="143"/>
        <v/>
      </c>
      <c r="AS367" s="363" t="str">
        <f t="shared" si="144"/>
        <v/>
      </c>
      <c r="AT367" s="364" t="str">
        <f t="shared" si="145"/>
        <v/>
      </c>
      <c r="AX367" s="607" t="b">
        <f t="shared" si="153"/>
        <v>0</v>
      </c>
      <c r="AY367" s="6" t="str">
        <f t="shared" si="154"/>
        <v>FALSEFALSEFALSE</v>
      </c>
      <c r="AZ367" s="608">
        <f t="shared" si="146"/>
        <v>0</v>
      </c>
      <c r="BA367" s="609" t="str">
        <f t="shared" si="155"/>
        <v/>
      </c>
      <c r="BB367" s="609">
        <f t="shared" si="147"/>
        <v>0</v>
      </c>
      <c r="BC367" s="604" t="str">
        <f t="shared" si="148"/>
        <v/>
      </c>
    </row>
    <row r="368" spans="1:55">
      <c r="A368" s="366">
        <v>312</v>
      </c>
      <c r="B368" s="108"/>
      <c r="C368" s="286"/>
      <c r="D368" s="287"/>
      <c r="E368" s="287"/>
      <c r="F368" s="288"/>
      <c r="G368" s="290"/>
      <c r="H368" s="107"/>
      <c r="I368" s="290"/>
      <c r="J368" s="107"/>
      <c r="K368" s="358" t="str">
        <f t="shared" si="125"/>
        <v/>
      </c>
      <c r="L368" s="358">
        <f t="shared" si="149"/>
        <v>0</v>
      </c>
      <c r="M368" s="358">
        <f t="shared" si="150"/>
        <v>0</v>
      </c>
      <c r="N368" s="359" t="str">
        <f t="shared" si="126"/>
        <v/>
      </c>
      <c r="O368" s="359" t="str">
        <f t="shared" si="127"/>
        <v/>
      </c>
      <c r="P368" s="359" t="str">
        <f t="shared" si="128"/>
        <v/>
      </c>
      <c r="Q368" s="359" t="str">
        <f t="shared" si="129"/>
        <v/>
      </c>
      <c r="R368" s="359" t="str">
        <f t="shared" si="130"/>
        <v/>
      </c>
      <c r="S368" s="359" t="str">
        <f t="shared" si="131"/>
        <v/>
      </c>
      <c r="T368" s="431" t="str">
        <f t="shared" si="151"/>
        <v/>
      </c>
      <c r="U368" s="515"/>
      <c r="V368" s="108"/>
      <c r="W368" s="109"/>
      <c r="X368" s="110"/>
      <c r="Y368" s="111"/>
      <c r="Z368" s="113"/>
      <c r="AA368" s="112"/>
      <c r="AB368" s="431" t="str">
        <f t="shared" si="132"/>
        <v/>
      </c>
      <c r="AC368" s="704" t="str">
        <f t="shared" si="152"/>
        <v/>
      </c>
      <c r="AD368" s="622"/>
      <c r="AE368" s="462"/>
      <c r="AF368" s="360" t="str">
        <f t="shared" si="133"/>
        <v/>
      </c>
      <c r="AG368" s="360" t="str">
        <f t="shared" si="134"/>
        <v/>
      </c>
      <c r="AH368" s="361" t="str">
        <f t="shared" si="135"/>
        <v/>
      </c>
      <c r="AI368" s="361" t="str">
        <f t="shared" si="136"/>
        <v/>
      </c>
      <c r="AJ368" s="361" t="str">
        <f t="shared" si="137"/>
        <v/>
      </c>
      <c r="AK368" s="361" t="str">
        <f t="shared" si="138"/>
        <v/>
      </c>
      <c r="AL368" s="361" t="str">
        <f t="shared" si="139"/>
        <v/>
      </c>
      <c r="AM368" s="361" t="str">
        <f t="shared" si="140"/>
        <v/>
      </c>
      <c r="AN368" s="362" t="str">
        <f>IF(AF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2,FALSE),IF(OR(AJ368=1,AJ368=2),VLOOKUP(AH368,INDEX((係数_乗用_ガソリン,係数_乗用_CNG,係数_乗用_軽油,係数_乗用_メタノール,係数_乗用_LPG),1,1,AR368):INDEX((係数_乗用_ガソリン,係数_乗用_CNG,係数_乗用_軽油,係数_乗用_メタノール,係数_乗用_LPG),125,5,AR368),2,FALSE))))))</f>
        <v/>
      </c>
      <c r="AO368" s="362" t="str">
        <f>IF(T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3,FALSE),IF(OR(AJ368=1,AJ368=2),VLOOKUP(AH368,INDEX((係数_乗用_ガソリン,係数_乗用_CNG,係数_乗用_軽油,係数_乗用_メタノール,係数_乗用_LPG),1,1,AR368):INDEX((係数_乗用_ガソリン,係数_乗用_CNG,係数_乗用_軽油,係数_乗用_メタノール,係数_乗用_LPG),125,5,AR368),3,FALSE))))))</f>
        <v/>
      </c>
      <c r="AP368" s="361" t="str">
        <f t="shared" si="141"/>
        <v/>
      </c>
      <c r="AQ368" s="363" t="str">
        <f t="shared" si="142"/>
        <v/>
      </c>
      <c r="AR368" s="361" t="str">
        <f t="shared" si="143"/>
        <v/>
      </c>
      <c r="AS368" s="363" t="str">
        <f t="shared" si="144"/>
        <v/>
      </c>
      <c r="AT368" s="364" t="str">
        <f t="shared" si="145"/>
        <v/>
      </c>
      <c r="AX368" s="607" t="b">
        <f t="shared" si="153"/>
        <v>0</v>
      </c>
      <c r="AY368" s="6" t="str">
        <f t="shared" si="154"/>
        <v>FALSEFALSEFALSE</v>
      </c>
      <c r="AZ368" s="608">
        <f t="shared" si="146"/>
        <v>0</v>
      </c>
      <c r="BA368" s="609" t="str">
        <f t="shared" si="155"/>
        <v/>
      </c>
      <c r="BB368" s="609">
        <f t="shared" si="147"/>
        <v>0</v>
      </c>
      <c r="BC368" s="604" t="str">
        <f t="shared" si="148"/>
        <v/>
      </c>
    </row>
    <row r="369" spans="1:55">
      <c r="A369" s="366">
        <v>313</v>
      </c>
      <c r="B369" s="108"/>
      <c r="C369" s="286"/>
      <c r="D369" s="287"/>
      <c r="E369" s="287"/>
      <c r="F369" s="288"/>
      <c r="G369" s="290"/>
      <c r="H369" s="107"/>
      <c r="I369" s="290"/>
      <c r="J369" s="107"/>
      <c r="K369" s="358" t="str">
        <f t="shared" si="125"/>
        <v/>
      </c>
      <c r="L369" s="358">
        <f t="shared" si="149"/>
        <v>0</v>
      </c>
      <c r="M369" s="358">
        <f t="shared" si="150"/>
        <v>0</v>
      </c>
      <c r="N369" s="359" t="str">
        <f t="shared" si="126"/>
        <v/>
      </c>
      <c r="O369" s="359" t="str">
        <f t="shared" si="127"/>
        <v/>
      </c>
      <c r="P369" s="359" t="str">
        <f t="shared" si="128"/>
        <v/>
      </c>
      <c r="Q369" s="359" t="str">
        <f t="shared" si="129"/>
        <v/>
      </c>
      <c r="R369" s="359" t="str">
        <f t="shared" si="130"/>
        <v/>
      </c>
      <c r="S369" s="359" t="str">
        <f t="shared" si="131"/>
        <v/>
      </c>
      <c r="T369" s="431" t="str">
        <f t="shared" si="151"/>
        <v/>
      </c>
      <c r="U369" s="515"/>
      <c r="V369" s="108"/>
      <c r="W369" s="109"/>
      <c r="X369" s="110"/>
      <c r="Y369" s="111"/>
      <c r="Z369" s="113"/>
      <c r="AA369" s="112"/>
      <c r="AB369" s="431" t="str">
        <f t="shared" si="132"/>
        <v/>
      </c>
      <c r="AC369" s="704" t="str">
        <f t="shared" si="152"/>
        <v/>
      </c>
      <c r="AD369" s="622"/>
      <c r="AE369" s="462"/>
      <c r="AF369" s="360" t="str">
        <f t="shared" si="133"/>
        <v/>
      </c>
      <c r="AG369" s="360" t="str">
        <f t="shared" si="134"/>
        <v/>
      </c>
      <c r="AH369" s="361" t="str">
        <f t="shared" si="135"/>
        <v/>
      </c>
      <c r="AI369" s="361" t="str">
        <f t="shared" si="136"/>
        <v/>
      </c>
      <c r="AJ369" s="361" t="str">
        <f t="shared" si="137"/>
        <v/>
      </c>
      <c r="AK369" s="361" t="str">
        <f t="shared" si="138"/>
        <v/>
      </c>
      <c r="AL369" s="361" t="str">
        <f t="shared" si="139"/>
        <v/>
      </c>
      <c r="AM369" s="361" t="str">
        <f t="shared" si="140"/>
        <v/>
      </c>
      <c r="AN369" s="362" t="str">
        <f>IF(AF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2,FALSE),IF(OR(AJ369=1,AJ369=2),VLOOKUP(AH369,INDEX((係数_乗用_ガソリン,係数_乗用_CNG,係数_乗用_軽油,係数_乗用_メタノール,係数_乗用_LPG),1,1,AR369):INDEX((係数_乗用_ガソリン,係数_乗用_CNG,係数_乗用_軽油,係数_乗用_メタノール,係数_乗用_LPG),125,5,AR369),2,FALSE))))))</f>
        <v/>
      </c>
      <c r="AO369" s="362" t="str">
        <f>IF(T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3,FALSE),IF(OR(AJ369=1,AJ369=2),VLOOKUP(AH369,INDEX((係数_乗用_ガソリン,係数_乗用_CNG,係数_乗用_軽油,係数_乗用_メタノール,係数_乗用_LPG),1,1,AR369):INDEX((係数_乗用_ガソリン,係数_乗用_CNG,係数_乗用_軽油,係数_乗用_メタノール,係数_乗用_LPG),125,5,AR369),3,FALSE))))))</f>
        <v/>
      </c>
      <c r="AP369" s="361" t="str">
        <f t="shared" si="141"/>
        <v/>
      </c>
      <c r="AQ369" s="363" t="str">
        <f t="shared" si="142"/>
        <v/>
      </c>
      <c r="AR369" s="361" t="str">
        <f t="shared" si="143"/>
        <v/>
      </c>
      <c r="AS369" s="363" t="str">
        <f t="shared" si="144"/>
        <v/>
      </c>
      <c r="AT369" s="364" t="str">
        <f t="shared" si="145"/>
        <v/>
      </c>
      <c r="AX369" s="607" t="b">
        <f t="shared" si="153"/>
        <v>0</v>
      </c>
      <c r="AY369" s="6" t="str">
        <f t="shared" si="154"/>
        <v>FALSEFALSEFALSE</v>
      </c>
      <c r="AZ369" s="608">
        <f t="shared" si="146"/>
        <v>0</v>
      </c>
      <c r="BA369" s="609" t="str">
        <f t="shared" si="155"/>
        <v/>
      </c>
      <c r="BB369" s="609">
        <f t="shared" si="147"/>
        <v>0</v>
      </c>
      <c r="BC369" s="604" t="str">
        <f t="shared" si="148"/>
        <v/>
      </c>
    </row>
    <row r="370" spans="1:55">
      <c r="A370" s="366">
        <v>314</v>
      </c>
      <c r="B370" s="108"/>
      <c r="C370" s="286"/>
      <c r="D370" s="287"/>
      <c r="E370" s="287"/>
      <c r="F370" s="288"/>
      <c r="G370" s="290"/>
      <c r="H370" s="107"/>
      <c r="I370" s="290"/>
      <c r="J370" s="107"/>
      <c r="K370" s="358" t="str">
        <f t="shared" si="125"/>
        <v/>
      </c>
      <c r="L370" s="358">
        <f t="shared" si="149"/>
        <v>0</v>
      </c>
      <c r="M370" s="358">
        <f t="shared" si="150"/>
        <v>0</v>
      </c>
      <c r="N370" s="359" t="str">
        <f t="shared" si="126"/>
        <v/>
      </c>
      <c r="O370" s="359" t="str">
        <f t="shared" si="127"/>
        <v/>
      </c>
      <c r="P370" s="359" t="str">
        <f t="shared" si="128"/>
        <v/>
      </c>
      <c r="Q370" s="359" t="str">
        <f t="shared" si="129"/>
        <v/>
      </c>
      <c r="R370" s="359" t="str">
        <f t="shared" si="130"/>
        <v/>
      </c>
      <c r="S370" s="359" t="str">
        <f t="shared" si="131"/>
        <v/>
      </c>
      <c r="T370" s="431" t="str">
        <f t="shared" si="151"/>
        <v/>
      </c>
      <c r="U370" s="515"/>
      <c r="V370" s="108"/>
      <c r="W370" s="109"/>
      <c r="X370" s="110"/>
      <c r="Y370" s="111"/>
      <c r="Z370" s="113"/>
      <c r="AA370" s="112"/>
      <c r="AB370" s="431" t="str">
        <f t="shared" si="132"/>
        <v/>
      </c>
      <c r="AC370" s="704" t="str">
        <f t="shared" si="152"/>
        <v/>
      </c>
      <c r="AD370" s="622"/>
      <c r="AE370" s="462"/>
      <c r="AF370" s="360" t="str">
        <f t="shared" si="133"/>
        <v/>
      </c>
      <c r="AG370" s="360" t="str">
        <f t="shared" si="134"/>
        <v/>
      </c>
      <c r="AH370" s="361" t="str">
        <f t="shared" si="135"/>
        <v/>
      </c>
      <c r="AI370" s="361" t="str">
        <f t="shared" si="136"/>
        <v/>
      </c>
      <c r="AJ370" s="361" t="str">
        <f t="shared" si="137"/>
        <v/>
      </c>
      <c r="AK370" s="361" t="str">
        <f t="shared" si="138"/>
        <v/>
      </c>
      <c r="AL370" s="361" t="str">
        <f t="shared" si="139"/>
        <v/>
      </c>
      <c r="AM370" s="361" t="str">
        <f t="shared" si="140"/>
        <v/>
      </c>
      <c r="AN370" s="362" t="str">
        <f>IF(AF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2,FALSE),IF(OR(AJ370=1,AJ370=2),VLOOKUP(AH370,INDEX((係数_乗用_ガソリン,係数_乗用_CNG,係数_乗用_軽油,係数_乗用_メタノール,係数_乗用_LPG),1,1,AR370):INDEX((係数_乗用_ガソリン,係数_乗用_CNG,係数_乗用_軽油,係数_乗用_メタノール,係数_乗用_LPG),125,5,AR370),2,FALSE))))))</f>
        <v/>
      </c>
      <c r="AO370" s="362" t="str">
        <f>IF(T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3,FALSE),IF(OR(AJ370=1,AJ370=2),VLOOKUP(AH370,INDEX((係数_乗用_ガソリン,係数_乗用_CNG,係数_乗用_軽油,係数_乗用_メタノール,係数_乗用_LPG),1,1,AR370):INDEX((係数_乗用_ガソリン,係数_乗用_CNG,係数_乗用_軽油,係数_乗用_メタノール,係数_乗用_LPG),125,5,AR370),3,FALSE))))))</f>
        <v/>
      </c>
      <c r="AP370" s="361" t="str">
        <f t="shared" si="141"/>
        <v/>
      </c>
      <c r="AQ370" s="363" t="str">
        <f t="shared" si="142"/>
        <v/>
      </c>
      <c r="AR370" s="361" t="str">
        <f t="shared" si="143"/>
        <v/>
      </c>
      <c r="AS370" s="363" t="str">
        <f t="shared" si="144"/>
        <v/>
      </c>
      <c r="AT370" s="364" t="str">
        <f t="shared" si="145"/>
        <v/>
      </c>
      <c r="AX370" s="607" t="b">
        <f t="shared" si="153"/>
        <v>0</v>
      </c>
      <c r="AY370" s="6" t="str">
        <f t="shared" si="154"/>
        <v>FALSEFALSEFALSE</v>
      </c>
      <c r="AZ370" s="608">
        <f t="shared" si="146"/>
        <v>0</v>
      </c>
      <c r="BA370" s="609" t="str">
        <f t="shared" si="155"/>
        <v/>
      </c>
      <c r="BB370" s="609">
        <f t="shared" si="147"/>
        <v>0</v>
      </c>
      <c r="BC370" s="604" t="str">
        <f t="shared" si="148"/>
        <v/>
      </c>
    </row>
    <row r="371" spans="1:55">
      <c r="A371" s="366">
        <v>315</v>
      </c>
      <c r="B371" s="108"/>
      <c r="C371" s="286"/>
      <c r="D371" s="287"/>
      <c r="E371" s="287"/>
      <c r="F371" s="288"/>
      <c r="G371" s="290"/>
      <c r="H371" s="107"/>
      <c r="I371" s="290"/>
      <c r="J371" s="107"/>
      <c r="K371" s="358" t="str">
        <f t="shared" si="125"/>
        <v/>
      </c>
      <c r="L371" s="358">
        <f t="shared" si="149"/>
        <v>0</v>
      </c>
      <c r="M371" s="358">
        <f t="shared" si="150"/>
        <v>0</v>
      </c>
      <c r="N371" s="359" t="str">
        <f t="shared" si="126"/>
        <v/>
      </c>
      <c r="O371" s="359" t="str">
        <f t="shared" si="127"/>
        <v/>
      </c>
      <c r="P371" s="359" t="str">
        <f t="shared" si="128"/>
        <v/>
      </c>
      <c r="Q371" s="359" t="str">
        <f t="shared" si="129"/>
        <v/>
      </c>
      <c r="R371" s="359" t="str">
        <f t="shared" si="130"/>
        <v/>
      </c>
      <c r="S371" s="359" t="str">
        <f t="shared" si="131"/>
        <v/>
      </c>
      <c r="T371" s="431" t="str">
        <f t="shared" si="151"/>
        <v/>
      </c>
      <c r="U371" s="515"/>
      <c r="V371" s="108"/>
      <c r="W371" s="109"/>
      <c r="X371" s="110"/>
      <c r="Y371" s="111"/>
      <c r="Z371" s="113"/>
      <c r="AA371" s="112"/>
      <c r="AB371" s="431" t="str">
        <f t="shared" si="132"/>
        <v/>
      </c>
      <c r="AC371" s="704" t="str">
        <f t="shared" si="152"/>
        <v/>
      </c>
      <c r="AD371" s="622"/>
      <c r="AE371" s="462"/>
      <c r="AF371" s="360" t="str">
        <f t="shared" si="133"/>
        <v/>
      </c>
      <c r="AG371" s="360" t="str">
        <f t="shared" si="134"/>
        <v/>
      </c>
      <c r="AH371" s="361" t="str">
        <f t="shared" si="135"/>
        <v/>
      </c>
      <c r="AI371" s="361" t="str">
        <f t="shared" si="136"/>
        <v/>
      </c>
      <c r="AJ371" s="361" t="str">
        <f t="shared" si="137"/>
        <v/>
      </c>
      <c r="AK371" s="361" t="str">
        <f t="shared" si="138"/>
        <v/>
      </c>
      <c r="AL371" s="361" t="str">
        <f t="shared" si="139"/>
        <v/>
      </c>
      <c r="AM371" s="361" t="str">
        <f t="shared" si="140"/>
        <v/>
      </c>
      <c r="AN371" s="362" t="str">
        <f>IF(AF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2,FALSE),IF(OR(AJ371=1,AJ371=2),VLOOKUP(AH371,INDEX((係数_乗用_ガソリン,係数_乗用_CNG,係数_乗用_軽油,係数_乗用_メタノール,係数_乗用_LPG),1,1,AR371):INDEX((係数_乗用_ガソリン,係数_乗用_CNG,係数_乗用_軽油,係数_乗用_メタノール,係数_乗用_LPG),125,5,AR371),2,FALSE))))))</f>
        <v/>
      </c>
      <c r="AO371" s="362" t="str">
        <f>IF(T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3,FALSE),IF(OR(AJ371=1,AJ371=2),VLOOKUP(AH371,INDEX((係数_乗用_ガソリン,係数_乗用_CNG,係数_乗用_軽油,係数_乗用_メタノール,係数_乗用_LPG),1,1,AR371):INDEX((係数_乗用_ガソリン,係数_乗用_CNG,係数_乗用_軽油,係数_乗用_メタノール,係数_乗用_LPG),125,5,AR371),3,FALSE))))))</f>
        <v/>
      </c>
      <c r="AP371" s="361" t="str">
        <f t="shared" si="141"/>
        <v/>
      </c>
      <c r="AQ371" s="363" t="str">
        <f t="shared" si="142"/>
        <v/>
      </c>
      <c r="AR371" s="361" t="str">
        <f t="shared" si="143"/>
        <v/>
      </c>
      <c r="AS371" s="363" t="str">
        <f t="shared" si="144"/>
        <v/>
      </c>
      <c r="AT371" s="364" t="str">
        <f t="shared" si="145"/>
        <v/>
      </c>
      <c r="AX371" s="607" t="b">
        <f t="shared" si="153"/>
        <v>0</v>
      </c>
      <c r="AY371" s="6" t="str">
        <f t="shared" si="154"/>
        <v>FALSEFALSEFALSE</v>
      </c>
      <c r="AZ371" s="608">
        <f t="shared" si="146"/>
        <v>0</v>
      </c>
      <c r="BA371" s="609" t="str">
        <f t="shared" si="155"/>
        <v/>
      </c>
      <c r="BB371" s="609">
        <f t="shared" si="147"/>
        <v>0</v>
      </c>
      <c r="BC371" s="604" t="str">
        <f t="shared" si="148"/>
        <v/>
      </c>
    </row>
    <row r="372" spans="1:55">
      <c r="A372" s="366">
        <v>316</v>
      </c>
      <c r="B372" s="108"/>
      <c r="C372" s="286"/>
      <c r="D372" s="287"/>
      <c r="E372" s="287"/>
      <c r="F372" s="288"/>
      <c r="G372" s="290"/>
      <c r="H372" s="107"/>
      <c r="I372" s="290"/>
      <c r="J372" s="107"/>
      <c r="K372" s="358" t="str">
        <f t="shared" si="125"/>
        <v/>
      </c>
      <c r="L372" s="358">
        <f t="shared" si="149"/>
        <v>0</v>
      </c>
      <c r="M372" s="358">
        <f t="shared" si="150"/>
        <v>0</v>
      </c>
      <c r="N372" s="359" t="str">
        <f t="shared" si="126"/>
        <v/>
      </c>
      <c r="O372" s="359" t="str">
        <f t="shared" si="127"/>
        <v/>
      </c>
      <c r="P372" s="359" t="str">
        <f t="shared" si="128"/>
        <v/>
      </c>
      <c r="Q372" s="359" t="str">
        <f t="shared" si="129"/>
        <v/>
      </c>
      <c r="R372" s="359" t="str">
        <f t="shared" si="130"/>
        <v/>
      </c>
      <c r="S372" s="359" t="str">
        <f t="shared" si="131"/>
        <v/>
      </c>
      <c r="T372" s="431" t="str">
        <f t="shared" si="151"/>
        <v/>
      </c>
      <c r="U372" s="515"/>
      <c r="V372" s="108"/>
      <c r="W372" s="109"/>
      <c r="X372" s="110"/>
      <c r="Y372" s="111"/>
      <c r="Z372" s="113"/>
      <c r="AA372" s="112"/>
      <c r="AB372" s="431" t="str">
        <f t="shared" si="132"/>
        <v/>
      </c>
      <c r="AC372" s="704" t="str">
        <f t="shared" si="152"/>
        <v/>
      </c>
      <c r="AD372" s="622"/>
      <c r="AE372" s="462"/>
      <c r="AF372" s="360" t="str">
        <f t="shared" si="133"/>
        <v/>
      </c>
      <c r="AG372" s="360" t="str">
        <f t="shared" si="134"/>
        <v/>
      </c>
      <c r="AH372" s="361" t="str">
        <f t="shared" si="135"/>
        <v/>
      </c>
      <c r="AI372" s="361" t="str">
        <f t="shared" si="136"/>
        <v/>
      </c>
      <c r="AJ372" s="361" t="str">
        <f t="shared" si="137"/>
        <v/>
      </c>
      <c r="AK372" s="361" t="str">
        <f t="shared" si="138"/>
        <v/>
      </c>
      <c r="AL372" s="361" t="str">
        <f t="shared" si="139"/>
        <v/>
      </c>
      <c r="AM372" s="361" t="str">
        <f t="shared" si="140"/>
        <v/>
      </c>
      <c r="AN372" s="362" t="str">
        <f>IF(AF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2,FALSE),IF(OR(AJ372=1,AJ372=2),VLOOKUP(AH372,INDEX((係数_乗用_ガソリン,係数_乗用_CNG,係数_乗用_軽油,係数_乗用_メタノール,係数_乗用_LPG),1,1,AR372):INDEX((係数_乗用_ガソリン,係数_乗用_CNG,係数_乗用_軽油,係数_乗用_メタノール,係数_乗用_LPG),125,5,AR372),2,FALSE))))))</f>
        <v/>
      </c>
      <c r="AO372" s="362" t="str">
        <f>IF(T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3,FALSE),IF(OR(AJ372=1,AJ372=2),VLOOKUP(AH372,INDEX((係数_乗用_ガソリン,係数_乗用_CNG,係数_乗用_軽油,係数_乗用_メタノール,係数_乗用_LPG),1,1,AR372):INDEX((係数_乗用_ガソリン,係数_乗用_CNG,係数_乗用_軽油,係数_乗用_メタノール,係数_乗用_LPG),125,5,AR372),3,FALSE))))))</f>
        <v/>
      </c>
      <c r="AP372" s="361" t="str">
        <f t="shared" si="141"/>
        <v/>
      </c>
      <c r="AQ372" s="363" t="str">
        <f t="shared" si="142"/>
        <v/>
      </c>
      <c r="AR372" s="361" t="str">
        <f t="shared" si="143"/>
        <v/>
      </c>
      <c r="AS372" s="363" t="str">
        <f t="shared" si="144"/>
        <v/>
      </c>
      <c r="AT372" s="364" t="str">
        <f t="shared" si="145"/>
        <v/>
      </c>
      <c r="AX372" s="607" t="b">
        <f t="shared" si="153"/>
        <v>0</v>
      </c>
      <c r="AY372" s="6" t="str">
        <f t="shared" si="154"/>
        <v>FALSEFALSEFALSE</v>
      </c>
      <c r="AZ372" s="608">
        <f t="shared" si="146"/>
        <v>0</v>
      </c>
      <c r="BA372" s="609" t="str">
        <f t="shared" si="155"/>
        <v/>
      </c>
      <c r="BB372" s="609">
        <f t="shared" si="147"/>
        <v>0</v>
      </c>
      <c r="BC372" s="604" t="str">
        <f t="shared" si="148"/>
        <v/>
      </c>
    </row>
    <row r="373" spans="1:55">
      <c r="A373" s="366">
        <v>317</v>
      </c>
      <c r="B373" s="108"/>
      <c r="C373" s="286"/>
      <c r="D373" s="287"/>
      <c r="E373" s="287"/>
      <c r="F373" s="288"/>
      <c r="G373" s="290"/>
      <c r="H373" s="107"/>
      <c r="I373" s="290"/>
      <c r="J373" s="107"/>
      <c r="K373" s="358" t="str">
        <f t="shared" si="125"/>
        <v/>
      </c>
      <c r="L373" s="358">
        <f t="shared" si="149"/>
        <v>0</v>
      </c>
      <c r="M373" s="358">
        <f t="shared" si="150"/>
        <v>0</v>
      </c>
      <c r="N373" s="359" t="str">
        <f t="shared" si="126"/>
        <v/>
      </c>
      <c r="O373" s="359" t="str">
        <f t="shared" si="127"/>
        <v/>
      </c>
      <c r="P373" s="359" t="str">
        <f t="shared" si="128"/>
        <v/>
      </c>
      <c r="Q373" s="359" t="str">
        <f t="shared" si="129"/>
        <v/>
      </c>
      <c r="R373" s="359" t="str">
        <f t="shared" si="130"/>
        <v/>
      </c>
      <c r="S373" s="359" t="str">
        <f t="shared" si="131"/>
        <v/>
      </c>
      <c r="T373" s="431" t="str">
        <f t="shared" si="151"/>
        <v/>
      </c>
      <c r="U373" s="515"/>
      <c r="V373" s="108"/>
      <c r="W373" s="109"/>
      <c r="X373" s="110"/>
      <c r="Y373" s="111"/>
      <c r="Z373" s="113"/>
      <c r="AA373" s="112"/>
      <c r="AB373" s="431" t="str">
        <f t="shared" si="132"/>
        <v/>
      </c>
      <c r="AC373" s="704" t="str">
        <f t="shared" si="152"/>
        <v/>
      </c>
      <c r="AD373" s="622"/>
      <c r="AE373" s="462"/>
      <c r="AF373" s="360" t="str">
        <f t="shared" si="133"/>
        <v/>
      </c>
      <c r="AG373" s="360" t="str">
        <f t="shared" si="134"/>
        <v/>
      </c>
      <c r="AH373" s="361" t="str">
        <f t="shared" si="135"/>
        <v/>
      </c>
      <c r="AI373" s="361" t="str">
        <f t="shared" si="136"/>
        <v/>
      </c>
      <c r="AJ373" s="361" t="str">
        <f t="shared" si="137"/>
        <v/>
      </c>
      <c r="AK373" s="361" t="str">
        <f t="shared" si="138"/>
        <v/>
      </c>
      <c r="AL373" s="361" t="str">
        <f t="shared" si="139"/>
        <v/>
      </c>
      <c r="AM373" s="361" t="str">
        <f t="shared" si="140"/>
        <v/>
      </c>
      <c r="AN373" s="362" t="str">
        <f>IF(AF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2,FALSE),IF(OR(AJ373=1,AJ373=2),VLOOKUP(AH373,INDEX((係数_乗用_ガソリン,係数_乗用_CNG,係数_乗用_軽油,係数_乗用_メタノール,係数_乗用_LPG),1,1,AR373):INDEX((係数_乗用_ガソリン,係数_乗用_CNG,係数_乗用_軽油,係数_乗用_メタノール,係数_乗用_LPG),125,5,AR373),2,FALSE))))))</f>
        <v/>
      </c>
      <c r="AO373" s="362" t="str">
        <f>IF(T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3,FALSE),IF(OR(AJ373=1,AJ373=2),VLOOKUP(AH373,INDEX((係数_乗用_ガソリン,係数_乗用_CNG,係数_乗用_軽油,係数_乗用_メタノール,係数_乗用_LPG),1,1,AR373):INDEX((係数_乗用_ガソリン,係数_乗用_CNG,係数_乗用_軽油,係数_乗用_メタノール,係数_乗用_LPG),125,5,AR373),3,FALSE))))))</f>
        <v/>
      </c>
      <c r="AP373" s="361" t="str">
        <f t="shared" si="141"/>
        <v/>
      </c>
      <c r="AQ373" s="363" t="str">
        <f t="shared" si="142"/>
        <v/>
      </c>
      <c r="AR373" s="361" t="str">
        <f t="shared" si="143"/>
        <v/>
      </c>
      <c r="AS373" s="363" t="str">
        <f t="shared" si="144"/>
        <v/>
      </c>
      <c r="AT373" s="364" t="str">
        <f t="shared" si="145"/>
        <v/>
      </c>
      <c r="AX373" s="607" t="b">
        <f t="shared" si="153"/>
        <v>0</v>
      </c>
      <c r="AY373" s="6" t="str">
        <f t="shared" si="154"/>
        <v>FALSEFALSEFALSE</v>
      </c>
      <c r="AZ373" s="608">
        <f t="shared" si="146"/>
        <v>0</v>
      </c>
      <c r="BA373" s="609" t="str">
        <f t="shared" si="155"/>
        <v/>
      </c>
      <c r="BB373" s="609">
        <f t="shared" si="147"/>
        <v>0</v>
      </c>
      <c r="BC373" s="604" t="str">
        <f t="shared" si="148"/>
        <v/>
      </c>
    </row>
    <row r="374" spans="1:55">
      <c r="A374" s="366">
        <v>318</v>
      </c>
      <c r="B374" s="108"/>
      <c r="C374" s="286"/>
      <c r="D374" s="287"/>
      <c r="E374" s="287"/>
      <c r="F374" s="288"/>
      <c r="G374" s="290"/>
      <c r="H374" s="107"/>
      <c r="I374" s="290"/>
      <c r="J374" s="107"/>
      <c r="K374" s="358" t="str">
        <f t="shared" si="125"/>
        <v/>
      </c>
      <c r="L374" s="358">
        <f t="shared" si="149"/>
        <v>0</v>
      </c>
      <c r="M374" s="358">
        <f t="shared" si="150"/>
        <v>0</v>
      </c>
      <c r="N374" s="359" t="str">
        <f t="shared" si="126"/>
        <v/>
      </c>
      <c r="O374" s="359" t="str">
        <f t="shared" si="127"/>
        <v/>
      </c>
      <c r="P374" s="359" t="str">
        <f t="shared" si="128"/>
        <v/>
      </c>
      <c r="Q374" s="359" t="str">
        <f t="shared" si="129"/>
        <v/>
      </c>
      <c r="R374" s="359" t="str">
        <f t="shared" si="130"/>
        <v/>
      </c>
      <c r="S374" s="359" t="str">
        <f t="shared" si="131"/>
        <v/>
      </c>
      <c r="T374" s="431" t="str">
        <f t="shared" si="151"/>
        <v/>
      </c>
      <c r="U374" s="515"/>
      <c r="V374" s="108"/>
      <c r="W374" s="109"/>
      <c r="X374" s="110"/>
      <c r="Y374" s="111"/>
      <c r="Z374" s="113"/>
      <c r="AA374" s="112"/>
      <c r="AB374" s="431" t="str">
        <f t="shared" si="132"/>
        <v/>
      </c>
      <c r="AC374" s="704" t="str">
        <f t="shared" si="152"/>
        <v/>
      </c>
      <c r="AD374" s="622"/>
      <c r="AE374" s="462"/>
      <c r="AF374" s="360" t="str">
        <f t="shared" si="133"/>
        <v/>
      </c>
      <c r="AG374" s="360" t="str">
        <f t="shared" si="134"/>
        <v/>
      </c>
      <c r="AH374" s="361" t="str">
        <f t="shared" si="135"/>
        <v/>
      </c>
      <c r="AI374" s="361" t="str">
        <f t="shared" si="136"/>
        <v/>
      </c>
      <c r="AJ374" s="361" t="str">
        <f t="shared" si="137"/>
        <v/>
      </c>
      <c r="AK374" s="361" t="str">
        <f t="shared" si="138"/>
        <v/>
      </c>
      <c r="AL374" s="361" t="str">
        <f t="shared" si="139"/>
        <v/>
      </c>
      <c r="AM374" s="361" t="str">
        <f t="shared" si="140"/>
        <v/>
      </c>
      <c r="AN374" s="362" t="str">
        <f>IF(AF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2,FALSE),IF(OR(AJ374=1,AJ374=2),VLOOKUP(AH374,INDEX((係数_乗用_ガソリン,係数_乗用_CNG,係数_乗用_軽油,係数_乗用_メタノール,係数_乗用_LPG),1,1,AR374):INDEX((係数_乗用_ガソリン,係数_乗用_CNG,係数_乗用_軽油,係数_乗用_メタノール,係数_乗用_LPG),125,5,AR374),2,FALSE))))))</f>
        <v/>
      </c>
      <c r="AO374" s="362" t="str">
        <f>IF(T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3,FALSE),IF(OR(AJ374=1,AJ374=2),VLOOKUP(AH374,INDEX((係数_乗用_ガソリン,係数_乗用_CNG,係数_乗用_軽油,係数_乗用_メタノール,係数_乗用_LPG),1,1,AR374):INDEX((係数_乗用_ガソリン,係数_乗用_CNG,係数_乗用_軽油,係数_乗用_メタノール,係数_乗用_LPG),125,5,AR374),3,FALSE))))))</f>
        <v/>
      </c>
      <c r="AP374" s="361" t="str">
        <f t="shared" si="141"/>
        <v/>
      </c>
      <c r="AQ374" s="363" t="str">
        <f t="shared" si="142"/>
        <v/>
      </c>
      <c r="AR374" s="361" t="str">
        <f t="shared" si="143"/>
        <v/>
      </c>
      <c r="AS374" s="363" t="str">
        <f t="shared" si="144"/>
        <v/>
      </c>
      <c r="AT374" s="364" t="str">
        <f t="shared" si="145"/>
        <v/>
      </c>
      <c r="AX374" s="607" t="b">
        <f t="shared" si="153"/>
        <v>0</v>
      </c>
      <c r="AY374" s="6" t="str">
        <f t="shared" si="154"/>
        <v>FALSEFALSEFALSE</v>
      </c>
      <c r="AZ374" s="608">
        <f t="shared" si="146"/>
        <v>0</v>
      </c>
      <c r="BA374" s="609" t="str">
        <f t="shared" si="155"/>
        <v/>
      </c>
      <c r="BB374" s="609">
        <f t="shared" si="147"/>
        <v>0</v>
      </c>
      <c r="BC374" s="604" t="str">
        <f t="shared" si="148"/>
        <v/>
      </c>
    </row>
    <row r="375" spans="1:55">
      <c r="A375" s="366">
        <v>319</v>
      </c>
      <c r="B375" s="108"/>
      <c r="C375" s="286"/>
      <c r="D375" s="287"/>
      <c r="E375" s="287"/>
      <c r="F375" s="288"/>
      <c r="G375" s="290"/>
      <c r="H375" s="107"/>
      <c r="I375" s="290"/>
      <c r="J375" s="107"/>
      <c r="K375" s="358" t="str">
        <f t="shared" si="125"/>
        <v/>
      </c>
      <c r="L375" s="358">
        <f t="shared" si="149"/>
        <v>0</v>
      </c>
      <c r="M375" s="358">
        <f t="shared" si="150"/>
        <v>0</v>
      </c>
      <c r="N375" s="359" t="str">
        <f t="shared" si="126"/>
        <v/>
      </c>
      <c r="O375" s="359" t="str">
        <f t="shared" si="127"/>
        <v/>
      </c>
      <c r="P375" s="359" t="str">
        <f t="shared" si="128"/>
        <v/>
      </c>
      <c r="Q375" s="359" t="str">
        <f t="shared" si="129"/>
        <v/>
      </c>
      <c r="R375" s="359" t="str">
        <f t="shared" si="130"/>
        <v/>
      </c>
      <c r="S375" s="359" t="str">
        <f t="shared" si="131"/>
        <v/>
      </c>
      <c r="T375" s="431" t="str">
        <f t="shared" si="151"/>
        <v/>
      </c>
      <c r="U375" s="515"/>
      <c r="V375" s="108"/>
      <c r="W375" s="109"/>
      <c r="X375" s="110"/>
      <c r="Y375" s="111"/>
      <c r="Z375" s="113"/>
      <c r="AA375" s="112"/>
      <c r="AB375" s="431" t="str">
        <f t="shared" si="132"/>
        <v/>
      </c>
      <c r="AC375" s="704" t="str">
        <f t="shared" si="152"/>
        <v/>
      </c>
      <c r="AD375" s="622"/>
      <c r="AE375" s="462"/>
      <c r="AF375" s="360" t="str">
        <f t="shared" si="133"/>
        <v/>
      </c>
      <c r="AG375" s="360" t="str">
        <f t="shared" si="134"/>
        <v/>
      </c>
      <c r="AH375" s="361" t="str">
        <f t="shared" si="135"/>
        <v/>
      </c>
      <c r="AI375" s="361" t="str">
        <f t="shared" si="136"/>
        <v/>
      </c>
      <c r="AJ375" s="361" t="str">
        <f t="shared" si="137"/>
        <v/>
      </c>
      <c r="AK375" s="361" t="str">
        <f t="shared" si="138"/>
        <v/>
      </c>
      <c r="AL375" s="361" t="str">
        <f t="shared" si="139"/>
        <v/>
      </c>
      <c r="AM375" s="361" t="str">
        <f t="shared" si="140"/>
        <v/>
      </c>
      <c r="AN375" s="362" t="str">
        <f>IF(AF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2,FALSE),IF(OR(AJ375=1,AJ375=2),VLOOKUP(AH375,INDEX((係数_乗用_ガソリン,係数_乗用_CNG,係数_乗用_軽油,係数_乗用_メタノール,係数_乗用_LPG),1,1,AR375):INDEX((係数_乗用_ガソリン,係数_乗用_CNG,係数_乗用_軽油,係数_乗用_メタノール,係数_乗用_LPG),125,5,AR375),2,FALSE))))))</f>
        <v/>
      </c>
      <c r="AO375" s="362" t="str">
        <f>IF(T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3,FALSE),IF(OR(AJ375=1,AJ375=2),VLOOKUP(AH375,INDEX((係数_乗用_ガソリン,係数_乗用_CNG,係数_乗用_軽油,係数_乗用_メタノール,係数_乗用_LPG),1,1,AR375):INDEX((係数_乗用_ガソリン,係数_乗用_CNG,係数_乗用_軽油,係数_乗用_メタノール,係数_乗用_LPG),125,5,AR375),3,FALSE))))))</f>
        <v/>
      </c>
      <c r="AP375" s="361" t="str">
        <f t="shared" si="141"/>
        <v/>
      </c>
      <c r="AQ375" s="363" t="str">
        <f t="shared" si="142"/>
        <v/>
      </c>
      <c r="AR375" s="361" t="str">
        <f t="shared" si="143"/>
        <v/>
      </c>
      <c r="AS375" s="363" t="str">
        <f t="shared" si="144"/>
        <v/>
      </c>
      <c r="AT375" s="364" t="str">
        <f t="shared" si="145"/>
        <v/>
      </c>
      <c r="AX375" s="607" t="b">
        <f t="shared" si="153"/>
        <v>0</v>
      </c>
      <c r="AY375" s="6" t="str">
        <f t="shared" si="154"/>
        <v>FALSEFALSEFALSE</v>
      </c>
      <c r="AZ375" s="608">
        <f t="shared" si="146"/>
        <v>0</v>
      </c>
      <c r="BA375" s="609" t="str">
        <f t="shared" si="155"/>
        <v/>
      </c>
      <c r="BB375" s="609">
        <f t="shared" si="147"/>
        <v>0</v>
      </c>
      <c r="BC375" s="604" t="str">
        <f t="shared" si="148"/>
        <v/>
      </c>
    </row>
    <row r="376" spans="1:55">
      <c r="A376" s="366">
        <v>320</v>
      </c>
      <c r="B376" s="108"/>
      <c r="C376" s="286"/>
      <c r="D376" s="287"/>
      <c r="E376" s="287"/>
      <c r="F376" s="288"/>
      <c r="G376" s="290"/>
      <c r="H376" s="107"/>
      <c r="I376" s="290"/>
      <c r="J376" s="107"/>
      <c r="K376" s="358" t="str">
        <f t="shared" si="125"/>
        <v/>
      </c>
      <c r="L376" s="358">
        <f t="shared" si="149"/>
        <v>0</v>
      </c>
      <c r="M376" s="358">
        <f t="shared" si="150"/>
        <v>0</v>
      </c>
      <c r="N376" s="359" t="str">
        <f t="shared" si="126"/>
        <v/>
      </c>
      <c r="O376" s="359" t="str">
        <f t="shared" si="127"/>
        <v/>
      </c>
      <c r="P376" s="359" t="str">
        <f t="shared" si="128"/>
        <v/>
      </c>
      <c r="Q376" s="359" t="str">
        <f t="shared" si="129"/>
        <v/>
      </c>
      <c r="R376" s="359" t="str">
        <f t="shared" si="130"/>
        <v/>
      </c>
      <c r="S376" s="359" t="str">
        <f t="shared" si="131"/>
        <v/>
      </c>
      <c r="T376" s="431" t="str">
        <f t="shared" si="151"/>
        <v/>
      </c>
      <c r="U376" s="515"/>
      <c r="V376" s="108"/>
      <c r="W376" s="109"/>
      <c r="X376" s="110"/>
      <c r="Y376" s="111"/>
      <c r="Z376" s="113"/>
      <c r="AA376" s="112"/>
      <c r="AB376" s="431" t="str">
        <f t="shared" si="132"/>
        <v/>
      </c>
      <c r="AC376" s="704" t="str">
        <f t="shared" si="152"/>
        <v/>
      </c>
      <c r="AD376" s="622"/>
      <c r="AE376" s="462"/>
      <c r="AF376" s="360" t="str">
        <f t="shared" si="133"/>
        <v/>
      </c>
      <c r="AG376" s="360" t="str">
        <f t="shared" si="134"/>
        <v/>
      </c>
      <c r="AH376" s="361" t="str">
        <f t="shared" si="135"/>
        <v/>
      </c>
      <c r="AI376" s="361" t="str">
        <f t="shared" si="136"/>
        <v/>
      </c>
      <c r="AJ376" s="361" t="str">
        <f t="shared" si="137"/>
        <v/>
      </c>
      <c r="AK376" s="361" t="str">
        <f t="shared" si="138"/>
        <v/>
      </c>
      <c r="AL376" s="361" t="str">
        <f t="shared" si="139"/>
        <v/>
      </c>
      <c r="AM376" s="361" t="str">
        <f t="shared" si="140"/>
        <v/>
      </c>
      <c r="AN376" s="362" t="str">
        <f>IF(AF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2,FALSE),IF(OR(AJ376=1,AJ376=2),VLOOKUP(AH376,INDEX((係数_乗用_ガソリン,係数_乗用_CNG,係数_乗用_軽油,係数_乗用_メタノール,係数_乗用_LPG),1,1,AR376):INDEX((係数_乗用_ガソリン,係数_乗用_CNG,係数_乗用_軽油,係数_乗用_メタノール,係数_乗用_LPG),125,5,AR376),2,FALSE))))))</f>
        <v/>
      </c>
      <c r="AO376" s="362" t="str">
        <f>IF(T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3,FALSE),IF(OR(AJ376=1,AJ376=2),VLOOKUP(AH376,INDEX((係数_乗用_ガソリン,係数_乗用_CNG,係数_乗用_軽油,係数_乗用_メタノール,係数_乗用_LPG),1,1,AR376):INDEX((係数_乗用_ガソリン,係数_乗用_CNG,係数_乗用_軽油,係数_乗用_メタノール,係数_乗用_LPG),125,5,AR376),3,FALSE))))))</f>
        <v/>
      </c>
      <c r="AP376" s="361" t="str">
        <f t="shared" si="141"/>
        <v/>
      </c>
      <c r="AQ376" s="363" t="str">
        <f t="shared" si="142"/>
        <v/>
      </c>
      <c r="AR376" s="361" t="str">
        <f t="shared" si="143"/>
        <v/>
      </c>
      <c r="AS376" s="363" t="str">
        <f t="shared" si="144"/>
        <v/>
      </c>
      <c r="AT376" s="364" t="str">
        <f t="shared" si="145"/>
        <v/>
      </c>
      <c r="AX376" s="607" t="b">
        <f t="shared" si="153"/>
        <v>0</v>
      </c>
      <c r="AY376" s="6" t="str">
        <f t="shared" si="154"/>
        <v>FALSEFALSEFALSE</v>
      </c>
      <c r="AZ376" s="608">
        <f t="shared" si="146"/>
        <v>0</v>
      </c>
      <c r="BA376" s="609" t="str">
        <f t="shared" si="155"/>
        <v/>
      </c>
      <c r="BB376" s="609">
        <f t="shared" si="147"/>
        <v>0</v>
      </c>
      <c r="BC376" s="604" t="str">
        <f t="shared" si="148"/>
        <v/>
      </c>
    </row>
    <row r="377" spans="1:55">
      <c r="A377" s="366">
        <v>321</v>
      </c>
      <c r="B377" s="108"/>
      <c r="C377" s="286"/>
      <c r="D377" s="287"/>
      <c r="E377" s="287"/>
      <c r="F377" s="288"/>
      <c r="G377" s="290"/>
      <c r="H377" s="107"/>
      <c r="I377" s="290"/>
      <c r="J377" s="107"/>
      <c r="K377" s="358" t="str">
        <f t="shared" ref="K377:K440" si="156">C377&amp;D377&amp;E377&amp;F377</f>
        <v/>
      </c>
      <c r="L377" s="358">
        <f t="shared" si="149"/>
        <v>0</v>
      </c>
      <c r="M377" s="358">
        <f t="shared" si="150"/>
        <v>0</v>
      </c>
      <c r="N377" s="359" t="str">
        <f t="shared" ref="N377:N440" si="157">IF(OR($L377&gt;$U$48,$M377&gt;$U$48,AND($L377&gt;$M377,$M377&lt;&gt;0),AND($L377=0,$M377&lt;&gt;0)),"ERROR","")</f>
        <v/>
      </c>
      <c r="O377" s="359" t="str">
        <f t="shared" ref="O377:O440" si="158">IF(AND($N377&lt;&gt;"ERROR",$L377&lt;=$U$49,$M377&lt;=$U$49,$M377&lt;&gt;0),"(減車済)","")</f>
        <v/>
      </c>
      <c r="P377" s="359" t="str">
        <f t="shared" ref="P377:P440" si="159">IF(AND($N377&lt;&gt;"ERROR",$L377&lt;$U$49,AND($M377&gt;$U$49,$M377&lt;=$W$49),$M377&lt;&gt;0),"減車","")</f>
        <v/>
      </c>
      <c r="Q377" s="359" t="str">
        <f t="shared" ref="Q377:Q440" si="160">IF(AND($N377&lt;&gt;"ERROR",$L377&gt;$U$49,$M377&lt;=$W$49,$M377&lt;&gt;0),"一時使用","")</f>
        <v/>
      </c>
      <c r="R377" s="359" t="str">
        <f t="shared" ref="R377:R440" si="161">IF(AND($N377&lt;&gt;"ERROR",AND($L377&gt;0,$L377&lt;=$U$49),$M377=0),"継続","")</f>
        <v/>
      </c>
      <c r="S377" s="359" t="str">
        <f t="shared" ref="S377:S440" si="162">IF(AND($N377&lt;&gt;"ERROR",AND($L377&gt;$U$49),$M377=0),"新規","")</f>
        <v/>
      </c>
      <c r="T377" s="431" t="str">
        <f t="shared" si="151"/>
        <v/>
      </c>
      <c r="U377" s="515"/>
      <c r="V377" s="108"/>
      <c r="W377" s="109"/>
      <c r="X377" s="110"/>
      <c r="Y377" s="111"/>
      <c r="Z377" s="113"/>
      <c r="AA377" s="112"/>
      <c r="AB377" s="431" t="str">
        <f t="shared" ref="AB377:AB440" si="163">IF(AF377="","",IF(AM377=1,VLOOKUP(AN377,低公害車判別,2,FALSE),IF(AM377=3,VLOOKUP(AN377,低公害車判別,2,FALSE),IF(AM377=4,VLOOKUP(AO377,低公害車判別,2,FALSE),"低公害車"))))</f>
        <v/>
      </c>
      <c r="AC377" s="704" t="str">
        <f t="shared" si="152"/>
        <v/>
      </c>
      <c r="AD377" s="622"/>
      <c r="AE377" s="462"/>
      <c r="AF377" s="360" t="str">
        <f t="shared" ref="AF377:AF440" si="164">IF(OR(T377="(減車済)",T377=""),"",1)</f>
        <v/>
      </c>
      <c r="AG377" s="360" t="str">
        <f t="shared" ref="AG377:AG440" si="165">IF(OR(T377="継続",T377="新規"),1,"")</f>
        <v/>
      </c>
      <c r="AH377" s="361" t="str">
        <f t="shared" ref="AH377:AH440" si="166">IF(AF377="","",UPPER(ASC(X377)))</f>
        <v/>
      </c>
      <c r="AI377" s="361" t="str">
        <f t="shared" ref="AI377:AI440" si="167">IF(AF377="","",IF(V377="","",IF(V377="普通",1,IF(V377="小型",2,0))))</f>
        <v/>
      </c>
      <c r="AJ377" s="361" t="str">
        <f t="shared" ref="AJ377:AJ440" si="168">IF(AF377="","",IF(W377="","",VLOOKUP(W377,用途,2,FALSE)))</f>
        <v/>
      </c>
      <c r="AK377" s="361" t="str">
        <f t="shared" ref="AK377:AK440" si="169">IF(AF377="","",IF(Y377="","",IF(Y377&lt;=10,1,IF(Y377&lt;30,2,IF(Y377&gt;=30,3,0)))))</f>
        <v/>
      </c>
      <c r="AL377" s="361" t="str">
        <f t="shared" ref="AL377:AL440" si="170">IF(AF377="","",IF(Z377="","",IF(Z377&lt;=1.7*1000,1,IF(Z377&lt;=2.5*1000,2,IF(Z377&lt;=3.5*1000,3,IF(Z377&lt;8*1000,4,IF(Z377&gt;=8*1000,5,"")))))))</f>
        <v/>
      </c>
      <c r="AM377" s="361" t="str">
        <f t="shared" ref="AM377:AM440" si="171">IF(AF377="","",IF(AA377="","",VLOOKUP(AA377,燃料の種類,2,FALSE)))</f>
        <v/>
      </c>
      <c r="AN377" s="362" t="str">
        <f>IF(AF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2,FALSE),IF(OR(AJ377=1,AJ377=2),VLOOKUP(AH377,INDEX((係数_乗用_ガソリン,係数_乗用_CNG,係数_乗用_軽油,係数_乗用_メタノール,係数_乗用_LPG),1,1,AR377):INDEX((係数_乗用_ガソリン,係数_乗用_CNG,係数_乗用_軽油,係数_乗用_メタノール,係数_乗用_LPG),125,5,AR377),2,FALSE))))))</f>
        <v/>
      </c>
      <c r="AO377" s="362" t="str">
        <f>IF(T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3,FALSE),IF(OR(AJ377=1,AJ377=2),VLOOKUP(AH377,INDEX((係数_乗用_ガソリン,係数_乗用_CNG,係数_乗用_軽油,係数_乗用_メタノール,係数_乗用_LPG),1,1,AR377):INDEX((係数_乗用_ガソリン,係数_乗用_CNG,係数_乗用_軽油,係数_乗用_メタノール,係数_乗用_LPG),125,5,AR377),3,FALSE))))))</f>
        <v/>
      </c>
      <c r="AP377" s="361" t="str">
        <f t="shared" ref="AP377:AP440" si="172">IF((AF377="")+(AC377=""),"",IF(燃料区分1=4,VLOOKUP(AO377,排ガス低減レベル,2,FALSE),VLOOKUP(AC377,排ガス低減レベル,2,FALSE)))</f>
        <v/>
      </c>
      <c r="AQ377" s="363" t="str">
        <f t="shared" ref="AQ377:AQ440" si="173">IF(AG377="","",IF(AJ377=3,B377&amp;"-"&amp;SUM(AJ377*100,AK377*10,AL377)&amp;"A",IF(OR(AJ377=2,AJ377=4,AJ377=6),B377&amp;"-"&amp;AL377*10&amp;"A",IF(AJ377=1,B377&amp;"-"&amp;AJ377&amp;"A",IF(AJ377=5,B377&amp;"-"&amp;SUM(AJ377*100,AI377*10,AL377)&amp;"A","")))))</f>
        <v/>
      </c>
      <c r="AR377" s="361" t="str">
        <f t="shared" ref="AR377:AR440" si="174">IF(OR(AM377=1,AM377=2,AM377=11),1,IF(AM377=6,2,IF(OR(AM377=4,AM377=5,AM377=10),3,IF(AM377=7,4,IF(AM377=3,5, IF(OR(AM377=8,AM377=9),6,""))))))</f>
        <v/>
      </c>
      <c r="AS377" s="363" t="str">
        <f t="shared" ref="AS377:AS440" si="175">IF(AG377="","",B377&amp;"-"&amp;AM377)</f>
        <v/>
      </c>
      <c r="AT377" s="364" t="str">
        <f t="shared" ref="AT377:AT440" si="176">IF(AF377="","",VLOOKUP(T377,車両の増減,2,FALSE))</f>
        <v/>
      </c>
      <c r="AX377" s="607" t="b">
        <f t="shared" si="153"/>
        <v>0</v>
      </c>
      <c r="AY377" s="6" t="str">
        <f t="shared" si="154"/>
        <v>FALSEFALSEFALSE</v>
      </c>
      <c r="AZ377" s="608">
        <f t="shared" ref="AZ377:AZ440" si="177">AA377</f>
        <v>0</v>
      </c>
      <c r="BA377" s="609" t="str">
        <f t="shared" si="155"/>
        <v/>
      </c>
      <c r="BB377" s="609">
        <f t="shared" ref="BB377:BB440" si="178">LEN(X377)</f>
        <v>0</v>
      </c>
      <c r="BC377" s="604" t="str">
        <f t="shared" ref="BC377:BC440" si="179">MID(X377,2,1)</f>
        <v/>
      </c>
    </row>
    <row r="378" spans="1:55">
      <c r="A378" s="366">
        <v>322</v>
      </c>
      <c r="B378" s="108"/>
      <c r="C378" s="286"/>
      <c r="D378" s="287"/>
      <c r="E378" s="287"/>
      <c r="F378" s="288"/>
      <c r="G378" s="290"/>
      <c r="H378" s="107"/>
      <c r="I378" s="290"/>
      <c r="J378" s="107"/>
      <c r="K378" s="358" t="str">
        <f t="shared" si="156"/>
        <v/>
      </c>
      <c r="L378" s="358">
        <f t="shared" ref="L378:L441" si="180">IF(G378&gt;0,DATE((G378),(H378+1),0),0)</f>
        <v>0</v>
      </c>
      <c r="M378" s="358">
        <f t="shared" ref="M378:M441" si="181">IF(I378&gt;0,DATE((I378),(J378+1),0),0)</f>
        <v>0</v>
      </c>
      <c r="N378" s="359" t="str">
        <f t="shared" si="157"/>
        <v/>
      </c>
      <c r="O378" s="359" t="str">
        <f t="shared" si="158"/>
        <v/>
      </c>
      <c r="P378" s="359" t="str">
        <f t="shared" si="159"/>
        <v/>
      </c>
      <c r="Q378" s="359" t="str">
        <f t="shared" si="160"/>
        <v/>
      </c>
      <c r="R378" s="359" t="str">
        <f t="shared" si="161"/>
        <v/>
      </c>
      <c r="S378" s="359" t="str">
        <f t="shared" si="162"/>
        <v/>
      </c>
      <c r="T378" s="431" t="str">
        <f t="shared" ref="T378:T441" si="182">N378&amp;O378&amp;P378&amp;Q378&amp;R378&amp;S378</f>
        <v/>
      </c>
      <c r="U378" s="515"/>
      <c r="V378" s="108"/>
      <c r="W378" s="109"/>
      <c r="X378" s="110"/>
      <c r="Y378" s="111"/>
      <c r="Z378" s="113"/>
      <c r="AA378" s="112"/>
      <c r="AB378" s="431" t="str">
        <f t="shared" si="163"/>
        <v/>
      </c>
      <c r="AC378" s="704" t="str">
        <f t="shared" ref="AC378:AC441" si="183">IF(AF378="","",IF((AN378="")+(AN378="－"),IF((AO378="")+(AO378=0),"－",AO378),IF((AN378="PM☆☆☆")+(AN378="☆及びPM☆☆☆")+(AN378="☆☆及びPM☆☆☆")+(AN378="☆☆☆及びPM☆☆☆"),"PM☆☆☆",IF((AN378="PM☆☆☆☆")+(AN378="☆及びPM☆☆☆☆")+(AN378="☆☆及びPM☆☆☆☆")+(AN378="☆☆☆及びPM☆☆☆☆"),"PM☆☆☆☆",IF((AN378="新☆")+(AN378="新NOx☆")+(AN378="新PM☆"),"新☆（新長期）",AN378)))))</f>
        <v/>
      </c>
      <c r="AD378" s="622"/>
      <c r="AE378" s="462"/>
      <c r="AF378" s="360" t="str">
        <f t="shared" si="164"/>
        <v/>
      </c>
      <c r="AG378" s="360" t="str">
        <f t="shared" si="165"/>
        <v/>
      </c>
      <c r="AH378" s="361" t="str">
        <f t="shared" si="166"/>
        <v/>
      </c>
      <c r="AI378" s="361" t="str">
        <f t="shared" si="167"/>
        <v/>
      </c>
      <c r="AJ378" s="361" t="str">
        <f t="shared" si="168"/>
        <v/>
      </c>
      <c r="AK378" s="361" t="str">
        <f t="shared" si="169"/>
        <v/>
      </c>
      <c r="AL378" s="361" t="str">
        <f t="shared" si="170"/>
        <v/>
      </c>
      <c r="AM378" s="361" t="str">
        <f t="shared" si="171"/>
        <v/>
      </c>
      <c r="AN378" s="362" t="str">
        <f>IF(AF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2,FALSE),IF(OR(AJ378=1,AJ378=2),VLOOKUP(AH378,INDEX((係数_乗用_ガソリン,係数_乗用_CNG,係数_乗用_軽油,係数_乗用_メタノール,係数_乗用_LPG),1,1,AR378):INDEX((係数_乗用_ガソリン,係数_乗用_CNG,係数_乗用_軽油,係数_乗用_メタノール,係数_乗用_LPG),125,5,AR378),2,FALSE))))))</f>
        <v/>
      </c>
      <c r="AO378" s="362" t="str">
        <f>IF(T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3,FALSE),IF(OR(AJ378=1,AJ378=2),VLOOKUP(AH378,INDEX((係数_乗用_ガソリン,係数_乗用_CNG,係数_乗用_軽油,係数_乗用_メタノール,係数_乗用_LPG),1,1,AR378):INDEX((係数_乗用_ガソリン,係数_乗用_CNG,係数_乗用_軽油,係数_乗用_メタノール,係数_乗用_LPG),125,5,AR378),3,FALSE))))))</f>
        <v/>
      </c>
      <c r="AP378" s="361" t="str">
        <f t="shared" si="172"/>
        <v/>
      </c>
      <c r="AQ378" s="363" t="str">
        <f t="shared" si="173"/>
        <v/>
      </c>
      <c r="AR378" s="361" t="str">
        <f t="shared" si="174"/>
        <v/>
      </c>
      <c r="AS378" s="363" t="str">
        <f t="shared" si="175"/>
        <v/>
      </c>
      <c r="AT378" s="364" t="str">
        <f t="shared" si="176"/>
        <v/>
      </c>
      <c r="AX378" s="607" t="b">
        <f t="shared" ref="AX378:AX441" si="184">IF(AY378="FALSEFALSEFALSEFALSE","ハイブリッド")</f>
        <v>0</v>
      </c>
      <c r="AY378" s="6" t="str">
        <f t="shared" ref="AY378:AY441" si="185">EXACT(AZ378,BA378)&amp;IF(BA378="","")&amp;IF(AZ378="電気",TRUE)&amp;IF(AZ378="LPG",TRUE)</f>
        <v>FALSEFALSEFALSE</v>
      </c>
      <c r="AZ378" s="608">
        <f t="shared" si="177"/>
        <v>0</v>
      </c>
      <c r="BA378" s="609" t="str">
        <f t="shared" ref="BA378:BA441" si="186">IF(COUNTIFS(BC378,"*A*",BB378,"3"),"ハイブリッド(ガソリン)","")</f>
        <v/>
      </c>
      <c r="BB378" s="609">
        <f t="shared" si="178"/>
        <v>0</v>
      </c>
      <c r="BC378" s="604" t="str">
        <f t="shared" si="179"/>
        <v/>
      </c>
    </row>
    <row r="379" spans="1:55">
      <c r="A379" s="366">
        <v>323</v>
      </c>
      <c r="B379" s="108"/>
      <c r="C379" s="286"/>
      <c r="D379" s="287"/>
      <c r="E379" s="287"/>
      <c r="F379" s="288"/>
      <c r="G379" s="290"/>
      <c r="H379" s="107"/>
      <c r="I379" s="290"/>
      <c r="J379" s="107"/>
      <c r="K379" s="358" t="str">
        <f t="shared" si="156"/>
        <v/>
      </c>
      <c r="L379" s="358">
        <f t="shared" si="180"/>
        <v>0</v>
      </c>
      <c r="M379" s="358">
        <f t="shared" si="181"/>
        <v>0</v>
      </c>
      <c r="N379" s="359" t="str">
        <f t="shared" si="157"/>
        <v/>
      </c>
      <c r="O379" s="359" t="str">
        <f t="shared" si="158"/>
        <v/>
      </c>
      <c r="P379" s="359" t="str">
        <f t="shared" si="159"/>
        <v/>
      </c>
      <c r="Q379" s="359" t="str">
        <f t="shared" si="160"/>
        <v/>
      </c>
      <c r="R379" s="359" t="str">
        <f t="shared" si="161"/>
        <v/>
      </c>
      <c r="S379" s="359" t="str">
        <f t="shared" si="162"/>
        <v/>
      </c>
      <c r="T379" s="431" t="str">
        <f t="shared" si="182"/>
        <v/>
      </c>
      <c r="U379" s="515"/>
      <c r="V379" s="108"/>
      <c r="W379" s="109"/>
      <c r="X379" s="110"/>
      <c r="Y379" s="111"/>
      <c r="Z379" s="113"/>
      <c r="AA379" s="112"/>
      <c r="AB379" s="431" t="str">
        <f t="shared" si="163"/>
        <v/>
      </c>
      <c r="AC379" s="704" t="str">
        <f t="shared" si="183"/>
        <v/>
      </c>
      <c r="AD379" s="622"/>
      <c r="AE379" s="462"/>
      <c r="AF379" s="360" t="str">
        <f t="shared" si="164"/>
        <v/>
      </c>
      <c r="AG379" s="360" t="str">
        <f t="shared" si="165"/>
        <v/>
      </c>
      <c r="AH379" s="361" t="str">
        <f t="shared" si="166"/>
        <v/>
      </c>
      <c r="AI379" s="361" t="str">
        <f t="shared" si="167"/>
        <v/>
      </c>
      <c r="AJ379" s="361" t="str">
        <f t="shared" si="168"/>
        <v/>
      </c>
      <c r="AK379" s="361" t="str">
        <f t="shared" si="169"/>
        <v/>
      </c>
      <c r="AL379" s="361" t="str">
        <f t="shared" si="170"/>
        <v/>
      </c>
      <c r="AM379" s="361" t="str">
        <f t="shared" si="171"/>
        <v/>
      </c>
      <c r="AN379" s="362" t="str">
        <f>IF(AF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2,FALSE),IF(OR(AJ379=1,AJ379=2),VLOOKUP(AH379,INDEX((係数_乗用_ガソリン,係数_乗用_CNG,係数_乗用_軽油,係数_乗用_メタノール,係数_乗用_LPG),1,1,AR379):INDEX((係数_乗用_ガソリン,係数_乗用_CNG,係数_乗用_軽油,係数_乗用_メタノール,係数_乗用_LPG),125,5,AR379),2,FALSE))))))</f>
        <v/>
      </c>
      <c r="AO379" s="362" t="str">
        <f>IF(T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3,FALSE),IF(OR(AJ379=1,AJ379=2),VLOOKUP(AH379,INDEX((係数_乗用_ガソリン,係数_乗用_CNG,係数_乗用_軽油,係数_乗用_メタノール,係数_乗用_LPG),1,1,AR379):INDEX((係数_乗用_ガソリン,係数_乗用_CNG,係数_乗用_軽油,係数_乗用_メタノール,係数_乗用_LPG),125,5,AR379),3,FALSE))))))</f>
        <v/>
      </c>
      <c r="AP379" s="361" t="str">
        <f t="shared" si="172"/>
        <v/>
      </c>
      <c r="AQ379" s="363" t="str">
        <f t="shared" si="173"/>
        <v/>
      </c>
      <c r="AR379" s="361" t="str">
        <f t="shared" si="174"/>
        <v/>
      </c>
      <c r="AS379" s="363" t="str">
        <f t="shared" si="175"/>
        <v/>
      </c>
      <c r="AT379" s="364" t="str">
        <f t="shared" si="176"/>
        <v/>
      </c>
      <c r="AX379" s="607" t="b">
        <f t="shared" si="184"/>
        <v>0</v>
      </c>
      <c r="AY379" s="6" t="str">
        <f t="shared" si="185"/>
        <v>FALSEFALSEFALSE</v>
      </c>
      <c r="AZ379" s="608">
        <f t="shared" si="177"/>
        <v>0</v>
      </c>
      <c r="BA379" s="609" t="str">
        <f t="shared" si="186"/>
        <v/>
      </c>
      <c r="BB379" s="609">
        <f t="shared" si="178"/>
        <v>0</v>
      </c>
      <c r="BC379" s="604" t="str">
        <f t="shared" si="179"/>
        <v/>
      </c>
    </row>
    <row r="380" spans="1:55">
      <c r="A380" s="366">
        <v>324</v>
      </c>
      <c r="B380" s="108"/>
      <c r="C380" s="286"/>
      <c r="D380" s="287"/>
      <c r="E380" s="287"/>
      <c r="F380" s="288"/>
      <c r="G380" s="290"/>
      <c r="H380" s="107"/>
      <c r="I380" s="290"/>
      <c r="J380" s="107"/>
      <c r="K380" s="358" t="str">
        <f t="shared" si="156"/>
        <v/>
      </c>
      <c r="L380" s="358">
        <f t="shared" si="180"/>
        <v>0</v>
      </c>
      <c r="M380" s="358">
        <f t="shared" si="181"/>
        <v>0</v>
      </c>
      <c r="N380" s="359" t="str">
        <f t="shared" si="157"/>
        <v/>
      </c>
      <c r="O380" s="359" t="str">
        <f t="shared" si="158"/>
        <v/>
      </c>
      <c r="P380" s="359" t="str">
        <f t="shared" si="159"/>
        <v/>
      </c>
      <c r="Q380" s="359" t="str">
        <f t="shared" si="160"/>
        <v/>
      </c>
      <c r="R380" s="359" t="str">
        <f t="shared" si="161"/>
        <v/>
      </c>
      <c r="S380" s="359" t="str">
        <f t="shared" si="162"/>
        <v/>
      </c>
      <c r="T380" s="431" t="str">
        <f t="shared" si="182"/>
        <v/>
      </c>
      <c r="U380" s="515"/>
      <c r="V380" s="108"/>
      <c r="W380" s="109"/>
      <c r="X380" s="110"/>
      <c r="Y380" s="111"/>
      <c r="Z380" s="113"/>
      <c r="AA380" s="112"/>
      <c r="AB380" s="431" t="str">
        <f t="shared" si="163"/>
        <v/>
      </c>
      <c r="AC380" s="704" t="str">
        <f t="shared" si="183"/>
        <v/>
      </c>
      <c r="AD380" s="622"/>
      <c r="AE380" s="462"/>
      <c r="AF380" s="360" t="str">
        <f t="shared" si="164"/>
        <v/>
      </c>
      <c r="AG380" s="360" t="str">
        <f t="shared" si="165"/>
        <v/>
      </c>
      <c r="AH380" s="361" t="str">
        <f t="shared" si="166"/>
        <v/>
      </c>
      <c r="AI380" s="361" t="str">
        <f t="shared" si="167"/>
        <v/>
      </c>
      <c r="AJ380" s="361" t="str">
        <f t="shared" si="168"/>
        <v/>
      </c>
      <c r="AK380" s="361" t="str">
        <f t="shared" si="169"/>
        <v/>
      </c>
      <c r="AL380" s="361" t="str">
        <f t="shared" si="170"/>
        <v/>
      </c>
      <c r="AM380" s="361" t="str">
        <f t="shared" si="171"/>
        <v/>
      </c>
      <c r="AN380" s="362" t="str">
        <f>IF(AF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2,FALSE),IF(OR(AJ380=1,AJ380=2),VLOOKUP(AH380,INDEX((係数_乗用_ガソリン,係数_乗用_CNG,係数_乗用_軽油,係数_乗用_メタノール,係数_乗用_LPG),1,1,AR380):INDEX((係数_乗用_ガソリン,係数_乗用_CNG,係数_乗用_軽油,係数_乗用_メタノール,係数_乗用_LPG),125,5,AR380),2,FALSE))))))</f>
        <v/>
      </c>
      <c r="AO380" s="362" t="str">
        <f>IF(T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3,FALSE),IF(OR(AJ380=1,AJ380=2),VLOOKUP(AH380,INDEX((係数_乗用_ガソリン,係数_乗用_CNG,係数_乗用_軽油,係数_乗用_メタノール,係数_乗用_LPG),1,1,AR380):INDEX((係数_乗用_ガソリン,係数_乗用_CNG,係数_乗用_軽油,係数_乗用_メタノール,係数_乗用_LPG),125,5,AR380),3,FALSE))))))</f>
        <v/>
      </c>
      <c r="AP380" s="361" t="str">
        <f t="shared" si="172"/>
        <v/>
      </c>
      <c r="AQ380" s="363" t="str">
        <f t="shared" si="173"/>
        <v/>
      </c>
      <c r="AR380" s="361" t="str">
        <f t="shared" si="174"/>
        <v/>
      </c>
      <c r="AS380" s="363" t="str">
        <f t="shared" si="175"/>
        <v/>
      </c>
      <c r="AT380" s="364" t="str">
        <f t="shared" si="176"/>
        <v/>
      </c>
      <c r="AX380" s="607" t="b">
        <f t="shared" si="184"/>
        <v>0</v>
      </c>
      <c r="AY380" s="6" t="str">
        <f t="shared" si="185"/>
        <v>FALSEFALSEFALSE</v>
      </c>
      <c r="AZ380" s="608">
        <f t="shared" si="177"/>
        <v>0</v>
      </c>
      <c r="BA380" s="609" t="str">
        <f t="shared" si="186"/>
        <v/>
      </c>
      <c r="BB380" s="609">
        <f t="shared" si="178"/>
        <v>0</v>
      </c>
      <c r="BC380" s="604" t="str">
        <f t="shared" si="179"/>
        <v/>
      </c>
    </row>
    <row r="381" spans="1:55">
      <c r="A381" s="366">
        <v>325</v>
      </c>
      <c r="B381" s="108"/>
      <c r="C381" s="286"/>
      <c r="D381" s="287"/>
      <c r="E381" s="287"/>
      <c r="F381" s="288"/>
      <c r="G381" s="290"/>
      <c r="H381" s="107"/>
      <c r="I381" s="290"/>
      <c r="J381" s="107"/>
      <c r="K381" s="358" t="str">
        <f t="shared" si="156"/>
        <v/>
      </c>
      <c r="L381" s="358">
        <f t="shared" si="180"/>
        <v>0</v>
      </c>
      <c r="M381" s="358">
        <f t="shared" si="181"/>
        <v>0</v>
      </c>
      <c r="N381" s="359" t="str">
        <f t="shared" si="157"/>
        <v/>
      </c>
      <c r="O381" s="359" t="str">
        <f t="shared" si="158"/>
        <v/>
      </c>
      <c r="P381" s="359" t="str">
        <f t="shared" si="159"/>
        <v/>
      </c>
      <c r="Q381" s="359" t="str">
        <f t="shared" si="160"/>
        <v/>
      </c>
      <c r="R381" s="359" t="str">
        <f t="shared" si="161"/>
        <v/>
      </c>
      <c r="S381" s="359" t="str">
        <f t="shared" si="162"/>
        <v/>
      </c>
      <c r="T381" s="431" t="str">
        <f t="shared" si="182"/>
        <v/>
      </c>
      <c r="U381" s="515"/>
      <c r="V381" s="108"/>
      <c r="W381" s="109"/>
      <c r="X381" s="110"/>
      <c r="Y381" s="111"/>
      <c r="Z381" s="113"/>
      <c r="AA381" s="112"/>
      <c r="AB381" s="431" t="str">
        <f t="shared" si="163"/>
        <v/>
      </c>
      <c r="AC381" s="704" t="str">
        <f t="shared" si="183"/>
        <v/>
      </c>
      <c r="AD381" s="622"/>
      <c r="AE381" s="462"/>
      <c r="AF381" s="360" t="str">
        <f t="shared" si="164"/>
        <v/>
      </c>
      <c r="AG381" s="360" t="str">
        <f t="shared" si="165"/>
        <v/>
      </c>
      <c r="AH381" s="361" t="str">
        <f t="shared" si="166"/>
        <v/>
      </c>
      <c r="AI381" s="361" t="str">
        <f t="shared" si="167"/>
        <v/>
      </c>
      <c r="AJ381" s="361" t="str">
        <f t="shared" si="168"/>
        <v/>
      </c>
      <c r="AK381" s="361" t="str">
        <f t="shared" si="169"/>
        <v/>
      </c>
      <c r="AL381" s="361" t="str">
        <f t="shared" si="170"/>
        <v/>
      </c>
      <c r="AM381" s="361" t="str">
        <f t="shared" si="171"/>
        <v/>
      </c>
      <c r="AN381" s="362" t="str">
        <f>IF(AF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2,FALSE),IF(OR(AJ381=1,AJ381=2),VLOOKUP(AH381,INDEX((係数_乗用_ガソリン,係数_乗用_CNG,係数_乗用_軽油,係数_乗用_メタノール,係数_乗用_LPG),1,1,AR381):INDEX((係数_乗用_ガソリン,係数_乗用_CNG,係数_乗用_軽油,係数_乗用_メタノール,係数_乗用_LPG),125,5,AR381),2,FALSE))))))</f>
        <v/>
      </c>
      <c r="AO381" s="362" t="str">
        <f>IF(T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3,FALSE),IF(OR(AJ381=1,AJ381=2),VLOOKUP(AH381,INDEX((係数_乗用_ガソリン,係数_乗用_CNG,係数_乗用_軽油,係数_乗用_メタノール,係数_乗用_LPG),1,1,AR381):INDEX((係数_乗用_ガソリン,係数_乗用_CNG,係数_乗用_軽油,係数_乗用_メタノール,係数_乗用_LPG),125,5,AR381),3,FALSE))))))</f>
        <v/>
      </c>
      <c r="AP381" s="361" t="str">
        <f t="shared" si="172"/>
        <v/>
      </c>
      <c r="AQ381" s="363" t="str">
        <f t="shared" si="173"/>
        <v/>
      </c>
      <c r="AR381" s="361" t="str">
        <f t="shared" si="174"/>
        <v/>
      </c>
      <c r="AS381" s="363" t="str">
        <f t="shared" si="175"/>
        <v/>
      </c>
      <c r="AT381" s="364" t="str">
        <f t="shared" si="176"/>
        <v/>
      </c>
      <c r="AX381" s="607" t="b">
        <f t="shared" si="184"/>
        <v>0</v>
      </c>
      <c r="AY381" s="6" t="str">
        <f t="shared" si="185"/>
        <v>FALSEFALSEFALSE</v>
      </c>
      <c r="AZ381" s="608">
        <f t="shared" si="177"/>
        <v>0</v>
      </c>
      <c r="BA381" s="609" t="str">
        <f t="shared" si="186"/>
        <v/>
      </c>
      <c r="BB381" s="609">
        <f t="shared" si="178"/>
        <v>0</v>
      </c>
      <c r="BC381" s="604" t="str">
        <f t="shared" si="179"/>
        <v/>
      </c>
    </row>
    <row r="382" spans="1:55">
      <c r="A382" s="366">
        <v>326</v>
      </c>
      <c r="B382" s="108"/>
      <c r="C382" s="286"/>
      <c r="D382" s="287"/>
      <c r="E382" s="287"/>
      <c r="F382" s="288"/>
      <c r="G382" s="290"/>
      <c r="H382" s="107"/>
      <c r="I382" s="290"/>
      <c r="J382" s="107"/>
      <c r="K382" s="358" t="str">
        <f t="shared" si="156"/>
        <v/>
      </c>
      <c r="L382" s="358">
        <f t="shared" si="180"/>
        <v>0</v>
      </c>
      <c r="M382" s="358">
        <f t="shared" si="181"/>
        <v>0</v>
      </c>
      <c r="N382" s="359" t="str">
        <f t="shared" si="157"/>
        <v/>
      </c>
      <c r="O382" s="359" t="str">
        <f t="shared" si="158"/>
        <v/>
      </c>
      <c r="P382" s="359" t="str">
        <f t="shared" si="159"/>
        <v/>
      </c>
      <c r="Q382" s="359" t="str">
        <f t="shared" si="160"/>
        <v/>
      </c>
      <c r="R382" s="359" t="str">
        <f t="shared" si="161"/>
        <v/>
      </c>
      <c r="S382" s="359" t="str">
        <f t="shared" si="162"/>
        <v/>
      </c>
      <c r="T382" s="431" t="str">
        <f t="shared" si="182"/>
        <v/>
      </c>
      <c r="U382" s="515"/>
      <c r="V382" s="108"/>
      <c r="W382" s="109"/>
      <c r="X382" s="110"/>
      <c r="Y382" s="111"/>
      <c r="Z382" s="113"/>
      <c r="AA382" s="112"/>
      <c r="AB382" s="431" t="str">
        <f t="shared" si="163"/>
        <v/>
      </c>
      <c r="AC382" s="704" t="str">
        <f t="shared" si="183"/>
        <v/>
      </c>
      <c r="AD382" s="622"/>
      <c r="AE382" s="462"/>
      <c r="AF382" s="360" t="str">
        <f t="shared" si="164"/>
        <v/>
      </c>
      <c r="AG382" s="360" t="str">
        <f t="shared" si="165"/>
        <v/>
      </c>
      <c r="AH382" s="361" t="str">
        <f t="shared" si="166"/>
        <v/>
      </c>
      <c r="AI382" s="361" t="str">
        <f t="shared" si="167"/>
        <v/>
      </c>
      <c r="AJ382" s="361" t="str">
        <f t="shared" si="168"/>
        <v/>
      </c>
      <c r="AK382" s="361" t="str">
        <f t="shared" si="169"/>
        <v/>
      </c>
      <c r="AL382" s="361" t="str">
        <f t="shared" si="170"/>
        <v/>
      </c>
      <c r="AM382" s="361" t="str">
        <f t="shared" si="171"/>
        <v/>
      </c>
      <c r="AN382" s="362" t="str">
        <f>IF(AF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2,FALSE),IF(OR(AJ382=1,AJ382=2),VLOOKUP(AH382,INDEX((係数_乗用_ガソリン,係数_乗用_CNG,係数_乗用_軽油,係数_乗用_メタノール,係数_乗用_LPG),1,1,AR382):INDEX((係数_乗用_ガソリン,係数_乗用_CNG,係数_乗用_軽油,係数_乗用_メタノール,係数_乗用_LPG),125,5,AR382),2,FALSE))))))</f>
        <v/>
      </c>
      <c r="AO382" s="362" t="str">
        <f>IF(T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3,FALSE),IF(OR(AJ382=1,AJ382=2),VLOOKUP(AH382,INDEX((係数_乗用_ガソリン,係数_乗用_CNG,係数_乗用_軽油,係数_乗用_メタノール,係数_乗用_LPG),1,1,AR382):INDEX((係数_乗用_ガソリン,係数_乗用_CNG,係数_乗用_軽油,係数_乗用_メタノール,係数_乗用_LPG),125,5,AR382),3,FALSE))))))</f>
        <v/>
      </c>
      <c r="AP382" s="361" t="str">
        <f t="shared" si="172"/>
        <v/>
      </c>
      <c r="AQ382" s="363" t="str">
        <f t="shared" si="173"/>
        <v/>
      </c>
      <c r="AR382" s="361" t="str">
        <f t="shared" si="174"/>
        <v/>
      </c>
      <c r="AS382" s="363" t="str">
        <f t="shared" si="175"/>
        <v/>
      </c>
      <c r="AT382" s="364" t="str">
        <f t="shared" si="176"/>
        <v/>
      </c>
      <c r="AX382" s="607" t="b">
        <f t="shared" si="184"/>
        <v>0</v>
      </c>
      <c r="AY382" s="6" t="str">
        <f t="shared" si="185"/>
        <v>FALSEFALSEFALSE</v>
      </c>
      <c r="AZ382" s="608">
        <f t="shared" si="177"/>
        <v>0</v>
      </c>
      <c r="BA382" s="609" t="str">
        <f t="shared" si="186"/>
        <v/>
      </c>
      <c r="BB382" s="609">
        <f t="shared" si="178"/>
        <v>0</v>
      </c>
      <c r="BC382" s="604" t="str">
        <f t="shared" si="179"/>
        <v/>
      </c>
    </row>
    <row r="383" spans="1:55">
      <c r="A383" s="366">
        <v>327</v>
      </c>
      <c r="B383" s="108"/>
      <c r="C383" s="286"/>
      <c r="D383" s="287"/>
      <c r="E383" s="287"/>
      <c r="F383" s="288"/>
      <c r="G383" s="290"/>
      <c r="H383" s="107"/>
      <c r="I383" s="290"/>
      <c r="J383" s="107"/>
      <c r="K383" s="358" t="str">
        <f t="shared" si="156"/>
        <v/>
      </c>
      <c r="L383" s="358">
        <f t="shared" si="180"/>
        <v>0</v>
      </c>
      <c r="M383" s="358">
        <f t="shared" si="181"/>
        <v>0</v>
      </c>
      <c r="N383" s="359" t="str">
        <f t="shared" si="157"/>
        <v/>
      </c>
      <c r="O383" s="359" t="str">
        <f t="shared" si="158"/>
        <v/>
      </c>
      <c r="P383" s="359" t="str">
        <f t="shared" si="159"/>
        <v/>
      </c>
      <c r="Q383" s="359" t="str">
        <f t="shared" si="160"/>
        <v/>
      </c>
      <c r="R383" s="359" t="str">
        <f t="shared" si="161"/>
        <v/>
      </c>
      <c r="S383" s="359" t="str">
        <f t="shared" si="162"/>
        <v/>
      </c>
      <c r="T383" s="431" t="str">
        <f t="shared" si="182"/>
        <v/>
      </c>
      <c r="U383" s="515"/>
      <c r="V383" s="108"/>
      <c r="W383" s="109"/>
      <c r="X383" s="110"/>
      <c r="Y383" s="111"/>
      <c r="Z383" s="113"/>
      <c r="AA383" s="112"/>
      <c r="AB383" s="431" t="str">
        <f t="shared" si="163"/>
        <v/>
      </c>
      <c r="AC383" s="704" t="str">
        <f t="shared" si="183"/>
        <v/>
      </c>
      <c r="AD383" s="622"/>
      <c r="AE383" s="462"/>
      <c r="AF383" s="360" t="str">
        <f t="shared" si="164"/>
        <v/>
      </c>
      <c r="AG383" s="360" t="str">
        <f t="shared" si="165"/>
        <v/>
      </c>
      <c r="AH383" s="361" t="str">
        <f t="shared" si="166"/>
        <v/>
      </c>
      <c r="AI383" s="361" t="str">
        <f t="shared" si="167"/>
        <v/>
      </c>
      <c r="AJ383" s="361" t="str">
        <f t="shared" si="168"/>
        <v/>
      </c>
      <c r="AK383" s="361" t="str">
        <f t="shared" si="169"/>
        <v/>
      </c>
      <c r="AL383" s="361" t="str">
        <f t="shared" si="170"/>
        <v/>
      </c>
      <c r="AM383" s="361" t="str">
        <f t="shared" si="171"/>
        <v/>
      </c>
      <c r="AN383" s="362" t="str">
        <f>IF(AF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2,FALSE),IF(OR(AJ383=1,AJ383=2),VLOOKUP(AH383,INDEX((係数_乗用_ガソリン,係数_乗用_CNG,係数_乗用_軽油,係数_乗用_メタノール,係数_乗用_LPG),1,1,AR383):INDEX((係数_乗用_ガソリン,係数_乗用_CNG,係数_乗用_軽油,係数_乗用_メタノール,係数_乗用_LPG),125,5,AR383),2,FALSE))))))</f>
        <v/>
      </c>
      <c r="AO383" s="362" t="str">
        <f>IF(T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3,FALSE),IF(OR(AJ383=1,AJ383=2),VLOOKUP(AH383,INDEX((係数_乗用_ガソリン,係数_乗用_CNG,係数_乗用_軽油,係数_乗用_メタノール,係数_乗用_LPG),1,1,AR383):INDEX((係数_乗用_ガソリン,係数_乗用_CNG,係数_乗用_軽油,係数_乗用_メタノール,係数_乗用_LPG),125,5,AR383),3,FALSE))))))</f>
        <v/>
      </c>
      <c r="AP383" s="361" t="str">
        <f t="shared" si="172"/>
        <v/>
      </c>
      <c r="AQ383" s="363" t="str">
        <f t="shared" si="173"/>
        <v/>
      </c>
      <c r="AR383" s="361" t="str">
        <f t="shared" si="174"/>
        <v/>
      </c>
      <c r="AS383" s="363" t="str">
        <f t="shared" si="175"/>
        <v/>
      </c>
      <c r="AT383" s="364" t="str">
        <f t="shared" si="176"/>
        <v/>
      </c>
      <c r="AX383" s="607" t="b">
        <f t="shared" si="184"/>
        <v>0</v>
      </c>
      <c r="AY383" s="6" t="str">
        <f t="shared" si="185"/>
        <v>FALSEFALSEFALSE</v>
      </c>
      <c r="AZ383" s="608">
        <f t="shared" si="177"/>
        <v>0</v>
      </c>
      <c r="BA383" s="609" t="str">
        <f t="shared" si="186"/>
        <v/>
      </c>
      <c r="BB383" s="609">
        <f t="shared" si="178"/>
        <v>0</v>
      </c>
      <c r="BC383" s="604" t="str">
        <f t="shared" si="179"/>
        <v/>
      </c>
    </row>
    <row r="384" spans="1:55">
      <c r="A384" s="366">
        <v>328</v>
      </c>
      <c r="B384" s="108"/>
      <c r="C384" s="286"/>
      <c r="D384" s="287"/>
      <c r="E384" s="287"/>
      <c r="F384" s="288"/>
      <c r="G384" s="290"/>
      <c r="H384" s="107"/>
      <c r="I384" s="290"/>
      <c r="J384" s="107"/>
      <c r="K384" s="358" t="str">
        <f t="shared" si="156"/>
        <v/>
      </c>
      <c r="L384" s="358">
        <f t="shared" si="180"/>
        <v>0</v>
      </c>
      <c r="M384" s="358">
        <f t="shared" si="181"/>
        <v>0</v>
      </c>
      <c r="N384" s="359" t="str">
        <f t="shared" si="157"/>
        <v/>
      </c>
      <c r="O384" s="359" t="str">
        <f t="shared" si="158"/>
        <v/>
      </c>
      <c r="P384" s="359" t="str">
        <f t="shared" si="159"/>
        <v/>
      </c>
      <c r="Q384" s="359" t="str">
        <f t="shared" si="160"/>
        <v/>
      </c>
      <c r="R384" s="359" t="str">
        <f t="shared" si="161"/>
        <v/>
      </c>
      <c r="S384" s="359" t="str">
        <f t="shared" si="162"/>
        <v/>
      </c>
      <c r="T384" s="431" t="str">
        <f t="shared" si="182"/>
        <v/>
      </c>
      <c r="U384" s="515"/>
      <c r="V384" s="108"/>
      <c r="W384" s="109"/>
      <c r="X384" s="110"/>
      <c r="Y384" s="111"/>
      <c r="Z384" s="113"/>
      <c r="AA384" s="112"/>
      <c r="AB384" s="431" t="str">
        <f t="shared" si="163"/>
        <v/>
      </c>
      <c r="AC384" s="704" t="str">
        <f t="shared" si="183"/>
        <v/>
      </c>
      <c r="AD384" s="622"/>
      <c r="AE384" s="462"/>
      <c r="AF384" s="360" t="str">
        <f t="shared" si="164"/>
        <v/>
      </c>
      <c r="AG384" s="360" t="str">
        <f t="shared" si="165"/>
        <v/>
      </c>
      <c r="AH384" s="361" t="str">
        <f t="shared" si="166"/>
        <v/>
      </c>
      <c r="AI384" s="361" t="str">
        <f t="shared" si="167"/>
        <v/>
      </c>
      <c r="AJ384" s="361" t="str">
        <f t="shared" si="168"/>
        <v/>
      </c>
      <c r="AK384" s="361" t="str">
        <f t="shared" si="169"/>
        <v/>
      </c>
      <c r="AL384" s="361" t="str">
        <f t="shared" si="170"/>
        <v/>
      </c>
      <c r="AM384" s="361" t="str">
        <f t="shared" si="171"/>
        <v/>
      </c>
      <c r="AN384" s="362" t="str">
        <f>IF(AF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2,FALSE),IF(OR(AJ384=1,AJ384=2),VLOOKUP(AH384,INDEX((係数_乗用_ガソリン,係数_乗用_CNG,係数_乗用_軽油,係数_乗用_メタノール,係数_乗用_LPG),1,1,AR384):INDEX((係数_乗用_ガソリン,係数_乗用_CNG,係数_乗用_軽油,係数_乗用_メタノール,係数_乗用_LPG),125,5,AR384),2,FALSE))))))</f>
        <v/>
      </c>
      <c r="AO384" s="362" t="str">
        <f>IF(T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3,FALSE),IF(OR(AJ384=1,AJ384=2),VLOOKUP(AH384,INDEX((係数_乗用_ガソリン,係数_乗用_CNG,係数_乗用_軽油,係数_乗用_メタノール,係数_乗用_LPG),1,1,AR384):INDEX((係数_乗用_ガソリン,係数_乗用_CNG,係数_乗用_軽油,係数_乗用_メタノール,係数_乗用_LPG),125,5,AR384),3,FALSE))))))</f>
        <v/>
      </c>
      <c r="AP384" s="361" t="str">
        <f t="shared" si="172"/>
        <v/>
      </c>
      <c r="AQ384" s="363" t="str">
        <f t="shared" si="173"/>
        <v/>
      </c>
      <c r="AR384" s="361" t="str">
        <f t="shared" si="174"/>
        <v/>
      </c>
      <c r="AS384" s="363" t="str">
        <f t="shared" si="175"/>
        <v/>
      </c>
      <c r="AT384" s="364" t="str">
        <f t="shared" si="176"/>
        <v/>
      </c>
      <c r="AX384" s="607" t="b">
        <f t="shared" si="184"/>
        <v>0</v>
      </c>
      <c r="AY384" s="6" t="str">
        <f t="shared" si="185"/>
        <v>FALSEFALSEFALSE</v>
      </c>
      <c r="AZ384" s="608">
        <f t="shared" si="177"/>
        <v>0</v>
      </c>
      <c r="BA384" s="609" t="str">
        <f t="shared" si="186"/>
        <v/>
      </c>
      <c r="BB384" s="609">
        <f t="shared" si="178"/>
        <v>0</v>
      </c>
      <c r="BC384" s="604" t="str">
        <f t="shared" si="179"/>
        <v/>
      </c>
    </row>
    <row r="385" spans="1:55">
      <c r="A385" s="366">
        <v>329</v>
      </c>
      <c r="B385" s="108"/>
      <c r="C385" s="286"/>
      <c r="D385" s="287"/>
      <c r="E385" s="287"/>
      <c r="F385" s="288"/>
      <c r="G385" s="290"/>
      <c r="H385" s="107"/>
      <c r="I385" s="290"/>
      <c r="J385" s="107"/>
      <c r="K385" s="358" t="str">
        <f t="shared" si="156"/>
        <v/>
      </c>
      <c r="L385" s="358">
        <f t="shared" si="180"/>
        <v>0</v>
      </c>
      <c r="M385" s="358">
        <f t="shared" si="181"/>
        <v>0</v>
      </c>
      <c r="N385" s="359" t="str">
        <f t="shared" si="157"/>
        <v/>
      </c>
      <c r="O385" s="359" t="str">
        <f t="shared" si="158"/>
        <v/>
      </c>
      <c r="P385" s="359" t="str">
        <f t="shared" si="159"/>
        <v/>
      </c>
      <c r="Q385" s="359" t="str">
        <f t="shared" si="160"/>
        <v/>
      </c>
      <c r="R385" s="359" t="str">
        <f t="shared" si="161"/>
        <v/>
      </c>
      <c r="S385" s="359" t="str">
        <f t="shared" si="162"/>
        <v/>
      </c>
      <c r="T385" s="431" t="str">
        <f t="shared" si="182"/>
        <v/>
      </c>
      <c r="U385" s="515"/>
      <c r="V385" s="108"/>
      <c r="W385" s="109"/>
      <c r="X385" s="110"/>
      <c r="Y385" s="111"/>
      <c r="Z385" s="113"/>
      <c r="AA385" s="112"/>
      <c r="AB385" s="431" t="str">
        <f t="shared" si="163"/>
        <v/>
      </c>
      <c r="AC385" s="704" t="str">
        <f t="shared" si="183"/>
        <v/>
      </c>
      <c r="AD385" s="622"/>
      <c r="AE385" s="462"/>
      <c r="AF385" s="360" t="str">
        <f t="shared" si="164"/>
        <v/>
      </c>
      <c r="AG385" s="360" t="str">
        <f t="shared" si="165"/>
        <v/>
      </c>
      <c r="AH385" s="361" t="str">
        <f t="shared" si="166"/>
        <v/>
      </c>
      <c r="AI385" s="361" t="str">
        <f t="shared" si="167"/>
        <v/>
      </c>
      <c r="AJ385" s="361" t="str">
        <f t="shared" si="168"/>
        <v/>
      </c>
      <c r="AK385" s="361" t="str">
        <f t="shared" si="169"/>
        <v/>
      </c>
      <c r="AL385" s="361" t="str">
        <f t="shared" si="170"/>
        <v/>
      </c>
      <c r="AM385" s="361" t="str">
        <f t="shared" si="171"/>
        <v/>
      </c>
      <c r="AN385" s="362" t="str">
        <f>IF(AF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2,FALSE),IF(OR(AJ385=1,AJ385=2),VLOOKUP(AH385,INDEX((係数_乗用_ガソリン,係数_乗用_CNG,係数_乗用_軽油,係数_乗用_メタノール,係数_乗用_LPG),1,1,AR385):INDEX((係数_乗用_ガソリン,係数_乗用_CNG,係数_乗用_軽油,係数_乗用_メタノール,係数_乗用_LPG),125,5,AR385),2,FALSE))))))</f>
        <v/>
      </c>
      <c r="AO385" s="362" t="str">
        <f>IF(T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3,FALSE),IF(OR(AJ385=1,AJ385=2),VLOOKUP(AH385,INDEX((係数_乗用_ガソリン,係数_乗用_CNG,係数_乗用_軽油,係数_乗用_メタノール,係数_乗用_LPG),1,1,AR385):INDEX((係数_乗用_ガソリン,係数_乗用_CNG,係数_乗用_軽油,係数_乗用_メタノール,係数_乗用_LPG),125,5,AR385),3,FALSE))))))</f>
        <v/>
      </c>
      <c r="AP385" s="361" t="str">
        <f t="shared" si="172"/>
        <v/>
      </c>
      <c r="AQ385" s="363" t="str">
        <f t="shared" si="173"/>
        <v/>
      </c>
      <c r="AR385" s="361" t="str">
        <f t="shared" si="174"/>
        <v/>
      </c>
      <c r="AS385" s="363" t="str">
        <f t="shared" si="175"/>
        <v/>
      </c>
      <c r="AT385" s="364" t="str">
        <f t="shared" si="176"/>
        <v/>
      </c>
      <c r="AX385" s="607" t="b">
        <f t="shared" si="184"/>
        <v>0</v>
      </c>
      <c r="AY385" s="6" t="str">
        <f t="shared" si="185"/>
        <v>FALSEFALSEFALSE</v>
      </c>
      <c r="AZ385" s="608">
        <f t="shared" si="177"/>
        <v>0</v>
      </c>
      <c r="BA385" s="609" t="str">
        <f t="shared" si="186"/>
        <v/>
      </c>
      <c r="BB385" s="609">
        <f t="shared" si="178"/>
        <v>0</v>
      </c>
      <c r="BC385" s="604" t="str">
        <f t="shared" si="179"/>
        <v/>
      </c>
    </row>
    <row r="386" spans="1:55">
      <c r="A386" s="366">
        <v>330</v>
      </c>
      <c r="B386" s="108"/>
      <c r="C386" s="286"/>
      <c r="D386" s="287"/>
      <c r="E386" s="287"/>
      <c r="F386" s="288"/>
      <c r="G386" s="290"/>
      <c r="H386" s="107"/>
      <c r="I386" s="290"/>
      <c r="J386" s="107"/>
      <c r="K386" s="358" t="str">
        <f t="shared" si="156"/>
        <v/>
      </c>
      <c r="L386" s="358">
        <f t="shared" si="180"/>
        <v>0</v>
      </c>
      <c r="M386" s="358">
        <f t="shared" si="181"/>
        <v>0</v>
      </c>
      <c r="N386" s="359" t="str">
        <f t="shared" si="157"/>
        <v/>
      </c>
      <c r="O386" s="359" t="str">
        <f t="shared" si="158"/>
        <v/>
      </c>
      <c r="P386" s="359" t="str">
        <f t="shared" si="159"/>
        <v/>
      </c>
      <c r="Q386" s="359" t="str">
        <f t="shared" si="160"/>
        <v/>
      </c>
      <c r="R386" s="359" t="str">
        <f t="shared" si="161"/>
        <v/>
      </c>
      <c r="S386" s="359" t="str">
        <f t="shared" si="162"/>
        <v/>
      </c>
      <c r="T386" s="431" t="str">
        <f t="shared" si="182"/>
        <v/>
      </c>
      <c r="U386" s="515"/>
      <c r="V386" s="108"/>
      <c r="W386" s="109"/>
      <c r="X386" s="110"/>
      <c r="Y386" s="111"/>
      <c r="Z386" s="113"/>
      <c r="AA386" s="112"/>
      <c r="AB386" s="431" t="str">
        <f t="shared" si="163"/>
        <v/>
      </c>
      <c r="AC386" s="704" t="str">
        <f t="shared" si="183"/>
        <v/>
      </c>
      <c r="AD386" s="622"/>
      <c r="AE386" s="462"/>
      <c r="AF386" s="360" t="str">
        <f t="shared" si="164"/>
        <v/>
      </c>
      <c r="AG386" s="360" t="str">
        <f t="shared" si="165"/>
        <v/>
      </c>
      <c r="AH386" s="361" t="str">
        <f t="shared" si="166"/>
        <v/>
      </c>
      <c r="AI386" s="361" t="str">
        <f t="shared" si="167"/>
        <v/>
      </c>
      <c r="AJ386" s="361" t="str">
        <f t="shared" si="168"/>
        <v/>
      </c>
      <c r="AK386" s="361" t="str">
        <f t="shared" si="169"/>
        <v/>
      </c>
      <c r="AL386" s="361" t="str">
        <f t="shared" si="170"/>
        <v/>
      </c>
      <c r="AM386" s="361" t="str">
        <f t="shared" si="171"/>
        <v/>
      </c>
      <c r="AN386" s="362" t="str">
        <f>IF(AF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2,FALSE),IF(OR(AJ386=1,AJ386=2),VLOOKUP(AH386,INDEX((係数_乗用_ガソリン,係数_乗用_CNG,係数_乗用_軽油,係数_乗用_メタノール,係数_乗用_LPG),1,1,AR386):INDEX((係数_乗用_ガソリン,係数_乗用_CNG,係数_乗用_軽油,係数_乗用_メタノール,係数_乗用_LPG),125,5,AR386),2,FALSE))))))</f>
        <v/>
      </c>
      <c r="AO386" s="362" t="str">
        <f>IF(T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3,FALSE),IF(OR(AJ386=1,AJ386=2),VLOOKUP(AH386,INDEX((係数_乗用_ガソリン,係数_乗用_CNG,係数_乗用_軽油,係数_乗用_メタノール,係数_乗用_LPG),1,1,AR386):INDEX((係数_乗用_ガソリン,係数_乗用_CNG,係数_乗用_軽油,係数_乗用_メタノール,係数_乗用_LPG),125,5,AR386),3,FALSE))))))</f>
        <v/>
      </c>
      <c r="AP386" s="361" t="str">
        <f t="shared" si="172"/>
        <v/>
      </c>
      <c r="AQ386" s="363" t="str">
        <f t="shared" si="173"/>
        <v/>
      </c>
      <c r="AR386" s="361" t="str">
        <f t="shared" si="174"/>
        <v/>
      </c>
      <c r="AS386" s="363" t="str">
        <f t="shared" si="175"/>
        <v/>
      </c>
      <c r="AT386" s="364" t="str">
        <f t="shared" si="176"/>
        <v/>
      </c>
      <c r="AX386" s="607" t="b">
        <f t="shared" si="184"/>
        <v>0</v>
      </c>
      <c r="AY386" s="6" t="str">
        <f t="shared" si="185"/>
        <v>FALSEFALSEFALSE</v>
      </c>
      <c r="AZ386" s="608">
        <f t="shared" si="177"/>
        <v>0</v>
      </c>
      <c r="BA386" s="609" t="str">
        <f t="shared" si="186"/>
        <v/>
      </c>
      <c r="BB386" s="609">
        <f t="shared" si="178"/>
        <v>0</v>
      </c>
      <c r="BC386" s="604" t="str">
        <f t="shared" si="179"/>
        <v/>
      </c>
    </row>
    <row r="387" spans="1:55">
      <c r="A387" s="366">
        <v>331</v>
      </c>
      <c r="B387" s="108"/>
      <c r="C387" s="286"/>
      <c r="D387" s="287"/>
      <c r="E387" s="287"/>
      <c r="F387" s="288"/>
      <c r="G387" s="290"/>
      <c r="H387" s="107"/>
      <c r="I387" s="290"/>
      <c r="J387" s="107"/>
      <c r="K387" s="358" t="str">
        <f t="shared" si="156"/>
        <v/>
      </c>
      <c r="L387" s="358">
        <f t="shared" si="180"/>
        <v>0</v>
      </c>
      <c r="M387" s="358">
        <f t="shared" si="181"/>
        <v>0</v>
      </c>
      <c r="N387" s="359" t="str">
        <f t="shared" si="157"/>
        <v/>
      </c>
      <c r="O387" s="359" t="str">
        <f t="shared" si="158"/>
        <v/>
      </c>
      <c r="P387" s="359" t="str">
        <f t="shared" si="159"/>
        <v/>
      </c>
      <c r="Q387" s="359" t="str">
        <f t="shared" si="160"/>
        <v/>
      </c>
      <c r="R387" s="359" t="str">
        <f t="shared" si="161"/>
        <v/>
      </c>
      <c r="S387" s="359" t="str">
        <f t="shared" si="162"/>
        <v/>
      </c>
      <c r="T387" s="431" t="str">
        <f t="shared" si="182"/>
        <v/>
      </c>
      <c r="U387" s="515"/>
      <c r="V387" s="108"/>
      <c r="W387" s="109"/>
      <c r="X387" s="110"/>
      <c r="Y387" s="111"/>
      <c r="Z387" s="113"/>
      <c r="AA387" s="112"/>
      <c r="AB387" s="431" t="str">
        <f t="shared" si="163"/>
        <v/>
      </c>
      <c r="AC387" s="704" t="str">
        <f t="shared" si="183"/>
        <v/>
      </c>
      <c r="AD387" s="622"/>
      <c r="AE387" s="462"/>
      <c r="AF387" s="360" t="str">
        <f t="shared" si="164"/>
        <v/>
      </c>
      <c r="AG387" s="360" t="str">
        <f t="shared" si="165"/>
        <v/>
      </c>
      <c r="AH387" s="361" t="str">
        <f t="shared" si="166"/>
        <v/>
      </c>
      <c r="AI387" s="361" t="str">
        <f t="shared" si="167"/>
        <v/>
      </c>
      <c r="AJ387" s="361" t="str">
        <f t="shared" si="168"/>
        <v/>
      </c>
      <c r="AK387" s="361" t="str">
        <f t="shared" si="169"/>
        <v/>
      </c>
      <c r="AL387" s="361" t="str">
        <f t="shared" si="170"/>
        <v/>
      </c>
      <c r="AM387" s="361" t="str">
        <f t="shared" si="171"/>
        <v/>
      </c>
      <c r="AN387" s="362" t="str">
        <f>IF(AF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2,FALSE),IF(OR(AJ387=1,AJ387=2),VLOOKUP(AH387,INDEX((係数_乗用_ガソリン,係数_乗用_CNG,係数_乗用_軽油,係数_乗用_メタノール,係数_乗用_LPG),1,1,AR387):INDEX((係数_乗用_ガソリン,係数_乗用_CNG,係数_乗用_軽油,係数_乗用_メタノール,係数_乗用_LPG),125,5,AR387),2,FALSE))))))</f>
        <v/>
      </c>
      <c r="AO387" s="362" t="str">
        <f>IF(T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3,FALSE),IF(OR(AJ387=1,AJ387=2),VLOOKUP(AH387,INDEX((係数_乗用_ガソリン,係数_乗用_CNG,係数_乗用_軽油,係数_乗用_メタノール,係数_乗用_LPG),1,1,AR387):INDEX((係数_乗用_ガソリン,係数_乗用_CNG,係数_乗用_軽油,係数_乗用_メタノール,係数_乗用_LPG),125,5,AR387),3,FALSE))))))</f>
        <v/>
      </c>
      <c r="AP387" s="361" t="str">
        <f t="shared" si="172"/>
        <v/>
      </c>
      <c r="AQ387" s="363" t="str">
        <f t="shared" si="173"/>
        <v/>
      </c>
      <c r="AR387" s="361" t="str">
        <f t="shared" si="174"/>
        <v/>
      </c>
      <c r="AS387" s="363" t="str">
        <f t="shared" si="175"/>
        <v/>
      </c>
      <c r="AT387" s="364" t="str">
        <f t="shared" si="176"/>
        <v/>
      </c>
      <c r="AX387" s="607" t="b">
        <f t="shared" si="184"/>
        <v>0</v>
      </c>
      <c r="AY387" s="6" t="str">
        <f t="shared" si="185"/>
        <v>FALSEFALSEFALSE</v>
      </c>
      <c r="AZ387" s="608">
        <f t="shared" si="177"/>
        <v>0</v>
      </c>
      <c r="BA387" s="609" t="str">
        <f t="shared" si="186"/>
        <v/>
      </c>
      <c r="BB387" s="609">
        <f t="shared" si="178"/>
        <v>0</v>
      </c>
      <c r="BC387" s="604" t="str">
        <f t="shared" si="179"/>
        <v/>
      </c>
    </row>
    <row r="388" spans="1:55">
      <c r="A388" s="366">
        <v>332</v>
      </c>
      <c r="B388" s="108"/>
      <c r="C388" s="286"/>
      <c r="D388" s="287"/>
      <c r="E388" s="287"/>
      <c r="F388" s="288"/>
      <c r="G388" s="290"/>
      <c r="H388" s="107"/>
      <c r="I388" s="290"/>
      <c r="J388" s="107"/>
      <c r="K388" s="358" t="str">
        <f t="shared" si="156"/>
        <v/>
      </c>
      <c r="L388" s="358">
        <f t="shared" si="180"/>
        <v>0</v>
      </c>
      <c r="M388" s="358">
        <f t="shared" si="181"/>
        <v>0</v>
      </c>
      <c r="N388" s="359" t="str">
        <f t="shared" si="157"/>
        <v/>
      </c>
      <c r="O388" s="359" t="str">
        <f t="shared" si="158"/>
        <v/>
      </c>
      <c r="P388" s="359" t="str">
        <f t="shared" si="159"/>
        <v/>
      </c>
      <c r="Q388" s="359" t="str">
        <f t="shared" si="160"/>
        <v/>
      </c>
      <c r="R388" s="359" t="str">
        <f t="shared" si="161"/>
        <v/>
      </c>
      <c r="S388" s="359" t="str">
        <f t="shared" si="162"/>
        <v/>
      </c>
      <c r="T388" s="431" t="str">
        <f t="shared" si="182"/>
        <v/>
      </c>
      <c r="U388" s="515"/>
      <c r="V388" s="108"/>
      <c r="W388" s="109"/>
      <c r="X388" s="110"/>
      <c r="Y388" s="111"/>
      <c r="Z388" s="113"/>
      <c r="AA388" s="112"/>
      <c r="AB388" s="431" t="str">
        <f t="shared" si="163"/>
        <v/>
      </c>
      <c r="AC388" s="704" t="str">
        <f t="shared" si="183"/>
        <v/>
      </c>
      <c r="AD388" s="622"/>
      <c r="AE388" s="462"/>
      <c r="AF388" s="360" t="str">
        <f t="shared" si="164"/>
        <v/>
      </c>
      <c r="AG388" s="360" t="str">
        <f t="shared" si="165"/>
        <v/>
      </c>
      <c r="AH388" s="361" t="str">
        <f t="shared" si="166"/>
        <v/>
      </c>
      <c r="AI388" s="361" t="str">
        <f t="shared" si="167"/>
        <v/>
      </c>
      <c r="AJ388" s="361" t="str">
        <f t="shared" si="168"/>
        <v/>
      </c>
      <c r="AK388" s="361" t="str">
        <f t="shared" si="169"/>
        <v/>
      </c>
      <c r="AL388" s="361" t="str">
        <f t="shared" si="170"/>
        <v/>
      </c>
      <c r="AM388" s="361" t="str">
        <f t="shared" si="171"/>
        <v/>
      </c>
      <c r="AN388" s="362" t="str">
        <f>IF(AF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2,FALSE),IF(OR(AJ388=1,AJ388=2),VLOOKUP(AH388,INDEX((係数_乗用_ガソリン,係数_乗用_CNG,係数_乗用_軽油,係数_乗用_メタノール,係数_乗用_LPG),1,1,AR388):INDEX((係数_乗用_ガソリン,係数_乗用_CNG,係数_乗用_軽油,係数_乗用_メタノール,係数_乗用_LPG),125,5,AR388),2,FALSE))))))</f>
        <v/>
      </c>
      <c r="AO388" s="362" t="str">
        <f>IF(T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3,FALSE),IF(OR(AJ388=1,AJ388=2),VLOOKUP(AH388,INDEX((係数_乗用_ガソリン,係数_乗用_CNG,係数_乗用_軽油,係数_乗用_メタノール,係数_乗用_LPG),1,1,AR388):INDEX((係数_乗用_ガソリン,係数_乗用_CNG,係数_乗用_軽油,係数_乗用_メタノール,係数_乗用_LPG),125,5,AR388),3,FALSE))))))</f>
        <v/>
      </c>
      <c r="AP388" s="361" t="str">
        <f t="shared" si="172"/>
        <v/>
      </c>
      <c r="AQ388" s="363" t="str">
        <f t="shared" si="173"/>
        <v/>
      </c>
      <c r="AR388" s="361" t="str">
        <f t="shared" si="174"/>
        <v/>
      </c>
      <c r="AS388" s="363" t="str">
        <f t="shared" si="175"/>
        <v/>
      </c>
      <c r="AT388" s="364" t="str">
        <f t="shared" si="176"/>
        <v/>
      </c>
      <c r="AX388" s="607" t="b">
        <f t="shared" si="184"/>
        <v>0</v>
      </c>
      <c r="AY388" s="6" t="str">
        <f t="shared" si="185"/>
        <v>FALSEFALSEFALSE</v>
      </c>
      <c r="AZ388" s="608">
        <f t="shared" si="177"/>
        <v>0</v>
      </c>
      <c r="BA388" s="609" t="str">
        <f t="shared" si="186"/>
        <v/>
      </c>
      <c r="BB388" s="609">
        <f t="shared" si="178"/>
        <v>0</v>
      </c>
      <c r="BC388" s="604" t="str">
        <f t="shared" si="179"/>
        <v/>
      </c>
    </row>
    <row r="389" spans="1:55">
      <c r="A389" s="366">
        <v>333</v>
      </c>
      <c r="B389" s="108"/>
      <c r="C389" s="286"/>
      <c r="D389" s="287"/>
      <c r="E389" s="287"/>
      <c r="F389" s="288"/>
      <c r="G389" s="290"/>
      <c r="H389" s="107"/>
      <c r="I389" s="290"/>
      <c r="J389" s="107"/>
      <c r="K389" s="358" t="str">
        <f t="shared" si="156"/>
        <v/>
      </c>
      <c r="L389" s="358">
        <f t="shared" si="180"/>
        <v>0</v>
      </c>
      <c r="M389" s="358">
        <f t="shared" si="181"/>
        <v>0</v>
      </c>
      <c r="N389" s="359" t="str">
        <f t="shared" si="157"/>
        <v/>
      </c>
      <c r="O389" s="359" t="str">
        <f t="shared" si="158"/>
        <v/>
      </c>
      <c r="P389" s="359" t="str">
        <f t="shared" si="159"/>
        <v/>
      </c>
      <c r="Q389" s="359" t="str">
        <f t="shared" si="160"/>
        <v/>
      </c>
      <c r="R389" s="359" t="str">
        <f t="shared" si="161"/>
        <v/>
      </c>
      <c r="S389" s="359" t="str">
        <f t="shared" si="162"/>
        <v/>
      </c>
      <c r="T389" s="431" t="str">
        <f t="shared" si="182"/>
        <v/>
      </c>
      <c r="U389" s="515"/>
      <c r="V389" s="108"/>
      <c r="W389" s="109"/>
      <c r="X389" s="110"/>
      <c r="Y389" s="111"/>
      <c r="Z389" s="113"/>
      <c r="AA389" s="112"/>
      <c r="AB389" s="431" t="str">
        <f t="shared" si="163"/>
        <v/>
      </c>
      <c r="AC389" s="704" t="str">
        <f t="shared" si="183"/>
        <v/>
      </c>
      <c r="AD389" s="622"/>
      <c r="AE389" s="462"/>
      <c r="AF389" s="360" t="str">
        <f t="shared" si="164"/>
        <v/>
      </c>
      <c r="AG389" s="360" t="str">
        <f t="shared" si="165"/>
        <v/>
      </c>
      <c r="AH389" s="361" t="str">
        <f t="shared" si="166"/>
        <v/>
      </c>
      <c r="AI389" s="361" t="str">
        <f t="shared" si="167"/>
        <v/>
      </c>
      <c r="AJ389" s="361" t="str">
        <f t="shared" si="168"/>
        <v/>
      </c>
      <c r="AK389" s="361" t="str">
        <f t="shared" si="169"/>
        <v/>
      </c>
      <c r="AL389" s="361" t="str">
        <f t="shared" si="170"/>
        <v/>
      </c>
      <c r="AM389" s="361" t="str">
        <f t="shared" si="171"/>
        <v/>
      </c>
      <c r="AN389" s="362" t="str">
        <f>IF(AF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2,FALSE),IF(OR(AJ389=1,AJ389=2),VLOOKUP(AH389,INDEX((係数_乗用_ガソリン,係数_乗用_CNG,係数_乗用_軽油,係数_乗用_メタノール,係数_乗用_LPG),1,1,AR389):INDEX((係数_乗用_ガソリン,係数_乗用_CNG,係数_乗用_軽油,係数_乗用_メタノール,係数_乗用_LPG),125,5,AR389),2,FALSE))))))</f>
        <v/>
      </c>
      <c r="AO389" s="362" t="str">
        <f>IF(T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3,FALSE),IF(OR(AJ389=1,AJ389=2),VLOOKUP(AH389,INDEX((係数_乗用_ガソリン,係数_乗用_CNG,係数_乗用_軽油,係数_乗用_メタノール,係数_乗用_LPG),1,1,AR389):INDEX((係数_乗用_ガソリン,係数_乗用_CNG,係数_乗用_軽油,係数_乗用_メタノール,係数_乗用_LPG),125,5,AR389),3,FALSE))))))</f>
        <v/>
      </c>
      <c r="AP389" s="361" t="str">
        <f t="shared" si="172"/>
        <v/>
      </c>
      <c r="AQ389" s="363" t="str">
        <f t="shared" si="173"/>
        <v/>
      </c>
      <c r="AR389" s="361" t="str">
        <f t="shared" si="174"/>
        <v/>
      </c>
      <c r="AS389" s="363" t="str">
        <f t="shared" si="175"/>
        <v/>
      </c>
      <c r="AT389" s="364" t="str">
        <f t="shared" si="176"/>
        <v/>
      </c>
      <c r="AX389" s="607" t="b">
        <f t="shared" si="184"/>
        <v>0</v>
      </c>
      <c r="AY389" s="6" t="str">
        <f t="shared" si="185"/>
        <v>FALSEFALSEFALSE</v>
      </c>
      <c r="AZ389" s="608">
        <f t="shared" si="177"/>
        <v>0</v>
      </c>
      <c r="BA389" s="609" t="str">
        <f t="shared" si="186"/>
        <v/>
      </c>
      <c r="BB389" s="609">
        <f t="shared" si="178"/>
        <v>0</v>
      </c>
      <c r="BC389" s="604" t="str">
        <f t="shared" si="179"/>
        <v/>
      </c>
    </row>
    <row r="390" spans="1:55">
      <c r="A390" s="366">
        <v>334</v>
      </c>
      <c r="B390" s="108"/>
      <c r="C390" s="286"/>
      <c r="D390" s="287"/>
      <c r="E390" s="287"/>
      <c r="F390" s="288"/>
      <c r="G390" s="290"/>
      <c r="H390" s="107"/>
      <c r="I390" s="290"/>
      <c r="J390" s="107"/>
      <c r="K390" s="358" t="str">
        <f t="shared" si="156"/>
        <v/>
      </c>
      <c r="L390" s="358">
        <f t="shared" si="180"/>
        <v>0</v>
      </c>
      <c r="M390" s="358">
        <f t="shared" si="181"/>
        <v>0</v>
      </c>
      <c r="N390" s="359" t="str">
        <f t="shared" si="157"/>
        <v/>
      </c>
      <c r="O390" s="359" t="str">
        <f t="shared" si="158"/>
        <v/>
      </c>
      <c r="P390" s="359" t="str">
        <f t="shared" si="159"/>
        <v/>
      </c>
      <c r="Q390" s="359" t="str">
        <f t="shared" si="160"/>
        <v/>
      </c>
      <c r="R390" s="359" t="str">
        <f t="shared" si="161"/>
        <v/>
      </c>
      <c r="S390" s="359" t="str">
        <f t="shared" si="162"/>
        <v/>
      </c>
      <c r="T390" s="431" t="str">
        <f t="shared" si="182"/>
        <v/>
      </c>
      <c r="U390" s="515"/>
      <c r="V390" s="108"/>
      <c r="W390" s="109"/>
      <c r="X390" s="110"/>
      <c r="Y390" s="111"/>
      <c r="Z390" s="113"/>
      <c r="AA390" s="112"/>
      <c r="AB390" s="431" t="str">
        <f t="shared" si="163"/>
        <v/>
      </c>
      <c r="AC390" s="704" t="str">
        <f t="shared" si="183"/>
        <v/>
      </c>
      <c r="AD390" s="622"/>
      <c r="AE390" s="462"/>
      <c r="AF390" s="360" t="str">
        <f t="shared" si="164"/>
        <v/>
      </c>
      <c r="AG390" s="360" t="str">
        <f t="shared" si="165"/>
        <v/>
      </c>
      <c r="AH390" s="361" t="str">
        <f t="shared" si="166"/>
        <v/>
      </c>
      <c r="AI390" s="361" t="str">
        <f t="shared" si="167"/>
        <v/>
      </c>
      <c r="AJ390" s="361" t="str">
        <f t="shared" si="168"/>
        <v/>
      </c>
      <c r="AK390" s="361" t="str">
        <f t="shared" si="169"/>
        <v/>
      </c>
      <c r="AL390" s="361" t="str">
        <f t="shared" si="170"/>
        <v/>
      </c>
      <c r="AM390" s="361" t="str">
        <f t="shared" si="171"/>
        <v/>
      </c>
      <c r="AN390" s="362" t="str">
        <f>IF(AF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2,FALSE),IF(OR(AJ390=1,AJ390=2),VLOOKUP(AH390,INDEX((係数_乗用_ガソリン,係数_乗用_CNG,係数_乗用_軽油,係数_乗用_メタノール,係数_乗用_LPG),1,1,AR390):INDEX((係数_乗用_ガソリン,係数_乗用_CNG,係数_乗用_軽油,係数_乗用_メタノール,係数_乗用_LPG),125,5,AR390),2,FALSE))))))</f>
        <v/>
      </c>
      <c r="AO390" s="362" t="str">
        <f>IF(T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3,FALSE),IF(OR(AJ390=1,AJ390=2),VLOOKUP(AH390,INDEX((係数_乗用_ガソリン,係数_乗用_CNG,係数_乗用_軽油,係数_乗用_メタノール,係数_乗用_LPG),1,1,AR390):INDEX((係数_乗用_ガソリン,係数_乗用_CNG,係数_乗用_軽油,係数_乗用_メタノール,係数_乗用_LPG),125,5,AR390),3,FALSE))))))</f>
        <v/>
      </c>
      <c r="AP390" s="361" t="str">
        <f t="shared" si="172"/>
        <v/>
      </c>
      <c r="AQ390" s="363" t="str">
        <f t="shared" si="173"/>
        <v/>
      </c>
      <c r="AR390" s="361" t="str">
        <f t="shared" si="174"/>
        <v/>
      </c>
      <c r="AS390" s="363" t="str">
        <f t="shared" si="175"/>
        <v/>
      </c>
      <c r="AT390" s="364" t="str">
        <f t="shared" si="176"/>
        <v/>
      </c>
      <c r="AX390" s="607" t="b">
        <f t="shared" si="184"/>
        <v>0</v>
      </c>
      <c r="AY390" s="6" t="str">
        <f t="shared" si="185"/>
        <v>FALSEFALSEFALSE</v>
      </c>
      <c r="AZ390" s="608">
        <f t="shared" si="177"/>
        <v>0</v>
      </c>
      <c r="BA390" s="609" t="str">
        <f t="shared" si="186"/>
        <v/>
      </c>
      <c r="BB390" s="609">
        <f t="shared" si="178"/>
        <v>0</v>
      </c>
      <c r="BC390" s="604" t="str">
        <f t="shared" si="179"/>
        <v/>
      </c>
    </row>
    <row r="391" spans="1:55">
      <c r="A391" s="366">
        <v>335</v>
      </c>
      <c r="B391" s="108"/>
      <c r="C391" s="286"/>
      <c r="D391" s="287"/>
      <c r="E391" s="287"/>
      <c r="F391" s="288"/>
      <c r="G391" s="290"/>
      <c r="H391" s="107"/>
      <c r="I391" s="290"/>
      <c r="J391" s="107"/>
      <c r="K391" s="358" t="str">
        <f t="shared" si="156"/>
        <v/>
      </c>
      <c r="L391" s="358">
        <f t="shared" si="180"/>
        <v>0</v>
      </c>
      <c r="M391" s="358">
        <f t="shared" si="181"/>
        <v>0</v>
      </c>
      <c r="N391" s="359" t="str">
        <f t="shared" si="157"/>
        <v/>
      </c>
      <c r="O391" s="359" t="str">
        <f t="shared" si="158"/>
        <v/>
      </c>
      <c r="P391" s="359" t="str">
        <f t="shared" si="159"/>
        <v/>
      </c>
      <c r="Q391" s="359" t="str">
        <f t="shared" si="160"/>
        <v/>
      </c>
      <c r="R391" s="359" t="str">
        <f t="shared" si="161"/>
        <v/>
      </c>
      <c r="S391" s="359" t="str">
        <f t="shared" si="162"/>
        <v/>
      </c>
      <c r="T391" s="431" t="str">
        <f t="shared" si="182"/>
        <v/>
      </c>
      <c r="U391" s="515"/>
      <c r="V391" s="108"/>
      <c r="W391" s="109"/>
      <c r="X391" s="110"/>
      <c r="Y391" s="111"/>
      <c r="Z391" s="113"/>
      <c r="AA391" s="112"/>
      <c r="AB391" s="431" t="str">
        <f t="shared" si="163"/>
        <v/>
      </c>
      <c r="AC391" s="704" t="str">
        <f t="shared" si="183"/>
        <v/>
      </c>
      <c r="AD391" s="622"/>
      <c r="AE391" s="462"/>
      <c r="AF391" s="360" t="str">
        <f t="shared" si="164"/>
        <v/>
      </c>
      <c r="AG391" s="360" t="str">
        <f t="shared" si="165"/>
        <v/>
      </c>
      <c r="AH391" s="361" t="str">
        <f t="shared" si="166"/>
        <v/>
      </c>
      <c r="AI391" s="361" t="str">
        <f t="shared" si="167"/>
        <v/>
      </c>
      <c r="AJ391" s="361" t="str">
        <f t="shared" si="168"/>
        <v/>
      </c>
      <c r="AK391" s="361" t="str">
        <f t="shared" si="169"/>
        <v/>
      </c>
      <c r="AL391" s="361" t="str">
        <f t="shared" si="170"/>
        <v/>
      </c>
      <c r="AM391" s="361" t="str">
        <f t="shared" si="171"/>
        <v/>
      </c>
      <c r="AN391" s="362" t="str">
        <f>IF(AF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2,FALSE),IF(OR(AJ391=1,AJ391=2),VLOOKUP(AH391,INDEX((係数_乗用_ガソリン,係数_乗用_CNG,係数_乗用_軽油,係数_乗用_メタノール,係数_乗用_LPG),1,1,AR391):INDEX((係数_乗用_ガソリン,係数_乗用_CNG,係数_乗用_軽油,係数_乗用_メタノール,係数_乗用_LPG),125,5,AR391),2,FALSE))))))</f>
        <v/>
      </c>
      <c r="AO391" s="362" t="str">
        <f>IF(T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3,FALSE),IF(OR(AJ391=1,AJ391=2),VLOOKUP(AH391,INDEX((係数_乗用_ガソリン,係数_乗用_CNG,係数_乗用_軽油,係数_乗用_メタノール,係数_乗用_LPG),1,1,AR391):INDEX((係数_乗用_ガソリン,係数_乗用_CNG,係数_乗用_軽油,係数_乗用_メタノール,係数_乗用_LPG),125,5,AR391),3,FALSE))))))</f>
        <v/>
      </c>
      <c r="AP391" s="361" t="str">
        <f t="shared" si="172"/>
        <v/>
      </c>
      <c r="AQ391" s="363" t="str">
        <f t="shared" si="173"/>
        <v/>
      </c>
      <c r="AR391" s="361" t="str">
        <f t="shared" si="174"/>
        <v/>
      </c>
      <c r="AS391" s="363" t="str">
        <f t="shared" si="175"/>
        <v/>
      </c>
      <c r="AT391" s="364" t="str">
        <f t="shared" si="176"/>
        <v/>
      </c>
      <c r="AX391" s="607" t="b">
        <f t="shared" si="184"/>
        <v>0</v>
      </c>
      <c r="AY391" s="6" t="str">
        <f t="shared" si="185"/>
        <v>FALSEFALSEFALSE</v>
      </c>
      <c r="AZ391" s="608">
        <f t="shared" si="177"/>
        <v>0</v>
      </c>
      <c r="BA391" s="609" t="str">
        <f t="shared" si="186"/>
        <v/>
      </c>
      <c r="BB391" s="609">
        <f t="shared" si="178"/>
        <v>0</v>
      </c>
      <c r="BC391" s="604" t="str">
        <f t="shared" si="179"/>
        <v/>
      </c>
    </row>
    <row r="392" spans="1:55">
      <c r="A392" s="366">
        <v>336</v>
      </c>
      <c r="B392" s="108"/>
      <c r="C392" s="286"/>
      <c r="D392" s="287"/>
      <c r="E392" s="287"/>
      <c r="F392" s="288"/>
      <c r="G392" s="290"/>
      <c r="H392" s="107"/>
      <c r="I392" s="290"/>
      <c r="J392" s="107"/>
      <c r="K392" s="358" t="str">
        <f t="shared" si="156"/>
        <v/>
      </c>
      <c r="L392" s="358">
        <f t="shared" si="180"/>
        <v>0</v>
      </c>
      <c r="M392" s="358">
        <f t="shared" si="181"/>
        <v>0</v>
      </c>
      <c r="N392" s="359" t="str">
        <f t="shared" si="157"/>
        <v/>
      </c>
      <c r="O392" s="359" t="str">
        <f t="shared" si="158"/>
        <v/>
      </c>
      <c r="P392" s="359" t="str">
        <f t="shared" si="159"/>
        <v/>
      </c>
      <c r="Q392" s="359" t="str">
        <f t="shared" si="160"/>
        <v/>
      </c>
      <c r="R392" s="359" t="str">
        <f t="shared" si="161"/>
        <v/>
      </c>
      <c r="S392" s="359" t="str">
        <f t="shared" si="162"/>
        <v/>
      </c>
      <c r="T392" s="431" t="str">
        <f t="shared" si="182"/>
        <v/>
      </c>
      <c r="U392" s="515"/>
      <c r="V392" s="108"/>
      <c r="W392" s="109"/>
      <c r="X392" s="110"/>
      <c r="Y392" s="111"/>
      <c r="Z392" s="113"/>
      <c r="AA392" s="112"/>
      <c r="AB392" s="431" t="str">
        <f t="shared" si="163"/>
        <v/>
      </c>
      <c r="AC392" s="704" t="str">
        <f t="shared" si="183"/>
        <v/>
      </c>
      <c r="AD392" s="622"/>
      <c r="AE392" s="462"/>
      <c r="AF392" s="360" t="str">
        <f t="shared" si="164"/>
        <v/>
      </c>
      <c r="AG392" s="360" t="str">
        <f t="shared" si="165"/>
        <v/>
      </c>
      <c r="AH392" s="361" t="str">
        <f t="shared" si="166"/>
        <v/>
      </c>
      <c r="AI392" s="361" t="str">
        <f t="shared" si="167"/>
        <v/>
      </c>
      <c r="AJ392" s="361" t="str">
        <f t="shared" si="168"/>
        <v/>
      </c>
      <c r="AK392" s="361" t="str">
        <f t="shared" si="169"/>
        <v/>
      </c>
      <c r="AL392" s="361" t="str">
        <f t="shared" si="170"/>
        <v/>
      </c>
      <c r="AM392" s="361" t="str">
        <f t="shared" si="171"/>
        <v/>
      </c>
      <c r="AN392" s="362" t="str">
        <f>IF(AF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2,FALSE),IF(OR(AJ392=1,AJ392=2),VLOOKUP(AH392,INDEX((係数_乗用_ガソリン,係数_乗用_CNG,係数_乗用_軽油,係数_乗用_メタノール,係数_乗用_LPG),1,1,AR392):INDEX((係数_乗用_ガソリン,係数_乗用_CNG,係数_乗用_軽油,係数_乗用_メタノール,係数_乗用_LPG),125,5,AR392),2,FALSE))))))</f>
        <v/>
      </c>
      <c r="AO392" s="362" t="str">
        <f>IF(T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3,FALSE),IF(OR(AJ392=1,AJ392=2),VLOOKUP(AH392,INDEX((係数_乗用_ガソリン,係数_乗用_CNG,係数_乗用_軽油,係数_乗用_メタノール,係数_乗用_LPG),1,1,AR392):INDEX((係数_乗用_ガソリン,係数_乗用_CNG,係数_乗用_軽油,係数_乗用_メタノール,係数_乗用_LPG),125,5,AR392),3,FALSE))))))</f>
        <v/>
      </c>
      <c r="AP392" s="361" t="str">
        <f t="shared" si="172"/>
        <v/>
      </c>
      <c r="AQ392" s="363" t="str">
        <f t="shared" si="173"/>
        <v/>
      </c>
      <c r="AR392" s="361" t="str">
        <f t="shared" si="174"/>
        <v/>
      </c>
      <c r="AS392" s="363" t="str">
        <f t="shared" si="175"/>
        <v/>
      </c>
      <c r="AT392" s="364" t="str">
        <f t="shared" si="176"/>
        <v/>
      </c>
      <c r="AX392" s="607" t="b">
        <f t="shared" si="184"/>
        <v>0</v>
      </c>
      <c r="AY392" s="6" t="str">
        <f t="shared" si="185"/>
        <v>FALSEFALSEFALSE</v>
      </c>
      <c r="AZ392" s="608">
        <f t="shared" si="177"/>
        <v>0</v>
      </c>
      <c r="BA392" s="609" t="str">
        <f t="shared" si="186"/>
        <v/>
      </c>
      <c r="BB392" s="609">
        <f t="shared" si="178"/>
        <v>0</v>
      </c>
      <c r="BC392" s="604" t="str">
        <f t="shared" si="179"/>
        <v/>
      </c>
    </row>
    <row r="393" spans="1:55">
      <c r="A393" s="366">
        <v>337</v>
      </c>
      <c r="B393" s="108"/>
      <c r="C393" s="286"/>
      <c r="D393" s="287"/>
      <c r="E393" s="287"/>
      <c r="F393" s="288"/>
      <c r="G393" s="290"/>
      <c r="H393" s="107"/>
      <c r="I393" s="290"/>
      <c r="J393" s="107"/>
      <c r="K393" s="358" t="str">
        <f t="shared" si="156"/>
        <v/>
      </c>
      <c r="L393" s="358">
        <f t="shared" si="180"/>
        <v>0</v>
      </c>
      <c r="M393" s="358">
        <f t="shared" si="181"/>
        <v>0</v>
      </c>
      <c r="N393" s="359" t="str">
        <f t="shared" si="157"/>
        <v/>
      </c>
      <c r="O393" s="359" t="str">
        <f t="shared" si="158"/>
        <v/>
      </c>
      <c r="P393" s="359" t="str">
        <f t="shared" si="159"/>
        <v/>
      </c>
      <c r="Q393" s="359" t="str">
        <f t="shared" si="160"/>
        <v/>
      </c>
      <c r="R393" s="359" t="str">
        <f t="shared" si="161"/>
        <v/>
      </c>
      <c r="S393" s="359" t="str">
        <f t="shared" si="162"/>
        <v/>
      </c>
      <c r="T393" s="431" t="str">
        <f t="shared" si="182"/>
        <v/>
      </c>
      <c r="U393" s="515"/>
      <c r="V393" s="108"/>
      <c r="W393" s="109"/>
      <c r="X393" s="110"/>
      <c r="Y393" s="111"/>
      <c r="Z393" s="113"/>
      <c r="AA393" s="112"/>
      <c r="AB393" s="431" t="str">
        <f t="shared" si="163"/>
        <v/>
      </c>
      <c r="AC393" s="704" t="str">
        <f t="shared" si="183"/>
        <v/>
      </c>
      <c r="AD393" s="622"/>
      <c r="AE393" s="462"/>
      <c r="AF393" s="360" t="str">
        <f t="shared" si="164"/>
        <v/>
      </c>
      <c r="AG393" s="360" t="str">
        <f t="shared" si="165"/>
        <v/>
      </c>
      <c r="AH393" s="361" t="str">
        <f t="shared" si="166"/>
        <v/>
      </c>
      <c r="AI393" s="361" t="str">
        <f t="shared" si="167"/>
        <v/>
      </c>
      <c r="AJ393" s="361" t="str">
        <f t="shared" si="168"/>
        <v/>
      </c>
      <c r="AK393" s="361" t="str">
        <f t="shared" si="169"/>
        <v/>
      </c>
      <c r="AL393" s="361" t="str">
        <f t="shared" si="170"/>
        <v/>
      </c>
      <c r="AM393" s="361" t="str">
        <f t="shared" si="171"/>
        <v/>
      </c>
      <c r="AN393" s="362" t="str">
        <f>IF(AF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2,FALSE),IF(OR(AJ393=1,AJ393=2),VLOOKUP(AH393,INDEX((係数_乗用_ガソリン,係数_乗用_CNG,係数_乗用_軽油,係数_乗用_メタノール,係数_乗用_LPG),1,1,AR393):INDEX((係数_乗用_ガソリン,係数_乗用_CNG,係数_乗用_軽油,係数_乗用_メタノール,係数_乗用_LPG),125,5,AR393),2,FALSE))))))</f>
        <v/>
      </c>
      <c r="AO393" s="362" t="str">
        <f>IF(T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3,FALSE),IF(OR(AJ393=1,AJ393=2),VLOOKUP(AH393,INDEX((係数_乗用_ガソリン,係数_乗用_CNG,係数_乗用_軽油,係数_乗用_メタノール,係数_乗用_LPG),1,1,AR393):INDEX((係数_乗用_ガソリン,係数_乗用_CNG,係数_乗用_軽油,係数_乗用_メタノール,係数_乗用_LPG),125,5,AR393),3,FALSE))))))</f>
        <v/>
      </c>
      <c r="AP393" s="361" t="str">
        <f t="shared" si="172"/>
        <v/>
      </c>
      <c r="AQ393" s="363" t="str">
        <f t="shared" si="173"/>
        <v/>
      </c>
      <c r="AR393" s="361" t="str">
        <f t="shared" si="174"/>
        <v/>
      </c>
      <c r="AS393" s="363" t="str">
        <f t="shared" si="175"/>
        <v/>
      </c>
      <c r="AT393" s="364" t="str">
        <f t="shared" si="176"/>
        <v/>
      </c>
      <c r="AX393" s="607" t="b">
        <f t="shared" si="184"/>
        <v>0</v>
      </c>
      <c r="AY393" s="6" t="str">
        <f t="shared" si="185"/>
        <v>FALSEFALSEFALSE</v>
      </c>
      <c r="AZ393" s="608">
        <f t="shared" si="177"/>
        <v>0</v>
      </c>
      <c r="BA393" s="609" t="str">
        <f t="shared" si="186"/>
        <v/>
      </c>
      <c r="BB393" s="609">
        <f t="shared" si="178"/>
        <v>0</v>
      </c>
      <c r="BC393" s="604" t="str">
        <f t="shared" si="179"/>
        <v/>
      </c>
    </row>
    <row r="394" spans="1:55">
      <c r="A394" s="366">
        <v>338</v>
      </c>
      <c r="B394" s="108"/>
      <c r="C394" s="286"/>
      <c r="D394" s="287"/>
      <c r="E394" s="287"/>
      <c r="F394" s="288"/>
      <c r="G394" s="290"/>
      <c r="H394" s="107"/>
      <c r="I394" s="290"/>
      <c r="J394" s="107"/>
      <c r="K394" s="358" t="str">
        <f t="shared" si="156"/>
        <v/>
      </c>
      <c r="L394" s="358">
        <f t="shared" si="180"/>
        <v>0</v>
      </c>
      <c r="M394" s="358">
        <f t="shared" si="181"/>
        <v>0</v>
      </c>
      <c r="N394" s="359" t="str">
        <f t="shared" si="157"/>
        <v/>
      </c>
      <c r="O394" s="359" t="str">
        <f t="shared" si="158"/>
        <v/>
      </c>
      <c r="P394" s="359" t="str">
        <f t="shared" si="159"/>
        <v/>
      </c>
      <c r="Q394" s="359" t="str">
        <f t="shared" si="160"/>
        <v/>
      </c>
      <c r="R394" s="359" t="str">
        <f t="shared" si="161"/>
        <v/>
      </c>
      <c r="S394" s="359" t="str">
        <f t="shared" si="162"/>
        <v/>
      </c>
      <c r="T394" s="431" t="str">
        <f t="shared" si="182"/>
        <v/>
      </c>
      <c r="U394" s="515"/>
      <c r="V394" s="108"/>
      <c r="W394" s="109"/>
      <c r="X394" s="110"/>
      <c r="Y394" s="111"/>
      <c r="Z394" s="113"/>
      <c r="AA394" s="112"/>
      <c r="AB394" s="431" t="str">
        <f t="shared" si="163"/>
        <v/>
      </c>
      <c r="AC394" s="704" t="str">
        <f t="shared" si="183"/>
        <v/>
      </c>
      <c r="AD394" s="622"/>
      <c r="AE394" s="462"/>
      <c r="AF394" s="360" t="str">
        <f t="shared" si="164"/>
        <v/>
      </c>
      <c r="AG394" s="360" t="str">
        <f t="shared" si="165"/>
        <v/>
      </c>
      <c r="AH394" s="361" t="str">
        <f t="shared" si="166"/>
        <v/>
      </c>
      <c r="AI394" s="361" t="str">
        <f t="shared" si="167"/>
        <v/>
      </c>
      <c r="AJ394" s="361" t="str">
        <f t="shared" si="168"/>
        <v/>
      </c>
      <c r="AK394" s="361" t="str">
        <f t="shared" si="169"/>
        <v/>
      </c>
      <c r="AL394" s="361" t="str">
        <f t="shared" si="170"/>
        <v/>
      </c>
      <c r="AM394" s="361" t="str">
        <f t="shared" si="171"/>
        <v/>
      </c>
      <c r="AN394" s="362" t="str">
        <f>IF(AF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2,FALSE),IF(OR(AJ394=1,AJ394=2),VLOOKUP(AH394,INDEX((係数_乗用_ガソリン,係数_乗用_CNG,係数_乗用_軽油,係数_乗用_メタノール,係数_乗用_LPG),1,1,AR394):INDEX((係数_乗用_ガソリン,係数_乗用_CNG,係数_乗用_軽油,係数_乗用_メタノール,係数_乗用_LPG),125,5,AR394),2,FALSE))))))</f>
        <v/>
      </c>
      <c r="AO394" s="362" t="str">
        <f>IF(T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3,FALSE),IF(OR(AJ394=1,AJ394=2),VLOOKUP(AH394,INDEX((係数_乗用_ガソリン,係数_乗用_CNG,係数_乗用_軽油,係数_乗用_メタノール,係数_乗用_LPG),1,1,AR394):INDEX((係数_乗用_ガソリン,係数_乗用_CNG,係数_乗用_軽油,係数_乗用_メタノール,係数_乗用_LPG),125,5,AR394),3,FALSE))))))</f>
        <v/>
      </c>
      <c r="AP394" s="361" t="str">
        <f t="shared" si="172"/>
        <v/>
      </c>
      <c r="AQ394" s="363" t="str">
        <f t="shared" si="173"/>
        <v/>
      </c>
      <c r="AR394" s="361" t="str">
        <f t="shared" si="174"/>
        <v/>
      </c>
      <c r="AS394" s="363" t="str">
        <f t="shared" si="175"/>
        <v/>
      </c>
      <c r="AT394" s="364" t="str">
        <f t="shared" si="176"/>
        <v/>
      </c>
      <c r="AX394" s="607" t="b">
        <f t="shared" si="184"/>
        <v>0</v>
      </c>
      <c r="AY394" s="6" t="str">
        <f t="shared" si="185"/>
        <v>FALSEFALSEFALSE</v>
      </c>
      <c r="AZ394" s="608">
        <f t="shared" si="177"/>
        <v>0</v>
      </c>
      <c r="BA394" s="609" t="str">
        <f t="shared" si="186"/>
        <v/>
      </c>
      <c r="BB394" s="609">
        <f t="shared" si="178"/>
        <v>0</v>
      </c>
      <c r="BC394" s="604" t="str">
        <f t="shared" si="179"/>
        <v/>
      </c>
    </row>
    <row r="395" spans="1:55">
      <c r="A395" s="366">
        <v>339</v>
      </c>
      <c r="B395" s="108"/>
      <c r="C395" s="286"/>
      <c r="D395" s="287"/>
      <c r="E395" s="287"/>
      <c r="F395" s="288"/>
      <c r="G395" s="290"/>
      <c r="H395" s="107"/>
      <c r="I395" s="290"/>
      <c r="J395" s="107"/>
      <c r="K395" s="358" t="str">
        <f t="shared" si="156"/>
        <v/>
      </c>
      <c r="L395" s="358">
        <f t="shared" si="180"/>
        <v>0</v>
      </c>
      <c r="M395" s="358">
        <f t="shared" si="181"/>
        <v>0</v>
      </c>
      <c r="N395" s="359" t="str">
        <f t="shared" si="157"/>
        <v/>
      </c>
      <c r="O395" s="359" t="str">
        <f t="shared" si="158"/>
        <v/>
      </c>
      <c r="P395" s="359" t="str">
        <f t="shared" si="159"/>
        <v/>
      </c>
      <c r="Q395" s="359" t="str">
        <f t="shared" si="160"/>
        <v/>
      </c>
      <c r="R395" s="359" t="str">
        <f t="shared" si="161"/>
        <v/>
      </c>
      <c r="S395" s="359" t="str">
        <f t="shared" si="162"/>
        <v/>
      </c>
      <c r="T395" s="431" t="str">
        <f t="shared" si="182"/>
        <v/>
      </c>
      <c r="U395" s="515"/>
      <c r="V395" s="108"/>
      <c r="W395" s="109"/>
      <c r="X395" s="110"/>
      <c r="Y395" s="111"/>
      <c r="Z395" s="113"/>
      <c r="AA395" s="112"/>
      <c r="AB395" s="431" t="str">
        <f t="shared" si="163"/>
        <v/>
      </c>
      <c r="AC395" s="704" t="str">
        <f t="shared" si="183"/>
        <v/>
      </c>
      <c r="AD395" s="622"/>
      <c r="AE395" s="462"/>
      <c r="AF395" s="360" t="str">
        <f t="shared" si="164"/>
        <v/>
      </c>
      <c r="AG395" s="360" t="str">
        <f t="shared" si="165"/>
        <v/>
      </c>
      <c r="AH395" s="361" t="str">
        <f t="shared" si="166"/>
        <v/>
      </c>
      <c r="AI395" s="361" t="str">
        <f t="shared" si="167"/>
        <v/>
      </c>
      <c r="AJ395" s="361" t="str">
        <f t="shared" si="168"/>
        <v/>
      </c>
      <c r="AK395" s="361" t="str">
        <f t="shared" si="169"/>
        <v/>
      </c>
      <c r="AL395" s="361" t="str">
        <f t="shared" si="170"/>
        <v/>
      </c>
      <c r="AM395" s="361" t="str">
        <f t="shared" si="171"/>
        <v/>
      </c>
      <c r="AN395" s="362" t="str">
        <f>IF(AF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2,FALSE),IF(OR(AJ395=1,AJ395=2),VLOOKUP(AH395,INDEX((係数_乗用_ガソリン,係数_乗用_CNG,係数_乗用_軽油,係数_乗用_メタノール,係数_乗用_LPG),1,1,AR395):INDEX((係数_乗用_ガソリン,係数_乗用_CNG,係数_乗用_軽油,係数_乗用_メタノール,係数_乗用_LPG),125,5,AR395),2,FALSE))))))</f>
        <v/>
      </c>
      <c r="AO395" s="362" t="str">
        <f>IF(T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3,FALSE),IF(OR(AJ395=1,AJ395=2),VLOOKUP(AH395,INDEX((係数_乗用_ガソリン,係数_乗用_CNG,係数_乗用_軽油,係数_乗用_メタノール,係数_乗用_LPG),1,1,AR395):INDEX((係数_乗用_ガソリン,係数_乗用_CNG,係数_乗用_軽油,係数_乗用_メタノール,係数_乗用_LPG),125,5,AR395),3,FALSE))))))</f>
        <v/>
      </c>
      <c r="AP395" s="361" t="str">
        <f t="shared" si="172"/>
        <v/>
      </c>
      <c r="AQ395" s="363" t="str">
        <f t="shared" si="173"/>
        <v/>
      </c>
      <c r="AR395" s="361" t="str">
        <f t="shared" si="174"/>
        <v/>
      </c>
      <c r="AS395" s="363" t="str">
        <f t="shared" si="175"/>
        <v/>
      </c>
      <c r="AT395" s="364" t="str">
        <f t="shared" si="176"/>
        <v/>
      </c>
      <c r="AX395" s="607" t="b">
        <f t="shared" si="184"/>
        <v>0</v>
      </c>
      <c r="AY395" s="6" t="str">
        <f t="shared" si="185"/>
        <v>FALSEFALSEFALSE</v>
      </c>
      <c r="AZ395" s="608">
        <f t="shared" si="177"/>
        <v>0</v>
      </c>
      <c r="BA395" s="609" t="str">
        <f t="shared" si="186"/>
        <v/>
      </c>
      <c r="BB395" s="609">
        <f t="shared" si="178"/>
        <v>0</v>
      </c>
      <c r="BC395" s="604" t="str">
        <f t="shared" si="179"/>
        <v/>
      </c>
    </row>
    <row r="396" spans="1:55">
      <c r="A396" s="366">
        <v>340</v>
      </c>
      <c r="B396" s="108"/>
      <c r="C396" s="286"/>
      <c r="D396" s="287"/>
      <c r="E396" s="287"/>
      <c r="F396" s="288"/>
      <c r="G396" s="290"/>
      <c r="H396" s="107"/>
      <c r="I396" s="290"/>
      <c r="J396" s="107"/>
      <c r="K396" s="358" t="str">
        <f t="shared" si="156"/>
        <v/>
      </c>
      <c r="L396" s="358">
        <f t="shared" si="180"/>
        <v>0</v>
      </c>
      <c r="M396" s="358">
        <f t="shared" si="181"/>
        <v>0</v>
      </c>
      <c r="N396" s="359" t="str">
        <f t="shared" si="157"/>
        <v/>
      </c>
      <c r="O396" s="359" t="str">
        <f t="shared" si="158"/>
        <v/>
      </c>
      <c r="P396" s="359" t="str">
        <f t="shared" si="159"/>
        <v/>
      </c>
      <c r="Q396" s="359" t="str">
        <f t="shared" si="160"/>
        <v/>
      </c>
      <c r="R396" s="359" t="str">
        <f t="shared" si="161"/>
        <v/>
      </c>
      <c r="S396" s="359" t="str">
        <f t="shared" si="162"/>
        <v/>
      </c>
      <c r="T396" s="431" t="str">
        <f t="shared" si="182"/>
        <v/>
      </c>
      <c r="U396" s="515"/>
      <c r="V396" s="108"/>
      <c r="W396" s="109"/>
      <c r="X396" s="110"/>
      <c r="Y396" s="111"/>
      <c r="Z396" s="113"/>
      <c r="AA396" s="112"/>
      <c r="AB396" s="431" t="str">
        <f t="shared" si="163"/>
        <v/>
      </c>
      <c r="AC396" s="704" t="str">
        <f t="shared" si="183"/>
        <v/>
      </c>
      <c r="AD396" s="622"/>
      <c r="AE396" s="462"/>
      <c r="AF396" s="360" t="str">
        <f t="shared" si="164"/>
        <v/>
      </c>
      <c r="AG396" s="360" t="str">
        <f t="shared" si="165"/>
        <v/>
      </c>
      <c r="AH396" s="361" t="str">
        <f t="shared" si="166"/>
        <v/>
      </c>
      <c r="AI396" s="361" t="str">
        <f t="shared" si="167"/>
        <v/>
      </c>
      <c r="AJ396" s="361" t="str">
        <f t="shared" si="168"/>
        <v/>
      </c>
      <c r="AK396" s="361" t="str">
        <f t="shared" si="169"/>
        <v/>
      </c>
      <c r="AL396" s="361" t="str">
        <f t="shared" si="170"/>
        <v/>
      </c>
      <c r="AM396" s="361" t="str">
        <f t="shared" si="171"/>
        <v/>
      </c>
      <c r="AN396" s="362" t="str">
        <f>IF(AF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2,FALSE),IF(OR(AJ396=1,AJ396=2),VLOOKUP(AH396,INDEX((係数_乗用_ガソリン,係数_乗用_CNG,係数_乗用_軽油,係数_乗用_メタノール,係数_乗用_LPG),1,1,AR396):INDEX((係数_乗用_ガソリン,係数_乗用_CNG,係数_乗用_軽油,係数_乗用_メタノール,係数_乗用_LPG),125,5,AR396),2,FALSE))))))</f>
        <v/>
      </c>
      <c r="AO396" s="362" t="str">
        <f>IF(T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3,FALSE),IF(OR(AJ396=1,AJ396=2),VLOOKUP(AH396,INDEX((係数_乗用_ガソリン,係数_乗用_CNG,係数_乗用_軽油,係数_乗用_メタノール,係数_乗用_LPG),1,1,AR396):INDEX((係数_乗用_ガソリン,係数_乗用_CNG,係数_乗用_軽油,係数_乗用_メタノール,係数_乗用_LPG),125,5,AR396),3,FALSE))))))</f>
        <v/>
      </c>
      <c r="AP396" s="361" t="str">
        <f t="shared" si="172"/>
        <v/>
      </c>
      <c r="AQ396" s="363" t="str">
        <f t="shared" si="173"/>
        <v/>
      </c>
      <c r="AR396" s="361" t="str">
        <f t="shared" si="174"/>
        <v/>
      </c>
      <c r="AS396" s="363" t="str">
        <f t="shared" si="175"/>
        <v/>
      </c>
      <c r="AT396" s="364" t="str">
        <f t="shared" si="176"/>
        <v/>
      </c>
      <c r="AX396" s="607" t="b">
        <f t="shared" si="184"/>
        <v>0</v>
      </c>
      <c r="AY396" s="6" t="str">
        <f t="shared" si="185"/>
        <v>FALSEFALSEFALSE</v>
      </c>
      <c r="AZ396" s="608">
        <f t="shared" si="177"/>
        <v>0</v>
      </c>
      <c r="BA396" s="609" t="str">
        <f t="shared" si="186"/>
        <v/>
      </c>
      <c r="BB396" s="609">
        <f t="shared" si="178"/>
        <v>0</v>
      </c>
      <c r="BC396" s="604" t="str">
        <f t="shared" si="179"/>
        <v/>
      </c>
    </row>
    <row r="397" spans="1:55">
      <c r="A397" s="366">
        <v>341</v>
      </c>
      <c r="B397" s="108"/>
      <c r="C397" s="286"/>
      <c r="D397" s="287"/>
      <c r="E397" s="287"/>
      <c r="F397" s="288"/>
      <c r="G397" s="290"/>
      <c r="H397" s="107"/>
      <c r="I397" s="290"/>
      <c r="J397" s="107"/>
      <c r="K397" s="358" t="str">
        <f t="shared" si="156"/>
        <v/>
      </c>
      <c r="L397" s="358">
        <f t="shared" si="180"/>
        <v>0</v>
      </c>
      <c r="M397" s="358">
        <f t="shared" si="181"/>
        <v>0</v>
      </c>
      <c r="N397" s="359" t="str">
        <f t="shared" si="157"/>
        <v/>
      </c>
      <c r="O397" s="359" t="str">
        <f t="shared" si="158"/>
        <v/>
      </c>
      <c r="P397" s="359" t="str">
        <f t="shared" si="159"/>
        <v/>
      </c>
      <c r="Q397" s="359" t="str">
        <f t="shared" si="160"/>
        <v/>
      </c>
      <c r="R397" s="359" t="str">
        <f t="shared" si="161"/>
        <v/>
      </c>
      <c r="S397" s="359" t="str">
        <f t="shared" si="162"/>
        <v/>
      </c>
      <c r="T397" s="431" t="str">
        <f t="shared" si="182"/>
        <v/>
      </c>
      <c r="U397" s="515"/>
      <c r="V397" s="108"/>
      <c r="W397" s="109"/>
      <c r="X397" s="110"/>
      <c r="Y397" s="111"/>
      <c r="Z397" s="113"/>
      <c r="AA397" s="112"/>
      <c r="AB397" s="431" t="str">
        <f t="shared" si="163"/>
        <v/>
      </c>
      <c r="AC397" s="704" t="str">
        <f t="shared" si="183"/>
        <v/>
      </c>
      <c r="AD397" s="622"/>
      <c r="AE397" s="462"/>
      <c r="AF397" s="360" t="str">
        <f t="shared" si="164"/>
        <v/>
      </c>
      <c r="AG397" s="360" t="str">
        <f t="shared" si="165"/>
        <v/>
      </c>
      <c r="AH397" s="361" t="str">
        <f t="shared" si="166"/>
        <v/>
      </c>
      <c r="AI397" s="361" t="str">
        <f t="shared" si="167"/>
        <v/>
      </c>
      <c r="AJ397" s="361" t="str">
        <f t="shared" si="168"/>
        <v/>
      </c>
      <c r="AK397" s="361" t="str">
        <f t="shared" si="169"/>
        <v/>
      </c>
      <c r="AL397" s="361" t="str">
        <f t="shared" si="170"/>
        <v/>
      </c>
      <c r="AM397" s="361" t="str">
        <f t="shared" si="171"/>
        <v/>
      </c>
      <c r="AN397" s="362" t="str">
        <f>IF(AF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2,FALSE),IF(OR(AJ397=1,AJ397=2),VLOOKUP(AH397,INDEX((係数_乗用_ガソリン,係数_乗用_CNG,係数_乗用_軽油,係数_乗用_メタノール,係数_乗用_LPG),1,1,AR397):INDEX((係数_乗用_ガソリン,係数_乗用_CNG,係数_乗用_軽油,係数_乗用_メタノール,係数_乗用_LPG),125,5,AR397),2,FALSE))))))</f>
        <v/>
      </c>
      <c r="AO397" s="362" t="str">
        <f>IF(T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3,FALSE),IF(OR(AJ397=1,AJ397=2),VLOOKUP(AH397,INDEX((係数_乗用_ガソリン,係数_乗用_CNG,係数_乗用_軽油,係数_乗用_メタノール,係数_乗用_LPG),1,1,AR397):INDEX((係数_乗用_ガソリン,係数_乗用_CNG,係数_乗用_軽油,係数_乗用_メタノール,係数_乗用_LPG),125,5,AR397),3,FALSE))))))</f>
        <v/>
      </c>
      <c r="AP397" s="361" t="str">
        <f t="shared" si="172"/>
        <v/>
      </c>
      <c r="AQ397" s="363" t="str">
        <f t="shared" si="173"/>
        <v/>
      </c>
      <c r="AR397" s="361" t="str">
        <f t="shared" si="174"/>
        <v/>
      </c>
      <c r="AS397" s="363" t="str">
        <f t="shared" si="175"/>
        <v/>
      </c>
      <c r="AT397" s="364" t="str">
        <f t="shared" si="176"/>
        <v/>
      </c>
      <c r="AX397" s="607" t="b">
        <f t="shared" si="184"/>
        <v>0</v>
      </c>
      <c r="AY397" s="6" t="str">
        <f t="shared" si="185"/>
        <v>FALSEFALSEFALSE</v>
      </c>
      <c r="AZ397" s="608">
        <f t="shared" si="177"/>
        <v>0</v>
      </c>
      <c r="BA397" s="609" t="str">
        <f t="shared" si="186"/>
        <v/>
      </c>
      <c r="BB397" s="609">
        <f t="shared" si="178"/>
        <v>0</v>
      </c>
      <c r="BC397" s="604" t="str">
        <f t="shared" si="179"/>
        <v/>
      </c>
    </row>
    <row r="398" spans="1:55">
      <c r="A398" s="366">
        <v>342</v>
      </c>
      <c r="B398" s="108"/>
      <c r="C398" s="286"/>
      <c r="D398" s="287"/>
      <c r="E398" s="287"/>
      <c r="F398" s="288"/>
      <c r="G398" s="290"/>
      <c r="H398" s="107"/>
      <c r="I398" s="290"/>
      <c r="J398" s="107"/>
      <c r="K398" s="358" t="str">
        <f t="shared" si="156"/>
        <v/>
      </c>
      <c r="L398" s="358">
        <f t="shared" si="180"/>
        <v>0</v>
      </c>
      <c r="M398" s="358">
        <f t="shared" si="181"/>
        <v>0</v>
      </c>
      <c r="N398" s="359" t="str">
        <f t="shared" si="157"/>
        <v/>
      </c>
      <c r="O398" s="359" t="str">
        <f t="shared" si="158"/>
        <v/>
      </c>
      <c r="P398" s="359" t="str">
        <f t="shared" si="159"/>
        <v/>
      </c>
      <c r="Q398" s="359" t="str">
        <f t="shared" si="160"/>
        <v/>
      </c>
      <c r="R398" s="359" t="str">
        <f t="shared" si="161"/>
        <v/>
      </c>
      <c r="S398" s="359" t="str">
        <f t="shared" si="162"/>
        <v/>
      </c>
      <c r="T398" s="431" t="str">
        <f t="shared" si="182"/>
        <v/>
      </c>
      <c r="U398" s="515"/>
      <c r="V398" s="108"/>
      <c r="W398" s="109"/>
      <c r="X398" s="110"/>
      <c r="Y398" s="111"/>
      <c r="Z398" s="113"/>
      <c r="AA398" s="112"/>
      <c r="AB398" s="431" t="str">
        <f t="shared" si="163"/>
        <v/>
      </c>
      <c r="AC398" s="704" t="str">
        <f t="shared" si="183"/>
        <v/>
      </c>
      <c r="AD398" s="622"/>
      <c r="AE398" s="462"/>
      <c r="AF398" s="360" t="str">
        <f t="shared" si="164"/>
        <v/>
      </c>
      <c r="AG398" s="360" t="str">
        <f t="shared" si="165"/>
        <v/>
      </c>
      <c r="AH398" s="361" t="str">
        <f t="shared" si="166"/>
        <v/>
      </c>
      <c r="AI398" s="361" t="str">
        <f t="shared" si="167"/>
        <v/>
      </c>
      <c r="AJ398" s="361" t="str">
        <f t="shared" si="168"/>
        <v/>
      </c>
      <c r="AK398" s="361" t="str">
        <f t="shared" si="169"/>
        <v/>
      </c>
      <c r="AL398" s="361" t="str">
        <f t="shared" si="170"/>
        <v/>
      </c>
      <c r="AM398" s="361" t="str">
        <f t="shared" si="171"/>
        <v/>
      </c>
      <c r="AN398" s="362" t="str">
        <f>IF(AF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2,FALSE),IF(OR(AJ398=1,AJ398=2),VLOOKUP(AH398,INDEX((係数_乗用_ガソリン,係数_乗用_CNG,係数_乗用_軽油,係数_乗用_メタノール,係数_乗用_LPG),1,1,AR398):INDEX((係数_乗用_ガソリン,係数_乗用_CNG,係数_乗用_軽油,係数_乗用_メタノール,係数_乗用_LPG),125,5,AR398),2,FALSE))))))</f>
        <v/>
      </c>
      <c r="AO398" s="362" t="str">
        <f>IF(T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3,FALSE),IF(OR(AJ398=1,AJ398=2),VLOOKUP(AH398,INDEX((係数_乗用_ガソリン,係数_乗用_CNG,係数_乗用_軽油,係数_乗用_メタノール,係数_乗用_LPG),1,1,AR398):INDEX((係数_乗用_ガソリン,係数_乗用_CNG,係数_乗用_軽油,係数_乗用_メタノール,係数_乗用_LPG),125,5,AR398),3,FALSE))))))</f>
        <v/>
      </c>
      <c r="AP398" s="361" t="str">
        <f t="shared" si="172"/>
        <v/>
      </c>
      <c r="AQ398" s="363" t="str">
        <f t="shared" si="173"/>
        <v/>
      </c>
      <c r="AR398" s="361" t="str">
        <f t="shared" si="174"/>
        <v/>
      </c>
      <c r="AS398" s="363" t="str">
        <f t="shared" si="175"/>
        <v/>
      </c>
      <c r="AT398" s="364" t="str">
        <f t="shared" si="176"/>
        <v/>
      </c>
      <c r="AX398" s="607" t="b">
        <f t="shared" si="184"/>
        <v>0</v>
      </c>
      <c r="AY398" s="6" t="str">
        <f t="shared" si="185"/>
        <v>FALSEFALSEFALSE</v>
      </c>
      <c r="AZ398" s="608">
        <f t="shared" si="177"/>
        <v>0</v>
      </c>
      <c r="BA398" s="609" t="str">
        <f t="shared" si="186"/>
        <v/>
      </c>
      <c r="BB398" s="609">
        <f t="shared" si="178"/>
        <v>0</v>
      </c>
      <c r="BC398" s="604" t="str">
        <f t="shared" si="179"/>
        <v/>
      </c>
    </row>
    <row r="399" spans="1:55">
      <c r="A399" s="366">
        <v>343</v>
      </c>
      <c r="B399" s="108"/>
      <c r="C399" s="286"/>
      <c r="D399" s="287"/>
      <c r="E399" s="287"/>
      <c r="F399" s="288"/>
      <c r="G399" s="290"/>
      <c r="H399" s="107"/>
      <c r="I399" s="290"/>
      <c r="J399" s="107"/>
      <c r="K399" s="358" t="str">
        <f t="shared" si="156"/>
        <v/>
      </c>
      <c r="L399" s="358">
        <f t="shared" si="180"/>
        <v>0</v>
      </c>
      <c r="M399" s="358">
        <f t="shared" si="181"/>
        <v>0</v>
      </c>
      <c r="N399" s="359" t="str">
        <f t="shared" si="157"/>
        <v/>
      </c>
      <c r="O399" s="359" t="str">
        <f t="shared" si="158"/>
        <v/>
      </c>
      <c r="P399" s="359" t="str">
        <f t="shared" si="159"/>
        <v/>
      </c>
      <c r="Q399" s="359" t="str">
        <f t="shared" si="160"/>
        <v/>
      </c>
      <c r="R399" s="359" t="str">
        <f t="shared" si="161"/>
        <v/>
      </c>
      <c r="S399" s="359" t="str">
        <f t="shared" si="162"/>
        <v/>
      </c>
      <c r="T399" s="431" t="str">
        <f t="shared" si="182"/>
        <v/>
      </c>
      <c r="U399" s="515"/>
      <c r="V399" s="108"/>
      <c r="W399" s="109"/>
      <c r="X399" s="110"/>
      <c r="Y399" s="111"/>
      <c r="Z399" s="113"/>
      <c r="AA399" s="112"/>
      <c r="AB399" s="431" t="str">
        <f t="shared" si="163"/>
        <v/>
      </c>
      <c r="AC399" s="704" t="str">
        <f t="shared" si="183"/>
        <v/>
      </c>
      <c r="AD399" s="622"/>
      <c r="AE399" s="462"/>
      <c r="AF399" s="360" t="str">
        <f t="shared" si="164"/>
        <v/>
      </c>
      <c r="AG399" s="360" t="str">
        <f t="shared" si="165"/>
        <v/>
      </c>
      <c r="AH399" s="361" t="str">
        <f t="shared" si="166"/>
        <v/>
      </c>
      <c r="AI399" s="361" t="str">
        <f t="shared" si="167"/>
        <v/>
      </c>
      <c r="AJ399" s="361" t="str">
        <f t="shared" si="168"/>
        <v/>
      </c>
      <c r="AK399" s="361" t="str">
        <f t="shared" si="169"/>
        <v/>
      </c>
      <c r="AL399" s="361" t="str">
        <f t="shared" si="170"/>
        <v/>
      </c>
      <c r="AM399" s="361" t="str">
        <f t="shared" si="171"/>
        <v/>
      </c>
      <c r="AN399" s="362" t="str">
        <f>IF(AF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2,FALSE),IF(OR(AJ399=1,AJ399=2),VLOOKUP(AH399,INDEX((係数_乗用_ガソリン,係数_乗用_CNG,係数_乗用_軽油,係数_乗用_メタノール,係数_乗用_LPG),1,1,AR399):INDEX((係数_乗用_ガソリン,係数_乗用_CNG,係数_乗用_軽油,係数_乗用_メタノール,係数_乗用_LPG),125,5,AR399),2,FALSE))))))</f>
        <v/>
      </c>
      <c r="AO399" s="362" t="str">
        <f>IF(T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3,FALSE),IF(OR(AJ399=1,AJ399=2),VLOOKUP(AH399,INDEX((係数_乗用_ガソリン,係数_乗用_CNG,係数_乗用_軽油,係数_乗用_メタノール,係数_乗用_LPG),1,1,AR399):INDEX((係数_乗用_ガソリン,係数_乗用_CNG,係数_乗用_軽油,係数_乗用_メタノール,係数_乗用_LPG),125,5,AR399),3,FALSE))))))</f>
        <v/>
      </c>
      <c r="AP399" s="361" t="str">
        <f t="shared" si="172"/>
        <v/>
      </c>
      <c r="AQ399" s="363" t="str">
        <f t="shared" si="173"/>
        <v/>
      </c>
      <c r="AR399" s="361" t="str">
        <f t="shared" si="174"/>
        <v/>
      </c>
      <c r="AS399" s="363" t="str">
        <f t="shared" si="175"/>
        <v/>
      </c>
      <c r="AT399" s="364" t="str">
        <f t="shared" si="176"/>
        <v/>
      </c>
      <c r="AX399" s="607" t="b">
        <f t="shared" si="184"/>
        <v>0</v>
      </c>
      <c r="AY399" s="6" t="str">
        <f t="shared" si="185"/>
        <v>FALSEFALSEFALSE</v>
      </c>
      <c r="AZ399" s="608">
        <f t="shared" si="177"/>
        <v>0</v>
      </c>
      <c r="BA399" s="609" t="str">
        <f t="shared" si="186"/>
        <v/>
      </c>
      <c r="BB399" s="609">
        <f t="shared" si="178"/>
        <v>0</v>
      </c>
      <c r="BC399" s="604" t="str">
        <f t="shared" si="179"/>
        <v/>
      </c>
    </row>
    <row r="400" spans="1:55">
      <c r="A400" s="366">
        <v>344</v>
      </c>
      <c r="B400" s="108"/>
      <c r="C400" s="286"/>
      <c r="D400" s="287"/>
      <c r="E400" s="287"/>
      <c r="F400" s="288"/>
      <c r="G400" s="290"/>
      <c r="H400" s="107"/>
      <c r="I400" s="290"/>
      <c r="J400" s="107"/>
      <c r="K400" s="358" t="str">
        <f t="shared" si="156"/>
        <v/>
      </c>
      <c r="L400" s="358">
        <f t="shared" si="180"/>
        <v>0</v>
      </c>
      <c r="M400" s="358">
        <f t="shared" si="181"/>
        <v>0</v>
      </c>
      <c r="N400" s="359" t="str">
        <f t="shared" si="157"/>
        <v/>
      </c>
      <c r="O400" s="359" t="str">
        <f t="shared" si="158"/>
        <v/>
      </c>
      <c r="P400" s="359" t="str">
        <f t="shared" si="159"/>
        <v/>
      </c>
      <c r="Q400" s="359" t="str">
        <f t="shared" si="160"/>
        <v/>
      </c>
      <c r="R400" s="359" t="str">
        <f t="shared" si="161"/>
        <v/>
      </c>
      <c r="S400" s="359" t="str">
        <f t="shared" si="162"/>
        <v/>
      </c>
      <c r="T400" s="431" t="str">
        <f t="shared" si="182"/>
        <v/>
      </c>
      <c r="U400" s="515"/>
      <c r="V400" s="108"/>
      <c r="W400" s="109"/>
      <c r="X400" s="110"/>
      <c r="Y400" s="111"/>
      <c r="Z400" s="113"/>
      <c r="AA400" s="112"/>
      <c r="AB400" s="431" t="str">
        <f t="shared" si="163"/>
        <v/>
      </c>
      <c r="AC400" s="704" t="str">
        <f t="shared" si="183"/>
        <v/>
      </c>
      <c r="AD400" s="622"/>
      <c r="AE400" s="462"/>
      <c r="AF400" s="360" t="str">
        <f t="shared" si="164"/>
        <v/>
      </c>
      <c r="AG400" s="360" t="str">
        <f t="shared" si="165"/>
        <v/>
      </c>
      <c r="AH400" s="361" t="str">
        <f t="shared" si="166"/>
        <v/>
      </c>
      <c r="AI400" s="361" t="str">
        <f t="shared" si="167"/>
        <v/>
      </c>
      <c r="AJ400" s="361" t="str">
        <f t="shared" si="168"/>
        <v/>
      </c>
      <c r="AK400" s="361" t="str">
        <f t="shared" si="169"/>
        <v/>
      </c>
      <c r="AL400" s="361" t="str">
        <f t="shared" si="170"/>
        <v/>
      </c>
      <c r="AM400" s="361" t="str">
        <f t="shared" si="171"/>
        <v/>
      </c>
      <c r="AN400" s="362" t="str">
        <f>IF(AF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2,FALSE),IF(OR(AJ400=1,AJ400=2),VLOOKUP(AH400,INDEX((係数_乗用_ガソリン,係数_乗用_CNG,係数_乗用_軽油,係数_乗用_メタノール,係数_乗用_LPG),1,1,AR400):INDEX((係数_乗用_ガソリン,係数_乗用_CNG,係数_乗用_軽油,係数_乗用_メタノール,係数_乗用_LPG),125,5,AR400),2,FALSE))))))</f>
        <v/>
      </c>
      <c r="AO400" s="362" t="str">
        <f>IF(T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3,FALSE),IF(OR(AJ400=1,AJ400=2),VLOOKUP(AH400,INDEX((係数_乗用_ガソリン,係数_乗用_CNG,係数_乗用_軽油,係数_乗用_メタノール,係数_乗用_LPG),1,1,AR400):INDEX((係数_乗用_ガソリン,係数_乗用_CNG,係数_乗用_軽油,係数_乗用_メタノール,係数_乗用_LPG),125,5,AR400),3,FALSE))))))</f>
        <v/>
      </c>
      <c r="AP400" s="361" t="str">
        <f t="shared" si="172"/>
        <v/>
      </c>
      <c r="AQ400" s="363" t="str">
        <f t="shared" si="173"/>
        <v/>
      </c>
      <c r="AR400" s="361" t="str">
        <f t="shared" si="174"/>
        <v/>
      </c>
      <c r="AS400" s="363" t="str">
        <f t="shared" si="175"/>
        <v/>
      </c>
      <c r="AT400" s="364" t="str">
        <f t="shared" si="176"/>
        <v/>
      </c>
      <c r="AX400" s="607" t="b">
        <f t="shared" si="184"/>
        <v>0</v>
      </c>
      <c r="AY400" s="6" t="str">
        <f t="shared" si="185"/>
        <v>FALSEFALSEFALSE</v>
      </c>
      <c r="AZ400" s="608">
        <f t="shared" si="177"/>
        <v>0</v>
      </c>
      <c r="BA400" s="609" t="str">
        <f t="shared" si="186"/>
        <v/>
      </c>
      <c r="BB400" s="609">
        <f t="shared" si="178"/>
        <v>0</v>
      </c>
      <c r="BC400" s="604" t="str">
        <f t="shared" si="179"/>
        <v/>
      </c>
    </row>
    <row r="401" spans="1:55">
      <c r="A401" s="366">
        <v>345</v>
      </c>
      <c r="B401" s="108"/>
      <c r="C401" s="286"/>
      <c r="D401" s="287"/>
      <c r="E401" s="287"/>
      <c r="F401" s="288"/>
      <c r="G401" s="290"/>
      <c r="H401" s="107"/>
      <c r="I401" s="290"/>
      <c r="J401" s="107"/>
      <c r="K401" s="358" t="str">
        <f t="shared" si="156"/>
        <v/>
      </c>
      <c r="L401" s="358">
        <f t="shared" si="180"/>
        <v>0</v>
      </c>
      <c r="M401" s="358">
        <f t="shared" si="181"/>
        <v>0</v>
      </c>
      <c r="N401" s="359" t="str">
        <f t="shared" si="157"/>
        <v/>
      </c>
      <c r="O401" s="359" t="str">
        <f t="shared" si="158"/>
        <v/>
      </c>
      <c r="P401" s="359" t="str">
        <f t="shared" si="159"/>
        <v/>
      </c>
      <c r="Q401" s="359" t="str">
        <f t="shared" si="160"/>
        <v/>
      </c>
      <c r="R401" s="359" t="str">
        <f t="shared" si="161"/>
        <v/>
      </c>
      <c r="S401" s="359" t="str">
        <f t="shared" si="162"/>
        <v/>
      </c>
      <c r="T401" s="431" t="str">
        <f t="shared" si="182"/>
        <v/>
      </c>
      <c r="U401" s="515"/>
      <c r="V401" s="108"/>
      <c r="W401" s="109"/>
      <c r="X401" s="110"/>
      <c r="Y401" s="111"/>
      <c r="Z401" s="113"/>
      <c r="AA401" s="112"/>
      <c r="AB401" s="431" t="str">
        <f t="shared" si="163"/>
        <v/>
      </c>
      <c r="AC401" s="704" t="str">
        <f t="shared" si="183"/>
        <v/>
      </c>
      <c r="AD401" s="622"/>
      <c r="AE401" s="462"/>
      <c r="AF401" s="360" t="str">
        <f t="shared" si="164"/>
        <v/>
      </c>
      <c r="AG401" s="360" t="str">
        <f t="shared" si="165"/>
        <v/>
      </c>
      <c r="AH401" s="361" t="str">
        <f t="shared" si="166"/>
        <v/>
      </c>
      <c r="AI401" s="361" t="str">
        <f t="shared" si="167"/>
        <v/>
      </c>
      <c r="AJ401" s="361" t="str">
        <f t="shared" si="168"/>
        <v/>
      </c>
      <c r="AK401" s="361" t="str">
        <f t="shared" si="169"/>
        <v/>
      </c>
      <c r="AL401" s="361" t="str">
        <f t="shared" si="170"/>
        <v/>
      </c>
      <c r="AM401" s="361" t="str">
        <f t="shared" si="171"/>
        <v/>
      </c>
      <c r="AN401" s="362" t="str">
        <f>IF(AF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2,FALSE),IF(OR(AJ401=1,AJ401=2),VLOOKUP(AH401,INDEX((係数_乗用_ガソリン,係数_乗用_CNG,係数_乗用_軽油,係数_乗用_メタノール,係数_乗用_LPG),1,1,AR401):INDEX((係数_乗用_ガソリン,係数_乗用_CNG,係数_乗用_軽油,係数_乗用_メタノール,係数_乗用_LPG),125,5,AR401),2,FALSE))))))</f>
        <v/>
      </c>
      <c r="AO401" s="362" t="str">
        <f>IF(T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3,FALSE),IF(OR(AJ401=1,AJ401=2),VLOOKUP(AH401,INDEX((係数_乗用_ガソリン,係数_乗用_CNG,係数_乗用_軽油,係数_乗用_メタノール,係数_乗用_LPG),1,1,AR401):INDEX((係数_乗用_ガソリン,係数_乗用_CNG,係数_乗用_軽油,係数_乗用_メタノール,係数_乗用_LPG),125,5,AR401),3,FALSE))))))</f>
        <v/>
      </c>
      <c r="AP401" s="361" t="str">
        <f t="shared" si="172"/>
        <v/>
      </c>
      <c r="AQ401" s="363" t="str">
        <f t="shared" si="173"/>
        <v/>
      </c>
      <c r="AR401" s="361" t="str">
        <f t="shared" si="174"/>
        <v/>
      </c>
      <c r="AS401" s="363" t="str">
        <f t="shared" si="175"/>
        <v/>
      </c>
      <c r="AT401" s="364" t="str">
        <f t="shared" si="176"/>
        <v/>
      </c>
      <c r="AX401" s="607" t="b">
        <f t="shared" si="184"/>
        <v>0</v>
      </c>
      <c r="AY401" s="6" t="str">
        <f t="shared" si="185"/>
        <v>FALSEFALSEFALSE</v>
      </c>
      <c r="AZ401" s="608">
        <f t="shared" si="177"/>
        <v>0</v>
      </c>
      <c r="BA401" s="609" t="str">
        <f t="shared" si="186"/>
        <v/>
      </c>
      <c r="BB401" s="609">
        <f t="shared" si="178"/>
        <v>0</v>
      </c>
      <c r="BC401" s="604" t="str">
        <f t="shared" si="179"/>
        <v/>
      </c>
    </row>
    <row r="402" spans="1:55">
      <c r="A402" s="366">
        <v>346</v>
      </c>
      <c r="B402" s="108"/>
      <c r="C402" s="286"/>
      <c r="D402" s="287"/>
      <c r="E402" s="287"/>
      <c r="F402" s="288"/>
      <c r="G402" s="290"/>
      <c r="H402" s="107"/>
      <c r="I402" s="290"/>
      <c r="J402" s="107"/>
      <c r="K402" s="358" t="str">
        <f t="shared" si="156"/>
        <v/>
      </c>
      <c r="L402" s="358">
        <f t="shared" si="180"/>
        <v>0</v>
      </c>
      <c r="M402" s="358">
        <f t="shared" si="181"/>
        <v>0</v>
      </c>
      <c r="N402" s="359" t="str">
        <f t="shared" si="157"/>
        <v/>
      </c>
      <c r="O402" s="359" t="str">
        <f t="shared" si="158"/>
        <v/>
      </c>
      <c r="P402" s="359" t="str">
        <f t="shared" si="159"/>
        <v/>
      </c>
      <c r="Q402" s="359" t="str">
        <f t="shared" si="160"/>
        <v/>
      </c>
      <c r="R402" s="359" t="str">
        <f t="shared" si="161"/>
        <v/>
      </c>
      <c r="S402" s="359" t="str">
        <f t="shared" si="162"/>
        <v/>
      </c>
      <c r="T402" s="431" t="str">
        <f t="shared" si="182"/>
        <v/>
      </c>
      <c r="U402" s="515"/>
      <c r="V402" s="108"/>
      <c r="W402" s="109"/>
      <c r="X402" s="110"/>
      <c r="Y402" s="111"/>
      <c r="Z402" s="113"/>
      <c r="AA402" s="112"/>
      <c r="AB402" s="431" t="str">
        <f t="shared" si="163"/>
        <v/>
      </c>
      <c r="AC402" s="704" t="str">
        <f t="shared" si="183"/>
        <v/>
      </c>
      <c r="AD402" s="622"/>
      <c r="AE402" s="462"/>
      <c r="AF402" s="360" t="str">
        <f t="shared" si="164"/>
        <v/>
      </c>
      <c r="AG402" s="360" t="str">
        <f t="shared" si="165"/>
        <v/>
      </c>
      <c r="AH402" s="361" t="str">
        <f t="shared" si="166"/>
        <v/>
      </c>
      <c r="AI402" s="361" t="str">
        <f t="shared" si="167"/>
        <v/>
      </c>
      <c r="AJ402" s="361" t="str">
        <f t="shared" si="168"/>
        <v/>
      </c>
      <c r="AK402" s="361" t="str">
        <f t="shared" si="169"/>
        <v/>
      </c>
      <c r="AL402" s="361" t="str">
        <f t="shared" si="170"/>
        <v/>
      </c>
      <c r="AM402" s="361" t="str">
        <f t="shared" si="171"/>
        <v/>
      </c>
      <c r="AN402" s="362" t="str">
        <f>IF(AF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2,FALSE),IF(OR(AJ402=1,AJ402=2),VLOOKUP(AH402,INDEX((係数_乗用_ガソリン,係数_乗用_CNG,係数_乗用_軽油,係数_乗用_メタノール,係数_乗用_LPG),1,1,AR402):INDEX((係数_乗用_ガソリン,係数_乗用_CNG,係数_乗用_軽油,係数_乗用_メタノール,係数_乗用_LPG),125,5,AR402),2,FALSE))))))</f>
        <v/>
      </c>
      <c r="AO402" s="362" t="str">
        <f>IF(T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3,FALSE),IF(OR(AJ402=1,AJ402=2),VLOOKUP(AH402,INDEX((係数_乗用_ガソリン,係数_乗用_CNG,係数_乗用_軽油,係数_乗用_メタノール,係数_乗用_LPG),1,1,AR402):INDEX((係数_乗用_ガソリン,係数_乗用_CNG,係数_乗用_軽油,係数_乗用_メタノール,係数_乗用_LPG),125,5,AR402),3,FALSE))))))</f>
        <v/>
      </c>
      <c r="AP402" s="361" t="str">
        <f t="shared" si="172"/>
        <v/>
      </c>
      <c r="AQ402" s="363" t="str">
        <f t="shared" si="173"/>
        <v/>
      </c>
      <c r="AR402" s="361" t="str">
        <f t="shared" si="174"/>
        <v/>
      </c>
      <c r="AS402" s="363" t="str">
        <f t="shared" si="175"/>
        <v/>
      </c>
      <c r="AT402" s="364" t="str">
        <f t="shared" si="176"/>
        <v/>
      </c>
      <c r="AX402" s="607" t="b">
        <f t="shared" si="184"/>
        <v>0</v>
      </c>
      <c r="AY402" s="6" t="str">
        <f t="shared" si="185"/>
        <v>FALSEFALSEFALSE</v>
      </c>
      <c r="AZ402" s="608">
        <f t="shared" si="177"/>
        <v>0</v>
      </c>
      <c r="BA402" s="609" t="str">
        <f t="shared" si="186"/>
        <v/>
      </c>
      <c r="BB402" s="609">
        <f t="shared" si="178"/>
        <v>0</v>
      </c>
      <c r="BC402" s="604" t="str">
        <f t="shared" si="179"/>
        <v/>
      </c>
    </row>
    <row r="403" spans="1:55">
      <c r="A403" s="366">
        <v>347</v>
      </c>
      <c r="B403" s="108"/>
      <c r="C403" s="286"/>
      <c r="D403" s="287"/>
      <c r="E403" s="287"/>
      <c r="F403" s="288"/>
      <c r="G403" s="290"/>
      <c r="H403" s="107"/>
      <c r="I403" s="290"/>
      <c r="J403" s="107"/>
      <c r="K403" s="358" t="str">
        <f t="shared" si="156"/>
        <v/>
      </c>
      <c r="L403" s="358">
        <f t="shared" si="180"/>
        <v>0</v>
      </c>
      <c r="M403" s="358">
        <f t="shared" si="181"/>
        <v>0</v>
      </c>
      <c r="N403" s="359" t="str">
        <f t="shared" si="157"/>
        <v/>
      </c>
      <c r="O403" s="359" t="str">
        <f t="shared" si="158"/>
        <v/>
      </c>
      <c r="P403" s="359" t="str">
        <f t="shared" si="159"/>
        <v/>
      </c>
      <c r="Q403" s="359" t="str">
        <f t="shared" si="160"/>
        <v/>
      </c>
      <c r="R403" s="359" t="str">
        <f t="shared" si="161"/>
        <v/>
      </c>
      <c r="S403" s="359" t="str">
        <f t="shared" si="162"/>
        <v/>
      </c>
      <c r="T403" s="431" t="str">
        <f t="shared" si="182"/>
        <v/>
      </c>
      <c r="U403" s="515"/>
      <c r="V403" s="108"/>
      <c r="W403" s="109"/>
      <c r="X403" s="110"/>
      <c r="Y403" s="111"/>
      <c r="Z403" s="113"/>
      <c r="AA403" s="112"/>
      <c r="AB403" s="431" t="str">
        <f t="shared" si="163"/>
        <v/>
      </c>
      <c r="AC403" s="704" t="str">
        <f t="shared" si="183"/>
        <v/>
      </c>
      <c r="AD403" s="622"/>
      <c r="AE403" s="462"/>
      <c r="AF403" s="360" t="str">
        <f t="shared" si="164"/>
        <v/>
      </c>
      <c r="AG403" s="360" t="str">
        <f t="shared" si="165"/>
        <v/>
      </c>
      <c r="AH403" s="361" t="str">
        <f t="shared" si="166"/>
        <v/>
      </c>
      <c r="AI403" s="361" t="str">
        <f t="shared" si="167"/>
        <v/>
      </c>
      <c r="AJ403" s="361" t="str">
        <f t="shared" si="168"/>
        <v/>
      </c>
      <c r="AK403" s="361" t="str">
        <f t="shared" si="169"/>
        <v/>
      </c>
      <c r="AL403" s="361" t="str">
        <f t="shared" si="170"/>
        <v/>
      </c>
      <c r="AM403" s="361" t="str">
        <f t="shared" si="171"/>
        <v/>
      </c>
      <c r="AN403" s="362" t="str">
        <f>IF(AF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2,FALSE),IF(OR(AJ403=1,AJ403=2),VLOOKUP(AH403,INDEX((係数_乗用_ガソリン,係数_乗用_CNG,係数_乗用_軽油,係数_乗用_メタノール,係数_乗用_LPG),1,1,AR403):INDEX((係数_乗用_ガソリン,係数_乗用_CNG,係数_乗用_軽油,係数_乗用_メタノール,係数_乗用_LPG),125,5,AR403),2,FALSE))))))</f>
        <v/>
      </c>
      <c r="AO403" s="362" t="str">
        <f>IF(T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3,FALSE),IF(OR(AJ403=1,AJ403=2),VLOOKUP(AH403,INDEX((係数_乗用_ガソリン,係数_乗用_CNG,係数_乗用_軽油,係数_乗用_メタノール,係数_乗用_LPG),1,1,AR403):INDEX((係数_乗用_ガソリン,係数_乗用_CNG,係数_乗用_軽油,係数_乗用_メタノール,係数_乗用_LPG),125,5,AR403),3,FALSE))))))</f>
        <v/>
      </c>
      <c r="AP403" s="361" t="str">
        <f t="shared" si="172"/>
        <v/>
      </c>
      <c r="AQ403" s="363" t="str">
        <f t="shared" si="173"/>
        <v/>
      </c>
      <c r="AR403" s="361" t="str">
        <f t="shared" si="174"/>
        <v/>
      </c>
      <c r="AS403" s="363" t="str">
        <f t="shared" si="175"/>
        <v/>
      </c>
      <c r="AT403" s="364" t="str">
        <f t="shared" si="176"/>
        <v/>
      </c>
      <c r="AX403" s="607" t="b">
        <f t="shared" si="184"/>
        <v>0</v>
      </c>
      <c r="AY403" s="6" t="str">
        <f t="shared" si="185"/>
        <v>FALSEFALSEFALSE</v>
      </c>
      <c r="AZ403" s="608">
        <f t="shared" si="177"/>
        <v>0</v>
      </c>
      <c r="BA403" s="609" t="str">
        <f t="shared" si="186"/>
        <v/>
      </c>
      <c r="BB403" s="609">
        <f t="shared" si="178"/>
        <v>0</v>
      </c>
      <c r="BC403" s="604" t="str">
        <f t="shared" si="179"/>
        <v/>
      </c>
    </row>
    <row r="404" spans="1:55">
      <c r="A404" s="366">
        <v>348</v>
      </c>
      <c r="B404" s="108"/>
      <c r="C404" s="286"/>
      <c r="D404" s="287"/>
      <c r="E404" s="287"/>
      <c r="F404" s="288"/>
      <c r="G404" s="290"/>
      <c r="H404" s="107"/>
      <c r="I404" s="290"/>
      <c r="J404" s="107"/>
      <c r="K404" s="358" t="str">
        <f t="shared" si="156"/>
        <v/>
      </c>
      <c r="L404" s="358">
        <f t="shared" si="180"/>
        <v>0</v>
      </c>
      <c r="M404" s="358">
        <f t="shared" si="181"/>
        <v>0</v>
      </c>
      <c r="N404" s="359" t="str">
        <f t="shared" si="157"/>
        <v/>
      </c>
      <c r="O404" s="359" t="str">
        <f t="shared" si="158"/>
        <v/>
      </c>
      <c r="P404" s="359" t="str">
        <f t="shared" si="159"/>
        <v/>
      </c>
      <c r="Q404" s="359" t="str">
        <f t="shared" si="160"/>
        <v/>
      </c>
      <c r="R404" s="359" t="str">
        <f t="shared" si="161"/>
        <v/>
      </c>
      <c r="S404" s="359" t="str">
        <f t="shared" si="162"/>
        <v/>
      </c>
      <c r="T404" s="431" t="str">
        <f t="shared" si="182"/>
        <v/>
      </c>
      <c r="U404" s="515"/>
      <c r="V404" s="108"/>
      <c r="W404" s="109"/>
      <c r="X404" s="110"/>
      <c r="Y404" s="111"/>
      <c r="Z404" s="113"/>
      <c r="AA404" s="112"/>
      <c r="AB404" s="431" t="str">
        <f t="shared" si="163"/>
        <v/>
      </c>
      <c r="AC404" s="704" t="str">
        <f t="shared" si="183"/>
        <v/>
      </c>
      <c r="AD404" s="622"/>
      <c r="AE404" s="462"/>
      <c r="AF404" s="360" t="str">
        <f t="shared" si="164"/>
        <v/>
      </c>
      <c r="AG404" s="360" t="str">
        <f t="shared" si="165"/>
        <v/>
      </c>
      <c r="AH404" s="361" t="str">
        <f t="shared" si="166"/>
        <v/>
      </c>
      <c r="AI404" s="361" t="str">
        <f t="shared" si="167"/>
        <v/>
      </c>
      <c r="AJ404" s="361" t="str">
        <f t="shared" si="168"/>
        <v/>
      </c>
      <c r="AK404" s="361" t="str">
        <f t="shared" si="169"/>
        <v/>
      </c>
      <c r="AL404" s="361" t="str">
        <f t="shared" si="170"/>
        <v/>
      </c>
      <c r="AM404" s="361" t="str">
        <f t="shared" si="171"/>
        <v/>
      </c>
      <c r="AN404" s="362" t="str">
        <f>IF(AF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2,FALSE),IF(OR(AJ404=1,AJ404=2),VLOOKUP(AH404,INDEX((係数_乗用_ガソリン,係数_乗用_CNG,係数_乗用_軽油,係数_乗用_メタノール,係数_乗用_LPG),1,1,AR404):INDEX((係数_乗用_ガソリン,係数_乗用_CNG,係数_乗用_軽油,係数_乗用_メタノール,係数_乗用_LPG),125,5,AR404),2,FALSE))))))</f>
        <v/>
      </c>
      <c r="AO404" s="362" t="str">
        <f>IF(T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3,FALSE),IF(OR(AJ404=1,AJ404=2),VLOOKUP(AH404,INDEX((係数_乗用_ガソリン,係数_乗用_CNG,係数_乗用_軽油,係数_乗用_メタノール,係数_乗用_LPG),1,1,AR404):INDEX((係数_乗用_ガソリン,係数_乗用_CNG,係数_乗用_軽油,係数_乗用_メタノール,係数_乗用_LPG),125,5,AR404),3,FALSE))))))</f>
        <v/>
      </c>
      <c r="AP404" s="361" t="str">
        <f t="shared" si="172"/>
        <v/>
      </c>
      <c r="AQ404" s="363" t="str">
        <f t="shared" si="173"/>
        <v/>
      </c>
      <c r="AR404" s="361" t="str">
        <f t="shared" si="174"/>
        <v/>
      </c>
      <c r="AS404" s="363" t="str">
        <f t="shared" si="175"/>
        <v/>
      </c>
      <c r="AT404" s="364" t="str">
        <f t="shared" si="176"/>
        <v/>
      </c>
      <c r="AX404" s="607" t="b">
        <f t="shared" si="184"/>
        <v>0</v>
      </c>
      <c r="AY404" s="6" t="str">
        <f t="shared" si="185"/>
        <v>FALSEFALSEFALSE</v>
      </c>
      <c r="AZ404" s="608">
        <f t="shared" si="177"/>
        <v>0</v>
      </c>
      <c r="BA404" s="609" t="str">
        <f t="shared" si="186"/>
        <v/>
      </c>
      <c r="BB404" s="609">
        <f t="shared" si="178"/>
        <v>0</v>
      </c>
      <c r="BC404" s="604" t="str">
        <f t="shared" si="179"/>
        <v/>
      </c>
    </row>
    <row r="405" spans="1:55">
      <c r="A405" s="366">
        <v>349</v>
      </c>
      <c r="B405" s="108"/>
      <c r="C405" s="286"/>
      <c r="D405" s="287"/>
      <c r="E405" s="287"/>
      <c r="F405" s="288"/>
      <c r="G405" s="290"/>
      <c r="H405" s="107"/>
      <c r="I405" s="290"/>
      <c r="J405" s="107"/>
      <c r="K405" s="358" t="str">
        <f t="shared" si="156"/>
        <v/>
      </c>
      <c r="L405" s="358">
        <f t="shared" si="180"/>
        <v>0</v>
      </c>
      <c r="M405" s="358">
        <f t="shared" si="181"/>
        <v>0</v>
      </c>
      <c r="N405" s="359" t="str">
        <f t="shared" si="157"/>
        <v/>
      </c>
      <c r="O405" s="359" t="str">
        <f t="shared" si="158"/>
        <v/>
      </c>
      <c r="P405" s="359" t="str">
        <f t="shared" si="159"/>
        <v/>
      </c>
      <c r="Q405" s="359" t="str">
        <f t="shared" si="160"/>
        <v/>
      </c>
      <c r="R405" s="359" t="str">
        <f t="shared" si="161"/>
        <v/>
      </c>
      <c r="S405" s="359" t="str">
        <f t="shared" si="162"/>
        <v/>
      </c>
      <c r="T405" s="431" t="str">
        <f t="shared" si="182"/>
        <v/>
      </c>
      <c r="U405" s="515"/>
      <c r="V405" s="108"/>
      <c r="W405" s="109"/>
      <c r="X405" s="110"/>
      <c r="Y405" s="111"/>
      <c r="Z405" s="113"/>
      <c r="AA405" s="112"/>
      <c r="AB405" s="431" t="str">
        <f t="shared" si="163"/>
        <v/>
      </c>
      <c r="AC405" s="704" t="str">
        <f t="shared" si="183"/>
        <v/>
      </c>
      <c r="AD405" s="622"/>
      <c r="AE405" s="462"/>
      <c r="AF405" s="360" t="str">
        <f t="shared" si="164"/>
        <v/>
      </c>
      <c r="AG405" s="360" t="str">
        <f t="shared" si="165"/>
        <v/>
      </c>
      <c r="AH405" s="361" t="str">
        <f t="shared" si="166"/>
        <v/>
      </c>
      <c r="AI405" s="361" t="str">
        <f t="shared" si="167"/>
        <v/>
      </c>
      <c r="AJ405" s="361" t="str">
        <f t="shared" si="168"/>
        <v/>
      </c>
      <c r="AK405" s="361" t="str">
        <f t="shared" si="169"/>
        <v/>
      </c>
      <c r="AL405" s="361" t="str">
        <f t="shared" si="170"/>
        <v/>
      </c>
      <c r="AM405" s="361" t="str">
        <f t="shared" si="171"/>
        <v/>
      </c>
      <c r="AN405" s="362" t="str">
        <f>IF(AF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2,FALSE),IF(OR(AJ405=1,AJ405=2),VLOOKUP(AH405,INDEX((係数_乗用_ガソリン,係数_乗用_CNG,係数_乗用_軽油,係数_乗用_メタノール,係数_乗用_LPG),1,1,AR405):INDEX((係数_乗用_ガソリン,係数_乗用_CNG,係数_乗用_軽油,係数_乗用_メタノール,係数_乗用_LPG),125,5,AR405),2,FALSE))))))</f>
        <v/>
      </c>
      <c r="AO405" s="362" t="str">
        <f>IF(T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3,FALSE),IF(OR(AJ405=1,AJ405=2),VLOOKUP(AH405,INDEX((係数_乗用_ガソリン,係数_乗用_CNG,係数_乗用_軽油,係数_乗用_メタノール,係数_乗用_LPG),1,1,AR405):INDEX((係数_乗用_ガソリン,係数_乗用_CNG,係数_乗用_軽油,係数_乗用_メタノール,係数_乗用_LPG),125,5,AR405),3,FALSE))))))</f>
        <v/>
      </c>
      <c r="AP405" s="361" t="str">
        <f t="shared" si="172"/>
        <v/>
      </c>
      <c r="AQ405" s="363" t="str">
        <f t="shared" si="173"/>
        <v/>
      </c>
      <c r="AR405" s="361" t="str">
        <f t="shared" si="174"/>
        <v/>
      </c>
      <c r="AS405" s="363" t="str">
        <f t="shared" si="175"/>
        <v/>
      </c>
      <c r="AT405" s="364" t="str">
        <f t="shared" si="176"/>
        <v/>
      </c>
      <c r="AX405" s="607" t="b">
        <f t="shared" si="184"/>
        <v>0</v>
      </c>
      <c r="AY405" s="6" t="str">
        <f t="shared" si="185"/>
        <v>FALSEFALSEFALSE</v>
      </c>
      <c r="AZ405" s="608">
        <f t="shared" si="177"/>
        <v>0</v>
      </c>
      <c r="BA405" s="609" t="str">
        <f t="shared" si="186"/>
        <v/>
      </c>
      <c r="BB405" s="609">
        <f t="shared" si="178"/>
        <v>0</v>
      </c>
      <c r="BC405" s="604" t="str">
        <f t="shared" si="179"/>
        <v/>
      </c>
    </row>
    <row r="406" spans="1:55">
      <c r="A406" s="366">
        <v>350</v>
      </c>
      <c r="B406" s="108"/>
      <c r="C406" s="286"/>
      <c r="D406" s="287"/>
      <c r="E406" s="287"/>
      <c r="F406" s="288"/>
      <c r="G406" s="290"/>
      <c r="H406" s="107"/>
      <c r="I406" s="290"/>
      <c r="J406" s="107"/>
      <c r="K406" s="358" t="str">
        <f t="shared" si="156"/>
        <v/>
      </c>
      <c r="L406" s="358">
        <f t="shared" si="180"/>
        <v>0</v>
      </c>
      <c r="M406" s="358">
        <f t="shared" si="181"/>
        <v>0</v>
      </c>
      <c r="N406" s="359" t="str">
        <f t="shared" si="157"/>
        <v/>
      </c>
      <c r="O406" s="359" t="str">
        <f t="shared" si="158"/>
        <v/>
      </c>
      <c r="P406" s="359" t="str">
        <f t="shared" si="159"/>
        <v/>
      </c>
      <c r="Q406" s="359" t="str">
        <f t="shared" si="160"/>
        <v/>
      </c>
      <c r="R406" s="359" t="str">
        <f t="shared" si="161"/>
        <v/>
      </c>
      <c r="S406" s="359" t="str">
        <f t="shared" si="162"/>
        <v/>
      </c>
      <c r="T406" s="431" t="str">
        <f t="shared" si="182"/>
        <v/>
      </c>
      <c r="U406" s="515"/>
      <c r="V406" s="108"/>
      <c r="W406" s="109"/>
      <c r="X406" s="110"/>
      <c r="Y406" s="111"/>
      <c r="Z406" s="113"/>
      <c r="AA406" s="112"/>
      <c r="AB406" s="431" t="str">
        <f t="shared" si="163"/>
        <v/>
      </c>
      <c r="AC406" s="704" t="str">
        <f t="shared" si="183"/>
        <v/>
      </c>
      <c r="AD406" s="622"/>
      <c r="AE406" s="462"/>
      <c r="AF406" s="360" t="str">
        <f t="shared" si="164"/>
        <v/>
      </c>
      <c r="AG406" s="360" t="str">
        <f t="shared" si="165"/>
        <v/>
      </c>
      <c r="AH406" s="361" t="str">
        <f t="shared" si="166"/>
        <v/>
      </c>
      <c r="AI406" s="361" t="str">
        <f t="shared" si="167"/>
        <v/>
      </c>
      <c r="AJ406" s="361" t="str">
        <f t="shared" si="168"/>
        <v/>
      </c>
      <c r="AK406" s="361" t="str">
        <f t="shared" si="169"/>
        <v/>
      </c>
      <c r="AL406" s="361" t="str">
        <f t="shared" si="170"/>
        <v/>
      </c>
      <c r="AM406" s="361" t="str">
        <f t="shared" si="171"/>
        <v/>
      </c>
      <c r="AN406" s="362" t="str">
        <f>IF(AF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2,FALSE),IF(OR(AJ406=1,AJ406=2),VLOOKUP(AH406,INDEX((係数_乗用_ガソリン,係数_乗用_CNG,係数_乗用_軽油,係数_乗用_メタノール,係数_乗用_LPG),1,1,AR406):INDEX((係数_乗用_ガソリン,係数_乗用_CNG,係数_乗用_軽油,係数_乗用_メタノール,係数_乗用_LPG),125,5,AR406),2,FALSE))))))</f>
        <v/>
      </c>
      <c r="AO406" s="362" t="str">
        <f>IF(T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3,FALSE),IF(OR(AJ406=1,AJ406=2),VLOOKUP(AH406,INDEX((係数_乗用_ガソリン,係数_乗用_CNG,係数_乗用_軽油,係数_乗用_メタノール,係数_乗用_LPG),1,1,AR406):INDEX((係数_乗用_ガソリン,係数_乗用_CNG,係数_乗用_軽油,係数_乗用_メタノール,係数_乗用_LPG),125,5,AR406),3,FALSE))))))</f>
        <v/>
      </c>
      <c r="AP406" s="361" t="str">
        <f t="shared" si="172"/>
        <v/>
      </c>
      <c r="AQ406" s="363" t="str">
        <f t="shared" si="173"/>
        <v/>
      </c>
      <c r="AR406" s="361" t="str">
        <f t="shared" si="174"/>
        <v/>
      </c>
      <c r="AS406" s="363" t="str">
        <f t="shared" si="175"/>
        <v/>
      </c>
      <c r="AT406" s="364" t="str">
        <f t="shared" si="176"/>
        <v/>
      </c>
      <c r="AX406" s="607" t="b">
        <f t="shared" si="184"/>
        <v>0</v>
      </c>
      <c r="AY406" s="6" t="str">
        <f t="shared" si="185"/>
        <v>FALSEFALSEFALSE</v>
      </c>
      <c r="AZ406" s="608">
        <f t="shared" si="177"/>
        <v>0</v>
      </c>
      <c r="BA406" s="609" t="str">
        <f t="shared" si="186"/>
        <v/>
      </c>
      <c r="BB406" s="609">
        <f t="shared" si="178"/>
        <v>0</v>
      </c>
      <c r="BC406" s="604" t="str">
        <f t="shared" si="179"/>
        <v/>
      </c>
    </row>
    <row r="407" spans="1:55">
      <c r="A407" s="366">
        <v>351</v>
      </c>
      <c r="B407" s="108"/>
      <c r="C407" s="286"/>
      <c r="D407" s="287"/>
      <c r="E407" s="287"/>
      <c r="F407" s="288"/>
      <c r="G407" s="290"/>
      <c r="H407" s="107"/>
      <c r="I407" s="290"/>
      <c r="J407" s="107"/>
      <c r="K407" s="358" t="str">
        <f t="shared" si="156"/>
        <v/>
      </c>
      <c r="L407" s="358">
        <f t="shared" si="180"/>
        <v>0</v>
      </c>
      <c r="M407" s="358">
        <f t="shared" si="181"/>
        <v>0</v>
      </c>
      <c r="N407" s="359" t="str">
        <f t="shared" si="157"/>
        <v/>
      </c>
      <c r="O407" s="359" t="str">
        <f t="shared" si="158"/>
        <v/>
      </c>
      <c r="P407" s="359" t="str">
        <f t="shared" si="159"/>
        <v/>
      </c>
      <c r="Q407" s="359" t="str">
        <f t="shared" si="160"/>
        <v/>
      </c>
      <c r="R407" s="359" t="str">
        <f t="shared" si="161"/>
        <v/>
      </c>
      <c r="S407" s="359" t="str">
        <f t="shared" si="162"/>
        <v/>
      </c>
      <c r="T407" s="431" t="str">
        <f t="shared" si="182"/>
        <v/>
      </c>
      <c r="U407" s="515"/>
      <c r="V407" s="108"/>
      <c r="W407" s="109"/>
      <c r="X407" s="110"/>
      <c r="Y407" s="111"/>
      <c r="Z407" s="113"/>
      <c r="AA407" s="112"/>
      <c r="AB407" s="431" t="str">
        <f t="shared" si="163"/>
        <v/>
      </c>
      <c r="AC407" s="704" t="str">
        <f t="shared" si="183"/>
        <v/>
      </c>
      <c r="AD407" s="622"/>
      <c r="AE407" s="462"/>
      <c r="AF407" s="360" t="str">
        <f t="shared" si="164"/>
        <v/>
      </c>
      <c r="AG407" s="360" t="str">
        <f t="shared" si="165"/>
        <v/>
      </c>
      <c r="AH407" s="361" t="str">
        <f t="shared" si="166"/>
        <v/>
      </c>
      <c r="AI407" s="361" t="str">
        <f t="shared" si="167"/>
        <v/>
      </c>
      <c r="AJ407" s="361" t="str">
        <f t="shared" si="168"/>
        <v/>
      </c>
      <c r="AK407" s="361" t="str">
        <f t="shared" si="169"/>
        <v/>
      </c>
      <c r="AL407" s="361" t="str">
        <f t="shared" si="170"/>
        <v/>
      </c>
      <c r="AM407" s="361" t="str">
        <f t="shared" si="171"/>
        <v/>
      </c>
      <c r="AN407" s="362" t="str">
        <f>IF(AF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2,FALSE),IF(OR(AJ407=1,AJ407=2),VLOOKUP(AH407,INDEX((係数_乗用_ガソリン,係数_乗用_CNG,係数_乗用_軽油,係数_乗用_メタノール,係数_乗用_LPG),1,1,AR407):INDEX((係数_乗用_ガソリン,係数_乗用_CNG,係数_乗用_軽油,係数_乗用_メタノール,係数_乗用_LPG),125,5,AR407),2,FALSE))))))</f>
        <v/>
      </c>
      <c r="AO407" s="362" t="str">
        <f>IF(T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3,FALSE),IF(OR(AJ407=1,AJ407=2),VLOOKUP(AH407,INDEX((係数_乗用_ガソリン,係数_乗用_CNG,係数_乗用_軽油,係数_乗用_メタノール,係数_乗用_LPG),1,1,AR407):INDEX((係数_乗用_ガソリン,係数_乗用_CNG,係数_乗用_軽油,係数_乗用_メタノール,係数_乗用_LPG),125,5,AR407),3,FALSE))))))</f>
        <v/>
      </c>
      <c r="AP407" s="361" t="str">
        <f t="shared" si="172"/>
        <v/>
      </c>
      <c r="AQ407" s="363" t="str">
        <f t="shared" si="173"/>
        <v/>
      </c>
      <c r="AR407" s="361" t="str">
        <f t="shared" si="174"/>
        <v/>
      </c>
      <c r="AS407" s="363" t="str">
        <f t="shared" si="175"/>
        <v/>
      </c>
      <c r="AT407" s="364" t="str">
        <f t="shared" si="176"/>
        <v/>
      </c>
      <c r="AX407" s="607" t="b">
        <f t="shared" si="184"/>
        <v>0</v>
      </c>
      <c r="AY407" s="6" t="str">
        <f t="shared" si="185"/>
        <v>FALSEFALSEFALSE</v>
      </c>
      <c r="AZ407" s="608">
        <f t="shared" si="177"/>
        <v>0</v>
      </c>
      <c r="BA407" s="609" t="str">
        <f t="shared" si="186"/>
        <v/>
      </c>
      <c r="BB407" s="609">
        <f t="shared" si="178"/>
        <v>0</v>
      </c>
      <c r="BC407" s="604" t="str">
        <f t="shared" si="179"/>
        <v/>
      </c>
    </row>
    <row r="408" spans="1:55">
      <c r="A408" s="366">
        <v>352</v>
      </c>
      <c r="B408" s="108"/>
      <c r="C408" s="286"/>
      <c r="D408" s="287"/>
      <c r="E408" s="287"/>
      <c r="F408" s="288"/>
      <c r="G408" s="290"/>
      <c r="H408" s="107"/>
      <c r="I408" s="290"/>
      <c r="J408" s="107"/>
      <c r="K408" s="358" t="str">
        <f t="shared" si="156"/>
        <v/>
      </c>
      <c r="L408" s="358">
        <f t="shared" si="180"/>
        <v>0</v>
      </c>
      <c r="M408" s="358">
        <f t="shared" si="181"/>
        <v>0</v>
      </c>
      <c r="N408" s="359" t="str">
        <f t="shared" si="157"/>
        <v/>
      </c>
      <c r="O408" s="359" t="str">
        <f t="shared" si="158"/>
        <v/>
      </c>
      <c r="P408" s="359" t="str">
        <f t="shared" si="159"/>
        <v/>
      </c>
      <c r="Q408" s="359" t="str">
        <f t="shared" si="160"/>
        <v/>
      </c>
      <c r="R408" s="359" t="str">
        <f t="shared" si="161"/>
        <v/>
      </c>
      <c r="S408" s="359" t="str">
        <f t="shared" si="162"/>
        <v/>
      </c>
      <c r="T408" s="431" t="str">
        <f t="shared" si="182"/>
        <v/>
      </c>
      <c r="U408" s="515"/>
      <c r="V408" s="108"/>
      <c r="W408" s="109"/>
      <c r="X408" s="110"/>
      <c r="Y408" s="111"/>
      <c r="Z408" s="113"/>
      <c r="AA408" s="112"/>
      <c r="AB408" s="431" t="str">
        <f t="shared" si="163"/>
        <v/>
      </c>
      <c r="AC408" s="704" t="str">
        <f t="shared" si="183"/>
        <v/>
      </c>
      <c r="AD408" s="622"/>
      <c r="AE408" s="462"/>
      <c r="AF408" s="360" t="str">
        <f t="shared" si="164"/>
        <v/>
      </c>
      <c r="AG408" s="360" t="str">
        <f t="shared" si="165"/>
        <v/>
      </c>
      <c r="AH408" s="361" t="str">
        <f t="shared" si="166"/>
        <v/>
      </c>
      <c r="AI408" s="361" t="str">
        <f t="shared" si="167"/>
        <v/>
      </c>
      <c r="AJ408" s="361" t="str">
        <f t="shared" si="168"/>
        <v/>
      </c>
      <c r="AK408" s="361" t="str">
        <f t="shared" si="169"/>
        <v/>
      </c>
      <c r="AL408" s="361" t="str">
        <f t="shared" si="170"/>
        <v/>
      </c>
      <c r="AM408" s="361" t="str">
        <f t="shared" si="171"/>
        <v/>
      </c>
      <c r="AN408" s="362" t="str">
        <f>IF(AF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2,FALSE),IF(OR(AJ408=1,AJ408=2),VLOOKUP(AH408,INDEX((係数_乗用_ガソリン,係数_乗用_CNG,係数_乗用_軽油,係数_乗用_メタノール,係数_乗用_LPG),1,1,AR408):INDEX((係数_乗用_ガソリン,係数_乗用_CNG,係数_乗用_軽油,係数_乗用_メタノール,係数_乗用_LPG),125,5,AR408),2,FALSE))))))</f>
        <v/>
      </c>
      <c r="AO408" s="362" t="str">
        <f>IF(T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3,FALSE),IF(OR(AJ408=1,AJ408=2),VLOOKUP(AH408,INDEX((係数_乗用_ガソリン,係数_乗用_CNG,係数_乗用_軽油,係数_乗用_メタノール,係数_乗用_LPG),1,1,AR408):INDEX((係数_乗用_ガソリン,係数_乗用_CNG,係数_乗用_軽油,係数_乗用_メタノール,係数_乗用_LPG),125,5,AR408),3,FALSE))))))</f>
        <v/>
      </c>
      <c r="AP408" s="361" t="str">
        <f t="shared" si="172"/>
        <v/>
      </c>
      <c r="AQ408" s="363" t="str">
        <f t="shared" si="173"/>
        <v/>
      </c>
      <c r="AR408" s="361" t="str">
        <f t="shared" si="174"/>
        <v/>
      </c>
      <c r="AS408" s="363" t="str">
        <f t="shared" si="175"/>
        <v/>
      </c>
      <c r="AT408" s="364" t="str">
        <f t="shared" si="176"/>
        <v/>
      </c>
      <c r="AX408" s="607" t="b">
        <f t="shared" si="184"/>
        <v>0</v>
      </c>
      <c r="AY408" s="6" t="str">
        <f t="shared" si="185"/>
        <v>FALSEFALSEFALSE</v>
      </c>
      <c r="AZ408" s="608">
        <f t="shared" si="177"/>
        <v>0</v>
      </c>
      <c r="BA408" s="609" t="str">
        <f t="shared" si="186"/>
        <v/>
      </c>
      <c r="BB408" s="609">
        <f t="shared" si="178"/>
        <v>0</v>
      </c>
      <c r="BC408" s="604" t="str">
        <f t="shared" si="179"/>
        <v/>
      </c>
    </row>
    <row r="409" spans="1:55">
      <c r="A409" s="366">
        <v>353</v>
      </c>
      <c r="B409" s="108"/>
      <c r="C409" s="286"/>
      <c r="D409" s="287"/>
      <c r="E409" s="287"/>
      <c r="F409" s="288"/>
      <c r="G409" s="290"/>
      <c r="H409" s="107"/>
      <c r="I409" s="290"/>
      <c r="J409" s="107"/>
      <c r="K409" s="358" t="str">
        <f t="shared" si="156"/>
        <v/>
      </c>
      <c r="L409" s="358">
        <f t="shared" si="180"/>
        <v>0</v>
      </c>
      <c r="M409" s="358">
        <f t="shared" si="181"/>
        <v>0</v>
      </c>
      <c r="N409" s="359" t="str">
        <f t="shared" si="157"/>
        <v/>
      </c>
      <c r="O409" s="359" t="str">
        <f t="shared" si="158"/>
        <v/>
      </c>
      <c r="P409" s="359" t="str">
        <f t="shared" si="159"/>
        <v/>
      </c>
      <c r="Q409" s="359" t="str">
        <f t="shared" si="160"/>
        <v/>
      </c>
      <c r="R409" s="359" t="str">
        <f t="shared" si="161"/>
        <v/>
      </c>
      <c r="S409" s="359" t="str">
        <f t="shared" si="162"/>
        <v/>
      </c>
      <c r="T409" s="431" t="str">
        <f t="shared" si="182"/>
        <v/>
      </c>
      <c r="U409" s="515"/>
      <c r="V409" s="108"/>
      <c r="W409" s="109"/>
      <c r="X409" s="110"/>
      <c r="Y409" s="111"/>
      <c r="Z409" s="113"/>
      <c r="AA409" s="112"/>
      <c r="AB409" s="431" t="str">
        <f t="shared" si="163"/>
        <v/>
      </c>
      <c r="AC409" s="704" t="str">
        <f t="shared" si="183"/>
        <v/>
      </c>
      <c r="AD409" s="622"/>
      <c r="AE409" s="462"/>
      <c r="AF409" s="360" t="str">
        <f t="shared" si="164"/>
        <v/>
      </c>
      <c r="AG409" s="360" t="str">
        <f t="shared" si="165"/>
        <v/>
      </c>
      <c r="AH409" s="361" t="str">
        <f t="shared" si="166"/>
        <v/>
      </c>
      <c r="AI409" s="361" t="str">
        <f t="shared" si="167"/>
        <v/>
      </c>
      <c r="AJ409" s="361" t="str">
        <f t="shared" si="168"/>
        <v/>
      </c>
      <c r="AK409" s="361" t="str">
        <f t="shared" si="169"/>
        <v/>
      </c>
      <c r="AL409" s="361" t="str">
        <f t="shared" si="170"/>
        <v/>
      </c>
      <c r="AM409" s="361" t="str">
        <f t="shared" si="171"/>
        <v/>
      </c>
      <c r="AN409" s="362" t="str">
        <f>IF(AF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2,FALSE),IF(OR(AJ409=1,AJ409=2),VLOOKUP(AH409,INDEX((係数_乗用_ガソリン,係数_乗用_CNG,係数_乗用_軽油,係数_乗用_メタノール,係数_乗用_LPG),1,1,AR409):INDEX((係数_乗用_ガソリン,係数_乗用_CNG,係数_乗用_軽油,係数_乗用_メタノール,係数_乗用_LPG),125,5,AR409),2,FALSE))))))</f>
        <v/>
      </c>
      <c r="AO409" s="362" t="str">
        <f>IF(T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3,FALSE),IF(OR(AJ409=1,AJ409=2),VLOOKUP(AH409,INDEX((係数_乗用_ガソリン,係数_乗用_CNG,係数_乗用_軽油,係数_乗用_メタノール,係数_乗用_LPG),1,1,AR409):INDEX((係数_乗用_ガソリン,係数_乗用_CNG,係数_乗用_軽油,係数_乗用_メタノール,係数_乗用_LPG),125,5,AR409),3,FALSE))))))</f>
        <v/>
      </c>
      <c r="AP409" s="361" t="str">
        <f t="shared" si="172"/>
        <v/>
      </c>
      <c r="AQ409" s="363" t="str">
        <f t="shared" si="173"/>
        <v/>
      </c>
      <c r="AR409" s="361" t="str">
        <f t="shared" si="174"/>
        <v/>
      </c>
      <c r="AS409" s="363" t="str">
        <f t="shared" si="175"/>
        <v/>
      </c>
      <c r="AT409" s="364" t="str">
        <f t="shared" si="176"/>
        <v/>
      </c>
      <c r="AX409" s="607" t="b">
        <f t="shared" si="184"/>
        <v>0</v>
      </c>
      <c r="AY409" s="6" t="str">
        <f t="shared" si="185"/>
        <v>FALSEFALSEFALSE</v>
      </c>
      <c r="AZ409" s="608">
        <f t="shared" si="177"/>
        <v>0</v>
      </c>
      <c r="BA409" s="609" t="str">
        <f t="shared" si="186"/>
        <v/>
      </c>
      <c r="BB409" s="609">
        <f t="shared" si="178"/>
        <v>0</v>
      </c>
      <c r="BC409" s="604" t="str">
        <f t="shared" si="179"/>
        <v/>
      </c>
    </row>
    <row r="410" spans="1:55">
      <c r="A410" s="366">
        <v>354</v>
      </c>
      <c r="B410" s="108"/>
      <c r="C410" s="286"/>
      <c r="D410" s="287"/>
      <c r="E410" s="287"/>
      <c r="F410" s="288"/>
      <c r="G410" s="290"/>
      <c r="H410" s="107"/>
      <c r="I410" s="290"/>
      <c r="J410" s="107"/>
      <c r="K410" s="358" t="str">
        <f t="shared" si="156"/>
        <v/>
      </c>
      <c r="L410" s="358">
        <f t="shared" si="180"/>
        <v>0</v>
      </c>
      <c r="M410" s="358">
        <f t="shared" si="181"/>
        <v>0</v>
      </c>
      <c r="N410" s="359" t="str">
        <f t="shared" si="157"/>
        <v/>
      </c>
      <c r="O410" s="359" t="str">
        <f t="shared" si="158"/>
        <v/>
      </c>
      <c r="P410" s="359" t="str">
        <f t="shared" si="159"/>
        <v/>
      </c>
      <c r="Q410" s="359" t="str">
        <f t="shared" si="160"/>
        <v/>
      </c>
      <c r="R410" s="359" t="str">
        <f t="shared" si="161"/>
        <v/>
      </c>
      <c r="S410" s="359" t="str">
        <f t="shared" si="162"/>
        <v/>
      </c>
      <c r="T410" s="431" t="str">
        <f t="shared" si="182"/>
        <v/>
      </c>
      <c r="U410" s="515"/>
      <c r="V410" s="108"/>
      <c r="W410" s="109"/>
      <c r="X410" s="110"/>
      <c r="Y410" s="111"/>
      <c r="Z410" s="113"/>
      <c r="AA410" s="112"/>
      <c r="AB410" s="431" t="str">
        <f t="shared" si="163"/>
        <v/>
      </c>
      <c r="AC410" s="704" t="str">
        <f t="shared" si="183"/>
        <v/>
      </c>
      <c r="AD410" s="622"/>
      <c r="AE410" s="462"/>
      <c r="AF410" s="360" t="str">
        <f t="shared" si="164"/>
        <v/>
      </c>
      <c r="AG410" s="360" t="str">
        <f t="shared" si="165"/>
        <v/>
      </c>
      <c r="AH410" s="361" t="str">
        <f t="shared" si="166"/>
        <v/>
      </c>
      <c r="AI410" s="361" t="str">
        <f t="shared" si="167"/>
        <v/>
      </c>
      <c r="AJ410" s="361" t="str">
        <f t="shared" si="168"/>
        <v/>
      </c>
      <c r="AK410" s="361" t="str">
        <f t="shared" si="169"/>
        <v/>
      </c>
      <c r="AL410" s="361" t="str">
        <f t="shared" si="170"/>
        <v/>
      </c>
      <c r="AM410" s="361" t="str">
        <f t="shared" si="171"/>
        <v/>
      </c>
      <c r="AN410" s="362" t="str">
        <f>IF(AF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2,FALSE),IF(OR(AJ410=1,AJ410=2),VLOOKUP(AH410,INDEX((係数_乗用_ガソリン,係数_乗用_CNG,係数_乗用_軽油,係数_乗用_メタノール,係数_乗用_LPG),1,1,AR410):INDEX((係数_乗用_ガソリン,係数_乗用_CNG,係数_乗用_軽油,係数_乗用_メタノール,係数_乗用_LPG),125,5,AR410),2,FALSE))))))</f>
        <v/>
      </c>
      <c r="AO410" s="362" t="str">
        <f>IF(T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3,FALSE),IF(OR(AJ410=1,AJ410=2),VLOOKUP(AH410,INDEX((係数_乗用_ガソリン,係数_乗用_CNG,係数_乗用_軽油,係数_乗用_メタノール,係数_乗用_LPG),1,1,AR410):INDEX((係数_乗用_ガソリン,係数_乗用_CNG,係数_乗用_軽油,係数_乗用_メタノール,係数_乗用_LPG),125,5,AR410),3,FALSE))))))</f>
        <v/>
      </c>
      <c r="AP410" s="361" t="str">
        <f t="shared" si="172"/>
        <v/>
      </c>
      <c r="AQ410" s="363" t="str">
        <f t="shared" si="173"/>
        <v/>
      </c>
      <c r="AR410" s="361" t="str">
        <f t="shared" si="174"/>
        <v/>
      </c>
      <c r="AS410" s="363" t="str">
        <f t="shared" si="175"/>
        <v/>
      </c>
      <c r="AT410" s="364" t="str">
        <f t="shared" si="176"/>
        <v/>
      </c>
      <c r="AX410" s="607" t="b">
        <f t="shared" si="184"/>
        <v>0</v>
      </c>
      <c r="AY410" s="6" t="str">
        <f t="shared" si="185"/>
        <v>FALSEFALSEFALSE</v>
      </c>
      <c r="AZ410" s="608">
        <f t="shared" si="177"/>
        <v>0</v>
      </c>
      <c r="BA410" s="609" t="str">
        <f t="shared" si="186"/>
        <v/>
      </c>
      <c r="BB410" s="609">
        <f t="shared" si="178"/>
        <v>0</v>
      </c>
      <c r="BC410" s="604" t="str">
        <f t="shared" si="179"/>
        <v/>
      </c>
    </row>
    <row r="411" spans="1:55">
      <c r="A411" s="366">
        <v>355</v>
      </c>
      <c r="B411" s="108"/>
      <c r="C411" s="286"/>
      <c r="D411" s="287"/>
      <c r="E411" s="287"/>
      <c r="F411" s="288"/>
      <c r="G411" s="290"/>
      <c r="H411" s="107"/>
      <c r="I411" s="290"/>
      <c r="J411" s="107"/>
      <c r="K411" s="358" t="str">
        <f t="shared" si="156"/>
        <v/>
      </c>
      <c r="L411" s="358">
        <f t="shared" si="180"/>
        <v>0</v>
      </c>
      <c r="M411" s="358">
        <f t="shared" si="181"/>
        <v>0</v>
      </c>
      <c r="N411" s="359" t="str">
        <f t="shared" si="157"/>
        <v/>
      </c>
      <c r="O411" s="359" t="str">
        <f t="shared" si="158"/>
        <v/>
      </c>
      <c r="P411" s="359" t="str">
        <f t="shared" si="159"/>
        <v/>
      </c>
      <c r="Q411" s="359" t="str">
        <f t="shared" si="160"/>
        <v/>
      </c>
      <c r="R411" s="359" t="str">
        <f t="shared" si="161"/>
        <v/>
      </c>
      <c r="S411" s="359" t="str">
        <f t="shared" si="162"/>
        <v/>
      </c>
      <c r="T411" s="431" t="str">
        <f t="shared" si="182"/>
        <v/>
      </c>
      <c r="U411" s="515"/>
      <c r="V411" s="108"/>
      <c r="W411" s="109"/>
      <c r="X411" s="110"/>
      <c r="Y411" s="111"/>
      <c r="Z411" s="113"/>
      <c r="AA411" s="112"/>
      <c r="AB411" s="431" t="str">
        <f t="shared" si="163"/>
        <v/>
      </c>
      <c r="AC411" s="704" t="str">
        <f t="shared" si="183"/>
        <v/>
      </c>
      <c r="AD411" s="622"/>
      <c r="AE411" s="462"/>
      <c r="AF411" s="360" t="str">
        <f t="shared" si="164"/>
        <v/>
      </c>
      <c r="AG411" s="360" t="str">
        <f t="shared" si="165"/>
        <v/>
      </c>
      <c r="AH411" s="361" t="str">
        <f t="shared" si="166"/>
        <v/>
      </c>
      <c r="AI411" s="361" t="str">
        <f t="shared" si="167"/>
        <v/>
      </c>
      <c r="AJ411" s="361" t="str">
        <f t="shared" si="168"/>
        <v/>
      </c>
      <c r="AK411" s="361" t="str">
        <f t="shared" si="169"/>
        <v/>
      </c>
      <c r="AL411" s="361" t="str">
        <f t="shared" si="170"/>
        <v/>
      </c>
      <c r="AM411" s="361" t="str">
        <f t="shared" si="171"/>
        <v/>
      </c>
      <c r="AN411" s="362" t="str">
        <f>IF(AF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2,FALSE),IF(OR(AJ411=1,AJ411=2),VLOOKUP(AH411,INDEX((係数_乗用_ガソリン,係数_乗用_CNG,係数_乗用_軽油,係数_乗用_メタノール,係数_乗用_LPG),1,1,AR411):INDEX((係数_乗用_ガソリン,係数_乗用_CNG,係数_乗用_軽油,係数_乗用_メタノール,係数_乗用_LPG),125,5,AR411),2,FALSE))))))</f>
        <v/>
      </c>
      <c r="AO411" s="362" t="str">
        <f>IF(T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3,FALSE),IF(OR(AJ411=1,AJ411=2),VLOOKUP(AH411,INDEX((係数_乗用_ガソリン,係数_乗用_CNG,係数_乗用_軽油,係数_乗用_メタノール,係数_乗用_LPG),1,1,AR411):INDEX((係数_乗用_ガソリン,係数_乗用_CNG,係数_乗用_軽油,係数_乗用_メタノール,係数_乗用_LPG),125,5,AR411),3,FALSE))))))</f>
        <v/>
      </c>
      <c r="AP411" s="361" t="str">
        <f t="shared" si="172"/>
        <v/>
      </c>
      <c r="AQ411" s="363" t="str">
        <f t="shared" si="173"/>
        <v/>
      </c>
      <c r="AR411" s="361" t="str">
        <f t="shared" si="174"/>
        <v/>
      </c>
      <c r="AS411" s="363" t="str">
        <f t="shared" si="175"/>
        <v/>
      </c>
      <c r="AT411" s="364" t="str">
        <f t="shared" si="176"/>
        <v/>
      </c>
      <c r="AX411" s="607" t="b">
        <f t="shared" si="184"/>
        <v>0</v>
      </c>
      <c r="AY411" s="6" t="str">
        <f t="shared" si="185"/>
        <v>FALSEFALSEFALSE</v>
      </c>
      <c r="AZ411" s="608">
        <f t="shared" si="177"/>
        <v>0</v>
      </c>
      <c r="BA411" s="609" t="str">
        <f t="shared" si="186"/>
        <v/>
      </c>
      <c r="BB411" s="609">
        <f t="shared" si="178"/>
        <v>0</v>
      </c>
      <c r="BC411" s="604" t="str">
        <f t="shared" si="179"/>
        <v/>
      </c>
    </row>
    <row r="412" spans="1:55">
      <c r="A412" s="366">
        <v>356</v>
      </c>
      <c r="B412" s="108"/>
      <c r="C412" s="286"/>
      <c r="D412" s="287"/>
      <c r="E412" s="287"/>
      <c r="F412" s="288"/>
      <c r="G412" s="290"/>
      <c r="H412" s="107"/>
      <c r="I412" s="290"/>
      <c r="J412" s="107"/>
      <c r="K412" s="358" t="str">
        <f t="shared" si="156"/>
        <v/>
      </c>
      <c r="L412" s="358">
        <f t="shared" si="180"/>
        <v>0</v>
      </c>
      <c r="M412" s="358">
        <f t="shared" si="181"/>
        <v>0</v>
      </c>
      <c r="N412" s="359" t="str">
        <f t="shared" si="157"/>
        <v/>
      </c>
      <c r="O412" s="359" t="str">
        <f t="shared" si="158"/>
        <v/>
      </c>
      <c r="P412" s="359" t="str">
        <f t="shared" si="159"/>
        <v/>
      </c>
      <c r="Q412" s="359" t="str">
        <f t="shared" si="160"/>
        <v/>
      </c>
      <c r="R412" s="359" t="str">
        <f t="shared" si="161"/>
        <v/>
      </c>
      <c r="S412" s="359" t="str">
        <f t="shared" si="162"/>
        <v/>
      </c>
      <c r="T412" s="431" t="str">
        <f t="shared" si="182"/>
        <v/>
      </c>
      <c r="U412" s="515"/>
      <c r="V412" s="108"/>
      <c r="W412" s="109"/>
      <c r="X412" s="110"/>
      <c r="Y412" s="111"/>
      <c r="Z412" s="113"/>
      <c r="AA412" s="112"/>
      <c r="AB412" s="431" t="str">
        <f t="shared" si="163"/>
        <v/>
      </c>
      <c r="AC412" s="704" t="str">
        <f t="shared" si="183"/>
        <v/>
      </c>
      <c r="AD412" s="622"/>
      <c r="AE412" s="462"/>
      <c r="AF412" s="360" t="str">
        <f t="shared" si="164"/>
        <v/>
      </c>
      <c r="AG412" s="360" t="str">
        <f t="shared" si="165"/>
        <v/>
      </c>
      <c r="AH412" s="361" t="str">
        <f t="shared" si="166"/>
        <v/>
      </c>
      <c r="AI412" s="361" t="str">
        <f t="shared" si="167"/>
        <v/>
      </c>
      <c r="AJ412" s="361" t="str">
        <f t="shared" si="168"/>
        <v/>
      </c>
      <c r="AK412" s="361" t="str">
        <f t="shared" si="169"/>
        <v/>
      </c>
      <c r="AL412" s="361" t="str">
        <f t="shared" si="170"/>
        <v/>
      </c>
      <c r="AM412" s="361" t="str">
        <f t="shared" si="171"/>
        <v/>
      </c>
      <c r="AN412" s="362" t="str">
        <f>IF(AF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2,FALSE),IF(OR(AJ412=1,AJ412=2),VLOOKUP(AH412,INDEX((係数_乗用_ガソリン,係数_乗用_CNG,係数_乗用_軽油,係数_乗用_メタノール,係数_乗用_LPG),1,1,AR412):INDEX((係数_乗用_ガソリン,係数_乗用_CNG,係数_乗用_軽油,係数_乗用_メタノール,係数_乗用_LPG),125,5,AR412),2,FALSE))))))</f>
        <v/>
      </c>
      <c r="AO412" s="362" t="str">
        <f>IF(T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3,FALSE),IF(OR(AJ412=1,AJ412=2),VLOOKUP(AH412,INDEX((係数_乗用_ガソリン,係数_乗用_CNG,係数_乗用_軽油,係数_乗用_メタノール,係数_乗用_LPG),1,1,AR412):INDEX((係数_乗用_ガソリン,係数_乗用_CNG,係数_乗用_軽油,係数_乗用_メタノール,係数_乗用_LPG),125,5,AR412),3,FALSE))))))</f>
        <v/>
      </c>
      <c r="AP412" s="361" t="str">
        <f t="shared" si="172"/>
        <v/>
      </c>
      <c r="AQ412" s="363" t="str">
        <f t="shared" si="173"/>
        <v/>
      </c>
      <c r="AR412" s="361" t="str">
        <f t="shared" si="174"/>
        <v/>
      </c>
      <c r="AS412" s="363" t="str">
        <f t="shared" si="175"/>
        <v/>
      </c>
      <c r="AT412" s="364" t="str">
        <f t="shared" si="176"/>
        <v/>
      </c>
      <c r="AX412" s="607" t="b">
        <f t="shared" si="184"/>
        <v>0</v>
      </c>
      <c r="AY412" s="6" t="str">
        <f t="shared" si="185"/>
        <v>FALSEFALSEFALSE</v>
      </c>
      <c r="AZ412" s="608">
        <f t="shared" si="177"/>
        <v>0</v>
      </c>
      <c r="BA412" s="609" t="str">
        <f t="shared" si="186"/>
        <v/>
      </c>
      <c r="BB412" s="609">
        <f t="shared" si="178"/>
        <v>0</v>
      </c>
      <c r="BC412" s="604" t="str">
        <f t="shared" si="179"/>
        <v/>
      </c>
    </row>
    <row r="413" spans="1:55">
      <c r="A413" s="366">
        <v>357</v>
      </c>
      <c r="B413" s="108"/>
      <c r="C413" s="286"/>
      <c r="D413" s="287"/>
      <c r="E413" s="287"/>
      <c r="F413" s="288"/>
      <c r="G413" s="290"/>
      <c r="H413" s="107"/>
      <c r="I413" s="290"/>
      <c r="J413" s="107"/>
      <c r="K413" s="358" t="str">
        <f t="shared" si="156"/>
        <v/>
      </c>
      <c r="L413" s="358">
        <f t="shared" si="180"/>
        <v>0</v>
      </c>
      <c r="M413" s="358">
        <f t="shared" si="181"/>
        <v>0</v>
      </c>
      <c r="N413" s="359" t="str">
        <f t="shared" si="157"/>
        <v/>
      </c>
      <c r="O413" s="359" t="str">
        <f t="shared" si="158"/>
        <v/>
      </c>
      <c r="P413" s="359" t="str">
        <f t="shared" si="159"/>
        <v/>
      </c>
      <c r="Q413" s="359" t="str">
        <f t="shared" si="160"/>
        <v/>
      </c>
      <c r="R413" s="359" t="str">
        <f t="shared" si="161"/>
        <v/>
      </c>
      <c r="S413" s="359" t="str">
        <f t="shared" si="162"/>
        <v/>
      </c>
      <c r="T413" s="431" t="str">
        <f t="shared" si="182"/>
        <v/>
      </c>
      <c r="U413" s="515"/>
      <c r="V413" s="108"/>
      <c r="W413" s="109"/>
      <c r="X413" s="110"/>
      <c r="Y413" s="111"/>
      <c r="Z413" s="113"/>
      <c r="AA413" s="112"/>
      <c r="AB413" s="431" t="str">
        <f t="shared" si="163"/>
        <v/>
      </c>
      <c r="AC413" s="704" t="str">
        <f t="shared" si="183"/>
        <v/>
      </c>
      <c r="AD413" s="622"/>
      <c r="AE413" s="462"/>
      <c r="AF413" s="360" t="str">
        <f t="shared" si="164"/>
        <v/>
      </c>
      <c r="AG413" s="360" t="str">
        <f t="shared" si="165"/>
        <v/>
      </c>
      <c r="AH413" s="361" t="str">
        <f t="shared" si="166"/>
        <v/>
      </c>
      <c r="AI413" s="361" t="str">
        <f t="shared" si="167"/>
        <v/>
      </c>
      <c r="AJ413" s="361" t="str">
        <f t="shared" si="168"/>
        <v/>
      </c>
      <c r="AK413" s="361" t="str">
        <f t="shared" si="169"/>
        <v/>
      </c>
      <c r="AL413" s="361" t="str">
        <f t="shared" si="170"/>
        <v/>
      </c>
      <c r="AM413" s="361" t="str">
        <f t="shared" si="171"/>
        <v/>
      </c>
      <c r="AN413" s="362" t="str">
        <f>IF(AF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2,FALSE),IF(OR(AJ413=1,AJ413=2),VLOOKUP(AH413,INDEX((係数_乗用_ガソリン,係数_乗用_CNG,係数_乗用_軽油,係数_乗用_メタノール,係数_乗用_LPG),1,1,AR413):INDEX((係数_乗用_ガソリン,係数_乗用_CNG,係数_乗用_軽油,係数_乗用_メタノール,係数_乗用_LPG),125,5,AR413),2,FALSE))))))</f>
        <v/>
      </c>
      <c r="AO413" s="362" t="str">
        <f>IF(T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3,FALSE),IF(OR(AJ413=1,AJ413=2),VLOOKUP(AH413,INDEX((係数_乗用_ガソリン,係数_乗用_CNG,係数_乗用_軽油,係数_乗用_メタノール,係数_乗用_LPG),1,1,AR413):INDEX((係数_乗用_ガソリン,係数_乗用_CNG,係数_乗用_軽油,係数_乗用_メタノール,係数_乗用_LPG),125,5,AR413),3,FALSE))))))</f>
        <v/>
      </c>
      <c r="AP413" s="361" t="str">
        <f t="shared" si="172"/>
        <v/>
      </c>
      <c r="AQ413" s="363" t="str">
        <f t="shared" si="173"/>
        <v/>
      </c>
      <c r="AR413" s="361" t="str">
        <f t="shared" si="174"/>
        <v/>
      </c>
      <c r="AS413" s="363" t="str">
        <f t="shared" si="175"/>
        <v/>
      </c>
      <c r="AT413" s="364" t="str">
        <f t="shared" si="176"/>
        <v/>
      </c>
      <c r="AX413" s="607" t="b">
        <f t="shared" si="184"/>
        <v>0</v>
      </c>
      <c r="AY413" s="6" t="str">
        <f t="shared" si="185"/>
        <v>FALSEFALSEFALSE</v>
      </c>
      <c r="AZ413" s="608">
        <f t="shared" si="177"/>
        <v>0</v>
      </c>
      <c r="BA413" s="609" t="str">
        <f t="shared" si="186"/>
        <v/>
      </c>
      <c r="BB413" s="609">
        <f t="shared" si="178"/>
        <v>0</v>
      </c>
      <c r="BC413" s="604" t="str">
        <f t="shared" si="179"/>
        <v/>
      </c>
    </row>
    <row r="414" spans="1:55">
      <c r="A414" s="366">
        <v>358</v>
      </c>
      <c r="B414" s="108"/>
      <c r="C414" s="286"/>
      <c r="D414" s="287"/>
      <c r="E414" s="287"/>
      <c r="F414" s="288"/>
      <c r="G414" s="290"/>
      <c r="H414" s="107"/>
      <c r="I414" s="290"/>
      <c r="J414" s="107"/>
      <c r="K414" s="358" t="str">
        <f t="shared" si="156"/>
        <v/>
      </c>
      <c r="L414" s="358">
        <f t="shared" si="180"/>
        <v>0</v>
      </c>
      <c r="M414" s="358">
        <f t="shared" si="181"/>
        <v>0</v>
      </c>
      <c r="N414" s="359" t="str">
        <f t="shared" si="157"/>
        <v/>
      </c>
      <c r="O414" s="359" t="str">
        <f t="shared" si="158"/>
        <v/>
      </c>
      <c r="P414" s="359" t="str">
        <f t="shared" si="159"/>
        <v/>
      </c>
      <c r="Q414" s="359" t="str">
        <f t="shared" si="160"/>
        <v/>
      </c>
      <c r="R414" s="359" t="str">
        <f t="shared" si="161"/>
        <v/>
      </c>
      <c r="S414" s="359" t="str">
        <f t="shared" si="162"/>
        <v/>
      </c>
      <c r="T414" s="431" t="str">
        <f t="shared" si="182"/>
        <v/>
      </c>
      <c r="U414" s="515"/>
      <c r="V414" s="108"/>
      <c r="W414" s="109"/>
      <c r="X414" s="110"/>
      <c r="Y414" s="111"/>
      <c r="Z414" s="113"/>
      <c r="AA414" s="112"/>
      <c r="AB414" s="431" t="str">
        <f t="shared" si="163"/>
        <v/>
      </c>
      <c r="AC414" s="704" t="str">
        <f t="shared" si="183"/>
        <v/>
      </c>
      <c r="AD414" s="622"/>
      <c r="AE414" s="462"/>
      <c r="AF414" s="360" t="str">
        <f t="shared" si="164"/>
        <v/>
      </c>
      <c r="AG414" s="360" t="str">
        <f t="shared" si="165"/>
        <v/>
      </c>
      <c r="AH414" s="361" t="str">
        <f t="shared" si="166"/>
        <v/>
      </c>
      <c r="AI414" s="361" t="str">
        <f t="shared" si="167"/>
        <v/>
      </c>
      <c r="AJ414" s="361" t="str">
        <f t="shared" si="168"/>
        <v/>
      </c>
      <c r="AK414" s="361" t="str">
        <f t="shared" si="169"/>
        <v/>
      </c>
      <c r="AL414" s="361" t="str">
        <f t="shared" si="170"/>
        <v/>
      </c>
      <c r="AM414" s="361" t="str">
        <f t="shared" si="171"/>
        <v/>
      </c>
      <c r="AN414" s="362" t="str">
        <f>IF(AF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2,FALSE),IF(OR(AJ414=1,AJ414=2),VLOOKUP(AH414,INDEX((係数_乗用_ガソリン,係数_乗用_CNG,係数_乗用_軽油,係数_乗用_メタノール,係数_乗用_LPG),1,1,AR414):INDEX((係数_乗用_ガソリン,係数_乗用_CNG,係数_乗用_軽油,係数_乗用_メタノール,係数_乗用_LPG),125,5,AR414),2,FALSE))))))</f>
        <v/>
      </c>
      <c r="AO414" s="362" t="str">
        <f>IF(T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3,FALSE),IF(OR(AJ414=1,AJ414=2),VLOOKUP(AH414,INDEX((係数_乗用_ガソリン,係数_乗用_CNG,係数_乗用_軽油,係数_乗用_メタノール,係数_乗用_LPG),1,1,AR414):INDEX((係数_乗用_ガソリン,係数_乗用_CNG,係数_乗用_軽油,係数_乗用_メタノール,係数_乗用_LPG),125,5,AR414),3,FALSE))))))</f>
        <v/>
      </c>
      <c r="AP414" s="361" t="str">
        <f t="shared" si="172"/>
        <v/>
      </c>
      <c r="AQ414" s="363" t="str">
        <f t="shared" si="173"/>
        <v/>
      </c>
      <c r="AR414" s="361" t="str">
        <f t="shared" si="174"/>
        <v/>
      </c>
      <c r="AS414" s="363" t="str">
        <f t="shared" si="175"/>
        <v/>
      </c>
      <c r="AT414" s="364" t="str">
        <f t="shared" si="176"/>
        <v/>
      </c>
      <c r="AX414" s="607" t="b">
        <f t="shared" si="184"/>
        <v>0</v>
      </c>
      <c r="AY414" s="6" t="str">
        <f t="shared" si="185"/>
        <v>FALSEFALSEFALSE</v>
      </c>
      <c r="AZ414" s="608">
        <f t="shared" si="177"/>
        <v>0</v>
      </c>
      <c r="BA414" s="609" t="str">
        <f t="shared" si="186"/>
        <v/>
      </c>
      <c r="BB414" s="609">
        <f t="shared" si="178"/>
        <v>0</v>
      </c>
      <c r="BC414" s="604" t="str">
        <f t="shared" si="179"/>
        <v/>
      </c>
    </row>
    <row r="415" spans="1:55">
      <c r="A415" s="366">
        <v>359</v>
      </c>
      <c r="B415" s="108"/>
      <c r="C415" s="286"/>
      <c r="D415" s="287"/>
      <c r="E415" s="287"/>
      <c r="F415" s="288"/>
      <c r="G415" s="290"/>
      <c r="H415" s="107"/>
      <c r="I415" s="290"/>
      <c r="J415" s="107"/>
      <c r="K415" s="358" t="str">
        <f t="shared" si="156"/>
        <v/>
      </c>
      <c r="L415" s="358">
        <f t="shared" si="180"/>
        <v>0</v>
      </c>
      <c r="M415" s="358">
        <f t="shared" si="181"/>
        <v>0</v>
      </c>
      <c r="N415" s="359" t="str">
        <f t="shared" si="157"/>
        <v/>
      </c>
      <c r="O415" s="359" t="str">
        <f t="shared" si="158"/>
        <v/>
      </c>
      <c r="P415" s="359" t="str">
        <f t="shared" si="159"/>
        <v/>
      </c>
      <c r="Q415" s="359" t="str">
        <f t="shared" si="160"/>
        <v/>
      </c>
      <c r="R415" s="359" t="str">
        <f t="shared" si="161"/>
        <v/>
      </c>
      <c r="S415" s="359" t="str">
        <f t="shared" si="162"/>
        <v/>
      </c>
      <c r="T415" s="431" t="str">
        <f t="shared" si="182"/>
        <v/>
      </c>
      <c r="U415" s="515"/>
      <c r="V415" s="108"/>
      <c r="W415" s="109"/>
      <c r="X415" s="110"/>
      <c r="Y415" s="111"/>
      <c r="Z415" s="113"/>
      <c r="AA415" s="112"/>
      <c r="AB415" s="431" t="str">
        <f t="shared" si="163"/>
        <v/>
      </c>
      <c r="AC415" s="704" t="str">
        <f t="shared" si="183"/>
        <v/>
      </c>
      <c r="AD415" s="622"/>
      <c r="AE415" s="462"/>
      <c r="AF415" s="360" t="str">
        <f t="shared" si="164"/>
        <v/>
      </c>
      <c r="AG415" s="360" t="str">
        <f t="shared" si="165"/>
        <v/>
      </c>
      <c r="AH415" s="361" t="str">
        <f t="shared" si="166"/>
        <v/>
      </c>
      <c r="AI415" s="361" t="str">
        <f t="shared" si="167"/>
        <v/>
      </c>
      <c r="AJ415" s="361" t="str">
        <f t="shared" si="168"/>
        <v/>
      </c>
      <c r="AK415" s="361" t="str">
        <f t="shared" si="169"/>
        <v/>
      </c>
      <c r="AL415" s="361" t="str">
        <f t="shared" si="170"/>
        <v/>
      </c>
      <c r="AM415" s="361" t="str">
        <f t="shared" si="171"/>
        <v/>
      </c>
      <c r="AN415" s="362" t="str">
        <f>IF(AF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2,FALSE),IF(OR(AJ415=1,AJ415=2),VLOOKUP(AH415,INDEX((係数_乗用_ガソリン,係数_乗用_CNG,係数_乗用_軽油,係数_乗用_メタノール,係数_乗用_LPG),1,1,AR415):INDEX((係数_乗用_ガソリン,係数_乗用_CNG,係数_乗用_軽油,係数_乗用_メタノール,係数_乗用_LPG),125,5,AR415),2,FALSE))))))</f>
        <v/>
      </c>
      <c r="AO415" s="362" t="str">
        <f>IF(T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3,FALSE),IF(OR(AJ415=1,AJ415=2),VLOOKUP(AH415,INDEX((係数_乗用_ガソリン,係数_乗用_CNG,係数_乗用_軽油,係数_乗用_メタノール,係数_乗用_LPG),1,1,AR415):INDEX((係数_乗用_ガソリン,係数_乗用_CNG,係数_乗用_軽油,係数_乗用_メタノール,係数_乗用_LPG),125,5,AR415),3,FALSE))))))</f>
        <v/>
      </c>
      <c r="AP415" s="361" t="str">
        <f t="shared" si="172"/>
        <v/>
      </c>
      <c r="AQ415" s="363" t="str">
        <f t="shared" si="173"/>
        <v/>
      </c>
      <c r="AR415" s="361" t="str">
        <f t="shared" si="174"/>
        <v/>
      </c>
      <c r="AS415" s="363" t="str">
        <f t="shared" si="175"/>
        <v/>
      </c>
      <c r="AT415" s="364" t="str">
        <f t="shared" si="176"/>
        <v/>
      </c>
      <c r="AX415" s="607" t="b">
        <f t="shared" si="184"/>
        <v>0</v>
      </c>
      <c r="AY415" s="6" t="str">
        <f t="shared" si="185"/>
        <v>FALSEFALSEFALSE</v>
      </c>
      <c r="AZ415" s="608">
        <f t="shared" si="177"/>
        <v>0</v>
      </c>
      <c r="BA415" s="609" t="str">
        <f t="shared" si="186"/>
        <v/>
      </c>
      <c r="BB415" s="609">
        <f t="shared" si="178"/>
        <v>0</v>
      </c>
      <c r="BC415" s="604" t="str">
        <f t="shared" si="179"/>
        <v/>
      </c>
    </row>
    <row r="416" spans="1:55">
      <c r="A416" s="366">
        <v>360</v>
      </c>
      <c r="B416" s="108"/>
      <c r="C416" s="286"/>
      <c r="D416" s="287"/>
      <c r="E416" s="287"/>
      <c r="F416" s="288"/>
      <c r="G416" s="290"/>
      <c r="H416" s="107"/>
      <c r="I416" s="290"/>
      <c r="J416" s="107"/>
      <c r="K416" s="358" t="str">
        <f t="shared" si="156"/>
        <v/>
      </c>
      <c r="L416" s="358">
        <f t="shared" si="180"/>
        <v>0</v>
      </c>
      <c r="M416" s="358">
        <f t="shared" si="181"/>
        <v>0</v>
      </c>
      <c r="N416" s="359" t="str">
        <f t="shared" si="157"/>
        <v/>
      </c>
      <c r="O416" s="359" t="str">
        <f t="shared" si="158"/>
        <v/>
      </c>
      <c r="P416" s="359" t="str">
        <f t="shared" si="159"/>
        <v/>
      </c>
      <c r="Q416" s="359" t="str">
        <f t="shared" si="160"/>
        <v/>
      </c>
      <c r="R416" s="359" t="str">
        <f t="shared" si="161"/>
        <v/>
      </c>
      <c r="S416" s="359" t="str">
        <f t="shared" si="162"/>
        <v/>
      </c>
      <c r="T416" s="431" t="str">
        <f t="shared" si="182"/>
        <v/>
      </c>
      <c r="U416" s="515"/>
      <c r="V416" s="108"/>
      <c r="W416" s="109"/>
      <c r="X416" s="110"/>
      <c r="Y416" s="111"/>
      <c r="Z416" s="113"/>
      <c r="AA416" s="112"/>
      <c r="AB416" s="431" t="str">
        <f t="shared" si="163"/>
        <v/>
      </c>
      <c r="AC416" s="704" t="str">
        <f t="shared" si="183"/>
        <v/>
      </c>
      <c r="AD416" s="622"/>
      <c r="AE416" s="462"/>
      <c r="AF416" s="360" t="str">
        <f t="shared" si="164"/>
        <v/>
      </c>
      <c r="AG416" s="360" t="str">
        <f t="shared" si="165"/>
        <v/>
      </c>
      <c r="AH416" s="361" t="str">
        <f t="shared" si="166"/>
        <v/>
      </c>
      <c r="AI416" s="361" t="str">
        <f t="shared" si="167"/>
        <v/>
      </c>
      <c r="AJ416" s="361" t="str">
        <f t="shared" si="168"/>
        <v/>
      </c>
      <c r="AK416" s="361" t="str">
        <f t="shared" si="169"/>
        <v/>
      </c>
      <c r="AL416" s="361" t="str">
        <f t="shared" si="170"/>
        <v/>
      </c>
      <c r="AM416" s="361" t="str">
        <f t="shared" si="171"/>
        <v/>
      </c>
      <c r="AN416" s="362" t="str">
        <f>IF(AF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2,FALSE),IF(OR(AJ416=1,AJ416=2),VLOOKUP(AH416,INDEX((係数_乗用_ガソリン,係数_乗用_CNG,係数_乗用_軽油,係数_乗用_メタノール,係数_乗用_LPG),1,1,AR416):INDEX((係数_乗用_ガソリン,係数_乗用_CNG,係数_乗用_軽油,係数_乗用_メタノール,係数_乗用_LPG),125,5,AR416),2,FALSE))))))</f>
        <v/>
      </c>
      <c r="AO416" s="362" t="str">
        <f>IF(T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3,FALSE),IF(OR(AJ416=1,AJ416=2),VLOOKUP(AH416,INDEX((係数_乗用_ガソリン,係数_乗用_CNG,係数_乗用_軽油,係数_乗用_メタノール,係数_乗用_LPG),1,1,AR416):INDEX((係数_乗用_ガソリン,係数_乗用_CNG,係数_乗用_軽油,係数_乗用_メタノール,係数_乗用_LPG),125,5,AR416),3,FALSE))))))</f>
        <v/>
      </c>
      <c r="AP416" s="361" t="str">
        <f t="shared" si="172"/>
        <v/>
      </c>
      <c r="AQ416" s="363" t="str">
        <f t="shared" si="173"/>
        <v/>
      </c>
      <c r="AR416" s="361" t="str">
        <f t="shared" si="174"/>
        <v/>
      </c>
      <c r="AS416" s="363" t="str">
        <f t="shared" si="175"/>
        <v/>
      </c>
      <c r="AT416" s="364" t="str">
        <f t="shared" si="176"/>
        <v/>
      </c>
      <c r="AX416" s="607" t="b">
        <f t="shared" si="184"/>
        <v>0</v>
      </c>
      <c r="AY416" s="6" t="str">
        <f t="shared" si="185"/>
        <v>FALSEFALSEFALSE</v>
      </c>
      <c r="AZ416" s="608">
        <f t="shared" si="177"/>
        <v>0</v>
      </c>
      <c r="BA416" s="609" t="str">
        <f t="shared" si="186"/>
        <v/>
      </c>
      <c r="BB416" s="609">
        <f t="shared" si="178"/>
        <v>0</v>
      </c>
      <c r="BC416" s="604" t="str">
        <f t="shared" si="179"/>
        <v/>
      </c>
    </row>
    <row r="417" spans="1:55">
      <c r="A417" s="366">
        <v>361</v>
      </c>
      <c r="B417" s="108"/>
      <c r="C417" s="286"/>
      <c r="D417" s="287"/>
      <c r="E417" s="287"/>
      <c r="F417" s="288"/>
      <c r="G417" s="290"/>
      <c r="H417" s="107"/>
      <c r="I417" s="290"/>
      <c r="J417" s="107"/>
      <c r="K417" s="358" t="str">
        <f t="shared" si="156"/>
        <v/>
      </c>
      <c r="L417" s="358">
        <f t="shared" si="180"/>
        <v>0</v>
      </c>
      <c r="M417" s="358">
        <f t="shared" si="181"/>
        <v>0</v>
      </c>
      <c r="N417" s="359" t="str">
        <f t="shared" si="157"/>
        <v/>
      </c>
      <c r="O417" s="359" t="str">
        <f t="shared" si="158"/>
        <v/>
      </c>
      <c r="P417" s="359" t="str">
        <f t="shared" si="159"/>
        <v/>
      </c>
      <c r="Q417" s="359" t="str">
        <f t="shared" si="160"/>
        <v/>
      </c>
      <c r="R417" s="359" t="str">
        <f t="shared" si="161"/>
        <v/>
      </c>
      <c r="S417" s="359" t="str">
        <f t="shared" si="162"/>
        <v/>
      </c>
      <c r="T417" s="431" t="str">
        <f t="shared" si="182"/>
        <v/>
      </c>
      <c r="U417" s="515"/>
      <c r="V417" s="108"/>
      <c r="W417" s="109"/>
      <c r="X417" s="110"/>
      <c r="Y417" s="111"/>
      <c r="Z417" s="113"/>
      <c r="AA417" s="112"/>
      <c r="AB417" s="431" t="str">
        <f t="shared" si="163"/>
        <v/>
      </c>
      <c r="AC417" s="704" t="str">
        <f t="shared" si="183"/>
        <v/>
      </c>
      <c r="AD417" s="622"/>
      <c r="AE417" s="462"/>
      <c r="AF417" s="360" t="str">
        <f t="shared" si="164"/>
        <v/>
      </c>
      <c r="AG417" s="360" t="str">
        <f t="shared" si="165"/>
        <v/>
      </c>
      <c r="AH417" s="361" t="str">
        <f t="shared" si="166"/>
        <v/>
      </c>
      <c r="AI417" s="361" t="str">
        <f t="shared" si="167"/>
        <v/>
      </c>
      <c r="AJ417" s="361" t="str">
        <f t="shared" si="168"/>
        <v/>
      </c>
      <c r="AK417" s="361" t="str">
        <f t="shared" si="169"/>
        <v/>
      </c>
      <c r="AL417" s="361" t="str">
        <f t="shared" si="170"/>
        <v/>
      </c>
      <c r="AM417" s="361" t="str">
        <f t="shared" si="171"/>
        <v/>
      </c>
      <c r="AN417" s="362" t="str">
        <f>IF(AF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2,FALSE),IF(OR(AJ417=1,AJ417=2),VLOOKUP(AH417,INDEX((係数_乗用_ガソリン,係数_乗用_CNG,係数_乗用_軽油,係数_乗用_メタノール,係数_乗用_LPG),1,1,AR417):INDEX((係数_乗用_ガソリン,係数_乗用_CNG,係数_乗用_軽油,係数_乗用_メタノール,係数_乗用_LPG),125,5,AR417),2,FALSE))))))</f>
        <v/>
      </c>
      <c r="AO417" s="362" t="str">
        <f>IF(T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3,FALSE),IF(OR(AJ417=1,AJ417=2),VLOOKUP(AH417,INDEX((係数_乗用_ガソリン,係数_乗用_CNG,係数_乗用_軽油,係数_乗用_メタノール,係数_乗用_LPG),1,1,AR417):INDEX((係数_乗用_ガソリン,係数_乗用_CNG,係数_乗用_軽油,係数_乗用_メタノール,係数_乗用_LPG),125,5,AR417),3,FALSE))))))</f>
        <v/>
      </c>
      <c r="AP417" s="361" t="str">
        <f t="shared" si="172"/>
        <v/>
      </c>
      <c r="AQ417" s="363" t="str">
        <f t="shared" si="173"/>
        <v/>
      </c>
      <c r="AR417" s="361" t="str">
        <f t="shared" si="174"/>
        <v/>
      </c>
      <c r="AS417" s="363" t="str">
        <f t="shared" si="175"/>
        <v/>
      </c>
      <c r="AT417" s="364" t="str">
        <f t="shared" si="176"/>
        <v/>
      </c>
      <c r="AX417" s="607" t="b">
        <f t="shared" si="184"/>
        <v>0</v>
      </c>
      <c r="AY417" s="6" t="str">
        <f t="shared" si="185"/>
        <v>FALSEFALSEFALSE</v>
      </c>
      <c r="AZ417" s="608">
        <f t="shared" si="177"/>
        <v>0</v>
      </c>
      <c r="BA417" s="609" t="str">
        <f t="shared" si="186"/>
        <v/>
      </c>
      <c r="BB417" s="609">
        <f t="shared" si="178"/>
        <v>0</v>
      </c>
      <c r="BC417" s="604" t="str">
        <f t="shared" si="179"/>
        <v/>
      </c>
    </row>
    <row r="418" spans="1:55">
      <c r="A418" s="366">
        <v>362</v>
      </c>
      <c r="B418" s="108"/>
      <c r="C418" s="286"/>
      <c r="D418" s="287"/>
      <c r="E418" s="287"/>
      <c r="F418" s="288"/>
      <c r="G418" s="290"/>
      <c r="H418" s="107"/>
      <c r="I418" s="290"/>
      <c r="J418" s="107"/>
      <c r="K418" s="358" t="str">
        <f t="shared" si="156"/>
        <v/>
      </c>
      <c r="L418" s="358">
        <f t="shared" si="180"/>
        <v>0</v>
      </c>
      <c r="M418" s="358">
        <f t="shared" si="181"/>
        <v>0</v>
      </c>
      <c r="N418" s="359" t="str">
        <f t="shared" si="157"/>
        <v/>
      </c>
      <c r="O418" s="359" t="str">
        <f t="shared" si="158"/>
        <v/>
      </c>
      <c r="P418" s="359" t="str">
        <f t="shared" si="159"/>
        <v/>
      </c>
      <c r="Q418" s="359" t="str">
        <f t="shared" si="160"/>
        <v/>
      </c>
      <c r="R418" s="359" t="str">
        <f t="shared" si="161"/>
        <v/>
      </c>
      <c r="S418" s="359" t="str">
        <f t="shared" si="162"/>
        <v/>
      </c>
      <c r="T418" s="431" t="str">
        <f t="shared" si="182"/>
        <v/>
      </c>
      <c r="U418" s="515"/>
      <c r="V418" s="108"/>
      <c r="W418" s="109"/>
      <c r="X418" s="110"/>
      <c r="Y418" s="111"/>
      <c r="Z418" s="113"/>
      <c r="AA418" s="112"/>
      <c r="AB418" s="431" t="str">
        <f t="shared" si="163"/>
        <v/>
      </c>
      <c r="AC418" s="704" t="str">
        <f t="shared" si="183"/>
        <v/>
      </c>
      <c r="AD418" s="622"/>
      <c r="AE418" s="462"/>
      <c r="AF418" s="360" t="str">
        <f t="shared" si="164"/>
        <v/>
      </c>
      <c r="AG418" s="360" t="str">
        <f t="shared" si="165"/>
        <v/>
      </c>
      <c r="AH418" s="361" t="str">
        <f t="shared" si="166"/>
        <v/>
      </c>
      <c r="AI418" s="361" t="str">
        <f t="shared" si="167"/>
        <v/>
      </c>
      <c r="AJ418" s="361" t="str">
        <f t="shared" si="168"/>
        <v/>
      </c>
      <c r="AK418" s="361" t="str">
        <f t="shared" si="169"/>
        <v/>
      </c>
      <c r="AL418" s="361" t="str">
        <f t="shared" si="170"/>
        <v/>
      </c>
      <c r="AM418" s="361" t="str">
        <f t="shared" si="171"/>
        <v/>
      </c>
      <c r="AN418" s="362" t="str">
        <f>IF(AF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2,FALSE),IF(OR(AJ418=1,AJ418=2),VLOOKUP(AH418,INDEX((係数_乗用_ガソリン,係数_乗用_CNG,係数_乗用_軽油,係数_乗用_メタノール,係数_乗用_LPG),1,1,AR418):INDEX((係数_乗用_ガソリン,係数_乗用_CNG,係数_乗用_軽油,係数_乗用_メタノール,係数_乗用_LPG),125,5,AR418),2,FALSE))))))</f>
        <v/>
      </c>
      <c r="AO418" s="362" t="str">
        <f>IF(T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3,FALSE),IF(OR(AJ418=1,AJ418=2),VLOOKUP(AH418,INDEX((係数_乗用_ガソリン,係数_乗用_CNG,係数_乗用_軽油,係数_乗用_メタノール,係数_乗用_LPG),1,1,AR418):INDEX((係数_乗用_ガソリン,係数_乗用_CNG,係数_乗用_軽油,係数_乗用_メタノール,係数_乗用_LPG),125,5,AR418),3,FALSE))))))</f>
        <v/>
      </c>
      <c r="AP418" s="361" t="str">
        <f t="shared" si="172"/>
        <v/>
      </c>
      <c r="AQ418" s="363" t="str">
        <f t="shared" si="173"/>
        <v/>
      </c>
      <c r="AR418" s="361" t="str">
        <f t="shared" si="174"/>
        <v/>
      </c>
      <c r="AS418" s="363" t="str">
        <f t="shared" si="175"/>
        <v/>
      </c>
      <c r="AT418" s="364" t="str">
        <f t="shared" si="176"/>
        <v/>
      </c>
      <c r="AX418" s="607" t="b">
        <f t="shared" si="184"/>
        <v>0</v>
      </c>
      <c r="AY418" s="6" t="str">
        <f t="shared" si="185"/>
        <v>FALSEFALSEFALSE</v>
      </c>
      <c r="AZ418" s="608">
        <f t="shared" si="177"/>
        <v>0</v>
      </c>
      <c r="BA418" s="609" t="str">
        <f t="shared" si="186"/>
        <v/>
      </c>
      <c r="BB418" s="609">
        <f t="shared" si="178"/>
        <v>0</v>
      </c>
      <c r="BC418" s="604" t="str">
        <f t="shared" si="179"/>
        <v/>
      </c>
    </row>
    <row r="419" spans="1:55">
      <c r="A419" s="366">
        <v>363</v>
      </c>
      <c r="B419" s="108"/>
      <c r="C419" s="286"/>
      <c r="D419" s="287"/>
      <c r="E419" s="287"/>
      <c r="F419" s="288"/>
      <c r="G419" s="290"/>
      <c r="H419" s="107"/>
      <c r="I419" s="290"/>
      <c r="J419" s="107"/>
      <c r="K419" s="358" t="str">
        <f t="shared" si="156"/>
        <v/>
      </c>
      <c r="L419" s="358">
        <f t="shared" si="180"/>
        <v>0</v>
      </c>
      <c r="M419" s="358">
        <f t="shared" si="181"/>
        <v>0</v>
      </c>
      <c r="N419" s="359" t="str">
        <f t="shared" si="157"/>
        <v/>
      </c>
      <c r="O419" s="359" t="str">
        <f t="shared" si="158"/>
        <v/>
      </c>
      <c r="P419" s="359" t="str">
        <f t="shared" si="159"/>
        <v/>
      </c>
      <c r="Q419" s="359" t="str">
        <f t="shared" si="160"/>
        <v/>
      </c>
      <c r="R419" s="359" t="str">
        <f t="shared" si="161"/>
        <v/>
      </c>
      <c r="S419" s="359" t="str">
        <f t="shared" si="162"/>
        <v/>
      </c>
      <c r="T419" s="431" t="str">
        <f t="shared" si="182"/>
        <v/>
      </c>
      <c r="U419" s="515"/>
      <c r="V419" s="108"/>
      <c r="W419" s="109"/>
      <c r="X419" s="110"/>
      <c r="Y419" s="111"/>
      <c r="Z419" s="113"/>
      <c r="AA419" s="112"/>
      <c r="AB419" s="431" t="str">
        <f t="shared" si="163"/>
        <v/>
      </c>
      <c r="AC419" s="704" t="str">
        <f t="shared" si="183"/>
        <v/>
      </c>
      <c r="AD419" s="622"/>
      <c r="AE419" s="462"/>
      <c r="AF419" s="360" t="str">
        <f t="shared" si="164"/>
        <v/>
      </c>
      <c r="AG419" s="360" t="str">
        <f t="shared" si="165"/>
        <v/>
      </c>
      <c r="AH419" s="361" t="str">
        <f t="shared" si="166"/>
        <v/>
      </c>
      <c r="AI419" s="361" t="str">
        <f t="shared" si="167"/>
        <v/>
      </c>
      <c r="AJ419" s="361" t="str">
        <f t="shared" si="168"/>
        <v/>
      </c>
      <c r="AK419" s="361" t="str">
        <f t="shared" si="169"/>
        <v/>
      </c>
      <c r="AL419" s="361" t="str">
        <f t="shared" si="170"/>
        <v/>
      </c>
      <c r="AM419" s="361" t="str">
        <f t="shared" si="171"/>
        <v/>
      </c>
      <c r="AN419" s="362" t="str">
        <f>IF(AF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2,FALSE),IF(OR(AJ419=1,AJ419=2),VLOOKUP(AH419,INDEX((係数_乗用_ガソリン,係数_乗用_CNG,係数_乗用_軽油,係数_乗用_メタノール,係数_乗用_LPG),1,1,AR419):INDEX((係数_乗用_ガソリン,係数_乗用_CNG,係数_乗用_軽油,係数_乗用_メタノール,係数_乗用_LPG),125,5,AR419),2,FALSE))))))</f>
        <v/>
      </c>
      <c r="AO419" s="362" t="str">
        <f>IF(T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3,FALSE),IF(OR(AJ419=1,AJ419=2),VLOOKUP(AH419,INDEX((係数_乗用_ガソリン,係数_乗用_CNG,係数_乗用_軽油,係数_乗用_メタノール,係数_乗用_LPG),1,1,AR419):INDEX((係数_乗用_ガソリン,係数_乗用_CNG,係数_乗用_軽油,係数_乗用_メタノール,係数_乗用_LPG),125,5,AR419),3,FALSE))))))</f>
        <v/>
      </c>
      <c r="AP419" s="361" t="str">
        <f t="shared" si="172"/>
        <v/>
      </c>
      <c r="AQ419" s="363" t="str">
        <f t="shared" si="173"/>
        <v/>
      </c>
      <c r="AR419" s="361" t="str">
        <f t="shared" si="174"/>
        <v/>
      </c>
      <c r="AS419" s="363" t="str">
        <f t="shared" si="175"/>
        <v/>
      </c>
      <c r="AT419" s="364" t="str">
        <f t="shared" si="176"/>
        <v/>
      </c>
      <c r="AX419" s="607" t="b">
        <f t="shared" si="184"/>
        <v>0</v>
      </c>
      <c r="AY419" s="6" t="str">
        <f t="shared" si="185"/>
        <v>FALSEFALSEFALSE</v>
      </c>
      <c r="AZ419" s="608">
        <f t="shared" si="177"/>
        <v>0</v>
      </c>
      <c r="BA419" s="609" t="str">
        <f t="shared" si="186"/>
        <v/>
      </c>
      <c r="BB419" s="609">
        <f t="shared" si="178"/>
        <v>0</v>
      </c>
      <c r="BC419" s="604" t="str">
        <f t="shared" si="179"/>
        <v/>
      </c>
    </row>
    <row r="420" spans="1:55">
      <c r="A420" s="366">
        <v>364</v>
      </c>
      <c r="B420" s="108"/>
      <c r="C420" s="286"/>
      <c r="D420" s="287"/>
      <c r="E420" s="287"/>
      <c r="F420" s="288"/>
      <c r="G420" s="290"/>
      <c r="H420" s="107"/>
      <c r="I420" s="290"/>
      <c r="J420" s="107"/>
      <c r="K420" s="358" t="str">
        <f t="shared" si="156"/>
        <v/>
      </c>
      <c r="L420" s="358">
        <f t="shared" si="180"/>
        <v>0</v>
      </c>
      <c r="M420" s="358">
        <f t="shared" si="181"/>
        <v>0</v>
      </c>
      <c r="N420" s="359" t="str">
        <f t="shared" si="157"/>
        <v/>
      </c>
      <c r="O420" s="359" t="str">
        <f t="shared" si="158"/>
        <v/>
      </c>
      <c r="P420" s="359" t="str">
        <f t="shared" si="159"/>
        <v/>
      </c>
      <c r="Q420" s="359" t="str">
        <f t="shared" si="160"/>
        <v/>
      </c>
      <c r="R420" s="359" t="str">
        <f t="shared" si="161"/>
        <v/>
      </c>
      <c r="S420" s="359" t="str">
        <f t="shared" si="162"/>
        <v/>
      </c>
      <c r="T420" s="431" t="str">
        <f t="shared" si="182"/>
        <v/>
      </c>
      <c r="U420" s="515"/>
      <c r="V420" s="108"/>
      <c r="W420" s="109"/>
      <c r="X420" s="110"/>
      <c r="Y420" s="111"/>
      <c r="Z420" s="113"/>
      <c r="AA420" s="112"/>
      <c r="AB420" s="431" t="str">
        <f t="shared" si="163"/>
        <v/>
      </c>
      <c r="AC420" s="704" t="str">
        <f t="shared" si="183"/>
        <v/>
      </c>
      <c r="AD420" s="622"/>
      <c r="AE420" s="462"/>
      <c r="AF420" s="360" t="str">
        <f t="shared" si="164"/>
        <v/>
      </c>
      <c r="AG420" s="360" t="str">
        <f t="shared" si="165"/>
        <v/>
      </c>
      <c r="AH420" s="361" t="str">
        <f t="shared" si="166"/>
        <v/>
      </c>
      <c r="AI420" s="361" t="str">
        <f t="shared" si="167"/>
        <v/>
      </c>
      <c r="AJ420" s="361" t="str">
        <f t="shared" si="168"/>
        <v/>
      </c>
      <c r="AK420" s="361" t="str">
        <f t="shared" si="169"/>
        <v/>
      </c>
      <c r="AL420" s="361" t="str">
        <f t="shared" si="170"/>
        <v/>
      </c>
      <c r="AM420" s="361" t="str">
        <f t="shared" si="171"/>
        <v/>
      </c>
      <c r="AN420" s="362" t="str">
        <f>IF(AF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2,FALSE),IF(OR(AJ420=1,AJ420=2),VLOOKUP(AH420,INDEX((係数_乗用_ガソリン,係数_乗用_CNG,係数_乗用_軽油,係数_乗用_メタノール,係数_乗用_LPG),1,1,AR420):INDEX((係数_乗用_ガソリン,係数_乗用_CNG,係数_乗用_軽油,係数_乗用_メタノール,係数_乗用_LPG),125,5,AR420),2,FALSE))))))</f>
        <v/>
      </c>
      <c r="AO420" s="362" t="str">
        <f>IF(T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3,FALSE),IF(OR(AJ420=1,AJ420=2),VLOOKUP(AH420,INDEX((係数_乗用_ガソリン,係数_乗用_CNG,係数_乗用_軽油,係数_乗用_メタノール,係数_乗用_LPG),1,1,AR420):INDEX((係数_乗用_ガソリン,係数_乗用_CNG,係数_乗用_軽油,係数_乗用_メタノール,係数_乗用_LPG),125,5,AR420),3,FALSE))))))</f>
        <v/>
      </c>
      <c r="AP420" s="361" t="str">
        <f t="shared" si="172"/>
        <v/>
      </c>
      <c r="AQ420" s="363" t="str">
        <f t="shared" si="173"/>
        <v/>
      </c>
      <c r="AR420" s="361" t="str">
        <f t="shared" si="174"/>
        <v/>
      </c>
      <c r="AS420" s="363" t="str">
        <f t="shared" si="175"/>
        <v/>
      </c>
      <c r="AT420" s="364" t="str">
        <f t="shared" si="176"/>
        <v/>
      </c>
      <c r="AX420" s="607" t="b">
        <f t="shared" si="184"/>
        <v>0</v>
      </c>
      <c r="AY420" s="6" t="str">
        <f t="shared" si="185"/>
        <v>FALSEFALSEFALSE</v>
      </c>
      <c r="AZ420" s="608">
        <f t="shared" si="177"/>
        <v>0</v>
      </c>
      <c r="BA420" s="609" t="str">
        <f t="shared" si="186"/>
        <v/>
      </c>
      <c r="BB420" s="609">
        <f t="shared" si="178"/>
        <v>0</v>
      </c>
      <c r="BC420" s="604" t="str">
        <f t="shared" si="179"/>
        <v/>
      </c>
    </row>
    <row r="421" spans="1:55">
      <c r="A421" s="366">
        <v>365</v>
      </c>
      <c r="B421" s="108"/>
      <c r="C421" s="286"/>
      <c r="D421" s="287"/>
      <c r="E421" s="287"/>
      <c r="F421" s="288"/>
      <c r="G421" s="290"/>
      <c r="H421" s="107"/>
      <c r="I421" s="290"/>
      <c r="J421" s="107"/>
      <c r="K421" s="358" t="str">
        <f t="shared" si="156"/>
        <v/>
      </c>
      <c r="L421" s="358">
        <f t="shared" si="180"/>
        <v>0</v>
      </c>
      <c r="M421" s="358">
        <f t="shared" si="181"/>
        <v>0</v>
      </c>
      <c r="N421" s="359" t="str">
        <f t="shared" si="157"/>
        <v/>
      </c>
      <c r="O421" s="359" t="str">
        <f t="shared" si="158"/>
        <v/>
      </c>
      <c r="P421" s="359" t="str">
        <f t="shared" si="159"/>
        <v/>
      </c>
      <c r="Q421" s="359" t="str">
        <f t="shared" si="160"/>
        <v/>
      </c>
      <c r="R421" s="359" t="str">
        <f t="shared" si="161"/>
        <v/>
      </c>
      <c r="S421" s="359" t="str">
        <f t="shared" si="162"/>
        <v/>
      </c>
      <c r="T421" s="431" t="str">
        <f t="shared" si="182"/>
        <v/>
      </c>
      <c r="U421" s="515"/>
      <c r="V421" s="108"/>
      <c r="W421" s="109"/>
      <c r="X421" s="110"/>
      <c r="Y421" s="111"/>
      <c r="Z421" s="113"/>
      <c r="AA421" s="112"/>
      <c r="AB421" s="431" t="str">
        <f t="shared" si="163"/>
        <v/>
      </c>
      <c r="AC421" s="704" t="str">
        <f t="shared" si="183"/>
        <v/>
      </c>
      <c r="AD421" s="622"/>
      <c r="AE421" s="462"/>
      <c r="AF421" s="360" t="str">
        <f t="shared" si="164"/>
        <v/>
      </c>
      <c r="AG421" s="360" t="str">
        <f t="shared" si="165"/>
        <v/>
      </c>
      <c r="AH421" s="361" t="str">
        <f t="shared" si="166"/>
        <v/>
      </c>
      <c r="AI421" s="361" t="str">
        <f t="shared" si="167"/>
        <v/>
      </c>
      <c r="AJ421" s="361" t="str">
        <f t="shared" si="168"/>
        <v/>
      </c>
      <c r="AK421" s="361" t="str">
        <f t="shared" si="169"/>
        <v/>
      </c>
      <c r="AL421" s="361" t="str">
        <f t="shared" si="170"/>
        <v/>
      </c>
      <c r="AM421" s="361" t="str">
        <f t="shared" si="171"/>
        <v/>
      </c>
      <c r="AN421" s="362" t="str">
        <f>IF(AF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2,FALSE),IF(OR(AJ421=1,AJ421=2),VLOOKUP(AH421,INDEX((係数_乗用_ガソリン,係数_乗用_CNG,係数_乗用_軽油,係数_乗用_メタノール,係数_乗用_LPG),1,1,AR421):INDEX((係数_乗用_ガソリン,係数_乗用_CNG,係数_乗用_軽油,係数_乗用_メタノール,係数_乗用_LPG),125,5,AR421),2,FALSE))))))</f>
        <v/>
      </c>
      <c r="AO421" s="362" t="str">
        <f>IF(T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3,FALSE),IF(OR(AJ421=1,AJ421=2),VLOOKUP(AH421,INDEX((係数_乗用_ガソリン,係数_乗用_CNG,係数_乗用_軽油,係数_乗用_メタノール,係数_乗用_LPG),1,1,AR421):INDEX((係数_乗用_ガソリン,係数_乗用_CNG,係数_乗用_軽油,係数_乗用_メタノール,係数_乗用_LPG),125,5,AR421),3,FALSE))))))</f>
        <v/>
      </c>
      <c r="AP421" s="361" t="str">
        <f t="shared" si="172"/>
        <v/>
      </c>
      <c r="AQ421" s="363" t="str">
        <f t="shared" si="173"/>
        <v/>
      </c>
      <c r="AR421" s="361" t="str">
        <f t="shared" si="174"/>
        <v/>
      </c>
      <c r="AS421" s="363" t="str">
        <f t="shared" si="175"/>
        <v/>
      </c>
      <c r="AT421" s="364" t="str">
        <f t="shared" si="176"/>
        <v/>
      </c>
      <c r="AX421" s="607" t="b">
        <f t="shared" si="184"/>
        <v>0</v>
      </c>
      <c r="AY421" s="6" t="str">
        <f t="shared" si="185"/>
        <v>FALSEFALSEFALSE</v>
      </c>
      <c r="AZ421" s="608">
        <f t="shared" si="177"/>
        <v>0</v>
      </c>
      <c r="BA421" s="609" t="str">
        <f t="shared" si="186"/>
        <v/>
      </c>
      <c r="BB421" s="609">
        <f t="shared" si="178"/>
        <v>0</v>
      </c>
      <c r="BC421" s="604" t="str">
        <f t="shared" si="179"/>
        <v/>
      </c>
    </row>
    <row r="422" spans="1:55">
      <c r="A422" s="366">
        <v>366</v>
      </c>
      <c r="B422" s="108"/>
      <c r="C422" s="286"/>
      <c r="D422" s="287"/>
      <c r="E422" s="287"/>
      <c r="F422" s="288"/>
      <c r="G422" s="290"/>
      <c r="H422" s="107"/>
      <c r="I422" s="290"/>
      <c r="J422" s="107"/>
      <c r="K422" s="358" t="str">
        <f t="shared" si="156"/>
        <v/>
      </c>
      <c r="L422" s="358">
        <f t="shared" si="180"/>
        <v>0</v>
      </c>
      <c r="M422" s="358">
        <f t="shared" si="181"/>
        <v>0</v>
      </c>
      <c r="N422" s="359" t="str">
        <f t="shared" si="157"/>
        <v/>
      </c>
      <c r="O422" s="359" t="str">
        <f t="shared" si="158"/>
        <v/>
      </c>
      <c r="P422" s="359" t="str">
        <f t="shared" si="159"/>
        <v/>
      </c>
      <c r="Q422" s="359" t="str">
        <f t="shared" si="160"/>
        <v/>
      </c>
      <c r="R422" s="359" t="str">
        <f t="shared" si="161"/>
        <v/>
      </c>
      <c r="S422" s="359" t="str">
        <f t="shared" si="162"/>
        <v/>
      </c>
      <c r="T422" s="431" t="str">
        <f t="shared" si="182"/>
        <v/>
      </c>
      <c r="U422" s="515"/>
      <c r="V422" s="108"/>
      <c r="W422" s="109"/>
      <c r="X422" s="110"/>
      <c r="Y422" s="111"/>
      <c r="Z422" s="113"/>
      <c r="AA422" s="112"/>
      <c r="AB422" s="431" t="str">
        <f t="shared" si="163"/>
        <v/>
      </c>
      <c r="AC422" s="704" t="str">
        <f t="shared" si="183"/>
        <v/>
      </c>
      <c r="AD422" s="622"/>
      <c r="AE422" s="462"/>
      <c r="AF422" s="360" t="str">
        <f t="shared" si="164"/>
        <v/>
      </c>
      <c r="AG422" s="360" t="str">
        <f t="shared" si="165"/>
        <v/>
      </c>
      <c r="AH422" s="361" t="str">
        <f t="shared" si="166"/>
        <v/>
      </c>
      <c r="AI422" s="361" t="str">
        <f t="shared" si="167"/>
        <v/>
      </c>
      <c r="AJ422" s="361" t="str">
        <f t="shared" si="168"/>
        <v/>
      </c>
      <c r="AK422" s="361" t="str">
        <f t="shared" si="169"/>
        <v/>
      </c>
      <c r="AL422" s="361" t="str">
        <f t="shared" si="170"/>
        <v/>
      </c>
      <c r="AM422" s="361" t="str">
        <f t="shared" si="171"/>
        <v/>
      </c>
      <c r="AN422" s="362" t="str">
        <f>IF(AF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2,FALSE),IF(OR(AJ422=1,AJ422=2),VLOOKUP(AH422,INDEX((係数_乗用_ガソリン,係数_乗用_CNG,係数_乗用_軽油,係数_乗用_メタノール,係数_乗用_LPG),1,1,AR422):INDEX((係数_乗用_ガソリン,係数_乗用_CNG,係数_乗用_軽油,係数_乗用_メタノール,係数_乗用_LPG),125,5,AR422),2,FALSE))))))</f>
        <v/>
      </c>
      <c r="AO422" s="362" t="str">
        <f>IF(T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3,FALSE),IF(OR(AJ422=1,AJ422=2),VLOOKUP(AH422,INDEX((係数_乗用_ガソリン,係数_乗用_CNG,係数_乗用_軽油,係数_乗用_メタノール,係数_乗用_LPG),1,1,AR422):INDEX((係数_乗用_ガソリン,係数_乗用_CNG,係数_乗用_軽油,係数_乗用_メタノール,係数_乗用_LPG),125,5,AR422),3,FALSE))))))</f>
        <v/>
      </c>
      <c r="AP422" s="361" t="str">
        <f t="shared" si="172"/>
        <v/>
      </c>
      <c r="AQ422" s="363" t="str">
        <f t="shared" si="173"/>
        <v/>
      </c>
      <c r="AR422" s="361" t="str">
        <f t="shared" si="174"/>
        <v/>
      </c>
      <c r="AS422" s="363" t="str">
        <f t="shared" si="175"/>
        <v/>
      </c>
      <c r="AT422" s="364" t="str">
        <f t="shared" si="176"/>
        <v/>
      </c>
      <c r="AX422" s="607" t="b">
        <f t="shared" si="184"/>
        <v>0</v>
      </c>
      <c r="AY422" s="6" t="str">
        <f t="shared" si="185"/>
        <v>FALSEFALSEFALSE</v>
      </c>
      <c r="AZ422" s="608">
        <f t="shared" si="177"/>
        <v>0</v>
      </c>
      <c r="BA422" s="609" t="str">
        <f t="shared" si="186"/>
        <v/>
      </c>
      <c r="BB422" s="609">
        <f t="shared" si="178"/>
        <v>0</v>
      </c>
      <c r="BC422" s="604" t="str">
        <f t="shared" si="179"/>
        <v/>
      </c>
    </row>
    <row r="423" spans="1:55">
      <c r="A423" s="366">
        <v>367</v>
      </c>
      <c r="B423" s="108"/>
      <c r="C423" s="286"/>
      <c r="D423" s="287"/>
      <c r="E423" s="287"/>
      <c r="F423" s="288"/>
      <c r="G423" s="290"/>
      <c r="H423" s="107"/>
      <c r="I423" s="290"/>
      <c r="J423" s="107"/>
      <c r="K423" s="358" t="str">
        <f t="shared" si="156"/>
        <v/>
      </c>
      <c r="L423" s="358">
        <f t="shared" si="180"/>
        <v>0</v>
      </c>
      <c r="M423" s="358">
        <f t="shared" si="181"/>
        <v>0</v>
      </c>
      <c r="N423" s="359" t="str">
        <f t="shared" si="157"/>
        <v/>
      </c>
      <c r="O423" s="359" t="str">
        <f t="shared" si="158"/>
        <v/>
      </c>
      <c r="P423" s="359" t="str">
        <f t="shared" si="159"/>
        <v/>
      </c>
      <c r="Q423" s="359" t="str">
        <f t="shared" si="160"/>
        <v/>
      </c>
      <c r="R423" s="359" t="str">
        <f t="shared" si="161"/>
        <v/>
      </c>
      <c r="S423" s="359" t="str">
        <f t="shared" si="162"/>
        <v/>
      </c>
      <c r="T423" s="431" t="str">
        <f t="shared" si="182"/>
        <v/>
      </c>
      <c r="U423" s="515"/>
      <c r="V423" s="108"/>
      <c r="W423" s="109"/>
      <c r="X423" s="110"/>
      <c r="Y423" s="111"/>
      <c r="Z423" s="113"/>
      <c r="AA423" s="112"/>
      <c r="AB423" s="431" t="str">
        <f t="shared" si="163"/>
        <v/>
      </c>
      <c r="AC423" s="704" t="str">
        <f t="shared" si="183"/>
        <v/>
      </c>
      <c r="AD423" s="622"/>
      <c r="AE423" s="462"/>
      <c r="AF423" s="360" t="str">
        <f t="shared" si="164"/>
        <v/>
      </c>
      <c r="AG423" s="360" t="str">
        <f t="shared" si="165"/>
        <v/>
      </c>
      <c r="AH423" s="361" t="str">
        <f t="shared" si="166"/>
        <v/>
      </c>
      <c r="AI423" s="361" t="str">
        <f t="shared" si="167"/>
        <v/>
      </c>
      <c r="AJ423" s="361" t="str">
        <f t="shared" si="168"/>
        <v/>
      </c>
      <c r="AK423" s="361" t="str">
        <f t="shared" si="169"/>
        <v/>
      </c>
      <c r="AL423" s="361" t="str">
        <f t="shared" si="170"/>
        <v/>
      </c>
      <c r="AM423" s="361" t="str">
        <f t="shared" si="171"/>
        <v/>
      </c>
      <c r="AN423" s="362" t="str">
        <f>IF(AF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2,FALSE),IF(OR(AJ423=1,AJ423=2),VLOOKUP(AH423,INDEX((係数_乗用_ガソリン,係数_乗用_CNG,係数_乗用_軽油,係数_乗用_メタノール,係数_乗用_LPG),1,1,AR423):INDEX((係数_乗用_ガソリン,係数_乗用_CNG,係数_乗用_軽油,係数_乗用_メタノール,係数_乗用_LPG),125,5,AR423),2,FALSE))))))</f>
        <v/>
      </c>
      <c r="AO423" s="362" t="str">
        <f>IF(T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3,FALSE),IF(OR(AJ423=1,AJ423=2),VLOOKUP(AH423,INDEX((係数_乗用_ガソリン,係数_乗用_CNG,係数_乗用_軽油,係数_乗用_メタノール,係数_乗用_LPG),1,1,AR423):INDEX((係数_乗用_ガソリン,係数_乗用_CNG,係数_乗用_軽油,係数_乗用_メタノール,係数_乗用_LPG),125,5,AR423),3,FALSE))))))</f>
        <v/>
      </c>
      <c r="AP423" s="361" t="str">
        <f t="shared" si="172"/>
        <v/>
      </c>
      <c r="AQ423" s="363" t="str">
        <f t="shared" si="173"/>
        <v/>
      </c>
      <c r="AR423" s="361" t="str">
        <f t="shared" si="174"/>
        <v/>
      </c>
      <c r="AS423" s="363" t="str">
        <f t="shared" si="175"/>
        <v/>
      </c>
      <c r="AT423" s="364" t="str">
        <f t="shared" si="176"/>
        <v/>
      </c>
      <c r="AX423" s="607" t="b">
        <f t="shared" si="184"/>
        <v>0</v>
      </c>
      <c r="AY423" s="6" t="str">
        <f t="shared" si="185"/>
        <v>FALSEFALSEFALSE</v>
      </c>
      <c r="AZ423" s="608">
        <f t="shared" si="177"/>
        <v>0</v>
      </c>
      <c r="BA423" s="609" t="str">
        <f t="shared" si="186"/>
        <v/>
      </c>
      <c r="BB423" s="609">
        <f t="shared" si="178"/>
        <v>0</v>
      </c>
      <c r="BC423" s="604" t="str">
        <f t="shared" si="179"/>
        <v/>
      </c>
    </row>
    <row r="424" spans="1:55">
      <c r="A424" s="366">
        <v>368</v>
      </c>
      <c r="B424" s="108"/>
      <c r="C424" s="286"/>
      <c r="D424" s="287"/>
      <c r="E424" s="287"/>
      <c r="F424" s="288"/>
      <c r="G424" s="290"/>
      <c r="H424" s="107"/>
      <c r="I424" s="290"/>
      <c r="J424" s="107"/>
      <c r="K424" s="358" t="str">
        <f t="shared" si="156"/>
        <v/>
      </c>
      <c r="L424" s="358">
        <f t="shared" si="180"/>
        <v>0</v>
      </c>
      <c r="M424" s="358">
        <f t="shared" si="181"/>
        <v>0</v>
      </c>
      <c r="N424" s="359" t="str">
        <f t="shared" si="157"/>
        <v/>
      </c>
      <c r="O424" s="359" t="str">
        <f t="shared" si="158"/>
        <v/>
      </c>
      <c r="P424" s="359" t="str">
        <f t="shared" si="159"/>
        <v/>
      </c>
      <c r="Q424" s="359" t="str">
        <f t="shared" si="160"/>
        <v/>
      </c>
      <c r="R424" s="359" t="str">
        <f t="shared" si="161"/>
        <v/>
      </c>
      <c r="S424" s="359" t="str">
        <f t="shared" si="162"/>
        <v/>
      </c>
      <c r="T424" s="431" t="str">
        <f t="shared" si="182"/>
        <v/>
      </c>
      <c r="U424" s="515"/>
      <c r="V424" s="108"/>
      <c r="W424" s="109"/>
      <c r="X424" s="110"/>
      <c r="Y424" s="111"/>
      <c r="Z424" s="113"/>
      <c r="AA424" s="112"/>
      <c r="AB424" s="431" t="str">
        <f t="shared" si="163"/>
        <v/>
      </c>
      <c r="AC424" s="704" t="str">
        <f t="shared" si="183"/>
        <v/>
      </c>
      <c r="AD424" s="622"/>
      <c r="AE424" s="462"/>
      <c r="AF424" s="360" t="str">
        <f t="shared" si="164"/>
        <v/>
      </c>
      <c r="AG424" s="360" t="str">
        <f t="shared" si="165"/>
        <v/>
      </c>
      <c r="AH424" s="361" t="str">
        <f t="shared" si="166"/>
        <v/>
      </c>
      <c r="AI424" s="361" t="str">
        <f t="shared" si="167"/>
        <v/>
      </c>
      <c r="AJ424" s="361" t="str">
        <f t="shared" si="168"/>
        <v/>
      </c>
      <c r="AK424" s="361" t="str">
        <f t="shared" si="169"/>
        <v/>
      </c>
      <c r="AL424" s="361" t="str">
        <f t="shared" si="170"/>
        <v/>
      </c>
      <c r="AM424" s="361" t="str">
        <f t="shared" si="171"/>
        <v/>
      </c>
      <c r="AN424" s="362" t="str">
        <f>IF(AF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2,FALSE),IF(OR(AJ424=1,AJ424=2),VLOOKUP(AH424,INDEX((係数_乗用_ガソリン,係数_乗用_CNG,係数_乗用_軽油,係数_乗用_メタノール,係数_乗用_LPG),1,1,AR424):INDEX((係数_乗用_ガソリン,係数_乗用_CNG,係数_乗用_軽油,係数_乗用_メタノール,係数_乗用_LPG),125,5,AR424),2,FALSE))))))</f>
        <v/>
      </c>
      <c r="AO424" s="362" t="str">
        <f>IF(T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3,FALSE),IF(OR(AJ424=1,AJ424=2),VLOOKUP(AH424,INDEX((係数_乗用_ガソリン,係数_乗用_CNG,係数_乗用_軽油,係数_乗用_メタノール,係数_乗用_LPG),1,1,AR424):INDEX((係数_乗用_ガソリン,係数_乗用_CNG,係数_乗用_軽油,係数_乗用_メタノール,係数_乗用_LPG),125,5,AR424),3,FALSE))))))</f>
        <v/>
      </c>
      <c r="AP424" s="361" t="str">
        <f t="shared" si="172"/>
        <v/>
      </c>
      <c r="AQ424" s="363" t="str">
        <f t="shared" si="173"/>
        <v/>
      </c>
      <c r="AR424" s="361" t="str">
        <f t="shared" si="174"/>
        <v/>
      </c>
      <c r="AS424" s="363" t="str">
        <f t="shared" si="175"/>
        <v/>
      </c>
      <c r="AT424" s="364" t="str">
        <f t="shared" si="176"/>
        <v/>
      </c>
      <c r="AX424" s="607" t="b">
        <f t="shared" si="184"/>
        <v>0</v>
      </c>
      <c r="AY424" s="6" t="str">
        <f t="shared" si="185"/>
        <v>FALSEFALSEFALSE</v>
      </c>
      <c r="AZ424" s="608">
        <f t="shared" si="177"/>
        <v>0</v>
      </c>
      <c r="BA424" s="609" t="str">
        <f t="shared" si="186"/>
        <v/>
      </c>
      <c r="BB424" s="609">
        <f t="shared" si="178"/>
        <v>0</v>
      </c>
      <c r="BC424" s="604" t="str">
        <f t="shared" si="179"/>
        <v/>
      </c>
    </row>
    <row r="425" spans="1:55">
      <c r="A425" s="366">
        <v>369</v>
      </c>
      <c r="B425" s="108"/>
      <c r="C425" s="286"/>
      <c r="D425" s="287"/>
      <c r="E425" s="287"/>
      <c r="F425" s="288"/>
      <c r="G425" s="290"/>
      <c r="H425" s="107"/>
      <c r="I425" s="290"/>
      <c r="J425" s="107"/>
      <c r="K425" s="358" t="str">
        <f t="shared" si="156"/>
        <v/>
      </c>
      <c r="L425" s="358">
        <f t="shared" si="180"/>
        <v>0</v>
      </c>
      <c r="M425" s="358">
        <f t="shared" si="181"/>
        <v>0</v>
      </c>
      <c r="N425" s="359" t="str">
        <f t="shared" si="157"/>
        <v/>
      </c>
      <c r="O425" s="359" t="str">
        <f t="shared" si="158"/>
        <v/>
      </c>
      <c r="P425" s="359" t="str">
        <f t="shared" si="159"/>
        <v/>
      </c>
      <c r="Q425" s="359" t="str">
        <f t="shared" si="160"/>
        <v/>
      </c>
      <c r="R425" s="359" t="str">
        <f t="shared" si="161"/>
        <v/>
      </c>
      <c r="S425" s="359" t="str">
        <f t="shared" si="162"/>
        <v/>
      </c>
      <c r="T425" s="431" t="str">
        <f t="shared" si="182"/>
        <v/>
      </c>
      <c r="U425" s="515"/>
      <c r="V425" s="108"/>
      <c r="W425" s="109"/>
      <c r="X425" s="110"/>
      <c r="Y425" s="111"/>
      <c r="Z425" s="113"/>
      <c r="AA425" s="112"/>
      <c r="AB425" s="431" t="str">
        <f t="shared" si="163"/>
        <v/>
      </c>
      <c r="AC425" s="704" t="str">
        <f t="shared" si="183"/>
        <v/>
      </c>
      <c r="AD425" s="622"/>
      <c r="AE425" s="462"/>
      <c r="AF425" s="360" t="str">
        <f t="shared" si="164"/>
        <v/>
      </c>
      <c r="AG425" s="360" t="str">
        <f t="shared" si="165"/>
        <v/>
      </c>
      <c r="AH425" s="361" t="str">
        <f t="shared" si="166"/>
        <v/>
      </c>
      <c r="AI425" s="361" t="str">
        <f t="shared" si="167"/>
        <v/>
      </c>
      <c r="AJ425" s="361" t="str">
        <f t="shared" si="168"/>
        <v/>
      </c>
      <c r="AK425" s="361" t="str">
        <f t="shared" si="169"/>
        <v/>
      </c>
      <c r="AL425" s="361" t="str">
        <f t="shared" si="170"/>
        <v/>
      </c>
      <c r="AM425" s="361" t="str">
        <f t="shared" si="171"/>
        <v/>
      </c>
      <c r="AN425" s="362" t="str">
        <f>IF(AF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2,FALSE),IF(OR(AJ425=1,AJ425=2),VLOOKUP(AH425,INDEX((係数_乗用_ガソリン,係数_乗用_CNG,係数_乗用_軽油,係数_乗用_メタノール,係数_乗用_LPG),1,1,AR425):INDEX((係数_乗用_ガソリン,係数_乗用_CNG,係数_乗用_軽油,係数_乗用_メタノール,係数_乗用_LPG),125,5,AR425),2,FALSE))))))</f>
        <v/>
      </c>
      <c r="AO425" s="362" t="str">
        <f>IF(T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3,FALSE),IF(OR(AJ425=1,AJ425=2),VLOOKUP(AH425,INDEX((係数_乗用_ガソリン,係数_乗用_CNG,係数_乗用_軽油,係数_乗用_メタノール,係数_乗用_LPG),1,1,AR425):INDEX((係数_乗用_ガソリン,係数_乗用_CNG,係数_乗用_軽油,係数_乗用_メタノール,係数_乗用_LPG),125,5,AR425),3,FALSE))))))</f>
        <v/>
      </c>
      <c r="AP425" s="361" t="str">
        <f t="shared" si="172"/>
        <v/>
      </c>
      <c r="AQ425" s="363" t="str">
        <f t="shared" si="173"/>
        <v/>
      </c>
      <c r="AR425" s="361" t="str">
        <f t="shared" si="174"/>
        <v/>
      </c>
      <c r="AS425" s="363" t="str">
        <f t="shared" si="175"/>
        <v/>
      </c>
      <c r="AT425" s="364" t="str">
        <f t="shared" si="176"/>
        <v/>
      </c>
      <c r="AX425" s="607" t="b">
        <f t="shared" si="184"/>
        <v>0</v>
      </c>
      <c r="AY425" s="6" t="str">
        <f t="shared" si="185"/>
        <v>FALSEFALSEFALSE</v>
      </c>
      <c r="AZ425" s="608">
        <f t="shared" si="177"/>
        <v>0</v>
      </c>
      <c r="BA425" s="609" t="str">
        <f t="shared" si="186"/>
        <v/>
      </c>
      <c r="BB425" s="609">
        <f t="shared" si="178"/>
        <v>0</v>
      </c>
      <c r="BC425" s="604" t="str">
        <f t="shared" si="179"/>
        <v/>
      </c>
    </row>
    <row r="426" spans="1:55">
      <c r="A426" s="366">
        <v>370</v>
      </c>
      <c r="B426" s="108"/>
      <c r="C426" s="286"/>
      <c r="D426" s="287"/>
      <c r="E426" s="287"/>
      <c r="F426" s="288"/>
      <c r="G426" s="290"/>
      <c r="H426" s="107"/>
      <c r="I426" s="290"/>
      <c r="J426" s="107"/>
      <c r="K426" s="358" t="str">
        <f t="shared" si="156"/>
        <v/>
      </c>
      <c r="L426" s="358">
        <f t="shared" si="180"/>
        <v>0</v>
      </c>
      <c r="M426" s="358">
        <f t="shared" si="181"/>
        <v>0</v>
      </c>
      <c r="N426" s="359" t="str">
        <f t="shared" si="157"/>
        <v/>
      </c>
      <c r="O426" s="359" t="str">
        <f t="shared" si="158"/>
        <v/>
      </c>
      <c r="P426" s="359" t="str">
        <f t="shared" si="159"/>
        <v/>
      </c>
      <c r="Q426" s="359" t="str">
        <f t="shared" si="160"/>
        <v/>
      </c>
      <c r="R426" s="359" t="str">
        <f t="shared" si="161"/>
        <v/>
      </c>
      <c r="S426" s="359" t="str">
        <f t="shared" si="162"/>
        <v/>
      </c>
      <c r="T426" s="431" t="str">
        <f t="shared" si="182"/>
        <v/>
      </c>
      <c r="U426" s="515"/>
      <c r="V426" s="108"/>
      <c r="W426" s="109"/>
      <c r="X426" s="110"/>
      <c r="Y426" s="111"/>
      <c r="Z426" s="113"/>
      <c r="AA426" s="112"/>
      <c r="AB426" s="431" t="str">
        <f t="shared" si="163"/>
        <v/>
      </c>
      <c r="AC426" s="704" t="str">
        <f t="shared" si="183"/>
        <v/>
      </c>
      <c r="AD426" s="622"/>
      <c r="AE426" s="462"/>
      <c r="AF426" s="360" t="str">
        <f t="shared" si="164"/>
        <v/>
      </c>
      <c r="AG426" s="360" t="str">
        <f t="shared" si="165"/>
        <v/>
      </c>
      <c r="AH426" s="361" t="str">
        <f t="shared" si="166"/>
        <v/>
      </c>
      <c r="AI426" s="361" t="str">
        <f t="shared" si="167"/>
        <v/>
      </c>
      <c r="AJ426" s="361" t="str">
        <f t="shared" si="168"/>
        <v/>
      </c>
      <c r="AK426" s="361" t="str">
        <f t="shared" si="169"/>
        <v/>
      </c>
      <c r="AL426" s="361" t="str">
        <f t="shared" si="170"/>
        <v/>
      </c>
      <c r="AM426" s="361" t="str">
        <f t="shared" si="171"/>
        <v/>
      </c>
      <c r="AN426" s="362" t="str">
        <f>IF(AF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2,FALSE),IF(OR(AJ426=1,AJ426=2),VLOOKUP(AH426,INDEX((係数_乗用_ガソリン,係数_乗用_CNG,係数_乗用_軽油,係数_乗用_メタノール,係数_乗用_LPG),1,1,AR426):INDEX((係数_乗用_ガソリン,係数_乗用_CNG,係数_乗用_軽油,係数_乗用_メタノール,係数_乗用_LPG),125,5,AR426),2,FALSE))))))</f>
        <v/>
      </c>
      <c r="AO426" s="362" t="str">
        <f>IF(T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3,FALSE),IF(OR(AJ426=1,AJ426=2),VLOOKUP(AH426,INDEX((係数_乗用_ガソリン,係数_乗用_CNG,係数_乗用_軽油,係数_乗用_メタノール,係数_乗用_LPG),1,1,AR426):INDEX((係数_乗用_ガソリン,係数_乗用_CNG,係数_乗用_軽油,係数_乗用_メタノール,係数_乗用_LPG),125,5,AR426),3,FALSE))))))</f>
        <v/>
      </c>
      <c r="AP426" s="361" t="str">
        <f t="shared" si="172"/>
        <v/>
      </c>
      <c r="AQ426" s="363" t="str">
        <f t="shared" si="173"/>
        <v/>
      </c>
      <c r="AR426" s="361" t="str">
        <f t="shared" si="174"/>
        <v/>
      </c>
      <c r="AS426" s="363" t="str">
        <f t="shared" si="175"/>
        <v/>
      </c>
      <c r="AT426" s="364" t="str">
        <f t="shared" si="176"/>
        <v/>
      </c>
      <c r="AX426" s="607" t="b">
        <f t="shared" si="184"/>
        <v>0</v>
      </c>
      <c r="AY426" s="6" t="str">
        <f t="shared" si="185"/>
        <v>FALSEFALSEFALSE</v>
      </c>
      <c r="AZ426" s="608">
        <f t="shared" si="177"/>
        <v>0</v>
      </c>
      <c r="BA426" s="609" t="str">
        <f t="shared" si="186"/>
        <v/>
      </c>
      <c r="BB426" s="609">
        <f t="shared" si="178"/>
        <v>0</v>
      </c>
      <c r="BC426" s="604" t="str">
        <f t="shared" si="179"/>
        <v/>
      </c>
    </row>
    <row r="427" spans="1:55">
      <c r="A427" s="366">
        <v>371</v>
      </c>
      <c r="B427" s="108"/>
      <c r="C427" s="286"/>
      <c r="D427" s="287"/>
      <c r="E427" s="287"/>
      <c r="F427" s="288"/>
      <c r="G427" s="290"/>
      <c r="H427" s="107"/>
      <c r="I427" s="290"/>
      <c r="J427" s="107"/>
      <c r="K427" s="358" t="str">
        <f t="shared" si="156"/>
        <v/>
      </c>
      <c r="L427" s="358">
        <f t="shared" si="180"/>
        <v>0</v>
      </c>
      <c r="M427" s="358">
        <f t="shared" si="181"/>
        <v>0</v>
      </c>
      <c r="N427" s="359" t="str">
        <f t="shared" si="157"/>
        <v/>
      </c>
      <c r="O427" s="359" t="str">
        <f t="shared" si="158"/>
        <v/>
      </c>
      <c r="P427" s="359" t="str">
        <f t="shared" si="159"/>
        <v/>
      </c>
      <c r="Q427" s="359" t="str">
        <f t="shared" si="160"/>
        <v/>
      </c>
      <c r="R427" s="359" t="str">
        <f t="shared" si="161"/>
        <v/>
      </c>
      <c r="S427" s="359" t="str">
        <f t="shared" si="162"/>
        <v/>
      </c>
      <c r="T427" s="431" t="str">
        <f t="shared" si="182"/>
        <v/>
      </c>
      <c r="U427" s="515"/>
      <c r="V427" s="108"/>
      <c r="W427" s="109"/>
      <c r="X427" s="110"/>
      <c r="Y427" s="111"/>
      <c r="Z427" s="113"/>
      <c r="AA427" s="112"/>
      <c r="AB427" s="431" t="str">
        <f t="shared" si="163"/>
        <v/>
      </c>
      <c r="AC427" s="704" t="str">
        <f t="shared" si="183"/>
        <v/>
      </c>
      <c r="AD427" s="622"/>
      <c r="AE427" s="462"/>
      <c r="AF427" s="360" t="str">
        <f t="shared" si="164"/>
        <v/>
      </c>
      <c r="AG427" s="360" t="str">
        <f t="shared" si="165"/>
        <v/>
      </c>
      <c r="AH427" s="361" t="str">
        <f t="shared" si="166"/>
        <v/>
      </c>
      <c r="AI427" s="361" t="str">
        <f t="shared" si="167"/>
        <v/>
      </c>
      <c r="AJ427" s="361" t="str">
        <f t="shared" si="168"/>
        <v/>
      </c>
      <c r="AK427" s="361" t="str">
        <f t="shared" si="169"/>
        <v/>
      </c>
      <c r="AL427" s="361" t="str">
        <f t="shared" si="170"/>
        <v/>
      </c>
      <c r="AM427" s="361" t="str">
        <f t="shared" si="171"/>
        <v/>
      </c>
      <c r="AN427" s="362" t="str">
        <f>IF(AF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2,FALSE),IF(OR(AJ427=1,AJ427=2),VLOOKUP(AH427,INDEX((係数_乗用_ガソリン,係数_乗用_CNG,係数_乗用_軽油,係数_乗用_メタノール,係数_乗用_LPG),1,1,AR427):INDEX((係数_乗用_ガソリン,係数_乗用_CNG,係数_乗用_軽油,係数_乗用_メタノール,係数_乗用_LPG),125,5,AR427),2,FALSE))))))</f>
        <v/>
      </c>
      <c r="AO427" s="362" t="str">
        <f>IF(T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3,FALSE),IF(OR(AJ427=1,AJ427=2),VLOOKUP(AH427,INDEX((係数_乗用_ガソリン,係数_乗用_CNG,係数_乗用_軽油,係数_乗用_メタノール,係数_乗用_LPG),1,1,AR427):INDEX((係数_乗用_ガソリン,係数_乗用_CNG,係数_乗用_軽油,係数_乗用_メタノール,係数_乗用_LPG),125,5,AR427),3,FALSE))))))</f>
        <v/>
      </c>
      <c r="AP427" s="361" t="str">
        <f t="shared" si="172"/>
        <v/>
      </c>
      <c r="AQ427" s="363" t="str">
        <f t="shared" si="173"/>
        <v/>
      </c>
      <c r="AR427" s="361" t="str">
        <f t="shared" si="174"/>
        <v/>
      </c>
      <c r="AS427" s="363" t="str">
        <f t="shared" si="175"/>
        <v/>
      </c>
      <c r="AT427" s="364" t="str">
        <f t="shared" si="176"/>
        <v/>
      </c>
      <c r="AX427" s="607" t="b">
        <f t="shared" si="184"/>
        <v>0</v>
      </c>
      <c r="AY427" s="6" t="str">
        <f t="shared" si="185"/>
        <v>FALSEFALSEFALSE</v>
      </c>
      <c r="AZ427" s="608">
        <f t="shared" si="177"/>
        <v>0</v>
      </c>
      <c r="BA427" s="609" t="str">
        <f t="shared" si="186"/>
        <v/>
      </c>
      <c r="BB427" s="609">
        <f t="shared" si="178"/>
        <v>0</v>
      </c>
      <c r="BC427" s="604" t="str">
        <f t="shared" si="179"/>
        <v/>
      </c>
    </row>
    <row r="428" spans="1:55">
      <c r="A428" s="366">
        <v>372</v>
      </c>
      <c r="B428" s="108"/>
      <c r="C428" s="286"/>
      <c r="D428" s="287"/>
      <c r="E428" s="287"/>
      <c r="F428" s="288"/>
      <c r="G428" s="290"/>
      <c r="H428" s="107"/>
      <c r="I428" s="290"/>
      <c r="J428" s="107"/>
      <c r="K428" s="358" t="str">
        <f t="shared" si="156"/>
        <v/>
      </c>
      <c r="L428" s="358">
        <f t="shared" si="180"/>
        <v>0</v>
      </c>
      <c r="M428" s="358">
        <f t="shared" si="181"/>
        <v>0</v>
      </c>
      <c r="N428" s="359" t="str">
        <f t="shared" si="157"/>
        <v/>
      </c>
      <c r="O428" s="359" t="str">
        <f t="shared" si="158"/>
        <v/>
      </c>
      <c r="P428" s="359" t="str">
        <f t="shared" si="159"/>
        <v/>
      </c>
      <c r="Q428" s="359" t="str">
        <f t="shared" si="160"/>
        <v/>
      </c>
      <c r="R428" s="359" t="str">
        <f t="shared" si="161"/>
        <v/>
      </c>
      <c r="S428" s="359" t="str">
        <f t="shared" si="162"/>
        <v/>
      </c>
      <c r="T428" s="431" t="str">
        <f t="shared" si="182"/>
        <v/>
      </c>
      <c r="U428" s="515"/>
      <c r="V428" s="108"/>
      <c r="W428" s="109"/>
      <c r="X428" s="110"/>
      <c r="Y428" s="111"/>
      <c r="Z428" s="113"/>
      <c r="AA428" s="112"/>
      <c r="AB428" s="431" t="str">
        <f t="shared" si="163"/>
        <v/>
      </c>
      <c r="AC428" s="704" t="str">
        <f t="shared" si="183"/>
        <v/>
      </c>
      <c r="AD428" s="622"/>
      <c r="AE428" s="462"/>
      <c r="AF428" s="360" t="str">
        <f t="shared" si="164"/>
        <v/>
      </c>
      <c r="AG428" s="360" t="str">
        <f t="shared" si="165"/>
        <v/>
      </c>
      <c r="AH428" s="361" t="str">
        <f t="shared" si="166"/>
        <v/>
      </c>
      <c r="AI428" s="361" t="str">
        <f t="shared" si="167"/>
        <v/>
      </c>
      <c r="AJ428" s="361" t="str">
        <f t="shared" si="168"/>
        <v/>
      </c>
      <c r="AK428" s="361" t="str">
        <f t="shared" si="169"/>
        <v/>
      </c>
      <c r="AL428" s="361" t="str">
        <f t="shared" si="170"/>
        <v/>
      </c>
      <c r="AM428" s="361" t="str">
        <f t="shared" si="171"/>
        <v/>
      </c>
      <c r="AN428" s="362" t="str">
        <f>IF(AF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2,FALSE),IF(OR(AJ428=1,AJ428=2),VLOOKUP(AH428,INDEX((係数_乗用_ガソリン,係数_乗用_CNG,係数_乗用_軽油,係数_乗用_メタノール,係数_乗用_LPG),1,1,AR428):INDEX((係数_乗用_ガソリン,係数_乗用_CNG,係数_乗用_軽油,係数_乗用_メタノール,係数_乗用_LPG),125,5,AR428),2,FALSE))))))</f>
        <v/>
      </c>
      <c r="AO428" s="362" t="str">
        <f>IF(T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3,FALSE),IF(OR(AJ428=1,AJ428=2),VLOOKUP(AH428,INDEX((係数_乗用_ガソリン,係数_乗用_CNG,係数_乗用_軽油,係数_乗用_メタノール,係数_乗用_LPG),1,1,AR428):INDEX((係数_乗用_ガソリン,係数_乗用_CNG,係数_乗用_軽油,係数_乗用_メタノール,係数_乗用_LPG),125,5,AR428),3,FALSE))))))</f>
        <v/>
      </c>
      <c r="AP428" s="361" t="str">
        <f t="shared" si="172"/>
        <v/>
      </c>
      <c r="AQ428" s="363" t="str">
        <f t="shared" si="173"/>
        <v/>
      </c>
      <c r="AR428" s="361" t="str">
        <f t="shared" si="174"/>
        <v/>
      </c>
      <c r="AS428" s="363" t="str">
        <f t="shared" si="175"/>
        <v/>
      </c>
      <c r="AT428" s="364" t="str">
        <f t="shared" si="176"/>
        <v/>
      </c>
      <c r="AX428" s="607" t="b">
        <f t="shared" si="184"/>
        <v>0</v>
      </c>
      <c r="AY428" s="6" t="str">
        <f t="shared" si="185"/>
        <v>FALSEFALSEFALSE</v>
      </c>
      <c r="AZ428" s="608">
        <f t="shared" si="177"/>
        <v>0</v>
      </c>
      <c r="BA428" s="609" t="str">
        <f t="shared" si="186"/>
        <v/>
      </c>
      <c r="BB428" s="609">
        <f t="shared" si="178"/>
        <v>0</v>
      </c>
      <c r="BC428" s="604" t="str">
        <f t="shared" si="179"/>
        <v/>
      </c>
    </row>
    <row r="429" spans="1:55">
      <c r="A429" s="366">
        <v>373</v>
      </c>
      <c r="B429" s="108"/>
      <c r="C429" s="286"/>
      <c r="D429" s="287"/>
      <c r="E429" s="287"/>
      <c r="F429" s="288"/>
      <c r="G429" s="290"/>
      <c r="H429" s="107"/>
      <c r="I429" s="290"/>
      <c r="J429" s="107"/>
      <c r="K429" s="358" t="str">
        <f t="shared" si="156"/>
        <v/>
      </c>
      <c r="L429" s="358">
        <f t="shared" si="180"/>
        <v>0</v>
      </c>
      <c r="M429" s="358">
        <f t="shared" si="181"/>
        <v>0</v>
      </c>
      <c r="N429" s="359" t="str">
        <f t="shared" si="157"/>
        <v/>
      </c>
      <c r="O429" s="359" t="str">
        <f t="shared" si="158"/>
        <v/>
      </c>
      <c r="P429" s="359" t="str">
        <f t="shared" si="159"/>
        <v/>
      </c>
      <c r="Q429" s="359" t="str">
        <f t="shared" si="160"/>
        <v/>
      </c>
      <c r="R429" s="359" t="str">
        <f t="shared" si="161"/>
        <v/>
      </c>
      <c r="S429" s="359" t="str">
        <f t="shared" si="162"/>
        <v/>
      </c>
      <c r="T429" s="431" t="str">
        <f t="shared" si="182"/>
        <v/>
      </c>
      <c r="U429" s="515"/>
      <c r="V429" s="108"/>
      <c r="W429" s="109"/>
      <c r="X429" s="110"/>
      <c r="Y429" s="111"/>
      <c r="Z429" s="113"/>
      <c r="AA429" s="112"/>
      <c r="AB429" s="431" t="str">
        <f t="shared" si="163"/>
        <v/>
      </c>
      <c r="AC429" s="704" t="str">
        <f t="shared" si="183"/>
        <v/>
      </c>
      <c r="AD429" s="622"/>
      <c r="AE429" s="462"/>
      <c r="AF429" s="360" t="str">
        <f t="shared" si="164"/>
        <v/>
      </c>
      <c r="AG429" s="360" t="str">
        <f t="shared" si="165"/>
        <v/>
      </c>
      <c r="AH429" s="361" t="str">
        <f t="shared" si="166"/>
        <v/>
      </c>
      <c r="AI429" s="361" t="str">
        <f t="shared" si="167"/>
        <v/>
      </c>
      <c r="AJ429" s="361" t="str">
        <f t="shared" si="168"/>
        <v/>
      </c>
      <c r="AK429" s="361" t="str">
        <f t="shared" si="169"/>
        <v/>
      </c>
      <c r="AL429" s="361" t="str">
        <f t="shared" si="170"/>
        <v/>
      </c>
      <c r="AM429" s="361" t="str">
        <f t="shared" si="171"/>
        <v/>
      </c>
      <c r="AN429" s="362" t="str">
        <f>IF(AF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2,FALSE),IF(OR(AJ429=1,AJ429=2),VLOOKUP(AH429,INDEX((係数_乗用_ガソリン,係数_乗用_CNG,係数_乗用_軽油,係数_乗用_メタノール,係数_乗用_LPG),1,1,AR429):INDEX((係数_乗用_ガソリン,係数_乗用_CNG,係数_乗用_軽油,係数_乗用_メタノール,係数_乗用_LPG),125,5,AR429),2,FALSE))))))</f>
        <v/>
      </c>
      <c r="AO429" s="362" t="str">
        <f>IF(T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3,FALSE),IF(OR(AJ429=1,AJ429=2),VLOOKUP(AH429,INDEX((係数_乗用_ガソリン,係数_乗用_CNG,係数_乗用_軽油,係数_乗用_メタノール,係数_乗用_LPG),1,1,AR429):INDEX((係数_乗用_ガソリン,係数_乗用_CNG,係数_乗用_軽油,係数_乗用_メタノール,係数_乗用_LPG),125,5,AR429),3,FALSE))))))</f>
        <v/>
      </c>
      <c r="AP429" s="361" t="str">
        <f t="shared" si="172"/>
        <v/>
      </c>
      <c r="AQ429" s="363" t="str">
        <f t="shared" si="173"/>
        <v/>
      </c>
      <c r="AR429" s="361" t="str">
        <f t="shared" si="174"/>
        <v/>
      </c>
      <c r="AS429" s="363" t="str">
        <f t="shared" si="175"/>
        <v/>
      </c>
      <c r="AT429" s="364" t="str">
        <f t="shared" si="176"/>
        <v/>
      </c>
      <c r="AX429" s="607" t="b">
        <f t="shared" si="184"/>
        <v>0</v>
      </c>
      <c r="AY429" s="6" t="str">
        <f t="shared" si="185"/>
        <v>FALSEFALSEFALSE</v>
      </c>
      <c r="AZ429" s="608">
        <f t="shared" si="177"/>
        <v>0</v>
      </c>
      <c r="BA429" s="609" t="str">
        <f t="shared" si="186"/>
        <v/>
      </c>
      <c r="BB429" s="609">
        <f t="shared" si="178"/>
        <v>0</v>
      </c>
      <c r="BC429" s="604" t="str">
        <f t="shared" si="179"/>
        <v/>
      </c>
    </row>
    <row r="430" spans="1:55">
      <c r="A430" s="366">
        <v>374</v>
      </c>
      <c r="B430" s="108"/>
      <c r="C430" s="286"/>
      <c r="D430" s="287"/>
      <c r="E430" s="287"/>
      <c r="F430" s="288"/>
      <c r="G430" s="290"/>
      <c r="H430" s="107"/>
      <c r="I430" s="290"/>
      <c r="J430" s="107"/>
      <c r="K430" s="358" t="str">
        <f t="shared" si="156"/>
        <v/>
      </c>
      <c r="L430" s="358">
        <f t="shared" si="180"/>
        <v>0</v>
      </c>
      <c r="M430" s="358">
        <f t="shared" si="181"/>
        <v>0</v>
      </c>
      <c r="N430" s="359" t="str">
        <f t="shared" si="157"/>
        <v/>
      </c>
      <c r="O430" s="359" t="str">
        <f t="shared" si="158"/>
        <v/>
      </c>
      <c r="P430" s="359" t="str">
        <f t="shared" si="159"/>
        <v/>
      </c>
      <c r="Q430" s="359" t="str">
        <f t="shared" si="160"/>
        <v/>
      </c>
      <c r="R430" s="359" t="str">
        <f t="shared" si="161"/>
        <v/>
      </c>
      <c r="S430" s="359" t="str">
        <f t="shared" si="162"/>
        <v/>
      </c>
      <c r="T430" s="431" t="str">
        <f t="shared" si="182"/>
        <v/>
      </c>
      <c r="U430" s="515"/>
      <c r="V430" s="108"/>
      <c r="W430" s="109"/>
      <c r="X430" s="110"/>
      <c r="Y430" s="111"/>
      <c r="Z430" s="113"/>
      <c r="AA430" s="112"/>
      <c r="AB430" s="431" t="str">
        <f t="shared" si="163"/>
        <v/>
      </c>
      <c r="AC430" s="704" t="str">
        <f t="shared" si="183"/>
        <v/>
      </c>
      <c r="AD430" s="622"/>
      <c r="AE430" s="462"/>
      <c r="AF430" s="360" t="str">
        <f t="shared" si="164"/>
        <v/>
      </c>
      <c r="AG430" s="360" t="str">
        <f t="shared" si="165"/>
        <v/>
      </c>
      <c r="AH430" s="361" t="str">
        <f t="shared" si="166"/>
        <v/>
      </c>
      <c r="AI430" s="361" t="str">
        <f t="shared" si="167"/>
        <v/>
      </c>
      <c r="AJ430" s="361" t="str">
        <f t="shared" si="168"/>
        <v/>
      </c>
      <c r="AK430" s="361" t="str">
        <f t="shared" si="169"/>
        <v/>
      </c>
      <c r="AL430" s="361" t="str">
        <f t="shared" si="170"/>
        <v/>
      </c>
      <c r="AM430" s="361" t="str">
        <f t="shared" si="171"/>
        <v/>
      </c>
      <c r="AN430" s="362" t="str">
        <f>IF(AF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2,FALSE),IF(OR(AJ430=1,AJ430=2),VLOOKUP(AH430,INDEX((係数_乗用_ガソリン,係数_乗用_CNG,係数_乗用_軽油,係数_乗用_メタノール,係数_乗用_LPG),1,1,AR430):INDEX((係数_乗用_ガソリン,係数_乗用_CNG,係数_乗用_軽油,係数_乗用_メタノール,係数_乗用_LPG),125,5,AR430),2,FALSE))))))</f>
        <v/>
      </c>
      <c r="AO430" s="362" t="str">
        <f>IF(T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3,FALSE),IF(OR(AJ430=1,AJ430=2),VLOOKUP(AH430,INDEX((係数_乗用_ガソリン,係数_乗用_CNG,係数_乗用_軽油,係数_乗用_メタノール,係数_乗用_LPG),1,1,AR430):INDEX((係数_乗用_ガソリン,係数_乗用_CNG,係数_乗用_軽油,係数_乗用_メタノール,係数_乗用_LPG),125,5,AR430),3,FALSE))))))</f>
        <v/>
      </c>
      <c r="AP430" s="361" t="str">
        <f t="shared" si="172"/>
        <v/>
      </c>
      <c r="AQ430" s="363" t="str">
        <f t="shared" si="173"/>
        <v/>
      </c>
      <c r="AR430" s="361" t="str">
        <f t="shared" si="174"/>
        <v/>
      </c>
      <c r="AS430" s="363" t="str">
        <f t="shared" si="175"/>
        <v/>
      </c>
      <c r="AT430" s="364" t="str">
        <f t="shared" si="176"/>
        <v/>
      </c>
      <c r="AX430" s="607" t="b">
        <f t="shared" si="184"/>
        <v>0</v>
      </c>
      <c r="AY430" s="6" t="str">
        <f t="shared" si="185"/>
        <v>FALSEFALSEFALSE</v>
      </c>
      <c r="AZ430" s="608">
        <f t="shared" si="177"/>
        <v>0</v>
      </c>
      <c r="BA430" s="609" t="str">
        <f t="shared" si="186"/>
        <v/>
      </c>
      <c r="BB430" s="609">
        <f t="shared" si="178"/>
        <v>0</v>
      </c>
      <c r="BC430" s="604" t="str">
        <f t="shared" si="179"/>
        <v/>
      </c>
    </row>
    <row r="431" spans="1:55">
      <c r="A431" s="366">
        <v>375</v>
      </c>
      <c r="B431" s="108"/>
      <c r="C431" s="286"/>
      <c r="D431" s="287"/>
      <c r="E431" s="287"/>
      <c r="F431" s="288"/>
      <c r="G431" s="290"/>
      <c r="H431" s="107"/>
      <c r="I431" s="290"/>
      <c r="J431" s="107"/>
      <c r="K431" s="358" t="str">
        <f t="shared" si="156"/>
        <v/>
      </c>
      <c r="L431" s="358">
        <f t="shared" si="180"/>
        <v>0</v>
      </c>
      <c r="M431" s="358">
        <f t="shared" si="181"/>
        <v>0</v>
      </c>
      <c r="N431" s="359" t="str">
        <f t="shared" si="157"/>
        <v/>
      </c>
      <c r="O431" s="359" t="str">
        <f t="shared" si="158"/>
        <v/>
      </c>
      <c r="P431" s="359" t="str">
        <f t="shared" si="159"/>
        <v/>
      </c>
      <c r="Q431" s="359" t="str">
        <f t="shared" si="160"/>
        <v/>
      </c>
      <c r="R431" s="359" t="str">
        <f t="shared" si="161"/>
        <v/>
      </c>
      <c r="S431" s="359" t="str">
        <f t="shared" si="162"/>
        <v/>
      </c>
      <c r="T431" s="431" t="str">
        <f t="shared" si="182"/>
        <v/>
      </c>
      <c r="U431" s="515"/>
      <c r="V431" s="108"/>
      <c r="W431" s="109"/>
      <c r="X431" s="110"/>
      <c r="Y431" s="111"/>
      <c r="Z431" s="113"/>
      <c r="AA431" s="112"/>
      <c r="AB431" s="431" t="str">
        <f t="shared" si="163"/>
        <v/>
      </c>
      <c r="AC431" s="704" t="str">
        <f t="shared" si="183"/>
        <v/>
      </c>
      <c r="AD431" s="622"/>
      <c r="AE431" s="462"/>
      <c r="AF431" s="360" t="str">
        <f t="shared" si="164"/>
        <v/>
      </c>
      <c r="AG431" s="360" t="str">
        <f t="shared" si="165"/>
        <v/>
      </c>
      <c r="AH431" s="361" t="str">
        <f t="shared" si="166"/>
        <v/>
      </c>
      <c r="AI431" s="361" t="str">
        <f t="shared" si="167"/>
        <v/>
      </c>
      <c r="AJ431" s="361" t="str">
        <f t="shared" si="168"/>
        <v/>
      </c>
      <c r="AK431" s="361" t="str">
        <f t="shared" si="169"/>
        <v/>
      </c>
      <c r="AL431" s="361" t="str">
        <f t="shared" si="170"/>
        <v/>
      </c>
      <c r="AM431" s="361" t="str">
        <f t="shared" si="171"/>
        <v/>
      </c>
      <c r="AN431" s="362" t="str">
        <f>IF(AF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2,FALSE),IF(OR(AJ431=1,AJ431=2),VLOOKUP(AH431,INDEX((係数_乗用_ガソリン,係数_乗用_CNG,係数_乗用_軽油,係数_乗用_メタノール,係数_乗用_LPG),1,1,AR431):INDEX((係数_乗用_ガソリン,係数_乗用_CNG,係数_乗用_軽油,係数_乗用_メタノール,係数_乗用_LPG),125,5,AR431),2,FALSE))))))</f>
        <v/>
      </c>
      <c r="AO431" s="362" t="str">
        <f>IF(T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3,FALSE),IF(OR(AJ431=1,AJ431=2),VLOOKUP(AH431,INDEX((係数_乗用_ガソリン,係数_乗用_CNG,係数_乗用_軽油,係数_乗用_メタノール,係数_乗用_LPG),1,1,AR431):INDEX((係数_乗用_ガソリン,係数_乗用_CNG,係数_乗用_軽油,係数_乗用_メタノール,係数_乗用_LPG),125,5,AR431),3,FALSE))))))</f>
        <v/>
      </c>
      <c r="AP431" s="361" t="str">
        <f t="shared" si="172"/>
        <v/>
      </c>
      <c r="AQ431" s="363" t="str">
        <f t="shared" si="173"/>
        <v/>
      </c>
      <c r="AR431" s="361" t="str">
        <f t="shared" si="174"/>
        <v/>
      </c>
      <c r="AS431" s="363" t="str">
        <f t="shared" si="175"/>
        <v/>
      </c>
      <c r="AT431" s="364" t="str">
        <f t="shared" si="176"/>
        <v/>
      </c>
      <c r="AX431" s="607" t="b">
        <f t="shared" si="184"/>
        <v>0</v>
      </c>
      <c r="AY431" s="6" t="str">
        <f t="shared" si="185"/>
        <v>FALSEFALSEFALSE</v>
      </c>
      <c r="AZ431" s="608">
        <f t="shared" si="177"/>
        <v>0</v>
      </c>
      <c r="BA431" s="609" t="str">
        <f t="shared" si="186"/>
        <v/>
      </c>
      <c r="BB431" s="609">
        <f t="shared" si="178"/>
        <v>0</v>
      </c>
      <c r="BC431" s="604" t="str">
        <f t="shared" si="179"/>
        <v/>
      </c>
    </row>
    <row r="432" spans="1:55">
      <c r="A432" s="366">
        <v>376</v>
      </c>
      <c r="B432" s="108"/>
      <c r="C432" s="286"/>
      <c r="D432" s="287"/>
      <c r="E432" s="287"/>
      <c r="F432" s="288"/>
      <c r="G432" s="290"/>
      <c r="H432" s="107"/>
      <c r="I432" s="290"/>
      <c r="J432" s="107"/>
      <c r="K432" s="358" t="str">
        <f t="shared" si="156"/>
        <v/>
      </c>
      <c r="L432" s="358">
        <f t="shared" si="180"/>
        <v>0</v>
      </c>
      <c r="M432" s="358">
        <f t="shared" si="181"/>
        <v>0</v>
      </c>
      <c r="N432" s="359" t="str">
        <f t="shared" si="157"/>
        <v/>
      </c>
      <c r="O432" s="359" t="str">
        <f t="shared" si="158"/>
        <v/>
      </c>
      <c r="P432" s="359" t="str">
        <f t="shared" si="159"/>
        <v/>
      </c>
      <c r="Q432" s="359" t="str">
        <f t="shared" si="160"/>
        <v/>
      </c>
      <c r="R432" s="359" t="str">
        <f t="shared" si="161"/>
        <v/>
      </c>
      <c r="S432" s="359" t="str">
        <f t="shared" si="162"/>
        <v/>
      </c>
      <c r="T432" s="431" t="str">
        <f t="shared" si="182"/>
        <v/>
      </c>
      <c r="U432" s="515"/>
      <c r="V432" s="108"/>
      <c r="W432" s="109"/>
      <c r="X432" s="110"/>
      <c r="Y432" s="111"/>
      <c r="Z432" s="113"/>
      <c r="AA432" s="112"/>
      <c r="AB432" s="431" t="str">
        <f t="shared" si="163"/>
        <v/>
      </c>
      <c r="AC432" s="704" t="str">
        <f t="shared" si="183"/>
        <v/>
      </c>
      <c r="AD432" s="622"/>
      <c r="AE432" s="462"/>
      <c r="AF432" s="360" t="str">
        <f t="shared" si="164"/>
        <v/>
      </c>
      <c r="AG432" s="360" t="str">
        <f t="shared" si="165"/>
        <v/>
      </c>
      <c r="AH432" s="361" t="str">
        <f t="shared" si="166"/>
        <v/>
      </c>
      <c r="AI432" s="361" t="str">
        <f t="shared" si="167"/>
        <v/>
      </c>
      <c r="AJ432" s="361" t="str">
        <f t="shared" si="168"/>
        <v/>
      </c>
      <c r="AK432" s="361" t="str">
        <f t="shared" si="169"/>
        <v/>
      </c>
      <c r="AL432" s="361" t="str">
        <f t="shared" si="170"/>
        <v/>
      </c>
      <c r="AM432" s="361" t="str">
        <f t="shared" si="171"/>
        <v/>
      </c>
      <c r="AN432" s="362" t="str">
        <f>IF(AF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2,FALSE),IF(OR(AJ432=1,AJ432=2),VLOOKUP(AH432,INDEX((係数_乗用_ガソリン,係数_乗用_CNG,係数_乗用_軽油,係数_乗用_メタノール,係数_乗用_LPG),1,1,AR432):INDEX((係数_乗用_ガソリン,係数_乗用_CNG,係数_乗用_軽油,係数_乗用_メタノール,係数_乗用_LPG),125,5,AR432),2,FALSE))))))</f>
        <v/>
      </c>
      <c r="AO432" s="362" t="str">
        <f>IF(T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3,FALSE),IF(OR(AJ432=1,AJ432=2),VLOOKUP(AH432,INDEX((係数_乗用_ガソリン,係数_乗用_CNG,係数_乗用_軽油,係数_乗用_メタノール,係数_乗用_LPG),1,1,AR432):INDEX((係数_乗用_ガソリン,係数_乗用_CNG,係数_乗用_軽油,係数_乗用_メタノール,係数_乗用_LPG),125,5,AR432),3,FALSE))))))</f>
        <v/>
      </c>
      <c r="AP432" s="361" t="str">
        <f t="shared" si="172"/>
        <v/>
      </c>
      <c r="AQ432" s="363" t="str">
        <f t="shared" si="173"/>
        <v/>
      </c>
      <c r="AR432" s="361" t="str">
        <f t="shared" si="174"/>
        <v/>
      </c>
      <c r="AS432" s="363" t="str">
        <f t="shared" si="175"/>
        <v/>
      </c>
      <c r="AT432" s="364" t="str">
        <f t="shared" si="176"/>
        <v/>
      </c>
      <c r="AX432" s="607" t="b">
        <f t="shared" si="184"/>
        <v>0</v>
      </c>
      <c r="AY432" s="6" t="str">
        <f t="shared" si="185"/>
        <v>FALSEFALSEFALSE</v>
      </c>
      <c r="AZ432" s="608">
        <f t="shared" si="177"/>
        <v>0</v>
      </c>
      <c r="BA432" s="609" t="str">
        <f t="shared" si="186"/>
        <v/>
      </c>
      <c r="BB432" s="609">
        <f t="shared" si="178"/>
        <v>0</v>
      </c>
      <c r="BC432" s="604" t="str">
        <f t="shared" si="179"/>
        <v/>
      </c>
    </row>
    <row r="433" spans="1:55">
      <c r="A433" s="366">
        <v>377</v>
      </c>
      <c r="B433" s="108"/>
      <c r="C433" s="286"/>
      <c r="D433" s="287"/>
      <c r="E433" s="287"/>
      <c r="F433" s="288"/>
      <c r="G433" s="290"/>
      <c r="H433" s="107"/>
      <c r="I433" s="290"/>
      <c r="J433" s="107"/>
      <c r="K433" s="358" t="str">
        <f t="shared" si="156"/>
        <v/>
      </c>
      <c r="L433" s="358">
        <f t="shared" si="180"/>
        <v>0</v>
      </c>
      <c r="M433" s="358">
        <f t="shared" si="181"/>
        <v>0</v>
      </c>
      <c r="N433" s="359" t="str">
        <f t="shared" si="157"/>
        <v/>
      </c>
      <c r="O433" s="359" t="str">
        <f t="shared" si="158"/>
        <v/>
      </c>
      <c r="P433" s="359" t="str">
        <f t="shared" si="159"/>
        <v/>
      </c>
      <c r="Q433" s="359" t="str">
        <f t="shared" si="160"/>
        <v/>
      </c>
      <c r="R433" s="359" t="str">
        <f t="shared" si="161"/>
        <v/>
      </c>
      <c r="S433" s="359" t="str">
        <f t="shared" si="162"/>
        <v/>
      </c>
      <c r="T433" s="431" t="str">
        <f t="shared" si="182"/>
        <v/>
      </c>
      <c r="U433" s="515"/>
      <c r="V433" s="108"/>
      <c r="W433" s="109"/>
      <c r="X433" s="110"/>
      <c r="Y433" s="111"/>
      <c r="Z433" s="113"/>
      <c r="AA433" s="112"/>
      <c r="AB433" s="431" t="str">
        <f t="shared" si="163"/>
        <v/>
      </c>
      <c r="AC433" s="704" t="str">
        <f t="shared" si="183"/>
        <v/>
      </c>
      <c r="AD433" s="622"/>
      <c r="AE433" s="462"/>
      <c r="AF433" s="360" t="str">
        <f t="shared" si="164"/>
        <v/>
      </c>
      <c r="AG433" s="360" t="str">
        <f t="shared" si="165"/>
        <v/>
      </c>
      <c r="AH433" s="361" t="str">
        <f t="shared" si="166"/>
        <v/>
      </c>
      <c r="AI433" s="361" t="str">
        <f t="shared" si="167"/>
        <v/>
      </c>
      <c r="AJ433" s="361" t="str">
        <f t="shared" si="168"/>
        <v/>
      </c>
      <c r="AK433" s="361" t="str">
        <f t="shared" si="169"/>
        <v/>
      </c>
      <c r="AL433" s="361" t="str">
        <f t="shared" si="170"/>
        <v/>
      </c>
      <c r="AM433" s="361" t="str">
        <f t="shared" si="171"/>
        <v/>
      </c>
      <c r="AN433" s="362" t="str">
        <f>IF(AF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2,FALSE),IF(OR(AJ433=1,AJ433=2),VLOOKUP(AH433,INDEX((係数_乗用_ガソリン,係数_乗用_CNG,係数_乗用_軽油,係数_乗用_メタノール,係数_乗用_LPG),1,1,AR433):INDEX((係数_乗用_ガソリン,係数_乗用_CNG,係数_乗用_軽油,係数_乗用_メタノール,係数_乗用_LPG),125,5,AR433),2,FALSE))))))</f>
        <v/>
      </c>
      <c r="AO433" s="362" t="str">
        <f>IF(T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3,FALSE),IF(OR(AJ433=1,AJ433=2),VLOOKUP(AH433,INDEX((係数_乗用_ガソリン,係数_乗用_CNG,係数_乗用_軽油,係数_乗用_メタノール,係数_乗用_LPG),1,1,AR433):INDEX((係数_乗用_ガソリン,係数_乗用_CNG,係数_乗用_軽油,係数_乗用_メタノール,係数_乗用_LPG),125,5,AR433),3,FALSE))))))</f>
        <v/>
      </c>
      <c r="AP433" s="361" t="str">
        <f t="shared" si="172"/>
        <v/>
      </c>
      <c r="AQ433" s="363" t="str">
        <f t="shared" si="173"/>
        <v/>
      </c>
      <c r="AR433" s="361" t="str">
        <f t="shared" si="174"/>
        <v/>
      </c>
      <c r="AS433" s="363" t="str">
        <f t="shared" si="175"/>
        <v/>
      </c>
      <c r="AT433" s="364" t="str">
        <f t="shared" si="176"/>
        <v/>
      </c>
      <c r="AX433" s="607" t="b">
        <f t="shared" si="184"/>
        <v>0</v>
      </c>
      <c r="AY433" s="6" t="str">
        <f t="shared" si="185"/>
        <v>FALSEFALSEFALSE</v>
      </c>
      <c r="AZ433" s="608">
        <f t="shared" si="177"/>
        <v>0</v>
      </c>
      <c r="BA433" s="609" t="str">
        <f t="shared" si="186"/>
        <v/>
      </c>
      <c r="BB433" s="609">
        <f t="shared" si="178"/>
        <v>0</v>
      </c>
      <c r="BC433" s="604" t="str">
        <f t="shared" si="179"/>
        <v/>
      </c>
    </row>
    <row r="434" spans="1:55">
      <c r="A434" s="366">
        <v>378</v>
      </c>
      <c r="B434" s="108"/>
      <c r="C434" s="286"/>
      <c r="D434" s="287"/>
      <c r="E434" s="287"/>
      <c r="F434" s="288"/>
      <c r="G434" s="290"/>
      <c r="H434" s="107"/>
      <c r="I434" s="290"/>
      <c r="J434" s="107"/>
      <c r="K434" s="358" t="str">
        <f t="shared" si="156"/>
        <v/>
      </c>
      <c r="L434" s="358">
        <f t="shared" si="180"/>
        <v>0</v>
      </c>
      <c r="M434" s="358">
        <f t="shared" si="181"/>
        <v>0</v>
      </c>
      <c r="N434" s="359" t="str">
        <f t="shared" si="157"/>
        <v/>
      </c>
      <c r="O434" s="359" t="str">
        <f t="shared" si="158"/>
        <v/>
      </c>
      <c r="P434" s="359" t="str">
        <f t="shared" si="159"/>
        <v/>
      </c>
      <c r="Q434" s="359" t="str">
        <f t="shared" si="160"/>
        <v/>
      </c>
      <c r="R434" s="359" t="str">
        <f t="shared" si="161"/>
        <v/>
      </c>
      <c r="S434" s="359" t="str">
        <f t="shared" si="162"/>
        <v/>
      </c>
      <c r="T434" s="431" t="str">
        <f t="shared" si="182"/>
        <v/>
      </c>
      <c r="U434" s="515"/>
      <c r="V434" s="108"/>
      <c r="W434" s="109"/>
      <c r="X434" s="110"/>
      <c r="Y434" s="111"/>
      <c r="Z434" s="113"/>
      <c r="AA434" s="112"/>
      <c r="AB434" s="431" t="str">
        <f t="shared" si="163"/>
        <v/>
      </c>
      <c r="AC434" s="704" t="str">
        <f t="shared" si="183"/>
        <v/>
      </c>
      <c r="AD434" s="622"/>
      <c r="AE434" s="462"/>
      <c r="AF434" s="360" t="str">
        <f t="shared" si="164"/>
        <v/>
      </c>
      <c r="AG434" s="360" t="str">
        <f t="shared" si="165"/>
        <v/>
      </c>
      <c r="AH434" s="361" t="str">
        <f t="shared" si="166"/>
        <v/>
      </c>
      <c r="AI434" s="361" t="str">
        <f t="shared" si="167"/>
        <v/>
      </c>
      <c r="AJ434" s="361" t="str">
        <f t="shared" si="168"/>
        <v/>
      </c>
      <c r="AK434" s="361" t="str">
        <f t="shared" si="169"/>
        <v/>
      </c>
      <c r="AL434" s="361" t="str">
        <f t="shared" si="170"/>
        <v/>
      </c>
      <c r="AM434" s="361" t="str">
        <f t="shared" si="171"/>
        <v/>
      </c>
      <c r="AN434" s="362" t="str">
        <f>IF(AF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2,FALSE),IF(OR(AJ434=1,AJ434=2),VLOOKUP(AH434,INDEX((係数_乗用_ガソリン,係数_乗用_CNG,係数_乗用_軽油,係数_乗用_メタノール,係数_乗用_LPG),1,1,AR434):INDEX((係数_乗用_ガソリン,係数_乗用_CNG,係数_乗用_軽油,係数_乗用_メタノール,係数_乗用_LPG),125,5,AR434),2,FALSE))))))</f>
        <v/>
      </c>
      <c r="AO434" s="362" t="str">
        <f>IF(T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3,FALSE),IF(OR(AJ434=1,AJ434=2),VLOOKUP(AH434,INDEX((係数_乗用_ガソリン,係数_乗用_CNG,係数_乗用_軽油,係数_乗用_メタノール,係数_乗用_LPG),1,1,AR434):INDEX((係数_乗用_ガソリン,係数_乗用_CNG,係数_乗用_軽油,係数_乗用_メタノール,係数_乗用_LPG),125,5,AR434),3,FALSE))))))</f>
        <v/>
      </c>
      <c r="AP434" s="361" t="str">
        <f t="shared" si="172"/>
        <v/>
      </c>
      <c r="AQ434" s="363" t="str">
        <f t="shared" si="173"/>
        <v/>
      </c>
      <c r="AR434" s="361" t="str">
        <f t="shared" si="174"/>
        <v/>
      </c>
      <c r="AS434" s="363" t="str">
        <f t="shared" si="175"/>
        <v/>
      </c>
      <c r="AT434" s="364" t="str">
        <f t="shared" si="176"/>
        <v/>
      </c>
      <c r="AX434" s="607" t="b">
        <f t="shared" si="184"/>
        <v>0</v>
      </c>
      <c r="AY434" s="6" t="str">
        <f t="shared" si="185"/>
        <v>FALSEFALSEFALSE</v>
      </c>
      <c r="AZ434" s="608">
        <f t="shared" si="177"/>
        <v>0</v>
      </c>
      <c r="BA434" s="609" t="str">
        <f t="shared" si="186"/>
        <v/>
      </c>
      <c r="BB434" s="609">
        <f t="shared" si="178"/>
        <v>0</v>
      </c>
      <c r="BC434" s="604" t="str">
        <f t="shared" si="179"/>
        <v/>
      </c>
    </row>
    <row r="435" spans="1:55">
      <c r="A435" s="366">
        <v>379</v>
      </c>
      <c r="B435" s="108"/>
      <c r="C435" s="286"/>
      <c r="D435" s="287"/>
      <c r="E435" s="287"/>
      <c r="F435" s="288"/>
      <c r="G435" s="290"/>
      <c r="H435" s="107"/>
      <c r="I435" s="290"/>
      <c r="J435" s="107"/>
      <c r="K435" s="358" t="str">
        <f t="shared" si="156"/>
        <v/>
      </c>
      <c r="L435" s="358">
        <f t="shared" si="180"/>
        <v>0</v>
      </c>
      <c r="M435" s="358">
        <f t="shared" si="181"/>
        <v>0</v>
      </c>
      <c r="N435" s="359" t="str">
        <f t="shared" si="157"/>
        <v/>
      </c>
      <c r="O435" s="359" t="str">
        <f t="shared" si="158"/>
        <v/>
      </c>
      <c r="P435" s="359" t="str">
        <f t="shared" si="159"/>
        <v/>
      </c>
      <c r="Q435" s="359" t="str">
        <f t="shared" si="160"/>
        <v/>
      </c>
      <c r="R435" s="359" t="str">
        <f t="shared" si="161"/>
        <v/>
      </c>
      <c r="S435" s="359" t="str">
        <f t="shared" si="162"/>
        <v/>
      </c>
      <c r="T435" s="431" t="str">
        <f t="shared" si="182"/>
        <v/>
      </c>
      <c r="U435" s="515"/>
      <c r="V435" s="108"/>
      <c r="W435" s="109"/>
      <c r="X435" s="110"/>
      <c r="Y435" s="111"/>
      <c r="Z435" s="113"/>
      <c r="AA435" s="112"/>
      <c r="AB435" s="431" t="str">
        <f t="shared" si="163"/>
        <v/>
      </c>
      <c r="AC435" s="704" t="str">
        <f t="shared" si="183"/>
        <v/>
      </c>
      <c r="AD435" s="622"/>
      <c r="AE435" s="462"/>
      <c r="AF435" s="360" t="str">
        <f t="shared" si="164"/>
        <v/>
      </c>
      <c r="AG435" s="360" t="str">
        <f t="shared" si="165"/>
        <v/>
      </c>
      <c r="AH435" s="361" t="str">
        <f t="shared" si="166"/>
        <v/>
      </c>
      <c r="AI435" s="361" t="str">
        <f t="shared" si="167"/>
        <v/>
      </c>
      <c r="AJ435" s="361" t="str">
        <f t="shared" si="168"/>
        <v/>
      </c>
      <c r="AK435" s="361" t="str">
        <f t="shared" si="169"/>
        <v/>
      </c>
      <c r="AL435" s="361" t="str">
        <f t="shared" si="170"/>
        <v/>
      </c>
      <c r="AM435" s="361" t="str">
        <f t="shared" si="171"/>
        <v/>
      </c>
      <c r="AN435" s="362" t="str">
        <f>IF(AF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2,FALSE),IF(OR(AJ435=1,AJ435=2),VLOOKUP(AH435,INDEX((係数_乗用_ガソリン,係数_乗用_CNG,係数_乗用_軽油,係数_乗用_メタノール,係数_乗用_LPG),1,1,AR435):INDEX((係数_乗用_ガソリン,係数_乗用_CNG,係数_乗用_軽油,係数_乗用_メタノール,係数_乗用_LPG),125,5,AR435),2,FALSE))))))</f>
        <v/>
      </c>
      <c r="AO435" s="362" t="str">
        <f>IF(T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3,FALSE),IF(OR(AJ435=1,AJ435=2),VLOOKUP(AH435,INDEX((係数_乗用_ガソリン,係数_乗用_CNG,係数_乗用_軽油,係数_乗用_メタノール,係数_乗用_LPG),1,1,AR435):INDEX((係数_乗用_ガソリン,係数_乗用_CNG,係数_乗用_軽油,係数_乗用_メタノール,係数_乗用_LPG),125,5,AR435),3,FALSE))))))</f>
        <v/>
      </c>
      <c r="AP435" s="361" t="str">
        <f t="shared" si="172"/>
        <v/>
      </c>
      <c r="AQ435" s="363" t="str">
        <f t="shared" si="173"/>
        <v/>
      </c>
      <c r="AR435" s="361" t="str">
        <f t="shared" si="174"/>
        <v/>
      </c>
      <c r="AS435" s="363" t="str">
        <f t="shared" si="175"/>
        <v/>
      </c>
      <c r="AT435" s="364" t="str">
        <f t="shared" si="176"/>
        <v/>
      </c>
      <c r="AX435" s="607" t="b">
        <f t="shared" si="184"/>
        <v>0</v>
      </c>
      <c r="AY435" s="6" t="str">
        <f t="shared" si="185"/>
        <v>FALSEFALSEFALSE</v>
      </c>
      <c r="AZ435" s="608">
        <f t="shared" si="177"/>
        <v>0</v>
      </c>
      <c r="BA435" s="609" t="str">
        <f t="shared" si="186"/>
        <v/>
      </c>
      <c r="BB435" s="609">
        <f t="shared" si="178"/>
        <v>0</v>
      </c>
      <c r="BC435" s="604" t="str">
        <f t="shared" si="179"/>
        <v/>
      </c>
    </row>
    <row r="436" spans="1:55">
      <c r="A436" s="366">
        <v>380</v>
      </c>
      <c r="B436" s="108"/>
      <c r="C436" s="286"/>
      <c r="D436" s="287"/>
      <c r="E436" s="287"/>
      <c r="F436" s="288"/>
      <c r="G436" s="290"/>
      <c r="H436" s="107"/>
      <c r="I436" s="290"/>
      <c r="J436" s="107"/>
      <c r="K436" s="358" t="str">
        <f t="shared" si="156"/>
        <v/>
      </c>
      <c r="L436" s="358">
        <f t="shared" si="180"/>
        <v>0</v>
      </c>
      <c r="M436" s="358">
        <f t="shared" si="181"/>
        <v>0</v>
      </c>
      <c r="N436" s="359" t="str">
        <f t="shared" si="157"/>
        <v/>
      </c>
      <c r="O436" s="359" t="str">
        <f t="shared" si="158"/>
        <v/>
      </c>
      <c r="P436" s="359" t="str">
        <f t="shared" si="159"/>
        <v/>
      </c>
      <c r="Q436" s="359" t="str">
        <f t="shared" si="160"/>
        <v/>
      </c>
      <c r="R436" s="359" t="str">
        <f t="shared" si="161"/>
        <v/>
      </c>
      <c r="S436" s="359" t="str">
        <f t="shared" si="162"/>
        <v/>
      </c>
      <c r="T436" s="431" t="str">
        <f t="shared" si="182"/>
        <v/>
      </c>
      <c r="U436" s="515"/>
      <c r="V436" s="108"/>
      <c r="W436" s="109"/>
      <c r="X436" s="110"/>
      <c r="Y436" s="111"/>
      <c r="Z436" s="113"/>
      <c r="AA436" s="112"/>
      <c r="AB436" s="431" t="str">
        <f t="shared" si="163"/>
        <v/>
      </c>
      <c r="AC436" s="704" t="str">
        <f t="shared" si="183"/>
        <v/>
      </c>
      <c r="AD436" s="622"/>
      <c r="AE436" s="462"/>
      <c r="AF436" s="360" t="str">
        <f t="shared" si="164"/>
        <v/>
      </c>
      <c r="AG436" s="360" t="str">
        <f t="shared" si="165"/>
        <v/>
      </c>
      <c r="AH436" s="361" t="str">
        <f t="shared" si="166"/>
        <v/>
      </c>
      <c r="AI436" s="361" t="str">
        <f t="shared" si="167"/>
        <v/>
      </c>
      <c r="AJ436" s="361" t="str">
        <f t="shared" si="168"/>
        <v/>
      </c>
      <c r="AK436" s="361" t="str">
        <f t="shared" si="169"/>
        <v/>
      </c>
      <c r="AL436" s="361" t="str">
        <f t="shared" si="170"/>
        <v/>
      </c>
      <c r="AM436" s="361" t="str">
        <f t="shared" si="171"/>
        <v/>
      </c>
      <c r="AN436" s="362" t="str">
        <f>IF(AF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2,FALSE),IF(OR(AJ436=1,AJ436=2),VLOOKUP(AH436,INDEX((係数_乗用_ガソリン,係数_乗用_CNG,係数_乗用_軽油,係数_乗用_メタノール,係数_乗用_LPG),1,1,AR436):INDEX((係数_乗用_ガソリン,係数_乗用_CNG,係数_乗用_軽油,係数_乗用_メタノール,係数_乗用_LPG),125,5,AR436),2,FALSE))))))</f>
        <v/>
      </c>
      <c r="AO436" s="362" t="str">
        <f>IF(T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3,FALSE),IF(OR(AJ436=1,AJ436=2),VLOOKUP(AH436,INDEX((係数_乗用_ガソリン,係数_乗用_CNG,係数_乗用_軽油,係数_乗用_メタノール,係数_乗用_LPG),1,1,AR436):INDEX((係数_乗用_ガソリン,係数_乗用_CNG,係数_乗用_軽油,係数_乗用_メタノール,係数_乗用_LPG),125,5,AR436),3,FALSE))))))</f>
        <v/>
      </c>
      <c r="AP436" s="361" t="str">
        <f t="shared" si="172"/>
        <v/>
      </c>
      <c r="AQ436" s="363" t="str">
        <f t="shared" si="173"/>
        <v/>
      </c>
      <c r="AR436" s="361" t="str">
        <f t="shared" si="174"/>
        <v/>
      </c>
      <c r="AS436" s="363" t="str">
        <f t="shared" si="175"/>
        <v/>
      </c>
      <c r="AT436" s="364" t="str">
        <f t="shared" si="176"/>
        <v/>
      </c>
      <c r="AX436" s="607" t="b">
        <f t="shared" si="184"/>
        <v>0</v>
      </c>
      <c r="AY436" s="6" t="str">
        <f t="shared" si="185"/>
        <v>FALSEFALSEFALSE</v>
      </c>
      <c r="AZ436" s="608">
        <f t="shared" si="177"/>
        <v>0</v>
      </c>
      <c r="BA436" s="609" t="str">
        <f t="shared" si="186"/>
        <v/>
      </c>
      <c r="BB436" s="609">
        <f t="shared" si="178"/>
        <v>0</v>
      </c>
      <c r="BC436" s="604" t="str">
        <f t="shared" si="179"/>
        <v/>
      </c>
    </row>
    <row r="437" spans="1:55">
      <c r="A437" s="366">
        <v>381</v>
      </c>
      <c r="B437" s="108"/>
      <c r="C437" s="286"/>
      <c r="D437" s="287"/>
      <c r="E437" s="287"/>
      <c r="F437" s="288"/>
      <c r="G437" s="290"/>
      <c r="H437" s="107"/>
      <c r="I437" s="290"/>
      <c r="J437" s="107"/>
      <c r="K437" s="358" t="str">
        <f t="shared" si="156"/>
        <v/>
      </c>
      <c r="L437" s="358">
        <f t="shared" si="180"/>
        <v>0</v>
      </c>
      <c r="M437" s="358">
        <f t="shared" si="181"/>
        <v>0</v>
      </c>
      <c r="N437" s="359" t="str">
        <f t="shared" si="157"/>
        <v/>
      </c>
      <c r="O437" s="359" t="str">
        <f t="shared" si="158"/>
        <v/>
      </c>
      <c r="P437" s="359" t="str">
        <f t="shared" si="159"/>
        <v/>
      </c>
      <c r="Q437" s="359" t="str">
        <f t="shared" si="160"/>
        <v/>
      </c>
      <c r="R437" s="359" t="str">
        <f t="shared" si="161"/>
        <v/>
      </c>
      <c r="S437" s="359" t="str">
        <f t="shared" si="162"/>
        <v/>
      </c>
      <c r="T437" s="431" t="str">
        <f t="shared" si="182"/>
        <v/>
      </c>
      <c r="U437" s="515"/>
      <c r="V437" s="108"/>
      <c r="W437" s="109"/>
      <c r="X437" s="110"/>
      <c r="Y437" s="111"/>
      <c r="Z437" s="113"/>
      <c r="AA437" s="112"/>
      <c r="AB437" s="431" t="str">
        <f t="shared" si="163"/>
        <v/>
      </c>
      <c r="AC437" s="704" t="str">
        <f t="shared" si="183"/>
        <v/>
      </c>
      <c r="AD437" s="622"/>
      <c r="AE437" s="462"/>
      <c r="AF437" s="360" t="str">
        <f t="shared" si="164"/>
        <v/>
      </c>
      <c r="AG437" s="360" t="str">
        <f t="shared" si="165"/>
        <v/>
      </c>
      <c r="AH437" s="361" t="str">
        <f t="shared" si="166"/>
        <v/>
      </c>
      <c r="AI437" s="361" t="str">
        <f t="shared" si="167"/>
        <v/>
      </c>
      <c r="AJ437" s="361" t="str">
        <f t="shared" si="168"/>
        <v/>
      </c>
      <c r="AK437" s="361" t="str">
        <f t="shared" si="169"/>
        <v/>
      </c>
      <c r="AL437" s="361" t="str">
        <f t="shared" si="170"/>
        <v/>
      </c>
      <c r="AM437" s="361" t="str">
        <f t="shared" si="171"/>
        <v/>
      </c>
      <c r="AN437" s="362" t="str">
        <f>IF(AF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2,FALSE),IF(OR(AJ437=1,AJ437=2),VLOOKUP(AH437,INDEX((係数_乗用_ガソリン,係数_乗用_CNG,係数_乗用_軽油,係数_乗用_メタノール,係数_乗用_LPG),1,1,AR437):INDEX((係数_乗用_ガソリン,係数_乗用_CNG,係数_乗用_軽油,係数_乗用_メタノール,係数_乗用_LPG),125,5,AR437),2,FALSE))))))</f>
        <v/>
      </c>
      <c r="AO437" s="362" t="str">
        <f>IF(T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3,FALSE),IF(OR(AJ437=1,AJ437=2),VLOOKUP(AH437,INDEX((係数_乗用_ガソリン,係数_乗用_CNG,係数_乗用_軽油,係数_乗用_メタノール,係数_乗用_LPG),1,1,AR437):INDEX((係数_乗用_ガソリン,係数_乗用_CNG,係数_乗用_軽油,係数_乗用_メタノール,係数_乗用_LPG),125,5,AR437),3,FALSE))))))</f>
        <v/>
      </c>
      <c r="AP437" s="361" t="str">
        <f t="shared" si="172"/>
        <v/>
      </c>
      <c r="AQ437" s="363" t="str">
        <f t="shared" si="173"/>
        <v/>
      </c>
      <c r="AR437" s="361" t="str">
        <f t="shared" si="174"/>
        <v/>
      </c>
      <c r="AS437" s="363" t="str">
        <f t="shared" si="175"/>
        <v/>
      </c>
      <c r="AT437" s="364" t="str">
        <f t="shared" si="176"/>
        <v/>
      </c>
      <c r="AX437" s="607" t="b">
        <f t="shared" si="184"/>
        <v>0</v>
      </c>
      <c r="AY437" s="6" t="str">
        <f t="shared" si="185"/>
        <v>FALSEFALSEFALSE</v>
      </c>
      <c r="AZ437" s="608">
        <f t="shared" si="177"/>
        <v>0</v>
      </c>
      <c r="BA437" s="609" t="str">
        <f t="shared" si="186"/>
        <v/>
      </c>
      <c r="BB437" s="609">
        <f t="shared" si="178"/>
        <v>0</v>
      </c>
      <c r="BC437" s="604" t="str">
        <f t="shared" si="179"/>
        <v/>
      </c>
    </row>
    <row r="438" spans="1:55">
      <c r="A438" s="366">
        <v>382</v>
      </c>
      <c r="B438" s="108"/>
      <c r="C438" s="286"/>
      <c r="D438" s="287"/>
      <c r="E438" s="287"/>
      <c r="F438" s="288"/>
      <c r="G438" s="290"/>
      <c r="H438" s="107"/>
      <c r="I438" s="290"/>
      <c r="J438" s="107"/>
      <c r="K438" s="358" t="str">
        <f t="shared" si="156"/>
        <v/>
      </c>
      <c r="L438" s="358">
        <f t="shared" si="180"/>
        <v>0</v>
      </c>
      <c r="M438" s="358">
        <f t="shared" si="181"/>
        <v>0</v>
      </c>
      <c r="N438" s="359" t="str">
        <f t="shared" si="157"/>
        <v/>
      </c>
      <c r="O438" s="359" t="str">
        <f t="shared" si="158"/>
        <v/>
      </c>
      <c r="P438" s="359" t="str">
        <f t="shared" si="159"/>
        <v/>
      </c>
      <c r="Q438" s="359" t="str">
        <f t="shared" si="160"/>
        <v/>
      </c>
      <c r="R438" s="359" t="str">
        <f t="shared" si="161"/>
        <v/>
      </c>
      <c r="S438" s="359" t="str">
        <f t="shared" si="162"/>
        <v/>
      </c>
      <c r="T438" s="431" t="str">
        <f t="shared" si="182"/>
        <v/>
      </c>
      <c r="U438" s="515"/>
      <c r="V438" s="108"/>
      <c r="W438" s="109"/>
      <c r="X438" s="110"/>
      <c r="Y438" s="111"/>
      <c r="Z438" s="113"/>
      <c r="AA438" s="112"/>
      <c r="AB438" s="431" t="str">
        <f t="shared" si="163"/>
        <v/>
      </c>
      <c r="AC438" s="704" t="str">
        <f t="shared" si="183"/>
        <v/>
      </c>
      <c r="AD438" s="622"/>
      <c r="AE438" s="462"/>
      <c r="AF438" s="360" t="str">
        <f t="shared" si="164"/>
        <v/>
      </c>
      <c r="AG438" s="360" t="str">
        <f t="shared" si="165"/>
        <v/>
      </c>
      <c r="AH438" s="361" t="str">
        <f t="shared" si="166"/>
        <v/>
      </c>
      <c r="AI438" s="361" t="str">
        <f t="shared" si="167"/>
        <v/>
      </c>
      <c r="AJ438" s="361" t="str">
        <f t="shared" si="168"/>
        <v/>
      </c>
      <c r="AK438" s="361" t="str">
        <f t="shared" si="169"/>
        <v/>
      </c>
      <c r="AL438" s="361" t="str">
        <f t="shared" si="170"/>
        <v/>
      </c>
      <c r="AM438" s="361" t="str">
        <f t="shared" si="171"/>
        <v/>
      </c>
      <c r="AN438" s="362" t="str">
        <f>IF(AF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2,FALSE),IF(OR(AJ438=1,AJ438=2),VLOOKUP(AH438,INDEX((係数_乗用_ガソリン,係数_乗用_CNG,係数_乗用_軽油,係数_乗用_メタノール,係数_乗用_LPG),1,1,AR438):INDEX((係数_乗用_ガソリン,係数_乗用_CNG,係数_乗用_軽油,係数_乗用_メタノール,係数_乗用_LPG),125,5,AR438),2,FALSE))))))</f>
        <v/>
      </c>
      <c r="AO438" s="362" t="str">
        <f>IF(T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3,FALSE),IF(OR(AJ438=1,AJ438=2),VLOOKUP(AH438,INDEX((係数_乗用_ガソリン,係数_乗用_CNG,係数_乗用_軽油,係数_乗用_メタノール,係数_乗用_LPG),1,1,AR438):INDEX((係数_乗用_ガソリン,係数_乗用_CNG,係数_乗用_軽油,係数_乗用_メタノール,係数_乗用_LPG),125,5,AR438),3,FALSE))))))</f>
        <v/>
      </c>
      <c r="AP438" s="361" t="str">
        <f t="shared" si="172"/>
        <v/>
      </c>
      <c r="AQ438" s="363" t="str">
        <f t="shared" si="173"/>
        <v/>
      </c>
      <c r="AR438" s="361" t="str">
        <f t="shared" si="174"/>
        <v/>
      </c>
      <c r="AS438" s="363" t="str">
        <f t="shared" si="175"/>
        <v/>
      </c>
      <c r="AT438" s="364" t="str">
        <f t="shared" si="176"/>
        <v/>
      </c>
      <c r="AX438" s="607" t="b">
        <f t="shared" si="184"/>
        <v>0</v>
      </c>
      <c r="AY438" s="6" t="str">
        <f t="shared" si="185"/>
        <v>FALSEFALSEFALSE</v>
      </c>
      <c r="AZ438" s="608">
        <f t="shared" si="177"/>
        <v>0</v>
      </c>
      <c r="BA438" s="609" t="str">
        <f t="shared" si="186"/>
        <v/>
      </c>
      <c r="BB438" s="609">
        <f t="shared" si="178"/>
        <v>0</v>
      </c>
      <c r="BC438" s="604" t="str">
        <f t="shared" si="179"/>
        <v/>
      </c>
    </row>
    <row r="439" spans="1:55">
      <c r="A439" s="366">
        <v>383</v>
      </c>
      <c r="B439" s="108"/>
      <c r="C439" s="286"/>
      <c r="D439" s="287"/>
      <c r="E439" s="287"/>
      <c r="F439" s="288"/>
      <c r="G439" s="290"/>
      <c r="H439" s="107"/>
      <c r="I439" s="290"/>
      <c r="J439" s="107"/>
      <c r="K439" s="358" t="str">
        <f t="shared" si="156"/>
        <v/>
      </c>
      <c r="L439" s="358">
        <f t="shared" si="180"/>
        <v>0</v>
      </c>
      <c r="M439" s="358">
        <f t="shared" si="181"/>
        <v>0</v>
      </c>
      <c r="N439" s="359" t="str">
        <f t="shared" si="157"/>
        <v/>
      </c>
      <c r="O439" s="359" t="str">
        <f t="shared" si="158"/>
        <v/>
      </c>
      <c r="P439" s="359" t="str">
        <f t="shared" si="159"/>
        <v/>
      </c>
      <c r="Q439" s="359" t="str">
        <f t="shared" si="160"/>
        <v/>
      </c>
      <c r="R439" s="359" t="str">
        <f t="shared" si="161"/>
        <v/>
      </c>
      <c r="S439" s="359" t="str">
        <f t="shared" si="162"/>
        <v/>
      </c>
      <c r="T439" s="431" t="str">
        <f t="shared" si="182"/>
        <v/>
      </c>
      <c r="U439" s="515"/>
      <c r="V439" s="108"/>
      <c r="W439" s="109"/>
      <c r="X439" s="110"/>
      <c r="Y439" s="111"/>
      <c r="Z439" s="113"/>
      <c r="AA439" s="112"/>
      <c r="AB439" s="431" t="str">
        <f t="shared" si="163"/>
        <v/>
      </c>
      <c r="AC439" s="704" t="str">
        <f t="shared" si="183"/>
        <v/>
      </c>
      <c r="AD439" s="622"/>
      <c r="AE439" s="462"/>
      <c r="AF439" s="360" t="str">
        <f t="shared" si="164"/>
        <v/>
      </c>
      <c r="AG439" s="360" t="str">
        <f t="shared" si="165"/>
        <v/>
      </c>
      <c r="AH439" s="361" t="str">
        <f t="shared" si="166"/>
        <v/>
      </c>
      <c r="AI439" s="361" t="str">
        <f t="shared" si="167"/>
        <v/>
      </c>
      <c r="AJ439" s="361" t="str">
        <f t="shared" si="168"/>
        <v/>
      </c>
      <c r="AK439" s="361" t="str">
        <f t="shared" si="169"/>
        <v/>
      </c>
      <c r="AL439" s="361" t="str">
        <f t="shared" si="170"/>
        <v/>
      </c>
      <c r="AM439" s="361" t="str">
        <f t="shared" si="171"/>
        <v/>
      </c>
      <c r="AN439" s="362" t="str">
        <f>IF(AF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2,FALSE),IF(OR(AJ439=1,AJ439=2),VLOOKUP(AH439,INDEX((係数_乗用_ガソリン,係数_乗用_CNG,係数_乗用_軽油,係数_乗用_メタノール,係数_乗用_LPG),1,1,AR439):INDEX((係数_乗用_ガソリン,係数_乗用_CNG,係数_乗用_軽油,係数_乗用_メタノール,係数_乗用_LPG),125,5,AR439),2,FALSE))))))</f>
        <v/>
      </c>
      <c r="AO439" s="362" t="str">
        <f>IF(T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3,FALSE),IF(OR(AJ439=1,AJ439=2),VLOOKUP(AH439,INDEX((係数_乗用_ガソリン,係数_乗用_CNG,係数_乗用_軽油,係数_乗用_メタノール,係数_乗用_LPG),1,1,AR439):INDEX((係数_乗用_ガソリン,係数_乗用_CNG,係数_乗用_軽油,係数_乗用_メタノール,係数_乗用_LPG),125,5,AR439),3,FALSE))))))</f>
        <v/>
      </c>
      <c r="AP439" s="361" t="str">
        <f t="shared" si="172"/>
        <v/>
      </c>
      <c r="AQ439" s="363" t="str">
        <f t="shared" si="173"/>
        <v/>
      </c>
      <c r="AR439" s="361" t="str">
        <f t="shared" si="174"/>
        <v/>
      </c>
      <c r="AS439" s="363" t="str">
        <f t="shared" si="175"/>
        <v/>
      </c>
      <c r="AT439" s="364" t="str">
        <f t="shared" si="176"/>
        <v/>
      </c>
      <c r="AX439" s="607" t="b">
        <f t="shared" si="184"/>
        <v>0</v>
      </c>
      <c r="AY439" s="6" t="str">
        <f t="shared" si="185"/>
        <v>FALSEFALSEFALSE</v>
      </c>
      <c r="AZ439" s="608">
        <f t="shared" si="177"/>
        <v>0</v>
      </c>
      <c r="BA439" s="609" t="str">
        <f t="shared" si="186"/>
        <v/>
      </c>
      <c r="BB439" s="609">
        <f t="shared" si="178"/>
        <v>0</v>
      </c>
      <c r="BC439" s="604" t="str">
        <f t="shared" si="179"/>
        <v/>
      </c>
    </row>
    <row r="440" spans="1:55">
      <c r="A440" s="366">
        <v>384</v>
      </c>
      <c r="B440" s="108"/>
      <c r="C440" s="286"/>
      <c r="D440" s="287"/>
      <c r="E440" s="287"/>
      <c r="F440" s="288"/>
      <c r="G440" s="290"/>
      <c r="H440" s="107"/>
      <c r="I440" s="290"/>
      <c r="J440" s="107"/>
      <c r="K440" s="358" t="str">
        <f t="shared" si="156"/>
        <v/>
      </c>
      <c r="L440" s="358">
        <f t="shared" si="180"/>
        <v>0</v>
      </c>
      <c r="M440" s="358">
        <f t="shared" si="181"/>
        <v>0</v>
      </c>
      <c r="N440" s="359" t="str">
        <f t="shared" si="157"/>
        <v/>
      </c>
      <c r="O440" s="359" t="str">
        <f t="shared" si="158"/>
        <v/>
      </c>
      <c r="P440" s="359" t="str">
        <f t="shared" si="159"/>
        <v/>
      </c>
      <c r="Q440" s="359" t="str">
        <f t="shared" si="160"/>
        <v/>
      </c>
      <c r="R440" s="359" t="str">
        <f t="shared" si="161"/>
        <v/>
      </c>
      <c r="S440" s="359" t="str">
        <f t="shared" si="162"/>
        <v/>
      </c>
      <c r="T440" s="431" t="str">
        <f t="shared" si="182"/>
        <v/>
      </c>
      <c r="U440" s="515"/>
      <c r="V440" s="108"/>
      <c r="W440" s="109"/>
      <c r="X440" s="110"/>
      <c r="Y440" s="111"/>
      <c r="Z440" s="113"/>
      <c r="AA440" s="112"/>
      <c r="AB440" s="431" t="str">
        <f t="shared" si="163"/>
        <v/>
      </c>
      <c r="AC440" s="704" t="str">
        <f t="shared" si="183"/>
        <v/>
      </c>
      <c r="AD440" s="622"/>
      <c r="AE440" s="462"/>
      <c r="AF440" s="360" t="str">
        <f t="shared" si="164"/>
        <v/>
      </c>
      <c r="AG440" s="360" t="str">
        <f t="shared" si="165"/>
        <v/>
      </c>
      <c r="AH440" s="361" t="str">
        <f t="shared" si="166"/>
        <v/>
      </c>
      <c r="AI440" s="361" t="str">
        <f t="shared" si="167"/>
        <v/>
      </c>
      <c r="AJ440" s="361" t="str">
        <f t="shared" si="168"/>
        <v/>
      </c>
      <c r="AK440" s="361" t="str">
        <f t="shared" si="169"/>
        <v/>
      </c>
      <c r="AL440" s="361" t="str">
        <f t="shared" si="170"/>
        <v/>
      </c>
      <c r="AM440" s="361" t="str">
        <f t="shared" si="171"/>
        <v/>
      </c>
      <c r="AN440" s="362" t="str">
        <f>IF(AF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2,FALSE),IF(OR(AJ440=1,AJ440=2),VLOOKUP(AH440,INDEX((係数_乗用_ガソリン,係数_乗用_CNG,係数_乗用_軽油,係数_乗用_メタノール,係数_乗用_LPG),1,1,AR440):INDEX((係数_乗用_ガソリン,係数_乗用_CNG,係数_乗用_軽油,係数_乗用_メタノール,係数_乗用_LPG),125,5,AR440),2,FALSE))))))</f>
        <v/>
      </c>
      <c r="AO440" s="362" t="str">
        <f>IF(T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3,FALSE),IF(OR(AJ440=1,AJ440=2),VLOOKUP(AH440,INDEX((係数_乗用_ガソリン,係数_乗用_CNG,係数_乗用_軽油,係数_乗用_メタノール,係数_乗用_LPG),1,1,AR440):INDEX((係数_乗用_ガソリン,係数_乗用_CNG,係数_乗用_軽油,係数_乗用_メタノール,係数_乗用_LPG),125,5,AR440),3,FALSE))))))</f>
        <v/>
      </c>
      <c r="AP440" s="361" t="str">
        <f t="shared" si="172"/>
        <v/>
      </c>
      <c r="AQ440" s="363" t="str">
        <f t="shared" si="173"/>
        <v/>
      </c>
      <c r="AR440" s="361" t="str">
        <f t="shared" si="174"/>
        <v/>
      </c>
      <c r="AS440" s="363" t="str">
        <f t="shared" si="175"/>
        <v/>
      </c>
      <c r="AT440" s="364" t="str">
        <f t="shared" si="176"/>
        <v/>
      </c>
      <c r="AX440" s="607" t="b">
        <f t="shared" si="184"/>
        <v>0</v>
      </c>
      <c r="AY440" s="6" t="str">
        <f t="shared" si="185"/>
        <v>FALSEFALSEFALSE</v>
      </c>
      <c r="AZ440" s="608">
        <f t="shared" si="177"/>
        <v>0</v>
      </c>
      <c r="BA440" s="609" t="str">
        <f t="shared" si="186"/>
        <v/>
      </c>
      <c r="BB440" s="609">
        <f t="shared" si="178"/>
        <v>0</v>
      </c>
      <c r="BC440" s="604" t="str">
        <f t="shared" si="179"/>
        <v/>
      </c>
    </row>
    <row r="441" spans="1:55">
      <c r="A441" s="366">
        <v>385</v>
      </c>
      <c r="B441" s="108"/>
      <c r="C441" s="286"/>
      <c r="D441" s="287"/>
      <c r="E441" s="287"/>
      <c r="F441" s="288"/>
      <c r="G441" s="290"/>
      <c r="H441" s="107"/>
      <c r="I441" s="290"/>
      <c r="J441" s="107"/>
      <c r="K441" s="358" t="str">
        <f t="shared" ref="K441:K504" si="187">C441&amp;D441&amp;E441&amp;F441</f>
        <v/>
      </c>
      <c r="L441" s="358">
        <f t="shared" si="180"/>
        <v>0</v>
      </c>
      <c r="M441" s="358">
        <f t="shared" si="181"/>
        <v>0</v>
      </c>
      <c r="N441" s="359" t="str">
        <f t="shared" ref="N441:N504" si="188">IF(OR($L441&gt;$U$48,$M441&gt;$U$48,AND($L441&gt;$M441,$M441&lt;&gt;0),AND($L441=0,$M441&lt;&gt;0)),"ERROR","")</f>
        <v/>
      </c>
      <c r="O441" s="359" t="str">
        <f t="shared" ref="O441:O504" si="189">IF(AND($N441&lt;&gt;"ERROR",$L441&lt;=$U$49,$M441&lt;=$U$49,$M441&lt;&gt;0),"(減車済)","")</f>
        <v/>
      </c>
      <c r="P441" s="359" t="str">
        <f t="shared" ref="P441:P504" si="190">IF(AND($N441&lt;&gt;"ERROR",$L441&lt;$U$49,AND($M441&gt;$U$49,$M441&lt;=$W$49),$M441&lt;&gt;0),"減車","")</f>
        <v/>
      </c>
      <c r="Q441" s="359" t="str">
        <f t="shared" ref="Q441:Q504" si="191">IF(AND($N441&lt;&gt;"ERROR",$L441&gt;$U$49,$M441&lt;=$W$49,$M441&lt;&gt;0),"一時使用","")</f>
        <v/>
      </c>
      <c r="R441" s="359" t="str">
        <f t="shared" ref="R441:R504" si="192">IF(AND($N441&lt;&gt;"ERROR",AND($L441&gt;0,$L441&lt;=$U$49),$M441=0),"継続","")</f>
        <v/>
      </c>
      <c r="S441" s="359" t="str">
        <f t="shared" ref="S441:S504" si="193">IF(AND($N441&lt;&gt;"ERROR",AND($L441&gt;$U$49),$M441=0),"新規","")</f>
        <v/>
      </c>
      <c r="T441" s="431" t="str">
        <f t="shared" si="182"/>
        <v/>
      </c>
      <c r="U441" s="515"/>
      <c r="V441" s="108"/>
      <c r="W441" s="109"/>
      <c r="X441" s="110"/>
      <c r="Y441" s="111"/>
      <c r="Z441" s="113"/>
      <c r="AA441" s="112"/>
      <c r="AB441" s="431" t="str">
        <f t="shared" ref="AB441:AB504" si="194">IF(AF441="","",IF(AM441=1,VLOOKUP(AN441,低公害車判別,2,FALSE),IF(AM441=3,VLOOKUP(AN441,低公害車判別,2,FALSE),IF(AM441=4,VLOOKUP(AO441,低公害車判別,2,FALSE),"低公害車"))))</f>
        <v/>
      </c>
      <c r="AC441" s="704" t="str">
        <f t="shared" si="183"/>
        <v/>
      </c>
      <c r="AD441" s="622"/>
      <c r="AE441" s="462"/>
      <c r="AF441" s="360" t="str">
        <f t="shared" ref="AF441:AF504" si="195">IF(OR(T441="(減車済)",T441=""),"",1)</f>
        <v/>
      </c>
      <c r="AG441" s="360" t="str">
        <f t="shared" ref="AG441:AG504" si="196">IF(OR(T441="継続",T441="新規"),1,"")</f>
        <v/>
      </c>
      <c r="AH441" s="361" t="str">
        <f t="shared" ref="AH441:AH504" si="197">IF(AF441="","",UPPER(ASC(X441)))</f>
        <v/>
      </c>
      <c r="AI441" s="361" t="str">
        <f t="shared" ref="AI441:AI504" si="198">IF(AF441="","",IF(V441="","",IF(V441="普通",1,IF(V441="小型",2,0))))</f>
        <v/>
      </c>
      <c r="AJ441" s="361" t="str">
        <f t="shared" ref="AJ441:AJ504" si="199">IF(AF441="","",IF(W441="","",VLOOKUP(W441,用途,2,FALSE)))</f>
        <v/>
      </c>
      <c r="AK441" s="361" t="str">
        <f t="shared" ref="AK441:AK504" si="200">IF(AF441="","",IF(Y441="","",IF(Y441&lt;=10,1,IF(Y441&lt;30,2,IF(Y441&gt;=30,3,0)))))</f>
        <v/>
      </c>
      <c r="AL441" s="361" t="str">
        <f t="shared" ref="AL441:AL504" si="201">IF(AF441="","",IF(Z441="","",IF(Z441&lt;=1.7*1000,1,IF(Z441&lt;=2.5*1000,2,IF(Z441&lt;=3.5*1000,3,IF(Z441&lt;8*1000,4,IF(Z441&gt;=8*1000,5,"")))))))</f>
        <v/>
      </c>
      <c r="AM441" s="361" t="str">
        <f t="shared" ref="AM441:AM504" si="202">IF(AF441="","",IF(AA441="","",VLOOKUP(AA441,燃料の種類,2,FALSE)))</f>
        <v/>
      </c>
      <c r="AN441" s="362" t="str">
        <f>IF(AF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2,FALSE),IF(OR(AJ441=1,AJ441=2),VLOOKUP(AH441,INDEX((係数_乗用_ガソリン,係数_乗用_CNG,係数_乗用_軽油,係数_乗用_メタノール,係数_乗用_LPG),1,1,AR441):INDEX((係数_乗用_ガソリン,係数_乗用_CNG,係数_乗用_軽油,係数_乗用_メタノール,係数_乗用_LPG),125,5,AR441),2,FALSE))))))</f>
        <v/>
      </c>
      <c r="AO441" s="362" t="str">
        <f>IF(T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3,FALSE),IF(OR(AJ441=1,AJ441=2),VLOOKUP(AH441,INDEX((係数_乗用_ガソリン,係数_乗用_CNG,係数_乗用_軽油,係数_乗用_メタノール,係数_乗用_LPG),1,1,AR441):INDEX((係数_乗用_ガソリン,係数_乗用_CNG,係数_乗用_軽油,係数_乗用_メタノール,係数_乗用_LPG),125,5,AR441),3,FALSE))))))</f>
        <v/>
      </c>
      <c r="AP441" s="361" t="str">
        <f t="shared" ref="AP441:AP504" si="203">IF((AF441="")+(AC441=""),"",IF(燃料区分1=4,VLOOKUP(AO441,排ガス低減レベル,2,FALSE),VLOOKUP(AC441,排ガス低減レベル,2,FALSE)))</f>
        <v/>
      </c>
      <c r="AQ441" s="363" t="str">
        <f t="shared" ref="AQ441:AQ504" si="204">IF(AG441="","",IF(AJ441=3,B441&amp;"-"&amp;SUM(AJ441*100,AK441*10,AL441)&amp;"A",IF(OR(AJ441=2,AJ441=4,AJ441=6),B441&amp;"-"&amp;AL441*10&amp;"A",IF(AJ441=1,B441&amp;"-"&amp;AJ441&amp;"A",IF(AJ441=5,B441&amp;"-"&amp;SUM(AJ441*100,AI441*10,AL441)&amp;"A","")))))</f>
        <v/>
      </c>
      <c r="AR441" s="361" t="str">
        <f t="shared" ref="AR441:AR504" si="205">IF(OR(AM441=1,AM441=2,AM441=11),1,IF(AM441=6,2,IF(OR(AM441=4,AM441=5,AM441=10),3,IF(AM441=7,4,IF(AM441=3,5, IF(OR(AM441=8,AM441=9),6,""))))))</f>
        <v/>
      </c>
      <c r="AS441" s="363" t="str">
        <f t="shared" ref="AS441:AS504" si="206">IF(AG441="","",B441&amp;"-"&amp;AM441)</f>
        <v/>
      </c>
      <c r="AT441" s="364" t="str">
        <f t="shared" ref="AT441:AT504" si="207">IF(AF441="","",VLOOKUP(T441,車両の増減,2,FALSE))</f>
        <v/>
      </c>
      <c r="AX441" s="607" t="b">
        <f t="shared" si="184"/>
        <v>0</v>
      </c>
      <c r="AY441" s="6" t="str">
        <f t="shared" si="185"/>
        <v>FALSEFALSEFALSE</v>
      </c>
      <c r="AZ441" s="608">
        <f t="shared" ref="AZ441:AZ504" si="208">AA441</f>
        <v>0</v>
      </c>
      <c r="BA441" s="609" t="str">
        <f t="shared" si="186"/>
        <v/>
      </c>
      <c r="BB441" s="609">
        <f t="shared" ref="BB441:BB504" si="209">LEN(X441)</f>
        <v>0</v>
      </c>
      <c r="BC441" s="604" t="str">
        <f t="shared" ref="BC441:BC504" si="210">MID(X441,2,1)</f>
        <v/>
      </c>
    </row>
    <row r="442" spans="1:55">
      <c r="A442" s="366">
        <v>386</v>
      </c>
      <c r="B442" s="108"/>
      <c r="C442" s="286"/>
      <c r="D442" s="287"/>
      <c r="E442" s="287"/>
      <c r="F442" s="288"/>
      <c r="G442" s="290"/>
      <c r="H442" s="107"/>
      <c r="I442" s="290"/>
      <c r="J442" s="107"/>
      <c r="K442" s="358" t="str">
        <f t="shared" si="187"/>
        <v/>
      </c>
      <c r="L442" s="358">
        <f t="shared" ref="L442:L505" si="211">IF(G442&gt;0,DATE((G442),(H442+1),0),0)</f>
        <v>0</v>
      </c>
      <c r="M442" s="358">
        <f t="shared" ref="M442:M505" si="212">IF(I442&gt;0,DATE((I442),(J442+1),0),0)</f>
        <v>0</v>
      </c>
      <c r="N442" s="359" t="str">
        <f t="shared" si="188"/>
        <v/>
      </c>
      <c r="O442" s="359" t="str">
        <f t="shared" si="189"/>
        <v/>
      </c>
      <c r="P442" s="359" t="str">
        <f t="shared" si="190"/>
        <v/>
      </c>
      <c r="Q442" s="359" t="str">
        <f t="shared" si="191"/>
        <v/>
      </c>
      <c r="R442" s="359" t="str">
        <f t="shared" si="192"/>
        <v/>
      </c>
      <c r="S442" s="359" t="str">
        <f t="shared" si="193"/>
        <v/>
      </c>
      <c r="T442" s="431" t="str">
        <f t="shared" ref="T442:T505" si="213">N442&amp;O442&amp;P442&amp;Q442&amp;R442&amp;S442</f>
        <v/>
      </c>
      <c r="U442" s="515"/>
      <c r="V442" s="108"/>
      <c r="W442" s="109"/>
      <c r="X442" s="110"/>
      <c r="Y442" s="111"/>
      <c r="Z442" s="113"/>
      <c r="AA442" s="112"/>
      <c r="AB442" s="431" t="str">
        <f t="shared" si="194"/>
        <v/>
      </c>
      <c r="AC442" s="704" t="str">
        <f t="shared" ref="AC442:AC505" si="214">IF(AF442="","",IF((AN442="")+(AN442="－"),IF((AO442="")+(AO442=0),"－",AO442),IF((AN442="PM☆☆☆")+(AN442="☆及びPM☆☆☆")+(AN442="☆☆及びPM☆☆☆")+(AN442="☆☆☆及びPM☆☆☆"),"PM☆☆☆",IF((AN442="PM☆☆☆☆")+(AN442="☆及びPM☆☆☆☆")+(AN442="☆☆及びPM☆☆☆☆")+(AN442="☆☆☆及びPM☆☆☆☆"),"PM☆☆☆☆",IF((AN442="新☆")+(AN442="新NOx☆")+(AN442="新PM☆"),"新☆（新長期）",AN442)))))</f>
        <v/>
      </c>
      <c r="AD442" s="622"/>
      <c r="AE442" s="462"/>
      <c r="AF442" s="360" t="str">
        <f t="shared" si="195"/>
        <v/>
      </c>
      <c r="AG442" s="360" t="str">
        <f t="shared" si="196"/>
        <v/>
      </c>
      <c r="AH442" s="361" t="str">
        <f t="shared" si="197"/>
        <v/>
      </c>
      <c r="AI442" s="361" t="str">
        <f t="shared" si="198"/>
        <v/>
      </c>
      <c r="AJ442" s="361" t="str">
        <f t="shared" si="199"/>
        <v/>
      </c>
      <c r="AK442" s="361" t="str">
        <f t="shared" si="200"/>
        <v/>
      </c>
      <c r="AL442" s="361" t="str">
        <f t="shared" si="201"/>
        <v/>
      </c>
      <c r="AM442" s="361" t="str">
        <f t="shared" si="202"/>
        <v/>
      </c>
      <c r="AN442" s="362" t="str">
        <f>IF(AF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2,FALSE),IF(OR(AJ442=1,AJ442=2),VLOOKUP(AH442,INDEX((係数_乗用_ガソリン,係数_乗用_CNG,係数_乗用_軽油,係数_乗用_メタノール,係数_乗用_LPG),1,1,AR442):INDEX((係数_乗用_ガソリン,係数_乗用_CNG,係数_乗用_軽油,係数_乗用_メタノール,係数_乗用_LPG),125,5,AR442),2,FALSE))))))</f>
        <v/>
      </c>
      <c r="AO442" s="362" t="str">
        <f>IF(T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3,FALSE),IF(OR(AJ442=1,AJ442=2),VLOOKUP(AH442,INDEX((係数_乗用_ガソリン,係数_乗用_CNG,係数_乗用_軽油,係数_乗用_メタノール,係数_乗用_LPG),1,1,AR442):INDEX((係数_乗用_ガソリン,係数_乗用_CNG,係数_乗用_軽油,係数_乗用_メタノール,係数_乗用_LPG),125,5,AR442),3,FALSE))))))</f>
        <v/>
      </c>
      <c r="AP442" s="361" t="str">
        <f t="shared" si="203"/>
        <v/>
      </c>
      <c r="AQ442" s="363" t="str">
        <f t="shared" si="204"/>
        <v/>
      </c>
      <c r="AR442" s="361" t="str">
        <f t="shared" si="205"/>
        <v/>
      </c>
      <c r="AS442" s="363" t="str">
        <f t="shared" si="206"/>
        <v/>
      </c>
      <c r="AT442" s="364" t="str">
        <f t="shared" si="207"/>
        <v/>
      </c>
      <c r="AX442" s="607" t="b">
        <f t="shared" ref="AX442:AX505" si="215">IF(AY442="FALSEFALSEFALSEFALSE","ハイブリッド")</f>
        <v>0</v>
      </c>
      <c r="AY442" s="6" t="str">
        <f t="shared" ref="AY442:AY505" si="216">EXACT(AZ442,BA442)&amp;IF(BA442="","")&amp;IF(AZ442="電気",TRUE)&amp;IF(AZ442="LPG",TRUE)</f>
        <v>FALSEFALSEFALSE</v>
      </c>
      <c r="AZ442" s="608">
        <f t="shared" si="208"/>
        <v>0</v>
      </c>
      <c r="BA442" s="609" t="str">
        <f t="shared" ref="BA442:BA505" si="217">IF(COUNTIFS(BC442,"*A*",BB442,"3"),"ハイブリッド(ガソリン)","")</f>
        <v/>
      </c>
      <c r="BB442" s="609">
        <f t="shared" si="209"/>
        <v>0</v>
      </c>
      <c r="BC442" s="604" t="str">
        <f t="shared" si="210"/>
        <v/>
      </c>
    </row>
    <row r="443" spans="1:55">
      <c r="A443" s="366">
        <v>387</v>
      </c>
      <c r="B443" s="108"/>
      <c r="C443" s="286"/>
      <c r="D443" s="287"/>
      <c r="E443" s="287"/>
      <c r="F443" s="288"/>
      <c r="G443" s="290"/>
      <c r="H443" s="107"/>
      <c r="I443" s="290"/>
      <c r="J443" s="107"/>
      <c r="K443" s="358" t="str">
        <f t="shared" si="187"/>
        <v/>
      </c>
      <c r="L443" s="358">
        <f t="shared" si="211"/>
        <v>0</v>
      </c>
      <c r="M443" s="358">
        <f t="shared" si="212"/>
        <v>0</v>
      </c>
      <c r="N443" s="359" t="str">
        <f t="shared" si="188"/>
        <v/>
      </c>
      <c r="O443" s="359" t="str">
        <f t="shared" si="189"/>
        <v/>
      </c>
      <c r="P443" s="359" t="str">
        <f t="shared" si="190"/>
        <v/>
      </c>
      <c r="Q443" s="359" t="str">
        <f t="shared" si="191"/>
        <v/>
      </c>
      <c r="R443" s="359" t="str">
        <f t="shared" si="192"/>
        <v/>
      </c>
      <c r="S443" s="359" t="str">
        <f t="shared" si="193"/>
        <v/>
      </c>
      <c r="T443" s="431" t="str">
        <f t="shared" si="213"/>
        <v/>
      </c>
      <c r="U443" s="515"/>
      <c r="V443" s="108"/>
      <c r="W443" s="109"/>
      <c r="X443" s="110"/>
      <c r="Y443" s="111"/>
      <c r="Z443" s="113"/>
      <c r="AA443" s="112"/>
      <c r="AB443" s="431" t="str">
        <f t="shared" si="194"/>
        <v/>
      </c>
      <c r="AC443" s="704" t="str">
        <f t="shared" si="214"/>
        <v/>
      </c>
      <c r="AD443" s="622"/>
      <c r="AE443" s="462"/>
      <c r="AF443" s="360" t="str">
        <f t="shared" si="195"/>
        <v/>
      </c>
      <c r="AG443" s="360" t="str">
        <f t="shared" si="196"/>
        <v/>
      </c>
      <c r="AH443" s="361" t="str">
        <f t="shared" si="197"/>
        <v/>
      </c>
      <c r="AI443" s="361" t="str">
        <f t="shared" si="198"/>
        <v/>
      </c>
      <c r="AJ443" s="361" t="str">
        <f t="shared" si="199"/>
        <v/>
      </c>
      <c r="AK443" s="361" t="str">
        <f t="shared" si="200"/>
        <v/>
      </c>
      <c r="AL443" s="361" t="str">
        <f t="shared" si="201"/>
        <v/>
      </c>
      <c r="AM443" s="361" t="str">
        <f t="shared" si="202"/>
        <v/>
      </c>
      <c r="AN443" s="362" t="str">
        <f>IF(AF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2,FALSE),IF(OR(AJ443=1,AJ443=2),VLOOKUP(AH443,INDEX((係数_乗用_ガソリン,係数_乗用_CNG,係数_乗用_軽油,係数_乗用_メタノール,係数_乗用_LPG),1,1,AR443):INDEX((係数_乗用_ガソリン,係数_乗用_CNG,係数_乗用_軽油,係数_乗用_メタノール,係数_乗用_LPG),125,5,AR443),2,FALSE))))))</f>
        <v/>
      </c>
      <c r="AO443" s="362" t="str">
        <f>IF(T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3,FALSE),IF(OR(AJ443=1,AJ443=2),VLOOKUP(AH443,INDEX((係数_乗用_ガソリン,係数_乗用_CNG,係数_乗用_軽油,係数_乗用_メタノール,係数_乗用_LPG),1,1,AR443):INDEX((係数_乗用_ガソリン,係数_乗用_CNG,係数_乗用_軽油,係数_乗用_メタノール,係数_乗用_LPG),125,5,AR443),3,FALSE))))))</f>
        <v/>
      </c>
      <c r="AP443" s="361" t="str">
        <f t="shared" si="203"/>
        <v/>
      </c>
      <c r="AQ443" s="363" t="str">
        <f t="shared" si="204"/>
        <v/>
      </c>
      <c r="AR443" s="361" t="str">
        <f t="shared" si="205"/>
        <v/>
      </c>
      <c r="AS443" s="363" t="str">
        <f t="shared" si="206"/>
        <v/>
      </c>
      <c r="AT443" s="364" t="str">
        <f t="shared" si="207"/>
        <v/>
      </c>
      <c r="AX443" s="607" t="b">
        <f t="shared" si="215"/>
        <v>0</v>
      </c>
      <c r="AY443" s="6" t="str">
        <f t="shared" si="216"/>
        <v>FALSEFALSEFALSE</v>
      </c>
      <c r="AZ443" s="608">
        <f t="shared" si="208"/>
        <v>0</v>
      </c>
      <c r="BA443" s="609" t="str">
        <f t="shared" si="217"/>
        <v/>
      </c>
      <c r="BB443" s="609">
        <f t="shared" si="209"/>
        <v>0</v>
      </c>
      <c r="BC443" s="604" t="str">
        <f t="shared" si="210"/>
        <v/>
      </c>
    </row>
    <row r="444" spans="1:55">
      <c r="A444" s="366">
        <v>388</v>
      </c>
      <c r="B444" s="108"/>
      <c r="C444" s="286"/>
      <c r="D444" s="287"/>
      <c r="E444" s="287"/>
      <c r="F444" s="288"/>
      <c r="G444" s="290"/>
      <c r="H444" s="107"/>
      <c r="I444" s="290"/>
      <c r="J444" s="107"/>
      <c r="K444" s="358" t="str">
        <f t="shared" si="187"/>
        <v/>
      </c>
      <c r="L444" s="358">
        <f t="shared" si="211"/>
        <v>0</v>
      </c>
      <c r="M444" s="358">
        <f t="shared" si="212"/>
        <v>0</v>
      </c>
      <c r="N444" s="359" t="str">
        <f t="shared" si="188"/>
        <v/>
      </c>
      <c r="O444" s="359" t="str">
        <f t="shared" si="189"/>
        <v/>
      </c>
      <c r="P444" s="359" t="str">
        <f t="shared" si="190"/>
        <v/>
      </c>
      <c r="Q444" s="359" t="str">
        <f t="shared" si="191"/>
        <v/>
      </c>
      <c r="R444" s="359" t="str">
        <f t="shared" si="192"/>
        <v/>
      </c>
      <c r="S444" s="359" t="str">
        <f t="shared" si="193"/>
        <v/>
      </c>
      <c r="T444" s="431" t="str">
        <f t="shared" si="213"/>
        <v/>
      </c>
      <c r="U444" s="515"/>
      <c r="V444" s="108"/>
      <c r="W444" s="109"/>
      <c r="X444" s="110"/>
      <c r="Y444" s="111"/>
      <c r="Z444" s="113"/>
      <c r="AA444" s="112"/>
      <c r="AB444" s="431" t="str">
        <f t="shared" si="194"/>
        <v/>
      </c>
      <c r="AC444" s="704" t="str">
        <f t="shared" si="214"/>
        <v/>
      </c>
      <c r="AD444" s="622"/>
      <c r="AE444" s="462"/>
      <c r="AF444" s="360" t="str">
        <f t="shared" si="195"/>
        <v/>
      </c>
      <c r="AG444" s="360" t="str">
        <f t="shared" si="196"/>
        <v/>
      </c>
      <c r="AH444" s="361" t="str">
        <f t="shared" si="197"/>
        <v/>
      </c>
      <c r="AI444" s="361" t="str">
        <f t="shared" si="198"/>
        <v/>
      </c>
      <c r="AJ444" s="361" t="str">
        <f t="shared" si="199"/>
        <v/>
      </c>
      <c r="AK444" s="361" t="str">
        <f t="shared" si="200"/>
        <v/>
      </c>
      <c r="AL444" s="361" t="str">
        <f t="shared" si="201"/>
        <v/>
      </c>
      <c r="AM444" s="361" t="str">
        <f t="shared" si="202"/>
        <v/>
      </c>
      <c r="AN444" s="362" t="str">
        <f>IF(AF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2,FALSE),IF(OR(AJ444=1,AJ444=2),VLOOKUP(AH444,INDEX((係数_乗用_ガソリン,係数_乗用_CNG,係数_乗用_軽油,係数_乗用_メタノール,係数_乗用_LPG),1,1,AR444):INDEX((係数_乗用_ガソリン,係数_乗用_CNG,係数_乗用_軽油,係数_乗用_メタノール,係数_乗用_LPG),125,5,AR444),2,FALSE))))))</f>
        <v/>
      </c>
      <c r="AO444" s="362" t="str">
        <f>IF(T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3,FALSE),IF(OR(AJ444=1,AJ444=2),VLOOKUP(AH444,INDEX((係数_乗用_ガソリン,係数_乗用_CNG,係数_乗用_軽油,係数_乗用_メタノール,係数_乗用_LPG),1,1,AR444):INDEX((係数_乗用_ガソリン,係数_乗用_CNG,係数_乗用_軽油,係数_乗用_メタノール,係数_乗用_LPG),125,5,AR444),3,FALSE))))))</f>
        <v/>
      </c>
      <c r="AP444" s="361" t="str">
        <f t="shared" si="203"/>
        <v/>
      </c>
      <c r="AQ444" s="363" t="str">
        <f t="shared" si="204"/>
        <v/>
      </c>
      <c r="AR444" s="361" t="str">
        <f t="shared" si="205"/>
        <v/>
      </c>
      <c r="AS444" s="363" t="str">
        <f t="shared" si="206"/>
        <v/>
      </c>
      <c r="AT444" s="364" t="str">
        <f t="shared" si="207"/>
        <v/>
      </c>
      <c r="AX444" s="607" t="b">
        <f t="shared" si="215"/>
        <v>0</v>
      </c>
      <c r="AY444" s="6" t="str">
        <f t="shared" si="216"/>
        <v>FALSEFALSEFALSE</v>
      </c>
      <c r="AZ444" s="608">
        <f t="shared" si="208"/>
        <v>0</v>
      </c>
      <c r="BA444" s="609" t="str">
        <f t="shared" si="217"/>
        <v/>
      </c>
      <c r="BB444" s="609">
        <f t="shared" si="209"/>
        <v>0</v>
      </c>
      <c r="BC444" s="604" t="str">
        <f t="shared" si="210"/>
        <v/>
      </c>
    </row>
    <row r="445" spans="1:55">
      <c r="A445" s="366">
        <v>389</v>
      </c>
      <c r="B445" s="108"/>
      <c r="C445" s="286"/>
      <c r="D445" s="287"/>
      <c r="E445" s="287"/>
      <c r="F445" s="288"/>
      <c r="G445" s="290"/>
      <c r="H445" s="107"/>
      <c r="I445" s="290"/>
      <c r="J445" s="107"/>
      <c r="K445" s="358" t="str">
        <f t="shared" si="187"/>
        <v/>
      </c>
      <c r="L445" s="358">
        <f t="shared" si="211"/>
        <v>0</v>
      </c>
      <c r="M445" s="358">
        <f t="shared" si="212"/>
        <v>0</v>
      </c>
      <c r="N445" s="359" t="str">
        <f t="shared" si="188"/>
        <v/>
      </c>
      <c r="O445" s="359" t="str">
        <f t="shared" si="189"/>
        <v/>
      </c>
      <c r="P445" s="359" t="str">
        <f t="shared" si="190"/>
        <v/>
      </c>
      <c r="Q445" s="359" t="str">
        <f t="shared" si="191"/>
        <v/>
      </c>
      <c r="R445" s="359" t="str">
        <f t="shared" si="192"/>
        <v/>
      </c>
      <c r="S445" s="359" t="str">
        <f t="shared" si="193"/>
        <v/>
      </c>
      <c r="T445" s="431" t="str">
        <f t="shared" si="213"/>
        <v/>
      </c>
      <c r="U445" s="515"/>
      <c r="V445" s="108"/>
      <c r="W445" s="109"/>
      <c r="X445" s="110"/>
      <c r="Y445" s="111"/>
      <c r="Z445" s="113"/>
      <c r="AA445" s="112"/>
      <c r="AB445" s="431" t="str">
        <f t="shared" si="194"/>
        <v/>
      </c>
      <c r="AC445" s="704" t="str">
        <f t="shared" si="214"/>
        <v/>
      </c>
      <c r="AD445" s="622"/>
      <c r="AE445" s="462"/>
      <c r="AF445" s="360" t="str">
        <f t="shared" si="195"/>
        <v/>
      </c>
      <c r="AG445" s="360" t="str">
        <f t="shared" si="196"/>
        <v/>
      </c>
      <c r="AH445" s="361" t="str">
        <f t="shared" si="197"/>
        <v/>
      </c>
      <c r="AI445" s="361" t="str">
        <f t="shared" si="198"/>
        <v/>
      </c>
      <c r="AJ445" s="361" t="str">
        <f t="shared" si="199"/>
        <v/>
      </c>
      <c r="AK445" s="361" t="str">
        <f t="shared" si="200"/>
        <v/>
      </c>
      <c r="AL445" s="361" t="str">
        <f t="shared" si="201"/>
        <v/>
      </c>
      <c r="AM445" s="361" t="str">
        <f t="shared" si="202"/>
        <v/>
      </c>
      <c r="AN445" s="362" t="str">
        <f>IF(AF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2,FALSE),IF(OR(AJ445=1,AJ445=2),VLOOKUP(AH445,INDEX((係数_乗用_ガソリン,係数_乗用_CNG,係数_乗用_軽油,係数_乗用_メタノール,係数_乗用_LPG),1,1,AR445):INDEX((係数_乗用_ガソリン,係数_乗用_CNG,係数_乗用_軽油,係数_乗用_メタノール,係数_乗用_LPG),125,5,AR445),2,FALSE))))))</f>
        <v/>
      </c>
      <c r="AO445" s="362" t="str">
        <f>IF(T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3,FALSE),IF(OR(AJ445=1,AJ445=2),VLOOKUP(AH445,INDEX((係数_乗用_ガソリン,係数_乗用_CNG,係数_乗用_軽油,係数_乗用_メタノール,係数_乗用_LPG),1,1,AR445):INDEX((係数_乗用_ガソリン,係数_乗用_CNG,係数_乗用_軽油,係数_乗用_メタノール,係数_乗用_LPG),125,5,AR445),3,FALSE))))))</f>
        <v/>
      </c>
      <c r="AP445" s="361" t="str">
        <f t="shared" si="203"/>
        <v/>
      </c>
      <c r="AQ445" s="363" t="str">
        <f t="shared" si="204"/>
        <v/>
      </c>
      <c r="AR445" s="361" t="str">
        <f t="shared" si="205"/>
        <v/>
      </c>
      <c r="AS445" s="363" t="str">
        <f t="shared" si="206"/>
        <v/>
      </c>
      <c r="AT445" s="364" t="str">
        <f t="shared" si="207"/>
        <v/>
      </c>
      <c r="AX445" s="607" t="b">
        <f t="shared" si="215"/>
        <v>0</v>
      </c>
      <c r="AY445" s="6" t="str">
        <f t="shared" si="216"/>
        <v>FALSEFALSEFALSE</v>
      </c>
      <c r="AZ445" s="608">
        <f t="shared" si="208"/>
        <v>0</v>
      </c>
      <c r="BA445" s="609" t="str">
        <f t="shared" si="217"/>
        <v/>
      </c>
      <c r="BB445" s="609">
        <f t="shared" si="209"/>
        <v>0</v>
      </c>
      <c r="BC445" s="604" t="str">
        <f t="shared" si="210"/>
        <v/>
      </c>
    </row>
    <row r="446" spans="1:55">
      <c r="A446" s="366">
        <v>390</v>
      </c>
      <c r="B446" s="108"/>
      <c r="C446" s="286"/>
      <c r="D446" s="287"/>
      <c r="E446" s="287"/>
      <c r="F446" s="288"/>
      <c r="G446" s="290"/>
      <c r="H446" s="107"/>
      <c r="I446" s="290"/>
      <c r="J446" s="107"/>
      <c r="K446" s="358" t="str">
        <f t="shared" si="187"/>
        <v/>
      </c>
      <c r="L446" s="358">
        <f t="shared" si="211"/>
        <v>0</v>
      </c>
      <c r="M446" s="358">
        <f t="shared" si="212"/>
        <v>0</v>
      </c>
      <c r="N446" s="359" t="str">
        <f t="shared" si="188"/>
        <v/>
      </c>
      <c r="O446" s="359" t="str">
        <f t="shared" si="189"/>
        <v/>
      </c>
      <c r="P446" s="359" t="str">
        <f t="shared" si="190"/>
        <v/>
      </c>
      <c r="Q446" s="359" t="str">
        <f t="shared" si="191"/>
        <v/>
      </c>
      <c r="R446" s="359" t="str">
        <f t="shared" si="192"/>
        <v/>
      </c>
      <c r="S446" s="359" t="str">
        <f t="shared" si="193"/>
        <v/>
      </c>
      <c r="T446" s="431" t="str">
        <f t="shared" si="213"/>
        <v/>
      </c>
      <c r="U446" s="515"/>
      <c r="V446" s="108"/>
      <c r="W446" s="109"/>
      <c r="X446" s="110"/>
      <c r="Y446" s="111"/>
      <c r="Z446" s="113"/>
      <c r="AA446" s="112"/>
      <c r="AB446" s="431" t="str">
        <f t="shared" si="194"/>
        <v/>
      </c>
      <c r="AC446" s="704" t="str">
        <f t="shared" si="214"/>
        <v/>
      </c>
      <c r="AD446" s="622"/>
      <c r="AE446" s="462"/>
      <c r="AF446" s="360" t="str">
        <f t="shared" si="195"/>
        <v/>
      </c>
      <c r="AG446" s="360" t="str">
        <f t="shared" si="196"/>
        <v/>
      </c>
      <c r="AH446" s="361" t="str">
        <f t="shared" si="197"/>
        <v/>
      </c>
      <c r="AI446" s="361" t="str">
        <f t="shared" si="198"/>
        <v/>
      </c>
      <c r="AJ446" s="361" t="str">
        <f t="shared" si="199"/>
        <v/>
      </c>
      <c r="AK446" s="361" t="str">
        <f t="shared" si="200"/>
        <v/>
      </c>
      <c r="AL446" s="361" t="str">
        <f t="shared" si="201"/>
        <v/>
      </c>
      <c r="AM446" s="361" t="str">
        <f t="shared" si="202"/>
        <v/>
      </c>
      <c r="AN446" s="362" t="str">
        <f>IF(AF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2,FALSE),IF(OR(AJ446=1,AJ446=2),VLOOKUP(AH446,INDEX((係数_乗用_ガソリン,係数_乗用_CNG,係数_乗用_軽油,係数_乗用_メタノール,係数_乗用_LPG),1,1,AR446):INDEX((係数_乗用_ガソリン,係数_乗用_CNG,係数_乗用_軽油,係数_乗用_メタノール,係数_乗用_LPG),125,5,AR446),2,FALSE))))))</f>
        <v/>
      </c>
      <c r="AO446" s="362" t="str">
        <f>IF(T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3,FALSE),IF(OR(AJ446=1,AJ446=2),VLOOKUP(AH446,INDEX((係数_乗用_ガソリン,係数_乗用_CNG,係数_乗用_軽油,係数_乗用_メタノール,係数_乗用_LPG),1,1,AR446):INDEX((係数_乗用_ガソリン,係数_乗用_CNG,係数_乗用_軽油,係数_乗用_メタノール,係数_乗用_LPG),125,5,AR446),3,FALSE))))))</f>
        <v/>
      </c>
      <c r="AP446" s="361" t="str">
        <f t="shared" si="203"/>
        <v/>
      </c>
      <c r="AQ446" s="363" t="str">
        <f t="shared" si="204"/>
        <v/>
      </c>
      <c r="AR446" s="361" t="str">
        <f t="shared" si="205"/>
        <v/>
      </c>
      <c r="AS446" s="363" t="str">
        <f t="shared" si="206"/>
        <v/>
      </c>
      <c r="AT446" s="364" t="str">
        <f t="shared" si="207"/>
        <v/>
      </c>
      <c r="AX446" s="607" t="b">
        <f t="shared" si="215"/>
        <v>0</v>
      </c>
      <c r="AY446" s="6" t="str">
        <f t="shared" si="216"/>
        <v>FALSEFALSEFALSE</v>
      </c>
      <c r="AZ446" s="608">
        <f t="shared" si="208"/>
        <v>0</v>
      </c>
      <c r="BA446" s="609" t="str">
        <f t="shared" si="217"/>
        <v/>
      </c>
      <c r="BB446" s="609">
        <f t="shared" si="209"/>
        <v>0</v>
      </c>
      <c r="BC446" s="604" t="str">
        <f t="shared" si="210"/>
        <v/>
      </c>
    </row>
    <row r="447" spans="1:55">
      <c r="A447" s="366">
        <v>391</v>
      </c>
      <c r="B447" s="108"/>
      <c r="C447" s="286"/>
      <c r="D447" s="287"/>
      <c r="E447" s="287"/>
      <c r="F447" s="288"/>
      <c r="G447" s="290"/>
      <c r="H447" s="107"/>
      <c r="I447" s="290"/>
      <c r="J447" s="107"/>
      <c r="K447" s="358" t="str">
        <f t="shared" si="187"/>
        <v/>
      </c>
      <c r="L447" s="358">
        <f t="shared" si="211"/>
        <v>0</v>
      </c>
      <c r="M447" s="358">
        <f t="shared" si="212"/>
        <v>0</v>
      </c>
      <c r="N447" s="359" t="str">
        <f t="shared" si="188"/>
        <v/>
      </c>
      <c r="O447" s="359" t="str">
        <f t="shared" si="189"/>
        <v/>
      </c>
      <c r="P447" s="359" t="str">
        <f t="shared" si="190"/>
        <v/>
      </c>
      <c r="Q447" s="359" t="str">
        <f t="shared" si="191"/>
        <v/>
      </c>
      <c r="R447" s="359" t="str">
        <f t="shared" si="192"/>
        <v/>
      </c>
      <c r="S447" s="359" t="str">
        <f t="shared" si="193"/>
        <v/>
      </c>
      <c r="T447" s="431" t="str">
        <f t="shared" si="213"/>
        <v/>
      </c>
      <c r="U447" s="515"/>
      <c r="V447" s="108"/>
      <c r="W447" s="109"/>
      <c r="X447" s="110"/>
      <c r="Y447" s="111"/>
      <c r="Z447" s="113"/>
      <c r="AA447" s="112"/>
      <c r="AB447" s="431" t="str">
        <f t="shared" si="194"/>
        <v/>
      </c>
      <c r="AC447" s="704" t="str">
        <f t="shared" si="214"/>
        <v/>
      </c>
      <c r="AD447" s="622"/>
      <c r="AE447" s="462"/>
      <c r="AF447" s="360" t="str">
        <f t="shared" si="195"/>
        <v/>
      </c>
      <c r="AG447" s="360" t="str">
        <f t="shared" si="196"/>
        <v/>
      </c>
      <c r="AH447" s="361" t="str">
        <f t="shared" si="197"/>
        <v/>
      </c>
      <c r="AI447" s="361" t="str">
        <f t="shared" si="198"/>
        <v/>
      </c>
      <c r="AJ447" s="361" t="str">
        <f t="shared" si="199"/>
        <v/>
      </c>
      <c r="AK447" s="361" t="str">
        <f t="shared" si="200"/>
        <v/>
      </c>
      <c r="AL447" s="361" t="str">
        <f t="shared" si="201"/>
        <v/>
      </c>
      <c r="AM447" s="361" t="str">
        <f t="shared" si="202"/>
        <v/>
      </c>
      <c r="AN447" s="362" t="str">
        <f>IF(AF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2,FALSE),IF(OR(AJ447=1,AJ447=2),VLOOKUP(AH447,INDEX((係数_乗用_ガソリン,係数_乗用_CNG,係数_乗用_軽油,係数_乗用_メタノール,係数_乗用_LPG),1,1,AR447):INDEX((係数_乗用_ガソリン,係数_乗用_CNG,係数_乗用_軽油,係数_乗用_メタノール,係数_乗用_LPG),125,5,AR447),2,FALSE))))))</f>
        <v/>
      </c>
      <c r="AO447" s="362" t="str">
        <f>IF(T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3,FALSE),IF(OR(AJ447=1,AJ447=2),VLOOKUP(AH447,INDEX((係数_乗用_ガソリン,係数_乗用_CNG,係数_乗用_軽油,係数_乗用_メタノール,係数_乗用_LPG),1,1,AR447):INDEX((係数_乗用_ガソリン,係数_乗用_CNG,係数_乗用_軽油,係数_乗用_メタノール,係数_乗用_LPG),125,5,AR447),3,FALSE))))))</f>
        <v/>
      </c>
      <c r="AP447" s="361" t="str">
        <f t="shared" si="203"/>
        <v/>
      </c>
      <c r="AQ447" s="363" t="str">
        <f t="shared" si="204"/>
        <v/>
      </c>
      <c r="AR447" s="361" t="str">
        <f t="shared" si="205"/>
        <v/>
      </c>
      <c r="AS447" s="363" t="str">
        <f t="shared" si="206"/>
        <v/>
      </c>
      <c r="AT447" s="364" t="str">
        <f t="shared" si="207"/>
        <v/>
      </c>
      <c r="AX447" s="607" t="b">
        <f t="shared" si="215"/>
        <v>0</v>
      </c>
      <c r="AY447" s="6" t="str">
        <f t="shared" si="216"/>
        <v>FALSEFALSEFALSE</v>
      </c>
      <c r="AZ447" s="608">
        <f t="shared" si="208"/>
        <v>0</v>
      </c>
      <c r="BA447" s="609" t="str">
        <f t="shared" si="217"/>
        <v/>
      </c>
      <c r="BB447" s="609">
        <f t="shared" si="209"/>
        <v>0</v>
      </c>
      <c r="BC447" s="604" t="str">
        <f t="shared" si="210"/>
        <v/>
      </c>
    </row>
    <row r="448" spans="1:55">
      <c r="A448" s="366">
        <v>392</v>
      </c>
      <c r="B448" s="108"/>
      <c r="C448" s="286"/>
      <c r="D448" s="287"/>
      <c r="E448" s="287"/>
      <c r="F448" s="288"/>
      <c r="G448" s="290"/>
      <c r="H448" s="107"/>
      <c r="I448" s="290"/>
      <c r="J448" s="107"/>
      <c r="K448" s="358" t="str">
        <f t="shared" si="187"/>
        <v/>
      </c>
      <c r="L448" s="358">
        <f t="shared" si="211"/>
        <v>0</v>
      </c>
      <c r="M448" s="358">
        <f t="shared" si="212"/>
        <v>0</v>
      </c>
      <c r="N448" s="359" t="str">
        <f t="shared" si="188"/>
        <v/>
      </c>
      <c r="O448" s="359" t="str">
        <f t="shared" si="189"/>
        <v/>
      </c>
      <c r="P448" s="359" t="str">
        <f t="shared" si="190"/>
        <v/>
      </c>
      <c r="Q448" s="359" t="str">
        <f t="shared" si="191"/>
        <v/>
      </c>
      <c r="R448" s="359" t="str">
        <f t="shared" si="192"/>
        <v/>
      </c>
      <c r="S448" s="359" t="str">
        <f t="shared" si="193"/>
        <v/>
      </c>
      <c r="T448" s="431" t="str">
        <f t="shared" si="213"/>
        <v/>
      </c>
      <c r="U448" s="515"/>
      <c r="V448" s="108"/>
      <c r="W448" s="109"/>
      <c r="X448" s="110"/>
      <c r="Y448" s="111"/>
      <c r="Z448" s="113"/>
      <c r="AA448" s="112"/>
      <c r="AB448" s="431" t="str">
        <f t="shared" si="194"/>
        <v/>
      </c>
      <c r="AC448" s="704" t="str">
        <f t="shared" si="214"/>
        <v/>
      </c>
      <c r="AD448" s="622"/>
      <c r="AE448" s="462"/>
      <c r="AF448" s="360" t="str">
        <f t="shared" si="195"/>
        <v/>
      </c>
      <c r="AG448" s="360" t="str">
        <f t="shared" si="196"/>
        <v/>
      </c>
      <c r="AH448" s="361" t="str">
        <f t="shared" si="197"/>
        <v/>
      </c>
      <c r="AI448" s="361" t="str">
        <f t="shared" si="198"/>
        <v/>
      </c>
      <c r="AJ448" s="361" t="str">
        <f t="shared" si="199"/>
        <v/>
      </c>
      <c r="AK448" s="361" t="str">
        <f t="shared" si="200"/>
        <v/>
      </c>
      <c r="AL448" s="361" t="str">
        <f t="shared" si="201"/>
        <v/>
      </c>
      <c r="AM448" s="361" t="str">
        <f t="shared" si="202"/>
        <v/>
      </c>
      <c r="AN448" s="362" t="str">
        <f>IF(AF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2,FALSE),IF(OR(AJ448=1,AJ448=2),VLOOKUP(AH448,INDEX((係数_乗用_ガソリン,係数_乗用_CNG,係数_乗用_軽油,係数_乗用_メタノール,係数_乗用_LPG),1,1,AR448):INDEX((係数_乗用_ガソリン,係数_乗用_CNG,係数_乗用_軽油,係数_乗用_メタノール,係数_乗用_LPG),125,5,AR448),2,FALSE))))))</f>
        <v/>
      </c>
      <c r="AO448" s="362" t="str">
        <f>IF(T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3,FALSE),IF(OR(AJ448=1,AJ448=2),VLOOKUP(AH448,INDEX((係数_乗用_ガソリン,係数_乗用_CNG,係数_乗用_軽油,係数_乗用_メタノール,係数_乗用_LPG),1,1,AR448):INDEX((係数_乗用_ガソリン,係数_乗用_CNG,係数_乗用_軽油,係数_乗用_メタノール,係数_乗用_LPG),125,5,AR448),3,FALSE))))))</f>
        <v/>
      </c>
      <c r="AP448" s="361" t="str">
        <f t="shared" si="203"/>
        <v/>
      </c>
      <c r="AQ448" s="363" t="str">
        <f t="shared" si="204"/>
        <v/>
      </c>
      <c r="AR448" s="361" t="str">
        <f t="shared" si="205"/>
        <v/>
      </c>
      <c r="AS448" s="363" t="str">
        <f t="shared" si="206"/>
        <v/>
      </c>
      <c r="AT448" s="364" t="str">
        <f t="shared" si="207"/>
        <v/>
      </c>
      <c r="AX448" s="607" t="b">
        <f t="shared" si="215"/>
        <v>0</v>
      </c>
      <c r="AY448" s="6" t="str">
        <f t="shared" si="216"/>
        <v>FALSEFALSEFALSE</v>
      </c>
      <c r="AZ448" s="608">
        <f t="shared" si="208"/>
        <v>0</v>
      </c>
      <c r="BA448" s="609" t="str">
        <f t="shared" si="217"/>
        <v/>
      </c>
      <c r="BB448" s="609">
        <f t="shared" si="209"/>
        <v>0</v>
      </c>
      <c r="BC448" s="604" t="str">
        <f t="shared" si="210"/>
        <v/>
      </c>
    </row>
    <row r="449" spans="1:55">
      <c r="A449" s="366">
        <v>393</v>
      </c>
      <c r="B449" s="108"/>
      <c r="C449" s="286"/>
      <c r="D449" s="287"/>
      <c r="E449" s="287"/>
      <c r="F449" s="288"/>
      <c r="G449" s="290"/>
      <c r="H449" s="107"/>
      <c r="I449" s="290"/>
      <c r="J449" s="107"/>
      <c r="K449" s="358" t="str">
        <f t="shared" si="187"/>
        <v/>
      </c>
      <c r="L449" s="358">
        <f t="shared" si="211"/>
        <v>0</v>
      </c>
      <c r="M449" s="358">
        <f t="shared" si="212"/>
        <v>0</v>
      </c>
      <c r="N449" s="359" t="str">
        <f t="shared" si="188"/>
        <v/>
      </c>
      <c r="O449" s="359" t="str">
        <f t="shared" si="189"/>
        <v/>
      </c>
      <c r="P449" s="359" t="str">
        <f t="shared" si="190"/>
        <v/>
      </c>
      <c r="Q449" s="359" t="str">
        <f t="shared" si="191"/>
        <v/>
      </c>
      <c r="R449" s="359" t="str">
        <f t="shared" si="192"/>
        <v/>
      </c>
      <c r="S449" s="359" t="str">
        <f t="shared" si="193"/>
        <v/>
      </c>
      <c r="T449" s="431" t="str">
        <f t="shared" si="213"/>
        <v/>
      </c>
      <c r="U449" s="515"/>
      <c r="V449" s="108"/>
      <c r="W449" s="109"/>
      <c r="X449" s="110"/>
      <c r="Y449" s="111"/>
      <c r="Z449" s="113"/>
      <c r="AA449" s="112"/>
      <c r="AB449" s="431" t="str">
        <f t="shared" si="194"/>
        <v/>
      </c>
      <c r="AC449" s="704" t="str">
        <f t="shared" si="214"/>
        <v/>
      </c>
      <c r="AD449" s="622"/>
      <c r="AE449" s="462"/>
      <c r="AF449" s="360" t="str">
        <f t="shared" si="195"/>
        <v/>
      </c>
      <c r="AG449" s="360" t="str">
        <f t="shared" si="196"/>
        <v/>
      </c>
      <c r="AH449" s="361" t="str">
        <f t="shared" si="197"/>
        <v/>
      </c>
      <c r="AI449" s="361" t="str">
        <f t="shared" si="198"/>
        <v/>
      </c>
      <c r="AJ449" s="361" t="str">
        <f t="shared" si="199"/>
        <v/>
      </c>
      <c r="AK449" s="361" t="str">
        <f t="shared" si="200"/>
        <v/>
      </c>
      <c r="AL449" s="361" t="str">
        <f t="shared" si="201"/>
        <v/>
      </c>
      <c r="AM449" s="361" t="str">
        <f t="shared" si="202"/>
        <v/>
      </c>
      <c r="AN449" s="362" t="str">
        <f>IF(AF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2,FALSE),IF(OR(AJ449=1,AJ449=2),VLOOKUP(AH449,INDEX((係数_乗用_ガソリン,係数_乗用_CNG,係数_乗用_軽油,係数_乗用_メタノール,係数_乗用_LPG),1,1,AR449):INDEX((係数_乗用_ガソリン,係数_乗用_CNG,係数_乗用_軽油,係数_乗用_メタノール,係数_乗用_LPG),125,5,AR449),2,FALSE))))))</f>
        <v/>
      </c>
      <c r="AO449" s="362" t="str">
        <f>IF(T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3,FALSE),IF(OR(AJ449=1,AJ449=2),VLOOKUP(AH449,INDEX((係数_乗用_ガソリン,係数_乗用_CNG,係数_乗用_軽油,係数_乗用_メタノール,係数_乗用_LPG),1,1,AR449):INDEX((係数_乗用_ガソリン,係数_乗用_CNG,係数_乗用_軽油,係数_乗用_メタノール,係数_乗用_LPG),125,5,AR449),3,FALSE))))))</f>
        <v/>
      </c>
      <c r="AP449" s="361" t="str">
        <f t="shared" si="203"/>
        <v/>
      </c>
      <c r="AQ449" s="363" t="str">
        <f t="shared" si="204"/>
        <v/>
      </c>
      <c r="AR449" s="361" t="str">
        <f t="shared" si="205"/>
        <v/>
      </c>
      <c r="AS449" s="363" t="str">
        <f t="shared" si="206"/>
        <v/>
      </c>
      <c r="AT449" s="364" t="str">
        <f t="shared" si="207"/>
        <v/>
      </c>
      <c r="AX449" s="607" t="b">
        <f t="shared" si="215"/>
        <v>0</v>
      </c>
      <c r="AY449" s="6" t="str">
        <f t="shared" si="216"/>
        <v>FALSEFALSEFALSE</v>
      </c>
      <c r="AZ449" s="608">
        <f t="shared" si="208"/>
        <v>0</v>
      </c>
      <c r="BA449" s="609" t="str">
        <f t="shared" si="217"/>
        <v/>
      </c>
      <c r="BB449" s="609">
        <f t="shared" si="209"/>
        <v>0</v>
      </c>
      <c r="BC449" s="604" t="str">
        <f t="shared" si="210"/>
        <v/>
      </c>
    </row>
    <row r="450" spans="1:55">
      <c r="A450" s="366">
        <v>394</v>
      </c>
      <c r="B450" s="108"/>
      <c r="C450" s="286"/>
      <c r="D450" s="287"/>
      <c r="E450" s="287"/>
      <c r="F450" s="288"/>
      <c r="G450" s="290"/>
      <c r="H450" s="107"/>
      <c r="I450" s="290"/>
      <c r="J450" s="107"/>
      <c r="K450" s="358" t="str">
        <f t="shared" si="187"/>
        <v/>
      </c>
      <c r="L450" s="358">
        <f t="shared" si="211"/>
        <v>0</v>
      </c>
      <c r="M450" s="358">
        <f t="shared" si="212"/>
        <v>0</v>
      </c>
      <c r="N450" s="359" t="str">
        <f t="shared" si="188"/>
        <v/>
      </c>
      <c r="O450" s="359" t="str">
        <f t="shared" si="189"/>
        <v/>
      </c>
      <c r="P450" s="359" t="str">
        <f t="shared" si="190"/>
        <v/>
      </c>
      <c r="Q450" s="359" t="str">
        <f t="shared" si="191"/>
        <v/>
      </c>
      <c r="R450" s="359" t="str">
        <f t="shared" si="192"/>
        <v/>
      </c>
      <c r="S450" s="359" t="str">
        <f t="shared" si="193"/>
        <v/>
      </c>
      <c r="T450" s="431" t="str">
        <f t="shared" si="213"/>
        <v/>
      </c>
      <c r="U450" s="515"/>
      <c r="V450" s="108"/>
      <c r="W450" s="109"/>
      <c r="X450" s="110"/>
      <c r="Y450" s="111"/>
      <c r="Z450" s="113"/>
      <c r="AA450" s="112"/>
      <c r="AB450" s="431" t="str">
        <f t="shared" si="194"/>
        <v/>
      </c>
      <c r="AC450" s="704" t="str">
        <f t="shared" si="214"/>
        <v/>
      </c>
      <c r="AD450" s="622"/>
      <c r="AE450" s="462"/>
      <c r="AF450" s="360" t="str">
        <f t="shared" si="195"/>
        <v/>
      </c>
      <c r="AG450" s="360" t="str">
        <f t="shared" si="196"/>
        <v/>
      </c>
      <c r="AH450" s="361" t="str">
        <f t="shared" si="197"/>
        <v/>
      </c>
      <c r="AI450" s="361" t="str">
        <f t="shared" si="198"/>
        <v/>
      </c>
      <c r="AJ450" s="361" t="str">
        <f t="shared" si="199"/>
        <v/>
      </c>
      <c r="AK450" s="361" t="str">
        <f t="shared" si="200"/>
        <v/>
      </c>
      <c r="AL450" s="361" t="str">
        <f t="shared" si="201"/>
        <v/>
      </c>
      <c r="AM450" s="361" t="str">
        <f t="shared" si="202"/>
        <v/>
      </c>
      <c r="AN450" s="362" t="str">
        <f>IF(AF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2,FALSE),IF(OR(AJ450=1,AJ450=2),VLOOKUP(AH450,INDEX((係数_乗用_ガソリン,係数_乗用_CNG,係数_乗用_軽油,係数_乗用_メタノール,係数_乗用_LPG),1,1,AR450):INDEX((係数_乗用_ガソリン,係数_乗用_CNG,係数_乗用_軽油,係数_乗用_メタノール,係数_乗用_LPG),125,5,AR450),2,FALSE))))))</f>
        <v/>
      </c>
      <c r="AO450" s="362" t="str">
        <f>IF(T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3,FALSE),IF(OR(AJ450=1,AJ450=2),VLOOKUP(AH450,INDEX((係数_乗用_ガソリン,係数_乗用_CNG,係数_乗用_軽油,係数_乗用_メタノール,係数_乗用_LPG),1,1,AR450):INDEX((係数_乗用_ガソリン,係数_乗用_CNG,係数_乗用_軽油,係数_乗用_メタノール,係数_乗用_LPG),125,5,AR450),3,FALSE))))))</f>
        <v/>
      </c>
      <c r="AP450" s="361" t="str">
        <f t="shared" si="203"/>
        <v/>
      </c>
      <c r="AQ450" s="363" t="str">
        <f t="shared" si="204"/>
        <v/>
      </c>
      <c r="AR450" s="361" t="str">
        <f t="shared" si="205"/>
        <v/>
      </c>
      <c r="AS450" s="363" t="str">
        <f t="shared" si="206"/>
        <v/>
      </c>
      <c r="AT450" s="364" t="str">
        <f t="shared" si="207"/>
        <v/>
      </c>
      <c r="AX450" s="607" t="b">
        <f t="shared" si="215"/>
        <v>0</v>
      </c>
      <c r="AY450" s="6" t="str">
        <f t="shared" si="216"/>
        <v>FALSEFALSEFALSE</v>
      </c>
      <c r="AZ450" s="608">
        <f t="shared" si="208"/>
        <v>0</v>
      </c>
      <c r="BA450" s="609" t="str">
        <f t="shared" si="217"/>
        <v/>
      </c>
      <c r="BB450" s="609">
        <f t="shared" si="209"/>
        <v>0</v>
      </c>
      <c r="BC450" s="604" t="str">
        <f t="shared" si="210"/>
        <v/>
      </c>
    </row>
    <row r="451" spans="1:55">
      <c r="A451" s="366">
        <v>395</v>
      </c>
      <c r="B451" s="108"/>
      <c r="C451" s="286"/>
      <c r="D451" s="287"/>
      <c r="E451" s="287"/>
      <c r="F451" s="288"/>
      <c r="G451" s="290"/>
      <c r="H451" s="107"/>
      <c r="I451" s="290"/>
      <c r="J451" s="107"/>
      <c r="K451" s="358" t="str">
        <f t="shared" si="187"/>
        <v/>
      </c>
      <c r="L451" s="358">
        <f t="shared" si="211"/>
        <v>0</v>
      </c>
      <c r="M451" s="358">
        <f t="shared" si="212"/>
        <v>0</v>
      </c>
      <c r="N451" s="359" t="str">
        <f t="shared" si="188"/>
        <v/>
      </c>
      <c r="O451" s="359" t="str">
        <f t="shared" si="189"/>
        <v/>
      </c>
      <c r="P451" s="359" t="str">
        <f t="shared" si="190"/>
        <v/>
      </c>
      <c r="Q451" s="359" t="str">
        <f t="shared" si="191"/>
        <v/>
      </c>
      <c r="R451" s="359" t="str">
        <f t="shared" si="192"/>
        <v/>
      </c>
      <c r="S451" s="359" t="str">
        <f t="shared" si="193"/>
        <v/>
      </c>
      <c r="T451" s="431" t="str">
        <f t="shared" si="213"/>
        <v/>
      </c>
      <c r="U451" s="515"/>
      <c r="V451" s="108"/>
      <c r="W451" s="109"/>
      <c r="X451" s="110"/>
      <c r="Y451" s="111"/>
      <c r="Z451" s="113"/>
      <c r="AA451" s="112"/>
      <c r="AB451" s="431" t="str">
        <f t="shared" si="194"/>
        <v/>
      </c>
      <c r="AC451" s="704" t="str">
        <f t="shared" si="214"/>
        <v/>
      </c>
      <c r="AD451" s="622"/>
      <c r="AE451" s="462"/>
      <c r="AF451" s="360" t="str">
        <f t="shared" si="195"/>
        <v/>
      </c>
      <c r="AG451" s="360" t="str">
        <f t="shared" si="196"/>
        <v/>
      </c>
      <c r="AH451" s="361" t="str">
        <f t="shared" si="197"/>
        <v/>
      </c>
      <c r="AI451" s="361" t="str">
        <f t="shared" si="198"/>
        <v/>
      </c>
      <c r="AJ451" s="361" t="str">
        <f t="shared" si="199"/>
        <v/>
      </c>
      <c r="AK451" s="361" t="str">
        <f t="shared" si="200"/>
        <v/>
      </c>
      <c r="AL451" s="361" t="str">
        <f t="shared" si="201"/>
        <v/>
      </c>
      <c r="AM451" s="361" t="str">
        <f t="shared" si="202"/>
        <v/>
      </c>
      <c r="AN451" s="362" t="str">
        <f>IF(AF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2,FALSE),IF(OR(AJ451=1,AJ451=2),VLOOKUP(AH451,INDEX((係数_乗用_ガソリン,係数_乗用_CNG,係数_乗用_軽油,係数_乗用_メタノール,係数_乗用_LPG),1,1,AR451):INDEX((係数_乗用_ガソリン,係数_乗用_CNG,係数_乗用_軽油,係数_乗用_メタノール,係数_乗用_LPG),125,5,AR451),2,FALSE))))))</f>
        <v/>
      </c>
      <c r="AO451" s="362" t="str">
        <f>IF(T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3,FALSE),IF(OR(AJ451=1,AJ451=2),VLOOKUP(AH451,INDEX((係数_乗用_ガソリン,係数_乗用_CNG,係数_乗用_軽油,係数_乗用_メタノール,係数_乗用_LPG),1,1,AR451):INDEX((係数_乗用_ガソリン,係数_乗用_CNG,係数_乗用_軽油,係数_乗用_メタノール,係数_乗用_LPG),125,5,AR451),3,FALSE))))))</f>
        <v/>
      </c>
      <c r="AP451" s="361" t="str">
        <f t="shared" si="203"/>
        <v/>
      </c>
      <c r="AQ451" s="363" t="str">
        <f t="shared" si="204"/>
        <v/>
      </c>
      <c r="AR451" s="361" t="str">
        <f t="shared" si="205"/>
        <v/>
      </c>
      <c r="AS451" s="363" t="str">
        <f t="shared" si="206"/>
        <v/>
      </c>
      <c r="AT451" s="364" t="str">
        <f t="shared" si="207"/>
        <v/>
      </c>
      <c r="AX451" s="607" t="b">
        <f t="shared" si="215"/>
        <v>0</v>
      </c>
      <c r="AY451" s="6" t="str">
        <f t="shared" si="216"/>
        <v>FALSEFALSEFALSE</v>
      </c>
      <c r="AZ451" s="608">
        <f t="shared" si="208"/>
        <v>0</v>
      </c>
      <c r="BA451" s="609" t="str">
        <f t="shared" si="217"/>
        <v/>
      </c>
      <c r="BB451" s="609">
        <f t="shared" si="209"/>
        <v>0</v>
      </c>
      <c r="BC451" s="604" t="str">
        <f t="shared" si="210"/>
        <v/>
      </c>
    </row>
    <row r="452" spans="1:55">
      <c r="A452" s="366">
        <v>396</v>
      </c>
      <c r="B452" s="108"/>
      <c r="C452" s="286"/>
      <c r="D452" s="287"/>
      <c r="E452" s="287"/>
      <c r="F452" s="288"/>
      <c r="G452" s="290"/>
      <c r="H452" s="107"/>
      <c r="I452" s="290"/>
      <c r="J452" s="107"/>
      <c r="K452" s="358" t="str">
        <f t="shared" si="187"/>
        <v/>
      </c>
      <c r="L452" s="358">
        <f t="shared" si="211"/>
        <v>0</v>
      </c>
      <c r="M452" s="358">
        <f t="shared" si="212"/>
        <v>0</v>
      </c>
      <c r="N452" s="359" t="str">
        <f t="shared" si="188"/>
        <v/>
      </c>
      <c r="O452" s="359" t="str">
        <f t="shared" si="189"/>
        <v/>
      </c>
      <c r="P452" s="359" t="str">
        <f t="shared" si="190"/>
        <v/>
      </c>
      <c r="Q452" s="359" t="str">
        <f t="shared" si="191"/>
        <v/>
      </c>
      <c r="R452" s="359" t="str">
        <f t="shared" si="192"/>
        <v/>
      </c>
      <c r="S452" s="359" t="str">
        <f t="shared" si="193"/>
        <v/>
      </c>
      <c r="T452" s="431" t="str">
        <f t="shared" si="213"/>
        <v/>
      </c>
      <c r="U452" s="515"/>
      <c r="V452" s="108"/>
      <c r="W452" s="109"/>
      <c r="X452" s="110"/>
      <c r="Y452" s="111"/>
      <c r="Z452" s="113"/>
      <c r="AA452" s="112"/>
      <c r="AB452" s="431" t="str">
        <f t="shared" si="194"/>
        <v/>
      </c>
      <c r="AC452" s="704" t="str">
        <f t="shared" si="214"/>
        <v/>
      </c>
      <c r="AD452" s="622"/>
      <c r="AE452" s="462"/>
      <c r="AF452" s="360" t="str">
        <f t="shared" si="195"/>
        <v/>
      </c>
      <c r="AG452" s="360" t="str">
        <f t="shared" si="196"/>
        <v/>
      </c>
      <c r="AH452" s="361" t="str">
        <f t="shared" si="197"/>
        <v/>
      </c>
      <c r="AI452" s="361" t="str">
        <f t="shared" si="198"/>
        <v/>
      </c>
      <c r="AJ452" s="361" t="str">
        <f t="shared" si="199"/>
        <v/>
      </c>
      <c r="AK452" s="361" t="str">
        <f t="shared" si="200"/>
        <v/>
      </c>
      <c r="AL452" s="361" t="str">
        <f t="shared" si="201"/>
        <v/>
      </c>
      <c r="AM452" s="361" t="str">
        <f t="shared" si="202"/>
        <v/>
      </c>
      <c r="AN452" s="362" t="str">
        <f>IF(AF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2,FALSE),IF(OR(AJ452=1,AJ452=2),VLOOKUP(AH452,INDEX((係数_乗用_ガソリン,係数_乗用_CNG,係数_乗用_軽油,係数_乗用_メタノール,係数_乗用_LPG),1,1,AR452):INDEX((係数_乗用_ガソリン,係数_乗用_CNG,係数_乗用_軽油,係数_乗用_メタノール,係数_乗用_LPG),125,5,AR452),2,FALSE))))))</f>
        <v/>
      </c>
      <c r="AO452" s="362" t="str">
        <f>IF(T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3,FALSE),IF(OR(AJ452=1,AJ452=2),VLOOKUP(AH452,INDEX((係数_乗用_ガソリン,係数_乗用_CNG,係数_乗用_軽油,係数_乗用_メタノール,係数_乗用_LPG),1,1,AR452):INDEX((係数_乗用_ガソリン,係数_乗用_CNG,係数_乗用_軽油,係数_乗用_メタノール,係数_乗用_LPG),125,5,AR452),3,FALSE))))))</f>
        <v/>
      </c>
      <c r="AP452" s="361" t="str">
        <f t="shared" si="203"/>
        <v/>
      </c>
      <c r="AQ452" s="363" t="str">
        <f t="shared" si="204"/>
        <v/>
      </c>
      <c r="AR452" s="361" t="str">
        <f t="shared" si="205"/>
        <v/>
      </c>
      <c r="AS452" s="363" t="str">
        <f t="shared" si="206"/>
        <v/>
      </c>
      <c r="AT452" s="364" t="str">
        <f t="shared" si="207"/>
        <v/>
      </c>
      <c r="AX452" s="607" t="b">
        <f t="shared" si="215"/>
        <v>0</v>
      </c>
      <c r="AY452" s="6" t="str">
        <f t="shared" si="216"/>
        <v>FALSEFALSEFALSE</v>
      </c>
      <c r="AZ452" s="608">
        <f t="shared" si="208"/>
        <v>0</v>
      </c>
      <c r="BA452" s="609" t="str">
        <f t="shared" si="217"/>
        <v/>
      </c>
      <c r="BB452" s="609">
        <f t="shared" si="209"/>
        <v>0</v>
      </c>
      <c r="BC452" s="604" t="str">
        <f t="shared" si="210"/>
        <v/>
      </c>
    </row>
    <row r="453" spans="1:55">
      <c r="A453" s="366">
        <v>397</v>
      </c>
      <c r="B453" s="108"/>
      <c r="C453" s="286"/>
      <c r="D453" s="287"/>
      <c r="E453" s="287"/>
      <c r="F453" s="288"/>
      <c r="G453" s="290"/>
      <c r="H453" s="107"/>
      <c r="I453" s="290"/>
      <c r="J453" s="107"/>
      <c r="K453" s="358" t="str">
        <f t="shared" si="187"/>
        <v/>
      </c>
      <c r="L453" s="358">
        <f t="shared" si="211"/>
        <v>0</v>
      </c>
      <c r="M453" s="358">
        <f t="shared" si="212"/>
        <v>0</v>
      </c>
      <c r="N453" s="359" t="str">
        <f t="shared" si="188"/>
        <v/>
      </c>
      <c r="O453" s="359" t="str">
        <f t="shared" si="189"/>
        <v/>
      </c>
      <c r="P453" s="359" t="str">
        <f t="shared" si="190"/>
        <v/>
      </c>
      <c r="Q453" s="359" t="str">
        <f t="shared" si="191"/>
        <v/>
      </c>
      <c r="R453" s="359" t="str">
        <f t="shared" si="192"/>
        <v/>
      </c>
      <c r="S453" s="359" t="str">
        <f t="shared" si="193"/>
        <v/>
      </c>
      <c r="T453" s="431" t="str">
        <f t="shared" si="213"/>
        <v/>
      </c>
      <c r="U453" s="515"/>
      <c r="V453" s="108"/>
      <c r="W453" s="109"/>
      <c r="X453" s="110"/>
      <c r="Y453" s="111"/>
      <c r="Z453" s="113"/>
      <c r="AA453" s="112"/>
      <c r="AB453" s="431" t="str">
        <f t="shared" si="194"/>
        <v/>
      </c>
      <c r="AC453" s="704" t="str">
        <f t="shared" si="214"/>
        <v/>
      </c>
      <c r="AD453" s="622"/>
      <c r="AE453" s="462"/>
      <c r="AF453" s="360" t="str">
        <f t="shared" si="195"/>
        <v/>
      </c>
      <c r="AG453" s="360" t="str">
        <f t="shared" si="196"/>
        <v/>
      </c>
      <c r="AH453" s="361" t="str">
        <f t="shared" si="197"/>
        <v/>
      </c>
      <c r="AI453" s="361" t="str">
        <f t="shared" si="198"/>
        <v/>
      </c>
      <c r="AJ453" s="361" t="str">
        <f t="shared" si="199"/>
        <v/>
      </c>
      <c r="AK453" s="361" t="str">
        <f t="shared" si="200"/>
        <v/>
      </c>
      <c r="AL453" s="361" t="str">
        <f t="shared" si="201"/>
        <v/>
      </c>
      <c r="AM453" s="361" t="str">
        <f t="shared" si="202"/>
        <v/>
      </c>
      <c r="AN453" s="362" t="str">
        <f>IF(AF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2,FALSE),IF(OR(AJ453=1,AJ453=2),VLOOKUP(AH453,INDEX((係数_乗用_ガソリン,係数_乗用_CNG,係数_乗用_軽油,係数_乗用_メタノール,係数_乗用_LPG),1,1,AR453):INDEX((係数_乗用_ガソリン,係数_乗用_CNG,係数_乗用_軽油,係数_乗用_メタノール,係数_乗用_LPG),125,5,AR453),2,FALSE))))))</f>
        <v/>
      </c>
      <c r="AO453" s="362" t="str">
        <f>IF(T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3,FALSE),IF(OR(AJ453=1,AJ453=2),VLOOKUP(AH453,INDEX((係数_乗用_ガソリン,係数_乗用_CNG,係数_乗用_軽油,係数_乗用_メタノール,係数_乗用_LPG),1,1,AR453):INDEX((係数_乗用_ガソリン,係数_乗用_CNG,係数_乗用_軽油,係数_乗用_メタノール,係数_乗用_LPG),125,5,AR453),3,FALSE))))))</f>
        <v/>
      </c>
      <c r="AP453" s="361" t="str">
        <f t="shared" si="203"/>
        <v/>
      </c>
      <c r="AQ453" s="363" t="str">
        <f t="shared" si="204"/>
        <v/>
      </c>
      <c r="AR453" s="361" t="str">
        <f t="shared" si="205"/>
        <v/>
      </c>
      <c r="AS453" s="363" t="str">
        <f t="shared" si="206"/>
        <v/>
      </c>
      <c r="AT453" s="364" t="str">
        <f t="shared" si="207"/>
        <v/>
      </c>
      <c r="AX453" s="607" t="b">
        <f t="shared" si="215"/>
        <v>0</v>
      </c>
      <c r="AY453" s="6" t="str">
        <f t="shared" si="216"/>
        <v>FALSEFALSEFALSE</v>
      </c>
      <c r="AZ453" s="608">
        <f t="shared" si="208"/>
        <v>0</v>
      </c>
      <c r="BA453" s="609" t="str">
        <f t="shared" si="217"/>
        <v/>
      </c>
      <c r="BB453" s="609">
        <f t="shared" si="209"/>
        <v>0</v>
      </c>
      <c r="BC453" s="604" t="str">
        <f t="shared" si="210"/>
        <v/>
      </c>
    </row>
    <row r="454" spans="1:55">
      <c r="A454" s="366">
        <v>398</v>
      </c>
      <c r="B454" s="108"/>
      <c r="C454" s="286"/>
      <c r="D454" s="287"/>
      <c r="E454" s="287"/>
      <c r="F454" s="288"/>
      <c r="G454" s="290"/>
      <c r="H454" s="107"/>
      <c r="I454" s="290"/>
      <c r="J454" s="107"/>
      <c r="K454" s="358" t="str">
        <f t="shared" si="187"/>
        <v/>
      </c>
      <c r="L454" s="358">
        <f t="shared" si="211"/>
        <v>0</v>
      </c>
      <c r="M454" s="358">
        <f t="shared" si="212"/>
        <v>0</v>
      </c>
      <c r="N454" s="359" t="str">
        <f t="shared" si="188"/>
        <v/>
      </c>
      <c r="O454" s="359" t="str">
        <f t="shared" si="189"/>
        <v/>
      </c>
      <c r="P454" s="359" t="str">
        <f t="shared" si="190"/>
        <v/>
      </c>
      <c r="Q454" s="359" t="str">
        <f t="shared" si="191"/>
        <v/>
      </c>
      <c r="R454" s="359" t="str">
        <f t="shared" si="192"/>
        <v/>
      </c>
      <c r="S454" s="359" t="str">
        <f t="shared" si="193"/>
        <v/>
      </c>
      <c r="T454" s="431" t="str">
        <f t="shared" si="213"/>
        <v/>
      </c>
      <c r="U454" s="515"/>
      <c r="V454" s="108"/>
      <c r="W454" s="109"/>
      <c r="X454" s="110"/>
      <c r="Y454" s="111"/>
      <c r="Z454" s="113"/>
      <c r="AA454" s="112"/>
      <c r="AB454" s="431" t="str">
        <f t="shared" si="194"/>
        <v/>
      </c>
      <c r="AC454" s="704" t="str">
        <f t="shared" si="214"/>
        <v/>
      </c>
      <c r="AD454" s="622"/>
      <c r="AE454" s="462"/>
      <c r="AF454" s="360" t="str">
        <f t="shared" si="195"/>
        <v/>
      </c>
      <c r="AG454" s="360" t="str">
        <f t="shared" si="196"/>
        <v/>
      </c>
      <c r="AH454" s="361" t="str">
        <f t="shared" si="197"/>
        <v/>
      </c>
      <c r="AI454" s="361" t="str">
        <f t="shared" si="198"/>
        <v/>
      </c>
      <c r="AJ454" s="361" t="str">
        <f t="shared" si="199"/>
        <v/>
      </c>
      <c r="AK454" s="361" t="str">
        <f t="shared" si="200"/>
        <v/>
      </c>
      <c r="AL454" s="361" t="str">
        <f t="shared" si="201"/>
        <v/>
      </c>
      <c r="AM454" s="361" t="str">
        <f t="shared" si="202"/>
        <v/>
      </c>
      <c r="AN454" s="362" t="str">
        <f>IF(AF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2,FALSE),IF(OR(AJ454=1,AJ454=2),VLOOKUP(AH454,INDEX((係数_乗用_ガソリン,係数_乗用_CNG,係数_乗用_軽油,係数_乗用_メタノール,係数_乗用_LPG),1,1,AR454):INDEX((係数_乗用_ガソリン,係数_乗用_CNG,係数_乗用_軽油,係数_乗用_メタノール,係数_乗用_LPG),125,5,AR454),2,FALSE))))))</f>
        <v/>
      </c>
      <c r="AO454" s="362" t="str">
        <f>IF(T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3,FALSE),IF(OR(AJ454=1,AJ454=2),VLOOKUP(AH454,INDEX((係数_乗用_ガソリン,係数_乗用_CNG,係数_乗用_軽油,係数_乗用_メタノール,係数_乗用_LPG),1,1,AR454):INDEX((係数_乗用_ガソリン,係数_乗用_CNG,係数_乗用_軽油,係数_乗用_メタノール,係数_乗用_LPG),125,5,AR454),3,FALSE))))))</f>
        <v/>
      </c>
      <c r="AP454" s="361" t="str">
        <f t="shared" si="203"/>
        <v/>
      </c>
      <c r="AQ454" s="363" t="str">
        <f t="shared" si="204"/>
        <v/>
      </c>
      <c r="AR454" s="361" t="str">
        <f t="shared" si="205"/>
        <v/>
      </c>
      <c r="AS454" s="363" t="str">
        <f t="shared" si="206"/>
        <v/>
      </c>
      <c r="AT454" s="364" t="str">
        <f t="shared" si="207"/>
        <v/>
      </c>
      <c r="AX454" s="607" t="b">
        <f t="shared" si="215"/>
        <v>0</v>
      </c>
      <c r="AY454" s="6" t="str">
        <f t="shared" si="216"/>
        <v>FALSEFALSEFALSE</v>
      </c>
      <c r="AZ454" s="608">
        <f t="shared" si="208"/>
        <v>0</v>
      </c>
      <c r="BA454" s="609" t="str">
        <f t="shared" si="217"/>
        <v/>
      </c>
      <c r="BB454" s="609">
        <f t="shared" si="209"/>
        <v>0</v>
      </c>
      <c r="BC454" s="604" t="str">
        <f t="shared" si="210"/>
        <v/>
      </c>
    </row>
    <row r="455" spans="1:55">
      <c r="A455" s="366">
        <v>399</v>
      </c>
      <c r="B455" s="108"/>
      <c r="C455" s="286"/>
      <c r="D455" s="287"/>
      <c r="E455" s="287"/>
      <c r="F455" s="288"/>
      <c r="G455" s="290"/>
      <c r="H455" s="107"/>
      <c r="I455" s="290"/>
      <c r="J455" s="107"/>
      <c r="K455" s="358" t="str">
        <f t="shared" si="187"/>
        <v/>
      </c>
      <c r="L455" s="358">
        <f t="shared" si="211"/>
        <v>0</v>
      </c>
      <c r="M455" s="358">
        <f t="shared" si="212"/>
        <v>0</v>
      </c>
      <c r="N455" s="359" t="str">
        <f t="shared" si="188"/>
        <v/>
      </c>
      <c r="O455" s="359" t="str">
        <f t="shared" si="189"/>
        <v/>
      </c>
      <c r="P455" s="359" t="str">
        <f t="shared" si="190"/>
        <v/>
      </c>
      <c r="Q455" s="359" t="str">
        <f t="shared" si="191"/>
        <v/>
      </c>
      <c r="R455" s="359" t="str">
        <f t="shared" si="192"/>
        <v/>
      </c>
      <c r="S455" s="359" t="str">
        <f t="shared" si="193"/>
        <v/>
      </c>
      <c r="T455" s="431" t="str">
        <f t="shared" si="213"/>
        <v/>
      </c>
      <c r="U455" s="515"/>
      <c r="V455" s="108"/>
      <c r="W455" s="109"/>
      <c r="X455" s="110"/>
      <c r="Y455" s="111"/>
      <c r="Z455" s="113"/>
      <c r="AA455" s="112"/>
      <c r="AB455" s="431" t="str">
        <f t="shared" si="194"/>
        <v/>
      </c>
      <c r="AC455" s="704" t="str">
        <f t="shared" si="214"/>
        <v/>
      </c>
      <c r="AD455" s="622"/>
      <c r="AE455" s="462"/>
      <c r="AF455" s="360" t="str">
        <f t="shared" si="195"/>
        <v/>
      </c>
      <c r="AG455" s="360" t="str">
        <f t="shared" si="196"/>
        <v/>
      </c>
      <c r="AH455" s="361" t="str">
        <f t="shared" si="197"/>
        <v/>
      </c>
      <c r="AI455" s="361" t="str">
        <f t="shared" si="198"/>
        <v/>
      </c>
      <c r="AJ455" s="361" t="str">
        <f t="shared" si="199"/>
        <v/>
      </c>
      <c r="AK455" s="361" t="str">
        <f t="shared" si="200"/>
        <v/>
      </c>
      <c r="AL455" s="361" t="str">
        <f t="shared" si="201"/>
        <v/>
      </c>
      <c r="AM455" s="361" t="str">
        <f t="shared" si="202"/>
        <v/>
      </c>
      <c r="AN455" s="362" t="str">
        <f>IF(AF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2,FALSE),IF(OR(AJ455=1,AJ455=2),VLOOKUP(AH455,INDEX((係数_乗用_ガソリン,係数_乗用_CNG,係数_乗用_軽油,係数_乗用_メタノール,係数_乗用_LPG),1,1,AR455):INDEX((係数_乗用_ガソリン,係数_乗用_CNG,係数_乗用_軽油,係数_乗用_メタノール,係数_乗用_LPG),125,5,AR455),2,FALSE))))))</f>
        <v/>
      </c>
      <c r="AO455" s="362" t="str">
        <f>IF(T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3,FALSE),IF(OR(AJ455=1,AJ455=2),VLOOKUP(AH455,INDEX((係数_乗用_ガソリン,係数_乗用_CNG,係数_乗用_軽油,係数_乗用_メタノール,係数_乗用_LPG),1,1,AR455):INDEX((係数_乗用_ガソリン,係数_乗用_CNG,係数_乗用_軽油,係数_乗用_メタノール,係数_乗用_LPG),125,5,AR455),3,FALSE))))))</f>
        <v/>
      </c>
      <c r="AP455" s="361" t="str">
        <f t="shared" si="203"/>
        <v/>
      </c>
      <c r="AQ455" s="363" t="str">
        <f t="shared" si="204"/>
        <v/>
      </c>
      <c r="AR455" s="361" t="str">
        <f t="shared" si="205"/>
        <v/>
      </c>
      <c r="AS455" s="363" t="str">
        <f t="shared" si="206"/>
        <v/>
      </c>
      <c r="AT455" s="364" t="str">
        <f t="shared" si="207"/>
        <v/>
      </c>
      <c r="AX455" s="607" t="b">
        <f t="shared" si="215"/>
        <v>0</v>
      </c>
      <c r="AY455" s="6" t="str">
        <f t="shared" si="216"/>
        <v>FALSEFALSEFALSE</v>
      </c>
      <c r="AZ455" s="608">
        <f t="shared" si="208"/>
        <v>0</v>
      </c>
      <c r="BA455" s="609" t="str">
        <f t="shared" si="217"/>
        <v/>
      </c>
      <c r="BB455" s="609">
        <f t="shared" si="209"/>
        <v>0</v>
      </c>
      <c r="BC455" s="604" t="str">
        <f t="shared" si="210"/>
        <v/>
      </c>
    </row>
    <row r="456" spans="1:55">
      <c r="A456" s="366">
        <v>400</v>
      </c>
      <c r="B456" s="108"/>
      <c r="C456" s="286"/>
      <c r="D456" s="287"/>
      <c r="E456" s="287"/>
      <c r="F456" s="288"/>
      <c r="G456" s="290"/>
      <c r="H456" s="107"/>
      <c r="I456" s="290"/>
      <c r="J456" s="107"/>
      <c r="K456" s="358" t="str">
        <f t="shared" si="187"/>
        <v/>
      </c>
      <c r="L456" s="358">
        <f t="shared" si="211"/>
        <v>0</v>
      </c>
      <c r="M456" s="358">
        <f t="shared" si="212"/>
        <v>0</v>
      </c>
      <c r="N456" s="359" t="str">
        <f t="shared" si="188"/>
        <v/>
      </c>
      <c r="O456" s="359" t="str">
        <f t="shared" si="189"/>
        <v/>
      </c>
      <c r="P456" s="359" t="str">
        <f t="shared" si="190"/>
        <v/>
      </c>
      <c r="Q456" s="359" t="str">
        <f t="shared" si="191"/>
        <v/>
      </c>
      <c r="R456" s="359" t="str">
        <f t="shared" si="192"/>
        <v/>
      </c>
      <c r="S456" s="359" t="str">
        <f t="shared" si="193"/>
        <v/>
      </c>
      <c r="T456" s="431" t="str">
        <f t="shared" si="213"/>
        <v/>
      </c>
      <c r="U456" s="515"/>
      <c r="V456" s="108"/>
      <c r="W456" s="109"/>
      <c r="X456" s="110"/>
      <c r="Y456" s="111"/>
      <c r="Z456" s="113"/>
      <c r="AA456" s="112"/>
      <c r="AB456" s="431" t="str">
        <f t="shared" si="194"/>
        <v/>
      </c>
      <c r="AC456" s="704" t="str">
        <f t="shared" si="214"/>
        <v/>
      </c>
      <c r="AD456" s="622"/>
      <c r="AE456" s="462"/>
      <c r="AF456" s="360" t="str">
        <f t="shared" si="195"/>
        <v/>
      </c>
      <c r="AG456" s="360" t="str">
        <f t="shared" si="196"/>
        <v/>
      </c>
      <c r="AH456" s="361" t="str">
        <f t="shared" si="197"/>
        <v/>
      </c>
      <c r="AI456" s="361" t="str">
        <f t="shared" si="198"/>
        <v/>
      </c>
      <c r="AJ456" s="361" t="str">
        <f t="shared" si="199"/>
        <v/>
      </c>
      <c r="AK456" s="361" t="str">
        <f t="shared" si="200"/>
        <v/>
      </c>
      <c r="AL456" s="361" t="str">
        <f t="shared" si="201"/>
        <v/>
      </c>
      <c r="AM456" s="361" t="str">
        <f t="shared" si="202"/>
        <v/>
      </c>
      <c r="AN456" s="362" t="str">
        <f>IF(AF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2,FALSE),IF(OR(AJ456=1,AJ456=2),VLOOKUP(AH456,INDEX((係数_乗用_ガソリン,係数_乗用_CNG,係数_乗用_軽油,係数_乗用_メタノール,係数_乗用_LPG),1,1,AR456):INDEX((係数_乗用_ガソリン,係数_乗用_CNG,係数_乗用_軽油,係数_乗用_メタノール,係数_乗用_LPG),125,5,AR456),2,FALSE))))))</f>
        <v/>
      </c>
      <c r="AO456" s="362" t="str">
        <f>IF(T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3,FALSE),IF(OR(AJ456=1,AJ456=2),VLOOKUP(AH456,INDEX((係数_乗用_ガソリン,係数_乗用_CNG,係数_乗用_軽油,係数_乗用_メタノール,係数_乗用_LPG),1,1,AR456):INDEX((係数_乗用_ガソリン,係数_乗用_CNG,係数_乗用_軽油,係数_乗用_メタノール,係数_乗用_LPG),125,5,AR456),3,FALSE))))))</f>
        <v/>
      </c>
      <c r="AP456" s="361" t="str">
        <f t="shared" si="203"/>
        <v/>
      </c>
      <c r="AQ456" s="363" t="str">
        <f t="shared" si="204"/>
        <v/>
      </c>
      <c r="AR456" s="361" t="str">
        <f t="shared" si="205"/>
        <v/>
      </c>
      <c r="AS456" s="363" t="str">
        <f t="shared" si="206"/>
        <v/>
      </c>
      <c r="AT456" s="364" t="str">
        <f t="shared" si="207"/>
        <v/>
      </c>
      <c r="AX456" s="607" t="b">
        <f t="shared" si="215"/>
        <v>0</v>
      </c>
      <c r="AY456" s="6" t="str">
        <f t="shared" si="216"/>
        <v>FALSEFALSEFALSE</v>
      </c>
      <c r="AZ456" s="608">
        <f t="shared" si="208"/>
        <v>0</v>
      </c>
      <c r="BA456" s="609" t="str">
        <f t="shared" si="217"/>
        <v/>
      </c>
      <c r="BB456" s="609">
        <f t="shared" si="209"/>
        <v>0</v>
      </c>
      <c r="BC456" s="604" t="str">
        <f t="shared" si="210"/>
        <v/>
      </c>
    </row>
    <row r="457" spans="1:55">
      <c r="A457" s="366">
        <v>401</v>
      </c>
      <c r="B457" s="108"/>
      <c r="C457" s="286"/>
      <c r="D457" s="287"/>
      <c r="E457" s="287"/>
      <c r="F457" s="288"/>
      <c r="G457" s="290"/>
      <c r="H457" s="107"/>
      <c r="I457" s="290"/>
      <c r="J457" s="107"/>
      <c r="K457" s="358" t="str">
        <f t="shared" si="187"/>
        <v/>
      </c>
      <c r="L457" s="358">
        <f t="shared" si="211"/>
        <v>0</v>
      </c>
      <c r="M457" s="358">
        <f t="shared" si="212"/>
        <v>0</v>
      </c>
      <c r="N457" s="359" t="str">
        <f t="shared" si="188"/>
        <v/>
      </c>
      <c r="O457" s="359" t="str">
        <f t="shared" si="189"/>
        <v/>
      </c>
      <c r="P457" s="359" t="str">
        <f t="shared" si="190"/>
        <v/>
      </c>
      <c r="Q457" s="359" t="str">
        <f t="shared" si="191"/>
        <v/>
      </c>
      <c r="R457" s="359" t="str">
        <f t="shared" si="192"/>
        <v/>
      </c>
      <c r="S457" s="359" t="str">
        <f t="shared" si="193"/>
        <v/>
      </c>
      <c r="T457" s="431" t="str">
        <f t="shared" si="213"/>
        <v/>
      </c>
      <c r="U457" s="515"/>
      <c r="V457" s="108"/>
      <c r="W457" s="109"/>
      <c r="X457" s="110"/>
      <c r="Y457" s="111"/>
      <c r="Z457" s="113"/>
      <c r="AA457" s="112"/>
      <c r="AB457" s="431" t="str">
        <f t="shared" si="194"/>
        <v/>
      </c>
      <c r="AC457" s="704" t="str">
        <f t="shared" si="214"/>
        <v/>
      </c>
      <c r="AD457" s="622"/>
      <c r="AE457" s="462"/>
      <c r="AF457" s="360" t="str">
        <f t="shared" si="195"/>
        <v/>
      </c>
      <c r="AG457" s="360" t="str">
        <f t="shared" si="196"/>
        <v/>
      </c>
      <c r="AH457" s="361" t="str">
        <f t="shared" si="197"/>
        <v/>
      </c>
      <c r="AI457" s="361" t="str">
        <f t="shared" si="198"/>
        <v/>
      </c>
      <c r="AJ457" s="361" t="str">
        <f t="shared" si="199"/>
        <v/>
      </c>
      <c r="AK457" s="361" t="str">
        <f t="shared" si="200"/>
        <v/>
      </c>
      <c r="AL457" s="361" t="str">
        <f t="shared" si="201"/>
        <v/>
      </c>
      <c r="AM457" s="361" t="str">
        <f t="shared" si="202"/>
        <v/>
      </c>
      <c r="AN457" s="362" t="str">
        <f>IF(AF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2,FALSE),IF(OR(AJ457=1,AJ457=2),VLOOKUP(AH457,INDEX((係数_乗用_ガソリン,係数_乗用_CNG,係数_乗用_軽油,係数_乗用_メタノール,係数_乗用_LPG),1,1,AR457):INDEX((係数_乗用_ガソリン,係数_乗用_CNG,係数_乗用_軽油,係数_乗用_メタノール,係数_乗用_LPG),125,5,AR457),2,FALSE))))))</f>
        <v/>
      </c>
      <c r="AO457" s="362" t="str">
        <f>IF(T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3,FALSE),IF(OR(AJ457=1,AJ457=2),VLOOKUP(AH457,INDEX((係数_乗用_ガソリン,係数_乗用_CNG,係数_乗用_軽油,係数_乗用_メタノール,係数_乗用_LPG),1,1,AR457):INDEX((係数_乗用_ガソリン,係数_乗用_CNG,係数_乗用_軽油,係数_乗用_メタノール,係数_乗用_LPG),125,5,AR457),3,FALSE))))))</f>
        <v/>
      </c>
      <c r="AP457" s="361" t="str">
        <f t="shared" si="203"/>
        <v/>
      </c>
      <c r="AQ457" s="363" t="str">
        <f t="shared" si="204"/>
        <v/>
      </c>
      <c r="AR457" s="361" t="str">
        <f t="shared" si="205"/>
        <v/>
      </c>
      <c r="AS457" s="363" t="str">
        <f t="shared" si="206"/>
        <v/>
      </c>
      <c r="AT457" s="364" t="str">
        <f t="shared" si="207"/>
        <v/>
      </c>
      <c r="AX457" s="607" t="b">
        <f t="shared" si="215"/>
        <v>0</v>
      </c>
      <c r="AY457" s="6" t="str">
        <f t="shared" si="216"/>
        <v>FALSEFALSEFALSE</v>
      </c>
      <c r="AZ457" s="608">
        <f t="shared" si="208"/>
        <v>0</v>
      </c>
      <c r="BA457" s="609" t="str">
        <f t="shared" si="217"/>
        <v/>
      </c>
      <c r="BB457" s="609">
        <f t="shared" si="209"/>
        <v>0</v>
      </c>
      <c r="BC457" s="604" t="str">
        <f t="shared" si="210"/>
        <v/>
      </c>
    </row>
    <row r="458" spans="1:55">
      <c r="A458" s="366">
        <v>402</v>
      </c>
      <c r="B458" s="108"/>
      <c r="C458" s="286"/>
      <c r="D458" s="287"/>
      <c r="E458" s="287"/>
      <c r="F458" s="288"/>
      <c r="G458" s="290"/>
      <c r="H458" s="107"/>
      <c r="I458" s="290"/>
      <c r="J458" s="107"/>
      <c r="K458" s="358" t="str">
        <f t="shared" si="187"/>
        <v/>
      </c>
      <c r="L458" s="358">
        <f t="shared" si="211"/>
        <v>0</v>
      </c>
      <c r="M458" s="358">
        <f t="shared" si="212"/>
        <v>0</v>
      </c>
      <c r="N458" s="359" t="str">
        <f t="shared" si="188"/>
        <v/>
      </c>
      <c r="O458" s="359" t="str">
        <f t="shared" si="189"/>
        <v/>
      </c>
      <c r="P458" s="359" t="str">
        <f t="shared" si="190"/>
        <v/>
      </c>
      <c r="Q458" s="359" t="str">
        <f t="shared" si="191"/>
        <v/>
      </c>
      <c r="R458" s="359" t="str">
        <f t="shared" si="192"/>
        <v/>
      </c>
      <c r="S458" s="359" t="str">
        <f t="shared" si="193"/>
        <v/>
      </c>
      <c r="T458" s="431" t="str">
        <f t="shared" si="213"/>
        <v/>
      </c>
      <c r="U458" s="515"/>
      <c r="V458" s="108"/>
      <c r="W458" s="109"/>
      <c r="X458" s="110"/>
      <c r="Y458" s="111"/>
      <c r="Z458" s="113"/>
      <c r="AA458" s="112"/>
      <c r="AB458" s="431" t="str">
        <f t="shared" si="194"/>
        <v/>
      </c>
      <c r="AC458" s="704" t="str">
        <f t="shared" si="214"/>
        <v/>
      </c>
      <c r="AD458" s="622"/>
      <c r="AE458" s="462"/>
      <c r="AF458" s="360" t="str">
        <f t="shared" si="195"/>
        <v/>
      </c>
      <c r="AG458" s="360" t="str">
        <f t="shared" si="196"/>
        <v/>
      </c>
      <c r="AH458" s="361" t="str">
        <f t="shared" si="197"/>
        <v/>
      </c>
      <c r="AI458" s="361" t="str">
        <f t="shared" si="198"/>
        <v/>
      </c>
      <c r="AJ458" s="361" t="str">
        <f t="shared" si="199"/>
        <v/>
      </c>
      <c r="AK458" s="361" t="str">
        <f t="shared" si="200"/>
        <v/>
      </c>
      <c r="AL458" s="361" t="str">
        <f t="shared" si="201"/>
        <v/>
      </c>
      <c r="AM458" s="361" t="str">
        <f t="shared" si="202"/>
        <v/>
      </c>
      <c r="AN458" s="362" t="str">
        <f>IF(AF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2,FALSE),IF(OR(AJ458=1,AJ458=2),VLOOKUP(AH458,INDEX((係数_乗用_ガソリン,係数_乗用_CNG,係数_乗用_軽油,係数_乗用_メタノール,係数_乗用_LPG),1,1,AR458):INDEX((係数_乗用_ガソリン,係数_乗用_CNG,係数_乗用_軽油,係数_乗用_メタノール,係数_乗用_LPG),125,5,AR458),2,FALSE))))))</f>
        <v/>
      </c>
      <c r="AO458" s="362" t="str">
        <f>IF(T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3,FALSE),IF(OR(AJ458=1,AJ458=2),VLOOKUP(AH458,INDEX((係数_乗用_ガソリン,係数_乗用_CNG,係数_乗用_軽油,係数_乗用_メタノール,係数_乗用_LPG),1,1,AR458):INDEX((係数_乗用_ガソリン,係数_乗用_CNG,係数_乗用_軽油,係数_乗用_メタノール,係数_乗用_LPG),125,5,AR458),3,FALSE))))))</f>
        <v/>
      </c>
      <c r="AP458" s="361" t="str">
        <f t="shared" si="203"/>
        <v/>
      </c>
      <c r="AQ458" s="363" t="str">
        <f t="shared" si="204"/>
        <v/>
      </c>
      <c r="AR458" s="361" t="str">
        <f t="shared" si="205"/>
        <v/>
      </c>
      <c r="AS458" s="363" t="str">
        <f t="shared" si="206"/>
        <v/>
      </c>
      <c r="AT458" s="364" t="str">
        <f t="shared" si="207"/>
        <v/>
      </c>
      <c r="AX458" s="607" t="b">
        <f t="shared" si="215"/>
        <v>0</v>
      </c>
      <c r="AY458" s="6" t="str">
        <f t="shared" si="216"/>
        <v>FALSEFALSEFALSE</v>
      </c>
      <c r="AZ458" s="608">
        <f t="shared" si="208"/>
        <v>0</v>
      </c>
      <c r="BA458" s="609" t="str">
        <f t="shared" si="217"/>
        <v/>
      </c>
      <c r="BB458" s="609">
        <f t="shared" si="209"/>
        <v>0</v>
      </c>
      <c r="BC458" s="604" t="str">
        <f t="shared" si="210"/>
        <v/>
      </c>
    </row>
    <row r="459" spans="1:55">
      <c r="A459" s="366">
        <v>403</v>
      </c>
      <c r="B459" s="108"/>
      <c r="C459" s="286"/>
      <c r="D459" s="287"/>
      <c r="E459" s="287"/>
      <c r="F459" s="288"/>
      <c r="G459" s="290"/>
      <c r="H459" s="107"/>
      <c r="I459" s="290"/>
      <c r="J459" s="107"/>
      <c r="K459" s="358" t="str">
        <f t="shared" si="187"/>
        <v/>
      </c>
      <c r="L459" s="358">
        <f t="shared" si="211"/>
        <v>0</v>
      </c>
      <c r="M459" s="358">
        <f t="shared" si="212"/>
        <v>0</v>
      </c>
      <c r="N459" s="359" t="str">
        <f t="shared" si="188"/>
        <v/>
      </c>
      <c r="O459" s="359" t="str">
        <f t="shared" si="189"/>
        <v/>
      </c>
      <c r="P459" s="359" t="str">
        <f t="shared" si="190"/>
        <v/>
      </c>
      <c r="Q459" s="359" t="str">
        <f t="shared" si="191"/>
        <v/>
      </c>
      <c r="R459" s="359" t="str">
        <f t="shared" si="192"/>
        <v/>
      </c>
      <c r="S459" s="359" t="str">
        <f t="shared" si="193"/>
        <v/>
      </c>
      <c r="T459" s="431" t="str">
        <f t="shared" si="213"/>
        <v/>
      </c>
      <c r="U459" s="515"/>
      <c r="V459" s="108"/>
      <c r="W459" s="109"/>
      <c r="X459" s="110"/>
      <c r="Y459" s="111"/>
      <c r="Z459" s="113"/>
      <c r="AA459" s="112"/>
      <c r="AB459" s="431" t="str">
        <f t="shared" si="194"/>
        <v/>
      </c>
      <c r="AC459" s="704" t="str">
        <f t="shared" si="214"/>
        <v/>
      </c>
      <c r="AD459" s="622"/>
      <c r="AE459" s="462"/>
      <c r="AF459" s="360" t="str">
        <f t="shared" si="195"/>
        <v/>
      </c>
      <c r="AG459" s="360" t="str">
        <f t="shared" si="196"/>
        <v/>
      </c>
      <c r="AH459" s="361" t="str">
        <f t="shared" si="197"/>
        <v/>
      </c>
      <c r="AI459" s="361" t="str">
        <f t="shared" si="198"/>
        <v/>
      </c>
      <c r="AJ459" s="361" t="str">
        <f t="shared" si="199"/>
        <v/>
      </c>
      <c r="AK459" s="361" t="str">
        <f t="shared" si="200"/>
        <v/>
      </c>
      <c r="AL459" s="361" t="str">
        <f t="shared" si="201"/>
        <v/>
      </c>
      <c r="AM459" s="361" t="str">
        <f t="shared" si="202"/>
        <v/>
      </c>
      <c r="AN459" s="362" t="str">
        <f>IF(AF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2,FALSE),IF(OR(AJ459=1,AJ459=2),VLOOKUP(AH459,INDEX((係数_乗用_ガソリン,係数_乗用_CNG,係数_乗用_軽油,係数_乗用_メタノール,係数_乗用_LPG),1,1,AR459):INDEX((係数_乗用_ガソリン,係数_乗用_CNG,係数_乗用_軽油,係数_乗用_メタノール,係数_乗用_LPG),125,5,AR459),2,FALSE))))))</f>
        <v/>
      </c>
      <c r="AO459" s="362" t="str">
        <f>IF(T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3,FALSE),IF(OR(AJ459=1,AJ459=2),VLOOKUP(AH459,INDEX((係数_乗用_ガソリン,係数_乗用_CNG,係数_乗用_軽油,係数_乗用_メタノール,係数_乗用_LPG),1,1,AR459):INDEX((係数_乗用_ガソリン,係数_乗用_CNG,係数_乗用_軽油,係数_乗用_メタノール,係数_乗用_LPG),125,5,AR459),3,FALSE))))))</f>
        <v/>
      </c>
      <c r="AP459" s="361" t="str">
        <f t="shared" si="203"/>
        <v/>
      </c>
      <c r="AQ459" s="363" t="str">
        <f t="shared" si="204"/>
        <v/>
      </c>
      <c r="AR459" s="361" t="str">
        <f t="shared" si="205"/>
        <v/>
      </c>
      <c r="AS459" s="363" t="str">
        <f t="shared" si="206"/>
        <v/>
      </c>
      <c r="AT459" s="364" t="str">
        <f t="shared" si="207"/>
        <v/>
      </c>
      <c r="AX459" s="607" t="b">
        <f t="shared" si="215"/>
        <v>0</v>
      </c>
      <c r="AY459" s="6" t="str">
        <f t="shared" si="216"/>
        <v>FALSEFALSEFALSE</v>
      </c>
      <c r="AZ459" s="608">
        <f t="shared" si="208"/>
        <v>0</v>
      </c>
      <c r="BA459" s="609" t="str">
        <f t="shared" si="217"/>
        <v/>
      </c>
      <c r="BB459" s="609">
        <f t="shared" si="209"/>
        <v>0</v>
      </c>
      <c r="BC459" s="604" t="str">
        <f t="shared" si="210"/>
        <v/>
      </c>
    </row>
    <row r="460" spans="1:55">
      <c r="A460" s="366">
        <v>404</v>
      </c>
      <c r="B460" s="108"/>
      <c r="C460" s="286"/>
      <c r="D460" s="287"/>
      <c r="E460" s="287"/>
      <c r="F460" s="288"/>
      <c r="G460" s="290"/>
      <c r="H460" s="107"/>
      <c r="I460" s="290"/>
      <c r="J460" s="107"/>
      <c r="K460" s="358" t="str">
        <f t="shared" si="187"/>
        <v/>
      </c>
      <c r="L460" s="358">
        <f t="shared" si="211"/>
        <v>0</v>
      </c>
      <c r="M460" s="358">
        <f t="shared" si="212"/>
        <v>0</v>
      </c>
      <c r="N460" s="359" t="str">
        <f t="shared" si="188"/>
        <v/>
      </c>
      <c r="O460" s="359" t="str">
        <f t="shared" si="189"/>
        <v/>
      </c>
      <c r="P460" s="359" t="str">
        <f t="shared" si="190"/>
        <v/>
      </c>
      <c r="Q460" s="359" t="str">
        <f t="shared" si="191"/>
        <v/>
      </c>
      <c r="R460" s="359" t="str">
        <f t="shared" si="192"/>
        <v/>
      </c>
      <c r="S460" s="359" t="str">
        <f t="shared" si="193"/>
        <v/>
      </c>
      <c r="T460" s="431" t="str">
        <f t="shared" si="213"/>
        <v/>
      </c>
      <c r="U460" s="515"/>
      <c r="V460" s="108"/>
      <c r="W460" s="109"/>
      <c r="X460" s="110"/>
      <c r="Y460" s="111"/>
      <c r="Z460" s="113"/>
      <c r="AA460" s="112"/>
      <c r="AB460" s="431" t="str">
        <f t="shared" si="194"/>
        <v/>
      </c>
      <c r="AC460" s="704" t="str">
        <f t="shared" si="214"/>
        <v/>
      </c>
      <c r="AD460" s="622"/>
      <c r="AE460" s="462"/>
      <c r="AF460" s="360" t="str">
        <f t="shared" si="195"/>
        <v/>
      </c>
      <c r="AG460" s="360" t="str">
        <f t="shared" si="196"/>
        <v/>
      </c>
      <c r="AH460" s="361" t="str">
        <f t="shared" si="197"/>
        <v/>
      </c>
      <c r="AI460" s="361" t="str">
        <f t="shared" si="198"/>
        <v/>
      </c>
      <c r="AJ460" s="361" t="str">
        <f t="shared" si="199"/>
        <v/>
      </c>
      <c r="AK460" s="361" t="str">
        <f t="shared" si="200"/>
        <v/>
      </c>
      <c r="AL460" s="361" t="str">
        <f t="shared" si="201"/>
        <v/>
      </c>
      <c r="AM460" s="361" t="str">
        <f t="shared" si="202"/>
        <v/>
      </c>
      <c r="AN460" s="362" t="str">
        <f>IF(AF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2,FALSE),IF(OR(AJ460=1,AJ460=2),VLOOKUP(AH460,INDEX((係数_乗用_ガソリン,係数_乗用_CNG,係数_乗用_軽油,係数_乗用_メタノール,係数_乗用_LPG),1,1,AR460):INDEX((係数_乗用_ガソリン,係数_乗用_CNG,係数_乗用_軽油,係数_乗用_メタノール,係数_乗用_LPG),125,5,AR460),2,FALSE))))))</f>
        <v/>
      </c>
      <c r="AO460" s="362" t="str">
        <f>IF(T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3,FALSE),IF(OR(AJ460=1,AJ460=2),VLOOKUP(AH460,INDEX((係数_乗用_ガソリン,係数_乗用_CNG,係数_乗用_軽油,係数_乗用_メタノール,係数_乗用_LPG),1,1,AR460):INDEX((係数_乗用_ガソリン,係数_乗用_CNG,係数_乗用_軽油,係数_乗用_メタノール,係数_乗用_LPG),125,5,AR460),3,FALSE))))))</f>
        <v/>
      </c>
      <c r="AP460" s="361" t="str">
        <f t="shared" si="203"/>
        <v/>
      </c>
      <c r="AQ460" s="363" t="str">
        <f t="shared" si="204"/>
        <v/>
      </c>
      <c r="AR460" s="361" t="str">
        <f t="shared" si="205"/>
        <v/>
      </c>
      <c r="AS460" s="363" t="str">
        <f t="shared" si="206"/>
        <v/>
      </c>
      <c r="AT460" s="364" t="str">
        <f t="shared" si="207"/>
        <v/>
      </c>
      <c r="AX460" s="607" t="b">
        <f t="shared" si="215"/>
        <v>0</v>
      </c>
      <c r="AY460" s="6" t="str">
        <f t="shared" si="216"/>
        <v>FALSEFALSEFALSE</v>
      </c>
      <c r="AZ460" s="608">
        <f t="shared" si="208"/>
        <v>0</v>
      </c>
      <c r="BA460" s="609" t="str">
        <f t="shared" si="217"/>
        <v/>
      </c>
      <c r="BB460" s="609">
        <f t="shared" si="209"/>
        <v>0</v>
      </c>
      <c r="BC460" s="604" t="str">
        <f t="shared" si="210"/>
        <v/>
      </c>
    </row>
    <row r="461" spans="1:55">
      <c r="A461" s="366">
        <v>405</v>
      </c>
      <c r="B461" s="108"/>
      <c r="C461" s="286"/>
      <c r="D461" s="287"/>
      <c r="E461" s="287"/>
      <c r="F461" s="288"/>
      <c r="G461" s="290"/>
      <c r="H461" s="107"/>
      <c r="I461" s="290"/>
      <c r="J461" s="107"/>
      <c r="K461" s="358" t="str">
        <f t="shared" si="187"/>
        <v/>
      </c>
      <c r="L461" s="358">
        <f t="shared" si="211"/>
        <v>0</v>
      </c>
      <c r="M461" s="358">
        <f t="shared" si="212"/>
        <v>0</v>
      </c>
      <c r="N461" s="359" t="str">
        <f t="shared" si="188"/>
        <v/>
      </c>
      <c r="O461" s="359" t="str">
        <f t="shared" si="189"/>
        <v/>
      </c>
      <c r="P461" s="359" t="str">
        <f t="shared" si="190"/>
        <v/>
      </c>
      <c r="Q461" s="359" t="str">
        <f t="shared" si="191"/>
        <v/>
      </c>
      <c r="R461" s="359" t="str">
        <f t="shared" si="192"/>
        <v/>
      </c>
      <c r="S461" s="359" t="str">
        <f t="shared" si="193"/>
        <v/>
      </c>
      <c r="T461" s="431" t="str">
        <f t="shared" si="213"/>
        <v/>
      </c>
      <c r="U461" s="515"/>
      <c r="V461" s="108"/>
      <c r="W461" s="109"/>
      <c r="X461" s="110"/>
      <c r="Y461" s="111"/>
      <c r="Z461" s="113"/>
      <c r="AA461" s="112"/>
      <c r="AB461" s="431" t="str">
        <f t="shared" si="194"/>
        <v/>
      </c>
      <c r="AC461" s="704" t="str">
        <f t="shared" si="214"/>
        <v/>
      </c>
      <c r="AD461" s="622"/>
      <c r="AE461" s="462"/>
      <c r="AF461" s="360" t="str">
        <f t="shared" si="195"/>
        <v/>
      </c>
      <c r="AG461" s="360" t="str">
        <f t="shared" si="196"/>
        <v/>
      </c>
      <c r="AH461" s="361" t="str">
        <f t="shared" si="197"/>
        <v/>
      </c>
      <c r="AI461" s="361" t="str">
        <f t="shared" si="198"/>
        <v/>
      </c>
      <c r="AJ461" s="361" t="str">
        <f t="shared" si="199"/>
        <v/>
      </c>
      <c r="AK461" s="361" t="str">
        <f t="shared" si="200"/>
        <v/>
      </c>
      <c r="AL461" s="361" t="str">
        <f t="shared" si="201"/>
        <v/>
      </c>
      <c r="AM461" s="361" t="str">
        <f t="shared" si="202"/>
        <v/>
      </c>
      <c r="AN461" s="362" t="str">
        <f>IF(AF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2,FALSE),IF(OR(AJ461=1,AJ461=2),VLOOKUP(AH461,INDEX((係数_乗用_ガソリン,係数_乗用_CNG,係数_乗用_軽油,係数_乗用_メタノール,係数_乗用_LPG),1,1,AR461):INDEX((係数_乗用_ガソリン,係数_乗用_CNG,係数_乗用_軽油,係数_乗用_メタノール,係数_乗用_LPG),125,5,AR461),2,FALSE))))))</f>
        <v/>
      </c>
      <c r="AO461" s="362" t="str">
        <f>IF(T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3,FALSE),IF(OR(AJ461=1,AJ461=2),VLOOKUP(AH461,INDEX((係数_乗用_ガソリン,係数_乗用_CNG,係数_乗用_軽油,係数_乗用_メタノール,係数_乗用_LPG),1,1,AR461):INDEX((係数_乗用_ガソリン,係数_乗用_CNG,係数_乗用_軽油,係数_乗用_メタノール,係数_乗用_LPG),125,5,AR461),3,FALSE))))))</f>
        <v/>
      </c>
      <c r="AP461" s="361" t="str">
        <f t="shared" si="203"/>
        <v/>
      </c>
      <c r="AQ461" s="363" t="str">
        <f t="shared" si="204"/>
        <v/>
      </c>
      <c r="AR461" s="361" t="str">
        <f t="shared" si="205"/>
        <v/>
      </c>
      <c r="AS461" s="363" t="str">
        <f t="shared" si="206"/>
        <v/>
      </c>
      <c r="AT461" s="364" t="str">
        <f t="shared" si="207"/>
        <v/>
      </c>
      <c r="AX461" s="607" t="b">
        <f t="shared" si="215"/>
        <v>0</v>
      </c>
      <c r="AY461" s="6" t="str">
        <f t="shared" si="216"/>
        <v>FALSEFALSEFALSE</v>
      </c>
      <c r="AZ461" s="608">
        <f t="shared" si="208"/>
        <v>0</v>
      </c>
      <c r="BA461" s="609" t="str">
        <f t="shared" si="217"/>
        <v/>
      </c>
      <c r="BB461" s="609">
        <f t="shared" si="209"/>
        <v>0</v>
      </c>
      <c r="BC461" s="604" t="str">
        <f t="shared" si="210"/>
        <v/>
      </c>
    </row>
    <row r="462" spans="1:55">
      <c r="A462" s="366">
        <v>406</v>
      </c>
      <c r="B462" s="108"/>
      <c r="C462" s="286"/>
      <c r="D462" s="287"/>
      <c r="E462" s="287"/>
      <c r="F462" s="288"/>
      <c r="G462" s="290"/>
      <c r="H462" s="107"/>
      <c r="I462" s="290"/>
      <c r="J462" s="107"/>
      <c r="K462" s="358" t="str">
        <f t="shared" si="187"/>
        <v/>
      </c>
      <c r="L462" s="358">
        <f t="shared" si="211"/>
        <v>0</v>
      </c>
      <c r="M462" s="358">
        <f t="shared" si="212"/>
        <v>0</v>
      </c>
      <c r="N462" s="359" t="str">
        <f t="shared" si="188"/>
        <v/>
      </c>
      <c r="O462" s="359" t="str">
        <f t="shared" si="189"/>
        <v/>
      </c>
      <c r="P462" s="359" t="str">
        <f t="shared" si="190"/>
        <v/>
      </c>
      <c r="Q462" s="359" t="str">
        <f t="shared" si="191"/>
        <v/>
      </c>
      <c r="R462" s="359" t="str">
        <f t="shared" si="192"/>
        <v/>
      </c>
      <c r="S462" s="359" t="str">
        <f t="shared" si="193"/>
        <v/>
      </c>
      <c r="T462" s="431" t="str">
        <f t="shared" si="213"/>
        <v/>
      </c>
      <c r="U462" s="515"/>
      <c r="V462" s="108"/>
      <c r="W462" s="109"/>
      <c r="X462" s="110"/>
      <c r="Y462" s="111"/>
      <c r="Z462" s="113"/>
      <c r="AA462" s="112"/>
      <c r="AB462" s="431" t="str">
        <f t="shared" si="194"/>
        <v/>
      </c>
      <c r="AC462" s="704" t="str">
        <f t="shared" si="214"/>
        <v/>
      </c>
      <c r="AD462" s="622"/>
      <c r="AE462" s="462"/>
      <c r="AF462" s="360" t="str">
        <f t="shared" si="195"/>
        <v/>
      </c>
      <c r="AG462" s="360" t="str">
        <f t="shared" si="196"/>
        <v/>
      </c>
      <c r="AH462" s="361" t="str">
        <f t="shared" si="197"/>
        <v/>
      </c>
      <c r="AI462" s="361" t="str">
        <f t="shared" si="198"/>
        <v/>
      </c>
      <c r="AJ462" s="361" t="str">
        <f t="shared" si="199"/>
        <v/>
      </c>
      <c r="AK462" s="361" t="str">
        <f t="shared" si="200"/>
        <v/>
      </c>
      <c r="AL462" s="361" t="str">
        <f t="shared" si="201"/>
        <v/>
      </c>
      <c r="AM462" s="361" t="str">
        <f t="shared" si="202"/>
        <v/>
      </c>
      <c r="AN462" s="362" t="str">
        <f>IF(AF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2,FALSE),IF(OR(AJ462=1,AJ462=2),VLOOKUP(AH462,INDEX((係数_乗用_ガソリン,係数_乗用_CNG,係数_乗用_軽油,係数_乗用_メタノール,係数_乗用_LPG),1,1,AR462):INDEX((係数_乗用_ガソリン,係数_乗用_CNG,係数_乗用_軽油,係数_乗用_メタノール,係数_乗用_LPG),125,5,AR462),2,FALSE))))))</f>
        <v/>
      </c>
      <c r="AO462" s="362" t="str">
        <f>IF(T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3,FALSE),IF(OR(AJ462=1,AJ462=2),VLOOKUP(AH462,INDEX((係数_乗用_ガソリン,係数_乗用_CNG,係数_乗用_軽油,係数_乗用_メタノール,係数_乗用_LPG),1,1,AR462):INDEX((係数_乗用_ガソリン,係数_乗用_CNG,係数_乗用_軽油,係数_乗用_メタノール,係数_乗用_LPG),125,5,AR462),3,FALSE))))))</f>
        <v/>
      </c>
      <c r="AP462" s="361" t="str">
        <f t="shared" si="203"/>
        <v/>
      </c>
      <c r="AQ462" s="363" t="str">
        <f t="shared" si="204"/>
        <v/>
      </c>
      <c r="AR462" s="361" t="str">
        <f t="shared" si="205"/>
        <v/>
      </c>
      <c r="AS462" s="363" t="str">
        <f t="shared" si="206"/>
        <v/>
      </c>
      <c r="AT462" s="364" t="str">
        <f t="shared" si="207"/>
        <v/>
      </c>
      <c r="AX462" s="607" t="b">
        <f t="shared" si="215"/>
        <v>0</v>
      </c>
      <c r="AY462" s="6" t="str">
        <f t="shared" si="216"/>
        <v>FALSEFALSEFALSE</v>
      </c>
      <c r="AZ462" s="608">
        <f t="shared" si="208"/>
        <v>0</v>
      </c>
      <c r="BA462" s="609" t="str">
        <f t="shared" si="217"/>
        <v/>
      </c>
      <c r="BB462" s="609">
        <f t="shared" si="209"/>
        <v>0</v>
      </c>
      <c r="BC462" s="604" t="str">
        <f t="shared" si="210"/>
        <v/>
      </c>
    </row>
    <row r="463" spans="1:55">
      <c r="A463" s="366">
        <v>407</v>
      </c>
      <c r="B463" s="108"/>
      <c r="C463" s="286"/>
      <c r="D463" s="287"/>
      <c r="E463" s="287"/>
      <c r="F463" s="288"/>
      <c r="G463" s="290"/>
      <c r="H463" s="107"/>
      <c r="I463" s="290"/>
      <c r="J463" s="107"/>
      <c r="K463" s="358" t="str">
        <f t="shared" si="187"/>
        <v/>
      </c>
      <c r="L463" s="358">
        <f t="shared" si="211"/>
        <v>0</v>
      </c>
      <c r="M463" s="358">
        <f t="shared" si="212"/>
        <v>0</v>
      </c>
      <c r="N463" s="359" t="str">
        <f t="shared" si="188"/>
        <v/>
      </c>
      <c r="O463" s="359" t="str">
        <f t="shared" si="189"/>
        <v/>
      </c>
      <c r="P463" s="359" t="str">
        <f t="shared" si="190"/>
        <v/>
      </c>
      <c r="Q463" s="359" t="str">
        <f t="shared" si="191"/>
        <v/>
      </c>
      <c r="R463" s="359" t="str">
        <f t="shared" si="192"/>
        <v/>
      </c>
      <c r="S463" s="359" t="str">
        <f t="shared" si="193"/>
        <v/>
      </c>
      <c r="T463" s="431" t="str">
        <f t="shared" si="213"/>
        <v/>
      </c>
      <c r="U463" s="515"/>
      <c r="V463" s="108"/>
      <c r="W463" s="109"/>
      <c r="X463" s="110"/>
      <c r="Y463" s="111"/>
      <c r="Z463" s="113"/>
      <c r="AA463" s="112"/>
      <c r="AB463" s="431" t="str">
        <f t="shared" si="194"/>
        <v/>
      </c>
      <c r="AC463" s="704" t="str">
        <f t="shared" si="214"/>
        <v/>
      </c>
      <c r="AD463" s="622"/>
      <c r="AE463" s="462"/>
      <c r="AF463" s="360" t="str">
        <f t="shared" si="195"/>
        <v/>
      </c>
      <c r="AG463" s="360" t="str">
        <f t="shared" si="196"/>
        <v/>
      </c>
      <c r="AH463" s="361" t="str">
        <f t="shared" si="197"/>
        <v/>
      </c>
      <c r="AI463" s="361" t="str">
        <f t="shared" si="198"/>
        <v/>
      </c>
      <c r="AJ463" s="361" t="str">
        <f t="shared" si="199"/>
        <v/>
      </c>
      <c r="AK463" s="361" t="str">
        <f t="shared" si="200"/>
        <v/>
      </c>
      <c r="AL463" s="361" t="str">
        <f t="shared" si="201"/>
        <v/>
      </c>
      <c r="AM463" s="361" t="str">
        <f t="shared" si="202"/>
        <v/>
      </c>
      <c r="AN463" s="362" t="str">
        <f>IF(AF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2,FALSE),IF(OR(AJ463=1,AJ463=2),VLOOKUP(AH463,INDEX((係数_乗用_ガソリン,係数_乗用_CNG,係数_乗用_軽油,係数_乗用_メタノール,係数_乗用_LPG),1,1,AR463):INDEX((係数_乗用_ガソリン,係数_乗用_CNG,係数_乗用_軽油,係数_乗用_メタノール,係数_乗用_LPG),125,5,AR463),2,FALSE))))))</f>
        <v/>
      </c>
      <c r="AO463" s="362" t="str">
        <f>IF(T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3,FALSE),IF(OR(AJ463=1,AJ463=2),VLOOKUP(AH463,INDEX((係数_乗用_ガソリン,係数_乗用_CNG,係数_乗用_軽油,係数_乗用_メタノール,係数_乗用_LPG),1,1,AR463):INDEX((係数_乗用_ガソリン,係数_乗用_CNG,係数_乗用_軽油,係数_乗用_メタノール,係数_乗用_LPG),125,5,AR463),3,FALSE))))))</f>
        <v/>
      </c>
      <c r="AP463" s="361" t="str">
        <f t="shared" si="203"/>
        <v/>
      </c>
      <c r="AQ463" s="363" t="str">
        <f t="shared" si="204"/>
        <v/>
      </c>
      <c r="AR463" s="361" t="str">
        <f t="shared" si="205"/>
        <v/>
      </c>
      <c r="AS463" s="363" t="str">
        <f t="shared" si="206"/>
        <v/>
      </c>
      <c r="AT463" s="364" t="str">
        <f t="shared" si="207"/>
        <v/>
      </c>
      <c r="AX463" s="607" t="b">
        <f t="shared" si="215"/>
        <v>0</v>
      </c>
      <c r="AY463" s="6" t="str">
        <f t="shared" si="216"/>
        <v>FALSEFALSEFALSE</v>
      </c>
      <c r="AZ463" s="608">
        <f t="shared" si="208"/>
        <v>0</v>
      </c>
      <c r="BA463" s="609" t="str">
        <f t="shared" si="217"/>
        <v/>
      </c>
      <c r="BB463" s="609">
        <f t="shared" si="209"/>
        <v>0</v>
      </c>
      <c r="BC463" s="604" t="str">
        <f t="shared" si="210"/>
        <v/>
      </c>
    </row>
    <row r="464" spans="1:55">
      <c r="A464" s="366">
        <v>408</v>
      </c>
      <c r="B464" s="108"/>
      <c r="C464" s="286"/>
      <c r="D464" s="287"/>
      <c r="E464" s="287"/>
      <c r="F464" s="288"/>
      <c r="G464" s="290"/>
      <c r="H464" s="107"/>
      <c r="I464" s="290"/>
      <c r="J464" s="107"/>
      <c r="K464" s="358" t="str">
        <f t="shared" si="187"/>
        <v/>
      </c>
      <c r="L464" s="358">
        <f t="shared" si="211"/>
        <v>0</v>
      </c>
      <c r="M464" s="358">
        <f t="shared" si="212"/>
        <v>0</v>
      </c>
      <c r="N464" s="359" t="str">
        <f t="shared" si="188"/>
        <v/>
      </c>
      <c r="O464" s="359" t="str">
        <f t="shared" si="189"/>
        <v/>
      </c>
      <c r="P464" s="359" t="str">
        <f t="shared" si="190"/>
        <v/>
      </c>
      <c r="Q464" s="359" t="str">
        <f t="shared" si="191"/>
        <v/>
      </c>
      <c r="R464" s="359" t="str">
        <f t="shared" si="192"/>
        <v/>
      </c>
      <c r="S464" s="359" t="str">
        <f t="shared" si="193"/>
        <v/>
      </c>
      <c r="T464" s="431" t="str">
        <f t="shared" si="213"/>
        <v/>
      </c>
      <c r="U464" s="515"/>
      <c r="V464" s="108"/>
      <c r="W464" s="109"/>
      <c r="X464" s="110"/>
      <c r="Y464" s="111"/>
      <c r="Z464" s="113"/>
      <c r="AA464" s="112"/>
      <c r="AB464" s="431" t="str">
        <f t="shared" si="194"/>
        <v/>
      </c>
      <c r="AC464" s="704" t="str">
        <f t="shared" si="214"/>
        <v/>
      </c>
      <c r="AD464" s="622"/>
      <c r="AE464" s="462"/>
      <c r="AF464" s="360" t="str">
        <f t="shared" si="195"/>
        <v/>
      </c>
      <c r="AG464" s="360" t="str">
        <f t="shared" si="196"/>
        <v/>
      </c>
      <c r="AH464" s="361" t="str">
        <f t="shared" si="197"/>
        <v/>
      </c>
      <c r="AI464" s="361" t="str">
        <f t="shared" si="198"/>
        <v/>
      </c>
      <c r="AJ464" s="361" t="str">
        <f t="shared" si="199"/>
        <v/>
      </c>
      <c r="AK464" s="361" t="str">
        <f t="shared" si="200"/>
        <v/>
      </c>
      <c r="AL464" s="361" t="str">
        <f t="shared" si="201"/>
        <v/>
      </c>
      <c r="AM464" s="361" t="str">
        <f t="shared" si="202"/>
        <v/>
      </c>
      <c r="AN464" s="362" t="str">
        <f>IF(AF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2,FALSE),IF(OR(AJ464=1,AJ464=2),VLOOKUP(AH464,INDEX((係数_乗用_ガソリン,係数_乗用_CNG,係数_乗用_軽油,係数_乗用_メタノール,係数_乗用_LPG),1,1,AR464):INDEX((係数_乗用_ガソリン,係数_乗用_CNG,係数_乗用_軽油,係数_乗用_メタノール,係数_乗用_LPG),125,5,AR464),2,FALSE))))))</f>
        <v/>
      </c>
      <c r="AO464" s="362" t="str">
        <f>IF(T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3,FALSE),IF(OR(AJ464=1,AJ464=2),VLOOKUP(AH464,INDEX((係数_乗用_ガソリン,係数_乗用_CNG,係数_乗用_軽油,係数_乗用_メタノール,係数_乗用_LPG),1,1,AR464):INDEX((係数_乗用_ガソリン,係数_乗用_CNG,係数_乗用_軽油,係数_乗用_メタノール,係数_乗用_LPG),125,5,AR464),3,FALSE))))))</f>
        <v/>
      </c>
      <c r="AP464" s="361" t="str">
        <f t="shared" si="203"/>
        <v/>
      </c>
      <c r="AQ464" s="363" t="str">
        <f t="shared" si="204"/>
        <v/>
      </c>
      <c r="AR464" s="361" t="str">
        <f t="shared" si="205"/>
        <v/>
      </c>
      <c r="AS464" s="363" t="str">
        <f t="shared" si="206"/>
        <v/>
      </c>
      <c r="AT464" s="364" t="str">
        <f t="shared" si="207"/>
        <v/>
      </c>
      <c r="AX464" s="607" t="b">
        <f t="shared" si="215"/>
        <v>0</v>
      </c>
      <c r="AY464" s="6" t="str">
        <f t="shared" si="216"/>
        <v>FALSEFALSEFALSE</v>
      </c>
      <c r="AZ464" s="608">
        <f t="shared" si="208"/>
        <v>0</v>
      </c>
      <c r="BA464" s="609" t="str">
        <f t="shared" si="217"/>
        <v/>
      </c>
      <c r="BB464" s="609">
        <f t="shared" si="209"/>
        <v>0</v>
      </c>
      <c r="BC464" s="604" t="str">
        <f t="shared" si="210"/>
        <v/>
      </c>
    </row>
    <row r="465" spans="1:55">
      <c r="A465" s="366">
        <v>409</v>
      </c>
      <c r="B465" s="108"/>
      <c r="C465" s="286"/>
      <c r="D465" s="287"/>
      <c r="E465" s="287"/>
      <c r="F465" s="288"/>
      <c r="G465" s="290"/>
      <c r="H465" s="107"/>
      <c r="I465" s="290"/>
      <c r="J465" s="107"/>
      <c r="K465" s="358" t="str">
        <f t="shared" si="187"/>
        <v/>
      </c>
      <c r="L465" s="358">
        <f t="shared" si="211"/>
        <v>0</v>
      </c>
      <c r="M465" s="358">
        <f t="shared" si="212"/>
        <v>0</v>
      </c>
      <c r="N465" s="359" t="str">
        <f t="shared" si="188"/>
        <v/>
      </c>
      <c r="O465" s="359" t="str">
        <f t="shared" si="189"/>
        <v/>
      </c>
      <c r="P465" s="359" t="str">
        <f t="shared" si="190"/>
        <v/>
      </c>
      <c r="Q465" s="359" t="str">
        <f t="shared" si="191"/>
        <v/>
      </c>
      <c r="R465" s="359" t="str">
        <f t="shared" si="192"/>
        <v/>
      </c>
      <c r="S465" s="359" t="str">
        <f t="shared" si="193"/>
        <v/>
      </c>
      <c r="T465" s="431" t="str">
        <f t="shared" si="213"/>
        <v/>
      </c>
      <c r="U465" s="515"/>
      <c r="V465" s="108"/>
      <c r="W465" s="109"/>
      <c r="X465" s="110"/>
      <c r="Y465" s="111"/>
      <c r="Z465" s="113"/>
      <c r="AA465" s="112"/>
      <c r="AB465" s="431" t="str">
        <f t="shared" si="194"/>
        <v/>
      </c>
      <c r="AC465" s="704" t="str">
        <f t="shared" si="214"/>
        <v/>
      </c>
      <c r="AD465" s="622"/>
      <c r="AE465" s="462"/>
      <c r="AF465" s="360" t="str">
        <f t="shared" si="195"/>
        <v/>
      </c>
      <c r="AG465" s="360" t="str">
        <f t="shared" si="196"/>
        <v/>
      </c>
      <c r="AH465" s="361" t="str">
        <f t="shared" si="197"/>
        <v/>
      </c>
      <c r="AI465" s="361" t="str">
        <f t="shared" si="198"/>
        <v/>
      </c>
      <c r="AJ465" s="361" t="str">
        <f t="shared" si="199"/>
        <v/>
      </c>
      <c r="AK465" s="361" t="str">
        <f t="shared" si="200"/>
        <v/>
      </c>
      <c r="AL465" s="361" t="str">
        <f t="shared" si="201"/>
        <v/>
      </c>
      <c r="AM465" s="361" t="str">
        <f t="shared" si="202"/>
        <v/>
      </c>
      <c r="AN465" s="362" t="str">
        <f>IF(AF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2,FALSE),IF(OR(AJ465=1,AJ465=2),VLOOKUP(AH465,INDEX((係数_乗用_ガソリン,係数_乗用_CNG,係数_乗用_軽油,係数_乗用_メタノール,係数_乗用_LPG),1,1,AR465):INDEX((係数_乗用_ガソリン,係数_乗用_CNG,係数_乗用_軽油,係数_乗用_メタノール,係数_乗用_LPG),125,5,AR465),2,FALSE))))))</f>
        <v/>
      </c>
      <c r="AO465" s="362" t="str">
        <f>IF(T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3,FALSE),IF(OR(AJ465=1,AJ465=2),VLOOKUP(AH465,INDEX((係数_乗用_ガソリン,係数_乗用_CNG,係数_乗用_軽油,係数_乗用_メタノール,係数_乗用_LPG),1,1,AR465):INDEX((係数_乗用_ガソリン,係数_乗用_CNG,係数_乗用_軽油,係数_乗用_メタノール,係数_乗用_LPG),125,5,AR465),3,FALSE))))))</f>
        <v/>
      </c>
      <c r="AP465" s="361" t="str">
        <f t="shared" si="203"/>
        <v/>
      </c>
      <c r="AQ465" s="363" t="str">
        <f t="shared" si="204"/>
        <v/>
      </c>
      <c r="AR465" s="361" t="str">
        <f t="shared" si="205"/>
        <v/>
      </c>
      <c r="AS465" s="363" t="str">
        <f t="shared" si="206"/>
        <v/>
      </c>
      <c r="AT465" s="364" t="str">
        <f t="shared" si="207"/>
        <v/>
      </c>
      <c r="AX465" s="607" t="b">
        <f t="shared" si="215"/>
        <v>0</v>
      </c>
      <c r="AY465" s="6" t="str">
        <f t="shared" si="216"/>
        <v>FALSEFALSEFALSE</v>
      </c>
      <c r="AZ465" s="608">
        <f t="shared" si="208"/>
        <v>0</v>
      </c>
      <c r="BA465" s="609" t="str">
        <f t="shared" si="217"/>
        <v/>
      </c>
      <c r="BB465" s="609">
        <f t="shared" si="209"/>
        <v>0</v>
      </c>
      <c r="BC465" s="604" t="str">
        <f t="shared" si="210"/>
        <v/>
      </c>
    </row>
    <row r="466" spans="1:55">
      <c r="A466" s="366">
        <v>410</v>
      </c>
      <c r="B466" s="108"/>
      <c r="C466" s="286"/>
      <c r="D466" s="287"/>
      <c r="E466" s="287"/>
      <c r="F466" s="288"/>
      <c r="G466" s="290"/>
      <c r="H466" s="107"/>
      <c r="I466" s="290"/>
      <c r="J466" s="107"/>
      <c r="K466" s="358" t="str">
        <f t="shared" si="187"/>
        <v/>
      </c>
      <c r="L466" s="358">
        <f t="shared" si="211"/>
        <v>0</v>
      </c>
      <c r="M466" s="358">
        <f t="shared" si="212"/>
        <v>0</v>
      </c>
      <c r="N466" s="359" t="str">
        <f t="shared" si="188"/>
        <v/>
      </c>
      <c r="O466" s="359" t="str">
        <f t="shared" si="189"/>
        <v/>
      </c>
      <c r="P466" s="359" t="str">
        <f t="shared" si="190"/>
        <v/>
      </c>
      <c r="Q466" s="359" t="str">
        <f t="shared" si="191"/>
        <v/>
      </c>
      <c r="R466" s="359" t="str">
        <f t="shared" si="192"/>
        <v/>
      </c>
      <c r="S466" s="359" t="str">
        <f t="shared" si="193"/>
        <v/>
      </c>
      <c r="T466" s="431" t="str">
        <f t="shared" si="213"/>
        <v/>
      </c>
      <c r="U466" s="515"/>
      <c r="V466" s="108"/>
      <c r="W466" s="109"/>
      <c r="X466" s="110"/>
      <c r="Y466" s="111"/>
      <c r="Z466" s="113"/>
      <c r="AA466" s="112"/>
      <c r="AB466" s="431" t="str">
        <f t="shared" si="194"/>
        <v/>
      </c>
      <c r="AC466" s="704" t="str">
        <f t="shared" si="214"/>
        <v/>
      </c>
      <c r="AD466" s="622"/>
      <c r="AE466" s="462"/>
      <c r="AF466" s="360" t="str">
        <f t="shared" si="195"/>
        <v/>
      </c>
      <c r="AG466" s="360" t="str">
        <f t="shared" si="196"/>
        <v/>
      </c>
      <c r="AH466" s="361" t="str">
        <f t="shared" si="197"/>
        <v/>
      </c>
      <c r="AI466" s="361" t="str">
        <f t="shared" si="198"/>
        <v/>
      </c>
      <c r="AJ466" s="361" t="str">
        <f t="shared" si="199"/>
        <v/>
      </c>
      <c r="AK466" s="361" t="str">
        <f t="shared" si="200"/>
        <v/>
      </c>
      <c r="AL466" s="361" t="str">
        <f t="shared" si="201"/>
        <v/>
      </c>
      <c r="AM466" s="361" t="str">
        <f t="shared" si="202"/>
        <v/>
      </c>
      <c r="AN466" s="362" t="str">
        <f>IF(AF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2,FALSE),IF(OR(AJ466=1,AJ466=2),VLOOKUP(AH466,INDEX((係数_乗用_ガソリン,係数_乗用_CNG,係数_乗用_軽油,係数_乗用_メタノール,係数_乗用_LPG),1,1,AR466):INDEX((係数_乗用_ガソリン,係数_乗用_CNG,係数_乗用_軽油,係数_乗用_メタノール,係数_乗用_LPG),125,5,AR466),2,FALSE))))))</f>
        <v/>
      </c>
      <c r="AO466" s="362" t="str">
        <f>IF(T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3,FALSE),IF(OR(AJ466=1,AJ466=2),VLOOKUP(AH466,INDEX((係数_乗用_ガソリン,係数_乗用_CNG,係数_乗用_軽油,係数_乗用_メタノール,係数_乗用_LPG),1,1,AR466):INDEX((係数_乗用_ガソリン,係数_乗用_CNG,係数_乗用_軽油,係数_乗用_メタノール,係数_乗用_LPG),125,5,AR466),3,FALSE))))))</f>
        <v/>
      </c>
      <c r="AP466" s="361" t="str">
        <f t="shared" si="203"/>
        <v/>
      </c>
      <c r="AQ466" s="363" t="str">
        <f t="shared" si="204"/>
        <v/>
      </c>
      <c r="AR466" s="361" t="str">
        <f t="shared" si="205"/>
        <v/>
      </c>
      <c r="AS466" s="363" t="str">
        <f t="shared" si="206"/>
        <v/>
      </c>
      <c r="AT466" s="364" t="str">
        <f t="shared" si="207"/>
        <v/>
      </c>
      <c r="AX466" s="607" t="b">
        <f t="shared" si="215"/>
        <v>0</v>
      </c>
      <c r="AY466" s="6" t="str">
        <f t="shared" si="216"/>
        <v>FALSEFALSEFALSE</v>
      </c>
      <c r="AZ466" s="608">
        <f t="shared" si="208"/>
        <v>0</v>
      </c>
      <c r="BA466" s="609" t="str">
        <f t="shared" si="217"/>
        <v/>
      </c>
      <c r="BB466" s="609">
        <f t="shared" si="209"/>
        <v>0</v>
      </c>
      <c r="BC466" s="604" t="str">
        <f t="shared" si="210"/>
        <v/>
      </c>
    </row>
    <row r="467" spans="1:55">
      <c r="A467" s="366">
        <v>411</v>
      </c>
      <c r="B467" s="108"/>
      <c r="C467" s="286"/>
      <c r="D467" s="287"/>
      <c r="E467" s="287"/>
      <c r="F467" s="288"/>
      <c r="G467" s="290"/>
      <c r="H467" s="107"/>
      <c r="I467" s="290"/>
      <c r="J467" s="107"/>
      <c r="K467" s="358" t="str">
        <f t="shared" si="187"/>
        <v/>
      </c>
      <c r="L467" s="358">
        <f t="shared" si="211"/>
        <v>0</v>
      </c>
      <c r="M467" s="358">
        <f t="shared" si="212"/>
        <v>0</v>
      </c>
      <c r="N467" s="359" t="str">
        <f t="shared" si="188"/>
        <v/>
      </c>
      <c r="O467" s="359" t="str">
        <f t="shared" si="189"/>
        <v/>
      </c>
      <c r="P467" s="359" t="str">
        <f t="shared" si="190"/>
        <v/>
      </c>
      <c r="Q467" s="359" t="str">
        <f t="shared" si="191"/>
        <v/>
      </c>
      <c r="R467" s="359" t="str">
        <f t="shared" si="192"/>
        <v/>
      </c>
      <c r="S467" s="359" t="str">
        <f t="shared" si="193"/>
        <v/>
      </c>
      <c r="T467" s="431" t="str">
        <f t="shared" si="213"/>
        <v/>
      </c>
      <c r="U467" s="515"/>
      <c r="V467" s="108"/>
      <c r="W467" s="109"/>
      <c r="X467" s="110"/>
      <c r="Y467" s="111"/>
      <c r="Z467" s="113"/>
      <c r="AA467" s="112"/>
      <c r="AB467" s="431" t="str">
        <f t="shared" si="194"/>
        <v/>
      </c>
      <c r="AC467" s="704" t="str">
        <f t="shared" si="214"/>
        <v/>
      </c>
      <c r="AD467" s="622"/>
      <c r="AE467" s="462"/>
      <c r="AF467" s="360" t="str">
        <f t="shared" si="195"/>
        <v/>
      </c>
      <c r="AG467" s="360" t="str">
        <f t="shared" si="196"/>
        <v/>
      </c>
      <c r="AH467" s="361" t="str">
        <f t="shared" si="197"/>
        <v/>
      </c>
      <c r="AI467" s="361" t="str">
        <f t="shared" si="198"/>
        <v/>
      </c>
      <c r="AJ467" s="361" t="str">
        <f t="shared" si="199"/>
        <v/>
      </c>
      <c r="AK467" s="361" t="str">
        <f t="shared" si="200"/>
        <v/>
      </c>
      <c r="AL467" s="361" t="str">
        <f t="shared" si="201"/>
        <v/>
      </c>
      <c r="AM467" s="361" t="str">
        <f t="shared" si="202"/>
        <v/>
      </c>
      <c r="AN467" s="362" t="str">
        <f>IF(AF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2,FALSE),IF(OR(AJ467=1,AJ467=2),VLOOKUP(AH467,INDEX((係数_乗用_ガソリン,係数_乗用_CNG,係数_乗用_軽油,係数_乗用_メタノール,係数_乗用_LPG),1,1,AR467):INDEX((係数_乗用_ガソリン,係数_乗用_CNG,係数_乗用_軽油,係数_乗用_メタノール,係数_乗用_LPG),125,5,AR467),2,FALSE))))))</f>
        <v/>
      </c>
      <c r="AO467" s="362" t="str">
        <f>IF(T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3,FALSE),IF(OR(AJ467=1,AJ467=2),VLOOKUP(AH467,INDEX((係数_乗用_ガソリン,係数_乗用_CNG,係数_乗用_軽油,係数_乗用_メタノール,係数_乗用_LPG),1,1,AR467):INDEX((係数_乗用_ガソリン,係数_乗用_CNG,係数_乗用_軽油,係数_乗用_メタノール,係数_乗用_LPG),125,5,AR467),3,FALSE))))))</f>
        <v/>
      </c>
      <c r="AP467" s="361" t="str">
        <f t="shared" si="203"/>
        <v/>
      </c>
      <c r="AQ467" s="363" t="str">
        <f t="shared" si="204"/>
        <v/>
      </c>
      <c r="AR467" s="361" t="str">
        <f t="shared" si="205"/>
        <v/>
      </c>
      <c r="AS467" s="363" t="str">
        <f t="shared" si="206"/>
        <v/>
      </c>
      <c r="AT467" s="364" t="str">
        <f t="shared" si="207"/>
        <v/>
      </c>
      <c r="AX467" s="607" t="b">
        <f t="shared" si="215"/>
        <v>0</v>
      </c>
      <c r="AY467" s="6" t="str">
        <f t="shared" si="216"/>
        <v>FALSEFALSEFALSE</v>
      </c>
      <c r="AZ467" s="608">
        <f t="shared" si="208"/>
        <v>0</v>
      </c>
      <c r="BA467" s="609" t="str">
        <f t="shared" si="217"/>
        <v/>
      </c>
      <c r="BB467" s="609">
        <f t="shared" si="209"/>
        <v>0</v>
      </c>
      <c r="BC467" s="604" t="str">
        <f t="shared" si="210"/>
        <v/>
      </c>
    </row>
    <row r="468" spans="1:55">
      <c r="A468" s="366">
        <v>412</v>
      </c>
      <c r="B468" s="108"/>
      <c r="C468" s="286"/>
      <c r="D468" s="287"/>
      <c r="E468" s="287"/>
      <c r="F468" s="288"/>
      <c r="G468" s="290"/>
      <c r="H468" s="107"/>
      <c r="I468" s="290"/>
      <c r="J468" s="107"/>
      <c r="K468" s="358" t="str">
        <f t="shared" si="187"/>
        <v/>
      </c>
      <c r="L468" s="358">
        <f t="shared" si="211"/>
        <v>0</v>
      </c>
      <c r="M468" s="358">
        <f t="shared" si="212"/>
        <v>0</v>
      </c>
      <c r="N468" s="359" t="str">
        <f t="shared" si="188"/>
        <v/>
      </c>
      <c r="O468" s="359" t="str">
        <f t="shared" si="189"/>
        <v/>
      </c>
      <c r="P468" s="359" t="str">
        <f t="shared" si="190"/>
        <v/>
      </c>
      <c r="Q468" s="359" t="str">
        <f t="shared" si="191"/>
        <v/>
      </c>
      <c r="R468" s="359" t="str">
        <f t="shared" si="192"/>
        <v/>
      </c>
      <c r="S468" s="359" t="str">
        <f t="shared" si="193"/>
        <v/>
      </c>
      <c r="T468" s="431" t="str">
        <f t="shared" si="213"/>
        <v/>
      </c>
      <c r="U468" s="515"/>
      <c r="V468" s="108"/>
      <c r="W468" s="109"/>
      <c r="X468" s="110"/>
      <c r="Y468" s="111"/>
      <c r="Z468" s="113"/>
      <c r="AA468" s="112"/>
      <c r="AB468" s="431" t="str">
        <f t="shared" si="194"/>
        <v/>
      </c>
      <c r="AC468" s="704" t="str">
        <f t="shared" si="214"/>
        <v/>
      </c>
      <c r="AD468" s="622"/>
      <c r="AE468" s="462"/>
      <c r="AF468" s="360" t="str">
        <f t="shared" si="195"/>
        <v/>
      </c>
      <c r="AG468" s="360" t="str">
        <f t="shared" si="196"/>
        <v/>
      </c>
      <c r="AH468" s="361" t="str">
        <f t="shared" si="197"/>
        <v/>
      </c>
      <c r="AI468" s="361" t="str">
        <f t="shared" si="198"/>
        <v/>
      </c>
      <c r="AJ468" s="361" t="str">
        <f t="shared" si="199"/>
        <v/>
      </c>
      <c r="AK468" s="361" t="str">
        <f t="shared" si="200"/>
        <v/>
      </c>
      <c r="AL468" s="361" t="str">
        <f t="shared" si="201"/>
        <v/>
      </c>
      <c r="AM468" s="361" t="str">
        <f t="shared" si="202"/>
        <v/>
      </c>
      <c r="AN468" s="362" t="str">
        <f>IF(AF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2,FALSE),IF(OR(AJ468=1,AJ468=2),VLOOKUP(AH468,INDEX((係数_乗用_ガソリン,係数_乗用_CNG,係数_乗用_軽油,係数_乗用_メタノール,係数_乗用_LPG),1,1,AR468):INDEX((係数_乗用_ガソリン,係数_乗用_CNG,係数_乗用_軽油,係数_乗用_メタノール,係数_乗用_LPG),125,5,AR468),2,FALSE))))))</f>
        <v/>
      </c>
      <c r="AO468" s="362" t="str">
        <f>IF(T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3,FALSE),IF(OR(AJ468=1,AJ468=2),VLOOKUP(AH468,INDEX((係数_乗用_ガソリン,係数_乗用_CNG,係数_乗用_軽油,係数_乗用_メタノール,係数_乗用_LPG),1,1,AR468):INDEX((係数_乗用_ガソリン,係数_乗用_CNG,係数_乗用_軽油,係数_乗用_メタノール,係数_乗用_LPG),125,5,AR468),3,FALSE))))))</f>
        <v/>
      </c>
      <c r="AP468" s="361" t="str">
        <f t="shared" si="203"/>
        <v/>
      </c>
      <c r="AQ468" s="363" t="str">
        <f t="shared" si="204"/>
        <v/>
      </c>
      <c r="AR468" s="361" t="str">
        <f t="shared" si="205"/>
        <v/>
      </c>
      <c r="AS468" s="363" t="str">
        <f t="shared" si="206"/>
        <v/>
      </c>
      <c r="AT468" s="364" t="str">
        <f t="shared" si="207"/>
        <v/>
      </c>
      <c r="AX468" s="607" t="b">
        <f t="shared" si="215"/>
        <v>0</v>
      </c>
      <c r="AY468" s="6" t="str">
        <f t="shared" si="216"/>
        <v>FALSEFALSEFALSE</v>
      </c>
      <c r="AZ468" s="608">
        <f t="shared" si="208"/>
        <v>0</v>
      </c>
      <c r="BA468" s="609" t="str">
        <f t="shared" si="217"/>
        <v/>
      </c>
      <c r="BB468" s="609">
        <f t="shared" si="209"/>
        <v>0</v>
      </c>
      <c r="BC468" s="604" t="str">
        <f t="shared" si="210"/>
        <v/>
      </c>
    </row>
    <row r="469" spans="1:55">
      <c r="A469" s="366">
        <v>413</v>
      </c>
      <c r="B469" s="108"/>
      <c r="C469" s="286"/>
      <c r="D469" s="287"/>
      <c r="E469" s="287"/>
      <c r="F469" s="288"/>
      <c r="G469" s="290"/>
      <c r="H469" s="107"/>
      <c r="I469" s="290"/>
      <c r="J469" s="107"/>
      <c r="K469" s="358" t="str">
        <f t="shared" si="187"/>
        <v/>
      </c>
      <c r="L469" s="358">
        <f t="shared" si="211"/>
        <v>0</v>
      </c>
      <c r="M469" s="358">
        <f t="shared" si="212"/>
        <v>0</v>
      </c>
      <c r="N469" s="359" t="str">
        <f t="shared" si="188"/>
        <v/>
      </c>
      <c r="O469" s="359" t="str">
        <f t="shared" si="189"/>
        <v/>
      </c>
      <c r="P469" s="359" t="str">
        <f t="shared" si="190"/>
        <v/>
      </c>
      <c r="Q469" s="359" t="str">
        <f t="shared" si="191"/>
        <v/>
      </c>
      <c r="R469" s="359" t="str">
        <f t="shared" si="192"/>
        <v/>
      </c>
      <c r="S469" s="359" t="str">
        <f t="shared" si="193"/>
        <v/>
      </c>
      <c r="T469" s="431" t="str">
        <f t="shared" si="213"/>
        <v/>
      </c>
      <c r="U469" s="515"/>
      <c r="V469" s="108"/>
      <c r="W469" s="109"/>
      <c r="X469" s="110"/>
      <c r="Y469" s="111"/>
      <c r="Z469" s="113"/>
      <c r="AA469" s="112"/>
      <c r="AB469" s="431" t="str">
        <f t="shared" si="194"/>
        <v/>
      </c>
      <c r="AC469" s="704" t="str">
        <f t="shared" si="214"/>
        <v/>
      </c>
      <c r="AD469" s="622"/>
      <c r="AE469" s="462"/>
      <c r="AF469" s="360" t="str">
        <f t="shared" si="195"/>
        <v/>
      </c>
      <c r="AG469" s="360" t="str">
        <f t="shared" si="196"/>
        <v/>
      </c>
      <c r="AH469" s="361" t="str">
        <f t="shared" si="197"/>
        <v/>
      </c>
      <c r="AI469" s="361" t="str">
        <f t="shared" si="198"/>
        <v/>
      </c>
      <c r="AJ469" s="361" t="str">
        <f t="shared" si="199"/>
        <v/>
      </c>
      <c r="AK469" s="361" t="str">
        <f t="shared" si="200"/>
        <v/>
      </c>
      <c r="AL469" s="361" t="str">
        <f t="shared" si="201"/>
        <v/>
      </c>
      <c r="AM469" s="361" t="str">
        <f t="shared" si="202"/>
        <v/>
      </c>
      <c r="AN469" s="362" t="str">
        <f>IF(AF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2,FALSE),IF(OR(AJ469=1,AJ469=2),VLOOKUP(AH469,INDEX((係数_乗用_ガソリン,係数_乗用_CNG,係数_乗用_軽油,係数_乗用_メタノール,係数_乗用_LPG),1,1,AR469):INDEX((係数_乗用_ガソリン,係数_乗用_CNG,係数_乗用_軽油,係数_乗用_メタノール,係数_乗用_LPG),125,5,AR469),2,FALSE))))))</f>
        <v/>
      </c>
      <c r="AO469" s="362" t="str">
        <f>IF(T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3,FALSE),IF(OR(AJ469=1,AJ469=2),VLOOKUP(AH469,INDEX((係数_乗用_ガソリン,係数_乗用_CNG,係数_乗用_軽油,係数_乗用_メタノール,係数_乗用_LPG),1,1,AR469):INDEX((係数_乗用_ガソリン,係数_乗用_CNG,係数_乗用_軽油,係数_乗用_メタノール,係数_乗用_LPG),125,5,AR469),3,FALSE))))))</f>
        <v/>
      </c>
      <c r="AP469" s="361" t="str">
        <f t="shared" si="203"/>
        <v/>
      </c>
      <c r="AQ469" s="363" t="str">
        <f t="shared" si="204"/>
        <v/>
      </c>
      <c r="AR469" s="361" t="str">
        <f t="shared" si="205"/>
        <v/>
      </c>
      <c r="AS469" s="363" t="str">
        <f t="shared" si="206"/>
        <v/>
      </c>
      <c r="AT469" s="364" t="str">
        <f t="shared" si="207"/>
        <v/>
      </c>
      <c r="AX469" s="607" t="b">
        <f t="shared" si="215"/>
        <v>0</v>
      </c>
      <c r="AY469" s="6" t="str">
        <f t="shared" si="216"/>
        <v>FALSEFALSEFALSE</v>
      </c>
      <c r="AZ469" s="608">
        <f t="shared" si="208"/>
        <v>0</v>
      </c>
      <c r="BA469" s="609" t="str">
        <f t="shared" si="217"/>
        <v/>
      </c>
      <c r="BB469" s="609">
        <f t="shared" si="209"/>
        <v>0</v>
      </c>
      <c r="BC469" s="604" t="str">
        <f t="shared" si="210"/>
        <v/>
      </c>
    </row>
    <row r="470" spans="1:55">
      <c r="A470" s="366">
        <v>414</v>
      </c>
      <c r="B470" s="108"/>
      <c r="C470" s="286"/>
      <c r="D470" s="287"/>
      <c r="E470" s="287"/>
      <c r="F470" s="288"/>
      <c r="G470" s="290"/>
      <c r="H470" s="107"/>
      <c r="I470" s="290"/>
      <c r="J470" s="107"/>
      <c r="K470" s="358" t="str">
        <f t="shared" si="187"/>
        <v/>
      </c>
      <c r="L470" s="358">
        <f t="shared" si="211"/>
        <v>0</v>
      </c>
      <c r="M470" s="358">
        <f t="shared" si="212"/>
        <v>0</v>
      </c>
      <c r="N470" s="359" t="str">
        <f t="shared" si="188"/>
        <v/>
      </c>
      <c r="O470" s="359" t="str">
        <f t="shared" si="189"/>
        <v/>
      </c>
      <c r="P470" s="359" t="str">
        <f t="shared" si="190"/>
        <v/>
      </c>
      <c r="Q470" s="359" t="str">
        <f t="shared" si="191"/>
        <v/>
      </c>
      <c r="R470" s="359" t="str">
        <f t="shared" si="192"/>
        <v/>
      </c>
      <c r="S470" s="359" t="str">
        <f t="shared" si="193"/>
        <v/>
      </c>
      <c r="T470" s="431" t="str">
        <f t="shared" si="213"/>
        <v/>
      </c>
      <c r="U470" s="515"/>
      <c r="V470" s="108"/>
      <c r="W470" s="109"/>
      <c r="X470" s="110"/>
      <c r="Y470" s="111"/>
      <c r="Z470" s="113"/>
      <c r="AA470" s="112"/>
      <c r="AB470" s="431" t="str">
        <f t="shared" si="194"/>
        <v/>
      </c>
      <c r="AC470" s="704" t="str">
        <f t="shared" si="214"/>
        <v/>
      </c>
      <c r="AD470" s="622"/>
      <c r="AE470" s="462"/>
      <c r="AF470" s="360" t="str">
        <f t="shared" si="195"/>
        <v/>
      </c>
      <c r="AG470" s="360" t="str">
        <f t="shared" si="196"/>
        <v/>
      </c>
      <c r="AH470" s="361" t="str">
        <f t="shared" si="197"/>
        <v/>
      </c>
      <c r="AI470" s="361" t="str">
        <f t="shared" si="198"/>
        <v/>
      </c>
      <c r="AJ470" s="361" t="str">
        <f t="shared" si="199"/>
        <v/>
      </c>
      <c r="AK470" s="361" t="str">
        <f t="shared" si="200"/>
        <v/>
      </c>
      <c r="AL470" s="361" t="str">
        <f t="shared" si="201"/>
        <v/>
      </c>
      <c r="AM470" s="361" t="str">
        <f t="shared" si="202"/>
        <v/>
      </c>
      <c r="AN470" s="362" t="str">
        <f>IF(AF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2,FALSE),IF(OR(AJ470=1,AJ470=2),VLOOKUP(AH470,INDEX((係数_乗用_ガソリン,係数_乗用_CNG,係数_乗用_軽油,係数_乗用_メタノール,係数_乗用_LPG),1,1,AR470):INDEX((係数_乗用_ガソリン,係数_乗用_CNG,係数_乗用_軽油,係数_乗用_メタノール,係数_乗用_LPG),125,5,AR470),2,FALSE))))))</f>
        <v/>
      </c>
      <c r="AO470" s="362" t="str">
        <f>IF(T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3,FALSE),IF(OR(AJ470=1,AJ470=2),VLOOKUP(AH470,INDEX((係数_乗用_ガソリン,係数_乗用_CNG,係数_乗用_軽油,係数_乗用_メタノール,係数_乗用_LPG),1,1,AR470):INDEX((係数_乗用_ガソリン,係数_乗用_CNG,係数_乗用_軽油,係数_乗用_メタノール,係数_乗用_LPG),125,5,AR470),3,FALSE))))))</f>
        <v/>
      </c>
      <c r="AP470" s="361" t="str">
        <f t="shared" si="203"/>
        <v/>
      </c>
      <c r="AQ470" s="363" t="str">
        <f t="shared" si="204"/>
        <v/>
      </c>
      <c r="AR470" s="361" t="str">
        <f t="shared" si="205"/>
        <v/>
      </c>
      <c r="AS470" s="363" t="str">
        <f t="shared" si="206"/>
        <v/>
      </c>
      <c r="AT470" s="364" t="str">
        <f t="shared" si="207"/>
        <v/>
      </c>
      <c r="AX470" s="607" t="b">
        <f t="shared" si="215"/>
        <v>0</v>
      </c>
      <c r="AY470" s="6" t="str">
        <f t="shared" si="216"/>
        <v>FALSEFALSEFALSE</v>
      </c>
      <c r="AZ470" s="608">
        <f t="shared" si="208"/>
        <v>0</v>
      </c>
      <c r="BA470" s="609" t="str">
        <f t="shared" si="217"/>
        <v/>
      </c>
      <c r="BB470" s="609">
        <f t="shared" si="209"/>
        <v>0</v>
      </c>
      <c r="BC470" s="604" t="str">
        <f t="shared" si="210"/>
        <v/>
      </c>
    </row>
    <row r="471" spans="1:55">
      <c r="A471" s="366">
        <v>415</v>
      </c>
      <c r="B471" s="108"/>
      <c r="C471" s="286"/>
      <c r="D471" s="287"/>
      <c r="E471" s="287"/>
      <c r="F471" s="288"/>
      <c r="G471" s="290"/>
      <c r="H471" s="107"/>
      <c r="I471" s="290"/>
      <c r="J471" s="107"/>
      <c r="K471" s="358" t="str">
        <f t="shared" si="187"/>
        <v/>
      </c>
      <c r="L471" s="358">
        <f t="shared" si="211"/>
        <v>0</v>
      </c>
      <c r="M471" s="358">
        <f t="shared" si="212"/>
        <v>0</v>
      </c>
      <c r="N471" s="359" t="str">
        <f t="shared" si="188"/>
        <v/>
      </c>
      <c r="O471" s="359" t="str">
        <f t="shared" si="189"/>
        <v/>
      </c>
      <c r="P471" s="359" t="str">
        <f t="shared" si="190"/>
        <v/>
      </c>
      <c r="Q471" s="359" t="str">
        <f t="shared" si="191"/>
        <v/>
      </c>
      <c r="R471" s="359" t="str">
        <f t="shared" si="192"/>
        <v/>
      </c>
      <c r="S471" s="359" t="str">
        <f t="shared" si="193"/>
        <v/>
      </c>
      <c r="T471" s="431" t="str">
        <f t="shared" si="213"/>
        <v/>
      </c>
      <c r="U471" s="515"/>
      <c r="V471" s="108"/>
      <c r="W471" s="109"/>
      <c r="X471" s="110"/>
      <c r="Y471" s="111"/>
      <c r="Z471" s="113"/>
      <c r="AA471" s="112"/>
      <c r="AB471" s="431" t="str">
        <f t="shared" si="194"/>
        <v/>
      </c>
      <c r="AC471" s="704" t="str">
        <f t="shared" si="214"/>
        <v/>
      </c>
      <c r="AD471" s="622"/>
      <c r="AE471" s="462"/>
      <c r="AF471" s="360" t="str">
        <f t="shared" si="195"/>
        <v/>
      </c>
      <c r="AG471" s="360" t="str">
        <f t="shared" si="196"/>
        <v/>
      </c>
      <c r="AH471" s="361" t="str">
        <f t="shared" si="197"/>
        <v/>
      </c>
      <c r="AI471" s="361" t="str">
        <f t="shared" si="198"/>
        <v/>
      </c>
      <c r="AJ471" s="361" t="str">
        <f t="shared" si="199"/>
        <v/>
      </c>
      <c r="AK471" s="361" t="str">
        <f t="shared" si="200"/>
        <v/>
      </c>
      <c r="AL471" s="361" t="str">
        <f t="shared" si="201"/>
        <v/>
      </c>
      <c r="AM471" s="361" t="str">
        <f t="shared" si="202"/>
        <v/>
      </c>
      <c r="AN471" s="362" t="str">
        <f>IF(AF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2,FALSE),IF(OR(AJ471=1,AJ471=2),VLOOKUP(AH471,INDEX((係数_乗用_ガソリン,係数_乗用_CNG,係数_乗用_軽油,係数_乗用_メタノール,係数_乗用_LPG),1,1,AR471):INDEX((係数_乗用_ガソリン,係数_乗用_CNG,係数_乗用_軽油,係数_乗用_メタノール,係数_乗用_LPG),125,5,AR471),2,FALSE))))))</f>
        <v/>
      </c>
      <c r="AO471" s="362" t="str">
        <f>IF(T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3,FALSE),IF(OR(AJ471=1,AJ471=2),VLOOKUP(AH471,INDEX((係数_乗用_ガソリン,係数_乗用_CNG,係数_乗用_軽油,係数_乗用_メタノール,係数_乗用_LPG),1,1,AR471):INDEX((係数_乗用_ガソリン,係数_乗用_CNG,係数_乗用_軽油,係数_乗用_メタノール,係数_乗用_LPG),125,5,AR471),3,FALSE))))))</f>
        <v/>
      </c>
      <c r="AP471" s="361" t="str">
        <f t="shared" si="203"/>
        <v/>
      </c>
      <c r="AQ471" s="363" t="str">
        <f t="shared" si="204"/>
        <v/>
      </c>
      <c r="AR471" s="361" t="str">
        <f t="shared" si="205"/>
        <v/>
      </c>
      <c r="AS471" s="363" t="str">
        <f t="shared" si="206"/>
        <v/>
      </c>
      <c r="AT471" s="364" t="str">
        <f t="shared" si="207"/>
        <v/>
      </c>
      <c r="AX471" s="607" t="b">
        <f t="shared" si="215"/>
        <v>0</v>
      </c>
      <c r="AY471" s="6" t="str">
        <f t="shared" si="216"/>
        <v>FALSEFALSEFALSE</v>
      </c>
      <c r="AZ471" s="608">
        <f t="shared" si="208"/>
        <v>0</v>
      </c>
      <c r="BA471" s="609" t="str">
        <f t="shared" si="217"/>
        <v/>
      </c>
      <c r="BB471" s="609">
        <f t="shared" si="209"/>
        <v>0</v>
      </c>
      <c r="BC471" s="604" t="str">
        <f t="shared" si="210"/>
        <v/>
      </c>
    </row>
    <row r="472" spans="1:55">
      <c r="A472" s="366">
        <v>416</v>
      </c>
      <c r="B472" s="108"/>
      <c r="C472" s="286"/>
      <c r="D472" s="287"/>
      <c r="E472" s="287"/>
      <c r="F472" s="288"/>
      <c r="G472" s="290"/>
      <c r="H472" s="107"/>
      <c r="I472" s="290"/>
      <c r="J472" s="107"/>
      <c r="K472" s="358" t="str">
        <f t="shared" si="187"/>
        <v/>
      </c>
      <c r="L472" s="358">
        <f t="shared" si="211"/>
        <v>0</v>
      </c>
      <c r="M472" s="358">
        <f t="shared" si="212"/>
        <v>0</v>
      </c>
      <c r="N472" s="359" t="str">
        <f t="shared" si="188"/>
        <v/>
      </c>
      <c r="O472" s="359" t="str">
        <f t="shared" si="189"/>
        <v/>
      </c>
      <c r="P472" s="359" t="str">
        <f t="shared" si="190"/>
        <v/>
      </c>
      <c r="Q472" s="359" t="str">
        <f t="shared" si="191"/>
        <v/>
      </c>
      <c r="R472" s="359" t="str">
        <f t="shared" si="192"/>
        <v/>
      </c>
      <c r="S472" s="359" t="str">
        <f t="shared" si="193"/>
        <v/>
      </c>
      <c r="T472" s="431" t="str">
        <f t="shared" si="213"/>
        <v/>
      </c>
      <c r="U472" s="515"/>
      <c r="V472" s="108"/>
      <c r="W472" s="109"/>
      <c r="X472" s="110"/>
      <c r="Y472" s="111"/>
      <c r="Z472" s="113"/>
      <c r="AA472" s="112"/>
      <c r="AB472" s="431" t="str">
        <f t="shared" si="194"/>
        <v/>
      </c>
      <c r="AC472" s="704" t="str">
        <f t="shared" si="214"/>
        <v/>
      </c>
      <c r="AD472" s="622"/>
      <c r="AE472" s="462"/>
      <c r="AF472" s="360" t="str">
        <f t="shared" si="195"/>
        <v/>
      </c>
      <c r="AG472" s="360" t="str">
        <f t="shared" si="196"/>
        <v/>
      </c>
      <c r="AH472" s="361" t="str">
        <f t="shared" si="197"/>
        <v/>
      </c>
      <c r="AI472" s="361" t="str">
        <f t="shared" si="198"/>
        <v/>
      </c>
      <c r="AJ472" s="361" t="str">
        <f t="shared" si="199"/>
        <v/>
      </c>
      <c r="AK472" s="361" t="str">
        <f t="shared" si="200"/>
        <v/>
      </c>
      <c r="AL472" s="361" t="str">
        <f t="shared" si="201"/>
        <v/>
      </c>
      <c r="AM472" s="361" t="str">
        <f t="shared" si="202"/>
        <v/>
      </c>
      <c r="AN472" s="362" t="str">
        <f>IF(AF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2,FALSE),IF(OR(AJ472=1,AJ472=2),VLOOKUP(AH472,INDEX((係数_乗用_ガソリン,係数_乗用_CNG,係数_乗用_軽油,係数_乗用_メタノール,係数_乗用_LPG),1,1,AR472):INDEX((係数_乗用_ガソリン,係数_乗用_CNG,係数_乗用_軽油,係数_乗用_メタノール,係数_乗用_LPG),125,5,AR472),2,FALSE))))))</f>
        <v/>
      </c>
      <c r="AO472" s="362" t="str">
        <f>IF(T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3,FALSE),IF(OR(AJ472=1,AJ472=2),VLOOKUP(AH472,INDEX((係数_乗用_ガソリン,係数_乗用_CNG,係数_乗用_軽油,係数_乗用_メタノール,係数_乗用_LPG),1,1,AR472):INDEX((係数_乗用_ガソリン,係数_乗用_CNG,係数_乗用_軽油,係数_乗用_メタノール,係数_乗用_LPG),125,5,AR472),3,FALSE))))))</f>
        <v/>
      </c>
      <c r="AP472" s="361" t="str">
        <f t="shared" si="203"/>
        <v/>
      </c>
      <c r="AQ472" s="363" t="str">
        <f t="shared" si="204"/>
        <v/>
      </c>
      <c r="AR472" s="361" t="str">
        <f t="shared" si="205"/>
        <v/>
      </c>
      <c r="AS472" s="363" t="str">
        <f t="shared" si="206"/>
        <v/>
      </c>
      <c r="AT472" s="364" t="str">
        <f t="shared" si="207"/>
        <v/>
      </c>
      <c r="AX472" s="607" t="b">
        <f t="shared" si="215"/>
        <v>0</v>
      </c>
      <c r="AY472" s="6" t="str">
        <f t="shared" si="216"/>
        <v>FALSEFALSEFALSE</v>
      </c>
      <c r="AZ472" s="608">
        <f t="shared" si="208"/>
        <v>0</v>
      </c>
      <c r="BA472" s="609" t="str">
        <f t="shared" si="217"/>
        <v/>
      </c>
      <c r="BB472" s="609">
        <f t="shared" si="209"/>
        <v>0</v>
      </c>
      <c r="BC472" s="604" t="str">
        <f t="shared" si="210"/>
        <v/>
      </c>
    </row>
    <row r="473" spans="1:55">
      <c r="A473" s="366">
        <v>417</v>
      </c>
      <c r="B473" s="108"/>
      <c r="C473" s="286"/>
      <c r="D473" s="287"/>
      <c r="E473" s="287"/>
      <c r="F473" s="288"/>
      <c r="G473" s="290"/>
      <c r="H473" s="107"/>
      <c r="I473" s="290"/>
      <c r="J473" s="107"/>
      <c r="K473" s="358" t="str">
        <f t="shared" si="187"/>
        <v/>
      </c>
      <c r="L473" s="358">
        <f t="shared" si="211"/>
        <v>0</v>
      </c>
      <c r="M473" s="358">
        <f t="shared" si="212"/>
        <v>0</v>
      </c>
      <c r="N473" s="359" t="str">
        <f t="shared" si="188"/>
        <v/>
      </c>
      <c r="O473" s="359" t="str">
        <f t="shared" si="189"/>
        <v/>
      </c>
      <c r="P473" s="359" t="str">
        <f t="shared" si="190"/>
        <v/>
      </c>
      <c r="Q473" s="359" t="str">
        <f t="shared" si="191"/>
        <v/>
      </c>
      <c r="R473" s="359" t="str">
        <f t="shared" si="192"/>
        <v/>
      </c>
      <c r="S473" s="359" t="str">
        <f t="shared" si="193"/>
        <v/>
      </c>
      <c r="T473" s="431" t="str">
        <f t="shared" si="213"/>
        <v/>
      </c>
      <c r="U473" s="515"/>
      <c r="V473" s="108"/>
      <c r="W473" s="109"/>
      <c r="X473" s="110"/>
      <c r="Y473" s="111"/>
      <c r="Z473" s="113"/>
      <c r="AA473" s="112"/>
      <c r="AB473" s="431" t="str">
        <f t="shared" si="194"/>
        <v/>
      </c>
      <c r="AC473" s="704" t="str">
        <f t="shared" si="214"/>
        <v/>
      </c>
      <c r="AD473" s="622"/>
      <c r="AE473" s="462"/>
      <c r="AF473" s="360" t="str">
        <f t="shared" si="195"/>
        <v/>
      </c>
      <c r="AG473" s="360" t="str">
        <f t="shared" si="196"/>
        <v/>
      </c>
      <c r="AH473" s="361" t="str">
        <f t="shared" si="197"/>
        <v/>
      </c>
      <c r="AI473" s="361" t="str">
        <f t="shared" si="198"/>
        <v/>
      </c>
      <c r="AJ473" s="361" t="str">
        <f t="shared" si="199"/>
        <v/>
      </c>
      <c r="AK473" s="361" t="str">
        <f t="shared" si="200"/>
        <v/>
      </c>
      <c r="AL473" s="361" t="str">
        <f t="shared" si="201"/>
        <v/>
      </c>
      <c r="AM473" s="361" t="str">
        <f t="shared" si="202"/>
        <v/>
      </c>
      <c r="AN473" s="362" t="str">
        <f>IF(AF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2,FALSE),IF(OR(AJ473=1,AJ473=2),VLOOKUP(AH473,INDEX((係数_乗用_ガソリン,係数_乗用_CNG,係数_乗用_軽油,係数_乗用_メタノール,係数_乗用_LPG),1,1,AR473):INDEX((係数_乗用_ガソリン,係数_乗用_CNG,係数_乗用_軽油,係数_乗用_メタノール,係数_乗用_LPG),125,5,AR473),2,FALSE))))))</f>
        <v/>
      </c>
      <c r="AO473" s="362" t="str">
        <f>IF(T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3,FALSE),IF(OR(AJ473=1,AJ473=2),VLOOKUP(AH473,INDEX((係数_乗用_ガソリン,係数_乗用_CNG,係数_乗用_軽油,係数_乗用_メタノール,係数_乗用_LPG),1,1,AR473):INDEX((係数_乗用_ガソリン,係数_乗用_CNG,係数_乗用_軽油,係数_乗用_メタノール,係数_乗用_LPG),125,5,AR473),3,FALSE))))))</f>
        <v/>
      </c>
      <c r="AP473" s="361" t="str">
        <f t="shared" si="203"/>
        <v/>
      </c>
      <c r="AQ473" s="363" t="str">
        <f t="shared" si="204"/>
        <v/>
      </c>
      <c r="AR473" s="361" t="str">
        <f t="shared" si="205"/>
        <v/>
      </c>
      <c r="AS473" s="363" t="str">
        <f t="shared" si="206"/>
        <v/>
      </c>
      <c r="AT473" s="364" t="str">
        <f t="shared" si="207"/>
        <v/>
      </c>
      <c r="AX473" s="607" t="b">
        <f t="shared" si="215"/>
        <v>0</v>
      </c>
      <c r="AY473" s="6" t="str">
        <f t="shared" si="216"/>
        <v>FALSEFALSEFALSE</v>
      </c>
      <c r="AZ473" s="608">
        <f t="shared" si="208"/>
        <v>0</v>
      </c>
      <c r="BA473" s="609" t="str">
        <f t="shared" si="217"/>
        <v/>
      </c>
      <c r="BB473" s="609">
        <f t="shared" si="209"/>
        <v>0</v>
      </c>
      <c r="BC473" s="604" t="str">
        <f t="shared" si="210"/>
        <v/>
      </c>
    </row>
    <row r="474" spans="1:55">
      <c r="A474" s="366">
        <v>418</v>
      </c>
      <c r="B474" s="108"/>
      <c r="C474" s="286"/>
      <c r="D474" s="287"/>
      <c r="E474" s="287"/>
      <c r="F474" s="288"/>
      <c r="G474" s="290"/>
      <c r="H474" s="107"/>
      <c r="I474" s="290"/>
      <c r="J474" s="107"/>
      <c r="K474" s="358" t="str">
        <f t="shared" si="187"/>
        <v/>
      </c>
      <c r="L474" s="358">
        <f t="shared" si="211"/>
        <v>0</v>
      </c>
      <c r="M474" s="358">
        <f t="shared" si="212"/>
        <v>0</v>
      </c>
      <c r="N474" s="359" t="str">
        <f t="shared" si="188"/>
        <v/>
      </c>
      <c r="O474" s="359" t="str">
        <f t="shared" si="189"/>
        <v/>
      </c>
      <c r="P474" s="359" t="str">
        <f t="shared" si="190"/>
        <v/>
      </c>
      <c r="Q474" s="359" t="str">
        <f t="shared" si="191"/>
        <v/>
      </c>
      <c r="R474" s="359" t="str">
        <f t="shared" si="192"/>
        <v/>
      </c>
      <c r="S474" s="359" t="str">
        <f t="shared" si="193"/>
        <v/>
      </c>
      <c r="T474" s="431" t="str">
        <f t="shared" si="213"/>
        <v/>
      </c>
      <c r="U474" s="515"/>
      <c r="V474" s="108"/>
      <c r="W474" s="109"/>
      <c r="X474" s="110"/>
      <c r="Y474" s="111"/>
      <c r="Z474" s="113"/>
      <c r="AA474" s="112"/>
      <c r="AB474" s="431" t="str">
        <f t="shared" si="194"/>
        <v/>
      </c>
      <c r="AC474" s="704" t="str">
        <f t="shared" si="214"/>
        <v/>
      </c>
      <c r="AD474" s="622"/>
      <c r="AE474" s="462"/>
      <c r="AF474" s="360" t="str">
        <f t="shared" si="195"/>
        <v/>
      </c>
      <c r="AG474" s="360" t="str">
        <f t="shared" si="196"/>
        <v/>
      </c>
      <c r="AH474" s="361" t="str">
        <f t="shared" si="197"/>
        <v/>
      </c>
      <c r="AI474" s="361" t="str">
        <f t="shared" si="198"/>
        <v/>
      </c>
      <c r="AJ474" s="361" t="str">
        <f t="shared" si="199"/>
        <v/>
      </c>
      <c r="AK474" s="361" t="str">
        <f t="shared" si="200"/>
        <v/>
      </c>
      <c r="AL474" s="361" t="str">
        <f t="shared" si="201"/>
        <v/>
      </c>
      <c r="AM474" s="361" t="str">
        <f t="shared" si="202"/>
        <v/>
      </c>
      <c r="AN474" s="362" t="str">
        <f>IF(AF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2,FALSE),IF(OR(AJ474=1,AJ474=2),VLOOKUP(AH474,INDEX((係数_乗用_ガソリン,係数_乗用_CNG,係数_乗用_軽油,係数_乗用_メタノール,係数_乗用_LPG),1,1,AR474):INDEX((係数_乗用_ガソリン,係数_乗用_CNG,係数_乗用_軽油,係数_乗用_メタノール,係数_乗用_LPG),125,5,AR474),2,FALSE))))))</f>
        <v/>
      </c>
      <c r="AO474" s="362" t="str">
        <f>IF(T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3,FALSE),IF(OR(AJ474=1,AJ474=2),VLOOKUP(AH474,INDEX((係数_乗用_ガソリン,係数_乗用_CNG,係数_乗用_軽油,係数_乗用_メタノール,係数_乗用_LPG),1,1,AR474):INDEX((係数_乗用_ガソリン,係数_乗用_CNG,係数_乗用_軽油,係数_乗用_メタノール,係数_乗用_LPG),125,5,AR474),3,FALSE))))))</f>
        <v/>
      </c>
      <c r="AP474" s="361" t="str">
        <f t="shared" si="203"/>
        <v/>
      </c>
      <c r="AQ474" s="363" t="str">
        <f t="shared" si="204"/>
        <v/>
      </c>
      <c r="AR474" s="361" t="str">
        <f t="shared" si="205"/>
        <v/>
      </c>
      <c r="AS474" s="363" t="str">
        <f t="shared" si="206"/>
        <v/>
      </c>
      <c r="AT474" s="364" t="str">
        <f t="shared" si="207"/>
        <v/>
      </c>
      <c r="AX474" s="607" t="b">
        <f t="shared" si="215"/>
        <v>0</v>
      </c>
      <c r="AY474" s="6" t="str">
        <f t="shared" si="216"/>
        <v>FALSEFALSEFALSE</v>
      </c>
      <c r="AZ474" s="608">
        <f t="shared" si="208"/>
        <v>0</v>
      </c>
      <c r="BA474" s="609" t="str">
        <f t="shared" si="217"/>
        <v/>
      </c>
      <c r="BB474" s="609">
        <f t="shared" si="209"/>
        <v>0</v>
      </c>
      <c r="BC474" s="604" t="str">
        <f t="shared" si="210"/>
        <v/>
      </c>
    </row>
    <row r="475" spans="1:55">
      <c r="A475" s="366">
        <v>419</v>
      </c>
      <c r="B475" s="108"/>
      <c r="C475" s="286"/>
      <c r="D475" s="287"/>
      <c r="E475" s="287"/>
      <c r="F475" s="288"/>
      <c r="G475" s="290"/>
      <c r="H475" s="107"/>
      <c r="I475" s="290"/>
      <c r="J475" s="107"/>
      <c r="K475" s="358" t="str">
        <f t="shared" si="187"/>
        <v/>
      </c>
      <c r="L475" s="358">
        <f t="shared" si="211"/>
        <v>0</v>
      </c>
      <c r="M475" s="358">
        <f t="shared" si="212"/>
        <v>0</v>
      </c>
      <c r="N475" s="359" t="str">
        <f t="shared" si="188"/>
        <v/>
      </c>
      <c r="O475" s="359" t="str">
        <f t="shared" si="189"/>
        <v/>
      </c>
      <c r="P475" s="359" t="str">
        <f t="shared" si="190"/>
        <v/>
      </c>
      <c r="Q475" s="359" t="str">
        <f t="shared" si="191"/>
        <v/>
      </c>
      <c r="R475" s="359" t="str">
        <f t="shared" si="192"/>
        <v/>
      </c>
      <c r="S475" s="359" t="str">
        <f t="shared" si="193"/>
        <v/>
      </c>
      <c r="T475" s="431" t="str">
        <f t="shared" si="213"/>
        <v/>
      </c>
      <c r="U475" s="515"/>
      <c r="V475" s="108"/>
      <c r="W475" s="109"/>
      <c r="X475" s="110"/>
      <c r="Y475" s="111"/>
      <c r="Z475" s="113"/>
      <c r="AA475" s="112"/>
      <c r="AB475" s="431" t="str">
        <f t="shared" si="194"/>
        <v/>
      </c>
      <c r="AC475" s="704" t="str">
        <f t="shared" si="214"/>
        <v/>
      </c>
      <c r="AD475" s="622"/>
      <c r="AE475" s="462"/>
      <c r="AF475" s="360" t="str">
        <f t="shared" si="195"/>
        <v/>
      </c>
      <c r="AG475" s="360" t="str">
        <f t="shared" si="196"/>
        <v/>
      </c>
      <c r="AH475" s="361" t="str">
        <f t="shared" si="197"/>
        <v/>
      </c>
      <c r="AI475" s="361" t="str">
        <f t="shared" si="198"/>
        <v/>
      </c>
      <c r="AJ475" s="361" t="str">
        <f t="shared" si="199"/>
        <v/>
      </c>
      <c r="AK475" s="361" t="str">
        <f t="shared" si="200"/>
        <v/>
      </c>
      <c r="AL475" s="361" t="str">
        <f t="shared" si="201"/>
        <v/>
      </c>
      <c r="AM475" s="361" t="str">
        <f t="shared" si="202"/>
        <v/>
      </c>
      <c r="AN475" s="362" t="str">
        <f>IF(AF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2,FALSE),IF(OR(AJ475=1,AJ475=2),VLOOKUP(AH475,INDEX((係数_乗用_ガソリン,係数_乗用_CNG,係数_乗用_軽油,係数_乗用_メタノール,係数_乗用_LPG),1,1,AR475):INDEX((係数_乗用_ガソリン,係数_乗用_CNG,係数_乗用_軽油,係数_乗用_メタノール,係数_乗用_LPG),125,5,AR475),2,FALSE))))))</f>
        <v/>
      </c>
      <c r="AO475" s="362" t="str">
        <f>IF(T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3,FALSE),IF(OR(AJ475=1,AJ475=2),VLOOKUP(AH475,INDEX((係数_乗用_ガソリン,係数_乗用_CNG,係数_乗用_軽油,係数_乗用_メタノール,係数_乗用_LPG),1,1,AR475):INDEX((係数_乗用_ガソリン,係数_乗用_CNG,係数_乗用_軽油,係数_乗用_メタノール,係数_乗用_LPG),125,5,AR475),3,FALSE))))))</f>
        <v/>
      </c>
      <c r="AP475" s="361" t="str">
        <f t="shared" si="203"/>
        <v/>
      </c>
      <c r="AQ475" s="363" t="str">
        <f t="shared" si="204"/>
        <v/>
      </c>
      <c r="AR475" s="361" t="str">
        <f t="shared" si="205"/>
        <v/>
      </c>
      <c r="AS475" s="363" t="str">
        <f t="shared" si="206"/>
        <v/>
      </c>
      <c r="AT475" s="364" t="str">
        <f t="shared" si="207"/>
        <v/>
      </c>
      <c r="AX475" s="607" t="b">
        <f t="shared" si="215"/>
        <v>0</v>
      </c>
      <c r="AY475" s="6" t="str">
        <f t="shared" si="216"/>
        <v>FALSEFALSEFALSE</v>
      </c>
      <c r="AZ475" s="608">
        <f t="shared" si="208"/>
        <v>0</v>
      </c>
      <c r="BA475" s="609" t="str">
        <f t="shared" si="217"/>
        <v/>
      </c>
      <c r="BB475" s="609">
        <f t="shared" si="209"/>
        <v>0</v>
      </c>
      <c r="BC475" s="604" t="str">
        <f t="shared" si="210"/>
        <v/>
      </c>
    </row>
    <row r="476" spans="1:55">
      <c r="A476" s="366">
        <v>420</v>
      </c>
      <c r="B476" s="108"/>
      <c r="C476" s="286"/>
      <c r="D476" s="287"/>
      <c r="E476" s="287"/>
      <c r="F476" s="288"/>
      <c r="G476" s="290"/>
      <c r="H476" s="107"/>
      <c r="I476" s="290"/>
      <c r="J476" s="107"/>
      <c r="K476" s="358" t="str">
        <f t="shared" si="187"/>
        <v/>
      </c>
      <c r="L476" s="358">
        <f t="shared" si="211"/>
        <v>0</v>
      </c>
      <c r="M476" s="358">
        <f t="shared" si="212"/>
        <v>0</v>
      </c>
      <c r="N476" s="359" t="str">
        <f t="shared" si="188"/>
        <v/>
      </c>
      <c r="O476" s="359" t="str">
        <f t="shared" si="189"/>
        <v/>
      </c>
      <c r="P476" s="359" t="str">
        <f t="shared" si="190"/>
        <v/>
      </c>
      <c r="Q476" s="359" t="str">
        <f t="shared" si="191"/>
        <v/>
      </c>
      <c r="R476" s="359" t="str">
        <f t="shared" si="192"/>
        <v/>
      </c>
      <c r="S476" s="359" t="str">
        <f t="shared" si="193"/>
        <v/>
      </c>
      <c r="T476" s="431" t="str">
        <f t="shared" si="213"/>
        <v/>
      </c>
      <c r="U476" s="515"/>
      <c r="V476" s="108"/>
      <c r="W476" s="109"/>
      <c r="X476" s="110"/>
      <c r="Y476" s="111"/>
      <c r="Z476" s="113"/>
      <c r="AA476" s="112"/>
      <c r="AB476" s="431" t="str">
        <f t="shared" si="194"/>
        <v/>
      </c>
      <c r="AC476" s="704" t="str">
        <f t="shared" si="214"/>
        <v/>
      </c>
      <c r="AD476" s="622"/>
      <c r="AE476" s="462"/>
      <c r="AF476" s="360" t="str">
        <f t="shared" si="195"/>
        <v/>
      </c>
      <c r="AG476" s="360" t="str">
        <f t="shared" si="196"/>
        <v/>
      </c>
      <c r="AH476" s="361" t="str">
        <f t="shared" si="197"/>
        <v/>
      </c>
      <c r="AI476" s="361" t="str">
        <f t="shared" si="198"/>
        <v/>
      </c>
      <c r="AJ476" s="361" t="str">
        <f t="shared" si="199"/>
        <v/>
      </c>
      <c r="AK476" s="361" t="str">
        <f t="shared" si="200"/>
        <v/>
      </c>
      <c r="AL476" s="361" t="str">
        <f t="shared" si="201"/>
        <v/>
      </c>
      <c r="AM476" s="361" t="str">
        <f t="shared" si="202"/>
        <v/>
      </c>
      <c r="AN476" s="362" t="str">
        <f>IF(AF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2,FALSE),IF(OR(AJ476=1,AJ476=2),VLOOKUP(AH476,INDEX((係数_乗用_ガソリン,係数_乗用_CNG,係数_乗用_軽油,係数_乗用_メタノール,係数_乗用_LPG),1,1,AR476):INDEX((係数_乗用_ガソリン,係数_乗用_CNG,係数_乗用_軽油,係数_乗用_メタノール,係数_乗用_LPG),125,5,AR476),2,FALSE))))))</f>
        <v/>
      </c>
      <c r="AO476" s="362" t="str">
        <f>IF(T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3,FALSE),IF(OR(AJ476=1,AJ476=2),VLOOKUP(AH476,INDEX((係数_乗用_ガソリン,係数_乗用_CNG,係数_乗用_軽油,係数_乗用_メタノール,係数_乗用_LPG),1,1,AR476):INDEX((係数_乗用_ガソリン,係数_乗用_CNG,係数_乗用_軽油,係数_乗用_メタノール,係数_乗用_LPG),125,5,AR476),3,FALSE))))))</f>
        <v/>
      </c>
      <c r="AP476" s="361" t="str">
        <f t="shared" si="203"/>
        <v/>
      </c>
      <c r="AQ476" s="363" t="str">
        <f t="shared" si="204"/>
        <v/>
      </c>
      <c r="AR476" s="361" t="str">
        <f t="shared" si="205"/>
        <v/>
      </c>
      <c r="AS476" s="363" t="str">
        <f t="shared" si="206"/>
        <v/>
      </c>
      <c r="AT476" s="364" t="str">
        <f t="shared" si="207"/>
        <v/>
      </c>
      <c r="AX476" s="607" t="b">
        <f t="shared" si="215"/>
        <v>0</v>
      </c>
      <c r="AY476" s="6" t="str">
        <f t="shared" si="216"/>
        <v>FALSEFALSEFALSE</v>
      </c>
      <c r="AZ476" s="608">
        <f t="shared" si="208"/>
        <v>0</v>
      </c>
      <c r="BA476" s="609" t="str">
        <f t="shared" si="217"/>
        <v/>
      </c>
      <c r="BB476" s="609">
        <f t="shared" si="209"/>
        <v>0</v>
      </c>
      <c r="BC476" s="604" t="str">
        <f t="shared" si="210"/>
        <v/>
      </c>
    </row>
    <row r="477" spans="1:55">
      <c r="A477" s="366">
        <v>421</v>
      </c>
      <c r="B477" s="108"/>
      <c r="C477" s="286"/>
      <c r="D477" s="287"/>
      <c r="E477" s="287"/>
      <c r="F477" s="288"/>
      <c r="G477" s="290"/>
      <c r="H477" s="107"/>
      <c r="I477" s="290"/>
      <c r="J477" s="107"/>
      <c r="K477" s="358" t="str">
        <f t="shared" si="187"/>
        <v/>
      </c>
      <c r="L477" s="358">
        <f t="shared" si="211"/>
        <v>0</v>
      </c>
      <c r="M477" s="358">
        <f t="shared" si="212"/>
        <v>0</v>
      </c>
      <c r="N477" s="359" t="str">
        <f t="shared" si="188"/>
        <v/>
      </c>
      <c r="O477" s="359" t="str">
        <f t="shared" si="189"/>
        <v/>
      </c>
      <c r="P477" s="359" t="str">
        <f t="shared" si="190"/>
        <v/>
      </c>
      <c r="Q477" s="359" t="str">
        <f t="shared" si="191"/>
        <v/>
      </c>
      <c r="R477" s="359" t="str">
        <f t="shared" si="192"/>
        <v/>
      </c>
      <c r="S477" s="359" t="str">
        <f t="shared" si="193"/>
        <v/>
      </c>
      <c r="T477" s="431" t="str">
        <f t="shared" si="213"/>
        <v/>
      </c>
      <c r="U477" s="515"/>
      <c r="V477" s="108"/>
      <c r="W477" s="109"/>
      <c r="X477" s="110"/>
      <c r="Y477" s="111"/>
      <c r="Z477" s="113"/>
      <c r="AA477" s="112"/>
      <c r="AB477" s="431" t="str">
        <f t="shared" si="194"/>
        <v/>
      </c>
      <c r="AC477" s="704" t="str">
        <f t="shared" si="214"/>
        <v/>
      </c>
      <c r="AD477" s="622"/>
      <c r="AE477" s="462"/>
      <c r="AF477" s="360" t="str">
        <f t="shared" si="195"/>
        <v/>
      </c>
      <c r="AG477" s="360" t="str">
        <f t="shared" si="196"/>
        <v/>
      </c>
      <c r="AH477" s="361" t="str">
        <f t="shared" si="197"/>
        <v/>
      </c>
      <c r="AI477" s="361" t="str">
        <f t="shared" si="198"/>
        <v/>
      </c>
      <c r="AJ477" s="361" t="str">
        <f t="shared" si="199"/>
        <v/>
      </c>
      <c r="AK477" s="361" t="str">
        <f t="shared" si="200"/>
        <v/>
      </c>
      <c r="AL477" s="361" t="str">
        <f t="shared" si="201"/>
        <v/>
      </c>
      <c r="AM477" s="361" t="str">
        <f t="shared" si="202"/>
        <v/>
      </c>
      <c r="AN477" s="362" t="str">
        <f>IF(AF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2,FALSE),IF(OR(AJ477=1,AJ477=2),VLOOKUP(AH477,INDEX((係数_乗用_ガソリン,係数_乗用_CNG,係数_乗用_軽油,係数_乗用_メタノール,係数_乗用_LPG),1,1,AR477):INDEX((係数_乗用_ガソリン,係数_乗用_CNG,係数_乗用_軽油,係数_乗用_メタノール,係数_乗用_LPG),125,5,AR477),2,FALSE))))))</f>
        <v/>
      </c>
      <c r="AO477" s="362" t="str">
        <f>IF(T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3,FALSE),IF(OR(AJ477=1,AJ477=2),VLOOKUP(AH477,INDEX((係数_乗用_ガソリン,係数_乗用_CNG,係数_乗用_軽油,係数_乗用_メタノール,係数_乗用_LPG),1,1,AR477):INDEX((係数_乗用_ガソリン,係数_乗用_CNG,係数_乗用_軽油,係数_乗用_メタノール,係数_乗用_LPG),125,5,AR477),3,FALSE))))))</f>
        <v/>
      </c>
      <c r="AP477" s="361" t="str">
        <f t="shared" si="203"/>
        <v/>
      </c>
      <c r="AQ477" s="363" t="str">
        <f t="shared" si="204"/>
        <v/>
      </c>
      <c r="AR477" s="361" t="str">
        <f t="shared" si="205"/>
        <v/>
      </c>
      <c r="AS477" s="363" t="str">
        <f t="shared" si="206"/>
        <v/>
      </c>
      <c r="AT477" s="364" t="str">
        <f t="shared" si="207"/>
        <v/>
      </c>
      <c r="AX477" s="607" t="b">
        <f t="shared" si="215"/>
        <v>0</v>
      </c>
      <c r="AY477" s="6" t="str">
        <f t="shared" si="216"/>
        <v>FALSEFALSEFALSE</v>
      </c>
      <c r="AZ477" s="608">
        <f t="shared" si="208"/>
        <v>0</v>
      </c>
      <c r="BA477" s="609" t="str">
        <f t="shared" si="217"/>
        <v/>
      </c>
      <c r="BB477" s="609">
        <f t="shared" si="209"/>
        <v>0</v>
      </c>
      <c r="BC477" s="604" t="str">
        <f t="shared" si="210"/>
        <v/>
      </c>
    </row>
    <row r="478" spans="1:55">
      <c r="A478" s="366">
        <v>422</v>
      </c>
      <c r="B478" s="108"/>
      <c r="C478" s="286"/>
      <c r="D478" s="287"/>
      <c r="E478" s="287"/>
      <c r="F478" s="288"/>
      <c r="G478" s="290"/>
      <c r="H478" s="107"/>
      <c r="I478" s="290"/>
      <c r="J478" s="107"/>
      <c r="K478" s="358" t="str">
        <f t="shared" si="187"/>
        <v/>
      </c>
      <c r="L478" s="358">
        <f t="shared" si="211"/>
        <v>0</v>
      </c>
      <c r="M478" s="358">
        <f t="shared" si="212"/>
        <v>0</v>
      </c>
      <c r="N478" s="359" t="str">
        <f t="shared" si="188"/>
        <v/>
      </c>
      <c r="O478" s="359" t="str">
        <f t="shared" si="189"/>
        <v/>
      </c>
      <c r="P478" s="359" t="str">
        <f t="shared" si="190"/>
        <v/>
      </c>
      <c r="Q478" s="359" t="str">
        <f t="shared" si="191"/>
        <v/>
      </c>
      <c r="R478" s="359" t="str">
        <f t="shared" si="192"/>
        <v/>
      </c>
      <c r="S478" s="359" t="str">
        <f t="shared" si="193"/>
        <v/>
      </c>
      <c r="T478" s="431" t="str">
        <f t="shared" si="213"/>
        <v/>
      </c>
      <c r="U478" s="515"/>
      <c r="V478" s="108"/>
      <c r="W478" s="109"/>
      <c r="X478" s="110"/>
      <c r="Y478" s="111"/>
      <c r="Z478" s="113"/>
      <c r="AA478" s="112"/>
      <c r="AB478" s="431" t="str">
        <f t="shared" si="194"/>
        <v/>
      </c>
      <c r="AC478" s="704" t="str">
        <f t="shared" si="214"/>
        <v/>
      </c>
      <c r="AD478" s="622"/>
      <c r="AE478" s="462"/>
      <c r="AF478" s="360" t="str">
        <f t="shared" si="195"/>
        <v/>
      </c>
      <c r="AG478" s="360" t="str">
        <f t="shared" si="196"/>
        <v/>
      </c>
      <c r="AH478" s="361" t="str">
        <f t="shared" si="197"/>
        <v/>
      </c>
      <c r="AI478" s="361" t="str">
        <f t="shared" si="198"/>
        <v/>
      </c>
      <c r="AJ478" s="361" t="str">
        <f t="shared" si="199"/>
        <v/>
      </c>
      <c r="AK478" s="361" t="str">
        <f t="shared" si="200"/>
        <v/>
      </c>
      <c r="AL478" s="361" t="str">
        <f t="shared" si="201"/>
        <v/>
      </c>
      <c r="AM478" s="361" t="str">
        <f t="shared" si="202"/>
        <v/>
      </c>
      <c r="AN478" s="362" t="str">
        <f>IF(AF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2,FALSE),IF(OR(AJ478=1,AJ478=2),VLOOKUP(AH478,INDEX((係数_乗用_ガソリン,係数_乗用_CNG,係数_乗用_軽油,係数_乗用_メタノール,係数_乗用_LPG),1,1,AR478):INDEX((係数_乗用_ガソリン,係数_乗用_CNG,係数_乗用_軽油,係数_乗用_メタノール,係数_乗用_LPG),125,5,AR478),2,FALSE))))))</f>
        <v/>
      </c>
      <c r="AO478" s="362" t="str">
        <f>IF(T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3,FALSE),IF(OR(AJ478=1,AJ478=2),VLOOKUP(AH478,INDEX((係数_乗用_ガソリン,係数_乗用_CNG,係数_乗用_軽油,係数_乗用_メタノール,係数_乗用_LPG),1,1,AR478):INDEX((係数_乗用_ガソリン,係数_乗用_CNG,係数_乗用_軽油,係数_乗用_メタノール,係数_乗用_LPG),125,5,AR478),3,FALSE))))))</f>
        <v/>
      </c>
      <c r="AP478" s="361" t="str">
        <f t="shared" si="203"/>
        <v/>
      </c>
      <c r="AQ478" s="363" t="str">
        <f t="shared" si="204"/>
        <v/>
      </c>
      <c r="AR478" s="361" t="str">
        <f t="shared" si="205"/>
        <v/>
      </c>
      <c r="AS478" s="363" t="str">
        <f t="shared" si="206"/>
        <v/>
      </c>
      <c r="AT478" s="364" t="str">
        <f t="shared" si="207"/>
        <v/>
      </c>
      <c r="AX478" s="607" t="b">
        <f t="shared" si="215"/>
        <v>0</v>
      </c>
      <c r="AY478" s="6" t="str">
        <f t="shared" si="216"/>
        <v>FALSEFALSEFALSE</v>
      </c>
      <c r="AZ478" s="608">
        <f t="shared" si="208"/>
        <v>0</v>
      </c>
      <c r="BA478" s="609" t="str">
        <f t="shared" si="217"/>
        <v/>
      </c>
      <c r="BB478" s="609">
        <f t="shared" si="209"/>
        <v>0</v>
      </c>
      <c r="BC478" s="604" t="str">
        <f t="shared" si="210"/>
        <v/>
      </c>
    </row>
    <row r="479" spans="1:55">
      <c r="A479" s="366">
        <v>423</v>
      </c>
      <c r="B479" s="108"/>
      <c r="C479" s="286"/>
      <c r="D479" s="287"/>
      <c r="E479" s="287"/>
      <c r="F479" s="288"/>
      <c r="G479" s="290"/>
      <c r="H479" s="107"/>
      <c r="I479" s="290"/>
      <c r="J479" s="107"/>
      <c r="K479" s="358" t="str">
        <f t="shared" si="187"/>
        <v/>
      </c>
      <c r="L479" s="358">
        <f t="shared" si="211"/>
        <v>0</v>
      </c>
      <c r="M479" s="358">
        <f t="shared" si="212"/>
        <v>0</v>
      </c>
      <c r="N479" s="359" t="str">
        <f t="shared" si="188"/>
        <v/>
      </c>
      <c r="O479" s="359" t="str">
        <f t="shared" si="189"/>
        <v/>
      </c>
      <c r="P479" s="359" t="str">
        <f t="shared" si="190"/>
        <v/>
      </c>
      <c r="Q479" s="359" t="str">
        <f t="shared" si="191"/>
        <v/>
      </c>
      <c r="R479" s="359" t="str">
        <f t="shared" si="192"/>
        <v/>
      </c>
      <c r="S479" s="359" t="str">
        <f t="shared" si="193"/>
        <v/>
      </c>
      <c r="T479" s="431" t="str">
        <f t="shared" si="213"/>
        <v/>
      </c>
      <c r="U479" s="515"/>
      <c r="V479" s="108"/>
      <c r="W479" s="109"/>
      <c r="X479" s="110"/>
      <c r="Y479" s="111"/>
      <c r="Z479" s="113"/>
      <c r="AA479" s="112"/>
      <c r="AB479" s="431" t="str">
        <f t="shared" si="194"/>
        <v/>
      </c>
      <c r="AC479" s="704" t="str">
        <f t="shared" si="214"/>
        <v/>
      </c>
      <c r="AD479" s="622"/>
      <c r="AE479" s="462"/>
      <c r="AF479" s="360" t="str">
        <f t="shared" si="195"/>
        <v/>
      </c>
      <c r="AG479" s="360" t="str">
        <f t="shared" si="196"/>
        <v/>
      </c>
      <c r="AH479" s="361" t="str">
        <f t="shared" si="197"/>
        <v/>
      </c>
      <c r="AI479" s="361" t="str">
        <f t="shared" si="198"/>
        <v/>
      </c>
      <c r="AJ479" s="361" t="str">
        <f t="shared" si="199"/>
        <v/>
      </c>
      <c r="AK479" s="361" t="str">
        <f t="shared" si="200"/>
        <v/>
      </c>
      <c r="AL479" s="361" t="str">
        <f t="shared" si="201"/>
        <v/>
      </c>
      <c r="AM479" s="361" t="str">
        <f t="shared" si="202"/>
        <v/>
      </c>
      <c r="AN479" s="362" t="str">
        <f>IF(AF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2,FALSE),IF(OR(AJ479=1,AJ479=2),VLOOKUP(AH479,INDEX((係数_乗用_ガソリン,係数_乗用_CNG,係数_乗用_軽油,係数_乗用_メタノール,係数_乗用_LPG),1,1,AR479):INDEX((係数_乗用_ガソリン,係数_乗用_CNG,係数_乗用_軽油,係数_乗用_メタノール,係数_乗用_LPG),125,5,AR479),2,FALSE))))))</f>
        <v/>
      </c>
      <c r="AO479" s="362" t="str">
        <f>IF(T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3,FALSE),IF(OR(AJ479=1,AJ479=2),VLOOKUP(AH479,INDEX((係数_乗用_ガソリン,係数_乗用_CNG,係数_乗用_軽油,係数_乗用_メタノール,係数_乗用_LPG),1,1,AR479):INDEX((係数_乗用_ガソリン,係数_乗用_CNG,係数_乗用_軽油,係数_乗用_メタノール,係数_乗用_LPG),125,5,AR479),3,FALSE))))))</f>
        <v/>
      </c>
      <c r="AP479" s="361" t="str">
        <f t="shared" si="203"/>
        <v/>
      </c>
      <c r="AQ479" s="363" t="str">
        <f t="shared" si="204"/>
        <v/>
      </c>
      <c r="AR479" s="361" t="str">
        <f t="shared" si="205"/>
        <v/>
      </c>
      <c r="AS479" s="363" t="str">
        <f t="shared" si="206"/>
        <v/>
      </c>
      <c r="AT479" s="364" t="str">
        <f t="shared" si="207"/>
        <v/>
      </c>
      <c r="AX479" s="607" t="b">
        <f t="shared" si="215"/>
        <v>0</v>
      </c>
      <c r="AY479" s="6" t="str">
        <f t="shared" si="216"/>
        <v>FALSEFALSEFALSE</v>
      </c>
      <c r="AZ479" s="608">
        <f t="shared" si="208"/>
        <v>0</v>
      </c>
      <c r="BA479" s="609" t="str">
        <f t="shared" si="217"/>
        <v/>
      </c>
      <c r="BB479" s="609">
        <f t="shared" si="209"/>
        <v>0</v>
      </c>
      <c r="BC479" s="604" t="str">
        <f t="shared" si="210"/>
        <v/>
      </c>
    </row>
    <row r="480" spans="1:55">
      <c r="A480" s="366">
        <v>424</v>
      </c>
      <c r="B480" s="108"/>
      <c r="C480" s="286"/>
      <c r="D480" s="287"/>
      <c r="E480" s="287"/>
      <c r="F480" s="288"/>
      <c r="G480" s="290"/>
      <c r="H480" s="107"/>
      <c r="I480" s="290"/>
      <c r="J480" s="107"/>
      <c r="K480" s="358" t="str">
        <f t="shared" si="187"/>
        <v/>
      </c>
      <c r="L480" s="358">
        <f t="shared" si="211"/>
        <v>0</v>
      </c>
      <c r="M480" s="358">
        <f t="shared" si="212"/>
        <v>0</v>
      </c>
      <c r="N480" s="359" t="str">
        <f t="shared" si="188"/>
        <v/>
      </c>
      <c r="O480" s="359" t="str">
        <f t="shared" si="189"/>
        <v/>
      </c>
      <c r="P480" s="359" t="str">
        <f t="shared" si="190"/>
        <v/>
      </c>
      <c r="Q480" s="359" t="str">
        <f t="shared" si="191"/>
        <v/>
      </c>
      <c r="R480" s="359" t="str">
        <f t="shared" si="192"/>
        <v/>
      </c>
      <c r="S480" s="359" t="str">
        <f t="shared" si="193"/>
        <v/>
      </c>
      <c r="T480" s="431" t="str">
        <f t="shared" si="213"/>
        <v/>
      </c>
      <c r="U480" s="515"/>
      <c r="V480" s="108"/>
      <c r="W480" s="109"/>
      <c r="X480" s="110"/>
      <c r="Y480" s="111"/>
      <c r="Z480" s="113"/>
      <c r="AA480" s="112"/>
      <c r="AB480" s="431" t="str">
        <f t="shared" si="194"/>
        <v/>
      </c>
      <c r="AC480" s="704" t="str">
        <f t="shared" si="214"/>
        <v/>
      </c>
      <c r="AD480" s="622"/>
      <c r="AE480" s="462"/>
      <c r="AF480" s="360" t="str">
        <f t="shared" si="195"/>
        <v/>
      </c>
      <c r="AG480" s="360" t="str">
        <f t="shared" si="196"/>
        <v/>
      </c>
      <c r="AH480" s="361" t="str">
        <f t="shared" si="197"/>
        <v/>
      </c>
      <c r="AI480" s="361" t="str">
        <f t="shared" si="198"/>
        <v/>
      </c>
      <c r="AJ480" s="361" t="str">
        <f t="shared" si="199"/>
        <v/>
      </c>
      <c r="AK480" s="361" t="str">
        <f t="shared" si="200"/>
        <v/>
      </c>
      <c r="AL480" s="361" t="str">
        <f t="shared" si="201"/>
        <v/>
      </c>
      <c r="AM480" s="361" t="str">
        <f t="shared" si="202"/>
        <v/>
      </c>
      <c r="AN480" s="362" t="str">
        <f>IF(AF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2,FALSE),IF(OR(AJ480=1,AJ480=2),VLOOKUP(AH480,INDEX((係数_乗用_ガソリン,係数_乗用_CNG,係数_乗用_軽油,係数_乗用_メタノール,係数_乗用_LPG),1,1,AR480):INDEX((係数_乗用_ガソリン,係数_乗用_CNG,係数_乗用_軽油,係数_乗用_メタノール,係数_乗用_LPG),125,5,AR480),2,FALSE))))))</f>
        <v/>
      </c>
      <c r="AO480" s="362" t="str">
        <f>IF(T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3,FALSE),IF(OR(AJ480=1,AJ480=2),VLOOKUP(AH480,INDEX((係数_乗用_ガソリン,係数_乗用_CNG,係数_乗用_軽油,係数_乗用_メタノール,係数_乗用_LPG),1,1,AR480):INDEX((係数_乗用_ガソリン,係数_乗用_CNG,係数_乗用_軽油,係数_乗用_メタノール,係数_乗用_LPG),125,5,AR480),3,FALSE))))))</f>
        <v/>
      </c>
      <c r="AP480" s="361" t="str">
        <f t="shared" si="203"/>
        <v/>
      </c>
      <c r="AQ480" s="363" t="str">
        <f t="shared" si="204"/>
        <v/>
      </c>
      <c r="AR480" s="361" t="str">
        <f t="shared" si="205"/>
        <v/>
      </c>
      <c r="AS480" s="363" t="str">
        <f t="shared" si="206"/>
        <v/>
      </c>
      <c r="AT480" s="364" t="str">
        <f t="shared" si="207"/>
        <v/>
      </c>
      <c r="AX480" s="607" t="b">
        <f t="shared" si="215"/>
        <v>0</v>
      </c>
      <c r="AY480" s="6" t="str">
        <f t="shared" si="216"/>
        <v>FALSEFALSEFALSE</v>
      </c>
      <c r="AZ480" s="608">
        <f t="shared" si="208"/>
        <v>0</v>
      </c>
      <c r="BA480" s="609" t="str">
        <f t="shared" si="217"/>
        <v/>
      </c>
      <c r="BB480" s="609">
        <f t="shared" si="209"/>
        <v>0</v>
      </c>
      <c r="BC480" s="604" t="str">
        <f t="shared" si="210"/>
        <v/>
      </c>
    </row>
    <row r="481" spans="1:55">
      <c r="A481" s="366">
        <v>425</v>
      </c>
      <c r="B481" s="108"/>
      <c r="C481" s="286"/>
      <c r="D481" s="287"/>
      <c r="E481" s="287"/>
      <c r="F481" s="288"/>
      <c r="G481" s="290"/>
      <c r="H481" s="107"/>
      <c r="I481" s="290"/>
      <c r="J481" s="107"/>
      <c r="K481" s="358" t="str">
        <f t="shared" si="187"/>
        <v/>
      </c>
      <c r="L481" s="358">
        <f t="shared" si="211"/>
        <v>0</v>
      </c>
      <c r="M481" s="358">
        <f t="shared" si="212"/>
        <v>0</v>
      </c>
      <c r="N481" s="359" t="str">
        <f t="shared" si="188"/>
        <v/>
      </c>
      <c r="O481" s="359" t="str">
        <f t="shared" si="189"/>
        <v/>
      </c>
      <c r="P481" s="359" t="str">
        <f t="shared" si="190"/>
        <v/>
      </c>
      <c r="Q481" s="359" t="str">
        <f t="shared" si="191"/>
        <v/>
      </c>
      <c r="R481" s="359" t="str">
        <f t="shared" si="192"/>
        <v/>
      </c>
      <c r="S481" s="359" t="str">
        <f t="shared" si="193"/>
        <v/>
      </c>
      <c r="T481" s="431" t="str">
        <f t="shared" si="213"/>
        <v/>
      </c>
      <c r="U481" s="515"/>
      <c r="V481" s="108"/>
      <c r="W481" s="109"/>
      <c r="X481" s="110"/>
      <c r="Y481" s="111"/>
      <c r="Z481" s="113"/>
      <c r="AA481" s="112"/>
      <c r="AB481" s="431" t="str">
        <f t="shared" si="194"/>
        <v/>
      </c>
      <c r="AC481" s="704" t="str">
        <f t="shared" si="214"/>
        <v/>
      </c>
      <c r="AD481" s="622"/>
      <c r="AE481" s="462"/>
      <c r="AF481" s="360" t="str">
        <f t="shared" si="195"/>
        <v/>
      </c>
      <c r="AG481" s="360" t="str">
        <f t="shared" si="196"/>
        <v/>
      </c>
      <c r="AH481" s="361" t="str">
        <f t="shared" si="197"/>
        <v/>
      </c>
      <c r="AI481" s="361" t="str">
        <f t="shared" si="198"/>
        <v/>
      </c>
      <c r="AJ481" s="361" t="str">
        <f t="shared" si="199"/>
        <v/>
      </c>
      <c r="AK481" s="361" t="str">
        <f t="shared" si="200"/>
        <v/>
      </c>
      <c r="AL481" s="361" t="str">
        <f t="shared" si="201"/>
        <v/>
      </c>
      <c r="AM481" s="361" t="str">
        <f t="shared" si="202"/>
        <v/>
      </c>
      <c r="AN481" s="362" t="str">
        <f>IF(AF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2,FALSE),IF(OR(AJ481=1,AJ481=2),VLOOKUP(AH481,INDEX((係数_乗用_ガソリン,係数_乗用_CNG,係数_乗用_軽油,係数_乗用_メタノール,係数_乗用_LPG),1,1,AR481):INDEX((係数_乗用_ガソリン,係数_乗用_CNG,係数_乗用_軽油,係数_乗用_メタノール,係数_乗用_LPG),125,5,AR481),2,FALSE))))))</f>
        <v/>
      </c>
      <c r="AO481" s="362" t="str">
        <f>IF(T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3,FALSE),IF(OR(AJ481=1,AJ481=2),VLOOKUP(AH481,INDEX((係数_乗用_ガソリン,係数_乗用_CNG,係数_乗用_軽油,係数_乗用_メタノール,係数_乗用_LPG),1,1,AR481):INDEX((係数_乗用_ガソリン,係数_乗用_CNG,係数_乗用_軽油,係数_乗用_メタノール,係数_乗用_LPG),125,5,AR481),3,FALSE))))))</f>
        <v/>
      </c>
      <c r="AP481" s="361" t="str">
        <f t="shared" si="203"/>
        <v/>
      </c>
      <c r="AQ481" s="363" t="str">
        <f t="shared" si="204"/>
        <v/>
      </c>
      <c r="AR481" s="361" t="str">
        <f t="shared" si="205"/>
        <v/>
      </c>
      <c r="AS481" s="363" t="str">
        <f t="shared" si="206"/>
        <v/>
      </c>
      <c r="AT481" s="364" t="str">
        <f t="shared" si="207"/>
        <v/>
      </c>
      <c r="AX481" s="607" t="b">
        <f t="shared" si="215"/>
        <v>0</v>
      </c>
      <c r="AY481" s="6" t="str">
        <f t="shared" si="216"/>
        <v>FALSEFALSEFALSE</v>
      </c>
      <c r="AZ481" s="608">
        <f t="shared" si="208"/>
        <v>0</v>
      </c>
      <c r="BA481" s="609" t="str">
        <f t="shared" si="217"/>
        <v/>
      </c>
      <c r="BB481" s="609">
        <f t="shared" si="209"/>
        <v>0</v>
      </c>
      <c r="BC481" s="604" t="str">
        <f t="shared" si="210"/>
        <v/>
      </c>
    </row>
    <row r="482" spans="1:55">
      <c r="A482" s="366">
        <v>426</v>
      </c>
      <c r="B482" s="108"/>
      <c r="C482" s="286"/>
      <c r="D482" s="287"/>
      <c r="E482" s="287"/>
      <c r="F482" s="288"/>
      <c r="G482" s="290"/>
      <c r="H482" s="107"/>
      <c r="I482" s="290"/>
      <c r="J482" s="107"/>
      <c r="K482" s="358" t="str">
        <f t="shared" si="187"/>
        <v/>
      </c>
      <c r="L482" s="358">
        <f t="shared" si="211"/>
        <v>0</v>
      </c>
      <c r="M482" s="358">
        <f t="shared" si="212"/>
        <v>0</v>
      </c>
      <c r="N482" s="359" t="str">
        <f t="shared" si="188"/>
        <v/>
      </c>
      <c r="O482" s="359" t="str">
        <f t="shared" si="189"/>
        <v/>
      </c>
      <c r="P482" s="359" t="str">
        <f t="shared" si="190"/>
        <v/>
      </c>
      <c r="Q482" s="359" t="str">
        <f t="shared" si="191"/>
        <v/>
      </c>
      <c r="R482" s="359" t="str">
        <f t="shared" si="192"/>
        <v/>
      </c>
      <c r="S482" s="359" t="str">
        <f t="shared" si="193"/>
        <v/>
      </c>
      <c r="T482" s="431" t="str">
        <f t="shared" si="213"/>
        <v/>
      </c>
      <c r="U482" s="515"/>
      <c r="V482" s="108"/>
      <c r="W482" s="109"/>
      <c r="X482" s="110"/>
      <c r="Y482" s="111"/>
      <c r="Z482" s="113"/>
      <c r="AA482" s="112"/>
      <c r="AB482" s="431" t="str">
        <f t="shared" si="194"/>
        <v/>
      </c>
      <c r="AC482" s="704" t="str">
        <f t="shared" si="214"/>
        <v/>
      </c>
      <c r="AD482" s="622"/>
      <c r="AE482" s="462"/>
      <c r="AF482" s="360" t="str">
        <f t="shared" si="195"/>
        <v/>
      </c>
      <c r="AG482" s="360" t="str">
        <f t="shared" si="196"/>
        <v/>
      </c>
      <c r="AH482" s="361" t="str">
        <f t="shared" si="197"/>
        <v/>
      </c>
      <c r="AI482" s="361" t="str">
        <f t="shared" si="198"/>
        <v/>
      </c>
      <c r="AJ482" s="361" t="str">
        <f t="shared" si="199"/>
        <v/>
      </c>
      <c r="AK482" s="361" t="str">
        <f t="shared" si="200"/>
        <v/>
      </c>
      <c r="AL482" s="361" t="str">
        <f t="shared" si="201"/>
        <v/>
      </c>
      <c r="AM482" s="361" t="str">
        <f t="shared" si="202"/>
        <v/>
      </c>
      <c r="AN482" s="362" t="str">
        <f>IF(AF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2,FALSE),IF(OR(AJ482=1,AJ482=2),VLOOKUP(AH482,INDEX((係数_乗用_ガソリン,係数_乗用_CNG,係数_乗用_軽油,係数_乗用_メタノール,係数_乗用_LPG),1,1,AR482):INDEX((係数_乗用_ガソリン,係数_乗用_CNG,係数_乗用_軽油,係数_乗用_メタノール,係数_乗用_LPG),125,5,AR482),2,FALSE))))))</f>
        <v/>
      </c>
      <c r="AO482" s="362" t="str">
        <f>IF(T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3,FALSE),IF(OR(AJ482=1,AJ482=2),VLOOKUP(AH482,INDEX((係数_乗用_ガソリン,係数_乗用_CNG,係数_乗用_軽油,係数_乗用_メタノール,係数_乗用_LPG),1,1,AR482):INDEX((係数_乗用_ガソリン,係数_乗用_CNG,係数_乗用_軽油,係数_乗用_メタノール,係数_乗用_LPG),125,5,AR482),3,FALSE))))))</f>
        <v/>
      </c>
      <c r="AP482" s="361" t="str">
        <f t="shared" si="203"/>
        <v/>
      </c>
      <c r="AQ482" s="363" t="str">
        <f t="shared" si="204"/>
        <v/>
      </c>
      <c r="AR482" s="361" t="str">
        <f t="shared" si="205"/>
        <v/>
      </c>
      <c r="AS482" s="363" t="str">
        <f t="shared" si="206"/>
        <v/>
      </c>
      <c r="AT482" s="364" t="str">
        <f t="shared" si="207"/>
        <v/>
      </c>
      <c r="AX482" s="607" t="b">
        <f t="shared" si="215"/>
        <v>0</v>
      </c>
      <c r="AY482" s="6" t="str">
        <f t="shared" si="216"/>
        <v>FALSEFALSEFALSE</v>
      </c>
      <c r="AZ482" s="608">
        <f t="shared" si="208"/>
        <v>0</v>
      </c>
      <c r="BA482" s="609" t="str">
        <f t="shared" si="217"/>
        <v/>
      </c>
      <c r="BB482" s="609">
        <f t="shared" si="209"/>
        <v>0</v>
      </c>
      <c r="BC482" s="604" t="str">
        <f t="shared" si="210"/>
        <v/>
      </c>
    </row>
    <row r="483" spans="1:55">
      <c r="A483" s="366">
        <v>427</v>
      </c>
      <c r="B483" s="108"/>
      <c r="C483" s="286"/>
      <c r="D483" s="287"/>
      <c r="E483" s="287"/>
      <c r="F483" s="288"/>
      <c r="G483" s="290"/>
      <c r="H483" s="107"/>
      <c r="I483" s="290"/>
      <c r="J483" s="107"/>
      <c r="K483" s="358" t="str">
        <f t="shared" si="187"/>
        <v/>
      </c>
      <c r="L483" s="358">
        <f t="shared" si="211"/>
        <v>0</v>
      </c>
      <c r="M483" s="358">
        <f t="shared" si="212"/>
        <v>0</v>
      </c>
      <c r="N483" s="359" t="str">
        <f t="shared" si="188"/>
        <v/>
      </c>
      <c r="O483" s="359" t="str">
        <f t="shared" si="189"/>
        <v/>
      </c>
      <c r="P483" s="359" t="str">
        <f t="shared" si="190"/>
        <v/>
      </c>
      <c r="Q483" s="359" t="str">
        <f t="shared" si="191"/>
        <v/>
      </c>
      <c r="R483" s="359" t="str">
        <f t="shared" si="192"/>
        <v/>
      </c>
      <c r="S483" s="359" t="str">
        <f t="shared" si="193"/>
        <v/>
      </c>
      <c r="T483" s="431" t="str">
        <f t="shared" si="213"/>
        <v/>
      </c>
      <c r="U483" s="515"/>
      <c r="V483" s="108"/>
      <c r="W483" s="109"/>
      <c r="X483" s="110"/>
      <c r="Y483" s="111"/>
      <c r="Z483" s="113"/>
      <c r="AA483" s="112"/>
      <c r="AB483" s="431" t="str">
        <f t="shared" si="194"/>
        <v/>
      </c>
      <c r="AC483" s="704" t="str">
        <f t="shared" si="214"/>
        <v/>
      </c>
      <c r="AD483" s="622"/>
      <c r="AE483" s="462"/>
      <c r="AF483" s="360" t="str">
        <f t="shared" si="195"/>
        <v/>
      </c>
      <c r="AG483" s="360" t="str">
        <f t="shared" si="196"/>
        <v/>
      </c>
      <c r="AH483" s="361" t="str">
        <f t="shared" si="197"/>
        <v/>
      </c>
      <c r="AI483" s="361" t="str">
        <f t="shared" si="198"/>
        <v/>
      </c>
      <c r="AJ483" s="361" t="str">
        <f t="shared" si="199"/>
        <v/>
      </c>
      <c r="AK483" s="361" t="str">
        <f t="shared" si="200"/>
        <v/>
      </c>
      <c r="AL483" s="361" t="str">
        <f t="shared" si="201"/>
        <v/>
      </c>
      <c r="AM483" s="361" t="str">
        <f t="shared" si="202"/>
        <v/>
      </c>
      <c r="AN483" s="362" t="str">
        <f>IF(AF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2,FALSE),IF(OR(AJ483=1,AJ483=2),VLOOKUP(AH483,INDEX((係数_乗用_ガソリン,係数_乗用_CNG,係数_乗用_軽油,係数_乗用_メタノール,係数_乗用_LPG),1,1,AR483):INDEX((係数_乗用_ガソリン,係数_乗用_CNG,係数_乗用_軽油,係数_乗用_メタノール,係数_乗用_LPG),125,5,AR483),2,FALSE))))))</f>
        <v/>
      </c>
      <c r="AO483" s="362" t="str">
        <f>IF(T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3,FALSE),IF(OR(AJ483=1,AJ483=2),VLOOKUP(AH483,INDEX((係数_乗用_ガソリン,係数_乗用_CNG,係数_乗用_軽油,係数_乗用_メタノール,係数_乗用_LPG),1,1,AR483):INDEX((係数_乗用_ガソリン,係数_乗用_CNG,係数_乗用_軽油,係数_乗用_メタノール,係数_乗用_LPG),125,5,AR483),3,FALSE))))))</f>
        <v/>
      </c>
      <c r="AP483" s="361" t="str">
        <f t="shared" si="203"/>
        <v/>
      </c>
      <c r="AQ483" s="363" t="str">
        <f t="shared" si="204"/>
        <v/>
      </c>
      <c r="AR483" s="361" t="str">
        <f t="shared" si="205"/>
        <v/>
      </c>
      <c r="AS483" s="363" t="str">
        <f t="shared" si="206"/>
        <v/>
      </c>
      <c r="AT483" s="364" t="str">
        <f t="shared" si="207"/>
        <v/>
      </c>
      <c r="AX483" s="607" t="b">
        <f t="shared" si="215"/>
        <v>0</v>
      </c>
      <c r="AY483" s="6" t="str">
        <f t="shared" si="216"/>
        <v>FALSEFALSEFALSE</v>
      </c>
      <c r="AZ483" s="608">
        <f t="shared" si="208"/>
        <v>0</v>
      </c>
      <c r="BA483" s="609" t="str">
        <f t="shared" si="217"/>
        <v/>
      </c>
      <c r="BB483" s="609">
        <f t="shared" si="209"/>
        <v>0</v>
      </c>
      <c r="BC483" s="604" t="str">
        <f t="shared" si="210"/>
        <v/>
      </c>
    </row>
    <row r="484" spans="1:55">
      <c r="A484" s="366">
        <v>428</v>
      </c>
      <c r="B484" s="108"/>
      <c r="C484" s="286"/>
      <c r="D484" s="287"/>
      <c r="E484" s="287"/>
      <c r="F484" s="288"/>
      <c r="G484" s="290"/>
      <c r="H484" s="107"/>
      <c r="I484" s="290"/>
      <c r="J484" s="107"/>
      <c r="K484" s="358" t="str">
        <f t="shared" si="187"/>
        <v/>
      </c>
      <c r="L484" s="358">
        <f t="shared" si="211"/>
        <v>0</v>
      </c>
      <c r="M484" s="358">
        <f t="shared" si="212"/>
        <v>0</v>
      </c>
      <c r="N484" s="359" t="str">
        <f t="shared" si="188"/>
        <v/>
      </c>
      <c r="O484" s="359" t="str">
        <f t="shared" si="189"/>
        <v/>
      </c>
      <c r="P484" s="359" t="str">
        <f t="shared" si="190"/>
        <v/>
      </c>
      <c r="Q484" s="359" t="str">
        <f t="shared" si="191"/>
        <v/>
      </c>
      <c r="R484" s="359" t="str">
        <f t="shared" si="192"/>
        <v/>
      </c>
      <c r="S484" s="359" t="str">
        <f t="shared" si="193"/>
        <v/>
      </c>
      <c r="T484" s="431" t="str">
        <f t="shared" si="213"/>
        <v/>
      </c>
      <c r="U484" s="515"/>
      <c r="V484" s="108"/>
      <c r="W484" s="109"/>
      <c r="X484" s="110"/>
      <c r="Y484" s="111"/>
      <c r="Z484" s="113"/>
      <c r="AA484" s="112"/>
      <c r="AB484" s="431" t="str">
        <f t="shared" si="194"/>
        <v/>
      </c>
      <c r="AC484" s="704" t="str">
        <f t="shared" si="214"/>
        <v/>
      </c>
      <c r="AD484" s="622"/>
      <c r="AE484" s="462"/>
      <c r="AF484" s="360" t="str">
        <f t="shared" si="195"/>
        <v/>
      </c>
      <c r="AG484" s="360" t="str">
        <f t="shared" si="196"/>
        <v/>
      </c>
      <c r="AH484" s="361" t="str">
        <f t="shared" si="197"/>
        <v/>
      </c>
      <c r="AI484" s="361" t="str">
        <f t="shared" si="198"/>
        <v/>
      </c>
      <c r="AJ484" s="361" t="str">
        <f t="shared" si="199"/>
        <v/>
      </c>
      <c r="AK484" s="361" t="str">
        <f t="shared" si="200"/>
        <v/>
      </c>
      <c r="AL484" s="361" t="str">
        <f t="shared" si="201"/>
        <v/>
      </c>
      <c r="AM484" s="361" t="str">
        <f t="shared" si="202"/>
        <v/>
      </c>
      <c r="AN484" s="362" t="str">
        <f>IF(AF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2,FALSE),IF(OR(AJ484=1,AJ484=2),VLOOKUP(AH484,INDEX((係数_乗用_ガソリン,係数_乗用_CNG,係数_乗用_軽油,係数_乗用_メタノール,係数_乗用_LPG),1,1,AR484):INDEX((係数_乗用_ガソリン,係数_乗用_CNG,係数_乗用_軽油,係数_乗用_メタノール,係数_乗用_LPG),125,5,AR484),2,FALSE))))))</f>
        <v/>
      </c>
      <c r="AO484" s="362" t="str">
        <f>IF(T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3,FALSE),IF(OR(AJ484=1,AJ484=2),VLOOKUP(AH484,INDEX((係数_乗用_ガソリン,係数_乗用_CNG,係数_乗用_軽油,係数_乗用_メタノール,係数_乗用_LPG),1,1,AR484):INDEX((係数_乗用_ガソリン,係数_乗用_CNG,係数_乗用_軽油,係数_乗用_メタノール,係数_乗用_LPG),125,5,AR484),3,FALSE))))))</f>
        <v/>
      </c>
      <c r="AP484" s="361" t="str">
        <f t="shared" si="203"/>
        <v/>
      </c>
      <c r="AQ484" s="363" t="str">
        <f t="shared" si="204"/>
        <v/>
      </c>
      <c r="AR484" s="361" t="str">
        <f t="shared" si="205"/>
        <v/>
      </c>
      <c r="AS484" s="363" t="str">
        <f t="shared" si="206"/>
        <v/>
      </c>
      <c r="AT484" s="364" t="str">
        <f t="shared" si="207"/>
        <v/>
      </c>
      <c r="AX484" s="607" t="b">
        <f t="shared" si="215"/>
        <v>0</v>
      </c>
      <c r="AY484" s="6" t="str">
        <f t="shared" si="216"/>
        <v>FALSEFALSEFALSE</v>
      </c>
      <c r="AZ484" s="608">
        <f t="shared" si="208"/>
        <v>0</v>
      </c>
      <c r="BA484" s="609" t="str">
        <f t="shared" si="217"/>
        <v/>
      </c>
      <c r="BB484" s="609">
        <f t="shared" si="209"/>
        <v>0</v>
      </c>
      <c r="BC484" s="604" t="str">
        <f t="shared" si="210"/>
        <v/>
      </c>
    </row>
    <row r="485" spans="1:55">
      <c r="A485" s="366">
        <v>429</v>
      </c>
      <c r="B485" s="108"/>
      <c r="C485" s="286"/>
      <c r="D485" s="287"/>
      <c r="E485" s="287"/>
      <c r="F485" s="288"/>
      <c r="G485" s="290"/>
      <c r="H485" s="107"/>
      <c r="I485" s="290"/>
      <c r="J485" s="107"/>
      <c r="K485" s="358" t="str">
        <f t="shared" si="187"/>
        <v/>
      </c>
      <c r="L485" s="358">
        <f t="shared" si="211"/>
        <v>0</v>
      </c>
      <c r="M485" s="358">
        <f t="shared" si="212"/>
        <v>0</v>
      </c>
      <c r="N485" s="359" t="str">
        <f t="shared" si="188"/>
        <v/>
      </c>
      <c r="O485" s="359" t="str">
        <f t="shared" si="189"/>
        <v/>
      </c>
      <c r="P485" s="359" t="str">
        <f t="shared" si="190"/>
        <v/>
      </c>
      <c r="Q485" s="359" t="str">
        <f t="shared" si="191"/>
        <v/>
      </c>
      <c r="R485" s="359" t="str">
        <f t="shared" si="192"/>
        <v/>
      </c>
      <c r="S485" s="359" t="str">
        <f t="shared" si="193"/>
        <v/>
      </c>
      <c r="T485" s="431" t="str">
        <f t="shared" si="213"/>
        <v/>
      </c>
      <c r="U485" s="515"/>
      <c r="V485" s="108"/>
      <c r="W485" s="109"/>
      <c r="X485" s="110"/>
      <c r="Y485" s="111"/>
      <c r="Z485" s="113"/>
      <c r="AA485" s="112"/>
      <c r="AB485" s="431" t="str">
        <f t="shared" si="194"/>
        <v/>
      </c>
      <c r="AC485" s="704" t="str">
        <f t="shared" si="214"/>
        <v/>
      </c>
      <c r="AD485" s="622"/>
      <c r="AE485" s="462"/>
      <c r="AF485" s="360" t="str">
        <f t="shared" si="195"/>
        <v/>
      </c>
      <c r="AG485" s="360" t="str">
        <f t="shared" si="196"/>
        <v/>
      </c>
      <c r="AH485" s="361" t="str">
        <f t="shared" si="197"/>
        <v/>
      </c>
      <c r="AI485" s="361" t="str">
        <f t="shared" si="198"/>
        <v/>
      </c>
      <c r="AJ485" s="361" t="str">
        <f t="shared" si="199"/>
        <v/>
      </c>
      <c r="AK485" s="361" t="str">
        <f t="shared" si="200"/>
        <v/>
      </c>
      <c r="AL485" s="361" t="str">
        <f t="shared" si="201"/>
        <v/>
      </c>
      <c r="AM485" s="361" t="str">
        <f t="shared" si="202"/>
        <v/>
      </c>
      <c r="AN485" s="362" t="str">
        <f>IF(AF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2,FALSE),IF(OR(AJ485=1,AJ485=2),VLOOKUP(AH485,INDEX((係数_乗用_ガソリン,係数_乗用_CNG,係数_乗用_軽油,係数_乗用_メタノール,係数_乗用_LPG),1,1,AR485):INDEX((係数_乗用_ガソリン,係数_乗用_CNG,係数_乗用_軽油,係数_乗用_メタノール,係数_乗用_LPG),125,5,AR485),2,FALSE))))))</f>
        <v/>
      </c>
      <c r="AO485" s="362" t="str">
        <f>IF(T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3,FALSE),IF(OR(AJ485=1,AJ485=2),VLOOKUP(AH485,INDEX((係数_乗用_ガソリン,係数_乗用_CNG,係数_乗用_軽油,係数_乗用_メタノール,係数_乗用_LPG),1,1,AR485):INDEX((係数_乗用_ガソリン,係数_乗用_CNG,係数_乗用_軽油,係数_乗用_メタノール,係数_乗用_LPG),125,5,AR485),3,FALSE))))))</f>
        <v/>
      </c>
      <c r="AP485" s="361" t="str">
        <f t="shared" si="203"/>
        <v/>
      </c>
      <c r="AQ485" s="363" t="str">
        <f t="shared" si="204"/>
        <v/>
      </c>
      <c r="AR485" s="361" t="str">
        <f t="shared" si="205"/>
        <v/>
      </c>
      <c r="AS485" s="363" t="str">
        <f t="shared" si="206"/>
        <v/>
      </c>
      <c r="AT485" s="364" t="str">
        <f t="shared" si="207"/>
        <v/>
      </c>
      <c r="AX485" s="607" t="b">
        <f t="shared" si="215"/>
        <v>0</v>
      </c>
      <c r="AY485" s="6" t="str">
        <f t="shared" si="216"/>
        <v>FALSEFALSEFALSE</v>
      </c>
      <c r="AZ485" s="608">
        <f t="shared" si="208"/>
        <v>0</v>
      </c>
      <c r="BA485" s="609" t="str">
        <f t="shared" si="217"/>
        <v/>
      </c>
      <c r="BB485" s="609">
        <f t="shared" si="209"/>
        <v>0</v>
      </c>
      <c r="BC485" s="604" t="str">
        <f t="shared" si="210"/>
        <v/>
      </c>
    </row>
    <row r="486" spans="1:55">
      <c r="A486" s="366">
        <v>430</v>
      </c>
      <c r="B486" s="108"/>
      <c r="C486" s="286"/>
      <c r="D486" s="287"/>
      <c r="E486" s="287"/>
      <c r="F486" s="288"/>
      <c r="G486" s="290"/>
      <c r="H486" s="107"/>
      <c r="I486" s="290"/>
      <c r="J486" s="107"/>
      <c r="K486" s="358" t="str">
        <f t="shared" si="187"/>
        <v/>
      </c>
      <c r="L486" s="358">
        <f t="shared" si="211"/>
        <v>0</v>
      </c>
      <c r="M486" s="358">
        <f t="shared" si="212"/>
        <v>0</v>
      </c>
      <c r="N486" s="359" t="str">
        <f t="shared" si="188"/>
        <v/>
      </c>
      <c r="O486" s="359" t="str">
        <f t="shared" si="189"/>
        <v/>
      </c>
      <c r="P486" s="359" t="str">
        <f t="shared" si="190"/>
        <v/>
      </c>
      <c r="Q486" s="359" t="str">
        <f t="shared" si="191"/>
        <v/>
      </c>
      <c r="R486" s="359" t="str">
        <f t="shared" si="192"/>
        <v/>
      </c>
      <c r="S486" s="359" t="str">
        <f t="shared" si="193"/>
        <v/>
      </c>
      <c r="T486" s="431" t="str">
        <f t="shared" si="213"/>
        <v/>
      </c>
      <c r="U486" s="515"/>
      <c r="V486" s="108"/>
      <c r="W486" s="109"/>
      <c r="X486" s="110"/>
      <c r="Y486" s="111"/>
      <c r="Z486" s="113"/>
      <c r="AA486" s="112"/>
      <c r="AB486" s="431" t="str">
        <f t="shared" si="194"/>
        <v/>
      </c>
      <c r="AC486" s="704" t="str">
        <f t="shared" si="214"/>
        <v/>
      </c>
      <c r="AD486" s="622"/>
      <c r="AE486" s="462"/>
      <c r="AF486" s="360" t="str">
        <f t="shared" si="195"/>
        <v/>
      </c>
      <c r="AG486" s="360" t="str">
        <f t="shared" si="196"/>
        <v/>
      </c>
      <c r="AH486" s="361" t="str">
        <f t="shared" si="197"/>
        <v/>
      </c>
      <c r="AI486" s="361" t="str">
        <f t="shared" si="198"/>
        <v/>
      </c>
      <c r="AJ486" s="361" t="str">
        <f t="shared" si="199"/>
        <v/>
      </c>
      <c r="AK486" s="361" t="str">
        <f t="shared" si="200"/>
        <v/>
      </c>
      <c r="AL486" s="361" t="str">
        <f t="shared" si="201"/>
        <v/>
      </c>
      <c r="AM486" s="361" t="str">
        <f t="shared" si="202"/>
        <v/>
      </c>
      <c r="AN486" s="362" t="str">
        <f>IF(AF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2,FALSE),IF(OR(AJ486=1,AJ486=2),VLOOKUP(AH486,INDEX((係数_乗用_ガソリン,係数_乗用_CNG,係数_乗用_軽油,係数_乗用_メタノール,係数_乗用_LPG),1,1,AR486):INDEX((係数_乗用_ガソリン,係数_乗用_CNG,係数_乗用_軽油,係数_乗用_メタノール,係数_乗用_LPG),125,5,AR486),2,FALSE))))))</f>
        <v/>
      </c>
      <c r="AO486" s="362" t="str">
        <f>IF(T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3,FALSE),IF(OR(AJ486=1,AJ486=2),VLOOKUP(AH486,INDEX((係数_乗用_ガソリン,係数_乗用_CNG,係数_乗用_軽油,係数_乗用_メタノール,係数_乗用_LPG),1,1,AR486):INDEX((係数_乗用_ガソリン,係数_乗用_CNG,係数_乗用_軽油,係数_乗用_メタノール,係数_乗用_LPG),125,5,AR486),3,FALSE))))))</f>
        <v/>
      </c>
      <c r="AP486" s="361" t="str">
        <f t="shared" si="203"/>
        <v/>
      </c>
      <c r="AQ486" s="363" t="str">
        <f t="shared" si="204"/>
        <v/>
      </c>
      <c r="AR486" s="361" t="str">
        <f t="shared" si="205"/>
        <v/>
      </c>
      <c r="AS486" s="363" t="str">
        <f t="shared" si="206"/>
        <v/>
      </c>
      <c r="AT486" s="364" t="str">
        <f t="shared" si="207"/>
        <v/>
      </c>
      <c r="AX486" s="607" t="b">
        <f t="shared" si="215"/>
        <v>0</v>
      </c>
      <c r="AY486" s="6" t="str">
        <f t="shared" si="216"/>
        <v>FALSEFALSEFALSE</v>
      </c>
      <c r="AZ486" s="608">
        <f t="shared" si="208"/>
        <v>0</v>
      </c>
      <c r="BA486" s="609" t="str">
        <f t="shared" si="217"/>
        <v/>
      </c>
      <c r="BB486" s="609">
        <f t="shared" si="209"/>
        <v>0</v>
      </c>
      <c r="BC486" s="604" t="str">
        <f t="shared" si="210"/>
        <v/>
      </c>
    </row>
    <row r="487" spans="1:55">
      <c r="A487" s="366">
        <v>431</v>
      </c>
      <c r="B487" s="108"/>
      <c r="C487" s="286"/>
      <c r="D487" s="287"/>
      <c r="E487" s="287"/>
      <c r="F487" s="288"/>
      <c r="G487" s="290"/>
      <c r="H487" s="107"/>
      <c r="I487" s="290"/>
      <c r="J487" s="107"/>
      <c r="K487" s="358" t="str">
        <f t="shared" si="187"/>
        <v/>
      </c>
      <c r="L487" s="358">
        <f t="shared" si="211"/>
        <v>0</v>
      </c>
      <c r="M487" s="358">
        <f t="shared" si="212"/>
        <v>0</v>
      </c>
      <c r="N487" s="359" t="str">
        <f t="shared" si="188"/>
        <v/>
      </c>
      <c r="O487" s="359" t="str">
        <f t="shared" si="189"/>
        <v/>
      </c>
      <c r="P487" s="359" t="str">
        <f t="shared" si="190"/>
        <v/>
      </c>
      <c r="Q487" s="359" t="str">
        <f t="shared" si="191"/>
        <v/>
      </c>
      <c r="R487" s="359" t="str">
        <f t="shared" si="192"/>
        <v/>
      </c>
      <c r="S487" s="359" t="str">
        <f t="shared" si="193"/>
        <v/>
      </c>
      <c r="T487" s="431" t="str">
        <f t="shared" si="213"/>
        <v/>
      </c>
      <c r="U487" s="515"/>
      <c r="V487" s="108"/>
      <c r="W487" s="109"/>
      <c r="X487" s="110"/>
      <c r="Y487" s="111"/>
      <c r="Z487" s="113"/>
      <c r="AA487" s="112"/>
      <c r="AB487" s="431" t="str">
        <f t="shared" si="194"/>
        <v/>
      </c>
      <c r="AC487" s="704" t="str">
        <f t="shared" si="214"/>
        <v/>
      </c>
      <c r="AD487" s="622"/>
      <c r="AE487" s="462"/>
      <c r="AF487" s="360" t="str">
        <f t="shared" si="195"/>
        <v/>
      </c>
      <c r="AG487" s="360" t="str">
        <f t="shared" si="196"/>
        <v/>
      </c>
      <c r="AH487" s="361" t="str">
        <f t="shared" si="197"/>
        <v/>
      </c>
      <c r="AI487" s="361" t="str">
        <f t="shared" si="198"/>
        <v/>
      </c>
      <c r="AJ487" s="361" t="str">
        <f t="shared" si="199"/>
        <v/>
      </c>
      <c r="AK487" s="361" t="str">
        <f t="shared" si="200"/>
        <v/>
      </c>
      <c r="AL487" s="361" t="str">
        <f t="shared" si="201"/>
        <v/>
      </c>
      <c r="AM487" s="361" t="str">
        <f t="shared" si="202"/>
        <v/>
      </c>
      <c r="AN487" s="362" t="str">
        <f>IF(AF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2,FALSE),IF(OR(AJ487=1,AJ487=2),VLOOKUP(AH487,INDEX((係数_乗用_ガソリン,係数_乗用_CNG,係数_乗用_軽油,係数_乗用_メタノール,係数_乗用_LPG),1,1,AR487):INDEX((係数_乗用_ガソリン,係数_乗用_CNG,係数_乗用_軽油,係数_乗用_メタノール,係数_乗用_LPG),125,5,AR487),2,FALSE))))))</f>
        <v/>
      </c>
      <c r="AO487" s="362" t="str">
        <f>IF(T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3,FALSE),IF(OR(AJ487=1,AJ487=2),VLOOKUP(AH487,INDEX((係数_乗用_ガソリン,係数_乗用_CNG,係数_乗用_軽油,係数_乗用_メタノール,係数_乗用_LPG),1,1,AR487):INDEX((係数_乗用_ガソリン,係数_乗用_CNG,係数_乗用_軽油,係数_乗用_メタノール,係数_乗用_LPG),125,5,AR487),3,FALSE))))))</f>
        <v/>
      </c>
      <c r="AP487" s="361" t="str">
        <f t="shared" si="203"/>
        <v/>
      </c>
      <c r="AQ487" s="363" t="str">
        <f t="shared" si="204"/>
        <v/>
      </c>
      <c r="AR487" s="361" t="str">
        <f t="shared" si="205"/>
        <v/>
      </c>
      <c r="AS487" s="363" t="str">
        <f t="shared" si="206"/>
        <v/>
      </c>
      <c r="AT487" s="364" t="str">
        <f t="shared" si="207"/>
        <v/>
      </c>
      <c r="AX487" s="607" t="b">
        <f t="shared" si="215"/>
        <v>0</v>
      </c>
      <c r="AY487" s="6" t="str">
        <f t="shared" si="216"/>
        <v>FALSEFALSEFALSE</v>
      </c>
      <c r="AZ487" s="608">
        <f t="shared" si="208"/>
        <v>0</v>
      </c>
      <c r="BA487" s="609" t="str">
        <f t="shared" si="217"/>
        <v/>
      </c>
      <c r="BB487" s="609">
        <f t="shared" si="209"/>
        <v>0</v>
      </c>
      <c r="BC487" s="604" t="str">
        <f t="shared" si="210"/>
        <v/>
      </c>
    </row>
    <row r="488" spans="1:55">
      <c r="A488" s="366">
        <v>432</v>
      </c>
      <c r="B488" s="108"/>
      <c r="C488" s="286"/>
      <c r="D488" s="287"/>
      <c r="E488" s="287"/>
      <c r="F488" s="288"/>
      <c r="G488" s="290"/>
      <c r="H488" s="107"/>
      <c r="I488" s="290"/>
      <c r="J488" s="107"/>
      <c r="K488" s="358" t="str">
        <f t="shared" si="187"/>
        <v/>
      </c>
      <c r="L488" s="358">
        <f t="shared" si="211"/>
        <v>0</v>
      </c>
      <c r="M488" s="358">
        <f t="shared" si="212"/>
        <v>0</v>
      </c>
      <c r="N488" s="359" t="str">
        <f t="shared" si="188"/>
        <v/>
      </c>
      <c r="O488" s="359" t="str">
        <f t="shared" si="189"/>
        <v/>
      </c>
      <c r="P488" s="359" t="str">
        <f t="shared" si="190"/>
        <v/>
      </c>
      <c r="Q488" s="359" t="str">
        <f t="shared" si="191"/>
        <v/>
      </c>
      <c r="R488" s="359" t="str">
        <f t="shared" si="192"/>
        <v/>
      </c>
      <c r="S488" s="359" t="str">
        <f t="shared" si="193"/>
        <v/>
      </c>
      <c r="T488" s="431" t="str">
        <f t="shared" si="213"/>
        <v/>
      </c>
      <c r="U488" s="515"/>
      <c r="V488" s="108"/>
      <c r="W488" s="109"/>
      <c r="X488" s="110"/>
      <c r="Y488" s="111"/>
      <c r="Z488" s="113"/>
      <c r="AA488" s="112"/>
      <c r="AB488" s="431" t="str">
        <f t="shared" si="194"/>
        <v/>
      </c>
      <c r="AC488" s="704" t="str">
        <f t="shared" si="214"/>
        <v/>
      </c>
      <c r="AD488" s="622"/>
      <c r="AE488" s="462"/>
      <c r="AF488" s="360" t="str">
        <f t="shared" si="195"/>
        <v/>
      </c>
      <c r="AG488" s="360" t="str">
        <f t="shared" si="196"/>
        <v/>
      </c>
      <c r="AH488" s="361" t="str">
        <f t="shared" si="197"/>
        <v/>
      </c>
      <c r="AI488" s="361" t="str">
        <f t="shared" si="198"/>
        <v/>
      </c>
      <c r="AJ488" s="361" t="str">
        <f t="shared" si="199"/>
        <v/>
      </c>
      <c r="AK488" s="361" t="str">
        <f t="shared" si="200"/>
        <v/>
      </c>
      <c r="AL488" s="361" t="str">
        <f t="shared" si="201"/>
        <v/>
      </c>
      <c r="AM488" s="361" t="str">
        <f t="shared" si="202"/>
        <v/>
      </c>
      <c r="AN488" s="362" t="str">
        <f>IF(AF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2,FALSE),IF(OR(AJ488=1,AJ488=2),VLOOKUP(AH488,INDEX((係数_乗用_ガソリン,係数_乗用_CNG,係数_乗用_軽油,係数_乗用_メタノール,係数_乗用_LPG),1,1,AR488):INDEX((係数_乗用_ガソリン,係数_乗用_CNG,係数_乗用_軽油,係数_乗用_メタノール,係数_乗用_LPG),125,5,AR488),2,FALSE))))))</f>
        <v/>
      </c>
      <c r="AO488" s="362" t="str">
        <f>IF(T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3,FALSE),IF(OR(AJ488=1,AJ488=2),VLOOKUP(AH488,INDEX((係数_乗用_ガソリン,係数_乗用_CNG,係数_乗用_軽油,係数_乗用_メタノール,係数_乗用_LPG),1,1,AR488):INDEX((係数_乗用_ガソリン,係数_乗用_CNG,係数_乗用_軽油,係数_乗用_メタノール,係数_乗用_LPG),125,5,AR488),3,FALSE))))))</f>
        <v/>
      </c>
      <c r="AP488" s="361" t="str">
        <f t="shared" si="203"/>
        <v/>
      </c>
      <c r="AQ488" s="363" t="str">
        <f t="shared" si="204"/>
        <v/>
      </c>
      <c r="AR488" s="361" t="str">
        <f t="shared" si="205"/>
        <v/>
      </c>
      <c r="AS488" s="363" t="str">
        <f t="shared" si="206"/>
        <v/>
      </c>
      <c r="AT488" s="364" t="str">
        <f t="shared" si="207"/>
        <v/>
      </c>
      <c r="AX488" s="607" t="b">
        <f t="shared" si="215"/>
        <v>0</v>
      </c>
      <c r="AY488" s="6" t="str">
        <f t="shared" si="216"/>
        <v>FALSEFALSEFALSE</v>
      </c>
      <c r="AZ488" s="608">
        <f t="shared" si="208"/>
        <v>0</v>
      </c>
      <c r="BA488" s="609" t="str">
        <f t="shared" si="217"/>
        <v/>
      </c>
      <c r="BB488" s="609">
        <f t="shared" si="209"/>
        <v>0</v>
      </c>
      <c r="BC488" s="604" t="str">
        <f t="shared" si="210"/>
        <v/>
      </c>
    </row>
    <row r="489" spans="1:55">
      <c r="A489" s="366">
        <v>433</v>
      </c>
      <c r="B489" s="108"/>
      <c r="C489" s="286"/>
      <c r="D489" s="287"/>
      <c r="E489" s="287"/>
      <c r="F489" s="288"/>
      <c r="G489" s="290"/>
      <c r="H489" s="107"/>
      <c r="I489" s="290"/>
      <c r="J489" s="107"/>
      <c r="K489" s="358" t="str">
        <f t="shared" si="187"/>
        <v/>
      </c>
      <c r="L489" s="358">
        <f t="shared" si="211"/>
        <v>0</v>
      </c>
      <c r="M489" s="358">
        <f t="shared" si="212"/>
        <v>0</v>
      </c>
      <c r="N489" s="359" t="str">
        <f t="shared" si="188"/>
        <v/>
      </c>
      <c r="O489" s="359" t="str">
        <f t="shared" si="189"/>
        <v/>
      </c>
      <c r="P489" s="359" t="str">
        <f t="shared" si="190"/>
        <v/>
      </c>
      <c r="Q489" s="359" t="str">
        <f t="shared" si="191"/>
        <v/>
      </c>
      <c r="R489" s="359" t="str">
        <f t="shared" si="192"/>
        <v/>
      </c>
      <c r="S489" s="359" t="str">
        <f t="shared" si="193"/>
        <v/>
      </c>
      <c r="T489" s="431" t="str">
        <f t="shared" si="213"/>
        <v/>
      </c>
      <c r="U489" s="515"/>
      <c r="V489" s="108"/>
      <c r="W489" s="109"/>
      <c r="X489" s="110"/>
      <c r="Y489" s="111"/>
      <c r="Z489" s="113"/>
      <c r="AA489" s="112"/>
      <c r="AB489" s="431" t="str">
        <f t="shared" si="194"/>
        <v/>
      </c>
      <c r="AC489" s="704" t="str">
        <f t="shared" si="214"/>
        <v/>
      </c>
      <c r="AD489" s="622"/>
      <c r="AE489" s="462"/>
      <c r="AF489" s="360" t="str">
        <f t="shared" si="195"/>
        <v/>
      </c>
      <c r="AG489" s="360" t="str">
        <f t="shared" si="196"/>
        <v/>
      </c>
      <c r="AH489" s="361" t="str">
        <f t="shared" si="197"/>
        <v/>
      </c>
      <c r="AI489" s="361" t="str">
        <f t="shared" si="198"/>
        <v/>
      </c>
      <c r="AJ489" s="361" t="str">
        <f t="shared" si="199"/>
        <v/>
      </c>
      <c r="AK489" s="361" t="str">
        <f t="shared" si="200"/>
        <v/>
      </c>
      <c r="AL489" s="361" t="str">
        <f t="shared" si="201"/>
        <v/>
      </c>
      <c r="AM489" s="361" t="str">
        <f t="shared" si="202"/>
        <v/>
      </c>
      <c r="AN489" s="362" t="str">
        <f>IF(AF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2,FALSE),IF(OR(AJ489=1,AJ489=2),VLOOKUP(AH489,INDEX((係数_乗用_ガソリン,係数_乗用_CNG,係数_乗用_軽油,係数_乗用_メタノール,係数_乗用_LPG),1,1,AR489):INDEX((係数_乗用_ガソリン,係数_乗用_CNG,係数_乗用_軽油,係数_乗用_メタノール,係数_乗用_LPG),125,5,AR489),2,FALSE))))))</f>
        <v/>
      </c>
      <c r="AO489" s="362" t="str">
        <f>IF(T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3,FALSE),IF(OR(AJ489=1,AJ489=2),VLOOKUP(AH489,INDEX((係数_乗用_ガソリン,係数_乗用_CNG,係数_乗用_軽油,係数_乗用_メタノール,係数_乗用_LPG),1,1,AR489):INDEX((係数_乗用_ガソリン,係数_乗用_CNG,係数_乗用_軽油,係数_乗用_メタノール,係数_乗用_LPG),125,5,AR489),3,FALSE))))))</f>
        <v/>
      </c>
      <c r="AP489" s="361" t="str">
        <f t="shared" si="203"/>
        <v/>
      </c>
      <c r="AQ489" s="363" t="str">
        <f t="shared" si="204"/>
        <v/>
      </c>
      <c r="AR489" s="361" t="str">
        <f t="shared" si="205"/>
        <v/>
      </c>
      <c r="AS489" s="363" t="str">
        <f t="shared" si="206"/>
        <v/>
      </c>
      <c r="AT489" s="364" t="str">
        <f t="shared" si="207"/>
        <v/>
      </c>
      <c r="AX489" s="607" t="b">
        <f t="shared" si="215"/>
        <v>0</v>
      </c>
      <c r="AY489" s="6" t="str">
        <f t="shared" si="216"/>
        <v>FALSEFALSEFALSE</v>
      </c>
      <c r="AZ489" s="608">
        <f t="shared" si="208"/>
        <v>0</v>
      </c>
      <c r="BA489" s="609" t="str">
        <f t="shared" si="217"/>
        <v/>
      </c>
      <c r="BB489" s="609">
        <f t="shared" si="209"/>
        <v>0</v>
      </c>
      <c r="BC489" s="604" t="str">
        <f t="shared" si="210"/>
        <v/>
      </c>
    </row>
    <row r="490" spans="1:55">
      <c r="A490" s="366">
        <v>434</v>
      </c>
      <c r="B490" s="108"/>
      <c r="C490" s="286"/>
      <c r="D490" s="287"/>
      <c r="E490" s="287"/>
      <c r="F490" s="288"/>
      <c r="G490" s="290"/>
      <c r="H490" s="107"/>
      <c r="I490" s="290"/>
      <c r="J490" s="107"/>
      <c r="K490" s="358" t="str">
        <f t="shared" si="187"/>
        <v/>
      </c>
      <c r="L490" s="358">
        <f t="shared" si="211"/>
        <v>0</v>
      </c>
      <c r="M490" s="358">
        <f t="shared" si="212"/>
        <v>0</v>
      </c>
      <c r="N490" s="359" t="str">
        <f t="shared" si="188"/>
        <v/>
      </c>
      <c r="O490" s="359" t="str">
        <f t="shared" si="189"/>
        <v/>
      </c>
      <c r="P490" s="359" t="str">
        <f t="shared" si="190"/>
        <v/>
      </c>
      <c r="Q490" s="359" t="str">
        <f t="shared" si="191"/>
        <v/>
      </c>
      <c r="R490" s="359" t="str">
        <f t="shared" si="192"/>
        <v/>
      </c>
      <c r="S490" s="359" t="str">
        <f t="shared" si="193"/>
        <v/>
      </c>
      <c r="T490" s="431" t="str">
        <f t="shared" si="213"/>
        <v/>
      </c>
      <c r="U490" s="515"/>
      <c r="V490" s="108"/>
      <c r="W490" s="109"/>
      <c r="X490" s="110"/>
      <c r="Y490" s="111"/>
      <c r="Z490" s="113"/>
      <c r="AA490" s="112"/>
      <c r="AB490" s="431" t="str">
        <f t="shared" si="194"/>
        <v/>
      </c>
      <c r="AC490" s="704" t="str">
        <f t="shared" si="214"/>
        <v/>
      </c>
      <c r="AD490" s="622"/>
      <c r="AE490" s="462"/>
      <c r="AF490" s="360" t="str">
        <f t="shared" si="195"/>
        <v/>
      </c>
      <c r="AG490" s="360" t="str">
        <f t="shared" si="196"/>
        <v/>
      </c>
      <c r="AH490" s="361" t="str">
        <f t="shared" si="197"/>
        <v/>
      </c>
      <c r="AI490" s="361" t="str">
        <f t="shared" si="198"/>
        <v/>
      </c>
      <c r="AJ490" s="361" t="str">
        <f t="shared" si="199"/>
        <v/>
      </c>
      <c r="AK490" s="361" t="str">
        <f t="shared" si="200"/>
        <v/>
      </c>
      <c r="AL490" s="361" t="str">
        <f t="shared" si="201"/>
        <v/>
      </c>
      <c r="AM490" s="361" t="str">
        <f t="shared" si="202"/>
        <v/>
      </c>
      <c r="AN490" s="362" t="str">
        <f>IF(AF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2,FALSE),IF(OR(AJ490=1,AJ490=2),VLOOKUP(AH490,INDEX((係数_乗用_ガソリン,係数_乗用_CNG,係数_乗用_軽油,係数_乗用_メタノール,係数_乗用_LPG),1,1,AR490):INDEX((係数_乗用_ガソリン,係数_乗用_CNG,係数_乗用_軽油,係数_乗用_メタノール,係数_乗用_LPG),125,5,AR490),2,FALSE))))))</f>
        <v/>
      </c>
      <c r="AO490" s="362" t="str">
        <f>IF(T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3,FALSE),IF(OR(AJ490=1,AJ490=2),VLOOKUP(AH490,INDEX((係数_乗用_ガソリン,係数_乗用_CNG,係数_乗用_軽油,係数_乗用_メタノール,係数_乗用_LPG),1,1,AR490):INDEX((係数_乗用_ガソリン,係数_乗用_CNG,係数_乗用_軽油,係数_乗用_メタノール,係数_乗用_LPG),125,5,AR490),3,FALSE))))))</f>
        <v/>
      </c>
      <c r="AP490" s="361" t="str">
        <f t="shared" si="203"/>
        <v/>
      </c>
      <c r="AQ490" s="363" t="str">
        <f t="shared" si="204"/>
        <v/>
      </c>
      <c r="AR490" s="361" t="str">
        <f t="shared" si="205"/>
        <v/>
      </c>
      <c r="AS490" s="363" t="str">
        <f t="shared" si="206"/>
        <v/>
      </c>
      <c r="AT490" s="364" t="str">
        <f t="shared" si="207"/>
        <v/>
      </c>
      <c r="AX490" s="607" t="b">
        <f t="shared" si="215"/>
        <v>0</v>
      </c>
      <c r="AY490" s="6" t="str">
        <f t="shared" si="216"/>
        <v>FALSEFALSEFALSE</v>
      </c>
      <c r="AZ490" s="608">
        <f t="shared" si="208"/>
        <v>0</v>
      </c>
      <c r="BA490" s="609" t="str">
        <f t="shared" si="217"/>
        <v/>
      </c>
      <c r="BB490" s="609">
        <f t="shared" si="209"/>
        <v>0</v>
      </c>
      <c r="BC490" s="604" t="str">
        <f t="shared" si="210"/>
        <v/>
      </c>
    </row>
    <row r="491" spans="1:55">
      <c r="A491" s="366">
        <v>435</v>
      </c>
      <c r="B491" s="108"/>
      <c r="C491" s="286"/>
      <c r="D491" s="287"/>
      <c r="E491" s="287"/>
      <c r="F491" s="288"/>
      <c r="G491" s="290"/>
      <c r="H491" s="107"/>
      <c r="I491" s="290"/>
      <c r="J491" s="107"/>
      <c r="K491" s="358" t="str">
        <f t="shared" si="187"/>
        <v/>
      </c>
      <c r="L491" s="358">
        <f t="shared" si="211"/>
        <v>0</v>
      </c>
      <c r="M491" s="358">
        <f t="shared" si="212"/>
        <v>0</v>
      </c>
      <c r="N491" s="359" t="str">
        <f t="shared" si="188"/>
        <v/>
      </c>
      <c r="O491" s="359" t="str">
        <f t="shared" si="189"/>
        <v/>
      </c>
      <c r="P491" s="359" t="str">
        <f t="shared" si="190"/>
        <v/>
      </c>
      <c r="Q491" s="359" t="str">
        <f t="shared" si="191"/>
        <v/>
      </c>
      <c r="R491" s="359" t="str">
        <f t="shared" si="192"/>
        <v/>
      </c>
      <c r="S491" s="359" t="str">
        <f t="shared" si="193"/>
        <v/>
      </c>
      <c r="T491" s="431" t="str">
        <f t="shared" si="213"/>
        <v/>
      </c>
      <c r="U491" s="515"/>
      <c r="V491" s="108"/>
      <c r="W491" s="109"/>
      <c r="X491" s="110"/>
      <c r="Y491" s="111"/>
      <c r="Z491" s="113"/>
      <c r="AA491" s="112"/>
      <c r="AB491" s="431" t="str">
        <f t="shared" si="194"/>
        <v/>
      </c>
      <c r="AC491" s="704" t="str">
        <f t="shared" si="214"/>
        <v/>
      </c>
      <c r="AD491" s="622"/>
      <c r="AE491" s="462"/>
      <c r="AF491" s="360" t="str">
        <f t="shared" si="195"/>
        <v/>
      </c>
      <c r="AG491" s="360" t="str">
        <f t="shared" si="196"/>
        <v/>
      </c>
      <c r="AH491" s="361" t="str">
        <f t="shared" si="197"/>
        <v/>
      </c>
      <c r="AI491" s="361" t="str">
        <f t="shared" si="198"/>
        <v/>
      </c>
      <c r="AJ491" s="361" t="str">
        <f t="shared" si="199"/>
        <v/>
      </c>
      <c r="AK491" s="361" t="str">
        <f t="shared" si="200"/>
        <v/>
      </c>
      <c r="AL491" s="361" t="str">
        <f t="shared" si="201"/>
        <v/>
      </c>
      <c r="AM491" s="361" t="str">
        <f t="shared" si="202"/>
        <v/>
      </c>
      <c r="AN491" s="362" t="str">
        <f>IF(AF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2,FALSE),IF(OR(AJ491=1,AJ491=2),VLOOKUP(AH491,INDEX((係数_乗用_ガソリン,係数_乗用_CNG,係数_乗用_軽油,係数_乗用_メタノール,係数_乗用_LPG),1,1,AR491):INDEX((係数_乗用_ガソリン,係数_乗用_CNG,係数_乗用_軽油,係数_乗用_メタノール,係数_乗用_LPG),125,5,AR491),2,FALSE))))))</f>
        <v/>
      </c>
      <c r="AO491" s="362" t="str">
        <f>IF(T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3,FALSE),IF(OR(AJ491=1,AJ491=2),VLOOKUP(AH491,INDEX((係数_乗用_ガソリン,係数_乗用_CNG,係数_乗用_軽油,係数_乗用_メタノール,係数_乗用_LPG),1,1,AR491):INDEX((係数_乗用_ガソリン,係数_乗用_CNG,係数_乗用_軽油,係数_乗用_メタノール,係数_乗用_LPG),125,5,AR491),3,FALSE))))))</f>
        <v/>
      </c>
      <c r="AP491" s="361" t="str">
        <f t="shared" si="203"/>
        <v/>
      </c>
      <c r="AQ491" s="363" t="str">
        <f t="shared" si="204"/>
        <v/>
      </c>
      <c r="AR491" s="361" t="str">
        <f t="shared" si="205"/>
        <v/>
      </c>
      <c r="AS491" s="363" t="str">
        <f t="shared" si="206"/>
        <v/>
      </c>
      <c r="AT491" s="364" t="str">
        <f t="shared" si="207"/>
        <v/>
      </c>
      <c r="AX491" s="607" t="b">
        <f t="shared" si="215"/>
        <v>0</v>
      </c>
      <c r="AY491" s="6" t="str">
        <f t="shared" si="216"/>
        <v>FALSEFALSEFALSE</v>
      </c>
      <c r="AZ491" s="608">
        <f t="shared" si="208"/>
        <v>0</v>
      </c>
      <c r="BA491" s="609" t="str">
        <f t="shared" si="217"/>
        <v/>
      </c>
      <c r="BB491" s="609">
        <f t="shared" si="209"/>
        <v>0</v>
      </c>
      <c r="BC491" s="604" t="str">
        <f t="shared" si="210"/>
        <v/>
      </c>
    </row>
    <row r="492" spans="1:55">
      <c r="A492" s="366">
        <v>436</v>
      </c>
      <c r="B492" s="108"/>
      <c r="C492" s="286"/>
      <c r="D492" s="287"/>
      <c r="E492" s="287"/>
      <c r="F492" s="288"/>
      <c r="G492" s="290"/>
      <c r="H492" s="107"/>
      <c r="I492" s="290"/>
      <c r="J492" s="107"/>
      <c r="K492" s="358" t="str">
        <f t="shared" si="187"/>
        <v/>
      </c>
      <c r="L492" s="358">
        <f t="shared" si="211"/>
        <v>0</v>
      </c>
      <c r="M492" s="358">
        <f t="shared" si="212"/>
        <v>0</v>
      </c>
      <c r="N492" s="359" t="str">
        <f t="shared" si="188"/>
        <v/>
      </c>
      <c r="O492" s="359" t="str">
        <f t="shared" si="189"/>
        <v/>
      </c>
      <c r="P492" s="359" t="str">
        <f t="shared" si="190"/>
        <v/>
      </c>
      <c r="Q492" s="359" t="str">
        <f t="shared" si="191"/>
        <v/>
      </c>
      <c r="R492" s="359" t="str">
        <f t="shared" si="192"/>
        <v/>
      </c>
      <c r="S492" s="359" t="str">
        <f t="shared" si="193"/>
        <v/>
      </c>
      <c r="T492" s="431" t="str">
        <f t="shared" si="213"/>
        <v/>
      </c>
      <c r="U492" s="515"/>
      <c r="V492" s="108"/>
      <c r="W492" s="109"/>
      <c r="X492" s="110"/>
      <c r="Y492" s="111"/>
      <c r="Z492" s="113"/>
      <c r="AA492" s="112"/>
      <c r="AB492" s="431" t="str">
        <f t="shared" si="194"/>
        <v/>
      </c>
      <c r="AC492" s="704" t="str">
        <f t="shared" si="214"/>
        <v/>
      </c>
      <c r="AD492" s="622"/>
      <c r="AE492" s="462"/>
      <c r="AF492" s="360" t="str">
        <f t="shared" si="195"/>
        <v/>
      </c>
      <c r="AG492" s="360" t="str">
        <f t="shared" si="196"/>
        <v/>
      </c>
      <c r="AH492" s="361" t="str">
        <f t="shared" si="197"/>
        <v/>
      </c>
      <c r="AI492" s="361" t="str">
        <f t="shared" si="198"/>
        <v/>
      </c>
      <c r="AJ492" s="361" t="str">
        <f t="shared" si="199"/>
        <v/>
      </c>
      <c r="AK492" s="361" t="str">
        <f t="shared" si="200"/>
        <v/>
      </c>
      <c r="AL492" s="361" t="str">
        <f t="shared" si="201"/>
        <v/>
      </c>
      <c r="AM492" s="361" t="str">
        <f t="shared" si="202"/>
        <v/>
      </c>
      <c r="AN492" s="362" t="str">
        <f>IF(AF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2,FALSE),IF(OR(AJ492=1,AJ492=2),VLOOKUP(AH492,INDEX((係数_乗用_ガソリン,係数_乗用_CNG,係数_乗用_軽油,係数_乗用_メタノール,係数_乗用_LPG),1,1,AR492):INDEX((係数_乗用_ガソリン,係数_乗用_CNG,係数_乗用_軽油,係数_乗用_メタノール,係数_乗用_LPG),125,5,AR492),2,FALSE))))))</f>
        <v/>
      </c>
      <c r="AO492" s="362" t="str">
        <f>IF(T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3,FALSE),IF(OR(AJ492=1,AJ492=2),VLOOKUP(AH492,INDEX((係数_乗用_ガソリン,係数_乗用_CNG,係数_乗用_軽油,係数_乗用_メタノール,係数_乗用_LPG),1,1,AR492):INDEX((係数_乗用_ガソリン,係数_乗用_CNG,係数_乗用_軽油,係数_乗用_メタノール,係数_乗用_LPG),125,5,AR492),3,FALSE))))))</f>
        <v/>
      </c>
      <c r="AP492" s="361" t="str">
        <f t="shared" si="203"/>
        <v/>
      </c>
      <c r="AQ492" s="363" t="str">
        <f t="shared" si="204"/>
        <v/>
      </c>
      <c r="AR492" s="361" t="str">
        <f t="shared" si="205"/>
        <v/>
      </c>
      <c r="AS492" s="363" t="str">
        <f t="shared" si="206"/>
        <v/>
      </c>
      <c r="AT492" s="364" t="str">
        <f t="shared" si="207"/>
        <v/>
      </c>
      <c r="AX492" s="607" t="b">
        <f t="shared" si="215"/>
        <v>0</v>
      </c>
      <c r="AY492" s="6" t="str">
        <f t="shared" si="216"/>
        <v>FALSEFALSEFALSE</v>
      </c>
      <c r="AZ492" s="608">
        <f t="shared" si="208"/>
        <v>0</v>
      </c>
      <c r="BA492" s="609" t="str">
        <f t="shared" si="217"/>
        <v/>
      </c>
      <c r="BB492" s="609">
        <f t="shared" si="209"/>
        <v>0</v>
      </c>
      <c r="BC492" s="604" t="str">
        <f t="shared" si="210"/>
        <v/>
      </c>
    </row>
    <row r="493" spans="1:55">
      <c r="A493" s="366">
        <v>437</v>
      </c>
      <c r="B493" s="108"/>
      <c r="C493" s="286"/>
      <c r="D493" s="287"/>
      <c r="E493" s="287"/>
      <c r="F493" s="288"/>
      <c r="G493" s="290"/>
      <c r="H493" s="107"/>
      <c r="I493" s="290"/>
      <c r="J493" s="107"/>
      <c r="K493" s="358" t="str">
        <f t="shared" si="187"/>
        <v/>
      </c>
      <c r="L493" s="358">
        <f t="shared" si="211"/>
        <v>0</v>
      </c>
      <c r="M493" s="358">
        <f t="shared" si="212"/>
        <v>0</v>
      </c>
      <c r="N493" s="359" t="str">
        <f t="shared" si="188"/>
        <v/>
      </c>
      <c r="O493" s="359" t="str">
        <f t="shared" si="189"/>
        <v/>
      </c>
      <c r="P493" s="359" t="str">
        <f t="shared" si="190"/>
        <v/>
      </c>
      <c r="Q493" s="359" t="str">
        <f t="shared" si="191"/>
        <v/>
      </c>
      <c r="R493" s="359" t="str">
        <f t="shared" si="192"/>
        <v/>
      </c>
      <c r="S493" s="359" t="str">
        <f t="shared" si="193"/>
        <v/>
      </c>
      <c r="T493" s="431" t="str">
        <f t="shared" si="213"/>
        <v/>
      </c>
      <c r="U493" s="515"/>
      <c r="V493" s="108"/>
      <c r="W493" s="109"/>
      <c r="X493" s="110"/>
      <c r="Y493" s="111"/>
      <c r="Z493" s="113"/>
      <c r="AA493" s="112"/>
      <c r="AB493" s="431" t="str">
        <f t="shared" si="194"/>
        <v/>
      </c>
      <c r="AC493" s="704" t="str">
        <f t="shared" si="214"/>
        <v/>
      </c>
      <c r="AD493" s="622"/>
      <c r="AE493" s="462"/>
      <c r="AF493" s="360" t="str">
        <f t="shared" si="195"/>
        <v/>
      </c>
      <c r="AG493" s="360" t="str">
        <f t="shared" si="196"/>
        <v/>
      </c>
      <c r="AH493" s="361" t="str">
        <f t="shared" si="197"/>
        <v/>
      </c>
      <c r="AI493" s="361" t="str">
        <f t="shared" si="198"/>
        <v/>
      </c>
      <c r="AJ493" s="361" t="str">
        <f t="shared" si="199"/>
        <v/>
      </c>
      <c r="AK493" s="361" t="str">
        <f t="shared" si="200"/>
        <v/>
      </c>
      <c r="AL493" s="361" t="str">
        <f t="shared" si="201"/>
        <v/>
      </c>
      <c r="AM493" s="361" t="str">
        <f t="shared" si="202"/>
        <v/>
      </c>
      <c r="AN493" s="362" t="str">
        <f>IF(AF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2,FALSE),IF(OR(AJ493=1,AJ493=2),VLOOKUP(AH493,INDEX((係数_乗用_ガソリン,係数_乗用_CNG,係数_乗用_軽油,係数_乗用_メタノール,係数_乗用_LPG),1,1,AR493):INDEX((係数_乗用_ガソリン,係数_乗用_CNG,係数_乗用_軽油,係数_乗用_メタノール,係数_乗用_LPG),125,5,AR493),2,FALSE))))))</f>
        <v/>
      </c>
      <c r="AO493" s="362" t="str">
        <f>IF(T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3,FALSE),IF(OR(AJ493=1,AJ493=2),VLOOKUP(AH493,INDEX((係数_乗用_ガソリン,係数_乗用_CNG,係数_乗用_軽油,係数_乗用_メタノール,係数_乗用_LPG),1,1,AR493):INDEX((係数_乗用_ガソリン,係数_乗用_CNG,係数_乗用_軽油,係数_乗用_メタノール,係数_乗用_LPG),125,5,AR493),3,FALSE))))))</f>
        <v/>
      </c>
      <c r="AP493" s="361" t="str">
        <f t="shared" si="203"/>
        <v/>
      </c>
      <c r="AQ493" s="363" t="str">
        <f t="shared" si="204"/>
        <v/>
      </c>
      <c r="AR493" s="361" t="str">
        <f t="shared" si="205"/>
        <v/>
      </c>
      <c r="AS493" s="363" t="str">
        <f t="shared" si="206"/>
        <v/>
      </c>
      <c r="AT493" s="364" t="str">
        <f t="shared" si="207"/>
        <v/>
      </c>
      <c r="AX493" s="607" t="b">
        <f t="shared" si="215"/>
        <v>0</v>
      </c>
      <c r="AY493" s="6" t="str">
        <f t="shared" si="216"/>
        <v>FALSEFALSEFALSE</v>
      </c>
      <c r="AZ493" s="608">
        <f t="shared" si="208"/>
        <v>0</v>
      </c>
      <c r="BA493" s="609" t="str">
        <f t="shared" si="217"/>
        <v/>
      </c>
      <c r="BB493" s="609">
        <f t="shared" si="209"/>
        <v>0</v>
      </c>
      <c r="BC493" s="604" t="str">
        <f t="shared" si="210"/>
        <v/>
      </c>
    </row>
    <row r="494" spans="1:55">
      <c r="A494" s="366">
        <v>438</v>
      </c>
      <c r="B494" s="108"/>
      <c r="C494" s="286"/>
      <c r="D494" s="287"/>
      <c r="E494" s="287"/>
      <c r="F494" s="288"/>
      <c r="G494" s="290"/>
      <c r="H494" s="107"/>
      <c r="I494" s="290"/>
      <c r="J494" s="107"/>
      <c r="K494" s="358" t="str">
        <f t="shared" si="187"/>
        <v/>
      </c>
      <c r="L494" s="358">
        <f t="shared" si="211"/>
        <v>0</v>
      </c>
      <c r="M494" s="358">
        <f t="shared" si="212"/>
        <v>0</v>
      </c>
      <c r="N494" s="359" t="str">
        <f t="shared" si="188"/>
        <v/>
      </c>
      <c r="O494" s="359" t="str">
        <f t="shared" si="189"/>
        <v/>
      </c>
      <c r="P494" s="359" t="str">
        <f t="shared" si="190"/>
        <v/>
      </c>
      <c r="Q494" s="359" t="str">
        <f t="shared" si="191"/>
        <v/>
      </c>
      <c r="R494" s="359" t="str">
        <f t="shared" si="192"/>
        <v/>
      </c>
      <c r="S494" s="359" t="str">
        <f t="shared" si="193"/>
        <v/>
      </c>
      <c r="T494" s="431" t="str">
        <f t="shared" si="213"/>
        <v/>
      </c>
      <c r="U494" s="515"/>
      <c r="V494" s="108"/>
      <c r="W494" s="109"/>
      <c r="X494" s="110"/>
      <c r="Y494" s="111"/>
      <c r="Z494" s="113"/>
      <c r="AA494" s="112"/>
      <c r="AB494" s="431" t="str">
        <f t="shared" si="194"/>
        <v/>
      </c>
      <c r="AC494" s="704" t="str">
        <f t="shared" si="214"/>
        <v/>
      </c>
      <c r="AD494" s="622"/>
      <c r="AE494" s="462"/>
      <c r="AF494" s="360" t="str">
        <f t="shared" si="195"/>
        <v/>
      </c>
      <c r="AG494" s="360" t="str">
        <f t="shared" si="196"/>
        <v/>
      </c>
      <c r="AH494" s="361" t="str">
        <f t="shared" si="197"/>
        <v/>
      </c>
      <c r="AI494" s="361" t="str">
        <f t="shared" si="198"/>
        <v/>
      </c>
      <c r="AJ494" s="361" t="str">
        <f t="shared" si="199"/>
        <v/>
      </c>
      <c r="AK494" s="361" t="str">
        <f t="shared" si="200"/>
        <v/>
      </c>
      <c r="AL494" s="361" t="str">
        <f t="shared" si="201"/>
        <v/>
      </c>
      <c r="AM494" s="361" t="str">
        <f t="shared" si="202"/>
        <v/>
      </c>
      <c r="AN494" s="362" t="str">
        <f>IF(AF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2,FALSE),IF(OR(AJ494=1,AJ494=2),VLOOKUP(AH494,INDEX((係数_乗用_ガソリン,係数_乗用_CNG,係数_乗用_軽油,係数_乗用_メタノール,係数_乗用_LPG),1,1,AR494):INDEX((係数_乗用_ガソリン,係数_乗用_CNG,係数_乗用_軽油,係数_乗用_メタノール,係数_乗用_LPG),125,5,AR494),2,FALSE))))))</f>
        <v/>
      </c>
      <c r="AO494" s="362" t="str">
        <f>IF(T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3,FALSE),IF(OR(AJ494=1,AJ494=2),VLOOKUP(AH494,INDEX((係数_乗用_ガソリン,係数_乗用_CNG,係数_乗用_軽油,係数_乗用_メタノール,係数_乗用_LPG),1,1,AR494):INDEX((係数_乗用_ガソリン,係数_乗用_CNG,係数_乗用_軽油,係数_乗用_メタノール,係数_乗用_LPG),125,5,AR494),3,FALSE))))))</f>
        <v/>
      </c>
      <c r="AP494" s="361" t="str">
        <f t="shared" si="203"/>
        <v/>
      </c>
      <c r="AQ494" s="363" t="str">
        <f t="shared" si="204"/>
        <v/>
      </c>
      <c r="AR494" s="361" t="str">
        <f t="shared" si="205"/>
        <v/>
      </c>
      <c r="AS494" s="363" t="str">
        <f t="shared" si="206"/>
        <v/>
      </c>
      <c r="AT494" s="364" t="str">
        <f t="shared" si="207"/>
        <v/>
      </c>
      <c r="AX494" s="607" t="b">
        <f t="shared" si="215"/>
        <v>0</v>
      </c>
      <c r="AY494" s="6" t="str">
        <f t="shared" si="216"/>
        <v>FALSEFALSEFALSE</v>
      </c>
      <c r="AZ494" s="608">
        <f t="shared" si="208"/>
        <v>0</v>
      </c>
      <c r="BA494" s="609" t="str">
        <f t="shared" si="217"/>
        <v/>
      </c>
      <c r="BB494" s="609">
        <f t="shared" si="209"/>
        <v>0</v>
      </c>
      <c r="BC494" s="604" t="str">
        <f t="shared" si="210"/>
        <v/>
      </c>
    </row>
    <row r="495" spans="1:55">
      <c r="A495" s="366">
        <v>439</v>
      </c>
      <c r="B495" s="108"/>
      <c r="C495" s="286"/>
      <c r="D495" s="287"/>
      <c r="E495" s="287"/>
      <c r="F495" s="288"/>
      <c r="G495" s="290"/>
      <c r="H495" s="107"/>
      <c r="I495" s="290"/>
      <c r="J495" s="107"/>
      <c r="K495" s="358" t="str">
        <f t="shared" si="187"/>
        <v/>
      </c>
      <c r="L495" s="358">
        <f t="shared" si="211"/>
        <v>0</v>
      </c>
      <c r="M495" s="358">
        <f t="shared" si="212"/>
        <v>0</v>
      </c>
      <c r="N495" s="359" t="str">
        <f t="shared" si="188"/>
        <v/>
      </c>
      <c r="O495" s="359" t="str">
        <f t="shared" si="189"/>
        <v/>
      </c>
      <c r="P495" s="359" t="str">
        <f t="shared" si="190"/>
        <v/>
      </c>
      <c r="Q495" s="359" t="str">
        <f t="shared" si="191"/>
        <v/>
      </c>
      <c r="R495" s="359" t="str">
        <f t="shared" si="192"/>
        <v/>
      </c>
      <c r="S495" s="359" t="str">
        <f t="shared" si="193"/>
        <v/>
      </c>
      <c r="T495" s="431" t="str">
        <f t="shared" si="213"/>
        <v/>
      </c>
      <c r="U495" s="515"/>
      <c r="V495" s="108"/>
      <c r="W495" s="109"/>
      <c r="X495" s="110"/>
      <c r="Y495" s="111"/>
      <c r="Z495" s="113"/>
      <c r="AA495" s="112"/>
      <c r="AB495" s="431" t="str">
        <f t="shared" si="194"/>
        <v/>
      </c>
      <c r="AC495" s="704" t="str">
        <f t="shared" si="214"/>
        <v/>
      </c>
      <c r="AD495" s="622"/>
      <c r="AE495" s="462"/>
      <c r="AF495" s="360" t="str">
        <f t="shared" si="195"/>
        <v/>
      </c>
      <c r="AG495" s="360" t="str">
        <f t="shared" si="196"/>
        <v/>
      </c>
      <c r="AH495" s="361" t="str">
        <f t="shared" si="197"/>
        <v/>
      </c>
      <c r="AI495" s="361" t="str">
        <f t="shared" si="198"/>
        <v/>
      </c>
      <c r="AJ495" s="361" t="str">
        <f t="shared" si="199"/>
        <v/>
      </c>
      <c r="AK495" s="361" t="str">
        <f t="shared" si="200"/>
        <v/>
      </c>
      <c r="AL495" s="361" t="str">
        <f t="shared" si="201"/>
        <v/>
      </c>
      <c r="AM495" s="361" t="str">
        <f t="shared" si="202"/>
        <v/>
      </c>
      <c r="AN495" s="362" t="str">
        <f>IF(AF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2,FALSE),IF(OR(AJ495=1,AJ495=2),VLOOKUP(AH495,INDEX((係数_乗用_ガソリン,係数_乗用_CNG,係数_乗用_軽油,係数_乗用_メタノール,係数_乗用_LPG),1,1,AR495):INDEX((係数_乗用_ガソリン,係数_乗用_CNG,係数_乗用_軽油,係数_乗用_メタノール,係数_乗用_LPG),125,5,AR495),2,FALSE))))))</f>
        <v/>
      </c>
      <c r="AO495" s="362" t="str">
        <f>IF(T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3,FALSE),IF(OR(AJ495=1,AJ495=2),VLOOKUP(AH495,INDEX((係数_乗用_ガソリン,係数_乗用_CNG,係数_乗用_軽油,係数_乗用_メタノール,係数_乗用_LPG),1,1,AR495):INDEX((係数_乗用_ガソリン,係数_乗用_CNG,係数_乗用_軽油,係数_乗用_メタノール,係数_乗用_LPG),125,5,AR495),3,FALSE))))))</f>
        <v/>
      </c>
      <c r="AP495" s="361" t="str">
        <f t="shared" si="203"/>
        <v/>
      </c>
      <c r="AQ495" s="363" t="str">
        <f t="shared" si="204"/>
        <v/>
      </c>
      <c r="AR495" s="361" t="str">
        <f t="shared" si="205"/>
        <v/>
      </c>
      <c r="AS495" s="363" t="str">
        <f t="shared" si="206"/>
        <v/>
      </c>
      <c r="AT495" s="364" t="str">
        <f t="shared" si="207"/>
        <v/>
      </c>
      <c r="AX495" s="607" t="b">
        <f t="shared" si="215"/>
        <v>0</v>
      </c>
      <c r="AY495" s="6" t="str">
        <f t="shared" si="216"/>
        <v>FALSEFALSEFALSE</v>
      </c>
      <c r="AZ495" s="608">
        <f t="shared" si="208"/>
        <v>0</v>
      </c>
      <c r="BA495" s="609" t="str">
        <f t="shared" si="217"/>
        <v/>
      </c>
      <c r="BB495" s="609">
        <f t="shared" si="209"/>
        <v>0</v>
      </c>
      <c r="BC495" s="604" t="str">
        <f t="shared" si="210"/>
        <v/>
      </c>
    </row>
    <row r="496" spans="1:55">
      <c r="A496" s="366">
        <v>440</v>
      </c>
      <c r="B496" s="108"/>
      <c r="C496" s="286"/>
      <c r="D496" s="287"/>
      <c r="E496" s="287"/>
      <c r="F496" s="288"/>
      <c r="G496" s="290"/>
      <c r="H496" s="107"/>
      <c r="I496" s="290"/>
      <c r="J496" s="107"/>
      <c r="K496" s="358" t="str">
        <f t="shared" si="187"/>
        <v/>
      </c>
      <c r="L496" s="358">
        <f t="shared" si="211"/>
        <v>0</v>
      </c>
      <c r="M496" s="358">
        <f t="shared" si="212"/>
        <v>0</v>
      </c>
      <c r="N496" s="359" t="str">
        <f t="shared" si="188"/>
        <v/>
      </c>
      <c r="O496" s="359" t="str">
        <f t="shared" si="189"/>
        <v/>
      </c>
      <c r="P496" s="359" t="str">
        <f t="shared" si="190"/>
        <v/>
      </c>
      <c r="Q496" s="359" t="str">
        <f t="shared" si="191"/>
        <v/>
      </c>
      <c r="R496" s="359" t="str">
        <f t="shared" si="192"/>
        <v/>
      </c>
      <c r="S496" s="359" t="str">
        <f t="shared" si="193"/>
        <v/>
      </c>
      <c r="T496" s="431" t="str">
        <f t="shared" si="213"/>
        <v/>
      </c>
      <c r="U496" s="515"/>
      <c r="V496" s="108"/>
      <c r="W496" s="109"/>
      <c r="X496" s="110"/>
      <c r="Y496" s="111"/>
      <c r="Z496" s="113"/>
      <c r="AA496" s="112"/>
      <c r="AB496" s="431" t="str">
        <f t="shared" si="194"/>
        <v/>
      </c>
      <c r="AC496" s="704" t="str">
        <f t="shared" si="214"/>
        <v/>
      </c>
      <c r="AD496" s="622"/>
      <c r="AE496" s="462"/>
      <c r="AF496" s="360" t="str">
        <f t="shared" si="195"/>
        <v/>
      </c>
      <c r="AG496" s="360" t="str">
        <f t="shared" si="196"/>
        <v/>
      </c>
      <c r="AH496" s="361" t="str">
        <f t="shared" si="197"/>
        <v/>
      </c>
      <c r="AI496" s="361" t="str">
        <f t="shared" si="198"/>
        <v/>
      </c>
      <c r="AJ496" s="361" t="str">
        <f t="shared" si="199"/>
        <v/>
      </c>
      <c r="AK496" s="361" t="str">
        <f t="shared" si="200"/>
        <v/>
      </c>
      <c r="AL496" s="361" t="str">
        <f t="shared" si="201"/>
        <v/>
      </c>
      <c r="AM496" s="361" t="str">
        <f t="shared" si="202"/>
        <v/>
      </c>
      <c r="AN496" s="362" t="str">
        <f>IF(AF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2,FALSE),IF(OR(AJ496=1,AJ496=2),VLOOKUP(AH496,INDEX((係数_乗用_ガソリン,係数_乗用_CNG,係数_乗用_軽油,係数_乗用_メタノール,係数_乗用_LPG),1,1,AR496):INDEX((係数_乗用_ガソリン,係数_乗用_CNG,係数_乗用_軽油,係数_乗用_メタノール,係数_乗用_LPG),125,5,AR496),2,FALSE))))))</f>
        <v/>
      </c>
      <c r="AO496" s="362" t="str">
        <f>IF(T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3,FALSE),IF(OR(AJ496=1,AJ496=2),VLOOKUP(AH496,INDEX((係数_乗用_ガソリン,係数_乗用_CNG,係数_乗用_軽油,係数_乗用_メタノール,係数_乗用_LPG),1,1,AR496):INDEX((係数_乗用_ガソリン,係数_乗用_CNG,係数_乗用_軽油,係数_乗用_メタノール,係数_乗用_LPG),125,5,AR496),3,FALSE))))))</f>
        <v/>
      </c>
      <c r="AP496" s="361" t="str">
        <f t="shared" si="203"/>
        <v/>
      </c>
      <c r="AQ496" s="363" t="str">
        <f t="shared" si="204"/>
        <v/>
      </c>
      <c r="AR496" s="361" t="str">
        <f t="shared" si="205"/>
        <v/>
      </c>
      <c r="AS496" s="363" t="str">
        <f t="shared" si="206"/>
        <v/>
      </c>
      <c r="AT496" s="364" t="str">
        <f t="shared" si="207"/>
        <v/>
      </c>
      <c r="AX496" s="607" t="b">
        <f t="shared" si="215"/>
        <v>0</v>
      </c>
      <c r="AY496" s="6" t="str">
        <f t="shared" si="216"/>
        <v>FALSEFALSEFALSE</v>
      </c>
      <c r="AZ496" s="608">
        <f t="shared" si="208"/>
        <v>0</v>
      </c>
      <c r="BA496" s="609" t="str">
        <f t="shared" si="217"/>
        <v/>
      </c>
      <c r="BB496" s="609">
        <f t="shared" si="209"/>
        <v>0</v>
      </c>
      <c r="BC496" s="604" t="str">
        <f t="shared" si="210"/>
        <v/>
      </c>
    </row>
    <row r="497" spans="1:55">
      <c r="A497" s="366">
        <v>441</v>
      </c>
      <c r="B497" s="108"/>
      <c r="C497" s="286"/>
      <c r="D497" s="287"/>
      <c r="E497" s="287"/>
      <c r="F497" s="288"/>
      <c r="G497" s="290"/>
      <c r="H497" s="107"/>
      <c r="I497" s="290"/>
      <c r="J497" s="107"/>
      <c r="K497" s="358" t="str">
        <f t="shared" si="187"/>
        <v/>
      </c>
      <c r="L497" s="358">
        <f t="shared" si="211"/>
        <v>0</v>
      </c>
      <c r="M497" s="358">
        <f t="shared" si="212"/>
        <v>0</v>
      </c>
      <c r="N497" s="359" t="str">
        <f t="shared" si="188"/>
        <v/>
      </c>
      <c r="O497" s="359" t="str">
        <f t="shared" si="189"/>
        <v/>
      </c>
      <c r="P497" s="359" t="str">
        <f t="shared" si="190"/>
        <v/>
      </c>
      <c r="Q497" s="359" t="str">
        <f t="shared" si="191"/>
        <v/>
      </c>
      <c r="R497" s="359" t="str">
        <f t="shared" si="192"/>
        <v/>
      </c>
      <c r="S497" s="359" t="str">
        <f t="shared" si="193"/>
        <v/>
      </c>
      <c r="T497" s="431" t="str">
        <f t="shared" si="213"/>
        <v/>
      </c>
      <c r="U497" s="515"/>
      <c r="V497" s="108"/>
      <c r="W497" s="109"/>
      <c r="X497" s="110"/>
      <c r="Y497" s="111"/>
      <c r="Z497" s="113"/>
      <c r="AA497" s="112"/>
      <c r="AB497" s="431" t="str">
        <f t="shared" si="194"/>
        <v/>
      </c>
      <c r="AC497" s="704" t="str">
        <f t="shared" si="214"/>
        <v/>
      </c>
      <c r="AD497" s="622"/>
      <c r="AE497" s="462"/>
      <c r="AF497" s="360" t="str">
        <f t="shared" si="195"/>
        <v/>
      </c>
      <c r="AG497" s="360" t="str">
        <f t="shared" si="196"/>
        <v/>
      </c>
      <c r="AH497" s="361" t="str">
        <f t="shared" si="197"/>
        <v/>
      </c>
      <c r="AI497" s="361" t="str">
        <f t="shared" si="198"/>
        <v/>
      </c>
      <c r="AJ497" s="361" t="str">
        <f t="shared" si="199"/>
        <v/>
      </c>
      <c r="AK497" s="361" t="str">
        <f t="shared" si="200"/>
        <v/>
      </c>
      <c r="AL497" s="361" t="str">
        <f t="shared" si="201"/>
        <v/>
      </c>
      <c r="AM497" s="361" t="str">
        <f t="shared" si="202"/>
        <v/>
      </c>
      <c r="AN497" s="362" t="str">
        <f>IF(AF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2,FALSE),IF(OR(AJ497=1,AJ497=2),VLOOKUP(AH497,INDEX((係数_乗用_ガソリン,係数_乗用_CNG,係数_乗用_軽油,係数_乗用_メタノール,係数_乗用_LPG),1,1,AR497):INDEX((係数_乗用_ガソリン,係数_乗用_CNG,係数_乗用_軽油,係数_乗用_メタノール,係数_乗用_LPG),125,5,AR497),2,FALSE))))))</f>
        <v/>
      </c>
      <c r="AO497" s="362" t="str">
        <f>IF(T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3,FALSE),IF(OR(AJ497=1,AJ497=2),VLOOKUP(AH497,INDEX((係数_乗用_ガソリン,係数_乗用_CNG,係数_乗用_軽油,係数_乗用_メタノール,係数_乗用_LPG),1,1,AR497):INDEX((係数_乗用_ガソリン,係数_乗用_CNG,係数_乗用_軽油,係数_乗用_メタノール,係数_乗用_LPG),125,5,AR497),3,FALSE))))))</f>
        <v/>
      </c>
      <c r="AP497" s="361" t="str">
        <f t="shared" si="203"/>
        <v/>
      </c>
      <c r="AQ497" s="363" t="str">
        <f t="shared" si="204"/>
        <v/>
      </c>
      <c r="AR497" s="361" t="str">
        <f t="shared" si="205"/>
        <v/>
      </c>
      <c r="AS497" s="363" t="str">
        <f t="shared" si="206"/>
        <v/>
      </c>
      <c r="AT497" s="364" t="str">
        <f t="shared" si="207"/>
        <v/>
      </c>
      <c r="AX497" s="607" t="b">
        <f t="shared" si="215"/>
        <v>0</v>
      </c>
      <c r="AY497" s="6" t="str">
        <f t="shared" si="216"/>
        <v>FALSEFALSEFALSE</v>
      </c>
      <c r="AZ497" s="608">
        <f t="shared" si="208"/>
        <v>0</v>
      </c>
      <c r="BA497" s="609" t="str">
        <f t="shared" si="217"/>
        <v/>
      </c>
      <c r="BB497" s="609">
        <f t="shared" si="209"/>
        <v>0</v>
      </c>
      <c r="BC497" s="604" t="str">
        <f t="shared" si="210"/>
        <v/>
      </c>
    </row>
    <row r="498" spans="1:55">
      <c r="A498" s="366">
        <v>442</v>
      </c>
      <c r="B498" s="108"/>
      <c r="C498" s="286"/>
      <c r="D498" s="287"/>
      <c r="E498" s="287"/>
      <c r="F498" s="288"/>
      <c r="G498" s="290"/>
      <c r="H498" s="107"/>
      <c r="I498" s="290"/>
      <c r="J498" s="107"/>
      <c r="K498" s="358" t="str">
        <f t="shared" si="187"/>
        <v/>
      </c>
      <c r="L498" s="358">
        <f t="shared" si="211"/>
        <v>0</v>
      </c>
      <c r="M498" s="358">
        <f t="shared" si="212"/>
        <v>0</v>
      </c>
      <c r="N498" s="359" t="str">
        <f t="shared" si="188"/>
        <v/>
      </c>
      <c r="O498" s="359" t="str">
        <f t="shared" si="189"/>
        <v/>
      </c>
      <c r="P498" s="359" t="str">
        <f t="shared" si="190"/>
        <v/>
      </c>
      <c r="Q498" s="359" t="str">
        <f t="shared" si="191"/>
        <v/>
      </c>
      <c r="R498" s="359" t="str">
        <f t="shared" si="192"/>
        <v/>
      </c>
      <c r="S498" s="359" t="str">
        <f t="shared" si="193"/>
        <v/>
      </c>
      <c r="T498" s="431" t="str">
        <f t="shared" si="213"/>
        <v/>
      </c>
      <c r="U498" s="515"/>
      <c r="V498" s="108"/>
      <c r="W498" s="109"/>
      <c r="X498" s="110"/>
      <c r="Y498" s="111"/>
      <c r="Z498" s="113"/>
      <c r="AA498" s="112"/>
      <c r="AB498" s="431" t="str">
        <f t="shared" si="194"/>
        <v/>
      </c>
      <c r="AC498" s="704" t="str">
        <f t="shared" si="214"/>
        <v/>
      </c>
      <c r="AD498" s="622"/>
      <c r="AE498" s="462"/>
      <c r="AF498" s="360" t="str">
        <f t="shared" si="195"/>
        <v/>
      </c>
      <c r="AG498" s="360" t="str">
        <f t="shared" si="196"/>
        <v/>
      </c>
      <c r="AH498" s="361" t="str">
        <f t="shared" si="197"/>
        <v/>
      </c>
      <c r="AI498" s="361" t="str">
        <f t="shared" si="198"/>
        <v/>
      </c>
      <c r="AJ498" s="361" t="str">
        <f t="shared" si="199"/>
        <v/>
      </c>
      <c r="AK498" s="361" t="str">
        <f t="shared" si="200"/>
        <v/>
      </c>
      <c r="AL498" s="361" t="str">
        <f t="shared" si="201"/>
        <v/>
      </c>
      <c r="AM498" s="361" t="str">
        <f t="shared" si="202"/>
        <v/>
      </c>
      <c r="AN498" s="362" t="str">
        <f>IF(AF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2,FALSE),IF(OR(AJ498=1,AJ498=2),VLOOKUP(AH498,INDEX((係数_乗用_ガソリン,係数_乗用_CNG,係数_乗用_軽油,係数_乗用_メタノール,係数_乗用_LPG),1,1,AR498):INDEX((係数_乗用_ガソリン,係数_乗用_CNG,係数_乗用_軽油,係数_乗用_メタノール,係数_乗用_LPG),125,5,AR498),2,FALSE))))))</f>
        <v/>
      </c>
      <c r="AO498" s="362" t="str">
        <f>IF(T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3,FALSE),IF(OR(AJ498=1,AJ498=2),VLOOKUP(AH498,INDEX((係数_乗用_ガソリン,係数_乗用_CNG,係数_乗用_軽油,係数_乗用_メタノール,係数_乗用_LPG),1,1,AR498):INDEX((係数_乗用_ガソリン,係数_乗用_CNG,係数_乗用_軽油,係数_乗用_メタノール,係数_乗用_LPG),125,5,AR498),3,FALSE))))))</f>
        <v/>
      </c>
      <c r="AP498" s="361" t="str">
        <f t="shared" si="203"/>
        <v/>
      </c>
      <c r="AQ498" s="363" t="str">
        <f t="shared" si="204"/>
        <v/>
      </c>
      <c r="AR498" s="361" t="str">
        <f t="shared" si="205"/>
        <v/>
      </c>
      <c r="AS498" s="363" t="str">
        <f t="shared" si="206"/>
        <v/>
      </c>
      <c r="AT498" s="364" t="str">
        <f t="shared" si="207"/>
        <v/>
      </c>
      <c r="AX498" s="607" t="b">
        <f t="shared" si="215"/>
        <v>0</v>
      </c>
      <c r="AY498" s="6" t="str">
        <f t="shared" si="216"/>
        <v>FALSEFALSEFALSE</v>
      </c>
      <c r="AZ498" s="608">
        <f t="shared" si="208"/>
        <v>0</v>
      </c>
      <c r="BA498" s="609" t="str">
        <f t="shared" si="217"/>
        <v/>
      </c>
      <c r="BB498" s="609">
        <f t="shared" si="209"/>
        <v>0</v>
      </c>
      <c r="BC498" s="604" t="str">
        <f t="shared" si="210"/>
        <v/>
      </c>
    </row>
    <row r="499" spans="1:55">
      <c r="A499" s="366">
        <v>443</v>
      </c>
      <c r="B499" s="108"/>
      <c r="C499" s="286"/>
      <c r="D499" s="287"/>
      <c r="E499" s="287"/>
      <c r="F499" s="288"/>
      <c r="G499" s="290"/>
      <c r="H499" s="107"/>
      <c r="I499" s="290"/>
      <c r="J499" s="107"/>
      <c r="K499" s="358" t="str">
        <f t="shared" si="187"/>
        <v/>
      </c>
      <c r="L499" s="358">
        <f t="shared" si="211"/>
        <v>0</v>
      </c>
      <c r="M499" s="358">
        <f t="shared" si="212"/>
        <v>0</v>
      </c>
      <c r="N499" s="359" t="str">
        <f t="shared" si="188"/>
        <v/>
      </c>
      <c r="O499" s="359" t="str">
        <f t="shared" si="189"/>
        <v/>
      </c>
      <c r="P499" s="359" t="str">
        <f t="shared" si="190"/>
        <v/>
      </c>
      <c r="Q499" s="359" t="str">
        <f t="shared" si="191"/>
        <v/>
      </c>
      <c r="R499" s="359" t="str">
        <f t="shared" si="192"/>
        <v/>
      </c>
      <c r="S499" s="359" t="str">
        <f t="shared" si="193"/>
        <v/>
      </c>
      <c r="T499" s="431" t="str">
        <f t="shared" si="213"/>
        <v/>
      </c>
      <c r="U499" s="515"/>
      <c r="V499" s="108"/>
      <c r="W499" s="109"/>
      <c r="X499" s="110"/>
      <c r="Y499" s="111"/>
      <c r="Z499" s="113"/>
      <c r="AA499" s="112"/>
      <c r="AB499" s="431" t="str">
        <f t="shared" si="194"/>
        <v/>
      </c>
      <c r="AC499" s="704" t="str">
        <f t="shared" si="214"/>
        <v/>
      </c>
      <c r="AD499" s="622"/>
      <c r="AE499" s="462"/>
      <c r="AF499" s="360" t="str">
        <f t="shared" si="195"/>
        <v/>
      </c>
      <c r="AG499" s="360" t="str">
        <f t="shared" si="196"/>
        <v/>
      </c>
      <c r="AH499" s="361" t="str">
        <f t="shared" si="197"/>
        <v/>
      </c>
      <c r="AI499" s="361" t="str">
        <f t="shared" si="198"/>
        <v/>
      </c>
      <c r="AJ499" s="361" t="str">
        <f t="shared" si="199"/>
        <v/>
      </c>
      <c r="AK499" s="361" t="str">
        <f t="shared" si="200"/>
        <v/>
      </c>
      <c r="AL499" s="361" t="str">
        <f t="shared" si="201"/>
        <v/>
      </c>
      <c r="AM499" s="361" t="str">
        <f t="shared" si="202"/>
        <v/>
      </c>
      <c r="AN499" s="362" t="str">
        <f>IF(AF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2,FALSE),IF(OR(AJ499=1,AJ499=2),VLOOKUP(AH499,INDEX((係数_乗用_ガソリン,係数_乗用_CNG,係数_乗用_軽油,係数_乗用_メタノール,係数_乗用_LPG),1,1,AR499):INDEX((係数_乗用_ガソリン,係数_乗用_CNG,係数_乗用_軽油,係数_乗用_メタノール,係数_乗用_LPG),125,5,AR499),2,FALSE))))))</f>
        <v/>
      </c>
      <c r="AO499" s="362" t="str">
        <f>IF(T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3,FALSE),IF(OR(AJ499=1,AJ499=2),VLOOKUP(AH499,INDEX((係数_乗用_ガソリン,係数_乗用_CNG,係数_乗用_軽油,係数_乗用_メタノール,係数_乗用_LPG),1,1,AR499):INDEX((係数_乗用_ガソリン,係数_乗用_CNG,係数_乗用_軽油,係数_乗用_メタノール,係数_乗用_LPG),125,5,AR499),3,FALSE))))))</f>
        <v/>
      </c>
      <c r="AP499" s="361" t="str">
        <f t="shared" si="203"/>
        <v/>
      </c>
      <c r="AQ499" s="363" t="str">
        <f t="shared" si="204"/>
        <v/>
      </c>
      <c r="AR499" s="361" t="str">
        <f t="shared" si="205"/>
        <v/>
      </c>
      <c r="AS499" s="363" t="str">
        <f t="shared" si="206"/>
        <v/>
      </c>
      <c r="AT499" s="364" t="str">
        <f t="shared" si="207"/>
        <v/>
      </c>
      <c r="AX499" s="607" t="b">
        <f t="shared" si="215"/>
        <v>0</v>
      </c>
      <c r="AY499" s="6" t="str">
        <f t="shared" si="216"/>
        <v>FALSEFALSEFALSE</v>
      </c>
      <c r="AZ499" s="608">
        <f t="shared" si="208"/>
        <v>0</v>
      </c>
      <c r="BA499" s="609" t="str">
        <f t="shared" si="217"/>
        <v/>
      </c>
      <c r="BB499" s="609">
        <f t="shared" si="209"/>
        <v>0</v>
      </c>
      <c r="BC499" s="604" t="str">
        <f t="shared" si="210"/>
        <v/>
      </c>
    </row>
    <row r="500" spans="1:55">
      <c r="A500" s="366">
        <v>444</v>
      </c>
      <c r="B500" s="108"/>
      <c r="C500" s="286"/>
      <c r="D500" s="287"/>
      <c r="E500" s="287"/>
      <c r="F500" s="288"/>
      <c r="G500" s="290"/>
      <c r="H500" s="107"/>
      <c r="I500" s="290"/>
      <c r="J500" s="107"/>
      <c r="K500" s="358" t="str">
        <f t="shared" si="187"/>
        <v/>
      </c>
      <c r="L500" s="358">
        <f t="shared" si="211"/>
        <v>0</v>
      </c>
      <c r="M500" s="358">
        <f t="shared" si="212"/>
        <v>0</v>
      </c>
      <c r="N500" s="359" t="str">
        <f t="shared" si="188"/>
        <v/>
      </c>
      <c r="O500" s="359" t="str">
        <f t="shared" si="189"/>
        <v/>
      </c>
      <c r="P500" s="359" t="str">
        <f t="shared" si="190"/>
        <v/>
      </c>
      <c r="Q500" s="359" t="str">
        <f t="shared" si="191"/>
        <v/>
      </c>
      <c r="R500" s="359" t="str">
        <f t="shared" si="192"/>
        <v/>
      </c>
      <c r="S500" s="359" t="str">
        <f t="shared" si="193"/>
        <v/>
      </c>
      <c r="T500" s="431" t="str">
        <f t="shared" si="213"/>
        <v/>
      </c>
      <c r="U500" s="515"/>
      <c r="V500" s="108"/>
      <c r="W500" s="109"/>
      <c r="X500" s="110"/>
      <c r="Y500" s="111"/>
      <c r="Z500" s="113"/>
      <c r="AA500" s="112"/>
      <c r="AB500" s="431" t="str">
        <f t="shared" si="194"/>
        <v/>
      </c>
      <c r="AC500" s="704" t="str">
        <f t="shared" si="214"/>
        <v/>
      </c>
      <c r="AD500" s="622"/>
      <c r="AE500" s="462"/>
      <c r="AF500" s="360" t="str">
        <f t="shared" si="195"/>
        <v/>
      </c>
      <c r="AG500" s="360" t="str">
        <f t="shared" si="196"/>
        <v/>
      </c>
      <c r="AH500" s="361" t="str">
        <f t="shared" si="197"/>
        <v/>
      </c>
      <c r="AI500" s="361" t="str">
        <f t="shared" si="198"/>
        <v/>
      </c>
      <c r="AJ500" s="361" t="str">
        <f t="shared" si="199"/>
        <v/>
      </c>
      <c r="AK500" s="361" t="str">
        <f t="shared" si="200"/>
        <v/>
      </c>
      <c r="AL500" s="361" t="str">
        <f t="shared" si="201"/>
        <v/>
      </c>
      <c r="AM500" s="361" t="str">
        <f t="shared" si="202"/>
        <v/>
      </c>
      <c r="AN500" s="362" t="str">
        <f>IF(AF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2,FALSE),IF(OR(AJ500=1,AJ500=2),VLOOKUP(AH500,INDEX((係数_乗用_ガソリン,係数_乗用_CNG,係数_乗用_軽油,係数_乗用_メタノール,係数_乗用_LPG),1,1,AR500):INDEX((係数_乗用_ガソリン,係数_乗用_CNG,係数_乗用_軽油,係数_乗用_メタノール,係数_乗用_LPG),125,5,AR500),2,FALSE))))))</f>
        <v/>
      </c>
      <c r="AO500" s="362" t="str">
        <f>IF(T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3,FALSE),IF(OR(AJ500=1,AJ500=2),VLOOKUP(AH500,INDEX((係数_乗用_ガソリン,係数_乗用_CNG,係数_乗用_軽油,係数_乗用_メタノール,係数_乗用_LPG),1,1,AR500):INDEX((係数_乗用_ガソリン,係数_乗用_CNG,係数_乗用_軽油,係数_乗用_メタノール,係数_乗用_LPG),125,5,AR500),3,FALSE))))))</f>
        <v/>
      </c>
      <c r="AP500" s="361" t="str">
        <f t="shared" si="203"/>
        <v/>
      </c>
      <c r="AQ500" s="363" t="str">
        <f t="shared" si="204"/>
        <v/>
      </c>
      <c r="AR500" s="361" t="str">
        <f t="shared" si="205"/>
        <v/>
      </c>
      <c r="AS500" s="363" t="str">
        <f t="shared" si="206"/>
        <v/>
      </c>
      <c r="AT500" s="364" t="str">
        <f t="shared" si="207"/>
        <v/>
      </c>
      <c r="AX500" s="607" t="b">
        <f t="shared" si="215"/>
        <v>0</v>
      </c>
      <c r="AY500" s="6" t="str">
        <f t="shared" si="216"/>
        <v>FALSEFALSEFALSE</v>
      </c>
      <c r="AZ500" s="608">
        <f t="shared" si="208"/>
        <v>0</v>
      </c>
      <c r="BA500" s="609" t="str">
        <f t="shared" si="217"/>
        <v/>
      </c>
      <c r="BB500" s="609">
        <f t="shared" si="209"/>
        <v>0</v>
      </c>
      <c r="BC500" s="604" t="str">
        <f t="shared" si="210"/>
        <v/>
      </c>
    </row>
    <row r="501" spans="1:55">
      <c r="A501" s="366">
        <v>445</v>
      </c>
      <c r="B501" s="108"/>
      <c r="C501" s="286"/>
      <c r="D501" s="287"/>
      <c r="E501" s="287"/>
      <c r="F501" s="288"/>
      <c r="G501" s="290"/>
      <c r="H501" s="107"/>
      <c r="I501" s="290"/>
      <c r="J501" s="107"/>
      <c r="K501" s="358" t="str">
        <f t="shared" si="187"/>
        <v/>
      </c>
      <c r="L501" s="358">
        <f t="shared" si="211"/>
        <v>0</v>
      </c>
      <c r="M501" s="358">
        <f t="shared" si="212"/>
        <v>0</v>
      </c>
      <c r="N501" s="359" t="str">
        <f t="shared" si="188"/>
        <v/>
      </c>
      <c r="O501" s="359" t="str">
        <f t="shared" si="189"/>
        <v/>
      </c>
      <c r="P501" s="359" t="str">
        <f t="shared" si="190"/>
        <v/>
      </c>
      <c r="Q501" s="359" t="str">
        <f t="shared" si="191"/>
        <v/>
      </c>
      <c r="R501" s="359" t="str">
        <f t="shared" si="192"/>
        <v/>
      </c>
      <c r="S501" s="359" t="str">
        <f t="shared" si="193"/>
        <v/>
      </c>
      <c r="T501" s="431" t="str">
        <f t="shared" si="213"/>
        <v/>
      </c>
      <c r="U501" s="515"/>
      <c r="V501" s="108"/>
      <c r="W501" s="109"/>
      <c r="X501" s="110"/>
      <c r="Y501" s="111"/>
      <c r="Z501" s="113"/>
      <c r="AA501" s="112"/>
      <c r="AB501" s="431" t="str">
        <f t="shared" si="194"/>
        <v/>
      </c>
      <c r="AC501" s="704" t="str">
        <f t="shared" si="214"/>
        <v/>
      </c>
      <c r="AD501" s="622"/>
      <c r="AE501" s="462"/>
      <c r="AF501" s="360" t="str">
        <f t="shared" si="195"/>
        <v/>
      </c>
      <c r="AG501" s="360" t="str">
        <f t="shared" si="196"/>
        <v/>
      </c>
      <c r="AH501" s="361" t="str">
        <f t="shared" si="197"/>
        <v/>
      </c>
      <c r="AI501" s="361" t="str">
        <f t="shared" si="198"/>
        <v/>
      </c>
      <c r="AJ501" s="361" t="str">
        <f t="shared" si="199"/>
        <v/>
      </c>
      <c r="AK501" s="361" t="str">
        <f t="shared" si="200"/>
        <v/>
      </c>
      <c r="AL501" s="361" t="str">
        <f t="shared" si="201"/>
        <v/>
      </c>
      <c r="AM501" s="361" t="str">
        <f t="shared" si="202"/>
        <v/>
      </c>
      <c r="AN501" s="362" t="str">
        <f>IF(AF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2,FALSE),IF(OR(AJ501=1,AJ501=2),VLOOKUP(AH501,INDEX((係数_乗用_ガソリン,係数_乗用_CNG,係数_乗用_軽油,係数_乗用_メタノール,係数_乗用_LPG),1,1,AR501):INDEX((係数_乗用_ガソリン,係数_乗用_CNG,係数_乗用_軽油,係数_乗用_メタノール,係数_乗用_LPG),125,5,AR501),2,FALSE))))))</f>
        <v/>
      </c>
      <c r="AO501" s="362" t="str">
        <f>IF(T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3,FALSE),IF(OR(AJ501=1,AJ501=2),VLOOKUP(AH501,INDEX((係数_乗用_ガソリン,係数_乗用_CNG,係数_乗用_軽油,係数_乗用_メタノール,係数_乗用_LPG),1,1,AR501):INDEX((係数_乗用_ガソリン,係数_乗用_CNG,係数_乗用_軽油,係数_乗用_メタノール,係数_乗用_LPG),125,5,AR501),3,FALSE))))))</f>
        <v/>
      </c>
      <c r="AP501" s="361" t="str">
        <f t="shared" si="203"/>
        <v/>
      </c>
      <c r="AQ501" s="363" t="str">
        <f t="shared" si="204"/>
        <v/>
      </c>
      <c r="AR501" s="361" t="str">
        <f t="shared" si="205"/>
        <v/>
      </c>
      <c r="AS501" s="363" t="str">
        <f t="shared" si="206"/>
        <v/>
      </c>
      <c r="AT501" s="364" t="str">
        <f t="shared" si="207"/>
        <v/>
      </c>
      <c r="AX501" s="607" t="b">
        <f t="shared" si="215"/>
        <v>0</v>
      </c>
      <c r="AY501" s="6" t="str">
        <f t="shared" si="216"/>
        <v>FALSEFALSEFALSE</v>
      </c>
      <c r="AZ501" s="608">
        <f t="shared" si="208"/>
        <v>0</v>
      </c>
      <c r="BA501" s="609" t="str">
        <f t="shared" si="217"/>
        <v/>
      </c>
      <c r="BB501" s="609">
        <f t="shared" si="209"/>
        <v>0</v>
      </c>
      <c r="BC501" s="604" t="str">
        <f t="shared" si="210"/>
        <v/>
      </c>
    </row>
    <row r="502" spans="1:55">
      <c r="A502" s="366">
        <v>446</v>
      </c>
      <c r="B502" s="108"/>
      <c r="C502" s="286"/>
      <c r="D502" s="287"/>
      <c r="E502" s="287"/>
      <c r="F502" s="288"/>
      <c r="G502" s="290"/>
      <c r="H502" s="107"/>
      <c r="I502" s="290"/>
      <c r="J502" s="107"/>
      <c r="K502" s="358" t="str">
        <f t="shared" si="187"/>
        <v/>
      </c>
      <c r="L502" s="358">
        <f t="shared" si="211"/>
        <v>0</v>
      </c>
      <c r="M502" s="358">
        <f t="shared" si="212"/>
        <v>0</v>
      </c>
      <c r="N502" s="359" t="str">
        <f t="shared" si="188"/>
        <v/>
      </c>
      <c r="O502" s="359" t="str">
        <f t="shared" si="189"/>
        <v/>
      </c>
      <c r="P502" s="359" t="str">
        <f t="shared" si="190"/>
        <v/>
      </c>
      <c r="Q502" s="359" t="str">
        <f t="shared" si="191"/>
        <v/>
      </c>
      <c r="R502" s="359" t="str">
        <f t="shared" si="192"/>
        <v/>
      </c>
      <c r="S502" s="359" t="str">
        <f t="shared" si="193"/>
        <v/>
      </c>
      <c r="T502" s="431" t="str">
        <f t="shared" si="213"/>
        <v/>
      </c>
      <c r="U502" s="515"/>
      <c r="V502" s="108"/>
      <c r="W502" s="109"/>
      <c r="X502" s="110"/>
      <c r="Y502" s="111"/>
      <c r="Z502" s="113"/>
      <c r="AA502" s="112"/>
      <c r="AB502" s="431" t="str">
        <f t="shared" si="194"/>
        <v/>
      </c>
      <c r="AC502" s="704" t="str">
        <f t="shared" si="214"/>
        <v/>
      </c>
      <c r="AD502" s="622"/>
      <c r="AE502" s="462"/>
      <c r="AF502" s="360" t="str">
        <f t="shared" si="195"/>
        <v/>
      </c>
      <c r="AG502" s="360" t="str">
        <f t="shared" si="196"/>
        <v/>
      </c>
      <c r="AH502" s="361" t="str">
        <f t="shared" si="197"/>
        <v/>
      </c>
      <c r="AI502" s="361" t="str">
        <f t="shared" si="198"/>
        <v/>
      </c>
      <c r="AJ502" s="361" t="str">
        <f t="shared" si="199"/>
        <v/>
      </c>
      <c r="AK502" s="361" t="str">
        <f t="shared" si="200"/>
        <v/>
      </c>
      <c r="AL502" s="361" t="str">
        <f t="shared" si="201"/>
        <v/>
      </c>
      <c r="AM502" s="361" t="str">
        <f t="shared" si="202"/>
        <v/>
      </c>
      <c r="AN502" s="362" t="str">
        <f>IF(AF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2,FALSE),IF(OR(AJ502=1,AJ502=2),VLOOKUP(AH502,INDEX((係数_乗用_ガソリン,係数_乗用_CNG,係数_乗用_軽油,係数_乗用_メタノール,係数_乗用_LPG),1,1,AR502):INDEX((係数_乗用_ガソリン,係数_乗用_CNG,係数_乗用_軽油,係数_乗用_メタノール,係数_乗用_LPG),125,5,AR502),2,FALSE))))))</f>
        <v/>
      </c>
      <c r="AO502" s="362" t="str">
        <f>IF(T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3,FALSE),IF(OR(AJ502=1,AJ502=2),VLOOKUP(AH502,INDEX((係数_乗用_ガソリン,係数_乗用_CNG,係数_乗用_軽油,係数_乗用_メタノール,係数_乗用_LPG),1,1,AR502):INDEX((係数_乗用_ガソリン,係数_乗用_CNG,係数_乗用_軽油,係数_乗用_メタノール,係数_乗用_LPG),125,5,AR502),3,FALSE))))))</f>
        <v/>
      </c>
      <c r="AP502" s="361" t="str">
        <f t="shared" si="203"/>
        <v/>
      </c>
      <c r="AQ502" s="363" t="str">
        <f t="shared" si="204"/>
        <v/>
      </c>
      <c r="AR502" s="361" t="str">
        <f t="shared" si="205"/>
        <v/>
      </c>
      <c r="AS502" s="363" t="str">
        <f t="shared" si="206"/>
        <v/>
      </c>
      <c r="AT502" s="364" t="str">
        <f t="shared" si="207"/>
        <v/>
      </c>
      <c r="AX502" s="607" t="b">
        <f t="shared" si="215"/>
        <v>0</v>
      </c>
      <c r="AY502" s="6" t="str">
        <f t="shared" si="216"/>
        <v>FALSEFALSEFALSE</v>
      </c>
      <c r="AZ502" s="608">
        <f t="shared" si="208"/>
        <v>0</v>
      </c>
      <c r="BA502" s="609" t="str">
        <f t="shared" si="217"/>
        <v/>
      </c>
      <c r="BB502" s="609">
        <f t="shared" si="209"/>
        <v>0</v>
      </c>
      <c r="BC502" s="604" t="str">
        <f t="shared" si="210"/>
        <v/>
      </c>
    </row>
    <row r="503" spans="1:55">
      <c r="A503" s="366">
        <v>447</v>
      </c>
      <c r="B503" s="108"/>
      <c r="C503" s="286"/>
      <c r="D503" s="287"/>
      <c r="E503" s="287"/>
      <c r="F503" s="288"/>
      <c r="G503" s="290"/>
      <c r="H503" s="107"/>
      <c r="I503" s="290"/>
      <c r="J503" s="107"/>
      <c r="K503" s="358" t="str">
        <f t="shared" si="187"/>
        <v/>
      </c>
      <c r="L503" s="358">
        <f t="shared" si="211"/>
        <v>0</v>
      </c>
      <c r="M503" s="358">
        <f t="shared" si="212"/>
        <v>0</v>
      </c>
      <c r="N503" s="359" t="str">
        <f t="shared" si="188"/>
        <v/>
      </c>
      <c r="O503" s="359" t="str">
        <f t="shared" si="189"/>
        <v/>
      </c>
      <c r="P503" s="359" t="str">
        <f t="shared" si="190"/>
        <v/>
      </c>
      <c r="Q503" s="359" t="str">
        <f t="shared" si="191"/>
        <v/>
      </c>
      <c r="R503" s="359" t="str">
        <f t="shared" si="192"/>
        <v/>
      </c>
      <c r="S503" s="359" t="str">
        <f t="shared" si="193"/>
        <v/>
      </c>
      <c r="T503" s="431" t="str">
        <f t="shared" si="213"/>
        <v/>
      </c>
      <c r="U503" s="515"/>
      <c r="V503" s="108"/>
      <c r="W503" s="109"/>
      <c r="X503" s="110"/>
      <c r="Y503" s="111"/>
      <c r="Z503" s="113"/>
      <c r="AA503" s="112"/>
      <c r="AB503" s="431" t="str">
        <f t="shared" si="194"/>
        <v/>
      </c>
      <c r="AC503" s="704" t="str">
        <f t="shared" si="214"/>
        <v/>
      </c>
      <c r="AD503" s="622"/>
      <c r="AE503" s="462"/>
      <c r="AF503" s="360" t="str">
        <f t="shared" si="195"/>
        <v/>
      </c>
      <c r="AG503" s="360" t="str">
        <f t="shared" si="196"/>
        <v/>
      </c>
      <c r="AH503" s="361" t="str">
        <f t="shared" si="197"/>
        <v/>
      </c>
      <c r="AI503" s="361" t="str">
        <f t="shared" si="198"/>
        <v/>
      </c>
      <c r="AJ503" s="361" t="str">
        <f t="shared" si="199"/>
        <v/>
      </c>
      <c r="AK503" s="361" t="str">
        <f t="shared" si="200"/>
        <v/>
      </c>
      <c r="AL503" s="361" t="str">
        <f t="shared" si="201"/>
        <v/>
      </c>
      <c r="AM503" s="361" t="str">
        <f t="shared" si="202"/>
        <v/>
      </c>
      <c r="AN503" s="362" t="str">
        <f>IF(AF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2,FALSE),IF(OR(AJ503=1,AJ503=2),VLOOKUP(AH503,INDEX((係数_乗用_ガソリン,係数_乗用_CNG,係数_乗用_軽油,係数_乗用_メタノール,係数_乗用_LPG),1,1,AR503):INDEX((係数_乗用_ガソリン,係数_乗用_CNG,係数_乗用_軽油,係数_乗用_メタノール,係数_乗用_LPG),125,5,AR503),2,FALSE))))))</f>
        <v/>
      </c>
      <c r="AO503" s="362" t="str">
        <f>IF(T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3,FALSE),IF(OR(AJ503=1,AJ503=2),VLOOKUP(AH503,INDEX((係数_乗用_ガソリン,係数_乗用_CNG,係数_乗用_軽油,係数_乗用_メタノール,係数_乗用_LPG),1,1,AR503):INDEX((係数_乗用_ガソリン,係数_乗用_CNG,係数_乗用_軽油,係数_乗用_メタノール,係数_乗用_LPG),125,5,AR503),3,FALSE))))))</f>
        <v/>
      </c>
      <c r="AP503" s="361" t="str">
        <f t="shared" si="203"/>
        <v/>
      </c>
      <c r="AQ503" s="363" t="str">
        <f t="shared" si="204"/>
        <v/>
      </c>
      <c r="AR503" s="361" t="str">
        <f t="shared" si="205"/>
        <v/>
      </c>
      <c r="AS503" s="363" t="str">
        <f t="shared" si="206"/>
        <v/>
      </c>
      <c r="AT503" s="364" t="str">
        <f t="shared" si="207"/>
        <v/>
      </c>
      <c r="AX503" s="607" t="b">
        <f t="shared" si="215"/>
        <v>0</v>
      </c>
      <c r="AY503" s="6" t="str">
        <f t="shared" si="216"/>
        <v>FALSEFALSEFALSE</v>
      </c>
      <c r="AZ503" s="608">
        <f t="shared" si="208"/>
        <v>0</v>
      </c>
      <c r="BA503" s="609" t="str">
        <f t="shared" si="217"/>
        <v/>
      </c>
      <c r="BB503" s="609">
        <f t="shared" si="209"/>
        <v>0</v>
      </c>
      <c r="BC503" s="604" t="str">
        <f t="shared" si="210"/>
        <v/>
      </c>
    </row>
    <row r="504" spans="1:55">
      <c r="A504" s="366">
        <v>448</v>
      </c>
      <c r="B504" s="108"/>
      <c r="C504" s="286"/>
      <c r="D504" s="287"/>
      <c r="E504" s="287"/>
      <c r="F504" s="288"/>
      <c r="G504" s="290"/>
      <c r="H504" s="107"/>
      <c r="I504" s="290"/>
      <c r="J504" s="107"/>
      <c r="K504" s="358" t="str">
        <f t="shared" si="187"/>
        <v/>
      </c>
      <c r="L504" s="358">
        <f t="shared" si="211"/>
        <v>0</v>
      </c>
      <c r="M504" s="358">
        <f t="shared" si="212"/>
        <v>0</v>
      </c>
      <c r="N504" s="359" t="str">
        <f t="shared" si="188"/>
        <v/>
      </c>
      <c r="O504" s="359" t="str">
        <f t="shared" si="189"/>
        <v/>
      </c>
      <c r="P504" s="359" t="str">
        <f t="shared" si="190"/>
        <v/>
      </c>
      <c r="Q504" s="359" t="str">
        <f t="shared" si="191"/>
        <v/>
      </c>
      <c r="R504" s="359" t="str">
        <f t="shared" si="192"/>
        <v/>
      </c>
      <c r="S504" s="359" t="str">
        <f t="shared" si="193"/>
        <v/>
      </c>
      <c r="T504" s="431" t="str">
        <f t="shared" si="213"/>
        <v/>
      </c>
      <c r="U504" s="515"/>
      <c r="V504" s="108"/>
      <c r="W504" s="109"/>
      <c r="X504" s="110"/>
      <c r="Y504" s="111"/>
      <c r="Z504" s="113"/>
      <c r="AA504" s="112"/>
      <c r="AB504" s="431" t="str">
        <f t="shared" si="194"/>
        <v/>
      </c>
      <c r="AC504" s="704" t="str">
        <f t="shared" si="214"/>
        <v/>
      </c>
      <c r="AD504" s="622"/>
      <c r="AE504" s="462"/>
      <c r="AF504" s="360" t="str">
        <f t="shared" si="195"/>
        <v/>
      </c>
      <c r="AG504" s="360" t="str">
        <f t="shared" si="196"/>
        <v/>
      </c>
      <c r="AH504" s="361" t="str">
        <f t="shared" si="197"/>
        <v/>
      </c>
      <c r="AI504" s="361" t="str">
        <f t="shared" si="198"/>
        <v/>
      </c>
      <c r="AJ504" s="361" t="str">
        <f t="shared" si="199"/>
        <v/>
      </c>
      <c r="AK504" s="361" t="str">
        <f t="shared" si="200"/>
        <v/>
      </c>
      <c r="AL504" s="361" t="str">
        <f t="shared" si="201"/>
        <v/>
      </c>
      <c r="AM504" s="361" t="str">
        <f t="shared" si="202"/>
        <v/>
      </c>
      <c r="AN504" s="362" t="str">
        <f>IF(AF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2,FALSE),IF(OR(AJ504=1,AJ504=2),VLOOKUP(AH504,INDEX((係数_乗用_ガソリン,係数_乗用_CNG,係数_乗用_軽油,係数_乗用_メタノール,係数_乗用_LPG),1,1,AR504):INDEX((係数_乗用_ガソリン,係数_乗用_CNG,係数_乗用_軽油,係数_乗用_メタノール,係数_乗用_LPG),125,5,AR504),2,FALSE))))))</f>
        <v/>
      </c>
      <c r="AO504" s="362" t="str">
        <f>IF(T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3,FALSE),IF(OR(AJ504=1,AJ504=2),VLOOKUP(AH504,INDEX((係数_乗用_ガソリン,係数_乗用_CNG,係数_乗用_軽油,係数_乗用_メタノール,係数_乗用_LPG),1,1,AR504):INDEX((係数_乗用_ガソリン,係数_乗用_CNG,係数_乗用_軽油,係数_乗用_メタノール,係数_乗用_LPG),125,5,AR504),3,FALSE))))))</f>
        <v/>
      </c>
      <c r="AP504" s="361" t="str">
        <f t="shared" si="203"/>
        <v/>
      </c>
      <c r="AQ504" s="363" t="str">
        <f t="shared" si="204"/>
        <v/>
      </c>
      <c r="AR504" s="361" t="str">
        <f t="shared" si="205"/>
        <v/>
      </c>
      <c r="AS504" s="363" t="str">
        <f t="shared" si="206"/>
        <v/>
      </c>
      <c r="AT504" s="364" t="str">
        <f t="shared" si="207"/>
        <v/>
      </c>
      <c r="AX504" s="607" t="b">
        <f t="shared" si="215"/>
        <v>0</v>
      </c>
      <c r="AY504" s="6" t="str">
        <f t="shared" si="216"/>
        <v>FALSEFALSEFALSE</v>
      </c>
      <c r="AZ504" s="608">
        <f t="shared" si="208"/>
        <v>0</v>
      </c>
      <c r="BA504" s="609" t="str">
        <f t="shared" si="217"/>
        <v/>
      </c>
      <c r="BB504" s="609">
        <f t="shared" si="209"/>
        <v>0</v>
      </c>
      <c r="BC504" s="604" t="str">
        <f t="shared" si="210"/>
        <v/>
      </c>
    </row>
    <row r="505" spans="1:55">
      <c r="A505" s="366">
        <v>449</v>
      </c>
      <c r="B505" s="108"/>
      <c r="C505" s="286"/>
      <c r="D505" s="287"/>
      <c r="E505" s="287"/>
      <c r="F505" s="288"/>
      <c r="G505" s="290"/>
      <c r="H505" s="107"/>
      <c r="I505" s="290"/>
      <c r="J505" s="107"/>
      <c r="K505" s="358" t="str">
        <f t="shared" ref="K505:K556" si="218">C505&amp;D505&amp;E505&amp;F505</f>
        <v/>
      </c>
      <c r="L505" s="358">
        <f t="shared" si="211"/>
        <v>0</v>
      </c>
      <c r="M505" s="358">
        <f t="shared" si="212"/>
        <v>0</v>
      </c>
      <c r="N505" s="359" t="str">
        <f t="shared" ref="N505:N556" si="219">IF(OR($L505&gt;$U$48,$M505&gt;$U$48,AND($L505&gt;$M505,$M505&lt;&gt;0),AND($L505=0,$M505&lt;&gt;0)),"ERROR","")</f>
        <v/>
      </c>
      <c r="O505" s="359" t="str">
        <f t="shared" ref="O505:O556" si="220">IF(AND($N505&lt;&gt;"ERROR",$L505&lt;=$U$49,$M505&lt;=$U$49,$M505&lt;&gt;0),"(減車済)","")</f>
        <v/>
      </c>
      <c r="P505" s="359" t="str">
        <f t="shared" ref="P505:P556" si="221">IF(AND($N505&lt;&gt;"ERROR",$L505&lt;$U$49,AND($M505&gt;$U$49,$M505&lt;=$W$49),$M505&lt;&gt;0),"減車","")</f>
        <v/>
      </c>
      <c r="Q505" s="359" t="str">
        <f t="shared" ref="Q505:Q556" si="222">IF(AND($N505&lt;&gt;"ERROR",$L505&gt;$U$49,$M505&lt;=$W$49,$M505&lt;&gt;0),"一時使用","")</f>
        <v/>
      </c>
      <c r="R505" s="359" t="str">
        <f t="shared" ref="R505:R556" si="223">IF(AND($N505&lt;&gt;"ERROR",AND($L505&gt;0,$L505&lt;=$U$49),$M505=0),"継続","")</f>
        <v/>
      </c>
      <c r="S505" s="359" t="str">
        <f t="shared" ref="S505:S556" si="224">IF(AND($N505&lt;&gt;"ERROR",AND($L505&gt;$U$49),$M505=0),"新規","")</f>
        <v/>
      </c>
      <c r="T505" s="431" t="str">
        <f t="shared" si="213"/>
        <v/>
      </c>
      <c r="U505" s="515"/>
      <c r="V505" s="108"/>
      <c r="W505" s="109"/>
      <c r="X505" s="110"/>
      <c r="Y505" s="111"/>
      <c r="Z505" s="113"/>
      <c r="AA505" s="112"/>
      <c r="AB505" s="431" t="str">
        <f t="shared" ref="AB505:AB556" si="225">IF(AF505="","",IF(AM505=1,VLOOKUP(AN505,低公害車判別,2,FALSE),IF(AM505=3,VLOOKUP(AN505,低公害車判別,2,FALSE),IF(AM505=4,VLOOKUP(AO505,低公害車判別,2,FALSE),"低公害車"))))</f>
        <v/>
      </c>
      <c r="AC505" s="704" t="str">
        <f t="shared" si="214"/>
        <v/>
      </c>
      <c r="AD505" s="622"/>
      <c r="AE505" s="462"/>
      <c r="AF505" s="360" t="str">
        <f t="shared" ref="AF505:AF556" si="226">IF(OR(T505="(減車済)",T505=""),"",1)</f>
        <v/>
      </c>
      <c r="AG505" s="360" t="str">
        <f t="shared" ref="AG505:AG556" si="227">IF(OR(T505="継続",T505="新規"),1,"")</f>
        <v/>
      </c>
      <c r="AH505" s="361" t="str">
        <f t="shared" ref="AH505:AH556" si="228">IF(AF505="","",UPPER(ASC(X505)))</f>
        <v/>
      </c>
      <c r="AI505" s="361" t="str">
        <f t="shared" ref="AI505:AI556" si="229">IF(AF505="","",IF(V505="","",IF(V505="普通",1,IF(V505="小型",2,0))))</f>
        <v/>
      </c>
      <c r="AJ505" s="361" t="str">
        <f t="shared" ref="AJ505:AJ556" si="230">IF(AF505="","",IF(W505="","",VLOOKUP(W505,用途,2,FALSE)))</f>
        <v/>
      </c>
      <c r="AK505" s="361" t="str">
        <f t="shared" ref="AK505:AK556" si="231">IF(AF505="","",IF(Y505="","",IF(Y505&lt;=10,1,IF(Y505&lt;30,2,IF(Y505&gt;=30,3,0)))))</f>
        <v/>
      </c>
      <c r="AL505" s="361" t="str">
        <f t="shared" ref="AL505:AL556" si="232">IF(AF505="","",IF(Z505="","",IF(Z505&lt;=1.7*1000,1,IF(Z505&lt;=2.5*1000,2,IF(Z505&lt;=3.5*1000,3,IF(Z505&lt;8*1000,4,IF(Z505&gt;=8*1000,5,"")))))))</f>
        <v/>
      </c>
      <c r="AM505" s="361" t="str">
        <f t="shared" ref="AM505:AM556" si="233">IF(AF505="","",IF(AA505="","",VLOOKUP(AA505,燃料の種類,2,FALSE)))</f>
        <v/>
      </c>
      <c r="AN505" s="362" t="str">
        <f>IF(AF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2,FALSE),IF(OR(AJ505=1,AJ505=2),VLOOKUP(AH505,INDEX((係数_乗用_ガソリン,係数_乗用_CNG,係数_乗用_軽油,係数_乗用_メタノール,係数_乗用_LPG),1,1,AR505):INDEX((係数_乗用_ガソリン,係数_乗用_CNG,係数_乗用_軽油,係数_乗用_メタノール,係数_乗用_LPG),125,5,AR505),2,FALSE))))))</f>
        <v/>
      </c>
      <c r="AO505" s="362" t="str">
        <f>IF(T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3,FALSE),IF(OR(AJ505=1,AJ505=2),VLOOKUP(AH505,INDEX((係数_乗用_ガソリン,係数_乗用_CNG,係数_乗用_軽油,係数_乗用_メタノール,係数_乗用_LPG),1,1,AR505):INDEX((係数_乗用_ガソリン,係数_乗用_CNG,係数_乗用_軽油,係数_乗用_メタノール,係数_乗用_LPG),125,5,AR505),3,FALSE))))))</f>
        <v/>
      </c>
      <c r="AP505" s="361" t="str">
        <f t="shared" ref="AP505:AP556" si="234">IF((AF505="")+(AC505=""),"",IF(燃料区分1=4,VLOOKUP(AO505,排ガス低減レベル,2,FALSE),VLOOKUP(AC505,排ガス低減レベル,2,FALSE)))</f>
        <v/>
      </c>
      <c r="AQ505" s="363" t="str">
        <f t="shared" ref="AQ505:AQ556" si="235">IF(AG505="","",IF(AJ505=3,B505&amp;"-"&amp;SUM(AJ505*100,AK505*10,AL505)&amp;"A",IF(OR(AJ505=2,AJ505=4,AJ505=6),B505&amp;"-"&amp;AL505*10&amp;"A",IF(AJ505=1,B505&amp;"-"&amp;AJ505&amp;"A",IF(AJ505=5,B505&amp;"-"&amp;SUM(AJ505*100,AI505*10,AL505)&amp;"A","")))))</f>
        <v/>
      </c>
      <c r="AR505" s="361" t="str">
        <f t="shared" ref="AR505:AR556" si="236">IF(OR(AM505=1,AM505=2,AM505=11),1,IF(AM505=6,2,IF(OR(AM505=4,AM505=5,AM505=10),3,IF(AM505=7,4,IF(AM505=3,5, IF(OR(AM505=8,AM505=9),6,""))))))</f>
        <v/>
      </c>
      <c r="AS505" s="363" t="str">
        <f t="shared" ref="AS505:AS556" si="237">IF(AG505="","",B505&amp;"-"&amp;AM505)</f>
        <v/>
      </c>
      <c r="AT505" s="364" t="str">
        <f t="shared" ref="AT505:AT556" si="238">IF(AF505="","",VLOOKUP(T505,車両の増減,2,FALSE))</f>
        <v/>
      </c>
      <c r="AX505" s="607" t="b">
        <f t="shared" si="215"/>
        <v>0</v>
      </c>
      <c r="AY505" s="6" t="str">
        <f t="shared" si="216"/>
        <v>FALSEFALSEFALSE</v>
      </c>
      <c r="AZ505" s="608">
        <f t="shared" ref="AZ505:AZ556" si="239">AA505</f>
        <v>0</v>
      </c>
      <c r="BA505" s="609" t="str">
        <f t="shared" si="217"/>
        <v/>
      </c>
      <c r="BB505" s="609">
        <f t="shared" ref="BB505:BB556" si="240">LEN(X505)</f>
        <v>0</v>
      </c>
      <c r="BC505" s="604" t="str">
        <f t="shared" ref="BC505:BC556" si="241">MID(X505,2,1)</f>
        <v/>
      </c>
    </row>
    <row r="506" spans="1:55">
      <c r="A506" s="366">
        <v>450</v>
      </c>
      <c r="B506" s="108"/>
      <c r="C506" s="286"/>
      <c r="D506" s="287"/>
      <c r="E506" s="287"/>
      <c r="F506" s="288"/>
      <c r="G506" s="290"/>
      <c r="H506" s="107"/>
      <c r="I506" s="290"/>
      <c r="J506" s="107"/>
      <c r="K506" s="358" t="str">
        <f t="shared" si="218"/>
        <v/>
      </c>
      <c r="L506" s="358">
        <f t="shared" ref="L506:L556" si="242">IF(G506&gt;0,DATE((G506),(H506+1),0),0)</f>
        <v>0</v>
      </c>
      <c r="M506" s="358">
        <f t="shared" ref="M506:M556" si="243">IF(I506&gt;0,DATE((I506),(J506+1),0),0)</f>
        <v>0</v>
      </c>
      <c r="N506" s="359" t="str">
        <f t="shared" si="219"/>
        <v/>
      </c>
      <c r="O506" s="359" t="str">
        <f t="shared" si="220"/>
        <v/>
      </c>
      <c r="P506" s="359" t="str">
        <f t="shared" si="221"/>
        <v/>
      </c>
      <c r="Q506" s="359" t="str">
        <f t="shared" si="222"/>
        <v/>
      </c>
      <c r="R506" s="359" t="str">
        <f t="shared" si="223"/>
        <v/>
      </c>
      <c r="S506" s="359" t="str">
        <f t="shared" si="224"/>
        <v/>
      </c>
      <c r="T506" s="431" t="str">
        <f t="shared" ref="T506:T556" si="244">N506&amp;O506&amp;P506&amp;Q506&amp;R506&amp;S506</f>
        <v/>
      </c>
      <c r="U506" s="515"/>
      <c r="V506" s="108"/>
      <c r="W506" s="109"/>
      <c r="X506" s="110"/>
      <c r="Y506" s="111"/>
      <c r="Z506" s="113"/>
      <c r="AA506" s="112"/>
      <c r="AB506" s="431" t="str">
        <f t="shared" si="225"/>
        <v/>
      </c>
      <c r="AC506" s="704" t="str">
        <f t="shared" ref="AC506:AC556" si="245">IF(AF506="","",IF((AN506="")+(AN506="－"),IF((AO506="")+(AO506=0),"－",AO506),IF((AN506="PM☆☆☆")+(AN506="☆及びPM☆☆☆")+(AN506="☆☆及びPM☆☆☆")+(AN506="☆☆☆及びPM☆☆☆"),"PM☆☆☆",IF((AN506="PM☆☆☆☆")+(AN506="☆及びPM☆☆☆☆")+(AN506="☆☆及びPM☆☆☆☆")+(AN506="☆☆☆及びPM☆☆☆☆"),"PM☆☆☆☆",IF((AN506="新☆")+(AN506="新NOx☆")+(AN506="新PM☆"),"新☆（新長期）",AN506)))))</f>
        <v/>
      </c>
      <c r="AD506" s="622"/>
      <c r="AE506" s="462"/>
      <c r="AF506" s="360" t="str">
        <f t="shared" si="226"/>
        <v/>
      </c>
      <c r="AG506" s="360" t="str">
        <f t="shared" si="227"/>
        <v/>
      </c>
      <c r="AH506" s="361" t="str">
        <f t="shared" si="228"/>
        <v/>
      </c>
      <c r="AI506" s="361" t="str">
        <f t="shared" si="229"/>
        <v/>
      </c>
      <c r="AJ506" s="361" t="str">
        <f t="shared" si="230"/>
        <v/>
      </c>
      <c r="AK506" s="361" t="str">
        <f t="shared" si="231"/>
        <v/>
      </c>
      <c r="AL506" s="361" t="str">
        <f t="shared" si="232"/>
        <v/>
      </c>
      <c r="AM506" s="361" t="str">
        <f t="shared" si="233"/>
        <v/>
      </c>
      <c r="AN506" s="362" t="str">
        <f>IF(AF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2,FALSE),IF(OR(AJ506=1,AJ506=2),VLOOKUP(AH506,INDEX((係数_乗用_ガソリン,係数_乗用_CNG,係数_乗用_軽油,係数_乗用_メタノール,係数_乗用_LPG),1,1,AR506):INDEX((係数_乗用_ガソリン,係数_乗用_CNG,係数_乗用_軽油,係数_乗用_メタノール,係数_乗用_LPG),125,5,AR506),2,FALSE))))))</f>
        <v/>
      </c>
      <c r="AO506" s="362" t="str">
        <f>IF(T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3,FALSE),IF(OR(AJ506=1,AJ506=2),VLOOKUP(AH506,INDEX((係数_乗用_ガソリン,係数_乗用_CNG,係数_乗用_軽油,係数_乗用_メタノール,係数_乗用_LPG),1,1,AR506):INDEX((係数_乗用_ガソリン,係数_乗用_CNG,係数_乗用_軽油,係数_乗用_メタノール,係数_乗用_LPG),125,5,AR506),3,FALSE))))))</f>
        <v/>
      </c>
      <c r="AP506" s="361" t="str">
        <f t="shared" si="234"/>
        <v/>
      </c>
      <c r="AQ506" s="363" t="str">
        <f t="shared" si="235"/>
        <v/>
      </c>
      <c r="AR506" s="361" t="str">
        <f t="shared" si="236"/>
        <v/>
      </c>
      <c r="AS506" s="363" t="str">
        <f t="shared" si="237"/>
        <v/>
      </c>
      <c r="AT506" s="364" t="str">
        <f t="shared" si="238"/>
        <v/>
      </c>
      <c r="AX506" s="607" t="b">
        <f t="shared" ref="AX506:AX556" si="246">IF(AY506="FALSEFALSEFALSEFALSE","ハイブリッド")</f>
        <v>0</v>
      </c>
      <c r="AY506" s="6" t="str">
        <f t="shared" ref="AY506:AY556" si="247">EXACT(AZ506,BA506)&amp;IF(BA506="","")&amp;IF(AZ506="電気",TRUE)&amp;IF(AZ506="LPG",TRUE)</f>
        <v>FALSEFALSEFALSE</v>
      </c>
      <c r="AZ506" s="608">
        <f t="shared" si="239"/>
        <v>0</v>
      </c>
      <c r="BA506" s="609" t="str">
        <f t="shared" ref="BA506:BA556" si="248">IF(COUNTIFS(BC506,"*A*",BB506,"3"),"ハイブリッド(ガソリン)","")</f>
        <v/>
      </c>
      <c r="BB506" s="609">
        <f t="shared" si="240"/>
        <v>0</v>
      </c>
      <c r="BC506" s="604" t="str">
        <f t="shared" si="241"/>
        <v/>
      </c>
    </row>
    <row r="507" spans="1:55">
      <c r="A507" s="366">
        <v>451</v>
      </c>
      <c r="B507" s="108"/>
      <c r="C507" s="286"/>
      <c r="D507" s="287"/>
      <c r="E507" s="287"/>
      <c r="F507" s="288"/>
      <c r="G507" s="290"/>
      <c r="H507" s="107"/>
      <c r="I507" s="290"/>
      <c r="J507" s="107"/>
      <c r="K507" s="358" t="str">
        <f t="shared" si="218"/>
        <v/>
      </c>
      <c r="L507" s="358">
        <f t="shared" si="242"/>
        <v>0</v>
      </c>
      <c r="M507" s="358">
        <f t="shared" si="243"/>
        <v>0</v>
      </c>
      <c r="N507" s="359" t="str">
        <f t="shared" si="219"/>
        <v/>
      </c>
      <c r="O507" s="359" t="str">
        <f t="shared" si="220"/>
        <v/>
      </c>
      <c r="P507" s="359" t="str">
        <f t="shared" si="221"/>
        <v/>
      </c>
      <c r="Q507" s="359" t="str">
        <f t="shared" si="222"/>
        <v/>
      </c>
      <c r="R507" s="359" t="str">
        <f t="shared" si="223"/>
        <v/>
      </c>
      <c r="S507" s="359" t="str">
        <f t="shared" si="224"/>
        <v/>
      </c>
      <c r="T507" s="431" t="str">
        <f t="shared" si="244"/>
        <v/>
      </c>
      <c r="U507" s="515"/>
      <c r="V507" s="108"/>
      <c r="W507" s="109"/>
      <c r="X507" s="110"/>
      <c r="Y507" s="111"/>
      <c r="Z507" s="113"/>
      <c r="AA507" s="112"/>
      <c r="AB507" s="431" t="str">
        <f t="shared" si="225"/>
        <v/>
      </c>
      <c r="AC507" s="704" t="str">
        <f t="shared" si="245"/>
        <v/>
      </c>
      <c r="AD507" s="622"/>
      <c r="AE507" s="462"/>
      <c r="AF507" s="360" t="str">
        <f t="shared" si="226"/>
        <v/>
      </c>
      <c r="AG507" s="360" t="str">
        <f t="shared" si="227"/>
        <v/>
      </c>
      <c r="AH507" s="361" t="str">
        <f t="shared" si="228"/>
        <v/>
      </c>
      <c r="AI507" s="361" t="str">
        <f t="shared" si="229"/>
        <v/>
      </c>
      <c r="AJ507" s="361" t="str">
        <f t="shared" si="230"/>
        <v/>
      </c>
      <c r="AK507" s="361" t="str">
        <f t="shared" si="231"/>
        <v/>
      </c>
      <c r="AL507" s="361" t="str">
        <f t="shared" si="232"/>
        <v/>
      </c>
      <c r="AM507" s="361" t="str">
        <f t="shared" si="233"/>
        <v/>
      </c>
      <c r="AN507" s="362" t="str">
        <f>IF(AF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2,FALSE),IF(OR(AJ507=1,AJ507=2),VLOOKUP(AH507,INDEX((係数_乗用_ガソリン,係数_乗用_CNG,係数_乗用_軽油,係数_乗用_メタノール,係数_乗用_LPG),1,1,AR507):INDEX((係数_乗用_ガソリン,係数_乗用_CNG,係数_乗用_軽油,係数_乗用_メタノール,係数_乗用_LPG),125,5,AR507),2,FALSE))))))</f>
        <v/>
      </c>
      <c r="AO507" s="362" t="str">
        <f>IF(T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3,FALSE),IF(OR(AJ507=1,AJ507=2),VLOOKUP(AH507,INDEX((係数_乗用_ガソリン,係数_乗用_CNG,係数_乗用_軽油,係数_乗用_メタノール,係数_乗用_LPG),1,1,AR507):INDEX((係数_乗用_ガソリン,係数_乗用_CNG,係数_乗用_軽油,係数_乗用_メタノール,係数_乗用_LPG),125,5,AR507),3,FALSE))))))</f>
        <v/>
      </c>
      <c r="AP507" s="361" t="str">
        <f t="shared" si="234"/>
        <v/>
      </c>
      <c r="AQ507" s="363" t="str">
        <f t="shared" si="235"/>
        <v/>
      </c>
      <c r="AR507" s="361" t="str">
        <f t="shared" si="236"/>
        <v/>
      </c>
      <c r="AS507" s="363" t="str">
        <f t="shared" si="237"/>
        <v/>
      </c>
      <c r="AT507" s="364" t="str">
        <f t="shared" si="238"/>
        <v/>
      </c>
      <c r="AX507" s="607" t="b">
        <f t="shared" si="246"/>
        <v>0</v>
      </c>
      <c r="AY507" s="6" t="str">
        <f t="shared" si="247"/>
        <v>FALSEFALSEFALSE</v>
      </c>
      <c r="AZ507" s="608">
        <f t="shared" si="239"/>
        <v>0</v>
      </c>
      <c r="BA507" s="609" t="str">
        <f t="shared" si="248"/>
        <v/>
      </c>
      <c r="BB507" s="609">
        <f t="shared" si="240"/>
        <v>0</v>
      </c>
      <c r="BC507" s="604" t="str">
        <f t="shared" si="241"/>
        <v/>
      </c>
    </row>
    <row r="508" spans="1:55">
      <c r="A508" s="366">
        <v>452</v>
      </c>
      <c r="B508" s="108"/>
      <c r="C508" s="286"/>
      <c r="D508" s="287"/>
      <c r="E508" s="287"/>
      <c r="F508" s="288"/>
      <c r="G508" s="290"/>
      <c r="H508" s="107"/>
      <c r="I508" s="290"/>
      <c r="J508" s="107"/>
      <c r="K508" s="358" t="str">
        <f t="shared" si="218"/>
        <v/>
      </c>
      <c r="L508" s="358">
        <f t="shared" si="242"/>
        <v>0</v>
      </c>
      <c r="M508" s="358">
        <f t="shared" si="243"/>
        <v>0</v>
      </c>
      <c r="N508" s="359" t="str">
        <f t="shared" si="219"/>
        <v/>
      </c>
      <c r="O508" s="359" t="str">
        <f t="shared" si="220"/>
        <v/>
      </c>
      <c r="P508" s="359" t="str">
        <f t="shared" si="221"/>
        <v/>
      </c>
      <c r="Q508" s="359" t="str">
        <f t="shared" si="222"/>
        <v/>
      </c>
      <c r="R508" s="359" t="str">
        <f t="shared" si="223"/>
        <v/>
      </c>
      <c r="S508" s="359" t="str">
        <f t="shared" si="224"/>
        <v/>
      </c>
      <c r="T508" s="431" t="str">
        <f t="shared" si="244"/>
        <v/>
      </c>
      <c r="U508" s="515"/>
      <c r="V508" s="108"/>
      <c r="W508" s="109"/>
      <c r="X508" s="110"/>
      <c r="Y508" s="111"/>
      <c r="Z508" s="113"/>
      <c r="AA508" s="112"/>
      <c r="AB508" s="431" t="str">
        <f t="shared" si="225"/>
        <v/>
      </c>
      <c r="AC508" s="704" t="str">
        <f t="shared" si="245"/>
        <v/>
      </c>
      <c r="AD508" s="622"/>
      <c r="AE508" s="462"/>
      <c r="AF508" s="360" t="str">
        <f t="shared" si="226"/>
        <v/>
      </c>
      <c r="AG508" s="360" t="str">
        <f t="shared" si="227"/>
        <v/>
      </c>
      <c r="AH508" s="361" t="str">
        <f t="shared" si="228"/>
        <v/>
      </c>
      <c r="AI508" s="361" t="str">
        <f t="shared" si="229"/>
        <v/>
      </c>
      <c r="AJ508" s="361" t="str">
        <f t="shared" si="230"/>
        <v/>
      </c>
      <c r="AK508" s="361" t="str">
        <f t="shared" si="231"/>
        <v/>
      </c>
      <c r="AL508" s="361" t="str">
        <f t="shared" si="232"/>
        <v/>
      </c>
      <c r="AM508" s="361" t="str">
        <f t="shared" si="233"/>
        <v/>
      </c>
      <c r="AN508" s="362" t="str">
        <f>IF(AF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2,FALSE),IF(OR(AJ508=1,AJ508=2),VLOOKUP(AH508,INDEX((係数_乗用_ガソリン,係数_乗用_CNG,係数_乗用_軽油,係数_乗用_メタノール,係数_乗用_LPG),1,1,AR508):INDEX((係数_乗用_ガソリン,係数_乗用_CNG,係数_乗用_軽油,係数_乗用_メタノール,係数_乗用_LPG),125,5,AR508),2,FALSE))))))</f>
        <v/>
      </c>
      <c r="AO508" s="362" t="str">
        <f>IF(T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3,FALSE),IF(OR(AJ508=1,AJ508=2),VLOOKUP(AH508,INDEX((係数_乗用_ガソリン,係数_乗用_CNG,係数_乗用_軽油,係数_乗用_メタノール,係数_乗用_LPG),1,1,AR508):INDEX((係数_乗用_ガソリン,係数_乗用_CNG,係数_乗用_軽油,係数_乗用_メタノール,係数_乗用_LPG),125,5,AR508),3,FALSE))))))</f>
        <v/>
      </c>
      <c r="AP508" s="361" t="str">
        <f t="shared" si="234"/>
        <v/>
      </c>
      <c r="AQ508" s="363" t="str">
        <f t="shared" si="235"/>
        <v/>
      </c>
      <c r="AR508" s="361" t="str">
        <f t="shared" si="236"/>
        <v/>
      </c>
      <c r="AS508" s="363" t="str">
        <f t="shared" si="237"/>
        <v/>
      </c>
      <c r="AT508" s="364" t="str">
        <f t="shared" si="238"/>
        <v/>
      </c>
      <c r="AX508" s="607" t="b">
        <f t="shared" si="246"/>
        <v>0</v>
      </c>
      <c r="AY508" s="6" t="str">
        <f t="shared" si="247"/>
        <v>FALSEFALSEFALSE</v>
      </c>
      <c r="AZ508" s="608">
        <f t="shared" si="239"/>
        <v>0</v>
      </c>
      <c r="BA508" s="609" t="str">
        <f t="shared" si="248"/>
        <v/>
      </c>
      <c r="BB508" s="609">
        <f t="shared" si="240"/>
        <v>0</v>
      </c>
      <c r="BC508" s="604" t="str">
        <f t="shared" si="241"/>
        <v/>
      </c>
    </row>
    <row r="509" spans="1:55">
      <c r="A509" s="366">
        <v>453</v>
      </c>
      <c r="B509" s="108"/>
      <c r="C509" s="286"/>
      <c r="D509" s="287"/>
      <c r="E509" s="287"/>
      <c r="F509" s="288"/>
      <c r="G509" s="290"/>
      <c r="H509" s="107"/>
      <c r="I509" s="290"/>
      <c r="J509" s="107"/>
      <c r="K509" s="358" t="str">
        <f t="shared" si="218"/>
        <v/>
      </c>
      <c r="L509" s="358">
        <f t="shared" si="242"/>
        <v>0</v>
      </c>
      <c r="M509" s="358">
        <f t="shared" si="243"/>
        <v>0</v>
      </c>
      <c r="N509" s="359" t="str">
        <f t="shared" si="219"/>
        <v/>
      </c>
      <c r="O509" s="359" t="str">
        <f t="shared" si="220"/>
        <v/>
      </c>
      <c r="P509" s="359" t="str">
        <f t="shared" si="221"/>
        <v/>
      </c>
      <c r="Q509" s="359" t="str">
        <f t="shared" si="222"/>
        <v/>
      </c>
      <c r="R509" s="359" t="str">
        <f t="shared" si="223"/>
        <v/>
      </c>
      <c r="S509" s="359" t="str">
        <f t="shared" si="224"/>
        <v/>
      </c>
      <c r="T509" s="431" t="str">
        <f t="shared" si="244"/>
        <v/>
      </c>
      <c r="U509" s="515"/>
      <c r="V509" s="108"/>
      <c r="W509" s="109"/>
      <c r="X509" s="110"/>
      <c r="Y509" s="111"/>
      <c r="Z509" s="113"/>
      <c r="AA509" s="112"/>
      <c r="AB509" s="431" t="str">
        <f t="shared" si="225"/>
        <v/>
      </c>
      <c r="AC509" s="704" t="str">
        <f t="shared" si="245"/>
        <v/>
      </c>
      <c r="AD509" s="622"/>
      <c r="AE509" s="462"/>
      <c r="AF509" s="360" t="str">
        <f t="shared" si="226"/>
        <v/>
      </c>
      <c r="AG509" s="360" t="str">
        <f t="shared" si="227"/>
        <v/>
      </c>
      <c r="AH509" s="361" t="str">
        <f t="shared" si="228"/>
        <v/>
      </c>
      <c r="AI509" s="361" t="str">
        <f t="shared" si="229"/>
        <v/>
      </c>
      <c r="AJ509" s="361" t="str">
        <f t="shared" si="230"/>
        <v/>
      </c>
      <c r="AK509" s="361" t="str">
        <f t="shared" si="231"/>
        <v/>
      </c>
      <c r="AL509" s="361" t="str">
        <f t="shared" si="232"/>
        <v/>
      </c>
      <c r="AM509" s="361" t="str">
        <f t="shared" si="233"/>
        <v/>
      </c>
      <c r="AN509" s="362" t="str">
        <f>IF(AF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2,FALSE),IF(OR(AJ509=1,AJ509=2),VLOOKUP(AH509,INDEX((係数_乗用_ガソリン,係数_乗用_CNG,係数_乗用_軽油,係数_乗用_メタノール,係数_乗用_LPG),1,1,AR509):INDEX((係数_乗用_ガソリン,係数_乗用_CNG,係数_乗用_軽油,係数_乗用_メタノール,係数_乗用_LPG),125,5,AR509),2,FALSE))))))</f>
        <v/>
      </c>
      <c r="AO509" s="362" t="str">
        <f>IF(T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3,FALSE),IF(OR(AJ509=1,AJ509=2),VLOOKUP(AH509,INDEX((係数_乗用_ガソリン,係数_乗用_CNG,係数_乗用_軽油,係数_乗用_メタノール,係数_乗用_LPG),1,1,AR509):INDEX((係数_乗用_ガソリン,係数_乗用_CNG,係数_乗用_軽油,係数_乗用_メタノール,係数_乗用_LPG),125,5,AR509),3,FALSE))))))</f>
        <v/>
      </c>
      <c r="AP509" s="361" t="str">
        <f t="shared" si="234"/>
        <v/>
      </c>
      <c r="AQ509" s="363" t="str">
        <f t="shared" si="235"/>
        <v/>
      </c>
      <c r="AR509" s="361" t="str">
        <f t="shared" si="236"/>
        <v/>
      </c>
      <c r="AS509" s="363" t="str">
        <f t="shared" si="237"/>
        <v/>
      </c>
      <c r="AT509" s="364" t="str">
        <f t="shared" si="238"/>
        <v/>
      </c>
      <c r="AX509" s="607" t="b">
        <f t="shared" si="246"/>
        <v>0</v>
      </c>
      <c r="AY509" s="6" t="str">
        <f t="shared" si="247"/>
        <v>FALSEFALSEFALSE</v>
      </c>
      <c r="AZ509" s="608">
        <f t="shared" si="239"/>
        <v>0</v>
      </c>
      <c r="BA509" s="609" t="str">
        <f t="shared" si="248"/>
        <v/>
      </c>
      <c r="BB509" s="609">
        <f t="shared" si="240"/>
        <v>0</v>
      </c>
      <c r="BC509" s="604" t="str">
        <f t="shared" si="241"/>
        <v/>
      </c>
    </row>
    <row r="510" spans="1:55">
      <c r="A510" s="366">
        <v>454</v>
      </c>
      <c r="B510" s="108"/>
      <c r="C510" s="286"/>
      <c r="D510" s="287"/>
      <c r="E510" s="287"/>
      <c r="F510" s="288"/>
      <c r="G510" s="290"/>
      <c r="H510" s="107"/>
      <c r="I510" s="290"/>
      <c r="J510" s="107"/>
      <c r="K510" s="358" t="str">
        <f t="shared" si="218"/>
        <v/>
      </c>
      <c r="L510" s="358">
        <f t="shared" si="242"/>
        <v>0</v>
      </c>
      <c r="M510" s="358">
        <f t="shared" si="243"/>
        <v>0</v>
      </c>
      <c r="N510" s="359" t="str">
        <f t="shared" si="219"/>
        <v/>
      </c>
      <c r="O510" s="359" t="str">
        <f t="shared" si="220"/>
        <v/>
      </c>
      <c r="P510" s="359" t="str">
        <f t="shared" si="221"/>
        <v/>
      </c>
      <c r="Q510" s="359" t="str">
        <f t="shared" si="222"/>
        <v/>
      </c>
      <c r="R510" s="359" t="str">
        <f t="shared" si="223"/>
        <v/>
      </c>
      <c r="S510" s="359" t="str">
        <f t="shared" si="224"/>
        <v/>
      </c>
      <c r="T510" s="431" t="str">
        <f t="shared" si="244"/>
        <v/>
      </c>
      <c r="U510" s="515"/>
      <c r="V510" s="108"/>
      <c r="W510" s="109"/>
      <c r="X510" s="110"/>
      <c r="Y510" s="111"/>
      <c r="Z510" s="113"/>
      <c r="AA510" s="112"/>
      <c r="AB510" s="431" t="str">
        <f t="shared" si="225"/>
        <v/>
      </c>
      <c r="AC510" s="704" t="str">
        <f t="shared" si="245"/>
        <v/>
      </c>
      <c r="AD510" s="622"/>
      <c r="AE510" s="462"/>
      <c r="AF510" s="360" t="str">
        <f t="shared" si="226"/>
        <v/>
      </c>
      <c r="AG510" s="360" t="str">
        <f t="shared" si="227"/>
        <v/>
      </c>
      <c r="AH510" s="361" t="str">
        <f t="shared" si="228"/>
        <v/>
      </c>
      <c r="AI510" s="361" t="str">
        <f t="shared" si="229"/>
        <v/>
      </c>
      <c r="AJ510" s="361" t="str">
        <f t="shared" si="230"/>
        <v/>
      </c>
      <c r="AK510" s="361" t="str">
        <f t="shared" si="231"/>
        <v/>
      </c>
      <c r="AL510" s="361" t="str">
        <f t="shared" si="232"/>
        <v/>
      </c>
      <c r="AM510" s="361" t="str">
        <f t="shared" si="233"/>
        <v/>
      </c>
      <c r="AN510" s="362" t="str">
        <f>IF(AF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2,FALSE),IF(OR(AJ510=1,AJ510=2),VLOOKUP(AH510,INDEX((係数_乗用_ガソリン,係数_乗用_CNG,係数_乗用_軽油,係数_乗用_メタノール,係数_乗用_LPG),1,1,AR510):INDEX((係数_乗用_ガソリン,係数_乗用_CNG,係数_乗用_軽油,係数_乗用_メタノール,係数_乗用_LPG),125,5,AR510),2,FALSE))))))</f>
        <v/>
      </c>
      <c r="AO510" s="362" t="str">
        <f>IF(T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3,FALSE),IF(OR(AJ510=1,AJ510=2),VLOOKUP(AH510,INDEX((係数_乗用_ガソリン,係数_乗用_CNG,係数_乗用_軽油,係数_乗用_メタノール,係数_乗用_LPG),1,1,AR510):INDEX((係数_乗用_ガソリン,係数_乗用_CNG,係数_乗用_軽油,係数_乗用_メタノール,係数_乗用_LPG),125,5,AR510),3,FALSE))))))</f>
        <v/>
      </c>
      <c r="AP510" s="361" t="str">
        <f t="shared" si="234"/>
        <v/>
      </c>
      <c r="AQ510" s="363" t="str">
        <f t="shared" si="235"/>
        <v/>
      </c>
      <c r="AR510" s="361" t="str">
        <f t="shared" si="236"/>
        <v/>
      </c>
      <c r="AS510" s="363" t="str">
        <f t="shared" si="237"/>
        <v/>
      </c>
      <c r="AT510" s="364" t="str">
        <f t="shared" si="238"/>
        <v/>
      </c>
      <c r="AX510" s="607" t="b">
        <f t="shared" si="246"/>
        <v>0</v>
      </c>
      <c r="AY510" s="6" t="str">
        <f t="shared" si="247"/>
        <v>FALSEFALSEFALSE</v>
      </c>
      <c r="AZ510" s="608">
        <f t="shared" si="239"/>
        <v>0</v>
      </c>
      <c r="BA510" s="609" t="str">
        <f t="shared" si="248"/>
        <v/>
      </c>
      <c r="BB510" s="609">
        <f t="shared" si="240"/>
        <v>0</v>
      </c>
      <c r="BC510" s="604" t="str">
        <f t="shared" si="241"/>
        <v/>
      </c>
    </row>
    <row r="511" spans="1:55">
      <c r="A511" s="366">
        <v>455</v>
      </c>
      <c r="B511" s="108"/>
      <c r="C511" s="286"/>
      <c r="D511" s="287"/>
      <c r="E511" s="287"/>
      <c r="F511" s="288"/>
      <c r="G511" s="290"/>
      <c r="H511" s="107"/>
      <c r="I511" s="290"/>
      <c r="J511" s="107"/>
      <c r="K511" s="358" t="str">
        <f t="shared" si="218"/>
        <v/>
      </c>
      <c r="L511" s="358">
        <f t="shared" si="242"/>
        <v>0</v>
      </c>
      <c r="M511" s="358">
        <f t="shared" si="243"/>
        <v>0</v>
      </c>
      <c r="N511" s="359" t="str">
        <f t="shared" si="219"/>
        <v/>
      </c>
      <c r="O511" s="359" t="str">
        <f t="shared" si="220"/>
        <v/>
      </c>
      <c r="P511" s="359" t="str">
        <f t="shared" si="221"/>
        <v/>
      </c>
      <c r="Q511" s="359" t="str">
        <f t="shared" si="222"/>
        <v/>
      </c>
      <c r="R511" s="359" t="str">
        <f t="shared" si="223"/>
        <v/>
      </c>
      <c r="S511" s="359" t="str">
        <f t="shared" si="224"/>
        <v/>
      </c>
      <c r="T511" s="431" t="str">
        <f t="shared" si="244"/>
        <v/>
      </c>
      <c r="U511" s="515"/>
      <c r="V511" s="108"/>
      <c r="W511" s="109"/>
      <c r="X511" s="110"/>
      <c r="Y511" s="111"/>
      <c r="Z511" s="113"/>
      <c r="AA511" s="112"/>
      <c r="AB511" s="431" t="str">
        <f t="shared" si="225"/>
        <v/>
      </c>
      <c r="AC511" s="704" t="str">
        <f t="shared" si="245"/>
        <v/>
      </c>
      <c r="AD511" s="622"/>
      <c r="AE511" s="462"/>
      <c r="AF511" s="360" t="str">
        <f t="shared" si="226"/>
        <v/>
      </c>
      <c r="AG511" s="360" t="str">
        <f t="shared" si="227"/>
        <v/>
      </c>
      <c r="AH511" s="361" t="str">
        <f t="shared" si="228"/>
        <v/>
      </c>
      <c r="AI511" s="361" t="str">
        <f t="shared" si="229"/>
        <v/>
      </c>
      <c r="AJ511" s="361" t="str">
        <f t="shared" si="230"/>
        <v/>
      </c>
      <c r="AK511" s="361" t="str">
        <f t="shared" si="231"/>
        <v/>
      </c>
      <c r="AL511" s="361" t="str">
        <f t="shared" si="232"/>
        <v/>
      </c>
      <c r="AM511" s="361" t="str">
        <f t="shared" si="233"/>
        <v/>
      </c>
      <c r="AN511" s="362" t="str">
        <f>IF(AF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2,FALSE),IF(OR(AJ511=1,AJ511=2),VLOOKUP(AH511,INDEX((係数_乗用_ガソリン,係数_乗用_CNG,係数_乗用_軽油,係数_乗用_メタノール,係数_乗用_LPG),1,1,AR511):INDEX((係数_乗用_ガソリン,係数_乗用_CNG,係数_乗用_軽油,係数_乗用_メタノール,係数_乗用_LPG),125,5,AR511),2,FALSE))))))</f>
        <v/>
      </c>
      <c r="AO511" s="362" t="str">
        <f>IF(T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3,FALSE),IF(OR(AJ511=1,AJ511=2),VLOOKUP(AH511,INDEX((係数_乗用_ガソリン,係数_乗用_CNG,係数_乗用_軽油,係数_乗用_メタノール,係数_乗用_LPG),1,1,AR511):INDEX((係数_乗用_ガソリン,係数_乗用_CNG,係数_乗用_軽油,係数_乗用_メタノール,係数_乗用_LPG),125,5,AR511),3,FALSE))))))</f>
        <v/>
      </c>
      <c r="AP511" s="361" t="str">
        <f t="shared" si="234"/>
        <v/>
      </c>
      <c r="AQ511" s="363" t="str">
        <f t="shared" si="235"/>
        <v/>
      </c>
      <c r="AR511" s="361" t="str">
        <f t="shared" si="236"/>
        <v/>
      </c>
      <c r="AS511" s="363" t="str">
        <f t="shared" si="237"/>
        <v/>
      </c>
      <c r="AT511" s="364" t="str">
        <f t="shared" si="238"/>
        <v/>
      </c>
      <c r="AX511" s="607" t="b">
        <f t="shared" si="246"/>
        <v>0</v>
      </c>
      <c r="AY511" s="6" t="str">
        <f t="shared" si="247"/>
        <v>FALSEFALSEFALSE</v>
      </c>
      <c r="AZ511" s="608">
        <f t="shared" si="239"/>
        <v>0</v>
      </c>
      <c r="BA511" s="609" t="str">
        <f t="shared" si="248"/>
        <v/>
      </c>
      <c r="BB511" s="609">
        <f t="shared" si="240"/>
        <v>0</v>
      </c>
      <c r="BC511" s="604" t="str">
        <f t="shared" si="241"/>
        <v/>
      </c>
    </row>
    <row r="512" spans="1:55">
      <c r="A512" s="366">
        <v>456</v>
      </c>
      <c r="B512" s="108"/>
      <c r="C512" s="286"/>
      <c r="D512" s="287"/>
      <c r="E512" s="287"/>
      <c r="F512" s="288"/>
      <c r="G512" s="290"/>
      <c r="H512" s="107"/>
      <c r="I512" s="290"/>
      <c r="J512" s="107"/>
      <c r="K512" s="358" t="str">
        <f t="shared" si="218"/>
        <v/>
      </c>
      <c r="L512" s="358">
        <f t="shared" si="242"/>
        <v>0</v>
      </c>
      <c r="M512" s="358">
        <f t="shared" si="243"/>
        <v>0</v>
      </c>
      <c r="N512" s="359" t="str">
        <f t="shared" si="219"/>
        <v/>
      </c>
      <c r="O512" s="359" t="str">
        <f t="shared" si="220"/>
        <v/>
      </c>
      <c r="P512" s="359" t="str">
        <f t="shared" si="221"/>
        <v/>
      </c>
      <c r="Q512" s="359" t="str">
        <f t="shared" si="222"/>
        <v/>
      </c>
      <c r="R512" s="359" t="str">
        <f t="shared" si="223"/>
        <v/>
      </c>
      <c r="S512" s="359" t="str">
        <f t="shared" si="224"/>
        <v/>
      </c>
      <c r="T512" s="431" t="str">
        <f t="shared" si="244"/>
        <v/>
      </c>
      <c r="U512" s="515"/>
      <c r="V512" s="108"/>
      <c r="W512" s="109"/>
      <c r="X512" s="110"/>
      <c r="Y512" s="111"/>
      <c r="Z512" s="113"/>
      <c r="AA512" s="112"/>
      <c r="AB512" s="431" t="str">
        <f t="shared" si="225"/>
        <v/>
      </c>
      <c r="AC512" s="704" t="str">
        <f t="shared" si="245"/>
        <v/>
      </c>
      <c r="AD512" s="622"/>
      <c r="AE512" s="462"/>
      <c r="AF512" s="360" t="str">
        <f t="shared" si="226"/>
        <v/>
      </c>
      <c r="AG512" s="360" t="str">
        <f t="shared" si="227"/>
        <v/>
      </c>
      <c r="AH512" s="361" t="str">
        <f t="shared" si="228"/>
        <v/>
      </c>
      <c r="AI512" s="361" t="str">
        <f t="shared" si="229"/>
        <v/>
      </c>
      <c r="AJ512" s="361" t="str">
        <f t="shared" si="230"/>
        <v/>
      </c>
      <c r="AK512" s="361" t="str">
        <f t="shared" si="231"/>
        <v/>
      </c>
      <c r="AL512" s="361" t="str">
        <f t="shared" si="232"/>
        <v/>
      </c>
      <c r="AM512" s="361" t="str">
        <f t="shared" si="233"/>
        <v/>
      </c>
      <c r="AN512" s="362" t="str">
        <f>IF(AF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2,FALSE),IF(OR(AJ512=1,AJ512=2),VLOOKUP(AH512,INDEX((係数_乗用_ガソリン,係数_乗用_CNG,係数_乗用_軽油,係数_乗用_メタノール,係数_乗用_LPG),1,1,AR512):INDEX((係数_乗用_ガソリン,係数_乗用_CNG,係数_乗用_軽油,係数_乗用_メタノール,係数_乗用_LPG),125,5,AR512),2,FALSE))))))</f>
        <v/>
      </c>
      <c r="AO512" s="362" t="str">
        <f>IF(T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3,FALSE),IF(OR(AJ512=1,AJ512=2),VLOOKUP(AH512,INDEX((係数_乗用_ガソリン,係数_乗用_CNG,係数_乗用_軽油,係数_乗用_メタノール,係数_乗用_LPG),1,1,AR512):INDEX((係数_乗用_ガソリン,係数_乗用_CNG,係数_乗用_軽油,係数_乗用_メタノール,係数_乗用_LPG),125,5,AR512),3,FALSE))))))</f>
        <v/>
      </c>
      <c r="AP512" s="361" t="str">
        <f t="shared" si="234"/>
        <v/>
      </c>
      <c r="AQ512" s="363" t="str">
        <f t="shared" si="235"/>
        <v/>
      </c>
      <c r="AR512" s="361" t="str">
        <f t="shared" si="236"/>
        <v/>
      </c>
      <c r="AS512" s="363" t="str">
        <f t="shared" si="237"/>
        <v/>
      </c>
      <c r="AT512" s="364" t="str">
        <f t="shared" si="238"/>
        <v/>
      </c>
      <c r="AX512" s="607" t="b">
        <f t="shared" si="246"/>
        <v>0</v>
      </c>
      <c r="AY512" s="6" t="str">
        <f t="shared" si="247"/>
        <v>FALSEFALSEFALSE</v>
      </c>
      <c r="AZ512" s="608">
        <f t="shared" si="239"/>
        <v>0</v>
      </c>
      <c r="BA512" s="609" t="str">
        <f t="shared" si="248"/>
        <v/>
      </c>
      <c r="BB512" s="609">
        <f t="shared" si="240"/>
        <v>0</v>
      </c>
      <c r="BC512" s="604" t="str">
        <f t="shared" si="241"/>
        <v/>
      </c>
    </row>
    <row r="513" spans="1:55">
      <c r="A513" s="366">
        <v>457</v>
      </c>
      <c r="B513" s="108"/>
      <c r="C513" s="286"/>
      <c r="D513" s="287"/>
      <c r="E513" s="287"/>
      <c r="F513" s="288"/>
      <c r="G513" s="290"/>
      <c r="H513" s="107"/>
      <c r="I513" s="290"/>
      <c r="J513" s="107"/>
      <c r="K513" s="358" t="str">
        <f t="shared" si="218"/>
        <v/>
      </c>
      <c r="L513" s="358">
        <f t="shared" si="242"/>
        <v>0</v>
      </c>
      <c r="M513" s="358">
        <f t="shared" si="243"/>
        <v>0</v>
      </c>
      <c r="N513" s="359" t="str">
        <f t="shared" si="219"/>
        <v/>
      </c>
      <c r="O513" s="359" t="str">
        <f t="shared" si="220"/>
        <v/>
      </c>
      <c r="P513" s="359" t="str">
        <f t="shared" si="221"/>
        <v/>
      </c>
      <c r="Q513" s="359" t="str">
        <f t="shared" si="222"/>
        <v/>
      </c>
      <c r="R513" s="359" t="str">
        <f t="shared" si="223"/>
        <v/>
      </c>
      <c r="S513" s="359" t="str">
        <f t="shared" si="224"/>
        <v/>
      </c>
      <c r="T513" s="431" t="str">
        <f t="shared" si="244"/>
        <v/>
      </c>
      <c r="U513" s="515"/>
      <c r="V513" s="108"/>
      <c r="W513" s="109"/>
      <c r="X513" s="110"/>
      <c r="Y513" s="111"/>
      <c r="Z513" s="113"/>
      <c r="AA513" s="112"/>
      <c r="AB513" s="431" t="str">
        <f t="shared" si="225"/>
        <v/>
      </c>
      <c r="AC513" s="704" t="str">
        <f t="shared" si="245"/>
        <v/>
      </c>
      <c r="AD513" s="622"/>
      <c r="AE513" s="462"/>
      <c r="AF513" s="360" t="str">
        <f t="shared" si="226"/>
        <v/>
      </c>
      <c r="AG513" s="360" t="str">
        <f t="shared" si="227"/>
        <v/>
      </c>
      <c r="AH513" s="361" t="str">
        <f t="shared" si="228"/>
        <v/>
      </c>
      <c r="AI513" s="361" t="str">
        <f t="shared" si="229"/>
        <v/>
      </c>
      <c r="AJ513" s="361" t="str">
        <f t="shared" si="230"/>
        <v/>
      </c>
      <c r="AK513" s="361" t="str">
        <f t="shared" si="231"/>
        <v/>
      </c>
      <c r="AL513" s="361" t="str">
        <f t="shared" si="232"/>
        <v/>
      </c>
      <c r="AM513" s="361" t="str">
        <f t="shared" si="233"/>
        <v/>
      </c>
      <c r="AN513" s="362" t="str">
        <f>IF(AF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2,FALSE),IF(OR(AJ513=1,AJ513=2),VLOOKUP(AH513,INDEX((係数_乗用_ガソリン,係数_乗用_CNG,係数_乗用_軽油,係数_乗用_メタノール,係数_乗用_LPG),1,1,AR513):INDEX((係数_乗用_ガソリン,係数_乗用_CNG,係数_乗用_軽油,係数_乗用_メタノール,係数_乗用_LPG),125,5,AR513),2,FALSE))))))</f>
        <v/>
      </c>
      <c r="AO513" s="362" t="str">
        <f>IF(T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3,FALSE),IF(OR(AJ513=1,AJ513=2),VLOOKUP(AH513,INDEX((係数_乗用_ガソリン,係数_乗用_CNG,係数_乗用_軽油,係数_乗用_メタノール,係数_乗用_LPG),1,1,AR513):INDEX((係数_乗用_ガソリン,係数_乗用_CNG,係数_乗用_軽油,係数_乗用_メタノール,係数_乗用_LPG),125,5,AR513),3,FALSE))))))</f>
        <v/>
      </c>
      <c r="AP513" s="361" t="str">
        <f t="shared" si="234"/>
        <v/>
      </c>
      <c r="AQ513" s="363" t="str">
        <f t="shared" si="235"/>
        <v/>
      </c>
      <c r="AR513" s="361" t="str">
        <f t="shared" si="236"/>
        <v/>
      </c>
      <c r="AS513" s="363" t="str">
        <f t="shared" si="237"/>
        <v/>
      </c>
      <c r="AT513" s="364" t="str">
        <f t="shared" si="238"/>
        <v/>
      </c>
      <c r="AX513" s="607" t="b">
        <f t="shared" si="246"/>
        <v>0</v>
      </c>
      <c r="AY513" s="6" t="str">
        <f t="shared" si="247"/>
        <v>FALSEFALSEFALSE</v>
      </c>
      <c r="AZ513" s="608">
        <f t="shared" si="239"/>
        <v>0</v>
      </c>
      <c r="BA513" s="609" t="str">
        <f t="shared" si="248"/>
        <v/>
      </c>
      <c r="BB513" s="609">
        <f t="shared" si="240"/>
        <v>0</v>
      </c>
      <c r="BC513" s="604" t="str">
        <f t="shared" si="241"/>
        <v/>
      </c>
    </row>
    <row r="514" spans="1:55">
      <c r="A514" s="366">
        <v>458</v>
      </c>
      <c r="B514" s="108"/>
      <c r="C514" s="286"/>
      <c r="D514" s="287"/>
      <c r="E514" s="287"/>
      <c r="F514" s="288"/>
      <c r="G514" s="290"/>
      <c r="H514" s="107"/>
      <c r="I514" s="290"/>
      <c r="J514" s="107"/>
      <c r="K514" s="358" t="str">
        <f t="shared" si="218"/>
        <v/>
      </c>
      <c r="L514" s="358">
        <f t="shared" si="242"/>
        <v>0</v>
      </c>
      <c r="M514" s="358">
        <f t="shared" si="243"/>
        <v>0</v>
      </c>
      <c r="N514" s="359" t="str">
        <f t="shared" si="219"/>
        <v/>
      </c>
      <c r="O514" s="359" t="str">
        <f t="shared" si="220"/>
        <v/>
      </c>
      <c r="P514" s="359" t="str">
        <f t="shared" si="221"/>
        <v/>
      </c>
      <c r="Q514" s="359" t="str">
        <f t="shared" si="222"/>
        <v/>
      </c>
      <c r="R514" s="359" t="str">
        <f t="shared" si="223"/>
        <v/>
      </c>
      <c r="S514" s="359" t="str">
        <f t="shared" si="224"/>
        <v/>
      </c>
      <c r="T514" s="431" t="str">
        <f t="shared" si="244"/>
        <v/>
      </c>
      <c r="U514" s="515"/>
      <c r="V514" s="108"/>
      <c r="W514" s="109"/>
      <c r="X514" s="110"/>
      <c r="Y514" s="111"/>
      <c r="Z514" s="113"/>
      <c r="AA514" s="112"/>
      <c r="AB514" s="431" t="str">
        <f t="shared" si="225"/>
        <v/>
      </c>
      <c r="AC514" s="704" t="str">
        <f t="shared" si="245"/>
        <v/>
      </c>
      <c r="AD514" s="622"/>
      <c r="AE514" s="462"/>
      <c r="AF514" s="360" t="str">
        <f t="shared" si="226"/>
        <v/>
      </c>
      <c r="AG514" s="360" t="str">
        <f t="shared" si="227"/>
        <v/>
      </c>
      <c r="AH514" s="361" t="str">
        <f t="shared" si="228"/>
        <v/>
      </c>
      <c r="AI514" s="361" t="str">
        <f t="shared" si="229"/>
        <v/>
      </c>
      <c r="AJ514" s="361" t="str">
        <f t="shared" si="230"/>
        <v/>
      </c>
      <c r="AK514" s="361" t="str">
        <f t="shared" si="231"/>
        <v/>
      </c>
      <c r="AL514" s="361" t="str">
        <f t="shared" si="232"/>
        <v/>
      </c>
      <c r="AM514" s="361" t="str">
        <f t="shared" si="233"/>
        <v/>
      </c>
      <c r="AN514" s="362" t="str">
        <f>IF(AF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2,FALSE),IF(OR(AJ514=1,AJ514=2),VLOOKUP(AH514,INDEX((係数_乗用_ガソリン,係数_乗用_CNG,係数_乗用_軽油,係数_乗用_メタノール,係数_乗用_LPG),1,1,AR514):INDEX((係数_乗用_ガソリン,係数_乗用_CNG,係数_乗用_軽油,係数_乗用_メタノール,係数_乗用_LPG),125,5,AR514),2,FALSE))))))</f>
        <v/>
      </c>
      <c r="AO514" s="362" t="str">
        <f>IF(T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3,FALSE),IF(OR(AJ514=1,AJ514=2),VLOOKUP(AH514,INDEX((係数_乗用_ガソリン,係数_乗用_CNG,係数_乗用_軽油,係数_乗用_メタノール,係数_乗用_LPG),1,1,AR514):INDEX((係数_乗用_ガソリン,係数_乗用_CNG,係数_乗用_軽油,係数_乗用_メタノール,係数_乗用_LPG),125,5,AR514),3,FALSE))))))</f>
        <v/>
      </c>
      <c r="AP514" s="361" t="str">
        <f t="shared" si="234"/>
        <v/>
      </c>
      <c r="AQ514" s="363" t="str">
        <f t="shared" si="235"/>
        <v/>
      </c>
      <c r="AR514" s="361" t="str">
        <f t="shared" si="236"/>
        <v/>
      </c>
      <c r="AS514" s="363" t="str">
        <f t="shared" si="237"/>
        <v/>
      </c>
      <c r="AT514" s="364" t="str">
        <f t="shared" si="238"/>
        <v/>
      </c>
      <c r="AX514" s="607" t="b">
        <f t="shared" si="246"/>
        <v>0</v>
      </c>
      <c r="AY514" s="6" t="str">
        <f t="shared" si="247"/>
        <v>FALSEFALSEFALSE</v>
      </c>
      <c r="AZ514" s="608">
        <f t="shared" si="239"/>
        <v>0</v>
      </c>
      <c r="BA514" s="609" t="str">
        <f t="shared" si="248"/>
        <v/>
      </c>
      <c r="BB514" s="609">
        <f t="shared" si="240"/>
        <v>0</v>
      </c>
      <c r="BC514" s="604" t="str">
        <f t="shared" si="241"/>
        <v/>
      </c>
    </row>
    <row r="515" spans="1:55">
      <c r="A515" s="366">
        <v>459</v>
      </c>
      <c r="B515" s="108"/>
      <c r="C515" s="286"/>
      <c r="D515" s="287"/>
      <c r="E515" s="287"/>
      <c r="F515" s="288"/>
      <c r="G515" s="290"/>
      <c r="H515" s="107"/>
      <c r="I515" s="290"/>
      <c r="J515" s="107"/>
      <c r="K515" s="358" t="str">
        <f t="shared" si="218"/>
        <v/>
      </c>
      <c r="L515" s="358">
        <f t="shared" si="242"/>
        <v>0</v>
      </c>
      <c r="M515" s="358">
        <f t="shared" si="243"/>
        <v>0</v>
      </c>
      <c r="N515" s="359" t="str">
        <f t="shared" si="219"/>
        <v/>
      </c>
      <c r="O515" s="359" t="str">
        <f t="shared" si="220"/>
        <v/>
      </c>
      <c r="P515" s="359" t="str">
        <f t="shared" si="221"/>
        <v/>
      </c>
      <c r="Q515" s="359" t="str">
        <f t="shared" si="222"/>
        <v/>
      </c>
      <c r="R515" s="359" t="str">
        <f t="shared" si="223"/>
        <v/>
      </c>
      <c r="S515" s="359" t="str">
        <f t="shared" si="224"/>
        <v/>
      </c>
      <c r="T515" s="431" t="str">
        <f t="shared" si="244"/>
        <v/>
      </c>
      <c r="U515" s="515"/>
      <c r="V515" s="108"/>
      <c r="W515" s="109"/>
      <c r="X515" s="110"/>
      <c r="Y515" s="111"/>
      <c r="Z515" s="113"/>
      <c r="AA515" s="112"/>
      <c r="AB515" s="431" t="str">
        <f t="shared" si="225"/>
        <v/>
      </c>
      <c r="AC515" s="704" t="str">
        <f t="shared" si="245"/>
        <v/>
      </c>
      <c r="AD515" s="622"/>
      <c r="AE515" s="462"/>
      <c r="AF515" s="360" t="str">
        <f t="shared" si="226"/>
        <v/>
      </c>
      <c r="AG515" s="360" t="str">
        <f t="shared" si="227"/>
        <v/>
      </c>
      <c r="AH515" s="361" t="str">
        <f t="shared" si="228"/>
        <v/>
      </c>
      <c r="AI515" s="361" t="str">
        <f t="shared" si="229"/>
        <v/>
      </c>
      <c r="AJ515" s="361" t="str">
        <f t="shared" si="230"/>
        <v/>
      </c>
      <c r="AK515" s="361" t="str">
        <f t="shared" si="231"/>
        <v/>
      </c>
      <c r="AL515" s="361" t="str">
        <f t="shared" si="232"/>
        <v/>
      </c>
      <c r="AM515" s="361" t="str">
        <f t="shared" si="233"/>
        <v/>
      </c>
      <c r="AN515" s="362" t="str">
        <f>IF(AF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2,FALSE),IF(OR(AJ515=1,AJ515=2),VLOOKUP(AH515,INDEX((係数_乗用_ガソリン,係数_乗用_CNG,係数_乗用_軽油,係数_乗用_メタノール,係数_乗用_LPG),1,1,AR515):INDEX((係数_乗用_ガソリン,係数_乗用_CNG,係数_乗用_軽油,係数_乗用_メタノール,係数_乗用_LPG),125,5,AR515),2,FALSE))))))</f>
        <v/>
      </c>
      <c r="AO515" s="362" t="str">
        <f>IF(T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3,FALSE),IF(OR(AJ515=1,AJ515=2),VLOOKUP(AH515,INDEX((係数_乗用_ガソリン,係数_乗用_CNG,係数_乗用_軽油,係数_乗用_メタノール,係数_乗用_LPG),1,1,AR515):INDEX((係数_乗用_ガソリン,係数_乗用_CNG,係数_乗用_軽油,係数_乗用_メタノール,係数_乗用_LPG),125,5,AR515),3,FALSE))))))</f>
        <v/>
      </c>
      <c r="AP515" s="361" t="str">
        <f t="shared" si="234"/>
        <v/>
      </c>
      <c r="AQ515" s="363" t="str">
        <f t="shared" si="235"/>
        <v/>
      </c>
      <c r="AR515" s="361" t="str">
        <f t="shared" si="236"/>
        <v/>
      </c>
      <c r="AS515" s="363" t="str">
        <f t="shared" si="237"/>
        <v/>
      </c>
      <c r="AT515" s="364" t="str">
        <f t="shared" si="238"/>
        <v/>
      </c>
      <c r="AX515" s="607" t="b">
        <f t="shared" si="246"/>
        <v>0</v>
      </c>
      <c r="AY515" s="6" t="str">
        <f t="shared" si="247"/>
        <v>FALSEFALSEFALSE</v>
      </c>
      <c r="AZ515" s="608">
        <f t="shared" si="239"/>
        <v>0</v>
      </c>
      <c r="BA515" s="609" t="str">
        <f t="shared" si="248"/>
        <v/>
      </c>
      <c r="BB515" s="609">
        <f t="shared" si="240"/>
        <v>0</v>
      </c>
      <c r="BC515" s="604" t="str">
        <f t="shared" si="241"/>
        <v/>
      </c>
    </row>
    <row r="516" spans="1:55">
      <c r="A516" s="366">
        <v>460</v>
      </c>
      <c r="B516" s="108"/>
      <c r="C516" s="286"/>
      <c r="D516" s="287"/>
      <c r="E516" s="287"/>
      <c r="F516" s="288"/>
      <c r="G516" s="290"/>
      <c r="H516" s="107"/>
      <c r="I516" s="290"/>
      <c r="J516" s="107"/>
      <c r="K516" s="358" t="str">
        <f t="shared" si="218"/>
        <v/>
      </c>
      <c r="L516" s="358">
        <f t="shared" si="242"/>
        <v>0</v>
      </c>
      <c r="M516" s="358">
        <f t="shared" si="243"/>
        <v>0</v>
      </c>
      <c r="N516" s="359" t="str">
        <f t="shared" si="219"/>
        <v/>
      </c>
      <c r="O516" s="359" t="str">
        <f t="shared" si="220"/>
        <v/>
      </c>
      <c r="P516" s="359" t="str">
        <f t="shared" si="221"/>
        <v/>
      </c>
      <c r="Q516" s="359" t="str">
        <f t="shared" si="222"/>
        <v/>
      </c>
      <c r="R516" s="359" t="str">
        <f t="shared" si="223"/>
        <v/>
      </c>
      <c r="S516" s="359" t="str">
        <f t="shared" si="224"/>
        <v/>
      </c>
      <c r="T516" s="431" t="str">
        <f t="shared" si="244"/>
        <v/>
      </c>
      <c r="U516" s="515"/>
      <c r="V516" s="108"/>
      <c r="W516" s="109"/>
      <c r="X516" s="110"/>
      <c r="Y516" s="111"/>
      <c r="Z516" s="113"/>
      <c r="AA516" s="112"/>
      <c r="AB516" s="431" t="str">
        <f t="shared" si="225"/>
        <v/>
      </c>
      <c r="AC516" s="704" t="str">
        <f t="shared" si="245"/>
        <v/>
      </c>
      <c r="AD516" s="622"/>
      <c r="AE516" s="462"/>
      <c r="AF516" s="360" t="str">
        <f t="shared" si="226"/>
        <v/>
      </c>
      <c r="AG516" s="360" t="str">
        <f t="shared" si="227"/>
        <v/>
      </c>
      <c r="AH516" s="361" t="str">
        <f t="shared" si="228"/>
        <v/>
      </c>
      <c r="AI516" s="361" t="str">
        <f t="shared" si="229"/>
        <v/>
      </c>
      <c r="AJ516" s="361" t="str">
        <f t="shared" si="230"/>
        <v/>
      </c>
      <c r="AK516" s="361" t="str">
        <f t="shared" si="231"/>
        <v/>
      </c>
      <c r="AL516" s="361" t="str">
        <f t="shared" si="232"/>
        <v/>
      </c>
      <c r="AM516" s="361" t="str">
        <f t="shared" si="233"/>
        <v/>
      </c>
      <c r="AN516" s="362" t="str">
        <f>IF(AF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2,FALSE),IF(OR(AJ516=1,AJ516=2),VLOOKUP(AH516,INDEX((係数_乗用_ガソリン,係数_乗用_CNG,係数_乗用_軽油,係数_乗用_メタノール,係数_乗用_LPG),1,1,AR516):INDEX((係数_乗用_ガソリン,係数_乗用_CNG,係数_乗用_軽油,係数_乗用_メタノール,係数_乗用_LPG),125,5,AR516),2,FALSE))))))</f>
        <v/>
      </c>
      <c r="AO516" s="362" t="str">
        <f>IF(T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3,FALSE),IF(OR(AJ516=1,AJ516=2),VLOOKUP(AH516,INDEX((係数_乗用_ガソリン,係数_乗用_CNG,係数_乗用_軽油,係数_乗用_メタノール,係数_乗用_LPG),1,1,AR516):INDEX((係数_乗用_ガソリン,係数_乗用_CNG,係数_乗用_軽油,係数_乗用_メタノール,係数_乗用_LPG),125,5,AR516),3,FALSE))))))</f>
        <v/>
      </c>
      <c r="AP516" s="361" t="str">
        <f t="shared" si="234"/>
        <v/>
      </c>
      <c r="AQ516" s="363" t="str">
        <f t="shared" si="235"/>
        <v/>
      </c>
      <c r="AR516" s="361" t="str">
        <f t="shared" si="236"/>
        <v/>
      </c>
      <c r="AS516" s="363" t="str">
        <f t="shared" si="237"/>
        <v/>
      </c>
      <c r="AT516" s="364" t="str">
        <f t="shared" si="238"/>
        <v/>
      </c>
      <c r="AX516" s="607" t="b">
        <f t="shared" si="246"/>
        <v>0</v>
      </c>
      <c r="AY516" s="6" t="str">
        <f t="shared" si="247"/>
        <v>FALSEFALSEFALSE</v>
      </c>
      <c r="AZ516" s="608">
        <f t="shared" si="239"/>
        <v>0</v>
      </c>
      <c r="BA516" s="609" t="str">
        <f t="shared" si="248"/>
        <v/>
      </c>
      <c r="BB516" s="609">
        <f t="shared" si="240"/>
        <v>0</v>
      </c>
      <c r="BC516" s="604" t="str">
        <f t="shared" si="241"/>
        <v/>
      </c>
    </row>
    <row r="517" spans="1:55">
      <c r="A517" s="366">
        <v>461</v>
      </c>
      <c r="B517" s="108"/>
      <c r="C517" s="286"/>
      <c r="D517" s="287"/>
      <c r="E517" s="287"/>
      <c r="F517" s="288"/>
      <c r="G517" s="290"/>
      <c r="H517" s="107"/>
      <c r="I517" s="290"/>
      <c r="J517" s="107"/>
      <c r="K517" s="358" t="str">
        <f t="shared" si="218"/>
        <v/>
      </c>
      <c r="L517" s="358">
        <f t="shared" si="242"/>
        <v>0</v>
      </c>
      <c r="M517" s="358">
        <f t="shared" si="243"/>
        <v>0</v>
      </c>
      <c r="N517" s="359" t="str">
        <f t="shared" si="219"/>
        <v/>
      </c>
      <c r="O517" s="359" t="str">
        <f t="shared" si="220"/>
        <v/>
      </c>
      <c r="P517" s="359" t="str">
        <f t="shared" si="221"/>
        <v/>
      </c>
      <c r="Q517" s="359" t="str">
        <f t="shared" si="222"/>
        <v/>
      </c>
      <c r="R517" s="359" t="str">
        <f t="shared" si="223"/>
        <v/>
      </c>
      <c r="S517" s="359" t="str">
        <f t="shared" si="224"/>
        <v/>
      </c>
      <c r="T517" s="431" t="str">
        <f t="shared" si="244"/>
        <v/>
      </c>
      <c r="U517" s="515"/>
      <c r="V517" s="108"/>
      <c r="W517" s="109"/>
      <c r="X517" s="110"/>
      <c r="Y517" s="111"/>
      <c r="Z517" s="113"/>
      <c r="AA517" s="112"/>
      <c r="AB517" s="431" t="str">
        <f t="shared" si="225"/>
        <v/>
      </c>
      <c r="AC517" s="704" t="str">
        <f t="shared" si="245"/>
        <v/>
      </c>
      <c r="AD517" s="622"/>
      <c r="AE517" s="462"/>
      <c r="AF517" s="360" t="str">
        <f t="shared" si="226"/>
        <v/>
      </c>
      <c r="AG517" s="360" t="str">
        <f t="shared" si="227"/>
        <v/>
      </c>
      <c r="AH517" s="361" t="str">
        <f t="shared" si="228"/>
        <v/>
      </c>
      <c r="AI517" s="361" t="str">
        <f t="shared" si="229"/>
        <v/>
      </c>
      <c r="AJ517" s="361" t="str">
        <f t="shared" si="230"/>
        <v/>
      </c>
      <c r="AK517" s="361" t="str">
        <f t="shared" si="231"/>
        <v/>
      </c>
      <c r="AL517" s="361" t="str">
        <f t="shared" si="232"/>
        <v/>
      </c>
      <c r="AM517" s="361" t="str">
        <f t="shared" si="233"/>
        <v/>
      </c>
      <c r="AN517" s="362" t="str">
        <f>IF(AF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2,FALSE),IF(OR(AJ517=1,AJ517=2),VLOOKUP(AH517,INDEX((係数_乗用_ガソリン,係数_乗用_CNG,係数_乗用_軽油,係数_乗用_メタノール,係数_乗用_LPG),1,1,AR517):INDEX((係数_乗用_ガソリン,係数_乗用_CNG,係数_乗用_軽油,係数_乗用_メタノール,係数_乗用_LPG),125,5,AR517),2,FALSE))))))</f>
        <v/>
      </c>
      <c r="AO517" s="362" t="str">
        <f>IF(T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3,FALSE),IF(OR(AJ517=1,AJ517=2),VLOOKUP(AH517,INDEX((係数_乗用_ガソリン,係数_乗用_CNG,係数_乗用_軽油,係数_乗用_メタノール,係数_乗用_LPG),1,1,AR517):INDEX((係数_乗用_ガソリン,係数_乗用_CNG,係数_乗用_軽油,係数_乗用_メタノール,係数_乗用_LPG),125,5,AR517),3,FALSE))))))</f>
        <v/>
      </c>
      <c r="AP517" s="361" t="str">
        <f t="shared" si="234"/>
        <v/>
      </c>
      <c r="AQ517" s="363" t="str">
        <f t="shared" si="235"/>
        <v/>
      </c>
      <c r="AR517" s="361" t="str">
        <f t="shared" si="236"/>
        <v/>
      </c>
      <c r="AS517" s="363" t="str">
        <f t="shared" si="237"/>
        <v/>
      </c>
      <c r="AT517" s="364" t="str">
        <f t="shared" si="238"/>
        <v/>
      </c>
      <c r="AX517" s="607" t="b">
        <f t="shared" si="246"/>
        <v>0</v>
      </c>
      <c r="AY517" s="6" t="str">
        <f t="shared" si="247"/>
        <v>FALSEFALSEFALSE</v>
      </c>
      <c r="AZ517" s="608">
        <f t="shared" si="239"/>
        <v>0</v>
      </c>
      <c r="BA517" s="609" t="str">
        <f t="shared" si="248"/>
        <v/>
      </c>
      <c r="BB517" s="609">
        <f t="shared" si="240"/>
        <v>0</v>
      </c>
      <c r="BC517" s="604" t="str">
        <f t="shared" si="241"/>
        <v/>
      </c>
    </row>
    <row r="518" spans="1:55">
      <c r="A518" s="366">
        <v>462</v>
      </c>
      <c r="B518" s="108"/>
      <c r="C518" s="286"/>
      <c r="D518" s="287"/>
      <c r="E518" s="287"/>
      <c r="F518" s="288"/>
      <c r="G518" s="290"/>
      <c r="H518" s="107"/>
      <c r="I518" s="290"/>
      <c r="J518" s="107"/>
      <c r="K518" s="358" t="str">
        <f t="shared" si="218"/>
        <v/>
      </c>
      <c r="L518" s="358">
        <f t="shared" si="242"/>
        <v>0</v>
      </c>
      <c r="M518" s="358">
        <f t="shared" si="243"/>
        <v>0</v>
      </c>
      <c r="N518" s="359" t="str">
        <f t="shared" si="219"/>
        <v/>
      </c>
      <c r="O518" s="359" t="str">
        <f t="shared" si="220"/>
        <v/>
      </c>
      <c r="P518" s="359" t="str">
        <f t="shared" si="221"/>
        <v/>
      </c>
      <c r="Q518" s="359" t="str">
        <f t="shared" si="222"/>
        <v/>
      </c>
      <c r="R518" s="359" t="str">
        <f t="shared" si="223"/>
        <v/>
      </c>
      <c r="S518" s="359" t="str">
        <f t="shared" si="224"/>
        <v/>
      </c>
      <c r="T518" s="431" t="str">
        <f t="shared" si="244"/>
        <v/>
      </c>
      <c r="U518" s="515"/>
      <c r="V518" s="108"/>
      <c r="W518" s="109"/>
      <c r="X518" s="110"/>
      <c r="Y518" s="111"/>
      <c r="Z518" s="113"/>
      <c r="AA518" s="112"/>
      <c r="AB518" s="431" t="str">
        <f t="shared" si="225"/>
        <v/>
      </c>
      <c r="AC518" s="704" t="str">
        <f t="shared" si="245"/>
        <v/>
      </c>
      <c r="AD518" s="622"/>
      <c r="AE518" s="462"/>
      <c r="AF518" s="360" t="str">
        <f t="shared" si="226"/>
        <v/>
      </c>
      <c r="AG518" s="360" t="str">
        <f t="shared" si="227"/>
        <v/>
      </c>
      <c r="AH518" s="361" t="str">
        <f t="shared" si="228"/>
        <v/>
      </c>
      <c r="AI518" s="361" t="str">
        <f t="shared" si="229"/>
        <v/>
      </c>
      <c r="AJ518" s="361" t="str">
        <f t="shared" si="230"/>
        <v/>
      </c>
      <c r="AK518" s="361" t="str">
        <f t="shared" si="231"/>
        <v/>
      </c>
      <c r="AL518" s="361" t="str">
        <f t="shared" si="232"/>
        <v/>
      </c>
      <c r="AM518" s="361" t="str">
        <f t="shared" si="233"/>
        <v/>
      </c>
      <c r="AN518" s="362" t="str">
        <f>IF(AF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2,FALSE),IF(OR(AJ518=1,AJ518=2),VLOOKUP(AH518,INDEX((係数_乗用_ガソリン,係数_乗用_CNG,係数_乗用_軽油,係数_乗用_メタノール,係数_乗用_LPG),1,1,AR518):INDEX((係数_乗用_ガソリン,係数_乗用_CNG,係数_乗用_軽油,係数_乗用_メタノール,係数_乗用_LPG),125,5,AR518),2,FALSE))))))</f>
        <v/>
      </c>
      <c r="AO518" s="362" t="str">
        <f>IF(T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3,FALSE),IF(OR(AJ518=1,AJ518=2),VLOOKUP(AH518,INDEX((係数_乗用_ガソリン,係数_乗用_CNG,係数_乗用_軽油,係数_乗用_メタノール,係数_乗用_LPG),1,1,AR518):INDEX((係数_乗用_ガソリン,係数_乗用_CNG,係数_乗用_軽油,係数_乗用_メタノール,係数_乗用_LPG),125,5,AR518),3,FALSE))))))</f>
        <v/>
      </c>
      <c r="AP518" s="361" t="str">
        <f t="shared" si="234"/>
        <v/>
      </c>
      <c r="AQ518" s="363" t="str">
        <f t="shared" si="235"/>
        <v/>
      </c>
      <c r="AR518" s="361" t="str">
        <f t="shared" si="236"/>
        <v/>
      </c>
      <c r="AS518" s="363" t="str">
        <f t="shared" si="237"/>
        <v/>
      </c>
      <c r="AT518" s="364" t="str">
        <f t="shared" si="238"/>
        <v/>
      </c>
      <c r="AX518" s="607" t="b">
        <f t="shared" si="246"/>
        <v>0</v>
      </c>
      <c r="AY518" s="6" t="str">
        <f t="shared" si="247"/>
        <v>FALSEFALSEFALSE</v>
      </c>
      <c r="AZ518" s="608">
        <f t="shared" si="239"/>
        <v>0</v>
      </c>
      <c r="BA518" s="609" t="str">
        <f t="shared" si="248"/>
        <v/>
      </c>
      <c r="BB518" s="609">
        <f t="shared" si="240"/>
        <v>0</v>
      </c>
      <c r="BC518" s="604" t="str">
        <f t="shared" si="241"/>
        <v/>
      </c>
    </row>
    <row r="519" spans="1:55">
      <c r="A519" s="366">
        <v>463</v>
      </c>
      <c r="B519" s="108"/>
      <c r="C519" s="286"/>
      <c r="D519" s="287"/>
      <c r="E519" s="287"/>
      <c r="F519" s="288"/>
      <c r="G519" s="290"/>
      <c r="H519" s="107"/>
      <c r="I519" s="290"/>
      <c r="J519" s="107"/>
      <c r="K519" s="358" t="str">
        <f t="shared" si="218"/>
        <v/>
      </c>
      <c r="L519" s="358">
        <f t="shared" si="242"/>
        <v>0</v>
      </c>
      <c r="M519" s="358">
        <f t="shared" si="243"/>
        <v>0</v>
      </c>
      <c r="N519" s="359" t="str">
        <f t="shared" si="219"/>
        <v/>
      </c>
      <c r="O519" s="359" t="str">
        <f t="shared" si="220"/>
        <v/>
      </c>
      <c r="P519" s="359" t="str">
        <f t="shared" si="221"/>
        <v/>
      </c>
      <c r="Q519" s="359" t="str">
        <f t="shared" si="222"/>
        <v/>
      </c>
      <c r="R519" s="359" t="str">
        <f t="shared" si="223"/>
        <v/>
      </c>
      <c r="S519" s="359" t="str">
        <f t="shared" si="224"/>
        <v/>
      </c>
      <c r="T519" s="431" t="str">
        <f t="shared" si="244"/>
        <v/>
      </c>
      <c r="U519" s="515"/>
      <c r="V519" s="108"/>
      <c r="W519" s="109"/>
      <c r="X519" s="110"/>
      <c r="Y519" s="111"/>
      <c r="Z519" s="113"/>
      <c r="AA519" s="112"/>
      <c r="AB519" s="431" t="str">
        <f t="shared" si="225"/>
        <v/>
      </c>
      <c r="AC519" s="704" t="str">
        <f t="shared" si="245"/>
        <v/>
      </c>
      <c r="AD519" s="622"/>
      <c r="AE519" s="462"/>
      <c r="AF519" s="360" t="str">
        <f t="shared" si="226"/>
        <v/>
      </c>
      <c r="AG519" s="360" t="str">
        <f t="shared" si="227"/>
        <v/>
      </c>
      <c r="AH519" s="361" t="str">
        <f t="shared" si="228"/>
        <v/>
      </c>
      <c r="AI519" s="361" t="str">
        <f t="shared" si="229"/>
        <v/>
      </c>
      <c r="AJ519" s="361" t="str">
        <f t="shared" si="230"/>
        <v/>
      </c>
      <c r="AK519" s="361" t="str">
        <f t="shared" si="231"/>
        <v/>
      </c>
      <c r="AL519" s="361" t="str">
        <f t="shared" si="232"/>
        <v/>
      </c>
      <c r="AM519" s="361" t="str">
        <f t="shared" si="233"/>
        <v/>
      </c>
      <c r="AN519" s="362" t="str">
        <f>IF(AF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2,FALSE),IF(OR(AJ519=1,AJ519=2),VLOOKUP(AH519,INDEX((係数_乗用_ガソリン,係数_乗用_CNG,係数_乗用_軽油,係数_乗用_メタノール,係数_乗用_LPG),1,1,AR519):INDEX((係数_乗用_ガソリン,係数_乗用_CNG,係数_乗用_軽油,係数_乗用_メタノール,係数_乗用_LPG),125,5,AR519),2,FALSE))))))</f>
        <v/>
      </c>
      <c r="AO519" s="362" t="str">
        <f>IF(T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3,FALSE),IF(OR(AJ519=1,AJ519=2),VLOOKUP(AH519,INDEX((係数_乗用_ガソリン,係数_乗用_CNG,係数_乗用_軽油,係数_乗用_メタノール,係数_乗用_LPG),1,1,AR519):INDEX((係数_乗用_ガソリン,係数_乗用_CNG,係数_乗用_軽油,係数_乗用_メタノール,係数_乗用_LPG),125,5,AR519),3,FALSE))))))</f>
        <v/>
      </c>
      <c r="AP519" s="361" t="str">
        <f t="shared" si="234"/>
        <v/>
      </c>
      <c r="AQ519" s="363" t="str">
        <f t="shared" si="235"/>
        <v/>
      </c>
      <c r="AR519" s="361" t="str">
        <f t="shared" si="236"/>
        <v/>
      </c>
      <c r="AS519" s="363" t="str">
        <f t="shared" si="237"/>
        <v/>
      </c>
      <c r="AT519" s="364" t="str">
        <f t="shared" si="238"/>
        <v/>
      </c>
      <c r="AX519" s="607" t="b">
        <f t="shared" si="246"/>
        <v>0</v>
      </c>
      <c r="AY519" s="6" t="str">
        <f t="shared" si="247"/>
        <v>FALSEFALSEFALSE</v>
      </c>
      <c r="AZ519" s="608">
        <f t="shared" si="239"/>
        <v>0</v>
      </c>
      <c r="BA519" s="609" t="str">
        <f t="shared" si="248"/>
        <v/>
      </c>
      <c r="BB519" s="609">
        <f t="shared" si="240"/>
        <v>0</v>
      </c>
      <c r="BC519" s="604" t="str">
        <f t="shared" si="241"/>
        <v/>
      </c>
    </row>
    <row r="520" spans="1:55">
      <c r="A520" s="366">
        <v>464</v>
      </c>
      <c r="B520" s="108"/>
      <c r="C520" s="286"/>
      <c r="D520" s="287"/>
      <c r="E520" s="287"/>
      <c r="F520" s="288"/>
      <c r="G520" s="290"/>
      <c r="H520" s="107"/>
      <c r="I520" s="290"/>
      <c r="J520" s="107"/>
      <c r="K520" s="358" t="str">
        <f t="shared" si="218"/>
        <v/>
      </c>
      <c r="L520" s="358">
        <f t="shared" si="242"/>
        <v>0</v>
      </c>
      <c r="M520" s="358">
        <f t="shared" si="243"/>
        <v>0</v>
      </c>
      <c r="N520" s="359" t="str">
        <f t="shared" si="219"/>
        <v/>
      </c>
      <c r="O520" s="359" t="str">
        <f t="shared" si="220"/>
        <v/>
      </c>
      <c r="P520" s="359" t="str">
        <f t="shared" si="221"/>
        <v/>
      </c>
      <c r="Q520" s="359" t="str">
        <f t="shared" si="222"/>
        <v/>
      </c>
      <c r="R520" s="359" t="str">
        <f t="shared" si="223"/>
        <v/>
      </c>
      <c r="S520" s="359" t="str">
        <f t="shared" si="224"/>
        <v/>
      </c>
      <c r="T520" s="431" t="str">
        <f t="shared" si="244"/>
        <v/>
      </c>
      <c r="U520" s="515"/>
      <c r="V520" s="108"/>
      <c r="W520" s="109"/>
      <c r="X520" s="110"/>
      <c r="Y520" s="111"/>
      <c r="Z520" s="113"/>
      <c r="AA520" s="112"/>
      <c r="AB520" s="431" t="str">
        <f t="shared" si="225"/>
        <v/>
      </c>
      <c r="AC520" s="704" t="str">
        <f t="shared" si="245"/>
        <v/>
      </c>
      <c r="AD520" s="622"/>
      <c r="AE520" s="462"/>
      <c r="AF520" s="360" t="str">
        <f t="shared" si="226"/>
        <v/>
      </c>
      <c r="AG520" s="360" t="str">
        <f t="shared" si="227"/>
        <v/>
      </c>
      <c r="AH520" s="361" t="str">
        <f t="shared" si="228"/>
        <v/>
      </c>
      <c r="AI520" s="361" t="str">
        <f t="shared" si="229"/>
        <v/>
      </c>
      <c r="AJ520" s="361" t="str">
        <f t="shared" si="230"/>
        <v/>
      </c>
      <c r="AK520" s="361" t="str">
        <f t="shared" si="231"/>
        <v/>
      </c>
      <c r="AL520" s="361" t="str">
        <f t="shared" si="232"/>
        <v/>
      </c>
      <c r="AM520" s="361" t="str">
        <f t="shared" si="233"/>
        <v/>
      </c>
      <c r="AN520" s="362" t="str">
        <f>IF(AF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2,FALSE),IF(OR(AJ520=1,AJ520=2),VLOOKUP(AH520,INDEX((係数_乗用_ガソリン,係数_乗用_CNG,係数_乗用_軽油,係数_乗用_メタノール,係数_乗用_LPG),1,1,AR520):INDEX((係数_乗用_ガソリン,係数_乗用_CNG,係数_乗用_軽油,係数_乗用_メタノール,係数_乗用_LPG),125,5,AR520),2,FALSE))))))</f>
        <v/>
      </c>
      <c r="AO520" s="362" t="str">
        <f>IF(T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3,FALSE),IF(OR(AJ520=1,AJ520=2),VLOOKUP(AH520,INDEX((係数_乗用_ガソリン,係数_乗用_CNG,係数_乗用_軽油,係数_乗用_メタノール,係数_乗用_LPG),1,1,AR520):INDEX((係数_乗用_ガソリン,係数_乗用_CNG,係数_乗用_軽油,係数_乗用_メタノール,係数_乗用_LPG),125,5,AR520),3,FALSE))))))</f>
        <v/>
      </c>
      <c r="AP520" s="361" t="str">
        <f t="shared" si="234"/>
        <v/>
      </c>
      <c r="AQ520" s="363" t="str">
        <f t="shared" si="235"/>
        <v/>
      </c>
      <c r="AR520" s="361" t="str">
        <f t="shared" si="236"/>
        <v/>
      </c>
      <c r="AS520" s="363" t="str">
        <f t="shared" si="237"/>
        <v/>
      </c>
      <c r="AT520" s="364" t="str">
        <f t="shared" si="238"/>
        <v/>
      </c>
      <c r="AX520" s="607" t="b">
        <f t="shared" si="246"/>
        <v>0</v>
      </c>
      <c r="AY520" s="6" t="str">
        <f t="shared" si="247"/>
        <v>FALSEFALSEFALSE</v>
      </c>
      <c r="AZ520" s="608">
        <f t="shared" si="239"/>
        <v>0</v>
      </c>
      <c r="BA520" s="609" t="str">
        <f t="shared" si="248"/>
        <v/>
      </c>
      <c r="BB520" s="609">
        <f t="shared" si="240"/>
        <v>0</v>
      </c>
      <c r="BC520" s="604" t="str">
        <f t="shared" si="241"/>
        <v/>
      </c>
    </row>
    <row r="521" spans="1:55">
      <c r="A521" s="366">
        <v>465</v>
      </c>
      <c r="B521" s="108"/>
      <c r="C521" s="286"/>
      <c r="D521" s="287"/>
      <c r="E521" s="287"/>
      <c r="F521" s="288"/>
      <c r="G521" s="290"/>
      <c r="H521" s="107"/>
      <c r="I521" s="290"/>
      <c r="J521" s="107"/>
      <c r="K521" s="358" t="str">
        <f t="shared" si="218"/>
        <v/>
      </c>
      <c r="L521" s="358">
        <f t="shared" si="242"/>
        <v>0</v>
      </c>
      <c r="M521" s="358">
        <f t="shared" si="243"/>
        <v>0</v>
      </c>
      <c r="N521" s="359" t="str">
        <f t="shared" si="219"/>
        <v/>
      </c>
      <c r="O521" s="359" t="str">
        <f t="shared" si="220"/>
        <v/>
      </c>
      <c r="P521" s="359" t="str">
        <f t="shared" si="221"/>
        <v/>
      </c>
      <c r="Q521" s="359" t="str">
        <f t="shared" si="222"/>
        <v/>
      </c>
      <c r="R521" s="359" t="str">
        <f t="shared" si="223"/>
        <v/>
      </c>
      <c r="S521" s="359" t="str">
        <f t="shared" si="224"/>
        <v/>
      </c>
      <c r="T521" s="431" t="str">
        <f t="shared" si="244"/>
        <v/>
      </c>
      <c r="U521" s="515"/>
      <c r="V521" s="108"/>
      <c r="W521" s="109"/>
      <c r="X521" s="110"/>
      <c r="Y521" s="111"/>
      <c r="Z521" s="113"/>
      <c r="AA521" s="112"/>
      <c r="AB521" s="431" t="str">
        <f t="shared" si="225"/>
        <v/>
      </c>
      <c r="AC521" s="704" t="str">
        <f t="shared" si="245"/>
        <v/>
      </c>
      <c r="AD521" s="622"/>
      <c r="AE521" s="462"/>
      <c r="AF521" s="360" t="str">
        <f t="shared" si="226"/>
        <v/>
      </c>
      <c r="AG521" s="360" t="str">
        <f t="shared" si="227"/>
        <v/>
      </c>
      <c r="AH521" s="361" t="str">
        <f t="shared" si="228"/>
        <v/>
      </c>
      <c r="AI521" s="361" t="str">
        <f t="shared" si="229"/>
        <v/>
      </c>
      <c r="AJ521" s="361" t="str">
        <f t="shared" si="230"/>
        <v/>
      </c>
      <c r="AK521" s="361" t="str">
        <f t="shared" si="231"/>
        <v/>
      </c>
      <c r="AL521" s="361" t="str">
        <f t="shared" si="232"/>
        <v/>
      </c>
      <c r="AM521" s="361" t="str">
        <f t="shared" si="233"/>
        <v/>
      </c>
      <c r="AN521" s="362" t="str">
        <f>IF(AF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2,FALSE),IF(OR(AJ521=1,AJ521=2),VLOOKUP(AH521,INDEX((係数_乗用_ガソリン,係数_乗用_CNG,係数_乗用_軽油,係数_乗用_メタノール,係数_乗用_LPG),1,1,AR521):INDEX((係数_乗用_ガソリン,係数_乗用_CNG,係数_乗用_軽油,係数_乗用_メタノール,係数_乗用_LPG),125,5,AR521),2,FALSE))))))</f>
        <v/>
      </c>
      <c r="AO521" s="362" t="str">
        <f>IF(T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3,FALSE),IF(OR(AJ521=1,AJ521=2),VLOOKUP(AH521,INDEX((係数_乗用_ガソリン,係数_乗用_CNG,係数_乗用_軽油,係数_乗用_メタノール,係数_乗用_LPG),1,1,AR521):INDEX((係数_乗用_ガソリン,係数_乗用_CNG,係数_乗用_軽油,係数_乗用_メタノール,係数_乗用_LPG),125,5,AR521),3,FALSE))))))</f>
        <v/>
      </c>
      <c r="AP521" s="361" t="str">
        <f t="shared" si="234"/>
        <v/>
      </c>
      <c r="AQ521" s="363" t="str">
        <f t="shared" si="235"/>
        <v/>
      </c>
      <c r="AR521" s="361" t="str">
        <f t="shared" si="236"/>
        <v/>
      </c>
      <c r="AS521" s="363" t="str">
        <f t="shared" si="237"/>
        <v/>
      </c>
      <c r="AT521" s="364" t="str">
        <f t="shared" si="238"/>
        <v/>
      </c>
      <c r="AX521" s="607" t="b">
        <f t="shared" si="246"/>
        <v>0</v>
      </c>
      <c r="AY521" s="6" t="str">
        <f t="shared" si="247"/>
        <v>FALSEFALSEFALSE</v>
      </c>
      <c r="AZ521" s="608">
        <f t="shared" si="239"/>
        <v>0</v>
      </c>
      <c r="BA521" s="609" t="str">
        <f t="shared" si="248"/>
        <v/>
      </c>
      <c r="BB521" s="609">
        <f t="shared" si="240"/>
        <v>0</v>
      </c>
      <c r="BC521" s="604" t="str">
        <f t="shared" si="241"/>
        <v/>
      </c>
    </row>
    <row r="522" spans="1:55">
      <c r="A522" s="366">
        <v>466</v>
      </c>
      <c r="B522" s="108"/>
      <c r="C522" s="286"/>
      <c r="D522" s="287"/>
      <c r="E522" s="287"/>
      <c r="F522" s="288"/>
      <c r="G522" s="290"/>
      <c r="H522" s="107"/>
      <c r="I522" s="290"/>
      <c r="J522" s="107"/>
      <c r="K522" s="358" t="str">
        <f t="shared" si="218"/>
        <v/>
      </c>
      <c r="L522" s="358">
        <f t="shared" si="242"/>
        <v>0</v>
      </c>
      <c r="M522" s="358">
        <f t="shared" si="243"/>
        <v>0</v>
      </c>
      <c r="N522" s="359" t="str">
        <f t="shared" si="219"/>
        <v/>
      </c>
      <c r="O522" s="359" t="str">
        <f t="shared" si="220"/>
        <v/>
      </c>
      <c r="P522" s="359" t="str">
        <f t="shared" si="221"/>
        <v/>
      </c>
      <c r="Q522" s="359" t="str">
        <f t="shared" si="222"/>
        <v/>
      </c>
      <c r="R522" s="359" t="str">
        <f t="shared" si="223"/>
        <v/>
      </c>
      <c r="S522" s="359" t="str">
        <f t="shared" si="224"/>
        <v/>
      </c>
      <c r="T522" s="431" t="str">
        <f t="shared" si="244"/>
        <v/>
      </c>
      <c r="U522" s="515"/>
      <c r="V522" s="108"/>
      <c r="W522" s="109"/>
      <c r="X522" s="110"/>
      <c r="Y522" s="111"/>
      <c r="Z522" s="113"/>
      <c r="AA522" s="112"/>
      <c r="AB522" s="431" t="str">
        <f t="shared" si="225"/>
        <v/>
      </c>
      <c r="AC522" s="704" t="str">
        <f t="shared" si="245"/>
        <v/>
      </c>
      <c r="AD522" s="622"/>
      <c r="AE522" s="462"/>
      <c r="AF522" s="360" t="str">
        <f t="shared" si="226"/>
        <v/>
      </c>
      <c r="AG522" s="360" t="str">
        <f t="shared" si="227"/>
        <v/>
      </c>
      <c r="AH522" s="361" t="str">
        <f t="shared" si="228"/>
        <v/>
      </c>
      <c r="AI522" s="361" t="str">
        <f t="shared" si="229"/>
        <v/>
      </c>
      <c r="AJ522" s="361" t="str">
        <f t="shared" si="230"/>
        <v/>
      </c>
      <c r="AK522" s="361" t="str">
        <f t="shared" si="231"/>
        <v/>
      </c>
      <c r="AL522" s="361" t="str">
        <f t="shared" si="232"/>
        <v/>
      </c>
      <c r="AM522" s="361" t="str">
        <f t="shared" si="233"/>
        <v/>
      </c>
      <c r="AN522" s="362" t="str">
        <f>IF(AF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2,FALSE),IF(OR(AJ522=1,AJ522=2),VLOOKUP(AH522,INDEX((係数_乗用_ガソリン,係数_乗用_CNG,係数_乗用_軽油,係数_乗用_メタノール,係数_乗用_LPG),1,1,AR522):INDEX((係数_乗用_ガソリン,係数_乗用_CNG,係数_乗用_軽油,係数_乗用_メタノール,係数_乗用_LPG),125,5,AR522),2,FALSE))))))</f>
        <v/>
      </c>
      <c r="AO522" s="362" t="str">
        <f>IF(T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3,FALSE),IF(OR(AJ522=1,AJ522=2),VLOOKUP(AH522,INDEX((係数_乗用_ガソリン,係数_乗用_CNG,係数_乗用_軽油,係数_乗用_メタノール,係数_乗用_LPG),1,1,AR522):INDEX((係数_乗用_ガソリン,係数_乗用_CNG,係数_乗用_軽油,係数_乗用_メタノール,係数_乗用_LPG),125,5,AR522),3,FALSE))))))</f>
        <v/>
      </c>
      <c r="AP522" s="361" t="str">
        <f t="shared" si="234"/>
        <v/>
      </c>
      <c r="AQ522" s="363" t="str">
        <f t="shared" si="235"/>
        <v/>
      </c>
      <c r="AR522" s="361" t="str">
        <f t="shared" si="236"/>
        <v/>
      </c>
      <c r="AS522" s="363" t="str">
        <f t="shared" si="237"/>
        <v/>
      </c>
      <c r="AT522" s="364" t="str">
        <f t="shared" si="238"/>
        <v/>
      </c>
      <c r="AX522" s="607" t="b">
        <f t="shared" si="246"/>
        <v>0</v>
      </c>
      <c r="AY522" s="6" t="str">
        <f t="shared" si="247"/>
        <v>FALSEFALSEFALSE</v>
      </c>
      <c r="AZ522" s="608">
        <f t="shared" si="239"/>
        <v>0</v>
      </c>
      <c r="BA522" s="609" t="str">
        <f t="shared" si="248"/>
        <v/>
      </c>
      <c r="BB522" s="609">
        <f t="shared" si="240"/>
        <v>0</v>
      </c>
      <c r="BC522" s="604" t="str">
        <f t="shared" si="241"/>
        <v/>
      </c>
    </row>
    <row r="523" spans="1:55">
      <c r="A523" s="366">
        <v>467</v>
      </c>
      <c r="B523" s="108"/>
      <c r="C523" s="286"/>
      <c r="D523" s="287"/>
      <c r="E523" s="287"/>
      <c r="F523" s="288"/>
      <c r="G523" s="290"/>
      <c r="H523" s="107"/>
      <c r="I523" s="290"/>
      <c r="J523" s="107"/>
      <c r="K523" s="358" t="str">
        <f t="shared" si="218"/>
        <v/>
      </c>
      <c r="L523" s="358">
        <f t="shared" si="242"/>
        <v>0</v>
      </c>
      <c r="M523" s="358">
        <f t="shared" si="243"/>
        <v>0</v>
      </c>
      <c r="N523" s="359" t="str">
        <f t="shared" si="219"/>
        <v/>
      </c>
      <c r="O523" s="359" t="str">
        <f t="shared" si="220"/>
        <v/>
      </c>
      <c r="P523" s="359" t="str">
        <f t="shared" si="221"/>
        <v/>
      </c>
      <c r="Q523" s="359" t="str">
        <f t="shared" si="222"/>
        <v/>
      </c>
      <c r="R523" s="359" t="str">
        <f t="shared" si="223"/>
        <v/>
      </c>
      <c r="S523" s="359" t="str">
        <f t="shared" si="224"/>
        <v/>
      </c>
      <c r="T523" s="431" t="str">
        <f t="shared" si="244"/>
        <v/>
      </c>
      <c r="U523" s="515"/>
      <c r="V523" s="108"/>
      <c r="W523" s="109"/>
      <c r="X523" s="110"/>
      <c r="Y523" s="111"/>
      <c r="Z523" s="113"/>
      <c r="AA523" s="112"/>
      <c r="AB523" s="431" t="str">
        <f t="shared" si="225"/>
        <v/>
      </c>
      <c r="AC523" s="704" t="str">
        <f t="shared" si="245"/>
        <v/>
      </c>
      <c r="AD523" s="622"/>
      <c r="AE523" s="462"/>
      <c r="AF523" s="360" t="str">
        <f t="shared" si="226"/>
        <v/>
      </c>
      <c r="AG523" s="360" t="str">
        <f t="shared" si="227"/>
        <v/>
      </c>
      <c r="AH523" s="361" t="str">
        <f t="shared" si="228"/>
        <v/>
      </c>
      <c r="AI523" s="361" t="str">
        <f t="shared" si="229"/>
        <v/>
      </c>
      <c r="AJ523" s="361" t="str">
        <f t="shared" si="230"/>
        <v/>
      </c>
      <c r="AK523" s="361" t="str">
        <f t="shared" si="231"/>
        <v/>
      </c>
      <c r="AL523" s="361" t="str">
        <f t="shared" si="232"/>
        <v/>
      </c>
      <c r="AM523" s="361" t="str">
        <f t="shared" si="233"/>
        <v/>
      </c>
      <c r="AN523" s="362" t="str">
        <f>IF(AF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2,FALSE),IF(OR(AJ523=1,AJ523=2),VLOOKUP(AH523,INDEX((係数_乗用_ガソリン,係数_乗用_CNG,係数_乗用_軽油,係数_乗用_メタノール,係数_乗用_LPG),1,1,AR523):INDEX((係数_乗用_ガソリン,係数_乗用_CNG,係数_乗用_軽油,係数_乗用_メタノール,係数_乗用_LPG),125,5,AR523),2,FALSE))))))</f>
        <v/>
      </c>
      <c r="AO523" s="362" t="str">
        <f>IF(T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3,FALSE),IF(OR(AJ523=1,AJ523=2),VLOOKUP(AH523,INDEX((係数_乗用_ガソリン,係数_乗用_CNG,係数_乗用_軽油,係数_乗用_メタノール,係数_乗用_LPG),1,1,AR523):INDEX((係数_乗用_ガソリン,係数_乗用_CNG,係数_乗用_軽油,係数_乗用_メタノール,係数_乗用_LPG),125,5,AR523),3,FALSE))))))</f>
        <v/>
      </c>
      <c r="AP523" s="361" t="str">
        <f t="shared" si="234"/>
        <v/>
      </c>
      <c r="AQ523" s="363" t="str">
        <f t="shared" si="235"/>
        <v/>
      </c>
      <c r="AR523" s="361" t="str">
        <f t="shared" si="236"/>
        <v/>
      </c>
      <c r="AS523" s="363" t="str">
        <f t="shared" si="237"/>
        <v/>
      </c>
      <c r="AT523" s="364" t="str">
        <f t="shared" si="238"/>
        <v/>
      </c>
      <c r="AX523" s="607" t="b">
        <f t="shared" si="246"/>
        <v>0</v>
      </c>
      <c r="AY523" s="6" t="str">
        <f t="shared" si="247"/>
        <v>FALSEFALSEFALSE</v>
      </c>
      <c r="AZ523" s="608">
        <f t="shared" si="239"/>
        <v>0</v>
      </c>
      <c r="BA523" s="609" t="str">
        <f t="shared" si="248"/>
        <v/>
      </c>
      <c r="BB523" s="609">
        <f t="shared" si="240"/>
        <v>0</v>
      </c>
      <c r="BC523" s="604" t="str">
        <f t="shared" si="241"/>
        <v/>
      </c>
    </row>
    <row r="524" spans="1:55">
      <c r="A524" s="366">
        <v>468</v>
      </c>
      <c r="B524" s="108"/>
      <c r="C524" s="286"/>
      <c r="D524" s="287"/>
      <c r="E524" s="287"/>
      <c r="F524" s="288"/>
      <c r="G524" s="290"/>
      <c r="H524" s="107"/>
      <c r="I524" s="290"/>
      <c r="J524" s="107"/>
      <c r="K524" s="358" t="str">
        <f t="shared" si="218"/>
        <v/>
      </c>
      <c r="L524" s="358">
        <f t="shared" si="242"/>
        <v>0</v>
      </c>
      <c r="M524" s="358">
        <f t="shared" si="243"/>
        <v>0</v>
      </c>
      <c r="N524" s="359" t="str">
        <f t="shared" si="219"/>
        <v/>
      </c>
      <c r="O524" s="359" t="str">
        <f t="shared" si="220"/>
        <v/>
      </c>
      <c r="P524" s="359" t="str">
        <f t="shared" si="221"/>
        <v/>
      </c>
      <c r="Q524" s="359" t="str">
        <f t="shared" si="222"/>
        <v/>
      </c>
      <c r="R524" s="359" t="str">
        <f t="shared" si="223"/>
        <v/>
      </c>
      <c r="S524" s="359" t="str">
        <f t="shared" si="224"/>
        <v/>
      </c>
      <c r="T524" s="431" t="str">
        <f t="shared" si="244"/>
        <v/>
      </c>
      <c r="U524" s="515"/>
      <c r="V524" s="108"/>
      <c r="W524" s="109"/>
      <c r="X524" s="110"/>
      <c r="Y524" s="111"/>
      <c r="Z524" s="113"/>
      <c r="AA524" s="112"/>
      <c r="AB524" s="431" t="str">
        <f t="shared" si="225"/>
        <v/>
      </c>
      <c r="AC524" s="704" t="str">
        <f t="shared" si="245"/>
        <v/>
      </c>
      <c r="AD524" s="622"/>
      <c r="AE524" s="462"/>
      <c r="AF524" s="360" t="str">
        <f t="shared" si="226"/>
        <v/>
      </c>
      <c r="AG524" s="360" t="str">
        <f t="shared" si="227"/>
        <v/>
      </c>
      <c r="AH524" s="361" t="str">
        <f t="shared" si="228"/>
        <v/>
      </c>
      <c r="AI524" s="361" t="str">
        <f t="shared" si="229"/>
        <v/>
      </c>
      <c r="AJ524" s="361" t="str">
        <f t="shared" si="230"/>
        <v/>
      </c>
      <c r="AK524" s="361" t="str">
        <f t="shared" si="231"/>
        <v/>
      </c>
      <c r="AL524" s="361" t="str">
        <f t="shared" si="232"/>
        <v/>
      </c>
      <c r="AM524" s="361" t="str">
        <f t="shared" si="233"/>
        <v/>
      </c>
      <c r="AN524" s="362" t="str">
        <f>IF(AF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2,FALSE),IF(OR(AJ524=1,AJ524=2),VLOOKUP(AH524,INDEX((係数_乗用_ガソリン,係数_乗用_CNG,係数_乗用_軽油,係数_乗用_メタノール,係数_乗用_LPG),1,1,AR524):INDEX((係数_乗用_ガソリン,係数_乗用_CNG,係数_乗用_軽油,係数_乗用_メタノール,係数_乗用_LPG),125,5,AR524),2,FALSE))))))</f>
        <v/>
      </c>
      <c r="AO524" s="362" t="str">
        <f>IF(T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3,FALSE),IF(OR(AJ524=1,AJ524=2),VLOOKUP(AH524,INDEX((係数_乗用_ガソリン,係数_乗用_CNG,係数_乗用_軽油,係数_乗用_メタノール,係数_乗用_LPG),1,1,AR524):INDEX((係数_乗用_ガソリン,係数_乗用_CNG,係数_乗用_軽油,係数_乗用_メタノール,係数_乗用_LPG),125,5,AR524),3,FALSE))))))</f>
        <v/>
      </c>
      <c r="AP524" s="361" t="str">
        <f t="shared" si="234"/>
        <v/>
      </c>
      <c r="AQ524" s="363" t="str">
        <f t="shared" si="235"/>
        <v/>
      </c>
      <c r="AR524" s="361" t="str">
        <f t="shared" si="236"/>
        <v/>
      </c>
      <c r="AS524" s="363" t="str">
        <f t="shared" si="237"/>
        <v/>
      </c>
      <c r="AT524" s="364" t="str">
        <f t="shared" si="238"/>
        <v/>
      </c>
      <c r="AX524" s="607" t="b">
        <f t="shared" si="246"/>
        <v>0</v>
      </c>
      <c r="AY524" s="6" t="str">
        <f t="shared" si="247"/>
        <v>FALSEFALSEFALSE</v>
      </c>
      <c r="AZ524" s="608">
        <f t="shared" si="239"/>
        <v>0</v>
      </c>
      <c r="BA524" s="609" t="str">
        <f t="shared" si="248"/>
        <v/>
      </c>
      <c r="BB524" s="609">
        <f t="shared" si="240"/>
        <v>0</v>
      </c>
      <c r="BC524" s="604" t="str">
        <f t="shared" si="241"/>
        <v/>
      </c>
    </row>
    <row r="525" spans="1:55">
      <c r="A525" s="366">
        <v>469</v>
      </c>
      <c r="B525" s="108"/>
      <c r="C525" s="286"/>
      <c r="D525" s="287"/>
      <c r="E525" s="287"/>
      <c r="F525" s="288"/>
      <c r="G525" s="290"/>
      <c r="H525" s="107"/>
      <c r="I525" s="290"/>
      <c r="J525" s="107"/>
      <c r="K525" s="358" t="str">
        <f t="shared" si="218"/>
        <v/>
      </c>
      <c r="L525" s="358">
        <f t="shared" si="242"/>
        <v>0</v>
      </c>
      <c r="M525" s="358">
        <f t="shared" si="243"/>
        <v>0</v>
      </c>
      <c r="N525" s="359" t="str">
        <f t="shared" si="219"/>
        <v/>
      </c>
      <c r="O525" s="359" t="str">
        <f t="shared" si="220"/>
        <v/>
      </c>
      <c r="P525" s="359" t="str">
        <f t="shared" si="221"/>
        <v/>
      </c>
      <c r="Q525" s="359" t="str">
        <f t="shared" si="222"/>
        <v/>
      </c>
      <c r="R525" s="359" t="str">
        <f t="shared" si="223"/>
        <v/>
      </c>
      <c r="S525" s="359" t="str">
        <f t="shared" si="224"/>
        <v/>
      </c>
      <c r="T525" s="431" t="str">
        <f t="shared" si="244"/>
        <v/>
      </c>
      <c r="U525" s="515"/>
      <c r="V525" s="108"/>
      <c r="W525" s="109"/>
      <c r="X525" s="110"/>
      <c r="Y525" s="111"/>
      <c r="Z525" s="113"/>
      <c r="AA525" s="112"/>
      <c r="AB525" s="431" t="str">
        <f t="shared" si="225"/>
        <v/>
      </c>
      <c r="AC525" s="704" t="str">
        <f t="shared" si="245"/>
        <v/>
      </c>
      <c r="AD525" s="622"/>
      <c r="AE525" s="462"/>
      <c r="AF525" s="360" t="str">
        <f t="shared" si="226"/>
        <v/>
      </c>
      <c r="AG525" s="360" t="str">
        <f t="shared" si="227"/>
        <v/>
      </c>
      <c r="AH525" s="361" t="str">
        <f t="shared" si="228"/>
        <v/>
      </c>
      <c r="AI525" s="361" t="str">
        <f t="shared" si="229"/>
        <v/>
      </c>
      <c r="AJ525" s="361" t="str">
        <f t="shared" si="230"/>
        <v/>
      </c>
      <c r="AK525" s="361" t="str">
        <f t="shared" si="231"/>
        <v/>
      </c>
      <c r="AL525" s="361" t="str">
        <f t="shared" si="232"/>
        <v/>
      </c>
      <c r="AM525" s="361" t="str">
        <f t="shared" si="233"/>
        <v/>
      </c>
      <c r="AN525" s="362" t="str">
        <f>IF(AF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2,FALSE),IF(OR(AJ525=1,AJ525=2),VLOOKUP(AH525,INDEX((係数_乗用_ガソリン,係数_乗用_CNG,係数_乗用_軽油,係数_乗用_メタノール,係数_乗用_LPG),1,1,AR525):INDEX((係数_乗用_ガソリン,係数_乗用_CNG,係数_乗用_軽油,係数_乗用_メタノール,係数_乗用_LPG),125,5,AR525),2,FALSE))))))</f>
        <v/>
      </c>
      <c r="AO525" s="362" t="str">
        <f>IF(T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3,FALSE),IF(OR(AJ525=1,AJ525=2),VLOOKUP(AH525,INDEX((係数_乗用_ガソリン,係数_乗用_CNG,係数_乗用_軽油,係数_乗用_メタノール,係数_乗用_LPG),1,1,AR525):INDEX((係数_乗用_ガソリン,係数_乗用_CNG,係数_乗用_軽油,係数_乗用_メタノール,係数_乗用_LPG),125,5,AR525),3,FALSE))))))</f>
        <v/>
      </c>
      <c r="AP525" s="361" t="str">
        <f t="shared" si="234"/>
        <v/>
      </c>
      <c r="AQ525" s="363" t="str">
        <f t="shared" si="235"/>
        <v/>
      </c>
      <c r="AR525" s="361" t="str">
        <f t="shared" si="236"/>
        <v/>
      </c>
      <c r="AS525" s="363" t="str">
        <f t="shared" si="237"/>
        <v/>
      </c>
      <c r="AT525" s="364" t="str">
        <f t="shared" si="238"/>
        <v/>
      </c>
      <c r="AX525" s="607" t="b">
        <f t="shared" si="246"/>
        <v>0</v>
      </c>
      <c r="AY525" s="6" t="str">
        <f t="shared" si="247"/>
        <v>FALSEFALSEFALSE</v>
      </c>
      <c r="AZ525" s="608">
        <f t="shared" si="239"/>
        <v>0</v>
      </c>
      <c r="BA525" s="609" t="str">
        <f t="shared" si="248"/>
        <v/>
      </c>
      <c r="BB525" s="609">
        <f t="shared" si="240"/>
        <v>0</v>
      </c>
      <c r="BC525" s="604" t="str">
        <f t="shared" si="241"/>
        <v/>
      </c>
    </row>
    <row r="526" spans="1:55">
      <c r="A526" s="366">
        <v>470</v>
      </c>
      <c r="B526" s="108"/>
      <c r="C526" s="286"/>
      <c r="D526" s="287"/>
      <c r="E526" s="287"/>
      <c r="F526" s="288"/>
      <c r="G526" s="290"/>
      <c r="H526" s="107"/>
      <c r="I526" s="290"/>
      <c r="J526" s="107"/>
      <c r="K526" s="358" t="str">
        <f t="shared" si="218"/>
        <v/>
      </c>
      <c r="L526" s="358">
        <f t="shared" si="242"/>
        <v>0</v>
      </c>
      <c r="M526" s="358">
        <f t="shared" si="243"/>
        <v>0</v>
      </c>
      <c r="N526" s="359" t="str">
        <f t="shared" si="219"/>
        <v/>
      </c>
      <c r="O526" s="359" t="str">
        <f t="shared" si="220"/>
        <v/>
      </c>
      <c r="P526" s="359" t="str">
        <f t="shared" si="221"/>
        <v/>
      </c>
      <c r="Q526" s="359" t="str">
        <f t="shared" si="222"/>
        <v/>
      </c>
      <c r="R526" s="359" t="str">
        <f t="shared" si="223"/>
        <v/>
      </c>
      <c r="S526" s="359" t="str">
        <f t="shared" si="224"/>
        <v/>
      </c>
      <c r="T526" s="431" t="str">
        <f t="shared" si="244"/>
        <v/>
      </c>
      <c r="U526" s="515"/>
      <c r="V526" s="108"/>
      <c r="W526" s="109"/>
      <c r="X526" s="110"/>
      <c r="Y526" s="111"/>
      <c r="Z526" s="113"/>
      <c r="AA526" s="112"/>
      <c r="AB526" s="431" t="str">
        <f t="shared" si="225"/>
        <v/>
      </c>
      <c r="AC526" s="704" t="str">
        <f t="shared" si="245"/>
        <v/>
      </c>
      <c r="AD526" s="622"/>
      <c r="AE526" s="462"/>
      <c r="AF526" s="360" t="str">
        <f t="shared" si="226"/>
        <v/>
      </c>
      <c r="AG526" s="360" t="str">
        <f t="shared" si="227"/>
        <v/>
      </c>
      <c r="AH526" s="361" t="str">
        <f t="shared" si="228"/>
        <v/>
      </c>
      <c r="AI526" s="361" t="str">
        <f t="shared" si="229"/>
        <v/>
      </c>
      <c r="AJ526" s="361" t="str">
        <f t="shared" si="230"/>
        <v/>
      </c>
      <c r="AK526" s="361" t="str">
        <f t="shared" si="231"/>
        <v/>
      </c>
      <c r="AL526" s="361" t="str">
        <f t="shared" si="232"/>
        <v/>
      </c>
      <c r="AM526" s="361" t="str">
        <f t="shared" si="233"/>
        <v/>
      </c>
      <c r="AN526" s="362" t="str">
        <f>IF(AF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2,FALSE),IF(OR(AJ526=1,AJ526=2),VLOOKUP(AH526,INDEX((係数_乗用_ガソリン,係数_乗用_CNG,係数_乗用_軽油,係数_乗用_メタノール,係数_乗用_LPG),1,1,AR526):INDEX((係数_乗用_ガソリン,係数_乗用_CNG,係数_乗用_軽油,係数_乗用_メタノール,係数_乗用_LPG),125,5,AR526),2,FALSE))))))</f>
        <v/>
      </c>
      <c r="AO526" s="362" t="str">
        <f>IF(T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3,FALSE),IF(OR(AJ526=1,AJ526=2),VLOOKUP(AH526,INDEX((係数_乗用_ガソリン,係数_乗用_CNG,係数_乗用_軽油,係数_乗用_メタノール,係数_乗用_LPG),1,1,AR526):INDEX((係数_乗用_ガソリン,係数_乗用_CNG,係数_乗用_軽油,係数_乗用_メタノール,係数_乗用_LPG),125,5,AR526),3,FALSE))))))</f>
        <v/>
      </c>
      <c r="AP526" s="361" t="str">
        <f t="shared" si="234"/>
        <v/>
      </c>
      <c r="AQ526" s="363" t="str">
        <f t="shared" si="235"/>
        <v/>
      </c>
      <c r="AR526" s="361" t="str">
        <f t="shared" si="236"/>
        <v/>
      </c>
      <c r="AS526" s="363" t="str">
        <f t="shared" si="237"/>
        <v/>
      </c>
      <c r="AT526" s="364" t="str">
        <f t="shared" si="238"/>
        <v/>
      </c>
      <c r="AX526" s="607" t="b">
        <f t="shared" si="246"/>
        <v>0</v>
      </c>
      <c r="AY526" s="6" t="str">
        <f t="shared" si="247"/>
        <v>FALSEFALSEFALSE</v>
      </c>
      <c r="AZ526" s="608">
        <f t="shared" si="239"/>
        <v>0</v>
      </c>
      <c r="BA526" s="609" t="str">
        <f t="shared" si="248"/>
        <v/>
      </c>
      <c r="BB526" s="609">
        <f t="shared" si="240"/>
        <v>0</v>
      </c>
      <c r="BC526" s="604" t="str">
        <f t="shared" si="241"/>
        <v/>
      </c>
    </row>
    <row r="527" spans="1:55">
      <c r="A527" s="366">
        <v>471</v>
      </c>
      <c r="B527" s="108"/>
      <c r="C527" s="286"/>
      <c r="D527" s="287"/>
      <c r="E527" s="287"/>
      <c r="F527" s="288"/>
      <c r="G527" s="290"/>
      <c r="H527" s="107"/>
      <c r="I527" s="290"/>
      <c r="J527" s="107"/>
      <c r="K527" s="358" t="str">
        <f t="shared" si="218"/>
        <v/>
      </c>
      <c r="L527" s="358">
        <f t="shared" si="242"/>
        <v>0</v>
      </c>
      <c r="M527" s="358">
        <f t="shared" si="243"/>
        <v>0</v>
      </c>
      <c r="N527" s="359" t="str">
        <f t="shared" si="219"/>
        <v/>
      </c>
      <c r="O527" s="359" t="str">
        <f t="shared" si="220"/>
        <v/>
      </c>
      <c r="P527" s="359" t="str">
        <f t="shared" si="221"/>
        <v/>
      </c>
      <c r="Q527" s="359" t="str">
        <f t="shared" si="222"/>
        <v/>
      </c>
      <c r="R527" s="359" t="str">
        <f t="shared" si="223"/>
        <v/>
      </c>
      <c r="S527" s="359" t="str">
        <f t="shared" si="224"/>
        <v/>
      </c>
      <c r="T527" s="431" t="str">
        <f t="shared" si="244"/>
        <v/>
      </c>
      <c r="U527" s="515"/>
      <c r="V527" s="108"/>
      <c r="W527" s="109"/>
      <c r="X527" s="110"/>
      <c r="Y527" s="111"/>
      <c r="Z527" s="113"/>
      <c r="AA527" s="112"/>
      <c r="AB527" s="431" t="str">
        <f t="shared" si="225"/>
        <v/>
      </c>
      <c r="AC527" s="704" t="str">
        <f t="shared" si="245"/>
        <v/>
      </c>
      <c r="AD527" s="622"/>
      <c r="AE527" s="462"/>
      <c r="AF527" s="360" t="str">
        <f t="shared" si="226"/>
        <v/>
      </c>
      <c r="AG527" s="360" t="str">
        <f t="shared" si="227"/>
        <v/>
      </c>
      <c r="AH527" s="361" t="str">
        <f t="shared" si="228"/>
        <v/>
      </c>
      <c r="AI527" s="361" t="str">
        <f t="shared" si="229"/>
        <v/>
      </c>
      <c r="AJ527" s="361" t="str">
        <f t="shared" si="230"/>
        <v/>
      </c>
      <c r="AK527" s="361" t="str">
        <f t="shared" si="231"/>
        <v/>
      </c>
      <c r="AL527" s="361" t="str">
        <f t="shared" si="232"/>
        <v/>
      </c>
      <c r="AM527" s="361" t="str">
        <f t="shared" si="233"/>
        <v/>
      </c>
      <c r="AN527" s="362" t="str">
        <f>IF(AF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2,FALSE),IF(OR(AJ527=1,AJ527=2),VLOOKUP(AH527,INDEX((係数_乗用_ガソリン,係数_乗用_CNG,係数_乗用_軽油,係数_乗用_メタノール,係数_乗用_LPG),1,1,AR527):INDEX((係数_乗用_ガソリン,係数_乗用_CNG,係数_乗用_軽油,係数_乗用_メタノール,係数_乗用_LPG),125,5,AR527),2,FALSE))))))</f>
        <v/>
      </c>
      <c r="AO527" s="362" t="str">
        <f>IF(T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3,FALSE),IF(OR(AJ527=1,AJ527=2),VLOOKUP(AH527,INDEX((係数_乗用_ガソリン,係数_乗用_CNG,係数_乗用_軽油,係数_乗用_メタノール,係数_乗用_LPG),1,1,AR527):INDEX((係数_乗用_ガソリン,係数_乗用_CNG,係数_乗用_軽油,係数_乗用_メタノール,係数_乗用_LPG),125,5,AR527),3,FALSE))))))</f>
        <v/>
      </c>
      <c r="AP527" s="361" t="str">
        <f t="shared" si="234"/>
        <v/>
      </c>
      <c r="AQ527" s="363" t="str">
        <f t="shared" si="235"/>
        <v/>
      </c>
      <c r="AR527" s="361" t="str">
        <f t="shared" si="236"/>
        <v/>
      </c>
      <c r="AS527" s="363" t="str">
        <f t="shared" si="237"/>
        <v/>
      </c>
      <c r="AT527" s="364" t="str">
        <f t="shared" si="238"/>
        <v/>
      </c>
      <c r="AX527" s="607" t="b">
        <f t="shared" si="246"/>
        <v>0</v>
      </c>
      <c r="AY527" s="6" t="str">
        <f t="shared" si="247"/>
        <v>FALSEFALSEFALSE</v>
      </c>
      <c r="AZ527" s="608">
        <f t="shared" si="239"/>
        <v>0</v>
      </c>
      <c r="BA527" s="609" t="str">
        <f t="shared" si="248"/>
        <v/>
      </c>
      <c r="BB527" s="609">
        <f t="shared" si="240"/>
        <v>0</v>
      </c>
      <c r="BC527" s="604" t="str">
        <f t="shared" si="241"/>
        <v/>
      </c>
    </row>
    <row r="528" spans="1:55">
      <c r="A528" s="366">
        <v>472</v>
      </c>
      <c r="B528" s="108"/>
      <c r="C528" s="286"/>
      <c r="D528" s="287"/>
      <c r="E528" s="287"/>
      <c r="F528" s="288"/>
      <c r="G528" s="290"/>
      <c r="H528" s="107"/>
      <c r="I528" s="290"/>
      <c r="J528" s="107"/>
      <c r="K528" s="358" t="str">
        <f t="shared" si="218"/>
        <v/>
      </c>
      <c r="L528" s="358">
        <f t="shared" si="242"/>
        <v>0</v>
      </c>
      <c r="M528" s="358">
        <f t="shared" si="243"/>
        <v>0</v>
      </c>
      <c r="N528" s="359" t="str">
        <f t="shared" si="219"/>
        <v/>
      </c>
      <c r="O528" s="359" t="str">
        <f t="shared" si="220"/>
        <v/>
      </c>
      <c r="P528" s="359" t="str">
        <f t="shared" si="221"/>
        <v/>
      </c>
      <c r="Q528" s="359" t="str">
        <f t="shared" si="222"/>
        <v/>
      </c>
      <c r="R528" s="359" t="str">
        <f t="shared" si="223"/>
        <v/>
      </c>
      <c r="S528" s="359" t="str">
        <f t="shared" si="224"/>
        <v/>
      </c>
      <c r="T528" s="431" t="str">
        <f t="shared" si="244"/>
        <v/>
      </c>
      <c r="U528" s="515"/>
      <c r="V528" s="108"/>
      <c r="W528" s="109"/>
      <c r="X528" s="110"/>
      <c r="Y528" s="111"/>
      <c r="Z528" s="113"/>
      <c r="AA528" s="112"/>
      <c r="AB528" s="431" t="str">
        <f t="shared" si="225"/>
        <v/>
      </c>
      <c r="AC528" s="704" t="str">
        <f t="shared" si="245"/>
        <v/>
      </c>
      <c r="AD528" s="622"/>
      <c r="AE528" s="462"/>
      <c r="AF528" s="360" t="str">
        <f t="shared" si="226"/>
        <v/>
      </c>
      <c r="AG528" s="360" t="str">
        <f t="shared" si="227"/>
        <v/>
      </c>
      <c r="AH528" s="361" t="str">
        <f t="shared" si="228"/>
        <v/>
      </c>
      <c r="AI528" s="361" t="str">
        <f t="shared" si="229"/>
        <v/>
      </c>
      <c r="AJ528" s="361" t="str">
        <f t="shared" si="230"/>
        <v/>
      </c>
      <c r="AK528" s="361" t="str">
        <f t="shared" si="231"/>
        <v/>
      </c>
      <c r="AL528" s="361" t="str">
        <f t="shared" si="232"/>
        <v/>
      </c>
      <c r="AM528" s="361" t="str">
        <f t="shared" si="233"/>
        <v/>
      </c>
      <c r="AN528" s="362" t="str">
        <f>IF(AF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2,FALSE),IF(OR(AJ528=1,AJ528=2),VLOOKUP(AH528,INDEX((係数_乗用_ガソリン,係数_乗用_CNG,係数_乗用_軽油,係数_乗用_メタノール,係数_乗用_LPG),1,1,AR528):INDEX((係数_乗用_ガソリン,係数_乗用_CNG,係数_乗用_軽油,係数_乗用_メタノール,係数_乗用_LPG),125,5,AR528),2,FALSE))))))</f>
        <v/>
      </c>
      <c r="AO528" s="362" t="str">
        <f>IF(T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3,FALSE),IF(OR(AJ528=1,AJ528=2),VLOOKUP(AH528,INDEX((係数_乗用_ガソリン,係数_乗用_CNG,係数_乗用_軽油,係数_乗用_メタノール,係数_乗用_LPG),1,1,AR528):INDEX((係数_乗用_ガソリン,係数_乗用_CNG,係数_乗用_軽油,係数_乗用_メタノール,係数_乗用_LPG),125,5,AR528),3,FALSE))))))</f>
        <v/>
      </c>
      <c r="AP528" s="361" t="str">
        <f t="shared" si="234"/>
        <v/>
      </c>
      <c r="AQ528" s="363" t="str">
        <f t="shared" si="235"/>
        <v/>
      </c>
      <c r="AR528" s="361" t="str">
        <f t="shared" si="236"/>
        <v/>
      </c>
      <c r="AS528" s="363" t="str">
        <f t="shared" si="237"/>
        <v/>
      </c>
      <c r="AT528" s="364" t="str">
        <f t="shared" si="238"/>
        <v/>
      </c>
      <c r="AX528" s="607" t="b">
        <f t="shared" si="246"/>
        <v>0</v>
      </c>
      <c r="AY528" s="6" t="str">
        <f t="shared" si="247"/>
        <v>FALSEFALSEFALSE</v>
      </c>
      <c r="AZ528" s="608">
        <f t="shared" si="239"/>
        <v>0</v>
      </c>
      <c r="BA528" s="609" t="str">
        <f t="shared" si="248"/>
        <v/>
      </c>
      <c r="BB528" s="609">
        <f t="shared" si="240"/>
        <v>0</v>
      </c>
      <c r="BC528" s="604" t="str">
        <f t="shared" si="241"/>
        <v/>
      </c>
    </row>
    <row r="529" spans="1:55">
      <c r="A529" s="366">
        <v>473</v>
      </c>
      <c r="B529" s="108"/>
      <c r="C529" s="286"/>
      <c r="D529" s="287"/>
      <c r="E529" s="287"/>
      <c r="F529" s="288"/>
      <c r="G529" s="290"/>
      <c r="H529" s="107"/>
      <c r="I529" s="290"/>
      <c r="J529" s="107"/>
      <c r="K529" s="358" t="str">
        <f t="shared" si="218"/>
        <v/>
      </c>
      <c r="L529" s="358">
        <f t="shared" si="242"/>
        <v>0</v>
      </c>
      <c r="M529" s="358">
        <f t="shared" si="243"/>
        <v>0</v>
      </c>
      <c r="N529" s="359" t="str">
        <f t="shared" si="219"/>
        <v/>
      </c>
      <c r="O529" s="359" t="str">
        <f t="shared" si="220"/>
        <v/>
      </c>
      <c r="P529" s="359" t="str">
        <f t="shared" si="221"/>
        <v/>
      </c>
      <c r="Q529" s="359" t="str">
        <f t="shared" si="222"/>
        <v/>
      </c>
      <c r="R529" s="359" t="str">
        <f t="shared" si="223"/>
        <v/>
      </c>
      <c r="S529" s="359" t="str">
        <f t="shared" si="224"/>
        <v/>
      </c>
      <c r="T529" s="431" t="str">
        <f t="shared" si="244"/>
        <v/>
      </c>
      <c r="U529" s="515"/>
      <c r="V529" s="108"/>
      <c r="W529" s="109"/>
      <c r="X529" s="110"/>
      <c r="Y529" s="111"/>
      <c r="Z529" s="113"/>
      <c r="AA529" s="112"/>
      <c r="AB529" s="431" t="str">
        <f t="shared" si="225"/>
        <v/>
      </c>
      <c r="AC529" s="704" t="str">
        <f t="shared" si="245"/>
        <v/>
      </c>
      <c r="AD529" s="622"/>
      <c r="AE529" s="462"/>
      <c r="AF529" s="360" t="str">
        <f t="shared" si="226"/>
        <v/>
      </c>
      <c r="AG529" s="360" t="str">
        <f t="shared" si="227"/>
        <v/>
      </c>
      <c r="AH529" s="361" t="str">
        <f t="shared" si="228"/>
        <v/>
      </c>
      <c r="AI529" s="361" t="str">
        <f t="shared" si="229"/>
        <v/>
      </c>
      <c r="AJ529" s="361" t="str">
        <f t="shared" si="230"/>
        <v/>
      </c>
      <c r="AK529" s="361" t="str">
        <f t="shared" si="231"/>
        <v/>
      </c>
      <c r="AL529" s="361" t="str">
        <f t="shared" si="232"/>
        <v/>
      </c>
      <c r="AM529" s="361" t="str">
        <f t="shared" si="233"/>
        <v/>
      </c>
      <c r="AN529" s="362" t="str">
        <f>IF(AF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2,FALSE),IF(OR(AJ529=1,AJ529=2),VLOOKUP(AH529,INDEX((係数_乗用_ガソリン,係数_乗用_CNG,係数_乗用_軽油,係数_乗用_メタノール,係数_乗用_LPG),1,1,AR529):INDEX((係数_乗用_ガソリン,係数_乗用_CNG,係数_乗用_軽油,係数_乗用_メタノール,係数_乗用_LPG),125,5,AR529),2,FALSE))))))</f>
        <v/>
      </c>
      <c r="AO529" s="362" t="str">
        <f>IF(T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3,FALSE),IF(OR(AJ529=1,AJ529=2),VLOOKUP(AH529,INDEX((係数_乗用_ガソリン,係数_乗用_CNG,係数_乗用_軽油,係数_乗用_メタノール,係数_乗用_LPG),1,1,AR529):INDEX((係数_乗用_ガソリン,係数_乗用_CNG,係数_乗用_軽油,係数_乗用_メタノール,係数_乗用_LPG),125,5,AR529),3,FALSE))))))</f>
        <v/>
      </c>
      <c r="AP529" s="361" t="str">
        <f t="shared" si="234"/>
        <v/>
      </c>
      <c r="AQ529" s="363" t="str">
        <f t="shared" si="235"/>
        <v/>
      </c>
      <c r="AR529" s="361" t="str">
        <f t="shared" si="236"/>
        <v/>
      </c>
      <c r="AS529" s="363" t="str">
        <f t="shared" si="237"/>
        <v/>
      </c>
      <c r="AT529" s="364" t="str">
        <f t="shared" si="238"/>
        <v/>
      </c>
      <c r="AX529" s="607" t="b">
        <f t="shared" si="246"/>
        <v>0</v>
      </c>
      <c r="AY529" s="6" t="str">
        <f t="shared" si="247"/>
        <v>FALSEFALSEFALSE</v>
      </c>
      <c r="AZ529" s="608">
        <f t="shared" si="239"/>
        <v>0</v>
      </c>
      <c r="BA529" s="609" t="str">
        <f t="shared" si="248"/>
        <v/>
      </c>
      <c r="BB529" s="609">
        <f t="shared" si="240"/>
        <v>0</v>
      </c>
      <c r="BC529" s="604" t="str">
        <f t="shared" si="241"/>
        <v/>
      </c>
    </row>
    <row r="530" spans="1:55">
      <c r="A530" s="366">
        <v>474</v>
      </c>
      <c r="B530" s="108"/>
      <c r="C530" s="286"/>
      <c r="D530" s="287"/>
      <c r="E530" s="287"/>
      <c r="F530" s="288"/>
      <c r="G530" s="290"/>
      <c r="H530" s="107"/>
      <c r="I530" s="290"/>
      <c r="J530" s="107"/>
      <c r="K530" s="358" t="str">
        <f t="shared" si="218"/>
        <v/>
      </c>
      <c r="L530" s="358">
        <f t="shared" si="242"/>
        <v>0</v>
      </c>
      <c r="M530" s="358">
        <f t="shared" si="243"/>
        <v>0</v>
      </c>
      <c r="N530" s="359" t="str">
        <f t="shared" si="219"/>
        <v/>
      </c>
      <c r="O530" s="359" t="str">
        <f t="shared" si="220"/>
        <v/>
      </c>
      <c r="P530" s="359" t="str">
        <f t="shared" si="221"/>
        <v/>
      </c>
      <c r="Q530" s="359" t="str">
        <f t="shared" si="222"/>
        <v/>
      </c>
      <c r="R530" s="359" t="str">
        <f t="shared" si="223"/>
        <v/>
      </c>
      <c r="S530" s="359" t="str">
        <f t="shared" si="224"/>
        <v/>
      </c>
      <c r="T530" s="431" t="str">
        <f t="shared" si="244"/>
        <v/>
      </c>
      <c r="U530" s="515"/>
      <c r="V530" s="108"/>
      <c r="W530" s="109"/>
      <c r="X530" s="110"/>
      <c r="Y530" s="111"/>
      <c r="Z530" s="113"/>
      <c r="AA530" s="112"/>
      <c r="AB530" s="431" t="str">
        <f t="shared" si="225"/>
        <v/>
      </c>
      <c r="AC530" s="704" t="str">
        <f t="shared" si="245"/>
        <v/>
      </c>
      <c r="AD530" s="622"/>
      <c r="AE530" s="462"/>
      <c r="AF530" s="360" t="str">
        <f t="shared" si="226"/>
        <v/>
      </c>
      <c r="AG530" s="360" t="str">
        <f t="shared" si="227"/>
        <v/>
      </c>
      <c r="AH530" s="361" t="str">
        <f t="shared" si="228"/>
        <v/>
      </c>
      <c r="AI530" s="361" t="str">
        <f t="shared" si="229"/>
        <v/>
      </c>
      <c r="AJ530" s="361" t="str">
        <f t="shared" si="230"/>
        <v/>
      </c>
      <c r="AK530" s="361" t="str">
        <f t="shared" si="231"/>
        <v/>
      </c>
      <c r="AL530" s="361" t="str">
        <f t="shared" si="232"/>
        <v/>
      </c>
      <c r="AM530" s="361" t="str">
        <f t="shared" si="233"/>
        <v/>
      </c>
      <c r="AN530" s="362" t="str">
        <f>IF(AF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2,FALSE),IF(OR(AJ530=1,AJ530=2),VLOOKUP(AH530,INDEX((係数_乗用_ガソリン,係数_乗用_CNG,係数_乗用_軽油,係数_乗用_メタノール,係数_乗用_LPG),1,1,AR530):INDEX((係数_乗用_ガソリン,係数_乗用_CNG,係数_乗用_軽油,係数_乗用_メタノール,係数_乗用_LPG),125,5,AR530),2,FALSE))))))</f>
        <v/>
      </c>
      <c r="AO530" s="362" t="str">
        <f>IF(T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3,FALSE),IF(OR(AJ530=1,AJ530=2),VLOOKUP(AH530,INDEX((係数_乗用_ガソリン,係数_乗用_CNG,係数_乗用_軽油,係数_乗用_メタノール,係数_乗用_LPG),1,1,AR530):INDEX((係数_乗用_ガソリン,係数_乗用_CNG,係数_乗用_軽油,係数_乗用_メタノール,係数_乗用_LPG),125,5,AR530),3,FALSE))))))</f>
        <v/>
      </c>
      <c r="AP530" s="361" t="str">
        <f t="shared" si="234"/>
        <v/>
      </c>
      <c r="AQ530" s="363" t="str">
        <f t="shared" si="235"/>
        <v/>
      </c>
      <c r="AR530" s="361" t="str">
        <f t="shared" si="236"/>
        <v/>
      </c>
      <c r="AS530" s="363" t="str">
        <f t="shared" si="237"/>
        <v/>
      </c>
      <c r="AT530" s="364" t="str">
        <f t="shared" si="238"/>
        <v/>
      </c>
      <c r="AX530" s="607" t="b">
        <f t="shared" si="246"/>
        <v>0</v>
      </c>
      <c r="AY530" s="6" t="str">
        <f t="shared" si="247"/>
        <v>FALSEFALSEFALSE</v>
      </c>
      <c r="AZ530" s="608">
        <f t="shared" si="239"/>
        <v>0</v>
      </c>
      <c r="BA530" s="609" t="str">
        <f t="shared" si="248"/>
        <v/>
      </c>
      <c r="BB530" s="609">
        <f t="shared" si="240"/>
        <v>0</v>
      </c>
      <c r="BC530" s="604" t="str">
        <f t="shared" si="241"/>
        <v/>
      </c>
    </row>
    <row r="531" spans="1:55">
      <c r="A531" s="366">
        <v>475</v>
      </c>
      <c r="B531" s="108"/>
      <c r="C531" s="286"/>
      <c r="D531" s="287"/>
      <c r="E531" s="287"/>
      <c r="F531" s="288"/>
      <c r="G531" s="290"/>
      <c r="H531" s="107"/>
      <c r="I531" s="290"/>
      <c r="J531" s="107"/>
      <c r="K531" s="358" t="str">
        <f t="shared" si="218"/>
        <v/>
      </c>
      <c r="L531" s="358">
        <f t="shared" si="242"/>
        <v>0</v>
      </c>
      <c r="M531" s="358">
        <f t="shared" si="243"/>
        <v>0</v>
      </c>
      <c r="N531" s="359" t="str">
        <f t="shared" si="219"/>
        <v/>
      </c>
      <c r="O531" s="359" t="str">
        <f t="shared" si="220"/>
        <v/>
      </c>
      <c r="P531" s="359" t="str">
        <f t="shared" si="221"/>
        <v/>
      </c>
      <c r="Q531" s="359" t="str">
        <f t="shared" si="222"/>
        <v/>
      </c>
      <c r="R531" s="359" t="str">
        <f t="shared" si="223"/>
        <v/>
      </c>
      <c r="S531" s="359" t="str">
        <f t="shared" si="224"/>
        <v/>
      </c>
      <c r="T531" s="431" t="str">
        <f t="shared" si="244"/>
        <v/>
      </c>
      <c r="U531" s="515"/>
      <c r="V531" s="108"/>
      <c r="W531" s="109"/>
      <c r="X531" s="110"/>
      <c r="Y531" s="111"/>
      <c r="Z531" s="113"/>
      <c r="AA531" s="112"/>
      <c r="AB531" s="431" t="str">
        <f t="shared" si="225"/>
        <v/>
      </c>
      <c r="AC531" s="704" t="str">
        <f t="shared" si="245"/>
        <v/>
      </c>
      <c r="AD531" s="622"/>
      <c r="AE531" s="462"/>
      <c r="AF531" s="360" t="str">
        <f t="shared" si="226"/>
        <v/>
      </c>
      <c r="AG531" s="360" t="str">
        <f t="shared" si="227"/>
        <v/>
      </c>
      <c r="AH531" s="361" t="str">
        <f t="shared" si="228"/>
        <v/>
      </c>
      <c r="AI531" s="361" t="str">
        <f t="shared" si="229"/>
        <v/>
      </c>
      <c r="AJ531" s="361" t="str">
        <f t="shared" si="230"/>
        <v/>
      </c>
      <c r="AK531" s="361" t="str">
        <f t="shared" si="231"/>
        <v/>
      </c>
      <c r="AL531" s="361" t="str">
        <f t="shared" si="232"/>
        <v/>
      </c>
      <c r="AM531" s="361" t="str">
        <f t="shared" si="233"/>
        <v/>
      </c>
      <c r="AN531" s="362" t="str">
        <f>IF(AF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2,FALSE),IF(OR(AJ531=1,AJ531=2),VLOOKUP(AH531,INDEX((係数_乗用_ガソリン,係数_乗用_CNG,係数_乗用_軽油,係数_乗用_メタノール,係数_乗用_LPG),1,1,AR531):INDEX((係数_乗用_ガソリン,係数_乗用_CNG,係数_乗用_軽油,係数_乗用_メタノール,係数_乗用_LPG),125,5,AR531),2,FALSE))))))</f>
        <v/>
      </c>
      <c r="AO531" s="362" t="str">
        <f>IF(T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3,FALSE),IF(OR(AJ531=1,AJ531=2),VLOOKUP(AH531,INDEX((係数_乗用_ガソリン,係数_乗用_CNG,係数_乗用_軽油,係数_乗用_メタノール,係数_乗用_LPG),1,1,AR531):INDEX((係数_乗用_ガソリン,係数_乗用_CNG,係数_乗用_軽油,係数_乗用_メタノール,係数_乗用_LPG),125,5,AR531),3,FALSE))))))</f>
        <v/>
      </c>
      <c r="AP531" s="361" t="str">
        <f t="shared" si="234"/>
        <v/>
      </c>
      <c r="AQ531" s="363" t="str">
        <f t="shared" si="235"/>
        <v/>
      </c>
      <c r="AR531" s="361" t="str">
        <f t="shared" si="236"/>
        <v/>
      </c>
      <c r="AS531" s="363" t="str">
        <f t="shared" si="237"/>
        <v/>
      </c>
      <c r="AT531" s="364" t="str">
        <f t="shared" si="238"/>
        <v/>
      </c>
      <c r="AX531" s="607" t="b">
        <f t="shared" si="246"/>
        <v>0</v>
      </c>
      <c r="AY531" s="6" t="str">
        <f t="shared" si="247"/>
        <v>FALSEFALSEFALSE</v>
      </c>
      <c r="AZ531" s="608">
        <f t="shared" si="239"/>
        <v>0</v>
      </c>
      <c r="BA531" s="609" t="str">
        <f t="shared" si="248"/>
        <v/>
      </c>
      <c r="BB531" s="609">
        <f t="shared" si="240"/>
        <v>0</v>
      </c>
      <c r="BC531" s="604" t="str">
        <f t="shared" si="241"/>
        <v/>
      </c>
    </row>
    <row r="532" spans="1:55">
      <c r="A532" s="366">
        <v>476</v>
      </c>
      <c r="B532" s="108"/>
      <c r="C532" s="286"/>
      <c r="D532" s="287"/>
      <c r="E532" s="287"/>
      <c r="F532" s="288"/>
      <c r="G532" s="290"/>
      <c r="H532" s="107"/>
      <c r="I532" s="290"/>
      <c r="J532" s="107"/>
      <c r="K532" s="358" t="str">
        <f t="shared" si="218"/>
        <v/>
      </c>
      <c r="L532" s="358">
        <f t="shared" si="242"/>
        <v>0</v>
      </c>
      <c r="M532" s="358">
        <f t="shared" si="243"/>
        <v>0</v>
      </c>
      <c r="N532" s="359" t="str">
        <f t="shared" si="219"/>
        <v/>
      </c>
      <c r="O532" s="359" t="str">
        <f t="shared" si="220"/>
        <v/>
      </c>
      <c r="P532" s="359" t="str">
        <f t="shared" si="221"/>
        <v/>
      </c>
      <c r="Q532" s="359" t="str">
        <f t="shared" si="222"/>
        <v/>
      </c>
      <c r="R532" s="359" t="str">
        <f t="shared" si="223"/>
        <v/>
      </c>
      <c r="S532" s="359" t="str">
        <f t="shared" si="224"/>
        <v/>
      </c>
      <c r="T532" s="431" t="str">
        <f t="shared" si="244"/>
        <v/>
      </c>
      <c r="U532" s="515"/>
      <c r="V532" s="108"/>
      <c r="W532" s="109"/>
      <c r="X532" s="110"/>
      <c r="Y532" s="111"/>
      <c r="Z532" s="113"/>
      <c r="AA532" s="112"/>
      <c r="AB532" s="431" t="str">
        <f t="shared" si="225"/>
        <v/>
      </c>
      <c r="AC532" s="704" t="str">
        <f t="shared" si="245"/>
        <v/>
      </c>
      <c r="AD532" s="622"/>
      <c r="AE532" s="462"/>
      <c r="AF532" s="360" t="str">
        <f t="shared" si="226"/>
        <v/>
      </c>
      <c r="AG532" s="360" t="str">
        <f t="shared" si="227"/>
        <v/>
      </c>
      <c r="AH532" s="361" t="str">
        <f t="shared" si="228"/>
        <v/>
      </c>
      <c r="AI532" s="361" t="str">
        <f t="shared" si="229"/>
        <v/>
      </c>
      <c r="AJ532" s="361" t="str">
        <f t="shared" si="230"/>
        <v/>
      </c>
      <c r="AK532" s="361" t="str">
        <f t="shared" si="231"/>
        <v/>
      </c>
      <c r="AL532" s="361" t="str">
        <f t="shared" si="232"/>
        <v/>
      </c>
      <c r="AM532" s="361" t="str">
        <f t="shared" si="233"/>
        <v/>
      </c>
      <c r="AN532" s="362" t="str">
        <f>IF(AF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2,FALSE),IF(OR(AJ532=1,AJ532=2),VLOOKUP(AH532,INDEX((係数_乗用_ガソリン,係数_乗用_CNG,係数_乗用_軽油,係数_乗用_メタノール,係数_乗用_LPG),1,1,AR532):INDEX((係数_乗用_ガソリン,係数_乗用_CNG,係数_乗用_軽油,係数_乗用_メタノール,係数_乗用_LPG),125,5,AR532),2,FALSE))))))</f>
        <v/>
      </c>
      <c r="AO532" s="362" t="str">
        <f>IF(T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3,FALSE),IF(OR(AJ532=1,AJ532=2),VLOOKUP(AH532,INDEX((係数_乗用_ガソリン,係数_乗用_CNG,係数_乗用_軽油,係数_乗用_メタノール,係数_乗用_LPG),1,1,AR532):INDEX((係数_乗用_ガソリン,係数_乗用_CNG,係数_乗用_軽油,係数_乗用_メタノール,係数_乗用_LPG),125,5,AR532),3,FALSE))))))</f>
        <v/>
      </c>
      <c r="AP532" s="361" t="str">
        <f t="shared" si="234"/>
        <v/>
      </c>
      <c r="AQ532" s="363" t="str">
        <f t="shared" si="235"/>
        <v/>
      </c>
      <c r="AR532" s="361" t="str">
        <f t="shared" si="236"/>
        <v/>
      </c>
      <c r="AS532" s="363" t="str">
        <f t="shared" si="237"/>
        <v/>
      </c>
      <c r="AT532" s="364" t="str">
        <f t="shared" si="238"/>
        <v/>
      </c>
      <c r="AX532" s="607" t="b">
        <f t="shared" si="246"/>
        <v>0</v>
      </c>
      <c r="AY532" s="6" t="str">
        <f t="shared" si="247"/>
        <v>FALSEFALSEFALSE</v>
      </c>
      <c r="AZ532" s="608">
        <f t="shared" si="239"/>
        <v>0</v>
      </c>
      <c r="BA532" s="609" t="str">
        <f t="shared" si="248"/>
        <v/>
      </c>
      <c r="BB532" s="609">
        <f t="shared" si="240"/>
        <v>0</v>
      </c>
      <c r="BC532" s="604" t="str">
        <f t="shared" si="241"/>
        <v/>
      </c>
    </row>
    <row r="533" spans="1:55">
      <c r="A533" s="366">
        <v>477</v>
      </c>
      <c r="B533" s="108"/>
      <c r="C533" s="286"/>
      <c r="D533" s="287"/>
      <c r="E533" s="287"/>
      <c r="F533" s="288"/>
      <c r="G533" s="290"/>
      <c r="H533" s="107"/>
      <c r="I533" s="290"/>
      <c r="J533" s="107"/>
      <c r="K533" s="358" t="str">
        <f t="shared" si="218"/>
        <v/>
      </c>
      <c r="L533" s="358">
        <f t="shared" si="242"/>
        <v>0</v>
      </c>
      <c r="M533" s="358">
        <f t="shared" si="243"/>
        <v>0</v>
      </c>
      <c r="N533" s="359" t="str">
        <f t="shared" si="219"/>
        <v/>
      </c>
      <c r="O533" s="359" t="str">
        <f t="shared" si="220"/>
        <v/>
      </c>
      <c r="P533" s="359" t="str">
        <f t="shared" si="221"/>
        <v/>
      </c>
      <c r="Q533" s="359" t="str">
        <f t="shared" si="222"/>
        <v/>
      </c>
      <c r="R533" s="359" t="str">
        <f t="shared" si="223"/>
        <v/>
      </c>
      <c r="S533" s="359" t="str">
        <f t="shared" si="224"/>
        <v/>
      </c>
      <c r="T533" s="431" t="str">
        <f t="shared" si="244"/>
        <v/>
      </c>
      <c r="U533" s="515"/>
      <c r="V533" s="108"/>
      <c r="W533" s="109"/>
      <c r="X533" s="110"/>
      <c r="Y533" s="111"/>
      <c r="Z533" s="113"/>
      <c r="AA533" s="112"/>
      <c r="AB533" s="431" t="str">
        <f t="shared" si="225"/>
        <v/>
      </c>
      <c r="AC533" s="704" t="str">
        <f t="shared" si="245"/>
        <v/>
      </c>
      <c r="AD533" s="622"/>
      <c r="AE533" s="462"/>
      <c r="AF533" s="360" t="str">
        <f t="shared" si="226"/>
        <v/>
      </c>
      <c r="AG533" s="360" t="str">
        <f t="shared" si="227"/>
        <v/>
      </c>
      <c r="AH533" s="361" t="str">
        <f t="shared" si="228"/>
        <v/>
      </c>
      <c r="AI533" s="361" t="str">
        <f t="shared" si="229"/>
        <v/>
      </c>
      <c r="AJ533" s="361" t="str">
        <f t="shared" si="230"/>
        <v/>
      </c>
      <c r="AK533" s="361" t="str">
        <f t="shared" si="231"/>
        <v/>
      </c>
      <c r="AL533" s="361" t="str">
        <f t="shared" si="232"/>
        <v/>
      </c>
      <c r="AM533" s="361" t="str">
        <f t="shared" si="233"/>
        <v/>
      </c>
      <c r="AN533" s="362" t="str">
        <f>IF(AF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2,FALSE),IF(OR(AJ533=1,AJ533=2),VLOOKUP(AH533,INDEX((係数_乗用_ガソリン,係数_乗用_CNG,係数_乗用_軽油,係数_乗用_メタノール,係数_乗用_LPG),1,1,AR533):INDEX((係数_乗用_ガソリン,係数_乗用_CNG,係数_乗用_軽油,係数_乗用_メタノール,係数_乗用_LPG),125,5,AR533),2,FALSE))))))</f>
        <v/>
      </c>
      <c r="AO533" s="362" t="str">
        <f>IF(T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3,FALSE),IF(OR(AJ533=1,AJ533=2),VLOOKUP(AH533,INDEX((係数_乗用_ガソリン,係数_乗用_CNG,係数_乗用_軽油,係数_乗用_メタノール,係数_乗用_LPG),1,1,AR533):INDEX((係数_乗用_ガソリン,係数_乗用_CNG,係数_乗用_軽油,係数_乗用_メタノール,係数_乗用_LPG),125,5,AR533),3,FALSE))))))</f>
        <v/>
      </c>
      <c r="AP533" s="361" t="str">
        <f t="shared" si="234"/>
        <v/>
      </c>
      <c r="AQ533" s="363" t="str">
        <f t="shared" si="235"/>
        <v/>
      </c>
      <c r="AR533" s="361" t="str">
        <f t="shared" si="236"/>
        <v/>
      </c>
      <c r="AS533" s="363" t="str">
        <f t="shared" si="237"/>
        <v/>
      </c>
      <c r="AT533" s="364" t="str">
        <f t="shared" si="238"/>
        <v/>
      </c>
      <c r="AX533" s="607" t="b">
        <f t="shared" si="246"/>
        <v>0</v>
      </c>
      <c r="AY533" s="6" t="str">
        <f t="shared" si="247"/>
        <v>FALSEFALSEFALSE</v>
      </c>
      <c r="AZ533" s="608">
        <f t="shared" si="239"/>
        <v>0</v>
      </c>
      <c r="BA533" s="609" t="str">
        <f t="shared" si="248"/>
        <v/>
      </c>
      <c r="BB533" s="609">
        <f t="shared" si="240"/>
        <v>0</v>
      </c>
      <c r="BC533" s="604" t="str">
        <f t="shared" si="241"/>
        <v/>
      </c>
    </row>
    <row r="534" spans="1:55">
      <c r="A534" s="366">
        <v>478</v>
      </c>
      <c r="B534" s="108"/>
      <c r="C534" s="286"/>
      <c r="D534" s="287"/>
      <c r="E534" s="287"/>
      <c r="F534" s="288"/>
      <c r="G534" s="290"/>
      <c r="H534" s="107"/>
      <c r="I534" s="290"/>
      <c r="J534" s="107"/>
      <c r="K534" s="358" t="str">
        <f t="shared" si="218"/>
        <v/>
      </c>
      <c r="L534" s="358">
        <f t="shared" si="242"/>
        <v>0</v>
      </c>
      <c r="M534" s="358">
        <f t="shared" si="243"/>
        <v>0</v>
      </c>
      <c r="N534" s="359" t="str">
        <f t="shared" si="219"/>
        <v/>
      </c>
      <c r="O534" s="359" t="str">
        <f t="shared" si="220"/>
        <v/>
      </c>
      <c r="P534" s="359" t="str">
        <f t="shared" si="221"/>
        <v/>
      </c>
      <c r="Q534" s="359" t="str">
        <f t="shared" si="222"/>
        <v/>
      </c>
      <c r="R534" s="359" t="str">
        <f t="shared" si="223"/>
        <v/>
      </c>
      <c r="S534" s="359" t="str">
        <f t="shared" si="224"/>
        <v/>
      </c>
      <c r="T534" s="431" t="str">
        <f t="shared" si="244"/>
        <v/>
      </c>
      <c r="U534" s="515"/>
      <c r="V534" s="108"/>
      <c r="W534" s="109"/>
      <c r="X534" s="110"/>
      <c r="Y534" s="111"/>
      <c r="Z534" s="113"/>
      <c r="AA534" s="112"/>
      <c r="AB534" s="431" t="str">
        <f t="shared" si="225"/>
        <v/>
      </c>
      <c r="AC534" s="704" t="str">
        <f t="shared" si="245"/>
        <v/>
      </c>
      <c r="AD534" s="622"/>
      <c r="AE534" s="462"/>
      <c r="AF534" s="360" t="str">
        <f t="shared" si="226"/>
        <v/>
      </c>
      <c r="AG534" s="360" t="str">
        <f t="shared" si="227"/>
        <v/>
      </c>
      <c r="AH534" s="361" t="str">
        <f t="shared" si="228"/>
        <v/>
      </c>
      <c r="AI534" s="361" t="str">
        <f t="shared" si="229"/>
        <v/>
      </c>
      <c r="AJ534" s="361" t="str">
        <f t="shared" si="230"/>
        <v/>
      </c>
      <c r="AK534" s="361" t="str">
        <f t="shared" si="231"/>
        <v/>
      </c>
      <c r="AL534" s="361" t="str">
        <f t="shared" si="232"/>
        <v/>
      </c>
      <c r="AM534" s="361" t="str">
        <f t="shared" si="233"/>
        <v/>
      </c>
      <c r="AN534" s="362" t="str">
        <f>IF(AF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2,FALSE),IF(OR(AJ534=1,AJ534=2),VLOOKUP(AH534,INDEX((係数_乗用_ガソリン,係数_乗用_CNG,係数_乗用_軽油,係数_乗用_メタノール,係数_乗用_LPG),1,1,AR534):INDEX((係数_乗用_ガソリン,係数_乗用_CNG,係数_乗用_軽油,係数_乗用_メタノール,係数_乗用_LPG),125,5,AR534),2,FALSE))))))</f>
        <v/>
      </c>
      <c r="AO534" s="362" t="str">
        <f>IF(T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3,FALSE),IF(OR(AJ534=1,AJ534=2),VLOOKUP(AH534,INDEX((係数_乗用_ガソリン,係数_乗用_CNG,係数_乗用_軽油,係数_乗用_メタノール,係数_乗用_LPG),1,1,AR534):INDEX((係数_乗用_ガソリン,係数_乗用_CNG,係数_乗用_軽油,係数_乗用_メタノール,係数_乗用_LPG),125,5,AR534),3,FALSE))))))</f>
        <v/>
      </c>
      <c r="AP534" s="361" t="str">
        <f t="shared" si="234"/>
        <v/>
      </c>
      <c r="AQ534" s="363" t="str">
        <f t="shared" si="235"/>
        <v/>
      </c>
      <c r="AR534" s="361" t="str">
        <f t="shared" si="236"/>
        <v/>
      </c>
      <c r="AS534" s="363" t="str">
        <f t="shared" si="237"/>
        <v/>
      </c>
      <c r="AT534" s="364" t="str">
        <f t="shared" si="238"/>
        <v/>
      </c>
      <c r="AX534" s="607" t="b">
        <f t="shared" si="246"/>
        <v>0</v>
      </c>
      <c r="AY534" s="6" t="str">
        <f t="shared" si="247"/>
        <v>FALSEFALSEFALSE</v>
      </c>
      <c r="AZ534" s="608">
        <f t="shared" si="239"/>
        <v>0</v>
      </c>
      <c r="BA534" s="609" t="str">
        <f t="shared" si="248"/>
        <v/>
      </c>
      <c r="BB534" s="609">
        <f t="shared" si="240"/>
        <v>0</v>
      </c>
      <c r="BC534" s="604" t="str">
        <f t="shared" si="241"/>
        <v/>
      </c>
    </row>
    <row r="535" spans="1:55">
      <c r="A535" s="366">
        <v>479</v>
      </c>
      <c r="B535" s="108"/>
      <c r="C535" s="286"/>
      <c r="D535" s="287"/>
      <c r="E535" s="287"/>
      <c r="F535" s="288"/>
      <c r="G535" s="290"/>
      <c r="H535" s="107"/>
      <c r="I535" s="290"/>
      <c r="J535" s="107"/>
      <c r="K535" s="358" t="str">
        <f t="shared" si="218"/>
        <v/>
      </c>
      <c r="L535" s="358">
        <f t="shared" si="242"/>
        <v>0</v>
      </c>
      <c r="M535" s="358">
        <f t="shared" si="243"/>
        <v>0</v>
      </c>
      <c r="N535" s="359" t="str">
        <f t="shared" si="219"/>
        <v/>
      </c>
      <c r="O535" s="359" t="str">
        <f t="shared" si="220"/>
        <v/>
      </c>
      <c r="P535" s="359" t="str">
        <f t="shared" si="221"/>
        <v/>
      </c>
      <c r="Q535" s="359" t="str">
        <f t="shared" si="222"/>
        <v/>
      </c>
      <c r="R535" s="359" t="str">
        <f t="shared" si="223"/>
        <v/>
      </c>
      <c r="S535" s="359" t="str">
        <f t="shared" si="224"/>
        <v/>
      </c>
      <c r="T535" s="431" t="str">
        <f t="shared" si="244"/>
        <v/>
      </c>
      <c r="U535" s="515"/>
      <c r="V535" s="108"/>
      <c r="W535" s="109"/>
      <c r="X535" s="110"/>
      <c r="Y535" s="111"/>
      <c r="Z535" s="113"/>
      <c r="AA535" s="112"/>
      <c r="AB535" s="431" t="str">
        <f t="shared" si="225"/>
        <v/>
      </c>
      <c r="AC535" s="704" t="str">
        <f t="shared" si="245"/>
        <v/>
      </c>
      <c r="AD535" s="622"/>
      <c r="AE535" s="462"/>
      <c r="AF535" s="360" t="str">
        <f t="shared" si="226"/>
        <v/>
      </c>
      <c r="AG535" s="360" t="str">
        <f t="shared" si="227"/>
        <v/>
      </c>
      <c r="AH535" s="361" t="str">
        <f t="shared" si="228"/>
        <v/>
      </c>
      <c r="AI535" s="361" t="str">
        <f t="shared" si="229"/>
        <v/>
      </c>
      <c r="AJ535" s="361" t="str">
        <f t="shared" si="230"/>
        <v/>
      </c>
      <c r="AK535" s="361" t="str">
        <f t="shared" si="231"/>
        <v/>
      </c>
      <c r="AL535" s="361" t="str">
        <f t="shared" si="232"/>
        <v/>
      </c>
      <c r="AM535" s="361" t="str">
        <f t="shared" si="233"/>
        <v/>
      </c>
      <c r="AN535" s="362" t="str">
        <f>IF(AF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2,FALSE),IF(OR(AJ535=1,AJ535=2),VLOOKUP(AH535,INDEX((係数_乗用_ガソリン,係数_乗用_CNG,係数_乗用_軽油,係数_乗用_メタノール,係数_乗用_LPG),1,1,AR535):INDEX((係数_乗用_ガソリン,係数_乗用_CNG,係数_乗用_軽油,係数_乗用_メタノール,係数_乗用_LPG),125,5,AR535),2,FALSE))))))</f>
        <v/>
      </c>
      <c r="AO535" s="362" t="str">
        <f>IF(T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3,FALSE),IF(OR(AJ535=1,AJ535=2),VLOOKUP(AH535,INDEX((係数_乗用_ガソリン,係数_乗用_CNG,係数_乗用_軽油,係数_乗用_メタノール,係数_乗用_LPG),1,1,AR535):INDEX((係数_乗用_ガソリン,係数_乗用_CNG,係数_乗用_軽油,係数_乗用_メタノール,係数_乗用_LPG),125,5,AR535),3,FALSE))))))</f>
        <v/>
      </c>
      <c r="AP535" s="361" t="str">
        <f t="shared" si="234"/>
        <v/>
      </c>
      <c r="AQ535" s="363" t="str">
        <f t="shared" si="235"/>
        <v/>
      </c>
      <c r="AR535" s="361" t="str">
        <f t="shared" si="236"/>
        <v/>
      </c>
      <c r="AS535" s="363" t="str">
        <f t="shared" si="237"/>
        <v/>
      </c>
      <c r="AT535" s="364" t="str">
        <f t="shared" si="238"/>
        <v/>
      </c>
      <c r="AX535" s="607" t="b">
        <f t="shared" si="246"/>
        <v>0</v>
      </c>
      <c r="AY535" s="6" t="str">
        <f t="shared" si="247"/>
        <v>FALSEFALSEFALSE</v>
      </c>
      <c r="AZ535" s="608">
        <f t="shared" si="239"/>
        <v>0</v>
      </c>
      <c r="BA535" s="609" t="str">
        <f t="shared" si="248"/>
        <v/>
      </c>
      <c r="BB535" s="609">
        <f t="shared" si="240"/>
        <v>0</v>
      </c>
      <c r="BC535" s="604" t="str">
        <f t="shared" si="241"/>
        <v/>
      </c>
    </row>
    <row r="536" spans="1:55">
      <c r="A536" s="366">
        <v>480</v>
      </c>
      <c r="B536" s="108"/>
      <c r="C536" s="286"/>
      <c r="D536" s="287"/>
      <c r="E536" s="287"/>
      <c r="F536" s="288"/>
      <c r="G536" s="290"/>
      <c r="H536" s="107"/>
      <c r="I536" s="290"/>
      <c r="J536" s="107"/>
      <c r="K536" s="358" t="str">
        <f t="shared" si="218"/>
        <v/>
      </c>
      <c r="L536" s="358">
        <f t="shared" si="242"/>
        <v>0</v>
      </c>
      <c r="M536" s="358">
        <f t="shared" si="243"/>
        <v>0</v>
      </c>
      <c r="N536" s="359" t="str">
        <f t="shared" si="219"/>
        <v/>
      </c>
      <c r="O536" s="359" t="str">
        <f t="shared" si="220"/>
        <v/>
      </c>
      <c r="P536" s="359" t="str">
        <f t="shared" si="221"/>
        <v/>
      </c>
      <c r="Q536" s="359" t="str">
        <f t="shared" si="222"/>
        <v/>
      </c>
      <c r="R536" s="359" t="str">
        <f t="shared" si="223"/>
        <v/>
      </c>
      <c r="S536" s="359" t="str">
        <f t="shared" si="224"/>
        <v/>
      </c>
      <c r="T536" s="431" t="str">
        <f t="shared" si="244"/>
        <v/>
      </c>
      <c r="U536" s="515"/>
      <c r="V536" s="108"/>
      <c r="W536" s="109"/>
      <c r="X536" s="110"/>
      <c r="Y536" s="111"/>
      <c r="Z536" s="113"/>
      <c r="AA536" s="112"/>
      <c r="AB536" s="431" t="str">
        <f t="shared" si="225"/>
        <v/>
      </c>
      <c r="AC536" s="704" t="str">
        <f t="shared" si="245"/>
        <v/>
      </c>
      <c r="AD536" s="622"/>
      <c r="AE536" s="462"/>
      <c r="AF536" s="360" t="str">
        <f t="shared" si="226"/>
        <v/>
      </c>
      <c r="AG536" s="360" t="str">
        <f t="shared" si="227"/>
        <v/>
      </c>
      <c r="AH536" s="361" t="str">
        <f t="shared" si="228"/>
        <v/>
      </c>
      <c r="AI536" s="361" t="str">
        <f t="shared" si="229"/>
        <v/>
      </c>
      <c r="AJ536" s="361" t="str">
        <f t="shared" si="230"/>
        <v/>
      </c>
      <c r="AK536" s="361" t="str">
        <f t="shared" si="231"/>
        <v/>
      </c>
      <c r="AL536" s="361" t="str">
        <f t="shared" si="232"/>
        <v/>
      </c>
      <c r="AM536" s="361" t="str">
        <f t="shared" si="233"/>
        <v/>
      </c>
      <c r="AN536" s="362" t="str">
        <f>IF(AF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2,FALSE),IF(OR(AJ536=1,AJ536=2),VLOOKUP(AH536,INDEX((係数_乗用_ガソリン,係数_乗用_CNG,係数_乗用_軽油,係数_乗用_メタノール,係数_乗用_LPG),1,1,AR536):INDEX((係数_乗用_ガソリン,係数_乗用_CNG,係数_乗用_軽油,係数_乗用_メタノール,係数_乗用_LPG),125,5,AR536),2,FALSE))))))</f>
        <v/>
      </c>
      <c r="AO536" s="362" t="str">
        <f>IF(T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3,FALSE),IF(OR(AJ536=1,AJ536=2),VLOOKUP(AH536,INDEX((係数_乗用_ガソリン,係数_乗用_CNG,係数_乗用_軽油,係数_乗用_メタノール,係数_乗用_LPG),1,1,AR536):INDEX((係数_乗用_ガソリン,係数_乗用_CNG,係数_乗用_軽油,係数_乗用_メタノール,係数_乗用_LPG),125,5,AR536),3,FALSE))))))</f>
        <v/>
      </c>
      <c r="AP536" s="361" t="str">
        <f t="shared" si="234"/>
        <v/>
      </c>
      <c r="AQ536" s="363" t="str">
        <f t="shared" si="235"/>
        <v/>
      </c>
      <c r="AR536" s="361" t="str">
        <f t="shared" si="236"/>
        <v/>
      </c>
      <c r="AS536" s="363" t="str">
        <f t="shared" si="237"/>
        <v/>
      </c>
      <c r="AT536" s="364" t="str">
        <f t="shared" si="238"/>
        <v/>
      </c>
      <c r="AX536" s="607" t="b">
        <f t="shared" si="246"/>
        <v>0</v>
      </c>
      <c r="AY536" s="6" t="str">
        <f t="shared" si="247"/>
        <v>FALSEFALSEFALSE</v>
      </c>
      <c r="AZ536" s="608">
        <f t="shared" si="239"/>
        <v>0</v>
      </c>
      <c r="BA536" s="609" t="str">
        <f t="shared" si="248"/>
        <v/>
      </c>
      <c r="BB536" s="609">
        <f t="shared" si="240"/>
        <v>0</v>
      </c>
      <c r="BC536" s="604" t="str">
        <f t="shared" si="241"/>
        <v/>
      </c>
    </row>
    <row r="537" spans="1:55">
      <c r="A537" s="366">
        <v>481</v>
      </c>
      <c r="B537" s="108"/>
      <c r="C537" s="286"/>
      <c r="D537" s="287"/>
      <c r="E537" s="287"/>
      <c r="F537" s="288"/>
      <c r="G537" s="290"/>
      <c r="H537" s="107"/>
      <c r="I537" s="290"/>
      <c r="J537" s="107"/>
      <c r="K537" s="358" t="str">
        <f t="shared" si="218"/>
        <v/>
      </c>
      <c r="L537" s="358">
        <f t="shared" si="242"/>
        <v>0</v>
      </c>
      <c r="M537" s="358">
        <f t="shared" si="243"/>
        <v>0</v>
      </c>
      <c r="N537" s="359" t="str">
        <f t="shared" si="219"/>
        <v/>
      </c>
      <c r="O537" s="359" t="str">
        <f t="shared" si="220"/>
        <v/>
      </c>
      <c r="P537" s="359" t="str">
        <f t="shared" si="221"/>
        <v/>
      </c>
      <c r="Q537" s="359" t="str">
        <f t="shared" si="222"/>
        <v/>
      </c>
      <c r="R537" s="359" t="str">
        <f t="shared" si="223"/>
        <v/>
      </c>
      <c r="S537" s="359" t="str">
        <f t="shared" si="224"/>
        <v/>
      </c>
      <c r="T537" s="431" t="str">
        <f t="shared" si="244"/>
        <v/>
      </c>
      <c r="U537" s="515"/>
      <c r="V537" s="108"/>
      <c r="W537" s="109"/>
      <c r="X537" s="110"/>
      <c r="Y537" s="111"/>
      <c r="Z537" s="113"/>
      <c r="AA537" s="112"/>
      <c r="AB537" s="431" t="str">
        <f t="shared" si="225"/>
        <v/>
      </c>
      <c r="AC537" s="704" t="str">
        <f t="shared" si="245"/>
        <v/>
      </c>
      <c r="AD537" s="622"/>
      <c r="AE537" s="462"/>
      <c r="AF537" s="360" t="str">
        <f t="shared" si="226"/>
        <v/>
      </c>
      <c r="AG537" s="360" t="str">
        <f t="shared" si="227"/>
        <v/>
      </c>
      <c r="AH537" s="361" t="str">
        <f t="shared" si="228"/>
        <v/>
      </c>
      <c r="AI537" s="361" t="str">
        <f t="shared" si="229"/>
        <v/>
      </c>
      <c r="AJ537" s="361" t="str">
        <f t="shared" si="230"/>
        <v/>
      </c>
      <c r="AK537" s="361" t="str">
        <f t="shared" si="231"/>
        <v/>
      </c>
      <c r="AL537" s="361" t="str">
        <f t="shared" si="232"/>
        <v/>
      </c>
      <c r="AM537" s="361" t="str">
        <f t="shared" si="233"/>
        <v/>
      </c>
      <c r="AN537" s="362" t="str">
        <f>IF(AF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2,FALSE),IF(OR(AJ537=1,AJ537=2),VLOOKUP(AH537,INDEX((係数_乗用_ガソリン,係数_乗用_CNG,係数_乗用_軽油,係数_乗用_メタノール,係数_乗用_LPG),1,1,AR537):INDEX((係数_乗用_ガソリン,係数_乗用_CNG,係数_乗用_軽油,係数_乗用_メタノール,係数_乗用_LPG),125,5,AR537),2,FALSE))))))</f>
        <v/>
      </c>
      <c r="AO537" s="362" t="str">
        <f>IF(T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3,FALSE),IF(OR(AJ537=1,AJ537=2),VLOOKUP(AH537,INDEX((係数_乗用_ガソリン,係数_乗用_CNG,係数_乗用_軽油,係数_乗用_メタノール,係数_乗用_LPG),1,1,AR537):INDEX((係数_乗用_ガソリン,係数_乗用_CNG,係数_乗用_軽油,係数_乗用_メタノール,係数_乗用_LPG),125,5,AR537),3,FALSE))))))</f>
        <v/>
      </c>
      <c r="AP537" s="361" t="str">
        <f t="shared" si="234"/>
        <v/>
      </c>
      <c r="AQ537" s="363" t="str">
        <f t="shared" si="235"/>
        <v/>
      </c>
      <c r="AR537" s="361" t="str">
        <f t="shared" si="236"/>
        <v/>
      </c>
      <c r="AS537" s="363" t="str">
        <f t="shared" si="237"/>
        <v/>
      </c>
      <c r="AT537" s="364" t="str">
        <f t="shared" si="238"/>
        <v/>
      </c>
      <c r="AX537" s="607" t="b">
        <f t="shared" si="246"/>
        <v>0</v>
      </c>
      <c r="AY537" s="6" t="str">
        <f t="shared" si="247"/>
        <v>FALSEFALSEFALSE</v>
      </c>
      <c r="AZ537" s="608">
        <f t="shared" si="239"/>
        <v>0</v>
      </c>
      <c r="BA537" s="609" t="str">
        <f t="shared" si="248"/>
        <v/>
      </c>
      <c r="BB537" s="609">
        <f t="shared" si="240"/>
        <v>0</v>
      </c>
      <c r="BC537" s="604" t="str">
        <f t="shared" si="241"/>
        <v/>
      </c>
    </row>
    <row r="538" spans="1:55">
      <c r="A538" s="366">
        <v>482</v>
      </c>
      <c r="B538" s="108"/>
      <c r="C538" s="286"/>
      <c r="D538" s="287"/>
      <c r="E538" s="287"/>
      <c r="F538" s="288"/>
      <c r="G538" s="290"/>
      <c r="H538" s="107"/>
      <c r="I538" s="290"/>
      <c r="J538" s="107"/>
      <c r="K538" s="358" t="str">
        <f t="shared" si="218"/>
        <v/>
      </c>
      <c r="L538" s="358">
        <f t="shared" si="242"/>
        <v>0</v>
      </c>
      <c r="M538" s="358">
        <f t="shared" si="243"/>
        <v>0</v>
      </c>
      <c r="N538" s="359" t="str">
        <f t="shared" si="219"/>
        <v/>
      </c>
      <c r="O538" s="359" t="str">
        <f t="shared" si="220"/>
        <v/>
      </c>
      <c r="P538" s="359" t="str">
        <f t="shared" si="221"/>
        <v/>
      </c>
      <c r="Q538" s="359" t="str">
        <f t="shared" si="222"/>
        <v/>
      </c>
      <c r="R538" s="359" t="str">
        <f t="shared" si="223"/>
        <v/>
      </c>
      <c r="S538" s="359" t="str">
        <f t="shared" si="224"/>
        <v/>
      </c>
      <c r="T538" s="431" t="str">
        <f t="shared" si="244"/>
        <v/>
      </c>
      <c r="U538" s="515"/>
      <c r="V538" s="108"/>
      <c r="W538" s="109"/>
      <c r="X538" s="110"/>
      <c r="Y538" s="111"/>
      <c r="Z538" s="113"/>
      <c r="AA538" s="112"/>
      <c r="AB538" s="431" t="str">
        <f t="shared" si="225"/>
        <v/>
      </c>
      <c r="AC538" s="704" t="str">
        <f t="shared" si="245"/>
        <v/>
      </c>
      <c r="AD538" s="622"/>
      <c r="AE538" s="462"/>
      <c r="AF538" s="360" t="str">
        <f t="shared" si="226"/>
        <v/>
      </c>
      <c r="AG538" s="360" t="str">
        <f t="shared" si="227"/>
        <v/>
      </c>
      <c r="AH538" s="361" t="str">
        <f t="shared" si="228"/>
        <v/>
      </c>
      <c r="AI538" s="361" t="str">
        <f t="shared" si="229"/>
        <v/>
      </c>
      <c r="AJ538" s="361" t="str">
        <f t="shared" si="230"/>
        <v/>
      </c>
      <c r="AK538" s="361" t="str">
        <f t="shared" si="231"/>
        <v/>
      </c>
      <c r="AL538" s="361" t="str">
        <f t="shared" si="232"/>
        <v/>
      </c>
      <c r="AM538" s="361" t="str">
        <f t="shared" si="233"/>
        <v/>
      </c>
      <c r="AN538" s="362" t="str">
        <f>IF(AF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2,FALSE),IF(OR(AJ538=1,AJ538=2),VLOOKUP(AH538,INDEX((係数_乗用_ガソリン,係数_乗用_CNG,係数_乗用_軽油,係数_乗用_メタノール,係数_乗用_LPG),1,1,AR538):INDEX((係数_乗用_ガソリン,係数_乗用_CNG,係数_乗用_軽油,係数_乗用_メタノール,係数_乗用_LPG),125,5,AR538),2,FALSE))))))</f>
        <v/>
      </c>
      <c r="AO538" s="362" t="str">
        <f>IF(T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3,FALSE),IF(OR(AJ538=1,AJ538=2),VLOOKUP(AH538,INDEX((係数_乗用_ガソリン,係数_乗用_CNG,係数_乗用_軽油,係数_乗用_メタノール,係数_乗用_LPG),1,1,AR538):INDEX((係数_乗用_ガソリン,係数_乗用_CNG,係数_乗用_軽油,係数_乗用_メタノール,係数_乗用_LPG),125,5,AR538),3,FALSE))))))</f>
        <v/>
      </c>
      <c r="AP538" s="361" t="str">
        <f t="shared" si="234"/>
        <v/>
      </c>
      <c r="AQ538" s="363" t="str">
        <f t="shared" si="235"/>
        <v/>
      </c>
      <c r="AR538" s="361" t="str">
        <f t="shared" si="236"/>
        <v/>
      </c>
      <c r="AS538" s="363" t="str">
        <f t="shared" si="237"/>
        <v/>
      </c>
      <c r="AT538" s="364" t="str">
        <f t="shared" si="238"/>
        <v/>
      </c>
      <c r="AX538" s="607" t="b">
        <f t="shared" si="246"/>
        <v>0</v>
      </c>
      <c r="AY538" s="6" t="str">
        <f t="shared" si="247"/>
        <v>FALSEFALSEFALSE</v>
      </c>
      <c r="AZ538" s="608">
        <f t="shared" si="239"/>
        <v>0</v>
      </c>
      <c r="BA538" s="609" t="str">
        <f t="shared" si="248"/>
        <v/>
      </c>
      <c r="BB538" s="609">
        <f t="shared" si="240"/>
        <v>0</v>
      </c>
      <c r="BC538" s="604" t="str">
        <f t="shared" si="241"/>
        <v/>
      </c>
    </row>
    <row r="539" spans="1:55">
      <c r="A539" s="366">
        <v>483</v>
      </c>
      <c r="B539" s="108"/>
      <c r="C539" s="286"/>
      <c r="D539" s="287"/>
      <c r="E539" s="287"/>
      <c r="F539" s="288"/>
      <c r="G539" s="290"/>
      <c r="H539" s="107"/>
      <c r="I539" s="290"/>
      <c r="J539" s="107"/>
      <c r="K539" s="358" t="str">
        <f t="shared" si="218"/>
        <v/>
      </c>
      <c r="L539" s="358">
        <f t="shared" si="242"/>
        <v>0</v>
      </c>
      <c r="M539" s="358">
        <f t="shared" si="243"/>
        <v>0</v>
      </c>
      <c r="N539" s="359" t="str">
        <f t="shared" si="219"/>
        <v/>
      </c>
      <c r="O539" s="359" t="str">
        <f t="shared" si="220"/>
        <v/>
      </c>
      <c r="P539" s="359" t="str">
        <f t="shared" si="221"/>
        <v/>
      </c>
      <c r="Q539" s="359" t="str">
        <f t="shared" si="222"/>
        <v/>
      </c>
      <c r="R539" s="359" t="str">
        <f t="shared" si="223"/>
        <v/>
      </c>
      <c r="S539" s="359" t="str">
        <f t="shared" si="224"/>
        <v/>
      </c>
      <c r="T539" s="431" t="str">
        <f t="shared" si="244"/>
        <v/>
      </c>
      <c r="U539" s="515"/>
      <c r="V539" s="108"/>
      <c r="W539" s="109"/>
      <c r="X539" s="110"/>
      <c r="Y539" s="111"/>
      <c r="Z539" s="113"/>
      <c r="AA539" s="112"/>
      <c r="AB539" s="431" t="str">
        <f t="shared" si="225"/>
        <v/>
      </c>
      <c r="AC539" s="704" t="str">
        <f t="shared" si="245"/>
        <v/>
      </c>
      <c r="AD539" s="622"/>
      <c r="AE539" s="462"/>
      <c r="AF539" s="360" t="str">
        <f t="shared" si="226"/>
        <v/>
      </c>
      <c r="AG539" s="360" t="str">
        <f t="shared" si="227"/>
        <v/>
      </c>
      <c r="AH539" s="361" t="str">
        <f t="shared" si="228"/>
        <v/>
      </c>
      <c r="AI539" s="361" t="str">
        <f t="shared" si="229"/>
        <v/>
      </c>
      <c r="AJ539" s="361" t="str">
        <f t="shared" si="230"/>
        <v/>
      </c>
      <c r="AK539" s="361" t="str">
        <f t="shared" si="231"/>
        <v/>
      </c>
      <c r="AL539" s="361" t="str">
        <f t="shared" si="232"/>
        <v/>
      </c>
      <c r="AM539" s="361" t="str">
        <f t="shared" si="233"/>
        <v/>
      </c>
      <c r="AN539" s="362" t="str">
        <f>IF(AF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2,FALSE),IF(OR(AJ539=1,AJ539=2),VLOOKUP(AH539,INDEX((係数_乗用_ガソリン,係数_乗用_CNG,係数_乗用_軽油,係数_乗用_メタノール,係数_乗用_LPG),1,1,AR539):INDEX((係数_乗用_ガソリン,係数_乗用_CNG,係数_乗用_軽油,係数_乗用_メタノール,係数_乗用_LPG),125,5,AR539),2,FALSE))))))</f>
        <v/>
      </c>
      <c r="AO539" s="362" t="str">
        <f>IF(T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3,FALSE),IF(OR(AJ539=1,AJ539=2),VLOOKUP(AH539,INDEX((係数_乗用_ガソリン,係数_乗用_CNG,係数_乗用_軽油,係数_乗用_メタノール,係数_乗用_LPG),1,1,AR539):INDEX((係数_乗用_ガソリン,係数_乗用_CNG,係数_乗用_軽油,係数_乗用_メタノール,係数_乗用_LPG),125,5,AR539),3,FALSE))))))</f>
        <v/>
      </c>
      <c r="AP539" s="361" t="str">
        <f t="shared" si="234"/>
        <v/>
      </c>
      <c r="AQ539" s="363" t="str">
        <f t="shared" si="235"/>
        <v/>
      </c>
      <c r="AR539" s="361" t="str">
        <f t="shared" si="236"/>
        <v/>
      </c>
      <c r="AS539" s="363" t="str">
        <f t="shared" si="237"/>
        <v/>
      </c>
      <c r="AT539" s="364" t="str">
        <f t="shared" si="238"/>
        <v/>
      </c>
      <c r="AX539" s="607" t="b">
        <f t="shared" si="246"/>
        <v>0</v>
      </c>
      <c r="AY539" s="6" t="str">
        <f t="shared" si="247"/>
        <v>FALSEFALSEFALSE</v>
      </c>
      <c r="AZ539" s="608">
        <f t="shared" si="239"/>
        <v>0</v>
      </c>
      <c r="BA539" s="609" t="str">
        <f t="shared" si="248"/>
        <v/>
      </c>
      <c r="BB539" s="609">
        <f t="shared" si="240"/>
        <v>0</v>
      </c>
      <c r="BC539" s="604" t="str">
        <f t="shared" si="241"/>
        <v/>
      </c>
    </row>
    <row r="540" spans="1:55">
      <c r="A540" s="366">
        <v>484</v>
      </c>
      <c r="B540" s="108"/>
      <c r="C540" s="286"/>
      <c r="D540" s="287"/>
      <c r="E540" s="287"/>
      <c r="F540" s="288"/>
      <c r="G540" s="290"/>
      <c r="H540" s="107"/>
      <c r="I540" s="290"/>
      <c r="J540" s="107"/>
      <c r="K540" s="358" t="str">
        <f t="shared" si="218"/>
        <v/>
      </c>
      <c r="L540" s="358">
        <f t="shared" si="242"/>
        <v>0</v>
      </c>
      <c r="M540" s="358">
        <f t="shared" si="243"/>
        <v>0</v>
      </c>
      <c r="N540" s="359" t="str">
        <f t="shared" si="219"/>
        <v/>
      </c>
      <c r="O540" s="359" t="str">
        <f t="shared" si="220"/>
        <v/>
      </c>
      <c r="P540" s="359" t="str">
        <f t="shared" si="221"/>
        <v/>
      </c>
      <c r="Q540" s="359" t="str">
        <f t="shared" si="222"/>
        <v/>
      </c>
      <c r="R540" s="359" t="str">
        <f t="shared" si="223"/>
        <v/>
      </c>
      <c r="S540" s="359" t="str">
        <f t="shared" si="224"/>
        <v/>
      </c>
      <c r="T540" s="431" t="str">
        <f t="shared" si="244"/>
        <v/>
      </c>
      <c r="U540" s="515"/>
      <c r="V540" s="108"/>
      <c r="W540" s="109"/>
      <c r="X540" s="110"/>
      <c r="Y540" s="111"/>
      <c r="Z540" s="113"/>
      <c r="AA540" s="112"/>
      <c r="AB540" s="431" t="str">
        <f t="shared" si="225"/>
        <v/>
      </c>
      <c r="AC540" s="704" t="str">
        <f t="shared" si="245"/>
        <v/>
      </c>
      <c r="AD540" s="622"/>
      <c r="AE540" s="462"/>
      <c r="AF540" s="360" t="str">
        <f t="shared" si="226"/>
        <v/>
      </c>
      <c r="AG540" s="360" t="str">
        <f t="shared" si="227"/>
        <v/>
      </c>
      <c r="AH540" s="361" t="str">
        <f t="shared" si="228"/>
        <v/>
      </c>
      <c r="AI540" s="361" t="str">
        <f t="shared" si="229"/>
        <v/>
      </c>
      <c r="AJ540" s="361" t="str">
        <f t="shared" si="230"/>
        <v/>
      </c>
      <c r="AK540" s="361" t="str">
        <f t="shared" si="231"/>
        <v/>
      </c>
      <c r="AL540" s="361" t="str">
        <f t="shared" si="232"/>
        <v/>
      </c>
      <c r="AM540" s="361" t="str">
        <f t="shared" si="233"/>
        <v/>
      </c>
      <c r="AN540" s="362" t="str">
        <f>IF(AF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2,FALSE),IF(OR(AJ540=1,AJ540=2),VLOOKUP(AH540,INDEX((係数_乗用_ガソリン,係数_乗用_CNG,係数_乗用_軽油,係数_乗用_メタノール,係数_乗用_LPG),1,1,AR540):INDEX((係数_乗用_ガソリン,係数_乗用_CNG,係数_乗用_軽油,係数_乗用_メタノール,係数_乗用_LPG),125,5,AR540),2,FALSE))))))</f>
        <v/>
      </c>
      <c r="AO540" s="362" t="str">
        <f>IF(T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3,FALSE),IF(OR(AJ540=1,AJ540=2),VLOOKUP(AH540,INDEX((係数_乗用_ガソリン,係数_乗用_CNG,係数_乗用_軽油,係数_乗用_メタノール,係数_乗用_LPG),1,1,AR540):INDEX((係数_乗用_ガソリン,係数_乗用_CNG,係数_乗用_軽油,係数_乗用_メタノール,係数_乗用_LPG),125,5,AR540),3,FALSE))))))</f>
        <v/>
      </c>
      <c r="AP540" s="361" t="str">
        <f t="shared" si="234"/>
        <v/>
      </c>
      <c r="AQ540" s="363" t="str">
        <f t="shared" si="235"/>
        <v/>
      </c>
      <c r="AR540" s="361" t="str">
        <f t="shared" si="236"/>
        <v/>
      </c>
      <c r="AS540" s="363" t="str">
        <f t="shared" si="237"/>
        <v/>
      </c>
      <c r="AT540" s="364" t="str">
        <f t="shared" si="238"/>
        <v/>
      </c>
      <c r="AX540" s="607" t="b">
        <f t="shared" si="246"/>
        <v>0</v>
      </c>
      <c r="AY540" s="6" t="str">
        <f t="shared" si="247"/>
        <v>FALSEFALSEFALSE</v>
      </c>
      <c r="AZ540" s="608">
        <f t="shared" si="239"/>
        <v>0</v>
      </c>
      <c r="BA540" s="609" t="str">
        <f t="shared" si="248"/>
        <v/>
      </c>
      <c r="BB540" s="609">
        <f t="shared" si="240"/>
        <v>0</v>
      </c>
      <c r="BC540" s="604" t="str">
        <f t="shared" si="241"/>
        <v/>
      </c>
    </row>
    <row r="541" spans="1:55">
      <c r="A541" s="366">
        <v>485</v>
      </c>
      <c r="B541" s="108"/>
      <c r="C541" s="286"/>
      <c r="D541" s="287"/>
      <c r="E541" s="287"/>
      <c r="F541" s="288"/>
      <c r="G541" s="290"/>
      <c r="H541" s="107"/>
      <c r="I541" s="290"/>
      <c r="J541" s="107"/>
      <c r="K541" s="358" t="str">
        <f t="shared" si="218"/>
        <v/>
      </c>
      <c r="L541" s="358">
        <f t="shared" si="242"/>
        <v>0</v>
      </c>
      <c r="M541" s="358">
        <f t="shared" si="243"/>
        <v>0</v>
      </c>
      <c r="N541" s="359" t="str">
        <f t="shared" si="219"/>
        <v/>
      </c>
      <c r="O541" s="359" t="str">
        <f t="shared" si="220"/>
        <v/>
      </c>
      <c r="P541" s="359" t="str">
        <f t="shared" si="221"/>
        <v/>
      </c>
      <c r="Q541" s="359" t="str">
        <f t="shared" si="222"/>
        <v/>
      </c>
      <c r="R541" s="359" t="str">
        <f t="shared" si="223"/>
        <v/>
      </c>
      <c r="S541" s="359" t="str">
        <f t="shared" si="224"/>
        <v/>
      </c>
      <c r="T541" s="431" t="str">
        <f t="shared" si="244"/>
        <v/>
      </c>
      <c r="U541" s="515"/>
      <c r="V541" s="108"/>
      <c r="W541" s="109"/>
      <c r="X541" s="110"/>
      <c r="Y541" s="111"/>
      <c r="Z541" s="113"/>
      <c r="AA541" s="112"/>
      <c r="AB541" s="431" t="str">
        <f t="shared" si="225"/>
        <v/>
      </c>
      <c r="AC541" s="704" t="str">
        <f t="shared" si="245"/>
        <v/>
      </c>
      <c r="AD541" s="622"/>
      <c r="AE541" s="462"/>
      <c r="AF541" s="360" t="str">
        <f t="shared" si="226"/>
        <v/>
      </c>
      <c r="AG541" s="360" t="str">
        <f t="shared" si="227"/>
        <v/>
      </c>
      <c r="AH541" s="361" t="str">
        <f t="shared" si="228"/>
        <v/>
      </c>
      <c r="AI541" s="361" t="str">
        <f t="shared" si="229"/>
        <v/>
      </c>
      <c r="AJ541" s="361" t="str">
        <f t="shared" si="230"/>
        <v/>
      </c>
      <c r="AK541" s="361" t="str">
        <f t="shared" si="231"/>
        <v/>
      </c>
      <c r="AL541" s="361" t="str">
        <f t="shared" si="232"/>
        <v/>
      </c>
      <c r="AM541" s="361" t="str">
        <f t="shared" si="233"/>
        <v/>
      </c>
      <c r="AN541" s="362" t="str">
        <f>IF(AF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2,FALSE),IF(OR(AJ541=1,AJ541=2),VLOOKUP(AH541,INDEX((係数_乗用_ガソリン,係数_乗用_CNG,係数_乗用_軽油,係数_乗用_メタノール,係数_乗用_LPG),1,1,AR541):INDEX((係数_乗用_ガソリン,係数_乗用_CNG,係数_乗用_軽油,係数_乗用_メタノール,係数_乗用_LPG),125,5,AR541),2,FALSE))))))</f>
        <v/>
      </c>
      <c r="AO541" s="362" t="str">
        <f>IF(T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3,FALSE),IF(OR(AJ541=1,AJ541=2),VLOOKUP(AH541,INDEX((係数_乗用_ガソリン,係数_乗用_CNG,係数_乗用_軽油,係数_乗用_メタノール,係数_乗用_LPG),1,1,AR541):INDEX((係数_乗用_ガソリン,係数_乗用_CNG,係数_乗用_軽油,係数_乗用_メタノール,係数_乗用_LPG),125,5,AR541),3,FALSE))))))</f>
        <v/>
      </c>
      <c r="AP541" s="361" t="str">
        <f t="shared" si="234"/>
        <v/>
      </c>
      <c r="AQ541" s="363" t="str">
        <f t="shared" si="235"/>
        <v/>
      </c>
      <c r="AR541" s="361" t="str">
        <f t="shared" si="236"/>
        <v/>
      </c>
      <c r="AS541" s="363" t="str">
        <f t="shared" si="237"/>
        <v/>
      </c>
      <c r="AT541" s="364" t="str">
        <f t="shared" si="238"/>
        <v/>
      </c>
      <c r="AX541" s="607" t="b">
        <f t="shared" si="246"/>
        <v>0</v>
      </c>
      <c r="AY541" s="6" t="str">
        <f t="shared" si="247"/>
        <v>FALSEFALSEFALSE</v>
      </c>
      <c r="AZ541" s="608">
        <f t="shared" si="239"/>
        <v>0</v>
      </c>
      <c r="BA541" s="609" t="str">
        <f t="shared" si="248"/>
        <v/>
      </c>
      <c r="BB541" s="609">
        <f t="shared" si="240"/>
        <v>0</v>
      </c>
      <c r="BC541" s="604" t="str">
        <f t="shared" si="241"/>
        <v/>
      </c>
    </row>
    <row r="542" spans="1:55">
      <c r="A542" s="366">
        <v>486</v>
      </c>
      <c r="B542" s="108"/>
      <c r="C542" s="286"/>
      <c r="D542" s="287"/>
      <c r="E542" s="287"/>
      <c r="F542" s="288"/>
      <c r="G542" s="290"/>
      <c r="H542" s="107"/>
      <c r="I542" s="290"/>
      <c r="J542" s="107"/>
      <c r="K542" s="358" t="str">
        <f t="shared" si="218"/>
        <v/>
      </c>
      <c r="L542" s="358">
        <f t="shared" si="242"/>
        <v>0</v>
      </c>
      <c r="M542" s="358">
        <f t="shared" si="243"/>
        <v>0</v>
      </c>
      <c r="N542" s="359" t="str">
        <f t="shared" si="219"/>
        <v/>
      </c>
      <c r="O542" s="359" t="str">
        <f t="shared" si="220"/>
        <v/>
      </c>
      <c r="P542" s="359" t="str">
        <f t="shared" si="221"/>
        <v/>
      </c>
      <c r="Q542" s="359" t="str">
        <f t="shared" si="222"/>
        <v/>
      </c>
      <c r="R542" s="359" t="str">
        <f t="shared" si="223"/>
        <v/>
      </c>
      <c r="S542" s="359" t="str">
        <f t="shared" si="224"/>
        <v/>
      </c>
      <c r="T542" s="431" t="str">
        <f t="shared" si="244"/>
        <v/>
      </c>
      <c r="U542" s="515"/>
      <c r="V542" s="108"/>
      <c r="W542" s="109"/>
      <c r="X542" s="110"/>
      <c r="Y542" s="111"/>
      <c r="Z542" s="113"/>
      <c r="AA542" s="112"/>
      <c r="AB542" s="431" t="str">
        <f t="shared" si="225"/>
        <v/>
      </c>
      <c r="AC542" s="704" t="str">
        <f t="shared" si="245"/>
        <v/>
      </c>
      <c r="AD542" s="622"/>
      <c r="AE542" s="462"/>
      <c r="AF542" s="360" t="str">
        <f t="shared" si="226"/>
        <v/>
      </c>
      <c r="AG542" s="360" t="str">
        <f t="shared" si="227"/>
        <v/>
      </c>
      <c r="AH542" s="361" t="str">
        <f t="shared" si="228"/>
        <v/>
      </c>
      <c r="AI542" s="361" t="str">
        <f t="shared" si="229"/>
        <v/>
      </c>
      <c r="AJ542" s="361" t="str">
        <f t="shared" si="230"/>
        <v/>
      </c>
      <c r="AK542" s="361" t="str">
        <f t="shared" si="231"/>
        <v/>
      </c>
      <c r="AL542" s="361" t="str">
        <f t="shared" si="232"/>
        <v/>
      </c>
      <c r="AM542" s="361" t="str">
        <f t="shared" si="233"/>
        <v/>
      </c>
      <c r="AN542" s="362" t="str">
        <f>IF(AF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2,FALSE),IF(OR(AJ542=1,AJ542=2),VLOOKUP(AH542,INDEX((係数_乗用_ガソリン,係数_乗用_CNG,係数_乗用_軽油,係数_乗用_メタノール,係数_乗用_LPG),1,1,AR542):INDEX((係数_乗用_ガソリン,係数_乗用_CNG,係数_乗用_軽油,係数_乗用_メタノール,係数_乗用_LPG),125,5,AR542),2,FALSE))))))</f>
        <v/>
      </c>
      <c r="AO542" s="362" t="str">
        <f>IF(T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3,FALSE),IF(OR(AJ542=1,AJ542=2),VLOOKUP(AH542,INDEX((係数_乗用_ガソリン,係数_乗用_CNG,係数_乗用_軽油,係数_乗用_メタノール,係数_乗用_LPG),1,1,AR542):INDEX((係数_乗用_ガソリン,係数_乗用_CNG,係数_乗用_軽油,係数_乗用_メタノール,係数_乗用_LPG),125,5,AR542),3,FALSE))))))</f>
        <v/>
      </c>
      <c r="AP542" s="361" t="str">
        <f t="shared" si="234"/>
        <v/>
      </c>
      <c r="AQ542" s="363" t="str">
        <f t="shared" si="235"/>
        <v/>
      </c>
      <c r="AR542" s="361" t="str">
        <f t="shared" si="236"/>
        <v/>
      </c>
      <c r="AS542" s="363" t="str">
        <f t="shared" si="237"/>
        <v/>
      </c>
      <c r="AT542" s="364" t="str">
        <f t="shared" si="238"/>
        <v/>
      </c>
      <c r="AX542" s="607" t="b">
        <f t="shared" si="246"/>
        <v>0</v>
      </c>
      <c r="AY542" s="6" t="str">
        <f t="shared" si="247"/>
        <v>FALSEFALSEFALSE</v>
      </c>
      <c r="AZ542" s="608">
        <f t="shared" si="239"/>
        <v>0</v>
      </c>
      <c r="BA542" s="609" t="str">
        <f t="shared" si="248"/>
        <v/>
      </c>
      <c r="BB542" s="609">
        <f t="shared" si="240"/>
        <v>0</v>
      </c>
      <c r="BC542" s="604" t="str">
        <f t="shared" si="241"/>
        <v/>
      </c>
    </row>
    <row r="543" spans="1:55">
      <c r="A543" s="366">
        <v>487</v>
      </c>
      <c r="B543" s="108"/>
      <c r="C543" s="286"/>
      <c r="D543" s="287"/>
      <c r="E543" s="287"/>
      <c r="F543" s="288"/>
      <c r="G543" s="290"/>
      <c r="H543" s="107"/>
      <c r="I543" s="290"/>
      <c r="J543" s="107"/>
      <c r="K543" s="358" t="str">
        <f t="shared" si="218"/>
        <v/>
      </c>
      <c r="L543" s="358">
        <f t="shared" si="242"/>
        <v>0</v>
      </c>
      <c r="M543" s="358">
        <f t="shared" si="243"/>
        <v>0</v>
      </c>
      <c r="N543" s="359" t="str">
        <f t="shared" si="219"/>
        <v/>
      </c>
      <c r="O543" s="359" t="str">
        <f t="shared" si="220"/>
        <v/>
      </c>
      <c r="P543" s="359" t="str">
        <f t="shared" si="221"/>
        <v/>
      </c>
      <c r="Q543" s="359" t="str">
        <f t="shared" si="222"/>
        <v/>
      </c>
      <c r="R543" s="359" t="str">
        <f t="shared" si="223"/>
        <v/>
      </c>
      <c r="S543" s="359" t="str">
        <f t="shared" si="224"/>
        <v/>
      </c>
      <c r="T543" s="431" t="str">
        <f t="shared" si="244"/>
        <v/>
      </c>
      <c r="U543" s="515"/>
      <c r="V543" s="108"/>
      <c r="W543" s="109"/>
      <c r="X543" s="110"/>
      <c r="Y543" s="111"/>
      <c r="Z543" s="113"/>
      <c r="AA543" s="112"/>
      <c r="AB543" s="431" t="str">
        <f t="shared" si="225"/>
        <v/>
      </c>
      <c r="AC543" s="704" t="str">
        <f t="shared" si="245"/>
        <v/>
      </c>
      <c r="AD543" s="622"/>
      <c r="AE543" s="462"/>
      <c r="AF543" s="360" t="str">
        <f t="shared" si="226"/>
        <v/>
      </c>
      <c r="AG543" s="360" t="str">
        <f t="shared" si="227"/>
        <v/>
      </c>
      <c r="AH543" s="361" t="str">
        <f t="shared" si="228"/>
        <v/>
      </c>
      <c r="AI543" s="361" t="str">
        <f t="shared" si="229"/>
        <v/>
      </c>
      <c r="AJ543" s="361" t="str">
        <f t="shared" si="230"/>
        <v/>
      </c>
      <c r="AK543" s="361" t="str">
        <f t="shared" si="231"/>
        <v/>
      </c>
      <c r="AL543" s="361" t="str">
        <f t="shared" si="232"/>
        <v/>
      </c>
      <c r="AM543" s="361" t="str">
        <f t="shared" si="233"/>
        <v/>
      </c>
      <c r="AN543" s="362" t="str">
        <f>IF(AF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2,FALSE),IF(OR(AJ543=1,AJ543=2),VLOOKUP(AH543,INDEX((係数_乗用_ガソリン,係数_乗用_CNG,係数_乗用_軽油,係数_乗用_メタノール,係数_乗用_LPG),1,1,AR543):INDEX((係数_乗用_ガソリン,係数_乗用_CNG,係数_乗用_軽油,係数_乗用_メタノール,係数_乗用_LPG),125,5,AR543),2,FALSE))))))</f>
        <v/>
      </c>
      <c r="AO543" s="362" t="str">
        <f>IF(T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3,FALSE),IF(OR(AJ543=1,AJ543=2),VLOOKUP(AH543,INDEX((係数_乗用_ガソリン,係数_乗用_CNG,係数_乗用_軽油,係数_乗用_メタノール,係数_乗用_LPG),1,1,AR543):INDEX((係数_乗用_ガソリン,係数_乗用_CNG,係数_乗用_軽油,係数_乗用_メタノール,係数_乗用_LPG),125,5,AR543),3,FALSE))))))</f>
        <v/>
      </c>
      <c r="AP543" s="361" t="str">
        <f t="shared" si="234"/>
        <v/>
      </c>
      <c r="AQ543" s="363" t="str">
        <f t="shared" si="235"/>
        <v/>
      </c>
      <c r="AR543" s="361" t="str">
        <f t="shared" si="236"/>
        <v/>
      </c>
      <c r="AS543" s="363" t="str">
        <f t="shared" si="237"/>
        <v/>
      </c>
      <c r="AT543" s="364" t="str">
        <f t="shared" si="238"/>
        <v/>
      </c>
      <c r="AX543" s="607" t="b">
        <f t="shared" si="246"/>
        <v>0</v>
      </c>
      <c r="AY543" s="6" t="str">
        <f t="shared" si="247"/>
        <v>FALSEFALSEFALSE</v>
      </c>
      <c r="AZ543" s="608">
        <f t="shared" si="239"/>
        <v>0</v>
      </c>
      <c r="BA543" s="609" t="str">
        <f t="shared" si="248"/>
        <v/>
      </c>
      <c r="BB543" s="609">
        <f t="shared" si="240"/>
        <v>0</v>
      </c>
      <c r="BC543" s="604" t="str">
        <f t="shared" si="241"/>
        <v/>
      </c>
    </row>
    <row r="544" spans="1:55">
      <c r="A544" s="366">
        <v>488</v>
      </c>
      <c r="B544" s="108"/>
      <c r="C544" s="286"/>
      <c r="D544" s="287"/>
      <c r="E544" s="287"/>
      <c r="F544" s="288"/>
      <c r="G544" s="290"/>
      <c r="H544" s="107"/>
      <c r="I544" s="290"/>
      <c r="J544" s="107"/>
      <c r="K544" s="358" t="str">
        <f t="shared" si="218"/>
        <v/>
      </c>
      <c r="L544" s="358">
        <f t="shared" si="242"/>
        <v>0</v>
      </c>
      <c r="M544" s="358">
        <f t="shared" si="243"/>
        <v>0</v>
      </c>
      <c r="N544" s="359" t="str">
        <f t="shared" si="219"/>
        <v/>
      </c>
      <c r="O544" s="359" t="str">
        <f t="shared" si="220"/>
        <v/>
      </c>
      <c r="P544" s="359" t="str">
        <f t="shared" si="221"/>
        <v/>
      </c>
      <c r="Q544" s="359" t="str">
        <f t="shared" si="222"/>
        <v/>
      </c>
      <c r="R544" s="359" t="str">
        <f t="shared" si="223"/>
        <v/>
      </c>
      <c r="S544" s="359" t="str">
        <f t="shared" si="224"/>
        <v/>
      </c>
      <c r="T544" s="431" t="str">
        <f t="shared" si="244"/>
        <v/>
      </c>
      <c r="U544" s="515"/>
      <c r="V544" s="108"/>
      <c r="W544" s="109"/>
      <c r="X544" s="110"/>
      <c r="Y544" s="111"/>
      <c r="Z544" s="113"/>
      <c r="AA544" s="112"/>
      <c r="AB544" s="431" t="str">
        <f t="shared" si="225"/>
        <v/>
      </c>
      <c r="AC544" s="704" t="str">
        <f t="shared" si="245"/>
        <v/>
      </c>
      <c r="AD544" s="622"/>
      <c r="AE544" s="462"/>
      <c r="AF544" s="360" t="str">
        <f t="shared" si="226"/>
        <v/>
      </c>
      <c r="AG544" s="360" t="str">
        <f t="shared" si="227"/>
        <v/>
      </c>
      <c r="AH544" s="361" t="str">
        <f t="shared" si="228"/>
        <v/>
      </c>
      <c r="AI544" s="361" t="str">
        <f t="shared" si="229"/>
        <v/>
      </c>
      <c r="AJ544" s="361" t="str">
        <f t="shared" si="230"/>
        <v/>
      </c>
      <c r="AK544" s="361" t="str">
        <f t="shared" si="231"/>
        <v/>
      </c>
      <c r="AL544" s="361" t="str">
        <f t="shared" si="232"/>
        <v/>
      </c>
      <c r="AM544" s="361" t="str">
        <f t="shared" si="233"/>
        <v/>
      </c>
      <c r="AN544" s="362" t="str">
        <f>IF(AF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2,FALSE),IF(OR(AJ544=1,AJ544=2),VLOOKUP(AH544,INDEX((係数_乗用_ガソリン,係数_乗用_CNG,係数_乗用_軽油,係数_乗用_メタノール,係数_乗用_LPG),1,1,AR544):INDEX((係数_乗用_ガソリン,係数_乗用_CNG,係数_乗用_軽油,係数_乗用_メタノール,係数_乗用_LPG),125,5,AR544),2,FALSE))))))</f>
        <v/>
      </c>
      <c r="AO544" s="362" t="str">
        <f>IF(T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3,FALSE),IF(OR(AJ544=1,AJ544=2),VLOOKUP(AH544,INDEX((係数_乗用_ガソリン,係数_乗用_CNG,係数_乗用_軽油,係数_乗用_メタノール,係数_乗用_LPG),1,1,AR544):INDEX((係数_乗用_ガソリン,係数_乗用_CNG,係数_乗用_軽油,係数_乗用_メタノール,係数_乗用_LPG),125,5,AR544),3,FALSE))))))</f>
        <v/>
      </c>
      <c r="AP544" s="361" t="str">
        <f t="shared" si="234"/>
        <v/>
      </c>
      <c r="AQ544" s="363" t="str">
        <f t="shared" si="235"/>
        <v/>
      </c>
      <c r="AR544" s="361" t="str">
        <f t="shared" si="236"/>
        <v/>
      </c>
      <c r="AS544" s="363" t="str">
        <f t="shared" si="237"/>
        <v/>
      </c>
      <c r="AT544" s="364" t="str">
        <f t="shared" si="238"/>
        <v/>
      </c>
      <c r="AX544" s="607" t="b">
        <f t="shared" si="246"/>
        <v>0</v>
      </c>
      <c r="AY544" s="6" t="str">
        <f t="shared" si="247"/>
        <v>FALSEFALSEFALSE</v>
      </c>
      <c r="AZ544" s="608">
        <f t="shared" si="239"/>
        <v>0</v>
      </c>
      <c r="BA544" s="609" t="str">
        <f t="shared" si="248"/>
        <v/>
      </c>
      <c r="BB544" s="609">
        <f t="shared" si="240"/>
        <v>0</v>
      </c>
      <c r="BC544" s="604" t="str">
        <f t="shared" si="241"/>
        <v/>
      </c>
    </row>
    <row r="545" spans="1:55">
      <c r="A545" s="366">
        <v>489</v>
      </c>
      <c r="B545" s="108"/>
      <c r="C545" s="286"/>
      <c r="D545" s="287"/>
      <c r="E545" s="287"/>
      <c r="F545" s="288"/>
      <c r="G545" s="290"/>
      <c r="H545" s="107"/>
      <c r="I545" s="290"/>
      <c r="J545" s="107"/>
      <c r="K545" s="358" t="str">
        <f t="shared" si="218"/>
        <v/>
      </c>
      <c r="L545" s="358">
        <f t="shared" si="242"/>
        <v>0</v>
      </c>
      <c r="M545" s="358">
        <f t="shared" si="243"/>
        <v>0</v>
      </c>
      <c r="N545" s="359" t="str">
        <f t="shared" si="219"/>
        <v/>
      </c>
      <c r="O545" s="359" t="str">
        <f t="shared" si="220"/>
        <v/>
      </c>
      <c r="P545" s="359" t="str">
        <f t="shared" si="221"/>
        <v/>
      </c>
      <c r="Q545" s="359" t="str">
        <f t="shared" si="222"/>
        <v/>
      </c>
      <c r="R545" s="359" t="str">
        <f t="shared" si="223"/>
        <v/>
      </c>
      <c r="S545" s="359" t="str">
        <f t="shared" si="224"/>
        <v/>
      </c>
      <c r="T545" s="431" t="str">
        <f t="shared" si="244"/>
        <v/>
      </c>
      <c r="U545" s="515"/>
      <c r="V545" s="108"/>
      <c r="W545" s="109"/>
      <c r="X545" s="110"/>
      <c r="Y545" s="111"/>
      <c r="Z545" s="113"/>
      <c r="AA545" s="112"/>
      <c r="AB545" s="431" t="str">
        <f t="shared" si="225"/>
        <v/>
      </c>
      <c r="AC545" s="704" t="str">
        <f t="shared" si="245"/>
        <v/>
      </c>
      <c r="AD545" s="622"/>
      <c r="AE545" s="462"/>
      <c r="AF545" s="360" t="str">
        <f t="shared" si="226"/>
        <v/>
      </c>
      <c r="AG545" s="360" t="str">
        <f t="shared" si="227"/>
        <v/>
      </c>
      <c r="AH545" s="361" t="str">
        <f t="shared" si="228"/>
        <v/>
      </c>
      <c r="AI545" s="361" t="str">
        <f t="shared" si="229"/>
        <v/>
      </c>
      <c r="AJ545" s="361" t="str">
        <f t="shared" si="230"/>
        <v/>
      </c>
      <c r="AK545" s="361" t="str">
        <f t="shared" si="231"/>
        <v/>
      </c>
      <c r="AL545" s="361" t="str">
        <f t="shared" si="232"/>
        <v/>
      </c>
      <c r="AM545" s="361" t="str">
        <f t="shared" si="233"/>
        <v/>
      </c>
      <c r="AN545" s="362" t="str">
        <f>IF(AF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2,FALSE),IF(OR(AJ545=1,AJ545=2),VLOOKUP(AH545,INDEX((係数_乗用_ガソリン,係数_乗用_CNG,係数_乗用_軽油,係数_乗用_メタノール,係数_乗用_LPG),1,1,AR545):INDEX((係数_乗用_ガソリン,係数_乗用_CNG,係数_乗用_軽油,係数_乗用_メタノール,係数_乗用_LPG),125,5,AR545),2,FALSE))))))</f>
        <v/>
      </c>
      <c r="AO545" s="362" t="str">
        <f>IF(T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3,FALSE),IF(OR(AJ545=1,AJ545=2),VLOOKUP(AH545,INDEX((係数_乗用_ガソリン,係数_乗用_CNG,係数_乗用_軽油,係数_乗用_メタノール,係数_乗用_LPG),1,1,AR545):INDEX((係数_乗用_ガソリン,係数_乗用_CNG,係数_乗用_軽油,係数_乗用_メタノール,係数_乗用_LPG),125,5,AR545),3,FALSE))))))</f>
        <v/>
      </c>
      <c r="AP545" s="361" t="str">
        <f t="shared" si="234"/>
        <v/>
      </c>
      <c r="AQ545" s="363" t="str">
        <f t="shared" si="235"/>
        <v/>
      </c>
      <c r="AR545" s="361" t="str">
        <f t="shared" si="236"/>
        <v/>
      </c>
      <c r="AS545" s="363" t="str">
        <f t="shared" si="237"/>
        <v/>
      </c>
      <c r="AT545" s="364" t="str">
        <f t="shared" si="238"/>
        <v/>
      </c>
      <c r="AX545" s="607" t="b">
        <f t="shared" si="246"/>
        <v>0</v>
      </c>
      <c r="AY545" s="6" t="str">
        <f t="shared" si="247"/>
        <v>FALSEFALSEFALSE</v>
      </c>
      <c r="AZ545" s="608">
        <f t="shared" si="239"/>
        <v>0</v>
      </c>
      <c r="BA545" s="609" t="str">
        <f t="shared" si="248"/>
        <v/>
      </c>
      <c r="BB545" s="609">
        <f t="shared" si="240"/>
        <v>0</v>
      </c>
      <c r="BC545" s="604" t="str">
        <f t="shared" si="241"/>
        <v/>
      </c>
    </row>
    <row r="546" spans="1:55">
      <c r="A546" s="366">
        <v>490</v>
      </c>
      <c r="B546" s="108"/>
      <c r="C546" s="286"/>
      <c r="D546" s="287"/>
      <c r="E546" s="287"/>
      <c r="F546" s="288"/>
      <c r="G546" s="290"/>
      <c r="H546" s="107"/>
      <c r="I546" s="290"/>
      <c r="J546" s="107"/>
      <c r="K546" s="358" t="str">
        <f t="shared" si="218"/>
        <v/>
      </c>
      <c r="L546" s="358">
        <f t="shared" si="242"/>
        <v>0</v>
      </c>
      <c r="M546" s="358">
        <f t="shared" si="243"/>
        <v>0</v>
      </c>
      <c r="N546" s="359" t="str">
        <f t="shared" si="219"/>
        <v/>
      </c>
      <c r="O546" s="359" t="str">
        <f t="shared" si="220"/>
        <v/>
      </c>
      <c r="P546" s="359" t="str">
        <f t="shared" si="221"/>
        <v/>
      </c>
      <c r="Q546" s="359" t="str">
        <f t="shared" si="222"/>
        <v/>
      </c>
      <c r="R546" s="359" t="str">
        <f t="shared" si="223"/>
        <v/>
      </c>
      <c r="S546" s="359" t="str">
        <f t="shared" si="224"/>
        <v/>
      </c>
      <c r="T546" s="431" t="str">
        <f t="shared" si="244"/>
        <v/>
      </c>
      <c r="U546" s="515"/>
      <c r="V546" s="108"/>
      <c r="W546" s="109"/>
      <c r="X546" s="110"/>
      <c r="Y546" s="111"/>
      <c r="Z546" s="113"/>
      <c r="AA546" s="112"/>
      <c r="AB546" s="431" t="str">
        <f t="shared" si="225"/>
        <v/>
      </c>
      <c r="AC546" s="704" t="str">
        <f t="shared" si="245"/>
        <v/>
      </c>
      <c r="AD546" s="622"/>
      <c r="AE546" s="462"/>
      <c r="AF546" s="360" t="str">
        <f t="shared" si="226"/>
        <v/>
      </c>
      <c r="AG546" s="360" t="str">
        <f t="shared" si="227"/>
        <v/>
      </c>
      <c r="AH546" s="361" t="str">
        <f t="shared" si="228"/>
        <v/>
      </c>
      <c r="AI546" s="361" t="str">
        <f t="shared" si="229"/>
        <v/>
      </c>
      <c r="AJ546" s="361" t="str">
        <f t="shared" si="230"/>
        <v/>
      </c>
      <c r="AK546" s="361" t="str">
        <f t="shared" si="231"/>
        <v/>
      </c>
      <c r="AL546" s="361" t="str">
        <f t="shared" si="232"/>
        <v/>
      </c>
      <c r="AM546" s="361" t="str">
        <f t="shared" si="233"/>
        <v/>
      </c>
      <c r="AN546" s="362" t="str">
        <f>IF(AF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2,FALSE),IF(OR(AJ546=1,AJ546=2),VLOOKUP(AH546,INDEX((係数_乗用_ガソリン,係数_乗用_CNG,係数_乗用_軽油,係数_乗用_メタノール,係数_乗用_LPG),1,1,AR546):INDEX((係数_乗用_ガソリン,係数_乗用_CNG,係数_乗用_軽油,係数_乗用_メタノール,係数_乗用_LPG),125,5,AR546),2,FALSE))))))</f>
        <v/>
      </c>
      <c r="AO546" s="362" t="str">
        <f>IF(T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3,FALSE),IF(OR(AJ546=1,AJ546=2),VLOOKUP(AH546,INDEX((係数_乗用_ガソリン,係数_乗用_CNG,係数_乗用_軽油,係数_乗用_メタノール,係数_乗用_LPG),1,1,AR546):INDEX((係数_乗用_ガソリン,係数_乗用_CNG,係数_乗用_軽油,係数_乗用_メタノール,係数_乗用_LPG),125,5,AR546),3,FALSE))))))</f>
        <v/>
      </c>
      <c r="AP546" s="361" t="str">
        <f t="shared" si="234"/>
        <v/>
      </c>
      <c r="AQ546" s="363" t="str">
        <f t="shared" si="235"/>
        <v/>
      </c>
      <c r="AR546" s="361" t="str">
        <f t="shared" si="236"/>
        <v/>
      </c>
      <c r="AS546" s="363" t="str">
        <f t="shared" si="237"/>
        <v/>
      </c>
      <c r="AT546" s="364" t="str">
        <f t="shared" si="238"/>
        <v/>
      </c>
      <c r="AX546" s="607" t="b">
        <f t="shared" si="246"/>
        <v>0</v>
      </c>
      <c r="AY546" s="6" t="str">
        <f t="shared" si="247"/>
        <v>FALSEFALSEFALSE</v>
      </c>
      <c r="AZ546" s="608">
        <f t="shared" si="239"/>
        <v>0</v>
      </c>
      <c r="BA546" s="609" t="str">
        <f t="shared" si="248"/>
        <v/>
      </c>
      <c r="BB546" s="609">
        <f t="shared" si="240"/>
        <v>0</v>
      </c>
      <c r="BC546" s="604" t="str">
        <f t="shared" si="241"/>
        <v/>
      </c>
    </row>
    <row r="547" spans="1:55">
      <c r="A547" s="366">
        <v>491</v>
      </c>
      <c r="B547" s="108"/>
      <c r="C547" s="286"/>
      <c r="D547" s="287"/>
      <c r="E547" s="287"/>
      <c r="F547" s="288"/>
      <c r="G547" s="290"/>
      <c r="H547" s="107"/>
      <c r="I547" s="290"/>
      <c r="J547" s="107"/>
      <c r="K547" s="358" t="str">
        <f t="shared" si="218"/>
        <v/>
      </c>
      <c r="L547" s="358">
        <f t="shared" si="242"/>
        <v>0</v>
      </c>
      <c r="M547" s="358">
        <f t="shared" si="243"/>
        <v>0</v>
      </c>
      <c r="N547" s="359" t="str">
        <f t="shared" si="219"/>
        <v/>
      </c>
      <c r="O547" s="359" t="str">
        <f t="shared" si="220"/>
        <v/>
      </c>
      <c r="P547" s="359" t="str">
        <f t="shared" si="221"/>
        <v/>
      </c>
      <c r="Q547" s="359" t="str">
        <f t="shared" si="222"/>
        <v/>
      </c>
      <c r="R547" s="359" t="str">
        <f t="shared" si="223"/>
        <v/>
      </c>
      <c r="S547" s="359" t="str">
        <f t="shared" si="224"/>
        <v/>
      </c>
      <c r="T547" s="431" t="str">
        <f t="shared" si="244"/>
        <v/>
      </c>
      <c r="U547" s="515"/>
      <c r="V547" s="108"/>
      <c r="W547" s="109"/>
      <c r="X547" s="110"/>
      <c r="Y547" s="111"/>
      <c r="Z547" s="113"/>
      <c r="AA547" s="112"/>
      <c r="AB547" s="431" t="str">
        <f t="shared" si="225"/>
        <v/>
      </c>
      <c r="AC547" s="704" t="str">
        <f t="shared" si="245"/>
        <v/>
      </c>
      <c r="AD547" s="622"/>
      <c r="AE547" s="462"/>
      <c r="AF547" s="360" t="str">
        <f t="shared" si="226"/>
        <v/>
      </c>
      <c r="AG547" s="360" t="str">
        <f t="shared" si="227"/>
        <v/>
      </c>
      <c r="AH547" s="361" t="str">
        <f t="shared" si="228"/>
        <v/>
      </c>
      <c r="AI547" s="361" t="str">
        <f t="shared" si="229"/>
        <v/>
      </c>
      <c r="AJ547" s="361" t="str">
        <f t="shared" si="230"/>
        <v/>
      </c>
      <c r="AK547" s="361" t="str">
        <f t="shared" si="231"/>
        <v/>
      </c>
      <c r="AL547" s="361" t="str">
        <f t="shared" si="232"/>
        <v/>
      </c>
      <c r="AM547" s="361" t="str">
        <f t="shared" si="233"/>
        <v/>
      </c>
      <c r="AN547" s="362" t="str">
        <f>IF(AF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2,FALSE),IF(OR(AJ547=1,AJ547=2),VLOOKUP(AH547,INDEX((係数_乗用_ガソリン,係数_乗用_CNG,係数_乗用_軽油,係数_乗用_メタノール,係数_乗用_LPG),1,1,AR547):INDEX((係数_乗用_ガソリン,係数_乗用_CNG,係数_乗用_軽油,係数_乗用_メタノール,係数_乗用_LPG),125,5,AR547),2,FALSE))))))</f>
        <v/>
      </c>
      <c r="AO547" s="362" t="str">
        <f>IF(T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3,FALSE),IF(OR(AJ547=1,AJ547=2),VLOOKUP(AH547,INDEX((係数_乗用_ガソリン,係数_乗用_CNG,係数_乗用_軽油,係数_乗用_メタノール,係数_乗用_LPG),1,1,AR547):INDEX((係数_乗用_ガソリン,係数_乗用_CNG,係数_乗用_軽油,係数_乗用_メタノール,係数_乗用_LPG),125,5,AR547),3,FALSE))))))</f>
        <v/>
      </c>
      <c r="AP547" s="361" t="str">
        <f t="shared" si="234"/>
        <v/>
      </c>
      <c r="AQ547" s="363" t="str">
        <f t="shared" si="235"/>
        <v/>
      </c>
      <c r="AR547" s="361" t="str">
        <f t="shared" si="236"/>
        <v/>
      </c>
      <c r="AS547" s="363" t="str">
        <f t="shared" si="237"/>
        <v/>
      </c>
      <c r="AT547" s="364" t="str">
        <f t="shared" si="238"/>
        <v/>
      </c>
      <c r="AX547" s="607" t="b">
        <f t="shared" si="246"/>
        <v>0</v>
      </c>
      <c r="AY547" s="6" t="str">
        <f t="shared" si="247"/>
        <v>FALSEFALSEFALSE</v>
      </c>
      <c r="AZ547" s="608">
        <f t="shared" si="239"/>
        <v>0</v>
      </c>
      <c r="BA547" s="609" t="str">
        <f t="shared" si="248"/>
        <v/>
      </c>
      <c r="BB547" s="609">
        <f t="shared" si="240"/>
        <v>0</v>
      </c>
      <c r="BC547" s="604" t="str">
        <f t="shared" si="241"/>
        <v/>
      </c>
    </row>
    <row r="548" spans="1:55">
      <c r="A548" s="366">
        <v>492</v>
      </c>
      <c r="B548" s="108"/>
      <c r="C548" s="286"/>
      <c r="D548" s="287"/>
      <c r="E548" s="287"/>
      <c r="F548" s="288"/>
      <c r="G548" s="290"/>
      <c r="H548" s="107"/>
      <c r="I548" s="290"/>
      <c r="J548" s="107"/>
      <c r="K548" s="358" t="str">
        <f t="shared" si="218"/>
        <v/>
      </c>
      <c r="L548" s="358">
        <f t="shared" si="242"/>
        <v>0</v>
      </c>
      <c r="M548" s="358">
        <f t="shared" si="243"/>
        <v>0</v>
      </c>
      <c r="N548" s="359" t="str">
        <f t="shared" si="219"/>
        <v/>
      </c>
      <c r="O548" s="359" t="str">
        <f t="shared" si="220"/>
        <v/>
      </c>
      <c r="P548" s="359" t="str">
        <f t="shared" si="221"/>
        <v/>
      </c>
      <c r="Q548" s="359" t="str">
        <f t="shared" si="222"/>
        <v/>
      </c>
      <c r="R548" s="359" t="str">
        <f t="shared" si="223"/>
        <v/>
      </c>
      <c r="S548" s="359" t="str">
        <f t="shared" si="224"/>
        <v/>
      </c>
      <c r="T548" s="431" t="str">
        <f t="shared" si="244"/>
        <v/>
      </c>
      <c r="U548" s="515"/>
      <c r="V548" s="108"/>
      <c r="W548" s="109"/>
      <c r="X548" s="110"/>
      <c r="Y548" s="111"/>
      <c r="Z548" s="113"/>
      <c r="AA548" s="112"/>
      <c r="AB548" s="431" t="str">
        <f t="shared" si="225"/>
        <v/>
      </c>
      <c r="AC548" s="704" t="str">
        <f t="shared" si="245"/>
        <v/>
      </c>
      <c r="AD548" s="622"/>
      <c r="AE548" s="462"/>
      <c r="AF548" s="360" t="str">
        <f t="shared" si="226"/>
        <v/>
      </c>
      <c r="AG548" s="360" t="str">
        <f t="shared" si="227"/>
        <v/>
      </c>
      <c r="AH548" s="361" t="str">
        <f t="shared" si="228"/>
        <v/>
      </c>
      <c r="AI548" s="361" t="str">
        <f t="shared" si="229"/>
        <v/>
      </c>
      <c r="AJ548" s="361" t="str">
        <f t="shared" si="230"/>
        <v/>
      </c>
      <c r="AK548" s="361" t="str">
        <f t="shared" si="231"/>
        <v/>
      </c>
      <c r="AL548" s="361" t="str">
        <f t="shared" si="232"/>
        <v/>
      </c>
      <c r="AM548" s="361" t="str">
        <f t="shared" si="233"/>
        <v/>
      </c>
      <c r="AN548" s="362" t="str">
        <f>IF(AF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2,FALSE),IF(OR(AJ548=1,AJ548=2),VLOOKUP(AH548,INDEX((係数_乗用_ガソリン,係数_乗用_CNG,係数_乗用_軽油,係数_乗用_メタノール,係数_乗用_LPG),1,1,AR548):INDEX((係数_乗用_ガソリン,係数_乗用_CNG,係数_乗用_軽油,係数_乗用_メタノール,係数_乗用_LPG),125,5,AR548),2,FALSE))))))</f>
        <v/>
      </c>
      <c r="AO548" s="362" t="str">
        <f>IF(T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3,FALSE),IF(OR(AJ548=1,AJ548=2),VLOOKUP(AH548,INDEX((係数_乗用_ガソリン,係数_乗用_CNG,係数_乗用_軽油,係数_乗用_メタノール,係数_乗用_LPG),1,1,AR548):INDEX((係数_乗用_ガソリン,係数_乗用_CNG,係数_乗用_軽油,係数_乗用_メタノール,係数_乗用_LPG),125,5,AR548),3,FALSE))))))</f>
        <v/>
      </c>
      <c r="AP548" s="361" t="str">
        <f t="shared" si="234"/>
        <v/>
      </c>
      <c r="AQ548" s="363" t="str">
        <f t="shared" si="235"/>
        <v/>
      </c>
      <c r="AR548" s="361" t="str">
        <f t="shared" si="236"/>
        <v/>
      </c>
      <c r="AS548" s="363" t="str">
        <f t="shared" si="237"/>
        <v/>
      </c>
      <c r="AT548" s="364" t="str">
        <f t="shared" si="238"/>
        <v/>
      </c>
      <c r="AX548" s="607" t="b">
        <f t="shared" si="246"/>
        <v>0</v>
      </c>
      <c r="AY548" s="6" t="str">
        <f t="shared" si="247"/>
        <v>FALSEFALSEFALSE</v>
      </c>
      <c r="AZ548" s="608">
        <f t="shared" si="239"/>
        <v>0</v>
      </c>
      <c r="BA548" s="609" t="str">
        <f t="shared" si="248"/>
        <v/>
      </c>
      <c r="BB548" s="609">
        <f t="shared" si="240"/>
        <v>0</v>
      </c>
      <c r="BC548" s="604" t="str">
        <f t="shared" si="241"/>
        <v/>
      </c>
    </row>
    <row r="549" spans="1:55">
      <c r="A549" s="366">
        <v>493</v>
      </c>
      <c r="B549" s="108"/>
      <c r="C549" s="286"/>
      <c r="D549" s="287"/>
      <c r="E549" s="287"/>
      <c r="F549" s="288"/>
      <c r="G549" s="290"/>
      <c r="H549" s="107"/>
      <c r="I549" s="290"/>
      <c r="J549" s="107"/>
      <c r="K549" s="358" t="str">
        <f t="shared" si="218"/>
        <v/>
      </c>
      <c r="L549" s="358">
        <f t="shared" si="242"/>
        <v>0</v>
      </c>
      <c r="M549" s="358">
        <f t="shared" si="243"/>
        <v>0</v>
      </c>
      <c r="N549" s="359" t="str">
        <f t="shared" si="219"/>
        <v/>
      </c>
      <c r="O549" s="359" t="str">
        <f t="shared" si="220"/>
        <v/>
      </c>
      <c r="P549" s="359" t="str">
        <f t="shared" si="221"/>
        <v/>
      </c>
      <c r="Q549" s="359" t="str">
        <f t="shared" si="222"/>
        <v/>
      </c>
      <c r="R549" s="359" t="str">
        <f t="shared" si="223"/>
        <v/>
      </c>
      <c r="S549" s="359" t="str">
        <f t="shared" si="224"/>
        <v/>
      </c>
      <c r="T549" s="431" t="str">
        <f t="shared" si="244"/>
        <v/>
      </c>
      <c r="U549" s="515"/>
      <c r="V549" s="108"/>
      <c r="W549" s="109"/>
      <c r="X549" s="110"/>
      <c r="Y549" s="111"/>
      <c r="Z549" s="113"/>
      <c r="AA549" s="112"/>
      <c r="AB549" s="431" t="str">
        <f t="shared" si="225"/>
        <v/>
      </c>
      <c r="AC549" s="704" t="str">
        <f t="shared" si="245"/>
        <v/>
      </c>
      <c r="AD549" s="622"/>
      <c r="AE549" s="462"/>
      <c r="AF549" s="360" t="str">
        <f t="shared" si="226"/>
        <v/>
      </c>
      <c r="AG549" s="360" t="str">
        <f t="shared" si="227"/>
        <v/>
      </c>
      <c r="AH549" s="361" t="str">
        <f t="shared" si="228"/>
        <v/>
      </c>
      <c r="AI549" s="361" t="str">
        <f t="shared" si="229"/>
        <v/>
      </c>
      <c r="AJ549" s="361" t="str">
        <f t="shared" si="230"/>
        <v/>
      </c>
      <c r="AK549" s="361" t="str">
        <f t="shared" si="231"/>
        <v/>
      </c>
      <c r="AL549" s="361" t="str">
        <f t="shared" si="232"/>
        <v/>
      </c>
      <c r="AM549" s="361" t="str">
        <f t="shared" si="233"/>
        <v/>
      </c>
      <c r="AN549" s="362" t="str">
        <f>IF(AF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2,FALSE),IF(OR(AJ549=1,AJ549=2),VLOOKUP(AH549,INDEX((係数_乗用_ガソリン,係数_乗用_CNG,係数_乗用_軽油,係数_乗用_メタノール,係数_乗用_LPG),1,1,AR549):INDEX((係数_乗用_ガソリン,係数_乗用_CNG,係数_乗用_軽油,係数_乗用_メタノール,係数_乗用_LPG),125,5,AR549),2,FALSE))))))</f>
        <v/>
      </c>
      <c r="AO549" s="362" t="str">
        <f>IF(T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3,FALSE),IF(OR(AJ549=1,AJ549=2),VLOOKUP(AH549,INDEX((係数_乗用_ガソリン,係数_乗用_CNG,係数_乗用_軽油,係数_乗用_メタノール,係数_乗用_LPG),1,1,AR549):INDEX((係数_乗用_ガソリン,係数_乗用_CNG,係数_乗用_軽油,係数_乗用_メタノール,係数_乗用_LPG),125,5,AR549),3,FALSE))))))</f>
        <v/>
      </c>
      <c r="AP549" s="361" t="str">
        <f t="shared" si="234"/>
        <v/>
      </c>
      <c r="AQ549" s="363" t="str">
        <f t="shared" si="235"/>
        <v/>
      </c>
      <c r="AR549" s="361" t="str">
        <f t="shared" si="236"/>
        <v/>
      </c>
      <c r="AS549" s="363" t="str">
        <f t="shared" si="237"/>
        <v/>
      </c>
      <c r="AT549" s="364" t="str">
        <f t="shared" si="238"/>
        <v/>
      </c>
      <c r="AX549" s="607" t="b">
        <f t="shared" si="246"/>
        <v>0</v>
      </c>
      <c r="AY549" s="6" t="str">
        <f t="shared" si="247"/>
        <v>FALSEFALSEFALSE</v>
      </c>
      <c r="AZ549" s="608">
        <f t="shared" si="239"/>
        <v>0</v>
      </c>
      <c r="BA549" s="609" t="str">
        <f t="shared" si="248"/>
        <v/>
      </c>
      <c r="BB549" s="609">
        <f t="shared" si="240"/>
        <v>0</v>
      </c>
      <c r="BC549" s="604" t="str">
        <f t="shared" si="241"/>
        <v/>
      </c>
    </row>
    <row r="550" spans="1:55">
      <c r="A550" s="366">
        <v>494</v>
      </c>
      <c r="B550" s="108"/>
      <c r="C550" s="286"/>
      <c r="D550" s="287"/>
      <c r="E550" s="287"/>
      <c r="F550" s="288"/>
      <c r="G550" s="290"/>
      <c r="H550" s="107"/>
      <c r="I550" s="290"/>
      <c r="J550" s="107"/>
      <c r="K550" s="358" t="str">
        <f t="shared" si="218"/>
        <v/>
      </c>
      <c r="L550" s="358">
        <f t="shared" si="242"/>
        <v>0</v>
      </c>
      <c r="M550" s="358">
        <f t="shared" si="243"/>
        <v>0</v>
      </c>
      <c r="N550" s="359" t="str">
        <f t="shared" si="219"/>
        <v/>
      </c>
      <c r="O550" s="359" t="str">
        <f t="shared" si="220"/>
        <v/>
      </c>
      <c r="P550" s="359" t="str">
        <f t="shared" si="221"/>
        <v/>
      </c>
      <c r="Q550" s="359" t="str">
        <f t="shared" si="222"/>
        <v/>
      </c>
      <c r="R550" s="359" t="str">
        <f t="shared" si="223"/>
        <v/>
      </c>
      <c r="S550" s="359" t="str">
        <f t="shared" si="224"/>
        <v/>
      </c>
      <c r="T550" s="431" t="str">
        <f t="shared" si="244"/>
        <v/>
      </c>
      <c r="U550" s="515"/>
      <c r="V550" s="108"/>
      <c r="W550" s="109"/>
      <c r="X550" s="110"/>
      <c r="Y550" s="111"/>
      <c r="Z550" s="113"/>
      <c r="AA550" s="112"/>
      <c r="AB550" s="431" t="str">
        <f t="shared" si="225"/>
        <v/>
      </c>
      <c r="AC550" s="704" t="str">
        <f t="shared" si="245"/>
        <v/>
      </c>
      <c r="AD550" s="622"/>
      <c r="AE550" s="462"/>
      <c r="AF550" s="360" t="str">
        <f t="shared" si="226"/>
        <v/>
      </c>
      <c r="AG550" s="360" t="str">
        <f t="shared" si="227"/>
        <v/>
      </c>
      <c r="AH550" s="361" t="str">
        <f t="shared" si="228"/>
        <v/>
      </c>
      <c r="AI550" s="361" t="str">
        <f t="shared" si="229"/>
        <v/>
      </c>
      <c r="AJ550" s="361" t="str">
        <f t="shared" si="230"/>
        <v/>
      </c>
      <c r="AK550" s="361" t="str">
        <f t="shared" si="231"/>
        <v/>
      </c>
      <c r="AL550" s="361" t="str">
        <f t="shared" si="232"/>
        <v/>
      </c>
      <c r="AM550" s="361" t="str">
        <f t="shared" si="233"/>
        <v/>
      </c>
      <c r="AN550" s="362" t="str">
        <f>IF(AF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2,FALSE),IF(OR(AJ550=1,AJ550=2),VLOOKUP(AH550,INDEX((係数_乗用_ガソリン,係数_乗用_CNG,係数_乗用_軽油,係数_乗用_メタノール,係数_乗用_LPG),1,1,AR550):INDEX((係数_乗用_ガソリン,係数_乗用_CNG,係数_乗用_軽油,係数_乗用_メタノール,係数_乗用_LPG),125,5,AR550),2,FALSE))))))</f>
        <v/>
      </c>
      <c r="AO550" s="362" t="str">
        <f>IF(T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3,FALSE),IF(OR(AJ550=1,AJ550=2),VLOOKUP(AH550,INDEX((係数_乗用_ガソリン,係数_乗用_CNG,係数_乗用_軽油,係数_乗用_メタノール,係数_乗用_LPG),1,1,AR550):INDEX((係数_乗用_ガソリン,係数_乗用_CNG,係数_乗用_軽油,係数_乗用_メタノール,係数_乗用_LPG),125,5,AR550),3,FALSE))))))</f>
        <v/>
      </c>
      <c r="AP550" s="361" t="str">
        <f t="shared" si="234"/>
        <v/>
      </c>
      <c r="AQ550" s="363" t="str">
        <f t="shared" si="235"/>
        <v/>
      </c>
      <c r="AR550" s="361" t="str">
        <f t="shared" si="236"/>
        <v/>
      </c>
      <c r="AS550" s="363" t="str">
        <f t="shared" si="237"/>
        <v/>
      </c>
      <c r="AT550" s="364" t="str">
        <f t="shared" si="238"/>
        <v/>
      </c>
      <c r="AX550" s="607" t="b">
        <f t="shared" si="246"/>
        <v>0</v>
      </c>
      <c r="AY550" s="6" t="str">
        <f t="shared" si="247"/>
        <v>FALSEFALSEFALSE</v>
      </c>
      <c r="AZ550" s="608">
        <f t="shared" si="239"/>
        <v>0</v>
      </c>
      <c r="BA550" s="609" t="str">
        <f t="shared" si="248"/>
        <v/>
      </c>
      <c r="BB550" s="609">
        <f t="shared" si="240"/>
        <v>0</v>
      </c>
      <c r="BC550" s="604" t="str">
        <f t="shared" si="241"/>
        <v/>
      </c>
    </row>
    <row r="551" spans="1:55">
      <c r="A551" s="366">
        <v>495</v>
      </c>
      <c r="B551" s="108"/>
      <c r="C551" s="286"/>
      <c r="D551" s="287"/>
      <c r="E551" s="287"/>
      <c r="F551" s="288"/>
      <c r="G551" s="290"/>
      <c r="H551" s="107"/>
      <c r="I551" s="290"/>
      <c r="J551" s="107"/>
      <c r="K551" s="358" t="str">
        <f t="shared" si="218"/>
        <v/>
      </c>
      <c r="L551" s="358">
        <f t="shared" si="242"/>
        <v>0</v>
      </c>
      <c r="M551" s="358">
        <f t="shared" si="243"/>
        <v>0</v>
      </c>
      <c r="N551" s="359" t="str">
        <f t="shared" si="219"/>
        <v/>
      </c>
      <c r="O551" s="359" t="str">
        <f t="shared" si="220"/>
        <v/>
      </c>
      <c r="P551" s="359" t="str">
        <f t="shared" si="221"/>
        <v/>
      </c>
      <c r="Q551" s="359" t="str">
        <f t="shared" si="222"/>
        <v/>
      </c>
      <c r="R551" s="359" t="str">
        <f t="shared" si="223"/>
        <v/>
      </c>
      <c r="S551" s="359" t="str">
        <f t="shared" si="224"/>
        <v/>
      </c>
      <c r="T551" s="431" t="str">
        <f t="shared" si="244"/>
        <v/>
      </c>
      <c r="U551" s="515"/>
      <c r="V551" s="108"/>
      <c r="W551" s="109"/>
      <c r="X551" s="110"/>
      <c r="Y551" s="111"/>
      <c r="Z551" s="113"/>
      <c r="AA551" s="112"/>
      <c r="AB551" s="431" t="str">
        <f t="shared" si="225"/>
        <v/>
      </c>
      <c r="AC551" s="704" t="str">
        <f t="shared" si="245"/>
        <v/>
      </c>
      <c r="AD551" s="622"/>
      <c r="AE551" s="462"/>
      <c r="AF551" s="360" t="str">
        <f t="shared" si="226"/>
        <v/>
      </c>
      <c r="AG551" s="360" t="str">
        <f t="shared" si="227"/>
        <v/>
      </c>
      <c r="AH551" s="361" t="str">
        <f t="shared" si="228"/>
        <v/>
      </c>
      <c r="AI551" s="361" t="str">
        <f t="shared" si="229"/>
        <v/>
      </c>
      <c r="AJ551" s="361" t="str">
        <f t="shared" si="230"/>
        <v/>
      </c>
      <c r="AK551" s="361" t="str">
        <f t="shared" si="231"/>
        <v/>
      </c>
      <c r="AL551" s="361" t="str">
        <f t="shared" si="232"/>
        <v/>
      </c>
      <c r="AM551" s="361" t="str">
        <f t="shared" si="233"/>
        <v/>
      </c>
      <c r="AN551" s="362" t="str">
        <f>IF(AF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2,FALSE),IF(OR(AJ551=1,AJ551=2),VLOOKUP(AH551,INDEX((係数_乗用_ガソリン,係数_乗用_CNG,係数_乗用_軽油,係数_乗用_メタノール,係数_乗用_LPG),1,1,AR551):INDEX((係数_乗用_ガソリン,係数_乗用_CNG,係数_乗用_軽油,係数_乗用_メタノール,係数_乗用_LPG),125,5,AR551),2,FALSE))))))</f>
        <v/>
      </c>
      <c r="AO551" s="362" t="str">
        <f>IF(T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3,FALSE),IF(OR(AJ551=1,AJ551=2),VLOOKUP(AH551,INDEX((係数_乗用_ガソリン,係数_乗用_CNG,係数_乗用_軽油,係数_乗用_メタノール,係数_乗用_LPG),1,1,AR551):INDEX((係数_乗用_ガソリン,係数_乗用_CNG,係数_乗用_軽油,係数_乗用_メタノール,係数_乗用_LPG),125,5,AR551),3,FALSE))))))</f>
        <v/>
      </c>
      <c r="AP551" s="361" t="str">
        <f t="shared" si="234"/>
        <v/>
      </c>
      <c r="AQ551" s="363" t="str">
        <f t="shared" si="235"/>
        <v/>
      </c>
      <c r="AR551" s="361" t="str">
        <f t="shared" si="236"/>
        <v/>
      </c>
      <c r="AS551" s="363" t="str">
        <f t="shared" si="237"/>
        <v/>
      </c>
      <c r="AT551" s="364" t="str">
        <f t="shared" si="238"/>
        <v/>
      </c>
      <c r="AX551" s="607" t="b">
        <f t="shared" si="246"/>
        <v>0</v>
      </c>
      <c r="AY551" s="6" t="str">
        <f t="shared" si="247"/>
        <v>FALSEFALSEFALSE</v>
      </c>
      <c r="AZ551" s="608">
        <f t="shared" si="239"/>
        <v>0</v>
      </c>
      <c r="BA551" s="609" t="str">
        <f t="shared" si="248"/>
        <v/>
      </c>
      <c r="BB551" s="609">
        <f t="shared" si="240"/>
        <v>0</v>
      </c>
      <c r="BC551" s="604" t="str">
        <f t="shared" si="241"/>
        <v/>
      </c>
    </row>
    <row r="552" spans="1:55">
      <c r="A552" s="366">
        <v>496</v>
      </c>
      <c r="B552" s="108"/>
      <c r="C552" s="286"/>
      <c r="D552" s="287"/>
      <c r="E552" s="287"/>
      <c r="F552" s="288"/>
      <c r="G552" s="290"/>
      <c r="H552" s="107"/>
      <c r="I552" s="290"/>
      <c r="J552" s="107"/>
      <c r="K552" s="358" t="str">
        <f t="shared" si="218"/>
        <v/>
      </c>
      <c r="L552" s="358">
        <f t="shared" si="242"/>
        <v>0</v>
      </c>
      <c r="M552" s="358">
        <f t="shared" si="243"/>
        <v>0</v>
      </c>
      <c r="N552" s="359" t="str">
        <f t="shared" si="219"/>
        <v/>
      </c>
      <c r="O552" s="359" t="str">
        <f t="shared" si="220"/>
        <v/>
      </c>
      <c r="P552" s="359" t="str">
        <f t="shared" si="221"/>
        <v/>
      </c>
      <c r="Q552" s="359" t="str">
        <f t="shared" si="222"/>
        <v/>
      </c>
      <c r="R552" s="359" t="str">
        <f t="shared" si="223"/>
        <v/>
      </c>
      <c r="S552" s="359" t="str">
        <f t="shared" si="224"/>
        <v/>
      </c>
      <c r="T552" s="431" t="str">
        <f t="shared" si="244"/>
        <v/>
      </c>
      <c r="U552" s="515"/>
      <c r="V552" s="108"/>
      <c r="W552" s="109"/>
      <c r="X552" s="110"/>
      <c r="Y552" s="111"/>
      <c r="Z552" s="113"/>
      <c r="AA552" s="112"/>
      <c r="AB552" s="431" t="str">
        <f t="shared" si="225"/>
        <v/>
      </c>
      <c r="AC552" s="704" t="str">
        <f t="shared" si="245"/>
        <v/>
      </c>
      <c r="AD552" s="622"/>
      <c r="AE552" s="462"/>
      <c r="AF552" s="360" t="str">
        <f t="shared" si="226"/>
        <v/>
      </c>
      <c r="AG552" s="360" t="str">
        <f t="shared" si="227"/>
        <v/>
      </c>
      <c r="AH552" s="361" t="str">
        <f t="shared" si="228"/>
        <v/>
      </c>
      <c r="AI552" s="361" t="str">
        <f t="shared" si="229"/>
        <v/>
      </c>
      <c r="AJ552" s="361" t="str">
        <f t="shared" si="230"/>
        <v/>
      </c>
      <c r="AK552" s="361" t="str">
        <f t="shared" si="231"/>
        <v/>
      </c>
      <c r="AL552" s="361" t="str">
        <f t="shared" si="232"/>
        <v/>
      </c>
      <c r="AM552" s="361" t="str">
        <f t="shared" si="233"/>
        <v/>
      </c>
      <c r="AN552" s="362" t="str">
        <f>IF(AF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2,FALSE),IF(OR(AJ552=1,AJ552=2),VLOOKUP(AH552,INDEX((係数_乗用_ガソリン,係数_乗用_CNG,係数_乗用_軽油,係数_乗用_メタノール,係数_乗用_LPG),1,1,AR552):INDEX((係数_乗用_ガソリン,係数_乗用_CNG,係数_乗用_軽油,係数_乗用_メタノール,係数_乗用_LPG),125,5,AR552),2,FALSE))))))</f>
        <v/>
      </c>
      <c r="AO552" s="362" t="str">
        <f>IF(T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3,FALSE),IF(OR(AJ552=1,AJ552=2),VLOOKUP(AH552,INDEX((係数_乗用_ガソリン,係数_乗用_CNG,係数_乗用_軽油,係数_乗用_メタノール,係数_乗用_LPG),1,1,AR552):INDEX((係数_乗用_ガソリン,係数_乗用_CNG,係数_乗用_軽油,係数_乗用_メタノール,係数_乗用_LPG),125,5,AR552),3,FALSE))))))</f>
        <v/>
      </c>
      <c r="AP552" s="361" t="str">
        <f t="shared" si="234"/>
        <v/>
      </c>
      <c r="AQ552" s="363" t="str">
        <f t="shared" si="235"/>
        <v/>
      </c>
      <c r="AR552" s="361" t="str">
        <f t="shared" si="236"/>
        <v/>
      </c>
      <c r="AS552" s="363" t="str">
        <f t="shared" si="237"/>
        <v/>
      </c>
      <c r="AT552" s="364" t="str">
        <f t="shared" si="238"/>
        <v/>
      </c>
      <c r="AX552" s="607" t="b">
        <f t="shared" si="246"/>
        <v>0</v>
      </c>
      <c r="AY552" s="6" t="str">
        <f t="shared" si="247"/>
        <v>FALSEFALSEFALSE</v>
      </c>
      <c r="AZ552" s="608">
        <f t="shared" si="239"/>
        <v>0</v>
      </c>
      <c r="BA552" s="609" t="str">
        <f t="shared" si="248"/>
        <v/>
      </c>
      <c r="BB552" s="609">
        <f t="shared" si="240"/>
        <v>0</v>
      </c>
      <c r="BC552" s="604" t="str">
        <f t="shared" si="241"/>
        <v/>
      </c>
    </row>
    <row r="553" spans="1:55">
      <c r="A553" s="366">
        <v>497</v>
      </c>
      <c r="B553" s="108"/>
      <c r="C553" s="286"/>
      <c r="D553" s="287"/>
      <c r="E553" s="287"/>
      <c r="F553" s="288"/>
      <c r="G553" s="290"/>
      <c r="H553" s="107"/>
      <c r="I553" s="290"/>
      <c r="J553" s="107"/>
      <c r="K553" s="358" t="str">
        <f t="shared" si="218"/>
        <v/>
      </c>
      <c r="L553" s="358">
        <f t="shared" si="242"/>
        <v>0</v>
      </c>
      <c r="M553" s="358">
        <f t="shared" si="243"/>
        <v>0</v>
      </c>
      <c r="N553" s="359" t="str">
        <f t="shared" si="219"/>
        <v/>
      </c>
      <c r="O553" s="359" t="str">
        <f t="shared" si="220"/>
        <v/>
      </c>
      <c r="P553" s="359" t="str">
        <f t="shared" si="221"/>
        <v/>
      </c>
      <c r="Q553" s="359" t="str">
        <f t="shared" si="222"/>
        <v/>
      </c>
      <c r="R553" s="359" t="str">
        <f t="shared" si="223"/>
        <v/>
      </c>
      <c r="S553" s="359" t="str">
        <f t="shared" si="224"/>
        <v/>
      </c>
      <c r="T553" s="431" t="str">
        <f t="shared" si="244"/>
        <v/>
      </c>
      <c r="U553" s="515"/>
      <c r="V553" s="108"/>
      <c r="W553" s="109"/>
      <c r="X553" s="110"/>
      <c r="Y553" s="111"/>
      <c r="Z553" s="113"/>
      <c r="AA553" s="112"/>
      <c r="AB553" s="431" t="str">
        <f t="shared" si="225"/>
        <v/>
      </c>
      <c r="AC553" s="704" t="str">
        <f t="shared" si="245"/>
        <v/>
      </c>
      <c r="AD553" s="622"/>
      <c r="AE553" s="462"/>
      <c r="AF553" s="360" t="str">
        <f t="shared" si="226"/>
        <v/>
      </c>
      <c r="AG553" s="360" t="str">
        <f t="shared" si="227"/>
        <v/>
      </c>
      <c r="AH553" s="361" t="str">
        <f t="shared" si="228"/>
        <v/>
      </c>
      <c r="AI553" s="361" t="str">
        <f t="shared" si="229"/>
        <v/>
      </c>
      <c r="AJ553" s="361" t="str">
        <f t="shared" si="230"/>
        <v/>
      </c>
      <c r="AK553" s="361" t="str">
        <f t="shared" si="231"/>
        <v/>
      </c>
      <c r="AL553" s="361" t="str">
        <f t="shared" si="232"/>
        <v/>
      </c>
      <c r="AM553" s="361" t="str">
        <f t="shared" si="233"/>
        <v/>
      </c>
      <c r="AN553" s="362" t="str">
        <f>IF(AF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2,FALSE),IF(OR(AJ553=1,AJ553=2),VLOOKUP(AH553,INDEX((係数_乗用_ガソリン,係数_乗用_CNG,係数_乗用_軽油,係数_乗用_メタノール,係数_乗用_LPG),1,1,AR553):INDEX((係数_乗用_ガソリン,係数_乗用_CNG,係数_乗用_軽油,係数_乗用_メタノール,係数_乗用_LPG),125,5,AR553),2,FALSE))))))</f>
        <v/>
      </c>
      <c r="AO553" s="362" t="str">
        <f>IF(T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3,FALSE),IF(OR(AJ553=1,AJ553=2),VLOOKUP(AH553,INDEX((係数_乗用_ガソリン,係数_乗用_CNG,係数_乗用_軽油,係数_乗用_メタノール,係数_乗用_LPG),1,1,AR553):INDEX((係数_乗用_ガソリン,係数_乗用_CNG,係数_乗用_軽油,係数_乗用_メタノール,係数_乗用_LPG),125,5,AR553),3,FALSE))))))</f>
        <v/>
      </c>
      <c r="AP553" s="361" t="str">
        <f t="shared" si="234"/>
        <v/>
      </c>
      <c r="AQ553" s="363" t="str">
        <f t="shared" si="235"/>
        <v/>
      </c>
      <c r="AR553" s="361" t="str">
        <f t="shared" si="236"/>
        <v/>
      </c>
      <c r="AS553" s="363" t="str">
        <f t="shared" si="237"/>
        <v/>
      </c>
      <c r="AT553" s="364" t="str">
        <f t="shared" si="238"/>
        <v/>
      </c>
      <c r="AX553" s="607" t="b">
        <f t="shared" si="246"/>
        <v>0</v>
      </c>
      <c r="AY553" s="6" t="str">
        <f t="shared" si="247"/>
        <v>FALSEFALSEFALSE</v>
      </c>
      <c r="AZ553" s="608">
        <f t="shared" si="239"/>
        <v>0</v>
      </c>
      <c r="BA553" s="609" t="str">
        <f t="shared" si="248"/>
        <v/>
      </c>
      <c r="BB553" s="609">
        <f t="shared" si="240"/>
        <v>0</v>
      </c>
      <c r="BC553" s="604" t="str">
        <f t="shared" si="241"/>
        <v/>
      </c>
    </row>
    <row r="554" spans="1:55">
      <c r="A554" s="366">
        <v>498</v>
      </c>
      <c r="B554" s="108"/>
      <c r="C554" s="286"/>
      <c r="D554" s="287"/>
      <c r="E554" s="287"/>
      <c r="F554" s="288"/>
      <c r="G554" s="290"/>
      <c r="H554" s="107"/>
      <c r="I554" s="290"/>
      <c r="J554" s="107"/>
      <c r="K554" s="358" t="str">
        <f t="shared" si="218"/>
        <v/>
      </c>
      <c r="L554" s="358">
        <f t="shared" si="242"/>
        <v>0</v>
      </c>
      <c r="M554" s="358">
        <f t="shared" si="243"/>
        <v>0</v>
      </c>
      <c r="N554" s="359" t="str">
        <f t="shared" si="219"/>
        <v/>
      </c>
      <c r="O554" s="359" t="str">
        <f t="shared" si="220"/>
        <v/>
      </c>
      <c r="P554" s="359" t="str">
        <f t="shared" si="221"/>
        <v/>
      </c>
      <c r="Q554" s="359" t="str">
        <f t="shared" si="222"/>
        <v/>
      </c>
      <c r="R554" s="359" t="str">
        <f t="shared" si="223"/>
        <v/>
      </c>
      <c r="S554" s="359" t="str">
        <f t="shared" si="224"/>
        <v/>
      </c>
      <c r="T554" s="431" t="str">
        <f t="shared" si="244"/>
        <v/>
      </c>
      <c r="U554" s="515"/>
      <c r="V554" s="108"/>
      <c r="W554" s="109"/>
      <c r="X554" s="110"/>
      <c r="Y554" s="111"/>
      <c r="Z554" s="113"/>
      <c r="AA554" s="112"/>
      <c r="AB554" s="431" t="str">
        <f t="shared" si="225"/>
        <v/>
      </c>
      <c r="AC554" s="704" t="str">
        <f t="shared" si="245"/>
        <v/>
      </c>
      <c r="AD554" s="622"/>
      <c r="AE554" s="462"/>
      <c r="AF554" s="360" t="str">
        <f t="shared" si="226"/>
        <v/>
      </c>
      <c r="AG554" s="360" t="str">
        <f t="shared" si="227"/>
        <v/>
      </c>
      <c r="AH554" s="361" t="str">
        <f t="shared" si="228"/>
        <v/>
      </c>
      <c r="AI554" s="361" t="str">
        <f t="shared" si="229"/>
        <v/>
      </c>
      <c r="AJ554" s="361" t="str">
        <f t="shared" si="230"/>
        <v/>
      </c>
      <c r="AK554" s="361" t="str">
        <f t="shared" si="231"/>
        <v/>
      </c>
      <c r="AL554" s="361" t="str">
        <f t="shared" si="232"/>
        <v/>
      </c>
      <c r="AM554" s="361" t="str">
        <f t="shared" si="233"/>
        <v/>
      </c>
      <c r="AN554" s="362" t="str">
        <f>IF(AF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2,FALSE),IF(OR(AJ554=1,AJ554=2),VLOOKUP(AH554,INDEX((係数_乗用_ガソリン,係数_乗用_CNG,係数_乗用_軽油,係数_乗用_メタノール,係数_乗用_LPG),1,1,AR554):INDEX((係数_乗用_ガソリン,係数_乗用_CNG,係数_乗用_軽油,係数_乗用_メタノール,係数_乗用_LPG),125,5,AR554),2,FALSE))))))</f>
        <v/>
      </c>
      <c r="AO554" s="362" t="str">
        <f>IF(T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3,FALSE),IF(OR(AJ554=1,AJ554=2),VLOOKUP(AH554,INDEX((係数_乗用_ガソリン,係数_乗用_CNG,係数_乗用_軽油,係数_乗用_メタノール,係数_乗用_LPG),1,1,AR554):INDEX((係数_乗用_ガソリン,係数_乗用_CNG,係数_乗用_軽油,係数_乗用_メタノール,係数_乗用_LPG),125,5,AR554),3,FALSE))))))</f>
        <v/>
      </c>
      <c r="AP554" s="361" t="str">
        <f t="shared" si="234"/>
        <v/>
      </c>
      <c r="AQ554" s="363" t="str">
        <f t="shared" si="235"/>
        <v/>
      </c>
      <c r="AR554" s="361" t="str">
        <f t="shared" si="236"/>
        <v/>
      </c>
      <c r="AS554" s="363" t="str">
        <f t="shared" si="237"/>
        <v/>
      </c>
      <c r="AT554" s="364" t="str">
        <f t="shared" si="238"/>
        <v/>
      </c>
      <c r="AX554" s="607" t="b">
        <f t="shared" si="246"/>
        <v>0</v>
      </c>
      <c r="AY554" s="6" t="str">
        <f t="shared" si="247"/>
        <v>FALSEFALSEFALSE</v>
      </c>
      <c r="AZ554" s="608">
        <f t="shared" si="239"/>
        <v>0</v>
      </c>
      <c r="BA554" s="609" t="str">
        <f t="shared" si="248"/>
        <v/>
      </c>
      <c r="BB554" s="609">
        <f t="shared" si="240"/>
        <v>0</v>
      </c>
      <c r="BC554" s="604" t="str">
        <f t="shared" si="241"/>
        <v/>
      </c>
    </row>
    <row r="555" spans="1:55">
      <c r="A555" s="366">
        <v>499</v>
      </c>
      <c r="B555" s="108"/>
      <c r="C555" s="286"/>
      <c r="D555" s="287"/>
      <c r="E555" s="287"/>
      <c r="F555" s="288"/>
      <c r="G555" s="290"/>
      <c r="H555" s="107"/>
      <c r="I555" s="290"/>
      <c r="J555" s="107"/>
      <c r="K555" s="358" t="str">
        <f t="shared" si="218"/>
        <v/>
      </c>
      <c r="L555" s="358">
        <f t="shared" si="242"/>
        <v>0</v>
      </c>
      <c r="M555" s="358">
        <f t="shared" si="243"/>
        <v>0</v>
      </c>
      <c r="N555" s="359" t="str">
        <f t="shared" si="219"/>
        <v/>
      </c>
      <c r="O555" s="359" t="str">
        <f t="shared" si="220"/>
        <v/>
      </c>
      <c r="P555" s="359" t="str">
        <f t="shared" si="221"/>
        <v/>
      </c>
      <c r="Q555" s="359" t="str">
        <f t="shared" si="222"/>
        <v/>
      </c>
      <c r="R555" s="359" t="str">
        <f t="shared" si="223"/>
        <v/>
      </c>
      <c r="S555" s="359" t="str">
        <f t="shared" si="224"/>
        <v/>
      </c>
      <c r="T555" s="431" t="str">
        <f t="shared" si="244"/>
        <v/>
      </c>
      <c r="U555" s="515"/>
      <c r="V555" s="108"/>
      <c r="W555" s="109"/>
      <c r="X555" s="110"/>
      <c r="Y555" s="111"/>
      <c r="Z555" s="113"/>
      <c r="AA555" s="112"/>
      <c r="AB555" s="431" t="str">
        <f t="shared" si="225"/>
        <v/>
      </c>
      <c r="AC555" s="704" t="str">
        <f t="shared" si="245"/>
        <v/>
      </c>
      <c r="AD555" s="622"/>
      <c r="AE555" s="462"/>
      <c r="AF555" s="360" t="str">
        <f t="shared" si="226"/>
        <v/>
      </c>
      <c r="AG555" s="360" t="str">
        <f t="shared" si="227"/>
        <v/>
      </c>
      <c r="AH555" s="361" t="str">
        <f t="shared" si="228"/>
        <v/>
      </c>
      <c r="AI555" s="361" t="str">
        <f t="shared" si="229"/>
        <v/>
      </c>
      <c r="AJ555" s="361" t="str">
        <f t="shared" si="230"/>
        <v/>
      </c>
      <c r="AK555" s="361" t="str">
        <f t="shared" si="231"/>
        <v/>
      </c>
      <c r="AL555" s="361" t="str">
        <f t="shared" si="232"/>
        <v/>
      </c>
      <c r="AM555" s="361" t="str">
        <f t="shared" si="233"/>
        <v/>
      </c>
      <c r="AN555" s="362" t="str">
        <f>IF(AF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2,FALSE),IF(OR(AJ555=1,AJ555=2),VLOOKUP(AH555,INDEX((係数_乗用_ガソリン,係数_乗用_CNG,係数_乗用_軽油,係数_乗用_メタノール,係数_乗用_LPG),1,1,AR555):INDEX((係数_乗用_ガソリン,係数_乗用_CNG,係数_乗用_軽油,係数_乗用_メタノール,係数_乗用_LPG),125,5,AR555),2,FALSE))))))</f>
        <v/>
      </c>
      <c r="AO555" s="362" t="str">
        <f>IF(T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3,FALSE),IF(OR(AJ555=1,AJ555=2),VLOOKUP(AH555,INDEX((係数_乗用_ガソリン,係数_乗用_CNG,係数_乗用_軽油,係数_乗用_メタノール,係数_乗用_LPG),1,1,AR555):INDEX((係数_乗用_ガソリン,係数_乗用_CNG,係数_乗用_軽油,係数_乗用_メタノール,係数_乗用_LPG),125,5,AR555),3,FALSE))))))</f>
        <v/>
      </c>
      <c r="AP555" s="361" t="str">
        <f t="shared" si="234"/>
        <v/>
      </c>
      <c r="AQ555" s="363" t="str">
        <f t="shared" si="235"/>
        <v/>
      </c>
      <c r="AR555" s="361" t="str">
        <f t="shared" si="236"/>
        <v/>
      </c>
      <c r="AS555" s="363" t="str">
        <f t="shared" si="237"/>
        <v/>
      </c>
      <c r="AT555" s="364" t="str">
        <f t="shared" si="238"/>
        <v/>
      </c>
      <c r="AX555" s="607" t="b">
        <f t="shared" si="246"/>
        <v>0</v>
      </c>
      <c r="AY555" s="6" t="str">
        <f t="shared" si="247"/>
        <v>FALSEFALSEFALSE</v>
      </c>
      <c r="AZ555" s="608">
        <f t="shared" si="239"/>
        <v>0</v>
      </c>
      <c r="BA555" s="609" t="str">
        <f t="shared" si="248"/>
        <v/>
      </c>
      <c r="BB555" s="609">
        <f t="shared" si="240"/>
        <v>0</v>
      </c>
      <c r="BC555" s="604" t="str">
        <f t="shared" si="241"/>
        <v/>
      </c>
    </row>
    <row r="556" spans="1:55">
      <c r="A556" s="366">
        <v>500</v>
      </c>
      <c r="B556" s="108"/>
      <c r="C556" s="286"/>
      <c r="D556" s="287"/>
      <c r="E556" s="287"/>
      <c r="F556" s="288"/>
      <c r="G556" s="290"/>
      <c r="H556" s="107"/>
      <c r="I556" s="290"/>
      <c r="J556" s="107"/>
      <c r="K556" s="358" t="str">
        <f t="shared" si="218"/>
        <v/>
      </c>
      <c r="L556" s="358">
        <f t="shared" si="242"/>
        <v>0</v>
      </c>
      <c r="M556" s="358">
        <f t="shared" si="243"/>
        <v>0</v>
      </c>
      <c r="N556" s="359" t="str">
        <f t="shared" si="219"/>
        <v/>
      </c>
      <c r="O556" s="359" t="str">
        <f t="shared" si="220"/>
        <v/>
      </c>
      <c r="P556" s="359" t="str">
        <f t="shared" si="221"/>
        <v/>
      </c>
      <c r="Q556" s="359" t="str">
        <f t="shared" si="222"/>
        <v/>
      </c>
      <c r="R556" s="359" t="str">
        <f t="shared" si="223"/>
        <v/>
      </c>
      <c r="S556" s="359" t="str">
        <f t="shared" si="224"/>
        <v/>
      </c>
      <c r="T556" s="431" t="str">
        <f t="shared" si="244"/>
        <v/>
      </c>
      <c r="U556" s="515"/>
      <c r="V556" s="108"/>
      <c r="W556" s="109"/>
      <c r="X556" s="110"/>
      <c r="Y556" s="111"/>
      <c r="Z556" s="113"/>
      <c r="AA556" s="112"/>
      <c r="AB556" s="431" t="str">
        <f t="shared" si="225"/>
        <v/>
      </c>
      <c r="AC556" s="704" t="str">
        <f t="shared" si="245"/>
        <v/>
      </c>
      <c r="AD556" s="622"/>
      <c r="AE556" s="462"/>
      <c r="AF556" s="360" t="str">
        <f t="shared" si="226"/>
        <v/>
      </c>
      <c r="AG556" s="360" t="str">
        <f t="shared" si="227"/>
        <v/>
      </c>
      <c r="AH556" s="361" t="str">
        <f t="shared" si="228"/>
        <v/>
      </c>
      <c r="AI556" s="361" t="str">
        <f t="shared" si="229"/>
        <v/>
      </c>
      <c r="AJ556" s="361" t="str">
        <f t="shared" si="230"/>
        <v/>
      </c>
      <c r="AK556" s="361" t="str">
        <f t="shared" si="231"/>
        <v/>
      </c>
      <c r="AL556" s="361" t="str">
        <f t="shared" si="232"/>
        <v/>
      </c>
      <c r="AM556" s="361" t="str">
        <f t="shared" si="233"/>
        <v/>
      </c>
      <c r="AN556" s="362" t="str">
        <f>IF(AF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2,FALSE),IF(OR(AJ556=1,AJ556=2),VLOOKUP(AH556,INDEX((係数_乗用_ガソリン,係数_乗用_CNG,係数_乗用_軽油,係数_乗用_メタノール,係数_乗用_LPG),1,1,AR556):INDEX((係数_乗用_ガソリン,係数_乗用_CNG,係数_乗用_軽油,係数_乗用_メタノール,係数_乗用_LPG),125,5,AR556),2,FALSE))))))</f>
        <v/>
      </c>
      <c r="AO556" s="362" t="str">
        <f>IF(T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3,FALSE),IF(OR(AJ556=1,AJ556=2),VLOOKUP(AH556,INDEX((係数_乗用_ガソリン,係数_乗用_CNG,係数_乗用_軽油,係数_乗用_メタノール,係数_乗用_LPG),1,1,AR556):INDEX((係数_乗用_ガソリン,係数_乗用_CNG,係数_乗用_軽油,係数_乗用_メタノール,係数_乗用_LPG),125,5,AR556),3,FALSE))))))</f>
        <v/>
      </c>
      <c r="AP556" s="361" t="str">
        <f t="shared" si="234"/>
        <v/>
      </c>
      <c r="AQ556" s="363" t="str">
        <f t="shared" si="235"/>
        <v/>
      </c>
      <c r="AR556" s="361" t="str">
        <f t="shared" si="236"/>
        <v/>
      </c>
      <c r="AS556" s="363" t="str">
        <f t="shared" si="237"/>
        <v/>
      </c>
      <c r="AT556" s="364" t="str">
        <f t="shared" si="238"/>
        <v/>
      </c>
      <c r="AX556" s="607" t="b">
        <f t="shared" si="246"/>
        <v>0</v>
      </c>
      <c r="AY556" s="6" t="str">
        <f t="shared" si="247"/>
        <v>FALSEFALSEFALSE</v>
      </c>
      <c r="AZ556" s="608">
        <f t="shared" si="239"/>
        <v>0</v>
      </c>
      <c r="BA556" s="609" t="str">
        <f t="shared" si="248"/>
        <v/>
      </c>
      <c r="BB556" s="609">
        <f t="shared" si="240"/>
        <v>0</v>
      </c>
      <c r="BC556" s="604" t="str">
        <f t="shared" si="241"/>
        <v/>
      </c>
    </row>
    <row r="557" spans="1:55">
      <c r="Z557" s="3"/>
    </row>
  </sheetData>
  <sheetProtection autoFilter="0"/>
  <autoFilter ref="B56:AC556"/>
  <dataConsolidate/>
  <mergeCells count="40">
    <mergeCell ref="B55:B56"/>
    <mergeCell ref="BN1:BO1"/>
    <mergeCell ref="A53:A55"/>
    <mergeCell ref="Y53:Y54"/>
    <mergeCell ref="X53:X54"/>
    <mergeCell ref="W53:W54"/>
    <mergeCell ref="C55:F55"/>
    <mergeCell ref="U55:AA55"/>
    <mergeCell ref="B53:B54"/>
    <mergeCell ref="C53:F54"/>
    <mergeCell ref="V53:V54"/>
    <mergeCell ref="U53:U54"/>
    <mergeCell ref="AA53:AA54"/>
    <mergeCell ref="I53:J54"/>
    <mergeCell ref="G55:J55"/>
    <mergeCell ref="C52:F52"/>
    <mergeCell ref="G52:H52"/>
    <mergeCell ref="G53:H54"/>
    <mergeCell ref="AC53:AC54"/>
    <mergeCell ref="I52:J52"/>
    <mergeCell ref="AB53:AB54"/>
    <mergeCell ref="Z53:Z54"/>
    <mergeCell ref="T53:T54"/>
    <mergeCell ref="K53:K54"/>
    <mergeCell ref="BV1:BW1"/>
    <mergeCell ref="BB1:BC1"/>
    <mergeCell ref="AR53:AR54"/>
    <mergeCell ref="AG51:AG52"/>
    <mergeCell ref="AP51:AP52"/>
    <mergeCell ref="AS53:AS54"/>
    <mergeCell ref="AM51:AM52"/>
    <mergeCell ref="AQ53:AQ55"/>
    <mergeCell ref="AZ1:BA1"/>
    <mergeCell ref="BR1:BS1"/>
    <mergeCell ref="BF1:BG1"/>
    <mergeCell ref="BD1:BE1"/>
    <mergeCell ref="BH1:BI1"/>
    <mergeCell ref="BJ1:BK1"/>
    <mergeCell ref="BL1:BM1"/>
    <mergeCell ref="BP1:BQ1"/>
  </mergeCells>
  <phoneticPr fontId="2"/>
  <conditionalFormatting sqref="T57:T556">
    <cfRule type="containsText" dxfId="30" priority="219" stopIfTrue="1" operator="containsText" text="ERROR">
      <formula>NOT(ISERROR(SEARCH("ERROR",T57)))</formula>
    </cfRule>
  </conditionalFormatting>
  <conditionalFormatting sqref="B57:B164 B166:B167 B169:B556">
    <cfRule type="expression" dxfId="29" priority="212" stopIfTrue="1">
      <formula>AND((OR((T57="継続"),(T57="減車"),(T57="新規"),(T57="一時使用"))),(B57=""))</formula>
    </cfRule>
  </conditionalFormatting>
  <conditionalFormatting sqref="K57:K556">
    <cfRule type="expression" dxfId="28" priority="207" stopIfTrue="1">
      <formula>$T57="(減車済)"</formula>
    </cfRule>
  </conditionalFormatting>
  <conditionalFormatting sqref="AB57:AB556">
    <cfRule type="expression" dxfId="27" priority="205" stopIfTrue="1">
      <formula>$T57="(減車済)"</formula>
    </cfRule>
  </conditionalFormatting>
  <conditionalFormatting sqref="B165:J165">
    <cfRule type="expression" dxfId="26" priority="136" stopIfTrue="1">
      <formula>$T165="(減車済)"</formula>
    </cfRule>
  </conditionalFormatting>
  <conditionalFormatting sqref="B165">
    <cfRule type="expression" dxfId="25" priority="135" stopIfTrue="1">
      <formula>AND((OR((T165="継続"),(T165="減車"),(T165="新規"),(T165="一時使用"))),(B165=""))</formula>
    </cfRule>
  </conditionalFormatting>
  <conditionalFormatting sqref="B168:H168">
    <cfRule type="expression" dxfId="24" priority="70" stopIfTrue="1">
      <formula>$T168="(減車済)"</formula>
    </cfRule>
  </conditionalFormatting>
  <conditionalFormatting sqref="B168">
    <cfRule type="expression" dxfId="23" priority="69" stopIfTrue="1">
      <formula>AND((OR((T168="継続"),(T168="減車"),(T168="新規"),(T168="一時使用"))),(B168=""))</formula>
    </cfRule>
  </conditionalFormatting>
  <conditionalFormatting sqref="U168:Z168">
    <cfRule type="expression" dxfId="22" priority="68" stopIfTrue="1">
      <formula>$T168="(減車済)"</formula>
    </cfRule>
  </conditionalFormatting>
  <conditionalFormatting sqref="AA57:AA556">
    <cfRule type="expression" dxfId="21" priority="1">
      <formula>AX57="ハイブリッド"</formula>
    </cfRule>
  </conditionalFormatting>
  <dataValidations count="15">
    <dataValidation type="whole" allowBlank="1" showInputMessage="1" showErrorMessage="1" error="12以下の整数を入力して下さい。" sqref="H57:H556 J57:J556">
      <formula1>1</formula1>
      <formula2>12</formula2>
    </dataValidation>
    <dataValidation type="whole" imeMode="off" allowBlank="1" showInputMessage="1" showErrorMessage="1" error="kg単位で入力して下さい。" sqref="Z57:Z556 Z558:Z65536 Z51">
      <formula1>500</formula1>
      <formula2>999999</formula2>
    </dataValidation>
    <dataValidation type="whole" operator="greaterThan" allowBlank="1" showInputMessage="1" showErrorMessage="1" error="半角で整数を入力して下さい。" sqref="Y57:Y556">
      <formula1>0</formula1>
    </dataValidation>
    <dataValidation allowBlank="1" showInputMessage="1" sqref="AB57:AD556"/>
    <dataValidation type="list" allowBlank="1" showInputMessage="1" showErrorMessage="1" error="プルダウンリストから選んで下さい。" sqref="V57:V556">
      <formula1>$BD$2:$BD$3</formula1>
    </dataValidation>
    <dataValidation type="list" allowBlank="1" showInputMessage="1" showErrorMessage="1" error="プルダウンリストから選んで下さい。" sqref="W57:W556">
      <formula1>$BF$2:$BF$7</formula1>
    </dataValidation>
    <dataValidation type="list" allowBlank="1" showInputMessage="1" showErrorMessage="1" error="プルダウンリストから選んで下さい。" sqref="AA57:AA556">
      <formula1>$BH$2:$BH$12</formula1>
    </dataValidation>
    <dataValidation type="whole" operator="greaterThanOrEqual" allowBlank="1" showInputMessage="1" showErrorMessage="1" error="整数を入力して下さい。" sqref="I57:I556 G57:G556">
      <formula1>1</formula1>
    </dataValidation>
    <dataValidation type="list" allowBlank="1" showInputMessage="1" showErrorMessage="1" error="県内ナンバーしか入力できません。" prompt="県内ナンバーのみ入力して下さい。" sqref="C57:C556">
      <formula1>$AX$2:$AX$5</formula1>
    </dataValidation>
    <dataValidation imeMode="halfAlpha" allowBlank="1" showInputMessage="1" showErrorMessage="1" error="入力した番号が正しいか確認して下さい。" sqref="D57:D556 K57:K556"/>
    <dataValidation type="whole" imeMode="halfAlpha" allowBlank="1" showInputMessage="1" showErrorMessage="1" error="入力した番号が正しいか確認して下さい。" sqref="K983097:K983596 K65593:K66092 K131129:K131628 K196665:K197164 K262201:K262700 K327737:K328236 K393273:K393772 K458809:K459308 K524345:K524844 K589881:K590380 K655417:K655916 K720953:K721452 K786489:K786988 K852025:K852524 K917561:K918060 F57:F556">
      <formula1>1</formula1>
      <formula2>9999</formula2>
    </dataValidation>
    <dataValidation type="custom" imeMode="off" allowBlank="1" showErrorMessage="1" errorTitle="エラー" error="半角大文字を入力して下さい。" sqref="X57:X556">
      <formula1>AND(X57=ASC(X57),EXACT(X57,UPPER(X57)))</formula1>
    </dataValidation>
    <dataValidation type="whole" imeMode="halfAlpha" allowBlank="1" showInputMessage="1" showErrorMessage="1" error="事業所台帳を確認して下さい。" sqref="B57:B556">
      <formula1>1</formula1>
      <formula2>$C$2</formula2>
    </dataValidation>
    <dataValidation imeMode="hiragana" allowBlank="1" showInputMessage="1" showErrorMessage="1" sqref="U57:U556"/>
    <dataValidation type="list" imeMode="hiragana" allowBlank="1" showInputMessage="1" showErrorMessage="1" sqref="E57:E556">
      <formula1>$AY$2:$AY$43</formula1>
    </dataValidation>
  </dataValidations>
  <printOptions horizontalCentered="1"/>
  <pageMargins left="0.59055118110236227" right="0.39370078740157483" top="0.78740157480314965" bottom="0.39370078740157483" header="0.59055118110236227" footer="0.19685039370078741"/>
  <headerFooter alignWithMargins="0">
    <oddHeader>&amp;A</oddHeader>
  </headerFooter>
  <colBreaks count="1" manualBreakCount="1">
    <brk id="33" min="12" max="227" man="1"/>
  </colBreaks>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FF"/>
    <pageSetUpPr fitToPage="1"/>
  </sheetPr>
  <dimension ref="A1:BW558"/>
  <sheetViews>
    <sheetView showZeros="0" topLeftCell="A47" zoomScaleNormal="100" zoomScaleSheetLayoutView="90" workbookViewId="0">
      <pane ySplit="11" topLeftCell="A537" activePane="bottomLeft" state="frozen"/>
      <selection activeCell="A47" sqref="A47"/>
      <selection pane="bottomLeft" activeCell="A47" sqref="A47:AC47"/>
    </sheetView>
  </sheetViews>
  <sheetFormatPr defaultColWidth="8.88671875" defaultRowHeight="13.2"/>
  <cols>
    <col min="1" max="1" width="4.33203125" style="3" customWidth="1"/>
    <col min="2" max="2" width="6.109375" style="3" customWidth="1"/>
    <col min="3" max="3" width="7.6640625" style="3" customWidth="1"/>
    <col min="4" max="4" width="4.88671875" style="3" customWidth="1"/>
    <col min="5" max="5" width="3.44140625" style="3" customWidth="1"/>
    <col min="6" max="6" width="5.44140625" style="3" customWidth="1"/>
    <col min="7" max="7" width="6" style="3" customWidth="1"/>
    <col min="8" max="8" width="3" style="3" customWidth="1"/>
    <col min="9" max="9" width="5.6640625" style="3" customWidth="1"/>
    <col min="10" max="10" width="3" style="3" customWidth="1"/>
    <col min="11" max="11" width="11.33203125" style="3" hidden="1" customWidth="1"/>
    <col min="12" max="12" width="9.88671875" style="3" hidden="1" customWidth="1"/>
    <col min="13" max="13" width="9.6640625" style="3" hidden="1" customWidth="1"/>
    <col min="14" max="19" width="8.33203125" style="3" hidden="1" customWidth="1"/>
    <col min="20" max="20" width="11.88671875" style="3" customWidth="1"/>
    <col min="21" max="21" width="11.33203125" style="3" customWidth="1"/>
    <col min="22" max="22" width="7.44140625" style="3" customWidth="1"/>
    <col min="23" max="23" width="13.109375" style="3" customWidth="1"/>
    <col min="24" max="24" width="8.109375" style="3" customWidth="1"/>
    <col min="25" max="25" width="4.33203125" style="3" customWidth="1"/>
    <col min="26" max="26" width="8.6640625" style="320" customWidth="1"/>
    <col min="27" max="27" width="21.21875" style="3" customWidth="1"/>
    <col min="28" max="28" width="8.6640625" style="3" customWidth="1"/>
    <col min="29" max="29" width="11" style="3" customWidth="1"/>
    <col min="30" max="30" width="11" style="616" customWidth="1"/>
    <col min="31" max="31" width="5.88671875" style="450" hidden="1" customWidth="1"/>
    <col min="32" max="33" width="3.109375" style="450" hidden="1" customWidth="1"/>
    <col min="34" max="34" width="5.88671875" style="451" hidden="1" customWidth="1"/>
    <col min="35" max="35" width="6" style="451" hidden="1" customWidth="1"/>
    <col min="36" max="39" width="5" style="451" hidden="1" customWidth="1"/>
    <col min="40" max="41" width="10.88671875" style="451" hidden="1" customWidth="1"/>
    <col min="42" max="42" width="6.33203125" style="451" hidden="1" customWidth="1"/>
    <col min="43" max="43" width="6.88671875" style="451" hidden="1" customWidth="1"/>
    <col min="44" max="44" width="6.33203125" style="451" hidden="1" customWidth="1"/>
    <col min="45" max="45" width="6.109375" style="451" hidden="1" customWidth="1"/>
    <col min="46" max="46" width="4.88671875" style="451" hidden="1" customWidth="1"/>
    <col min="47" max="47" width="8.88671875" style="3" hidden="1" customWidth="1"/>
    <col min="48" max="48" width="0.88671875" style="321" hidden="1" customWidth="1"/>
    <col min="49" max="49" width="10.21875" style="3" hidden="1" customWidth="1"/>
    <col min="50" max="50" width="8.88671875" style="3" hidden="1" customWidth="1"/>
    <col min="51" max="51" width="19.88671875" style="3" hidden="1" customWidth="1"/>
    <col min="52" max="53" width="12" style="3" hidden="1" customWidth="1"/>
    <col min="54" max="54" width="8.77734375" style="3" hidden="1" customWidth="1"/>
    <col min="55" max="55" width="4.33203125" style="3" hidden="1" customWidth="1"/>
    <col min="56" max="56" width="6.88671875" style="3" customWidth="1"/>
    <col min="57" max="57" width="2.44140625" style="3" bestFit="1" customWidth="1"/>
    <col min="58" max="58" width="8.88671875" style="3" customWidth="1"/>
    <col min="59" max="59" width="2.44140625" style="3" bestFit="1" customWidth="1"/>
    <col min="60" max="60" width="13.109375" style="3" customWidth="1"/>
    <col min="61" max="61" width="3.44140625" style="3" bestFit="1" customWidth="1"/>
    <col min="62" max="62" width="8.88671875" style="3" customWidth="1"/>
    <col min="63" max="63" width="2.44140625" style="3" bestFit="1" customWidth="1"/>
    <col min="64" max="64" width="11.33203125" style="3" customWidth="1"/>
    <col min="65" max="65" width="3.44140625" style="3" bestFit="1" customWidth="1"/>
    <col min="66" max="66" width="8.88671875" style="3" customWidth="1"/>
    <col min="67" max="67" width="2.44140625" style="3" bestFit="1" customWidth="1"/>
    <col min="68" max="68" width="8.88671875" style="3" customWidth="1"/>
    <col min="69" max="69" width="2.44140625" style="3" bestFit="1" customWidth="1"/>
    <col min="70" max="70" width="2.44140625" style="3" customWidth="1"/>
    <col min="71" max="71" width="10.88671875" style="3" customWidth="1"/>
    <col min="72" max="73" width="8.88671875" style="3"/>
    <col min="74" max="74" width="14.33203125" style="3" customWidth="1"/>
    <col min="75" max="75" width="9" style="3" bestFit="1" customWidth="1"/>
    <col min="76" max="16384" width="8.88671875" style="3"/>
  </cols>
  <sheetData>
    <row r="1" spans="1:75" ht="16.5" hidden="1" customHeight="1">
      <c r="B1" s="3" t="s">
        <v>2284</v>
      </c>
      <c r="AX1" s="2" t="s">
        <v>2257</v>
      </c>
      <c r="AY1" s="322" t="s">
        <v>2276</v>
      </c>
      <c r="AZ1" s="837" t="s">
        <v>2226</v>
      </c>
      <c r="BA1" s="838"/>
      <c r="BB1" s="829" t="s">
        <v>2182</v>
      </c>
      <c r="BC1" s="830"/>
      <c r="BD1" s="829" t="s">
        <v>1681</v>
      </c>
      <c r="BE1" s="830"/>
      <c r="BF1" s="829" t="s">
        <v>1682</v>
      </c>
      <c r="BG1" s="830"/>
      <c r="BH1" s="827" t="s">
        <v>1683</v>
      </c>
      <c r="BI1" s="828"/>
      <c r="BJ1" s="827" t="s">
        <v>1684</v>
      </c>
      <c r="BK1" s="828"/>
      <c r="BL1" s="827" t="s">
        <v>1685</v>
      </c>
      <c r="BM1" s="828"/>
      <c r="BN1" s="827" t="s">
        <v>1714</v>
      </c>
      <c r="BO1" s="828"/>
      <c r="BP1" s="827" t="s">
        <v>1715</v>
      </c>
      <c r="BQ1" s="828"/>
      <c r="BR1" s="839" t="s">
        <v>529</v>
      </c>
      <c r="BS1" s="828"/>
      <c r="BT1" s="323" t="s">
        <v>1686</v>
      </c>
      <c r="BU1" s="35" t="s">
        <v>660</v>
      </c>
      <c r="BV1" s="827" t="s">
        <v>2656</v>
      </c>
      <c r="BW1" s="828"/>
    </row>
    <row r="2" spans="1:75" ht="13.5" hidden="1" customHeight="1">
      <c r="C2" s="319">
        <f>事業所台帳!H3</f>
        <v>1</v>
      </c>
      <c r="AX2" s="322" t="s">
        <v>2258</v>
      </c>
      <c r="AY2" s="324" t="s">
        <v>2402</v>
      </c>
      <c r="AZ2" s="497" t="s">
        <v>2236</v>
      </c>
      <c r="BA2" s="2">
        <v>1</v>
      </c>
      <c r="BB2" s="35" t="s">
        <v>2181</v>
      </c>
      <c r="BC2" s="35">
        <v>1</v>
      </c>
      <c r="BD2" s="35" t="s">
        <v>1688</v>
      </c>
      <c r="BE2" s="35">
        <v>1</v>
      </c>
      <c r="BF2" s="35" t="s">
        <v>1689</v>
      </c>
      <c r="BG2" s="35">
        <v>1</v>
      </c>
      <c r="BH2" s="326" t="s">
        <v>495</v>
      </c>
      <c r="BI2" s="35">
        <v>1</v>
      </c>
      <c r="BJ2" s="35" t="s">
        <v>1687</v>
      </c>
      <c r="BK2" s="35">
        <v>0</v>
      </c>
      <c r="BL2" s="35" t="s">
        <v>1687</v>
      </c>
      <c r="BM2" s="35">
        <v>0</v>
      </c>
      <c r="BN2" s="35">
        <v>0</v>
      </c>
      <c r="BO2" s="572">
        <v>0</v>
      </c>
      <c r="BP2" s="35">
        <v>0</v>
      </c>
      <c r="BQ2" s="571">
        <v>0</v>
      </c>
      <c r="BR2" s="35">
        <v>1</v>
      </c>
      <c r="BS2" s="35" t="s">
        <v>260</v>
      </c>
      <c r="BT2" s="35">
        <v>0</v>
      </c>
      <c r="BU2" s="35"/>
      <c r="BV2" s="35" t="s">
        <v>1687</v>
      </c>
      <c r="BW2" s="35" t="s">
        <v>1721</v>
      </c>
    </row>
    <row r="3" spans="1:75" ht="13.5" hidden="1" customHeight="1">
      <c r="AX3" s="322" t="s">
        <v>2256</v>
      </c>
      <c r="AY3" s="324" t="s">
        <v>2403</v>
      </c>
      <c r="AZ3" s="497" t="s">
        <v>2227</v>
      </c>
      <c r="BA3" s="2">
        <v>2</v>
      </c>
      <c r="BB3" s="35" t="s">
        <v>1633</v>
      </c>
      <c r="BC3" s="35">
        <v>2</v>
      </c>
      <c r="BD3" s="35" t="s">
        <v>1692</v>
      </c>
      <c r="BE3" s="35">
        <v>2</v>
      </c>
      <c r="BF3" s="35" t="s">
        <v>1693</v>
      </c>
      <c r="BG3" s="35">
        <v>2</v>
      </c>
      <c r="BH3" s="326" t="s">
        <v>1620</v>
      </c>
      <c r="BI3" s="35">
        <v>2</v>
      </c>
      <c r="BJ3" s="35" t="s">
        <v>1690</v>
      </c>
      <c r="BK3" s="35">
        <v>1</v>
      </c>
      <c r="BL3" s="326" t="s">
        <v>241</v>
      </c>
      <c r="BM3" s="35">
        <v>1</v>
      </c>
      <c r="BN3" s="35" t="s">
        <v>1694</v>
      </c>
      <c r="BO3" s="571">
        <v>2</v>
      </c>
      <c r="BP3" s="35" t="s">
        <v>1694</v>
      </c>
      <c r="BQ3" s="571">
        <v>4</v>
      </c>
      <c r="BR3" s="35">
        <v>2</v>
      </c>
      <c r="BS3" s="35" t="s">
        <v>260</v>
      </c>
      <c r="BT3" s="35">
        <v>1</v>
      </c>
      <c r="BU3" s="35" t="s">
        <v>662</v>
      </c>
      <c r="BV3" s="326" t="s">
        <v>241</v>
      </c>
      <c r="BW3" s="35" t="s">
        <v>1721</v>
      </c>
    </row>
    <row r="4" spans="1:75" ht="13.5" hidden="1" customHeight="1">
      <c r="C4" s="319"/>
      <c r="AX4" s="322" t="s">
        <v>2255</v>
      </c>
      <c r="AY4" s="324" t="s">
        <v>2404</v>
      </c>
      <c r="AZ4" s="497" t="s">
        <v>2228</v>
      </c>
      <c r="BA4" s="2">
        <v>3</v>
      </c>
      <c r="BB4" s="327" t="s">
        <v>661</v>
      </c>
      <c r="BC4" s="327">
        <v>3</v>
      </c>
      <c r="BD4" s="327"/>
      <c r="BE4" s="327"/>
      <c r="BF4" s="35" t="s">
        <v>1695</v>
      </c>
      <c r="BG4" s="35">
        <v>3</v>
      </c>
      <c r="BH4" s="326" t="s">
        <v>22</v>
      </c>
      <c r="BI4" s="35">
        <v>11</v>
      </c>
      <c r="BJ4" s="35" t="s">
        <v>650</v>
      </c>
      <c r="BK4" s="35">
        <v>2</v>
      </c>
      <c r="BL4" s="326" t="s">
        <v>242</v>
      </c>
      <c r="BM4" s="35">
        <v>2</v>
      </c>
      <c r="BN4" s="35" t="s">
        <v>1691</v>
      </c>
      <c r="BO4" s="571">
        <v>1</v>
      </c>
      <c r="BP4" s="35" t="s">
        <v>2740</v>
      </c>
      <c r="BQ4" s="571">
        <v>2</v>
      </c>
      <c r="BR4" s="35">
        <v>8</v>
      </c>
      <c r="BS4" s="35" t="s">
        <v>20</v>
      </c>
      <c r="BT4" s="35">
        <v>2</v>
      </c>
      <c r="BU4" s="35" t="s">
        <v>661</v>
      </c>
      <c r="BV4" s="326" t="s">
        <v>242</v>
      </c>
      <c r="BW4" s="35" t="s">
        <v>1721</v>
      </c>
    </row>
    <row r="5" spans="1:75" ht="13.5" hidden="1" customHeight="1">
      <c r="AX5" s="322" t="s">
        <v>2259</v>
      </c>
      <c r="AY5" s="324" t="s">
        <v>2405</v>
      </c>
      <c r="AZ5" s="497" t="s">
        <v>2229</v>
      </c>
      <c r="BA5" s="2">
        <v>4</v>
      </c>
      <c r="BB5" s="35"/>
      <c r="BC5" s="35"/>
      <c r="BD5" s="35"/>
      <c r="BE5" s="35"/>
      <c r="BF5" s="35" t="s">
        <v>1696</v>
      </c>
      <c r="BG5" s="35">
        <v>4</v>
      </c>
      <c r="BH5" s="326" t="s">
        <v>20</v>
      </c>
      <c r="BI5" s="35">
        <v>3</v>
      </c>
      <c r="BJ5" s="328"/>
      <c r="BK5" s="35"/>
      <c r="BL5" s="326" t="s">
        <v>243</v>
      </c>
      <c r="BM5" s="35">
        <v>9</v>
      </c>
      <c r="BN5" s="328"/>
      <c r="BO5" s="35"/>
      <c r="BP5" s="328" t="s">
        <v>2741</v>
      </c>
      <c r="BQ5" s="571">
        <v>3</v>
      </c>
      <c r="BR5" s="35">
        <v>3</v>
      </c>
      <c r="BS5" s="35" t="s">
        <v>651</v>
      </c>
      <c r="BT5" s="35">
        <v>3</v>
      </c>
      <c r="BU5" s="35"/>
      <c r="BV5" s="326" t="s">
        <v>243</v>
      </c>
      <c r="BW5" s="35" t="s">
        <v>1721</v>
      </c>
    </row>
    <row r="6" spans="1:75" ht="13.5" hidden="1" customHeight="1">
      <c r="AX6" s="322"/>
      <c r="AY6" s="324" t="s">
        <v>2406</v>
      </c>
      <c r="AZ6" s="498" t="s">
        <v>2237</v>
      </c>
      <c r="BA6" s="2">
        <v>5</v>
      </c>
      <c r="BB6" s="35"/>
      <c r="BC6" s="35"/>
      <c r="BD6" s="35"/>
      <c r="BE6" s="35"/>
      <c r="BF6" s="328" t="s">
        <v>1697</v>
      </c>
      <c r="BG6" s="35">
        <v>5</v>
      </c>
      <c r="BH6" s="326" t="s">
        <v>302</v>
      </c>
      <c r="BI6" s="35">
        <v>4</v>
      </c>
      <c r="BJ6" s="35"/>
      <c r="BK6" s="328"/>
      <c r="BL6" s="326" t="s">
        <v>300</v>
      </c>
      <c r="BM6" s="35">
        <v>3</v>
      </c>
      <c r="BN6" s="35"/>
      <c r="BO6" s="35"/>
      <c r="BP6" s="35"/>
      <c r="BQ6" s="35"/>
      <c r="BR6" s="35">
        <v>9</v>
      </c>
      <c r="BS6" s="35" t="s">
        <v>651</v>
      </c>
      <c r="BT6" s="35">
        <v>4</v>
      </c>
      <c r="BU6" s="35"/>
      <c r="BV6" s="326" t="s">
        <v>300</v>
      </c>
      <c r="BW6" s="35" t="s">
        <v>2657</v>
      </c>
    </row>
    <row r="7" spans="1:75" ht="13.5" hidden="1" customHeight="1">
      <c r="AX7" s="322"/>
      <c r="AY7" s="324" t="s">
        <v>2407</v>
      </c>
      <c r="AZ7" s="329"/>
      <c r="BA7" s="325"/>
      <c r="BB7" s="35"/>
      <c r="BC7" s="35"/>
      <c r="BD7" s="35"/>
      <c r="BE7" s="35"/>
      <c r="BF7" s="35" t="s">
        <v>1698</v>
      </c>
      <c r="BG7" s="35">
        <v>6</v>
      </c>
      <c r="BH7" s="326" t="s">
        <v>52</v>
      </c>
      <c r="BI7" s="330">
        <v>5</v>
      </c>
      <c r="BJ7" s="35"/>
      <c r="BK7" s="35"/>
      <c r="BL7" s="326" t="s">
        <v>299</v>
      </c>
      <c r="BM7" s="35">
        <v>4</v>
      </c>
      <c r="BN7" s="35"/>
      <c r="BO7" s="35"/>
      <c r="BP7" s="35"/>
      <c r="BQ7" s="35"/>
      <c r="BR7" s="35">
        <v>4</v>
      </c>
      <c r="BS7" s="35" t="s">
        <v>24</v>
      </c>
      <c r="BT7" s="35">
        <v>5</v>
      </c>
      <c r="BU7" s="35"/>
      <c r="BV7" s="326" t="s">
        <v>299</v>
      </c>
      <c r="BW7" s="35" t="s">
        <v>2657</v>
      </c>
    </row>
    <row r="8" spans="1:75" ht="13.5" hidden="1" customHeight="1">
      <c r="AX8" s="322"/>
      <c r="AY8" s="324" t="s">
        <v>2408</v>
      </c>
      <c r="AZ8" s="329"/>
      <c r="BA8" s="325"/>
      <c r="BB8" s="35"/>
      <c r="BC8" s="35"/>
      <c r="BD8" s="35"/>
      <c r="BE8" s="35"/>
      <c r="BF8" s="35"/>
      <c r="BG8" s="35"/>
      <c r="BH8" s="326" t="s">
        <v>494</v>
      </c>
      <c r="BI8" s="35">
        <v>10</v>
      </c>
      <c r="BJ8" s="35"/>
      <c r="BK8" s="35"/>
      <c r="BL8" s="331" t="s">
        <v>1302</v>
      </c>
      <c r="BM8" s="35">
        <v>6</v>
      </c>
      <c r="BN8" s="35"/>
      <c r="BO8" s="35"/>
      <c r="BP8" s="35"/>
      <c r="BQ8" s="35"/>
      <c r="BR8" s="35">
        <v>6</v>
      </c>
      <c r="BS8" s="35" t="s">
        <v>530</v>
      </c>
      <c r="BT8" s="35">
        <v>6</v>
      </c>
      <c r="BU8" s="35"/>
      <c r="BV8" s="331" t="s">
        <v>1302</v>
      </c>
      <c r="BW8" s="35" t="s">
        <v>2657</v>
      </c>
    </row>
    <row r="9" spans="1:75" ht="13.5" hidden="1" customHeight="1">
      <c r="AX9" s="322"/>
      <c r="AY9" s="324" t="s">
        <v>2409</v>
      </c>
      <c r="AZ9" s="329"/>
      <c r="BA9" s="325"/>
      <c r="BB9" s="35"/>
      <c r="BC9" s="35"/>
      <c r="BD9" s="35"/>
      <c r="BE9" s="35"/>
      <c r="BF9" s="35"/>
      <c r="BG9" s="35"/>
      <c r="BH9" s="326" t="s">
        <v>1621</v>
      </c>
      <c r="BI9" s="35">
        <v>6</v>
      </c>
      <c r="BJ9" s="35"/>
      <c r="BK9" s="35"/>
      <c r="BL9" s="326" t="s">
        <v>239</v>
      </c>
      <c r="BM9" s="35">
        <v>7</v>
      </c>
      <c r="BN9" s="35"/>
      <c r="BO9" s="35"/>
      <c r="BP9" s="35"/>
      <c r="BQ9" s="35"/>
      <c r="BR9" s="35">
        <v>5</v>
      </c>
      <c r="BS9" s="35" t="s">
        <v>2194</v>
      </c>
      <c r="BT9" s="35">
        <v>7</v>
      </c>
      <c r="BU9" s="35"/>
      <c r="BV9" s="326" t="s">
        <v>239</v>
      </c>
      <c r="BW9" s="35" t="s">
        <v>1721</v>
      </c>
    </row>
    <row r="10" spans="1:75" ht="13.5" hidden="1" customHeight="1">
      <c r="AX10" s="322"/>
      <c r="AY10" s="324" t="s">
        <v>2410</v>
      </c>
      <c r="AZ10" s="329"/>
      <c r="BA10" s="325"/>
      <c r="BB10" s="35"/>
      <c r="BC10" s="35"/>
      <c r="BD10" s="35"/>
      <c r="BE10" s="35"/>
      <c r="BF10" s="35"/>
      <c r="BG10" s="35"/>
      <c r="BH10" s="326" t="s">
        <v>1622</v>
      </c>
      <c r="BI10" s="35">
        <v>7</v>
      </c>
      <c r="BJ10" s="35"/>
      <c r="BK10" s="35"/>
      <c r="BL10" s="326" t="s">
        <v>240</v>
      </c>
      <c r="BM10" s="35">
        <v>8</v>
      </c>
      <c r="BN10" s="35"/>
      <c r="BO10" s="35"/>
      <c r="BP10" s="35"/>
      <c r="BQ10" s="35"/>
      <c r="BR10" s="35">
        <v>7</v>
      </c>
      <c r="BS10" s="35" t="s">
        <v>2194</v>
      </c>
      <c r="BT10" s="35">
        <v>8</v>
      </c>
      <c r="BU10" s="35"/>
      <c r="BV10" s="326" t="s">
        <v>240</v>
      </c>
      <c r="BW10" s="35" t="s">
        <v>1721</v>
      </c>
    </row>
    <row r="11" spans="1:75" ht="13.5" hidden="1" customHeight="1">
      <c r="AX11" s="322"/>
      <c r="AY11" s="324" t="s">
        <v>2411</v>
      </c>
      <c r="AZ11" s="329"/>
      <c r="BA11" s="325"/>
      <c r="BB11" s="35"/>
      <c r="BC11" s="35"/>
      <c r="BD11" s="35"/>
      <c r="BE11" s="35"/>
      <c r="BF11" s="35"/>
      <c r="BG11" s="35"/>
      <c r="BH11" s="326" t="s">
        <v>652</v>
      </c>
      <c r="BI11" s="35">
        <v>8</v>
      </c>
      <c r="BJ11" s="35"/>
      <c r="BK11" s="35"/>
      <c r="BL11" s="35" t="s">
        <v>23</v>
      </c>
      <c r="BM11" s="328">
        <v>11</v>
      </c>
      <c r="BN11" s="35"/>
      <c r="BO11" s="35"/>
      <c r="BP11" s="35"/>
      <c r="BQ11" s="35"/>
      <c r="BR11" s="35"/>
      <c r="BS11" s="35"/>
      <c r="BT11" s="35">
        <v>9</v>
      </c>
      <c r="BU11" s="35"/>
      <c r="BV11" s="35" t="s">
        <v>23</v>
      </c>
      <c r="BW11" s="35" t="s">
        <v>2657</v>
      </c>
    </row>
    <row r="12" spans="1:75" ht="13.5" hidden="1" customHeight="1">
      <c r="AX12" s="322"/>
      <c r="AY12" s="324" t="s">
        <v>2218</v>
      </c>
      <c r="AZ12" s="329"/>
      <c r="BA12" s="325"/>
      <c r="BB12" s="35"/>
      <c r="BC12" s="35"/>
      <c r="BD12" s="35"/>
      <c r="BE12" s="35"/>
      <c r="BF12" s="35"/>
      <c r="BG12" s="35"/>
      <c r="BH12" s="326" t="s">
        <v>648</v>
      </c>
      <c r="BI12" s="35">
        <v>9</v>
      </c>
      <c r="BJ12" s="35"/>
      <c r="BK12" s="35"/>
      <c r="BL12" s="35" t="s">
        <v>2204</v>
      </c>
      <c r="BM12" s="35">
        <v>10</v>
      </c>
      <c r="BN12" s="35"/>
      <c r="BO12" s="35"/>
      <c r="BP12" s="35"/>
      <c r="BQ12" s="35"/>
      <c r="BR12" s="35"/>
      <c r="BS12" s="35"/>
      <c r="BT12" s="35">
        <v>10</v>
      </c>
      <c r="BU12" s="35"/>
      <c r="BV12" s="35" t="s">
        <v>2204</v>
      </c>
      <c r="BW12" s="35" t="s">
        <v>2657</v>
      </c>
    </row>
    <row r="13" spans="1:75" ht="13.5" hidden="1" customHeight="1">
      <c r="A13" s="332"/>
      <c r="C13" s="333"/>
      <c r="D13" s="332"/>
      <c r="E13" s="332"/>
      <c r="Z13" s="3"/>
      <c r="AX13" s="322"/>
      <c r="AY13" s="324" t="s">
        <v>2211</v>
      </c>
      <c r="AZ13" s="329"/>
      <c r="BA13" s="325"/>
      <c r="BB13" s="35"/>
      <c r="BC13" s="35"/>
      <c r="BD13" s="35"/>
      <c r="BE13" s="35"/>
      <c r="BF13" s="35"/>
      <c r="BG13" s="35"/>
      <c r="BH13" s="35"/>
      <c r="BI13" s="35"/>
      <c r="BJ13" s="35"/>
      <c r="BK13" s="35"/>
      <c r="BL13" s="496" t="s">
        <v>2442</v>
      </c>
      <c r="BM13" s="496">
        <v>12</v>
      </c>
      <c r="BN13" s="35"/>
      <c r="BO13" s="35"/>
      <c r="BP13" s="35"/>
      <c r="BQ13" s="35"/>
      <c r="BR13" s="35"/>
      <c r="BS13" s="35"/>
      <c r="BT13" s="35">
        <v>11</v>
      </c>
      <c r="BU13" s="35"/>
      <c r="BV13" s="496" t="s">
        <v>2442</v>
      </c>
      <c r="BW13" s="496" t="s">
        <v>2657</v>
      </c>
    </row>
    <row r="14" spans="1:75" ht="13.5" hidden="1" customHeight="1">
      <c r="A14" s="332"/>
      <c r="C14" s="332"/>
      <c r="D14" s="332"/>
      <c r="E14" s="332"/>
      <c r="F14" s="332"/>
      <c r="G14" s="332"/>
      <c r="H14" s="333"/>
      <c r="I14" s="332"/>
      <c r="J14" s="332"/>
      <c r="K14" s="332"/>
      <c r="L14" s="332"/>
      <c r="M14" s="332"/>
      <c r="N14" s="332"/>
      <c r="O14" s="332"/>
      <c r="P14" s="332"/>
      <c r="Q14" s="332"/>
      <c r="R14" s="332"/>
      <c r="S14" s="332"/>
      <c r="T14" s="334"/>
      <c r="U14" s="335"/>
      <c r="Z14"/>
      <c r="AY14" s="324" t="s">
        <v>2209</v>
      </c>
      <c r="AZ14" s="335"/>
      <c r="BA14" s="335"/>
      <c r="BB14" s="328"/>
      <c r="BC14" s="328"/>
      <c r="BD14" s="328"/>
      <c r="BE14" s="328"/>
      <c r="BF14" s="328"/>
      <c r="BG14" s="328"/>
      <c r="BH14" s="328"/>
      <c r="BI14" s="328"/>
      <c r="BJ14" s="328"/>
      <c r="BK14" s="328"/>
      <c r="BL14" s="496" t="s">
        <v>2454</v>
      </c>
      <c r="BM14" s="496">
        <v>13</v>
      </c>
      <c r="BN14" s="328"/>
      <c r="BO14" s="328"/>
      <c r="BP14" s="328"/>
      <c r="BQ14" s="328"/>
      <c r="BR14" s="328"/>
      <c r="BS14" s="328"/>
      <c r="BT14" s="328"/>
      <c r="BU14" s="328"/>
      <c r="BV14" s="496" t="s">
        <v>2454</v>
      </c>
      <c r="BW14" s="496" t="s">
        <v>2657</v>
      </c>
    </row>
    <row r="15" spans="1:75" ht="13.5" hidden="1" customHeight="1">
      <c r="A15" s="332"/>
      <c r="C15" s="332"/>
      <c r="D15" s="332"/>
      <c r="E15" s="332"/>
      <c r="F15" s="332"/>
      <c r="G15" s="332"/>
      <c r="H15" s="333"/>
      <c r="I15" s="332"/>
      <c r="J15" s="332"/>
      <c r="K15" s="332"/>
      <c r="L15" s="332"/>
      <c r="M15" s="332"/>
      <c r="N15" s="332"/>
      <c r="O15" s="332"/>
      <c r="P15" s="332"/>
      <c r="Q15" s="332"/>
      <c r="R15" s="332"/>
      <c r="S15" s="332"/>
      <c r="T15" s="334"/>
      <c r="U15" s="335"/>
      <c r="Z15"/>
      <c r="AY15" s="324" t="s">
        <v>2210</v>
      </c>
      <c r="AZ15" s="335"/>
      <c r="BA15" s="335"/>
      <c r="BB15" s="328"/>
      <c r="BC15" s="328"/>
      <c r="BD15" s="328"/>
      <c r="BE15" s="328"/>
      <c r="BF15" s="328"/>
      <c r="BG15" s="328"/>
      <c r="BH15" s="328"/>
      <c r="BI15" s="328"/>
      <c r="BJ15" s="328"/>
      <c r="BK15" s="328"/>
      <c r="BL15" s="328"/>
      <c r="BM15" s="328"/>
      <c r="BN15" s="328"/>
      <c r="BO15" s="328"/>
      <c r="BP15" s="328"/>
      <c r="BQ15" s="328"/>
      <c r="BR15" s="328"/>
      <c r="BS15" s="328"/>
      <c r="BT15" s="328"/>
      <c r="BU15" s="328"/>
      <c r="BV15" s="631" t="s">
        <v>534</v>
      </c>
      <c r="BW15" s="510" t="s">
        <v>1721</v>
      </c>
    </row>
    <row r="16" spans="1:75" ht="13.5" hidden="1" customHeight="1">
      <c r="A16" s="332"/>
      <c r="C16" s="332"/>
      <c r="D16" s="332"/>
      <c r="E16" s="332"/>
      <c r="F16" s="332"/>
      <c r="G16" s="332"/>
      <c r="H16" s="333"/>
      <c r="I16" s="332"/>
      <c r="J16" s="332"/>
      <c r="K16" s="332"/>
      <c r="L16" s="332"/>
      <c r="M16" s="332"/>
      <c r="N16" s="332"/>
      <c r="O16" s="332"/>
      <c r="P16" s="332"/>
      <c r="Q16" s="332"/>
      <c r="R16" s="332"/>
      <c r="S16" s="332"/>
      <c r="T16" s="334"/>
      <c r="U16" s="335"/>
      <c r="Z16"/>
      <c r="AY16" s="324" t="s">
        <v>2215</v>
      </c>
      <c r="AZ16" s="335"/>
      <c r="BA16" s="335"/>
      <c r="BB16" s="328"/>
      <c r="BC16" s="328"/>
      <c r="BD16" s="328"/>
      <c r="BE16" s="328"/>
      <c r="BF16" s="328"/>
      <c r="BG16" s="328"/>
      <c r="BH16" s="328"/>
      <c r="BI16" s="328"/>
      <c r="BJ16" s="328"/>
      <c r="BK16" s="328"/>
      <c r="BL16" s="328"/>
      <c r="BM16" s="328"/>
      <c r="BN16" s="328"/>
      <c r="BO16" s="328"/>
      <c r="BP16" s="328"/>
      <c r="BQ16" s="328"/>
      <c r="BR16" s="328"/>
      <c r="BS16" s="328"/>
      <c r="BT16" s="328"/>
      <c r="BU16" s="328"/>
      <c r="BV16" s="631" t="s">
        <v>244</v>
      </c>
      <c r="BW16" s="510" t="s">
        <v>1721</v>
      </c>
    </row>
    <row r="17" spans="1:75" ht="13.5" hidden="1" customHeight="1">
      <c r="A17" s="332"/>
      <c r="C17" s="332"/>
      <c r="D17" s="332"/>
      <c r="E17" s="332"/>
      <c r="F17" s="332"/>
      <c r="G17" s="332"/>
      <c r="H17" s="333"/>
      <c r="I17" s="332"/>
      <c r="J17" s="332"/>
      <c r="K17" s="332"/>
      <c r="L17" s="332"/>
      <c r="M17" s="332"/>
      <c r="N17" s="332"/>
      <c r="O17" s="332"/>
      <c r="P17" s="332"/>
      <c r="Q17" s="332"/>
      <c r="R17" s="332"/>
      <c r="S17" s="332"/>
      <c r="T17" s="334"/>
      <c r="U17" s="335"/>
      <c r="Z17"/>
      <c r="AY17" s="324" t="s">
        <v>2220</v>
      </c>
      <c r="AZ17" s="335"/>
      <c r="BA17" s="335"/>
      <c r="BB17" s="328"/>
      <c r="BC17" s="328"/>
      <c r="BD17" s="328"/>
      <c r="BE17" s="328"/>
      <c r="BF17" s="328"/>
      <c r="BG17" s="328"/>
      <c r="BH17" s="328"/>
      <c r="BI17" s="328"/>
      <c r="BJ17" s="328"/>
      <c r="BK17" s="328"/>
      <c r="BL17" s="328"/>
      <c r="BM17" s="328"/>
      <c r="BN17" s="328"/>
      <c r="BO17" s="328"/>
      <c r="BP17" s="328"/>
      <c r="BQ17" s="328"/>
      <c r="BR17" s="328"/>
      <c r="BS17" s="328"/>
      <c r="BT17" s="328"/>
      <c r="BU17" s="328"/>
      <c r="BV17" s="631" t="s">
        <v>2478</v>
      </c>
      <c r="BW17" s="510" t="s">
        <v>1721</v>
      </c>
    </row>
    <row r="18" spans="1:75" ht="13.5" hidden="1" customHeight="1">
      <c r="A18" s="332"/>
      <c r="C18" s="332"/>
      <c r="D18" s="332"/>
      <c r="E18" s="332"/>
      <c r="F18" s="332"/>
      <c r="G18" s="332"/>
      <c r="H18" s="333"/>
      <c r="I18" s="332"/>
      <c r="J18" s="332"/>
      <c r="K18" s="332"/>
      <c r="L18" s="332"/>
      <c r="M18" s="332"/>
      <c r="N18" s="332"/>
      <c r="O18" s="332"/>
      <c r="P18" s="332"/>
      <c r="Q18" s="332"/>
      <c r="R18" s="332"/>
      <c r="S18" s="332"/>
      <c r="T18" s="334"/>
      <c r="U18" s="335"/>
      <c r="Z18"/>
      <c r="AY18" s="324" t="s">
        <v>2260</v>
      </c>
      <c r="AZ18" s="335"/>
      <c r="BA18" s="335"/>
      <c r="BB18" s="328"/>
      <c r="BC18" s="328"/>
      <c r="BD18" s="328"/>
      <c r="BE18" s="328"/>
      <c r="BF18" s="328"/>
      <c r="BG18" s="328"/>
      <c r="BH18" s="328"/>
      <c r="BI18" s="328"/>
      <c r="BJ18" s="328"/>
      <c r="BK18" s="328"/>
      <c r="BL18" s="328"/>
      <c r="BM18" s="328"/>
      <c r="BN18" s="328"/>
      <c r="BO18" s="328"/>
      <c r="BP18" s="328"/>
      <c r="BQ18" s="328"/>
      <c r="BR18" s="328"/>
      <c r="BS18" s="328"/>
      <c r="BT18" s="328"/>
      <c r="BU18" s="328"/>
      <c r="BV18" s="631"/>
      <c r="BW18" s="510"/>
    </row>
    <row r="19" spans="1:75" ht="13.5" hidden="1" customHeight="1">
      <c r="A19" s="332"/>
      <c r="C19" s="332"/>
      <c r="D19" s="332"/>
      <c r="E19" s="332"/>
      <c r="F19" s="332"/>
      <c r="G19" s="332"/>
      <c r="H19" s="333"/>
      <c r="I19" s="332"/>
      <c r="J19" s="332"/>
      <c r="K19" s="332"/>
      <c r="L19" s="332"/>
      <c r="M19" s="332"/>
      <c r="N19" s="332"/>
      <c r="O19" s="332"/>
      <c r="P19" s="332"/>
      <c r="Q19" s="332"/>
      <c r="R19" s="332"/>
      <c r="S19" s="332"/>
      <c r="T19" s="334"/>
      <c r="U19" s="335"/>
      <c r="Z19"/>
      <c r="AY19" s="324" t="s">
        <v>2261</v>
      </c>
      <c r="AZ19" s="335"/>
      <c r="BA19" s="335"/>
      <c r="BB19" s="328"/>
      <c r="BC19" s="328"/>
      <c r="BD19" s="328"/>
      <c r="BE19" s="328"/>
      <c r="BF19" s="328"/>
      <c r="BG19" s="328"/>
      <c r="BH19" s="328"/>
      <c r="BI19" s="328"/>
      <c r="BJ19" s="328"/>
      <c r="BK19" s="328"/>
      <c r="BL19" s="328"/>
      <c r="BM19" s="328"/>
      <c r="BN19" s="328"/>
      <c r="BO19" s="328"/>
      <c r="BP19" s="328"/>
      <c r="BQ19" s="328"/>
      <c r="BR19" s="328"/>
      <c r="BS19" s="328"/>
      <c r="BT19" s="328"/>
      <c r="BU19" s="328"/>
      <c r="BV19" s="631"/>
      <c r="BW19" s="510"/>
    </row>
    <row r="20" spans="1:75" ht="13.5" hidden="1" customHeight="1">
      <c r="A20" s="332"/>
      <c r="C20" s="332"/>
      <c r="D20" s="332"/>
      <c r="E20" s="332"/>
      <c r="F20" s="332"/>
      <c r="G20" s="332"/>
      <c r="H20" s="333"/>
      <c r="I20" s="332"/>
      <c r="J20" s="332"/>
      <c r="K20" s="332"/>
      <c r="L20" s="332"/>
      <c r="M20" s="332"/>
      <c r="N20" s="332"/>
      <c r="O20" s="332"/>
      <c r="P20" s="332"/>
      <c r="Q20" s="332"/>
      <c r="R20" s="332"/>
      <c r="S20" s="332"/>
      <c r="T20" s="334"/>
      <c r="U20" s="335"/>
      <c r="Z20"/>
      <c r="AY20" s="324" t="s">
        <v>2262</v>
      </c>
      <c r="AZ20" s="335"/>
      <c r="BA20" s="335"/>
      <c r="BB20" s="328"/>
      <c r="BC20" s="328"/>
      <c r="BD20" s="328"/>
      <c r="BE20" s="328"/>
      <c r="BF20" s="328"/>
      <c r="BG20" s="328"/>
      <c r="BH20" s="328"/>
      <c r="BI20" s="328"/>
      <c r="BJ20" s="328"/>
      <c r="BK20" s="328"/>
      <c r="BL20" s="328"/>
      <c r="BM20" s="328"/>
      <c r="BN20" s="328"/>
      <c r="BO20" s="328"/>
      <c r="BP20" s="328"/>
      <c r="BQ20" s="328"/>
      <c r="BR20" s="328"/>
      <c r="BS20" s="328"/>
      <c r="BT20" s="328"/>
      <c r="BU20" s="328"/>
      <c r="BV20" s="631"/>
      <c r="BW20" s="510"/>
    </row>
    <row r="21" spans="1:75" ht="13.5" hidden="1" customHeight="1">
      <c r="A21" s="332"/>
      <c r="C21" s="332"/>
      <c r="D21" s="332"/>
      <c r="E21" s="332"/>
      <c r="F21" s="332"/>
      <c r="G21" s="332"/>
      <c r="H21" s="333"/>
      <c r="I21" s="332"/>
      <c r="J21" s="332"/>
      <c r="K21" s="332"/>
      <c r="L21" s="332"/>
      <c r="M21" s="332"/>
      <c r="N21" s="332"/>
      <c r="O21" s="332"/>
      <c r="P21" s="332"/>
      <c r="Q21" s="332"/>
      <c r="R21" s="332"/>
      <c r="S21" s="332"/>
      <c r="T21" s="334"/>
      <c r="U21" s="335"/>
      <c r="Z21"/>
      <c r="AY21" s="324" t="s">
        <v>2263</v>
      </c>
      <c r="AZ21" s="335"/>
      <c r="BA21" s="335"/>
      <c r="BB21" s="328"/>
      <c r="BC21" s="328"/>
      <c r="BD21" s="328"/>
      <c r="BE21" s="328"/>
      <c r="BF21" s="328"/>
      <c r="BG21" s="328"/>
      <c r="BH21" s="328"/>
      <c r="BI21" s="328"/>
      <c r="BJ21" s="328"/>
      <c r="BK21" s="328"/>
      <c r="BL21" s="328"/>
      <c r="BM21" s="328"/>
      <c r="BN21" s="328"/>
      <c r="BO21" s="328"/>
      <c r="BP21" s="328"/>
      <c r="BQ21" s="328"/>
      <c r="BR21" s="328"/>
      <c r="BS21" s="328"/>
      <c r="BT21" s="328"/>
      <c r="BU21" s="328"/>
      <c r="BV21" s="631"/>
      <c r="BW21" s="510"/>
    </row>
    <row r="22" spans="1:75" ht="13.5" hidden="1" customHeight="1">
      <c r="A22" s="332"/>
      <c r="C22" s="332"/>
      <c r="D22" s="332"/>
      <c r="E22" s="332"/>
      <c r="F22" s="332"/>
      <c r="G22" s="332"/>
      <c r="H22" s="333"/>
      <c r="I22" s="332"/>
      <c r="J22" s="332"/>
      <c r="K22" s="332"/>
      <c r="L22" s="332"/>
      <c r="M22" s="332"/>
      <c r="N22" s="332"/>
      <c r="O22" s="332"/>
      <c r="P22" s="332"/>
      <c r="Q22" s="332"/>
      <c r="R22" s="332"/>
      <c r="S22" s="332"/>
      <c r="T22" s="334"/>
      <c r="U22" s="335"/>
      <c r="Z22"/>
      <c r="AY22" s="324" t="s">
        <v>2264</v>
      </c>
      <c r="AZ22" s="335"/>
      <c r="BA22" s="335"/>
      <c r="BB22" s="328"/>
      <c r="BC22" s="328"/>
      <c r="BD22" s="328"/>
      <c r="BE22" s="328"/>
      <c r="BF22" s="328"/>
      <c r="BG22" s="328"/>
      <c r="BH22" s="328"/>
      <c r="BI22" s="328"/>
      <c r="BJ22" s="328"/>
      <c r="BK22" s="328"/>
      <c r="BL22" s="328"/>
      <c r="BM22" s="328"/>
      <c r="BN22" s="328"/>
      <c r="BO22" s="328"/>
      <c r="BP22" s="328"/>
      <c r="BQ22" s="328"/>
      <c r="BR22" s="328"/>
      <c r="BS22" s="328"/>
      <c r="BT22" s="328"/>
      <c r="BU22" s="328"/>
      <c r="BV22" s="631"/>
      <c r="BW22" s="510"/>
    </row>
    <row r="23" spans="1:75" ht="13.5" hidden="1" customHeight="1">
      <c r="A23" s="332"/>
      <c r="C23" s="332"/>
      <c r="D23" s="332"/>
      <c r="E23" s="332"/>
      <c r="F23" s="332"/>
      <c r="G23" s="332"/>
      <c r="H23" s="333"/>
      <c r="I23" s="332"/>
      <c r="J23" s="332"/>
      <c r="K23" s="332"/>
      <c r="L23" s="332"/>
      <c r="M23" s="332"/>
      <c r="N23" s="332"/>
      <c r="O23" s="332"/>
      <c r="P23" s="332"/>
      <c r="Q23" s="332"/>
      <c r="R23" s="332"/>
      <c r="S23" s="332"/>
      <c r="T23" s="334"/>
      <c r="U23" s="335"/>
      <c r="Z23"/>
      <c r="AY23" s="324" t="s">
        <v>2213</v>
      </c>
      <c r="AZ23" s="335"/>
      <c r="BA23" s="335"/>
      <c r="BB23" s="328"/>
      <c r="BC23" s="328"/>
      <c r="BD23" s="328"/>
      <c r="BE23" s="328"/>
      <c r="BF23" s="328"/>
      <c r="BG23" s="328"/>
      <c r="BH23" s="328"/>
      <c r="BI23" s="328"/>
      <c r="BJ23" s="328"/>
      <c r="BK23" s="328"/>
      <c r="BL23" s="328"/>
      <c r="BM23" s="328"/>
      <c r="BN23" s="328"/>
      <c r="BO23" s="328"/>
      <c r="BP23" s="328"/>
      <c r="BQ23" s="328"/>
      <c r="BR23" s="328"/>
      <c r="BS23" s="328"/>
      <c r="BT23" s="328"/>
      <c r="BU23" s="328"/>
      <c r="BV23" s="631"/>
      <c r="BW23" s="510"/>
    </row>
    <row r="24" spans="1:75" ht="13.5" hidden="1" customHeight="1">
      <c r="A24" s="332"/>
      <c r="C24" s="332"/>
      <c r="D24" s="332"/>
      <c r="E24" s="332"/>
      <c r="F24" s="332"/>
      <c r="G24" s="332"/>
      <c r="H24" s="333"/>
      <c r="I24" s="332"/>
      <c r="J24" s="332"/>
      <c r="K24" s="332"/>
      <c r="L24" s="332"/>
      <c r="M24" s="332"/>
      <c r="N24" s="332"/>
      <c r="O24" s="332"/>
      <c r="P24" s="332"/>
      <c r="Q24" s="332"/>
      <c r="R24" s="332"/>
      <c r="S24" s="332"/>
      <c r="T24" s="334"/>
      <c r="U24" s="335"/>
      <c r="Z24"/>
      <c r="AY24" s="324" t="s">
        <v>2214</v>
      </c>
      <c r="AZ24" s="335"/>
      <c r="BA24" s="335"/>
      <c r="BB24" s="328"/>
      <c r="BC24" s="328"/>
      <c r="BD24" s="328"/>
      <c r="BE24" s="328"/>
      <c r="BF24" s="328"/>
      <c r="BG24" s="328"/>
      <c r="BH24" s="328"/>
      <c r="BI24" s="328"/>
      <c r="BJ24" s="328"/>
      <c r="BK24" s="328"/>
      <c r="BL24" s="328"/>
      <c r="BM24" s="328"/>
      <c r="BN24" s="328"/>
      <c r="BO24" s="328"/>
      <c r="BP24" s="328"/>
      <c r="BQ24" s="328"/>
      <c r="BR24" s="328"/>
      <c r="BS24" s="328"/>
      <c r="BT24" s="328"/>
      <c r="BU24" s="328"/>
      <c r="BV24" s="631"/>
      <c r="BW24" s="2"/>
    </row>
    <row r="25" spans="1:75" ht="13.5" hidden="1" customHeight="1">
      <c r="A25" s="332"/>
      <c r="C25" s="332"/>
      <c r="D25" s="332"/>
      <c r="E25" s="332"/>
      <c r="F25" s="332"/>
      <c r="G25" s="332"/>
      <c r="H25" s="333"/>
      <c r="I25" s="332"/>
      <c r="J25" s="332"/>
      <c r="K25" s="332"/>
      <c r="L25" s="332"/>
      <c r="M25" s="332"/>
      <c r="N25" s="332"/>
      <c r="O25" s="332"/>
      <c r="P25" s="332"/>
      <c r="Q25" s="332"/>
      <c r="R25" s="332"/>
      <c r="S25" s="332"/>
      <c r="T25" s="334"/>
      <c r="U25" s="335"/>
      <c r="Z25"/>
      <c r="AY25" s="324" t="s">
        <v>2265</v>
      </c>
      <c r="AZ25" s="335"/>
      <c r="BA25" s="335"/>
      <c r="BB25" s="328"/>
      <c r="BC25" s="328"/>
      <c r="BD25" s="328"/>
      <c r="BE25" s="328"/>
      <c r="BF25" s="328"/>
      <c r="BG25" s="328"/>
      <c r="BH25" s="328"/>
      <c r="BI25" s="328"/>
      <c r="BJ25" s="328"/>
      <c r="BK25" s="328"/>
      <c r="BL25" s="328"/>
      <c r="BM25" s="328"/>
      <c r="BN25" s="328"/>
      <c r="BO25" s="328"/>
      <c r="BP25" s="328"/>
      <c r="BQ25" s="328"/>
      <c r="BR25" s="328"/>
      <c r="BS25" s="328"/>
      <c r="BT25" s="328"/>
      <c r="BU25" s="328"/>
      <c r="BV25" s="631"/>
      <c r="BW25" s="2"/>
    </row>
    <row r="26" spans="1:75" ht="13.5" hidden="1" customHeight="1">
      <c r="A26" s="332"/>
      <c r="C26" s="332"/>
      <c r="D26" s="332"/>
      <c r="E26" s="332"/>
      <c r="F26" s="332"/>
      <c r="G26" s="332"/>
      <c r="H26" s="333"/>
      <c r="I26" s="332"/>
      <c r="J26" s="332"/>
      <c r="K26" s="332"/>
      <c r="L26" s="332"/>
      <c r="M26" s="332"/>
      <c r="N26" s="332"/>
      <c r="O26" s="332"/>
      <c r="P26" s="332"/>
      <c r="Q26" s="332"/>
      <c r="R26" s="332"/>
      <c r="S26" s="332"/>
      <c r="T26" s="334"/>
      <c r="U26" s="335"/>
      <c r="Z26"/>
      <c r="AY26" s="324" t="s">
        <v>2219</v>
      </c>
      <c r="AZ26" s="335"/>
      <c r="BA26" s="335"/>
      <c r="BB26" s="328"/>
      <c r="BC26" s="328"/>
      <c r="BD26" s="328"/>
      <c r="BE26" s="328"/>
      <c r="BF26" s="328"/>
      <c r="BG26" s="328"/>
      <c r="BH26" s="328"/>
      <c r="BI26" s="328"/>
      <c r="BJ26" s="328"/>
      <c r="BK26" s="328"/>
      <c r="BL26" s="328"/>
      <c r="BM26" s="328"/>
      <c r="BN26" s="328"/>
      <c r="BO26" s="328"/>
      <c r="BP26" s="328"/>
      <c r="BQ26" s="328"/>
      <c r="BR26" s="328"/>
      <c r="BS26" s="328"/>
      <c r="BT26" s="328"/>
      <c r="BU26" s="328"/>
      <c r="BV26" s="631"/>
      <c r="BW26" s="2"/>
    </row>
    <row r="27" spans="1:75" ht="13.5" hidden="1" customHeight="1">
      <c r="A27" s="332"/>
      <c r="C27"/>
      <c r="D27"/>
      <c r="E27"/>
      <c r="F27"/>
      <c r="G27"/>
      <c r="H27"/>
      <c r="I27"/>
      <c r="J27"/>
      <c r="K27"/>
      <c r="L27"/>
      <c r="M27"/>
      <c r="N27"/>
      <c r="O27"/>
      <c r="P27" s="332"/>
      <c r="Q27" s="332"/>
      <c r="R27" s="332"/>
      <c r="S27" s="332"/>
      <c r="T27" s="334"/>
      <c r="U27" s="335"/>
      <c r="Z27"/>
      <c r="AY27" s="324" t="s">
        <v>2216</v>
      </c>
      <c r="AZ27" s="335"/>
      <c r="BA27" s="335"/>
      <c r="BB27" s="328"/>
      <c r="BC27" s="328"/>
      <c r="BD27" s="328"/>
      <c r="BE27" s="328"/>
      <c r="BF27" s="328"/>
      <c r="BG27" s="328"/>
      <c r="BH27" s="328"/>
      <c r="BI27" s="328"/>
      <c r="BJ27" s="328"/>
      <c r="BK27" s="328"/>
      <c r="BL27" s="328"/>
      <c r="BM27" s="328"/>
      <c r="BN27" s="328"/>
      <c r="BO27" s="328"/>
      <c r="BP27" s="328"/>
      <c r="BQ27" s="328"/>
      <c r="BR27" s="328"/>
      <c r="BS27" s="328"/>
      <c r="BT27" s="328"/>
      <c r="BU27" s="328"/>
      <c r="BV27" s="2"/>
      <c r="BW27" s="2"/>
    </row>
    <row r="28" spans="1:75" ht="13.5" hidden="1" customHeight="1">
      <c r="A28" s="332"/>
      <c r="C28"/>
      <c r="D28"/>
      <c r="E28"/>
      <c r="F28"/>
      <c r="G28"/>
      <c r="H28"/>
      <c r="I28"/>
      <c r="J28"/>
      <c r="K28"/>
      <c r="L28"/>
      <c r="M28"/>
      <c r="N28"/>
      <c r="O28"/>
      <c r="P28" s="332"/>
      <c r="Q28" s="332"/>
      <c r="R28" s="332"/>
      <c r="S28" s="332"/>
      <c r="T28" s="334"/>
      <c r="U28" s="335"/>
      <c r="Z28"/>
      <c r="AY28" s="324" t="s">
        <v>2266</v>
      </c>
      <c r="AZ28" s="335"/>
      <c r="BA28" s="335"/>
      <c r="BB28" s="328"/>
      <c r="BC28" s="328"/>
      <c r="BD28" s="328"/>
      <c r="BE28" s="328"/>
      <c r="BF28" s="328"/>
      <c r="BG28" s="328"/>
      <c r="BH28" s="328"/>
      <c r="BI28" s="328"/>
      <c r="BJ28" s="328"/>
      <c r="BK28" s="328"/>
      <c r="BL28" s="328"/>
      <c r="BM28" s="328"/>
      <c r="BN28" s="328"/>
      <c r="BO28" s="328"/>
      <c r="BP28" s="328"/>
      <c r="BQ28" s="328"/>
      <c r="BR28" s="328"/>
      <c r="BS28" s="328"/>
      <c r="BT28" s="328"/>
      <c r="BU28" s="328"/>
      <c r="BV28" s="2"/>
      <c r="BW28" s="2"/>
    </row>
    <row r="29" spans="1:75" ht="13.5" hidden="1" customHeight="1">
      <c r="A29" s="332"/>
      <c r="C29"/>
      <c r="D29"/>
      <c r="E29"/>
      <c r="F29"/>
      <c r="G29"/>
      <c r="H29"/>
      <c r="I29"/>
      <c r="J29"/>
      <c r="K29"/>
      <c r="L29"/>
      <c r="M29"/>
      <c r="N29"/>
      <c r="O29"/>
      <c r="P29" s="332"/>
      <c r="Q29" s="332"/>
      <c r="R29" s="332"/>
      <c r="S29" s="332"/>
      <c r="T29" s="334"/>
      <c r="U29" s="335"/>
      <c r="Z29"/>
      <c r="AY29" s="324" t="s">
        <v>2267</v>
      </c>
      <c r="AZ29" s="335"/>
      <c r="BA29" s="335"/>
      <c r="BB29" s="328"/>
      <c r="BC29" s="328"/>
      <c r="BD29" s="328"/>
      <c r="BE29" s="328"/>
      <c r="BF29" s="328"/>
      <c r="BG29" s="328"/>
      <c r="BH29" s="328"/>
      <c r="BI29" s="328"/>
      <c r="BJ29" s="328"/>
      <c r="BK29" s="328"/>
      <c r="BL29" s="328"/>
      <c r="BM29" s="328"/>
      <c r="BN29" s="328"/>
      <c r="BO29" s="328"/>
      <c r="BP29" s="328"/>
      <c r="BQ29" s="328"/>
      <c r="BR29" s="328"/>
      <c r="BS29" s="328"/>
      <c r="BT29" s="328"/>
      <c r="BU29" s="328"/>
      <c r="BV29" s="2"/>
      <c r="BW29" s="2"/>
    </row>
    <row r="30" spans="1:75" ht="13.5" hidden="1" customHeight="1">
      <c r="A30" s="332"/>
      <c r="C30"/>
      <c r="D30"/>
      <c r="E30"/>
      <c r="F30"/>
      <c r="G30"/>
      <c r="H30"/>
      <c r="I30"/>
      <c r="J30"/>
      <c r="K30"/>
      <c r="L30"/>
      <c r="M30"/>
      <c r="N30"/>
      <c r="O30"/>
      <c r="P30" s="332"/>
      <c r="Q30" s="332"/>
      <c r="R30" s="332"/>
      <c r="S30" s="332"/>
      <c r="T30" s="334"/>
      <c r="U30" s="335"/>
      <c r="Z30"/>
      <c r="AY30" s="324" t="s">
        <v>2217</v>
      </c>
      <c r="AZ30" s="335"/>
      <c r="BA30" s="335"/>
      <c r="BB30" s="328"/>
      <c r="BC30" s="328"/>
      <c r="BD30" s="328"/>
      <c r="BE30" s="328"/>
      <c r="BF30" s="328"/>
      <c r="BG30" s="328"/>
      <c r="BH30" s="328"/>
      <c r="BI30" s="328"/>
      <c r="BJ30" s="328"/>
      <c r="BK30" s="328"/>
      <c r="BL30" s="328"/>
      <c r="BM30" s="328"/>
      <c r="BN30" s="328"/>
      <c r="BO30" s="328"/>
      <c r="BP30" s="328"/>
      <c r="BQ30" s="328"/>
      <c r="BR30" s="328"/>
      <c r="BS30" s="328"/>
      <c r="BT30" s="328"/>
      <c r="BU30" s="328"/>
      <c r="BV30" s="2"/>
      <c r="BW30" s="2"/>
    </row>
    <row r="31" spans="1:75" ht="13.5" hidden="1" customHeight="1">
      <c r="A31" s="332"/>
      <c r="C31"/>
      <c r="D31"/>
      <c r="E31"/>
      <c r="F31"/>
      <c r="G31"/>
      <c r="H31"/>
      <c r="I31"/>
      <c r="J31"/>
      <c r="K31"/>
      <c r="L31"/>
      <c r="M31"/>
      <c r="N31"/>
      <c r="O31"/>
      <c r="P31" s="332"/>
      <c r="Q31" s="332"/>
      <c r="R31" s="332"/>
      <c r="S31" s="332"/>
      <c r="T31" s="334"/>
      <c r="U31" s="335"/>
      <c r="Z31"/>
      <c r="AY31" s="324" t="s">
        <v>2268</v>
      </c>
      <c r="AZ31" s="335"/>
      <c r="BA31" s="335"/>
      <c r="BB31" s="328"/>
      <c r="BC31" s="328"/>
      <c r="BD31" s="328"/>
      <c r="BE31" s="328"/>
      <c r="BF31" s="328"/>
      <c r="BG31" s="328"/>
      <c r="BH31" s="328"/>
      <c r="BI31" s="328"/>
      <c r="BJ31" s="328"/>
      <c r="BK31" s="328"/>
      <c r="BL31" s="328"/>
      <c r="BM31" s="328"/>
      <c r="BN31" s="328"/>
      <c r="BO31" s="328"/>
      <c r="BP31" s="328"/>
      <c r="BQ31" s="328"/>
      <c r="BR31" s="328"/>
      <c r="BS31" s="328"/>
      <c r="BT31" s="328"/>
      <c r="BU31" s="328"/>
    </row>
    <row r="32" spans="1:75" ht="13.5" hidden="1" customHeight="1">
      <c r="A32" s="332"/>
      <c r="C32"/>
      <c r="D32"/>
      <c r="E32"/>
      <c r="F32"/>
      <c r="G32"/>
      <c r="H32"/>
      <c r="I32"/>
      <c r="J32"/>
      <c r="K32"/>
      <c r="L32"/>
      <c r="M32"/>
      <c r="N32"/>
      <c r="O32"/>
      <c r="P32" s="332"/>
      <c r="Q32" s="332"/>
      <c r="R32" s="332"/>
      <c r="S32" s="332"/>
      <c r="T32" s="334"/>
      <c r="U32" s="335"/>
      <c r="Z32"/>
      <c r="AY32" s="324" t="s">
        <v>2269</v>
      </c>
      <c r="AZ32" s="335"/>
      <c r="BA32" s="335"/>
      <c r="BB32" s="328"/>
      <c r="BC32" s="328"/>
      <c r="BD32" s="328"/>
      <c r="BE32" s="328"/>
      <c r="BF32" s="328"/>
      <c r="BG32" s="328"/>
      <c r="BH32" s="328"/>
      <c r="BI32" s="328"/>
      <c r="BJ32" s="328"/>
      <c r="BK32" s="328"/>
      <c r="BL32" s="328"/>
      <c r="BM32" s="328"/>
      <c r="BN32" s="328"/>
      <c r="BO32" s="328"/>
      <c r="BP32" s="328"/>
      <c r="BQ32" s="328"/>
      <c r="BR32" s="328"/>
      <c r="BS32" s="328"/>
      <c r="BT32" s="328"/>
      <c r="BU32" s="328"/>
    </row>
    <row r="33" spans="1:73" ht="13.5" hidden="1" customHeight="1">
      <c r="A33" s="332"/>
      <c r="C33"/>
      <c r="D33"/>
      <c r="E33"/>
      <c r="F33"/>
      <c r="G33"/>
      <c r="H33"/>
      <c r="I33"/>
      <c r="J33"/>
      <c r="K33"/>
      <c r="L33"/>
      <c r="M33"/>
      <c r="N33"/>
      <c r="O33"/>
      <c r="P33" s="332"/>
      <c r="Q33" s="332"/>
      <c r="R33" s="332"/>
      <c r="S33" s="332"/>
      <c r="T33" s="334"/>
      <c r="U33" s="335"/>
      <c r="Z33"/>
      <c r="AY33" s="324" t="s">
        <v>2270</v>
      </c>
      <c r="AZ33" s="335"/>
      <c r="BA33" s="335"/>
      <c r="BB33" s="328"/>
      <c r="BC33" s="328"/>
      <c r="BD33" s="328"/>
      <c r="BE33" s="328"/>
      <c r="BF33" s="328"/>
      <c r="BG33" s="328"/>
      <c r="BH33" s="328"/>
      <c r="BI33" s="328"/>
      <c r="BJ33" s="328"/>
      <c r="BK33" s="328"/>
      <c r="BL33" s="328"/>
      <c r="BM33" s="328"/>
      <c r="BN33" s="328"/>
      <c r="BO33" s="328"/>
      <c r="BP33" s="328"/>
      <c r="BQ33" s="328"/>
      <c r="BR33" s="328"/>
      <c r="BS33" s="328"/>
      <c r="BT33" s="328"/>
      <c r="BU33" s="328"/>
    </row>
    <row r="34" spans="1:73" ht="13.5" hidden="1" customHeight="1">
      <c r="A34" s="332"/>
      <c r="C34"/>
      <c r="D34"/>
      <c r="E34"/>
      <c r="F34"/>
      <c r="G34"/>
      <c r="H34"/>
      <c r="I34"/>
      <c r="J34"/>
      <c r="K34"/>
      <c r="L34"/>
      <c r="M34"/>
      <c r="N34"/>
      <c r="O34"/>
      <c r="P34" s="332"/>
      <c r="Q34" s="332"/>
      <c r="R34" s="332"/>
      <c r="S34" s="332"/>
      <c r="T34" s="334"/>
      <c r="U34" s="335"/>
      <c r="Z34"/>
      <c r="AY34" s="324" t="s">
        <v>2212</v>
      </c>
      <c r="AZ34" s="335"/>
      <c r="BA34" s="335"/>
      <c r="BB34" s="328"/>
      <c r="BC34" s="328"/>
      <c r="BD34" s="328"/>
      <c r="BE34" s="328"/>
      <c r="BF34" s="328"/>
      <c r="BG34" s="328"/>
      <c r="BH34" s="328"/>
      <c r="BI34" s="328"/>
      <c r="BJ34" s="328"/>
      <c r="BK34" s="328"/>
      <c r="BL34" s="328"/>
      <c r="BM34" s="328"/>
      <c r="BN34" s="328"/>
      <c r="BO34" s="328"/>
      <c r="BP34" s="328"/>
      <c r="BQ34" s="328"/>
      <c r="BR34" s="328"/>
      <c r="BS34" s="328"/>
      <c r="BT34" s="328"/>
      <c r="BU34" s="328"/>
    </row>
    <row r="35" spans="1:73" ht="13.5" hidden="1" customHeight="1">
      <c r="A35" s="332"/>
      <c r="C35"/>
      <c r="D35"/>
      <c r="E35"/>
      <c r="F35"/>
      <c r="G35"/>
      <c r="H35"/>
      <c r="I35"/>
      <c r="J35"/>
      <c r="K35"/>
      <c r="L35"/>
      <c r="M35"/>
      <c r="N35"/>
      <c r="O35"/>
      <c r="P35" s="332"/>
      <c r="Q35" s="332"/>
      <c r="R35" s="332"/>
      <c r="S35" s="332"/>
      <c r="T35" s="334"/>
      <c r="U35" s="335"/>
      <c r="Z35"/>
      <c r="AY35" s="324" t="s">
        <v>2271</v>
      </c>
      <c r="AZ35" s="335"/>
      <c r="BA35" s="335"/>
      <c r="BB35" s="328"/>
      <c r="BC35" s="328"/>
      <c r="BD35" s="328"/>
      <c r="BE35" s="328"/>
      <c r="BF35" s="328"/>
      <c r="BG35" s="328"/>
      <c r="BH35" s="328"/>
      <c r="BI35" s="328"/>
      <c r="BJ35" s="328"/>
      <c r="BK35" s="328"/>
      <c r="BL35" s="328"/>
      <c r="BM35" s="328"/>
      <c r="BN35" s="328"/>
      <c r="BO35" s="328"/>
      <c r="BP35" s="328"/>
      <c r="BQ35" s="328"/>
      <c r="BR35" s="328"/>
      <c r="BS35" s="328"/>
      <c r="BT35" s="328"/>
      <c r="BU35" s="328"/>
    </row>
    <row r="36" spans="1:73" ht="13.5" hidden="1" customHeight="1">
      <c r="A36" s="332"/>
      <c r="C36"/>
      <c r="D36"/>
      <c r="E36"/>
      <c r="F36"/>
      <c r="G36"/>
      <c r="H36"/>
      <c r="I36"/>
      <c r="J36"/>
      <c r="K36"/>
      <c r="L36"/>
      <c r="M36"/>
      <c r="N36"/>
      <c r="O36"/>
      <c r="P36" s="332"/>
      <c r="Q36" s="332"/>
      <c r="R36" s="332"/>
      <c r="S36" s="332"/>
      <c r="T36" s="334"/>
      <c r="U36" s="335"/>
      <c r="Z36"/>
      <c r="AY36" s="324" t="s">
        <v>2272</v>
      </c>
      <c r="AZ36" s="335"/>
      <c r="BA36" s="335"/>
      <c r="BB36" s="328"/>
      <c r="BC36" s="328"/>
      <c r="BD36" s="328"/>
      <c r="BE36" s="328"/>
      <c r="BF36" s="328"/>
      <c r="BG36" s="328"/>
      <c r="BH36" s="328"/>
      <c r="BI36" s="328"/>
      <c r="BJ36" s="328"/>
      <c r="BK36" s="328"/>
      <c r="BL36" s="328"/>
      <c r="BM36" s="328"/>
      <c r="BN36" s="328"/>
      <c r="BO36" s="328"/>
      <c r="BP36" s="328"/>
      <c r="BQ36" s="328"/>
      <c r="BR36" s="328"/>
      <c r="BS36" s="328"/>
      <c r="BT36" s="328"/>
      <c r="BU36" s="328"/>
    </row>
    <row r="37" spans="1:73" ht="13.5" hidden="1" customHeight="1">
      <c r="A37" s="332"/>
      <c r="C37"/>
      <c r="D37"/>
      <c r="E37"/>
      <c r="F37"/>
      <c r="G37"/>
      <c r="H37"/>
      <c r="I37"/>
      <c r="J37"/>
      <c r="K37"/>
      <c r="L37"/>
      <c r="M37"/>
      <c r="N37"/>
      <c r="O37"/>
      <c r="P37" s="332"/>
      <c r="Q37" s="332"/>
      <c r="R37" s="332"/>
      <c r="S37" s="332"/>
      <c r="T37" s="334"/>
      <c r="U37" s="335"/>
      <c r="Z37"/>
      <c r="AY37" s="324" t="s">
        <v>2412</v>
      </c>
      <c r="AZ37" s="335"/>
      <c r="BA37" s="335"/>
      <c r="BB37" s="328"/>
      <c r="BC37" s="328"/>
      <c r="BD37" s="328"/>
      <c r="BE37" s="328"/>
      <c r="BF37" s="328"/>
      <c r="BG37" s="328"/>
      <c r="BH37" s="328"/>
      <c r="BI37" s="328"/>
      <c r="BJ37" s="328"/>
      <c r="BK37" s="328"/>
      <c r="BL37" s="328"/>
      <c r="BM37" s="328"/>
      <c r="BN37" s="328"/>
      <c r="BO37" s="328"/>
      <c r="BP37" s="328"/>
      <c r="BQ37" s="328"/>
      <c r="BR37" s="328"/>
      <c r="BS37" s="328"/>
      <c r="BT37" s="328"/>
      <c r="BU37" s="328"/>
    </row>
    <row r="38" spans="1:73" ht="13.5" hidden="1" customHeight="1">
      <c r="A38" s="332"/>
      <c r="C38"/>
      <c r="D38"/>
      <c r="E38"/>
      <c r="F38"/>
      <c r="G38"/>
      <c r="H38"/>
      <c r="I38"/>
      <c r="J38"/>
      <c r="K38"/>
      <c r="L38"/>
      <c r="M38"/>
      <c r="N38"/>
      <c r="O38"/>
      <c r="P38" s="332"/>
      <c r="Q38" s="332"/>
      <c r="R38" s="332"/>
      <c r="S38" s="332"/>
      <c r="T38" s="334"/>
      <c r="U38" s="335"/>
      <c r="Z38"/>
      <c r="AY38" s="324" t="s">
        <v>2273</v>
      </c>
      <c r="AZ38" s="335"/>
      <c r="BA38" s="335"/>
      <c r="BB38" s="328"/>
      <c r="BC38" s="328"/>
      <c r="BD38" s="328"/>
      <c r="BE38" s="328"/>
      <c r="BF38" s="328"/>
      <c r="BG38" s="328"/>
      <c r="BH38" s="328"/>
      <c r="BI38" s="328"/>
      <c r="BJ38" s="328"/>
      <c r="BK38" s="328"/>
      <c r="BL38" s="328"/>
      <c r="BM38" s="328"/>
      <c r="BN38" s="328"/>
      <c r="BO38" s="328"/>
      <c r="BP38" s="328"/>
      <c r="BQ38" s="328"/>
      <c r="BR38" s="328"/>
      <c r="BS38" s="328"/>
      <c r="BT38" s="328"/>
      <c r="BU38" s="328"/>
    </row>
    <row r="39" spans="1:73" ht="13.5" hidden="1" customHeight="1">
      <c r="A39" s="332"/>
      <c r="C39"/>
      <c r="D39"/>
      <c r="E39"/>
      <c r="F39"/>
      <c r="G39"/>
      <c r="H39"/>
      <c r="I39"/>
      <c r="J39"/>
      <c r="K39"/>
      <c r="L39"/>
      <c r="M39"/>
      <c r="N39"/>
      <c r="O39"/>
      <c r="P39" s="332"/>
      <c r="Q39" s="332"/>
      <c r="R39" s="332"/>
      <c r="S39" s="332"/>
      <c r="T39" s="334"/>
      <c r="U39" s="335"/>
      <c r="Z39"/>
      <c r="AY39" s="324" t="s">
        <v>2274</v>
      </c>
      <c r="AZ39" s="335"/>
      <c r="BA39" s="335"/>
      <c r="BB39" s="328"/>
      <c r="BC39" s="328"/>
      <c r="BD39" s="328"/>
      <c r="BE39" s="328"/>
      <c r="BF39" s="328"/>
      <c r="BG39" s="328"/>
      <c r="BH39" s="328"/>
      <c r="BI39" s="328"/>
      <c r="BJ39" s="328"/>
      <c r="BK39" s="328"/>
      <c r="BL39" s="328"/>
      <c r="BM39" s="328"/>
      <c r="BN39" s="328"/>
      <c r="BO39" s="328"/>
      <c r="BP39" s="328"/>
      <c r="BQ39" s="328"/>
      <c r="BR39" s="328"/>
      <c r="BS39" s="328"/>
      <c r="BT39" s="328"/>
      <c r="BU39" s="328"/>
    </row>
    <row r="40" spans="1:73" ht="13.5" hidden="1" customHeight="1">
      <c r="A40" s="332"/>
      <c r="C40"/>
      <c r="D40"/>
      <c r="E40"/>
      <c r="F40"/>
      <c r="G40"/>
      <c r="H40"/>
      <c r="I40"/>
      <c r="J40"/>
      <c r="K40"/>
      <c r="L40"/>
      <c r="M40"/>
      <c r="N40"/>
      <c r="O40"/>
      <c r="P40" s="332"/>
      <c r="Q40" s="332"/>
      <c r="R40" s="332"/>
      <c r="S40" s="332"/>
      <c r="T40" s="334"/>
      <c r="U40" s="335"/>
      <c r="Z40"/>
      <c r="AY40" s="324" t="s">
        <v>2275</v>
      </c>
      <c r="AZ40" s="335"/>
      <c r="BA40" s="335"/>
      <c r="BB40" s="328"/>
      <c r="BC40" s="328"/>
      <c r="BD40" s="328"/>
      <c r="BE40" s="328"/>
      <c r="BF40" s="328"/>
      <c r="BG40" s="328"/>
      <c r="BH40" s="328"/>
      <c r="BI40" s="328"/>
      <c r="BJ40" s="328"/>
      <c r="BK40" s="328"/>
      <c r="BL40" s="328"/>
      <c r="BM40" s="328"/>
      <c r="BN40" s="328"/>
      <c r="BO40" s="328"/>
      <c r="BP40" s="328"/>
      <c r="BQ40" s="328"/>
      <c r="BR40" s="328"/>
      <c r="BS40" s="328"/>
      <c r="BT40" s="328"/>
      <c r="BU40" s="328"/>
    </row>
    <row r="41" spans="1:73" ht="13.5" hidden="1" customHeight="1">
      <c r="A41" s="332"/>
      <c r="C41"/>
      <c r="D41"/>
      <c r="E41"/>
      <c r="F41"/>
      <c r="G41"/>
      <c r="H41"/>
      <c r="I41"/>
      <c r="J41"/>
      <c r="K41"/>
      <c r="L41"/>
      <c r="M41"/>
      <c r="N41"/>
      <c r="O41"/>
      <c r="P41" s="332"/>
      <c r="Q41" s="332"/>
      <c r="R41" s="332"/>
      <c r="S41" s="332"/>
      <c r="Z41"/>
      <c r="AY41" s="324" t="s">
        <v>2277</v>
      </c>
      <c r="AZ41" s="335"/>
      <c r="BA41" s="335"/>
      <c r="BB41" s="328"/>
      <c r="BC41" s="328"/>
      <c r="BD41" s="328"/>
      <c r="BE41" s="328"/>
      <c r="BF41" s="328"/>
      <c r="BG41" s="328"/>
      <c r="BH41" s="328"/>
      <c r="BI41" s="328"/>
      <c r="BJ41" s="328"/>
      <c r="BK41" s="328"/>
      <c r="BL41" s="328"/>
      <c r="BM41" s="328"/>
      <c r="BN41" s="328"/>
      <c r="BO41" s="328"/>
      <c r="BP41" s="328"/>
      <c r="BQ41" s="328"/>
      <c r="BR41" s="328"/>
      <c r="BS41" s="328"/>
      <c r="BT41" s="328"/>
      <c r="BU41" s="328"/>
    </row>
    <row r="42" spans="1:73" ht="13.5" hidden="1" customHeight="1">
      <c r="A42" s="332"/>
      <c r="C42"/>
      <c r="D42"/>
      <c r="E42"/>
      <c r="F42"/>
      <c r="G42"/>
      <c r="H42"/>
      <c r="I42"/>
      <c r="J42"/>
      <c r="K42"/>
      <c r="L42"/>
      <c r="M42"/>
      <c r="N42"/>
      <c r="O42"/>
      <c r="P42" s="336"/>
      <c r="Q42" s="336"/>
      <c r="R42" s="336"/>
      <c r="S42" s="336"/>
      <c r="Z42"/>
      <c r="AY42" s="2" t="s">
        <v>2279</v>
      </c>
      <c r="AZ42" s="335"/>
      <c r="BA42" s="335"/>
      <c r="BB42" s="328"/>
      <c r="BC42" s="328"/>
      <c r="BD42" s="328"/>
      <c r="BE42" s="328"/>
      <c r="BF42" s="328"/>
      <c r="BG42" s="328"/>
      <c r="BH42" s="328"/>
      <c r="BI42" s="328"/>
      <c r="BJ42" s="328"/>
      <c r="BK42" s="328"/>
      <c r="BL42" s="328"/>
      <c r="BM42" s="328"/>
      <c r="BN42" s="328"/>
      <c r="BO42" s="328"/>
      <c r="BP42" s="328"/>
      <c r="BQ42" s="328"/>
      <c r="BR42" s="328"/>
      <c r="BS42" s="328"/>
      <c r="BT42" s="328"/>
      <c r="BU42" s="328"/>
    </row>
    <row r="43" spans="1:73" ht="13.5" hidden="1" customHeight="1">
      <c r="A43" s="332"/>
      <c r="C43"/>
      <c r="D43"/>
      <c r="E43"/>
      <c r="F43"/>
      <c r="G43"/>
      <c r="H43"/>
      <c r="I43"/>
      <c r="J43"/>
      <c r="K43"/>
      <c r="L43"/>
      <c r="M43"/>
      <c r="N43"/>
      <c r="O43"/>
      <c r="Z43"/>
      <c r="AY43" s="2" t="s">
        <v>2278</v>
      </c>
      <c r="AZ43" s="335"/>
      <c r="BA43" s="335"/>
      <c r="BB43" s="328"/>
      <c r="BC43" s="328"/>
      <c r="BD43" s="328"/>
      <c r="BE43" s="328"/>
      <c r="BF43" s="328"/>
      <c r="BG43" s="328"/>
      <c r="BH43" s="328"/>
      <c r="BI43" s="328"/>
      <c r="BJ43" s="328"/>
      <c r="BK43" s="328"/>
      <c r="BL43" s="328"/>
      <c r="BM43" s="328"/>
      <c r="BN43" s="328"/>
      <c r="BO43" s="328"/>
      <c r="BP43" s="328"/>
      <c r="BQ43" s="328"/>
      <c r="BR43" s="328"/>
      <c r="BS43" s="328"/>
      <c r="BT43" s="328"/>
      <c r="BU43" s="328"/>
    </row>
    <row r="44" spans="1:73" ht="13.5" hidden="1" customHeight="1">
      <c r="A44" s="332"/>
      <c r="C44" s="332"/>
      <c r="D44" s="332"/>
      <c r="E44" s="332"/>
      <c r="F44" s="332"/>
      <c r="G44" s="332"/>
      <c r="H44" s="333"/>
      <c r="I44" s="332"/>
      <c r="J44" s="332"/>
      <c r="K44" s="332"/>
      <c r="L44" s="332"/>
      <c r="M44" s="332"/>
      <c r="N44" s="332"/>
      <c r="O44" s="332"/>
      <c r="P44" s="332"/>
      <c r="Q44" s="332"/>
      <c r="R44" s="332"/>
      <c r="S44" s="332"/>
      <c r="T44" s="334"/>
      <c r="U44" s="335"/>
      <c r="Z44"/>
      <c r="AZ44" s="335"/>
      <c r="BA44" s="335"/>
      <c r="BB44" s="328"/>
      <c r="BC44" s="328"/>
      <c r="BD44" s="328"/>
      <c r="BE44" s="328"/>
      <c r="BF44" s="328"/>
      <c r="BG44" s="328"/>
      <c r="BH44" s="328"/>
      <c r="BI44" s="328"/>
      <c r="BJ44" s="328"/>
      <c r="BK44" s="328"/>
      <c r="BL44" s="328"/>
      <c r="BM44" s="328"/>
      <c r="BN44" s="328"/>
      <c r="BO44" s="328"/>
      <c r="BP44" s="328"/>
      <c r="BQ44" s="328"/>
      <c r="BR44" s="328"/>
      <c r="BS44" s="328"/>
      <c r="BT44" s="328"/>
      <c r="BU44" s="328"/>
    </row>
    <row r="45" spans="1:73" s="321" customFormat="1" ht="13.5" hidden="1" customHeight="1">
      <c r="A45" s="337"/>
      <c r="C45" s="337"/>
      <c r="D45" s="337"/>
      <c r="E45" s="337"/>
      <c r="F45" s="337"/>
      <c r="G45" s="337"/>
      <c r="H45" s="338"/>
      <c r="I45" s="337"/>
      <c r="J45" s="337"/>
      <c r="K45" s="337"/>
      <c r="L45" s="337"/>
      <c r="M45" s="337"/>
      <c r="N45" s="337"/>
      <c r="O45" s="337"/>
      <c r="P45" s="337"/>
      <c r="Q45" s="337"/>
      <c r="R45" s="337"/>
      <c r="S45" s="337"/>
      <c r="T45" s="339"/>
      <c r="U45" s="340"/>
      <c r="Z45" s="341"/>
      <c r="AD45" s="616"/>
      <c r="AE45" s="452"/>
      <c r="AF45" s="452"/>
      <c r="AG45" s="452"/>
      <c r="AH45" s="453"/>
      <c r="AI45" s="453"/>
      <c r="AJ45" s="453"/>
      <c r="AK45" s="453"/>
      <c r="AL45" s="453"/>
      <c r="AM45" s="453"/>
      <c r="AN45" s="453"/>
      <c r="AO45" s="453"/>
      <c r="AP45" s="453"/>
      <c r="AQ45" s="453"/>
      <c r="AR45" s="453"/>
      <c r="AS45" s="453"/>
      <c r="AT45" s="453"/>
      <c r="AZ45" s="340"/>
      <c r="BA45" s="340"/>
      <c r="BB45" s="342"/>
      <c r="BC45" s="342"/>
      <c r="BD45" s="342"/>
      <c r="BE45" s="342"/>
      <c r="BF45" s="342"/>
      <c r="BG45" s="342"/>
      <c r="BH45" s="342"/>
      <c r="BI45" s="342"/>
      <c r="BJ45" s="342"/>
      <c r="BK45" s="342"/>
      <c r="BL45" s="342"/>
      <c r="BM45" s="342"/>
      <c r="BN45" s="342"/>
      <c r="BO45" s="342"/>
      <c r="BP45" s="342"/>
      <c r="BQ45" s="342"/>
      <c r="BR45" s="342"/>
      <c r="BS45" s="342"/>
      <c r="BT45" s="342"/>
      <c r="BU45" s="342"/>
    </row>
    <row r="46" spans="1:73" ht="13.5" hidden="1" customHeight="1">
      <c r="A46" s="332"/>
      <c r="C46" s="332"/>
      <c r="D46" s="332"/>
      <c r="E46" s="332"/>
      <c r="F46" s="332"/>
      <c r="G46" s="332"/>
      <c r="H46" s="333"/>
      <c r="I46" s="332"/>
      <c r="J46" s="332"/>
      <c r="K46" s="332"/>
      <c r="L46" s="332"/>
      <c r="M46" s="332"/>
      <c r="N46" s="332"/>
      <c r="O46" s="332"/>
      <c r="P46" s="332"/>
      <c r="Q46" s="332"/>
      <c r="R46" s="332"/>
      <c r="S46" s="332"/>
      <c r="T46" s="334"/>
      <c r="U46" s="335"/>
      <c r="Z46"/>
      <c r="AZ46" s="335"/>
      <c r="BA46" s="335"/>
      <c r="BB46" s="328"/>
      <c r="BC46" s="328"/>
      <c r="BD46" s="328"/>
      <c r="BE46" s="328"/>
      <c r="BF46" s="328"/>
      <c r="BG46" s="328"/>
      <c r="BH46" s="328"/>
      <c r="BI46" s="328"/>
      <c r="BJ46" s="328"/>
      <c r="BK46" s="328"/>
      <c r="BL46" s="328"/>
      <c r="BM46" s="328"/>
      <c r="BN46" s="328"/>
      <c r="BO46" s="328"/>
      <c r="BP46" s="328"/>
      <c r="BQ46" s="328"/>
      <c r="BR46" s="328"/>
      <c r="BS46" s="328"/>
      <c r="BT46" s="328"/>
      <c r="BU46" s="328"/>
    </row>
    <row r="47" spans="1:73" s="665" customFormat="1" ht="43.5" customHeight="1">
      <c r="A47" s="891" t="s">
        <v>4472</v>
      </c>
      <c r="B47" s="891"/>
      <c r="C47" s="891"/>
      <c r="D47" s="891"/>
      <c r="E47" s="891"/>
      <c r="F47" s="891"/>
      <c r="G47" s="891"/>
      <c r="H47" s="891"/>
      <c r="I47" s="891"/>
      <c r="J47" s="891"/>
      <c r="K47" s="891"/>
      <c r="L47" s="891"/>
      <c r="M47" s="891"/>
      <c r="N47" s="891"/>
      <c r="O47" s="891"/>
      <c r="P47" s="891"/>
      <c r="Q47" s="891"/>
      <c r="R47" s="891"/>
      <c r="S47" s="891"/>
      <c r="T47" s="891"/>
      <c r="U47" s="891"/>
      <c r="V47" s="891"/>
      <c r="W47" s="891"/>
      <c r="X47" s="891"/>
      <c r="Y47" s="891"/>
      <c r="Z47" s="891"/>
      <c r="AA47" s="891"/>
      <c r="AB47" s="891"/>
      <c r="AC47" s="891"/>
      <c r="AD47" s="662"/>
      <c r="AE47" s="663"/>
      <c r="AF47" s="663"/>
      <c r="AG47" s="663"/>
      <c r="AH47" s="664"/>
      <c r="AI47" s="664"/>
      <c r="AJ47" s="664"/>
      <c r="AK47" s="664"/>
      <c r="AL47" s="664"/>
      <c r="AM47" s="664"/>
      <c r="AN47" s="664"/>
      <c r="AO47" s="664"/>
      <c r="AP47" s="664"/>
      <c r="AQ47" s="664"/>
      <c r="AR47" s="664"/>
      <c r="AS47" s="664"/>
      <c r="AT47" s="664"/>
      <c r="AV47" s="666"/>
      <c r="AX47" s="667"/>
      <c r="AY47" s="667"/>
      <c r="AZ47" s="668"/>
      <c r="BA47" s="668"/>
      <c r="BB47" s="669"/>
      <c r="BC47" s="669"/>
      <c r="BD47" s="669"/>
      <c r="BE47" s="669"/>
      <c r="BF47" s="669"/>
      <c r="BG47" s="669"/>
      <c r="BH47" s="669"/>
      <c r="BI47" s="669"/>
      <c r="BJ47" s="669"/>
      <c r="BK47" s="669"/>
      <c r="BL47" s="669"/>
      <c r="BM47" s="669"/>
      <c r="BN47" s="669"/>
      <c r="BO47" s="669"/>
      <c r="BP47" s="669"/>
      <c r="BQ47" s="669"/>
      <c r="BR47" s="669"/>
      <c r="BS47" s="669"/>
      <c r="BT47" s="669"/>
      <c r="BU47" s="669"/>
    </row>
    <row r="48" spans="1:73" s="665" customFormat="1" ht="16.2">
      <c r="A48" s="343" t="s">
        <v>1618</v>
      </c>
      <c r="B48" s="3"/>
      <c r="C48" s="332"/>
      <c r="D48" s="332"/>
      <c r="E48" s="332"/>
      <c r="F48" s="332"/>
      <c r="G48" s="332"/>
      <c r="H48" s="333"/>
      <c r="I48" s="332"/>
      <c r="J48" s="332"/>
      <c r="K48" s="332"/>
      <c r="L48" s="332"/>
      <c r="M48" s="332"/>
      <c r="N48" s="332"/>
      <c r="O48" s="332"/>
      <c r="P48" s="332"/>
      <c r="Q48" s="332"/>
      <c r="R48" s="332"/>
      <c r="S48" s="332"/>
      <c r="T48" s="334"/>
      <c r="U48" s="335"/>
      <c r="V48" s="3"/>
      <c r="W48" s="3"/>
      <c r="X48" s="3"/>
      <c r="Y48" s="3"/>
      <c r="Z48"/>
      <c r="AA48" s="3"/>
      <c r="AB48" s="3"/>
      <c r="AC48" s="3"/>
      <c r="AD48" s="662"/>
      <c r="AE48" s="663"/>
      <c r="AF48" s="663"/>
      <c r="AG48" s="663"/>
      <c r="AH48" s="664"/>
      <c r="AI48" s="664"/>
      <c r="AJ48" s="664"/>
      <c r="AK48" s="664"/>
      <c r="AL48" s="664"/>
      <c r="AM48" s="664"/>
      <c r="AN48" s="664"/>
      <c r="AO48" s="664"/>
      <c r="AP48" s="664"/>
      <c r="AQ48" s="664"/>
      <c r="AR48" s="664"/>
      <c r="AS48" s="664"/>
      <c r="AT48" s="664"/>
      <c r="AV48" s="666"/>
      <c r="AX48" s="667"/>
      <c r="AY48" s="667"/>
      <c r="AZ48" s="668"/>
      <c r="BA48" s="668"/>
      <c r="BB48" s="669"/>
      <c r="BC48" s="669"/>
      <c r="BD48" s="669"/>
      <c r="BE48" s="669"/>
      <c r="BF48" s="669"/>
      <c r="BG48" s="669"/>
      <c r="BH48" s="669"/>
      <c r="BI48" s="669"/>
      <c r="BJ48" s="669"/>
      <c r="BK48" s="669"/>
      <c r="BL48" s="669"/>
      <c r="BM48" s="669"/>
      <c r="BN48" s="669"/>
      <c r="BO48" s="669"/>
      <c r="BP48" s="669"/>
      <c r="BQ48" s="669"/>
      <c r="BR48" s="669"/>
      <c r="BS48" s="669"/>
      <c r="BT48" s="669"/>
      <c r="BU48" s="669"/>
    </row>
    <row r="49" spans="1:75" s="665" customFormat="1">
      <c r="A49" s="3"/>
      <c r="B49" s="3"/>
      <c r="C49" s="489" t="s">
        <v>4369</v>
      </c>
      <c r="D49" s="344"/>
      <c r="E49" s="344"/>
      <c r="F49" s="344"/>
      <c r="G49" s="344"/>
      <c r="H49" s="344"/>
      <c r="I49" s="344"/>
      <c r="J49" s="344"/>
      <c r="K49" s="344"/>
      <c r="L49" s="344"/>
      <c r="M49" s="344"/>
      <c r="N49" s="344"/>
      <c r="O49" s="344"/>
      <c r="P49" s="344"/>
      <c r="Q49" s="344"/>
      <c r="R49" s="344"/>
      <c r="S49" s="344"/>
      <c r="T49" s="329"/>
      <c r="U49" s="670">
        <f>車両台帳!U48-366</f>
        <v>45016</v>
      </c>
      <c r="V49" s="344" t="s">
        <v>2293</v>
      </c>
      <c r="W49" s="329"/>
      <c r="X49" s="3"/>
      <c r="Y49" s="3"/>
      <c r="Z49" s="547" t="s">
        <v>2304</v>
      </c>
      <c r="AA49" s="335">
        <f>COUNTIF($T$58:$T$2057,"継続")+COUNTIF($T$58:$T$2057,"減車")</f>
        <v>0</v>
      </c>
      <c r="AB49" s="3"/>
      <c r="AC49" s="3"/>
      <c r="AD49" s="662"/>
      <c r="AE49" s="663"/>
      <c r="AF49" s="663"/>
      <c r="AG49" s="663"/>
      <c r="AH49" s="664"/>
      <c r="AI49" s="664"/>
      <c r="AJ49" s="664"/>
      <c r="AK49" s="664"/>
      <c r="AL49" s="664"/>
      <c r="AM49" s="664"/>
      <c r="AN49" s="664"/>
      <c r="AO49" s="664"/>
      <c r="AP49" s="664"/>
      <c r="AQ49" s="664"/>
      <c r="AR49" s="664"/>
      <c r="AS49" s="664"/>
      <c r="AT49" s="664"/>
      <c r="AV49" s="666"/>
      <c r="AX49" s="667"/>
      <c r="AY49" s="667"/>
      <c r="AZ49" s="668"/>
      <c r="BA49" s="668"/>
      <c r="BB49" s="671"/>
      <c r="BC49" s="671"/>
      <c r="BD49" s="671"/>
      <c r="BE49" s="671"/>
      <c r="BF49" s="671"/>
      <c r="BG49" s="671"/>
      <c r="BH49" s="671"/>
      <c r="BI49" s="671"/>
      <c r="BJ49" s="671"/>
      <c r="BK49" s="671"/>
      <c r="BL49" s="671"/>
      <c r="BM49" s="671"/>
      <c r="BN49" s="671"/>
      <c r="BO49" s="671"/>
      <c r="BP49" s="671"/>
      <c r="BQ49" s="671"/>
      <c r="BR49" s="671"/>
      <c r="BS49" s="671"/>
      <c r="BT49" s="671"/>
      <c r="BU49" s="671"/>
    </row>
    <row r="50" spans="1:75" s="665" customFormat="1">
      <c r="A50" s="333"/>
      <c r="B50" s="3"/>
      <c r="C50" s="489" t="s">
        <v>2318</v>
      </c>
      <c r="D50" s="344"/>
      <c r="E50" s="344"/>
      <c r="F50" s="344"/>
      <c r="G50" s="344"/>
      <c r="H50" s="344"/>
      <c r="I50" s="344"/>
      <c r="J50" s="344"/>
      <c r="K50" s="344"/>
      <c r="L50" s="344"/>
      <c r="M50" s="344"/>
      <c r="N50" s="344"/>
      <c r="O50" s="344"/>
      <c r="P50" s="344"/>
      <c r="Q50" s="344"/>
      <c r="R50" s="344"/>
      <c r="S50" s="344"/>
      <c r="T50" s="329"/>
      <c r="U50" s="672">
        <f>U49-364</f>
        <v>44652</v>
      </c>
      <c r="V50" s="345" t="s">
        <v>2292</v>
      </c>
      <c r="W50" s="673">
        <f>U49</f>
        <v>45016</v>
      </c>
      <c r="X50" s="3"/>
      <c r="Y50" s="3"/>
      <c r="Z50" s="547" t="s">
        <v>2305</v>
      </c>
      <c r="AA50" s="335">
        <f>COUNTIF($T$58:$T$2057,"継続")+COUNTIF($T$58:$T$2057,"新規")</f>
        <v>0</v>
      </c>
      <c r="AB50" s="659"/>
      <c r="AC50"/>
      <c r="AD50" s="662"/>
      <c r="AE50" s="663"/>
      <c r="AF50" s="663"/>
      <c r="AG50" s="663"/>
      <c r="AH50" s="664"/>
      <c r="AI50" s="664"/>
      <c r="AJ50" s="664"/>
      <c r="AK50" s="664"/>
      <c r="AL50" s="664"/>
      <c r="AM50" s="664"/>
      <c r="AN50" s="664"/>
      <c r="AO50" s="664"/>
      <c r="AP50" s="664"/>
      <c r="AQ50" s="664"/>
      <c r="AR50" s="664"/>
      <c r="AS50" s="664"/>
      <c r="AT50" s="664"/>
      <c r="AV50" s="666"/>
    </row>
    <row r="51" spans="1:75" s="665" customFormat="1">
      <c r="A51" s="333"/>
      <c r="B51" s="3"/>
      <c r="C51" s="689"/>
      <c r="D51" s="689"/>
      <c r="E51" s="689"/>
      <c r="F51" s="689"/>
      <c r="G51" s="689"/>
      <c r="H51" s="689"/>
      <c r="I51" s="689"/>
      <c r="J51" s="689"/>
      <c r="K51" s="689"/>
      <c r="L51" s="689"/>
      <c r="M51" s="689"/>
      <c r="N51" s="689"/>
      <c r="O51" s="689"/>
      <c r="P51" s="689"/>
      <c r="Q51" s="689"/>
      <c r="R51" s="689"/>
      <c r="S51" s="689"/>
      <c r="T51" s="689"/>
      <c r="U51" s="699"/>
      <c r="V51" s="689"/>
      <c r="W51" s="689"/>
      <c r="X51" s="3"/>
      <c r="Y51" s="3"/>
      <c r="Z51" s="547" t="s">
        <v>2229</v>
      </c>
      <c r="AA51" s="335">
        <f>COUNTIF($T$58:$T$2057,"一時使用")</f>
        <v>0</v>
      </c>
      <c r="AB51" s="3"/>
      <c r="AC51" s="346"/>
      <c r="AD51" s="662"/>
      <c r="AE51" s="663"/>
      <c r="AF51" s="674" t="s">
        <v>2250</v>
      </c>
      <c r="AG51" s="663"/>
      <c r="AH51" s="664"/>
      <c r="AI51" s="664"/>
      <c r="AJ51" s="664"/>
      <c r="AK51" s="664"/>
      <c r="AL51" s="664"/>
      <c r="AM51" s="664"/>
      <c r="AN51" s="664"/>
      <c r="AO51" s="664"/>
      <c r="AP51" s="664"/>
      <c r="AQ51" s="664"/>
      <c r="AR51" s="664"/>
      <c r="AS51" s="664"/>
      <c r="AT51" s="664"/>
      <c r="AV51" s="666"/>
    </row>
    <row r="52" spans="1:75" s="678" customFormat="1" ht="23.25" customHeight="1" thickBot="1">
      <c r="A52" s="433" t="s">
        <v>2320</v>
      </c>
      <c r="B52" s="3"/>
      <c r="C52" s="3"/>
      <c r="D52" s="3"/>
      <c r="E52" s="3"/>
      <c r="F52" s="3"/>
      <c r="G52" s="3"/>
      <c r="H52" s="3"/>
      <c r="I52" s="3"/>
      <c r="J52" s="3"/>
      <c r="K52" s="3"/>
      <c r="L52" s="3"/>
      <c r="M52" s="3"/>
      <c r="N52" s="3"/>
      <c r="O52" s="3"/>
      <c r="P52" s="3"/>
      <c r="Q52" s="3"/>
      <c r="R52" s="3"/>
      <c r="S52" s="3"/>
      <c r="T52" s="3"/>
      <c r="U52" s="3"/>
      <c r="V52" s="3"/>
      <c r="W52" s="3"/>
      <c r="X52" s="3"/>
      <c r="Y52" s="3"/>
      <c r="Z52" s="320"/>
      <c r="AA52" s="3"/>
      <c r="AB52" s="3"/>
      <c r="AC52" s="701"/>
      <c r="AD52" s="675"/>
      <c r="AE52" s="676" t="s">
        <v>2251</v>
      </c>
      <c r="AF52" s="663"/>
      <c r="AG52" s="832" t="s">
        <v>2243</v>
      </c>
      <c r="AH52" s="454"/>
      <c r="AI52" s="677"/>
      <c r="AJ52" s="677"/>
      <c r="AK52" s="677"/>
      <c r="AL52" s="677"/>
      <c r="AM52" s="833" t="s">
        <v>2244</v>
      </c>
      <c r="AN52" s="677"/>
      <c r="AO52" s="677"/>
      <c r="AP52" s="833" t="s">
        <v>2653</v>
      </c>
      <c r="AQ52" s="677"/>
      <c r="AR52" s="677"/>
      <c r="AS52" s="677"/>
      <c r="AT52" s="677" t="s">
        <v>2245</v>
      </c>
      <c r="AV52" s="666"/>
    </row>
    <row r="53" spans="1:75" s="678" customFormat="1" ht="12.75" customHeight="1">
      <c r="A53" s="632" t="s">
        <v>1599</v>
      </c>
      <c r="B53" s="633" t="s">
        <v>1600</v>
      </c>
      <c r="C53" s="887" t="s">
        <v>2315</v>
      </c>
      <c r="D53" s="887"/>
      <c r="E53" s="887"/>
      <c r="F53" s="888"/>
      <c r="G53" s="889" t="s">
        <v>2316</v>
      </c>
      <c r="H53" s="890"/>
      <c r="I53" s="889" t="s">
        <v>2231</v>
      </c>
      <c r="J53" s="890"/>
      <c r="K53" s="634" t="s">
        <v>2315</v>
      </c>
      <c r="L53" s="635"/>
      <c r="M53" s="635"/>
      <c r="N53" s="635"/>
      <c r="O53" s="635"/>
      <c r="P53" s="635"/>
      <c r="Q53" s="635"/>
      <c r="R53" s="635"/>
      <c r="S53" s="635"/>
      <c r="T53" s="633" t="s">
        <v>2232</v>
      </c>
      <c r="U53" s="636" t="s">
        <v>2317</v>
      </c>
      <c r="V53" s="635" t="s">
        <v>1601</v>
      </c>
      <c r="W53" s="633" t="s">
        <v>1602</v>
      </c>
      <c r="X53" s="633" t="s">
        <v>1603</v>
      </c>
      <c r="Y53" s="633" t="s">
        <v>1604</v>
      </c>
      <c r="Z53" s="637" t="s">
        <v>1605</v>
      </c>
      <c r="AA53" s="633" t="s">
        <v>1606</v>
      </c>
      <c r="AB53" s="633" t="s">
        <v>1607</v>
      </c>
      <c r="AC53" s="633" t="s">
        <v>1608</v>
      </c>
      <c r="AD53" s="679"/>
      <c r="AE53" s="680"/>
      <c r="AF53" s="663"/>
      <c r="AG53" s="832"/>
      <c r="AH53" s="664"/>
      <c r="AI53" s="664"/>
      <c r="AJ53" s="664"/>
      <c r="AK53" s="664"/>
      <c r="AL53" s="664"/>
      <c r="AM53" s="833"/>
      <c r="AN53" s="664"/>
      <c r="AO53" s="664"/>
      <c r="AP53" s="833"/>
      <c r="AQ53" s="664"/>
      <c r="AR53" s="664"/>
      <c r="AS53" s="664"/>
      <c r="AT53" s="664"/>
      <c r="AV53" s="666"/>
    </row>
    <row r="54" spans="1:75" s="678" customFormat="1" ht="20.100000000000001" customHeight="1">
      <c r="A54" s="872" t="s">
        <v>1625</v>
      </c>
      <c r="B54" s="873" t="s">
        <v>2280</v>
      </c>
      <c r="C54" s="875" t="s">
        <v>1655</v>
      </c>
      <c r="D54" s="875"/>
      <c r="E54" s="875"/>
      <c r="F54" s="876"/>
      <c r="G54" s="879" t="s">
        <v>4465</v>
      </c>
      <c r="H54" s="880"/>
      <c r="I54" s="879" t="s">
        <v>2230</v>
      </c>
      <c r="J54" s="880"/>
      <c r="K54" s="903" t="s">
        <v>1655</v>
      </c>
      <c r="L54" s="660"/>
      <c r="M54" s="660"/>
      <c r="N54" s="660"/>
      <c r="O54" s="660"/>
      <c r="P54" s="660"/>
      <c r="Q54" s="660"/>
      <c r="R54" s="660"/>
      <c r="S54" s="660"/>
      <c r="T54" s="873" t="s">
        <v>2226</v>
      </c>
      <c r="U54" s="873" t="s">
        <v>304</v>
      </c>
      <c r="V54" s="883" t="s">
        <v>305</v>
      </c>
      <c r="W54" s="885" t="s">
        <v>306</v>
      </c>
      <c r="X54" s="883" t="s">
        <v>2392</v>
      </c>
      <c r="Y54" s="883" t="s">
        <v>307</v>
      </c>
      <c r="Z54" s="901" t="s">
        <v>41</v>
      </c>
      <c r="AA54" s="885" t="s">
        <v>308</v>
      </c>
      <c r="AB54" s="873" t="s">
        <v>309</v>
      </c>
      <c r="AC54" s="873" t="s">
        <v>310</v>
      </c>
      <c r="AD54" s="662"/>
      <c r="AE54" s="676" t="s">
        <v>2252</v>
      </c>
      <c r="AF54" s="681"/>
      <c r="AG54" s="681"/>
      <c r="AH54" s="454"/>
      <c r="AI54" s="682"/>
      <c r="AJ54" s="682"/>
      <c r="AK54" s="682"/>
      <c r="AL54" s="682"/>
      <c r="AM54" s="682"/>
      <c r="AN54" s="682" t="s">
        <v>2234</v>
      </c>
      <c r="AO54" s="682" t="s">
        <v>2234</v>
      </c>
      <c r="AP54" s="682" t="s">
        <v>2234</v>
      </c>
      <c r="AQ54" s="835" t="s">
        <v>2249</v>
      </c>
      <c r="AR54" s="831" t="s">
        <v>2239</v>
      </c>
      <c r="AS54" s="834" t="s">
        <v>2242</v>
      </c>
      <c r="AT54" s="682"/>
      <c r="AV54" s="666"/>
    </row>
    <row r="55" spans="1:75" s="678" customFormat="1" ht="21.75" customHeight="1">
      <c r="A55" s="872"/>
      <c r="B55" s="874"/>
      <c r="C55" s="877"/>
      <c r="D55" s="877"/>
      <c r="E55" s="877"/>
      <c r="F55" s="878"/>
      <c r="G55" s="881"/>
      <c r="H55" s="882"/>
      <c r="I55" s="881"/>
      <c r="J55" s="882"/>
      <c r="K55" s="904"/>
      <c r="L55" s="661"/>
      <c r="M55" s="661"/>
      <c r="N55" s="661"/>
      <c r="O55" s="661"/>
      <c r="P55" s="661"/>
      <c r="Q55" s="661"/>
      <c r="R55" s="661"/>
      <c r="S55" s="661"/>
      <c r="T55" s="873"/>
      <c r="U55" s="874"/>
      <c r="V55" s="884"/>
      <c r="W55" s="886"/>
      <c r="X55" s="884"/>
      <c r="Y55" s="884"/>
      <c r="Z55" s="902"/>
      <c r="AA55" s="886"/>
      <c r="AB55" s="873"/>
      <c r="AC55" s="873"/>
      <c r="AD55" s="662"/>
      <c r="AE55" s="663"/>
      <c r="AF55" s="663"/>
      <c r="AG55" s="663"/>
      <c r="AH55" s="451"/>
      <c r="AI55" s="451"/>
      <c r="AJ55" s="451"/>
      <c r="AK55" s="451"/>
      <c r="AL55" s="451"/>
      <c r="AM55" s="451"/>
      <c r="AN55" s="451"/>
      <c r="AO55" s="451"/>
      <c r="AP55" s="451"/>
      <c r="AQ55" s="835"/>
      <c r="AR55" s="831"/>
      <c r="AS55" s="834"/>
      <c r="AT55" s="451"/>
      <c r="AV55" s="666"/>
    </row>
    <row r="56" spans="1:75" s="678" customFormat="1" ht="30" customHeight="1">
      <c r="A56" s="872"/>
      <c r="B56" s="892" t="s">
        <v>4466</v>
      </c>
      <c r="C56" s="894" t="s">
        <v>2342</v>
      </c>
      <c r="D56" s="894"/>
      <c r="E56" s="894"/>
      <c r="F56" s="894"/>
      <c r="G56" s="895" t="s">
        <v>2233</v>
      </c>
      <c r="H56" s="896"/>
      <c r="I56" s="896"/>
      <c r="J56" s="897"/>
      <c r="K56" s="638"/>
      <c r="L56" s="639"/>
      <c r="M56" s="640"/>
      <c r="N56" s="641"/>
      <c r="O56" s="641"/>
      <c r="P56" s="641"/>
      <c r="Q56" s="641"/>
      <c r="R56" s="641"/>
      <c r="S56" s="641"/>
      <c r="T56" s="642"/>
      <c r="U56" s="898" t="s">
        <v>4410</v>
      </c>
      <c r="V56" s="899"/>
      <c r="W56" s="899"/>
      <c r="X56" s="899"/>
      <c r="Y56" s="899"/>
      <c r="Z56" s="899"/>
      <c r="AA56" s="900"/>
      <c r="AB56" s="643"/>
      <c r="AC56" s="643"/>
      <c r="AD56" s="683"/>
      <c r="AE56" s="684" t="s">
        <v>2253</v>
      </c>
      <c r="AF56" s="685">
        <f>SUM(AF58:AF2057)</f>
        <v>0</v>
      </c>
      <c r="AG56" s="685">
        <f>SUM(AG58:AG2057)</f>
        <v>0</v>
      </c>
      <c r="AH56" s="677"/>
      <c r="AI56" s="677"/>
      <c r="AJ56" s="677"/>
      <c r="AK56" s="677"/>
      <c r="AL56" s="677"/>
      <c r="AM56" s="454"/>
      <c r="AN56" s="677"/>
      <c r="AO56" s="677"/>
      <c r="AP56" s="677"/>
      <c r="AQ56" s="836"/>
      <c r="AR56" s="677"/>
      <c r="AS56" s="455" t="s">
        <v>2254</v>
      </c>
      <c r="AT56" s="456"/>
      <c r="AV56" s="666"/>
    </row>
    <row r="57" spans="1:75" s="678" customFormat="1" ht="50.1" customHeight="1" thickBot="1">
      <c r="A57" s="644"/>
      <c r="B57" s="893"/>
      <c r="C57" s="645" t="s">
        <v>2206</v>
      </c>
      <c r="D57" s="646" t="s">
        <v>2703</v>
      </c>
      <c r="E57" s="646" t="s">
        <v>2207</v>
      </c>
      <c r="F57" s="647" t="s">
        <v>2208</v>
      </c>
      <c r="G57" s="648" t="s">
        <v>2399</v>
      </c>
      <c r="H57" s="649" t="s">
        <v>2180</v>
      </c>
      <c r="I57" s="648" t="s">
        <v>2399</v>
      </c>
      <c r="J57" s="649" t="s">
        <v>2180</v>
      </c>
      <c r="K57" s="650" t="s">
        <v>2391</v>
      </c>
      <c r="L57" s="650" t="s">
        <v>2299</v>
      </c>
      <c r="M57" s="650" t="s">
        <v>2299</v>
      </c>
      <c r="N57" s="650" t="s">
        <v>2300</v>
      </c>
      <c r="O57" s="650" t="s">
        <v>2301</v>
      </c>
      <c r="P57" s="650" t="s">
        <v>661</v>
      </c>
      <c r="Q57" s="650" t="s">
        <v>2229</v>
      </c>
      <c r="R57" s="650" t="s">
        <v>2302</v>
      </c>
      <c r="S57" s="650" t="s">
        <v>2303</v>
      </c>
      <c r="T57" s="651"/>
      <c r="U57" s="652" t="s">
        <v>2713</v>
      </c>
      <c r="V57" s="653" t="s">
        <v>4409</v>
      </c>
      <c r="W57" s="654" t="s">
        <v>4407</v>
      </c>
      <c r="X57" s="654" t="s">
        <v>2704</v>
      </c>
      <c r="Y57" s="655" t="s">
        <v>1630</v>
      </c>
      <c r="Z57" s="656" t="s">
        <v>2705</v>
      </c>
      <c r="AA57" s="657" t="s">
        <v>4408</v>
      </c>
      <c r="AB57" s="658"/>
      <c r="AC57" s="705"/>
      <c r="AD57" s="683"/>
      <c r="AE57" s="686"/>
      <c r="AF57" s="457" t="s">
        <v>2238</v>
      </c>
      <c r="AG57" s="457" t="s">
        <v>2243</v>
      </c>
      <c r="AH57" s="458" t="s">
        <v>2221</v>
      </c>
      <c r="AI57" s="458" t="s">
        <v>313</v>
      </c>
      <c r="AJ57" s="458" t="s">
        <v>306</v>
      </c>
      <c r="AK57" s="458" t="s">
        <v>314</v>
      </c>
      <c r="AL57" s="458" t="s">
        <v>41</v>
      </c>
      <c r="AM57" s="458" t="s">
        <v>1298</v>
      </c>
      <c r="AN57" s="458" t="s">
        <v>234</v>
      </c>
      <c r="AO57" s="458" t="s">
        <v>233</v>
      </c>
      <c r="AP57" s="458" t="s">
        <v>675</v>
      </c>
      <c r="AQ57" s="459" t="s">
        <v>2241</v>
      </c>
      <c r="AR57" s="458" t="s">
        <v>1299</v>
      </c>
      <c r="AS57" s="460" t="s">
        <v>2240</v>
      </c>
      <c r="AT57" s="461" t="s">
        <v>2226</v>
      </c>
      <c r="AU57" s="687"/>
      <c r="AV57" s="688"/>
      <c r="AX57" s="602"/>
      <c r="AY57" s="3"/>
      <c r="AZ57" s="603" t="s">
        <v>4403</v>
      </c>
      <c r="BA57" s="605" t="s">
        <v>4404</v>
      </c>
      <c r="BB57" s="605" t="s">
        <v>4405</v>
      </c>
      <c r="BC57" s="606" t="s">
        <v>4406</v>
      </c>
    </row>
    <row r="58" spans="1:75" s="6" customFormat="1">
      <c r="A58" s="357">
        <v>1</v>
      </c>
      <c r="B58" s="108"/>
      <c r="C58" s="286"/>
      <c r="D58" s="287"/>
      <c r="E58" s="287"/>
      <c r="F58" s="288"/>
      <c r="G58" s="290"/>
      <c r="H58" s="107"/>
      <c r="I58" s="290"/>
      <c r="J58" s="107"/>
      <c r="K58" s="358" t="str">
        <f t="shared" ref="K58:K121" si="0">C58&amp;D58&amp;E58&amp;F58</f>
        <v/>
      </c>
      <c r="L58" s="358">
        <f>IF(G58&gt;0,DATE((G58),(H58+1),0),0)</f>
        <v>0</v>
      </c>
      <c r="M58" s="358">
        <f>IF(I58&gt;0,DATE((I58),(J58+1),0),0)</f>
        <v>0</v>
      </c>
      <c r="N58" s="359" t="str">
        <f>IF(OR($L58&gt;$U$49,$M58&gt;$U$49,AND($L58&gt;$M58,$M58&lt;&gt;0),AND($L58=0,$M58&lt;&gt;0)),"ERROR","")</f>
        <v/>
      </c>
      <c r="O58" s="359" t="str">
        <f t="shared" ref="O58:O121" si="1">IF(AND($N58&lt;&gt;"ERROR",$L58&lt;=$U$50,$M58&lt;=$U$50,$M58&lt;&gt;0),"(減車済)","")</f>
        <v/>
      </c>
      <c r="P58" s="359" t="str">
        <f t="shared" ref="P58:P121" si="2">IF(AND($N58&lt;&gt;"ERROR",$L58&lt;$U$50,AND($M58&gt;$U$50,$M58&lt;=$W$50),$M58&lt;&gt;0),"減車","")</f>
        <v/>
      </c>
      <c r="Q58" s="359" t="str">
        <f t="shared" ref="Q58:Q121" si="3">IF(AND($N58&lt;&gt;"ERROR",$L58&gt;$U$50,$M58&lt;=$W$50,$M58&lt;&gt;0),"一時使用","")</f>
        <v/>
      </c>
      <c r="R58" s="359" t="str">
        <f t="shared" ref="R58:R121" si="4">IF(AND($N58&lt;&gt;"ERROR",AND($L58&gt;0,$L58&lt;=$U$50),$M58=0),"継続","")</f>
        <v/>
      </c>
      <c r="S58" s="359" t="str">
        <f t="shared" ref="S58:S121" si="5">IF(AND($N58&lt;&gt;"ERROR",AND($L58&gt;$U$50),$M58=0),"新規","")</f>
        <v/>
      </c>
      <c r="T58" s="570"/>
      <c r="U58" s="515"/>
      <c r="V58" s="108"/>
      <c r="W58" s="109"/>
      <c r="X58" s="110"/>
      <c r="Y58" s="111"/>
      <c r="Z58" s="113"/>
      <c r="AA58" s="112"/>
      <c r="AB58" s="431" t="str">
        <f t="shared" ref="AB58:AB121" si="6">IF(AF58="","",IF(AM58=1,VLOOKUP(AN58,低公害車判別,2,FALSE),IF(AM58=3,VLOOKUP(AN58,低公害車判別,2,FALSE),IF(AM58=4,VLOOKUP(AO58,低公害車判別,2,FALSE),"低公害車"))))</f>
        <v/>
      </c>
      <c r="AC58" s="704" t="str">
        <f>IF(AF58="","",IF((AN58="")+(AN58="－"),IF((AO58="")+(AO58=0),"－",AO58),IF((AN58="PM☆☆☆")+(AN58="☆及びPM☆☆☆")+(AN58="☆☆及びPM☆☆☆")+(AN58="☆☆☆及びPM☆☆☆"),"PM☆☆☆",IF((AN58="PM☆☆☆☆")+(AN58="☆及びPM☆☆☆☆")+(AN58="☆☆及びPM☆☆☆☆")+(AN58="☆☆☆及びPM☆☆☆☆"),"PM☆☆☆☆",IF((AN58="新☆")+(AN58="新NOx☆")+(AN58="新PM☆"),"新☆（新長期）",AN58)))))</f>
        <v/>
      </c>
      <c r="AD58" s="622"/>
      <c r="AE58" s="462"/>
      <c r="AF58" s="360" t="str">
        <f t="shared" ref="AF58:AF121" si="7">IF(OR(T58="(減車済)",T58=""),"",1)</f>
        <v/>
      </c>
      <c r="AG58" s="360" t="str">
        <f t="shared" ref="AG58:AG121" si="8">IF(OR(T58="継続",T58="新規"),1,"")</f>
        <v/>
      </c>
      <c r="AH58" s="361" t="str">
        <f t="shared" ref="AH58:AH121" si="9">IF(AF58="","",UPPER(ASC(X58)))</f>
        <v/>
      </c>
      <c r="AI58" s="361" t="str">
        <f t="shared" ref="AI58:AI121" si="10">IF(AF58="","",IF(V58="","",IF(V58="普通",1,IF(V58="小型",2,0))))</f>
        <v/>
      </c>
      <c r="AJ58" s="361" t="str">
        <f t="shared" ref="AJ58:AJ121" si="11">IF(AF58="","",IF(W58="","",VLOOKUP(W58,用途,2,FALSE)))</f>
        <v/>
      </c>
      <c r="AK58" s="361" t="str">
        <f t="shared" ref="AK58:AK121" si="12">IF(AF58="","",IF(Y58="","",IF(Y58&lt;=10,1,IF(Y58&lt;30,2,IF(Y58&gt;=30,3,0)))))</f>
        <v/>
      </c>
      <c r="AL58" s="361" t="str">
        <f t="shared" ref="AL58:AL121" si="13">IF(AF58="","",IF(Z58="","",IF(Z58&lt;=1.7*1000,1,IF(Z58&lt;=2.5*1000,2,IF(Z58&lt;=3.5*1000,3,IF(Z58&lt;8*1000,4,IF(Z58&gt;=8*1000,5,"")))))))</f>
        <v/>
      </c>
      <c r="AM58" s="361" t="str">
        <f t="shared" ref="AM58:AM121" si="14">IF(AF58="","",IF(AA58="","",VLOOKUP(AA58,燃料の種類,2,FALSE)))</f>
        <v/>
      </c>
      <c r="AN58" s="362" t="str">
        <f>IF(AF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2,FALSE),IF(OR(AJ58=1,AJ58=2),VLOOKUP(AH58,INDEX((係数_乗用_ガソリン,係数_乗用_CNG,係数_乗用_軽油,係数_乗用_メタノール,係数_乗用_LPG),1,1,AR58):INDEX((係数_乗用_ガソリン,係数_乗用_CNG,係数_乗用_軽油,係数_乗用_メタノール,係数_乗用_LPG),125,5,AR58),2,FALSE))))))</f>
        <v/>
      </c>
      <c r="AO58" s="362" t="str">
        <f>IF(T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3,FALSE),IF(OR(AJ58=1,AJ58=2),VLOOKUP(AH58,INDEX((係数_乗用_ガソリン,係数_乗用_CNG,係数_乗用_軽油,係数_乗用_メタノール,係数_乗用_LPG),1,1,AR58):INDEX((係数_乗用_ガソリン,係数_乗用_CNG,係数_乗用_軽油,係数_乗用_メタノール,係数_乗用_LPG),125,5,AR58),3,FALSE))))))</f>
        <v/>
      </c>
      <c r="AP58" s="361" t="str">
        <f t="shared" ref="AP58:AP121" si="15">IF((AF58="")+(AC58=""),"",IF(燃料区分1=4,VLOOKUP(AO58,排ガス低減レベル,2,FALSE),VLOOKUP(AC58,排ガス低減レベル,2,FALSE)))</f>
        <v/>
      </c>
      <c r="AQ58" s="363" t="str">
        <f t="shared" ref="AQ58:AQ121" si="16">IF(AG58="","",IF(AJ58=3,B58&amp;"-"&amp;SUM(AJ58*100,AK58*10,AL58)&amp;"A",IF(OR(AJ58=2,AJ58=4,AJ58=6),B58&amp;"-"&amp;AL58*10&amp;"A",IF(AJ58=1,B58&amp;"-"&amp;AJ58&amp;"A",IF(AJ58=5,B58&amp;"-"&amp;SUM(AJ58*100,AI58*10,AL58)&amp;"A","")))))</f>
        <v/>
      </c>
      <c r="AR58" s="361" t="str">
        <f t="shared" ref="AR58:AR121" si="17">IF(OR(AM58=1,AM58=2,AM58=11),1,IF(AM58=6,2,IF(OR(AM58=4,AM58=5,AM58=10),3,IF(AM58=7,4,IF(AM58=3,5, IF(OR(AM58=8,AM58=9),6,""))))))</f>
        <v/>
      </c>
      <c r="AS58" s="363" t="str">
        <f t="shared" ref="AS58:AS121" si="18">IF(AG58="","",B58&amp;"-"&amp;AM58)</f>
        <v/>
      </c>
      <c r="AT58" s="364" t="str">
        <f t="shared" ref="AT58:AT121" si="19">IF(AF58="","",VLOOKUP(T58,車両の増減,2,FALSE))</f>
        <v/>
      </c>
      <c r="AV58" s="365"/>
      <c r="AX58" s="607" t="b">
        <f>IF(AY58="FALSEFALSEFALSEFALSE","ハイブリッド")</f>
        <v>0</v>
      </c>
      <c r="AY58" s="6" t="str">
        <f>EXACT(AZ58,BA58)&amp;IF(BA58="","")&amp;IF(AZ58="電気",TRUE)&amp;IF(AZ58="LPG",TRUE)</f>
        <v>FALSEFALSEFALSE</v>
      </c>
      <c r="AZ58" s="608">
        <f t="shared" ref="AZ58:AZ121" si="20">AA58</f>
        <v>0</v>
      </c>
      <c r="BA58" s="609" t="str">
        <f>IF(COUNTIFS(BC58,"*A*",BB58,"3"),"ハイブリッド(ガソリン)","")</f>
        <v/>
      </c>
      <c r="BB58" s="609">
        <f t="shared" ref="BB58:BB121" si="21">LEN(X58)</f>
        <v>0</v>
      </c>
      <c r="BC58" s="604" t="str">
        <f t="shared" ref="BC58:BC121" si="22">MID(X58,2,1)</f>
        <v/>
      </c>
      <c r="BD58" s="3"/>
      <c r="BE58" s="3"/>
      <c r="BF58" s="3"/>
      <c r="BG58" s="3"/>
      <c r="BH58" s="3"/>
      <c r="BI58" s="3"/>
      <c r="BJ58" s="3"/>
      <c r="BK58" s="3"/>
      <c r="BL58" s="3"/>
      <c r="BM58" s="3"/>
      <c r="BN58" s="3"/>
      <c r="BO58" s="3"/>
      <c r="BP58" s="3"/>
      <c r="BQ58" s="3"/>
      <c r="BR58" s="3"/>
      <c r="BS58" s="3"/>
      <c r="BT58" s="3"/>
      <c r="BU58" s="3"/>
      <c r="BV58" s="3"/>
      <c r="BW58" s="3"/>
    </row>
    <row r="59" spans="1:75" s="6" customFormat="1" ht="14.25" customHeight="1">
      <c r="A59" s="366">
        <v>2</v>
      </c>
      <c r="B59" s="108"/>
      <c r="C59" s="286"/>
      <c r="D59" s="287"/>
      <c r="E59" s="287"/>
      <c r="F59" s="288"/>
      <c r="G59" s="290"/>
      <c r="H59" s="107"/>
      <c r="I59" s="290"/>
      <c r="J59" s="107"/>
      <c r="K59" s="358" t="str">
        <f t="shared" si="0"/>
        <v/>
      </c>
      <c r="L59" s="358">
        <f t="shared" ref="L59:L122" si="23">IF(G59&gt;0,DATE((G59),(H59+1),0),0)</f>
        <v>0</v>
      </c>
      <c r="M59" s="358">
        <f t="shared" ref="M59:M122" si="24">IF(I59&gt;0,DATE((I59),(J59+1),0),0)</f>
        <v>0</v>
      </c>
      <c r="N59" s="359" t="str">
        <f t="shared" ref="N59:N122" si="25">IF(OR($L59&gt;$U$49,$M59&gt;$U$49,AND($L59&gt;$M59,$M59&lt;&gt;0),AND($L59=0,$M59&lt;&gt;0)),"ERROR","")</f>
        <v/>
      </c>
      <c r="O59" s="359" t="str">
        <f t="shared" si="1"/>
        <v/>
      </c>
      <c r="P59" s="359" t="str">
        <f t="shared" si="2"/>
        <v/>
      </c>
      <c r="Q59" s="359" t="str">
        <f t="shared" si="3"/>
        <v/>
      </c>
      <c r="R59" s="359" t="str">
        <f t="shared" si="4"/>
        <v/>
      </c>
      <c r="S59" s="359" t="str">
        <f t="shared" si="5"/>
        <v/>
      </c>
      <c r="T59" s="431"/>
      <c r="U59" s="515"/>
      <c r="V59" s="108"/>
      <c r="W59" s="109"/>
      <c r="X59" s="110"/>
      <c r="Y59" s="111"/>
      <c r="Z59" s="113"/>
      <c r="AA59" s="112"/>
      <c r="AB59" s="431" t="str">
        <f t="shared" si="6"/>
        <v/>
      </c>
      <c r="AC59" s="704" t="str">
        <f t="shared" ref="AC59:AC122" si="26">IF(AF59="","",IF((AN59="")+(AN59="－"),IF((AO59="")+(AO59=0),"－",AO59),IF((AN59="PM☆☆☆")+(AN59="☆及びPM☆☆☆")+(AN59="☆☆及びPM☆☆☆")+(AN59="☆☆☆及びPM☆☆☆"),"PM☆☆☆",IF((AN59="PM☆☆☆☆")+(AN59="☆及びPM☆☆☆☆")+(AN59="☆☆及びPM☆☆☆☆")+(AN59="☆☆☆及びPM☆☆☆☆"),"PM☆☆☆☆",IF((AN59="新☆")+(AN59="新NOx☆")+(AN59="新PM☆"),"新☆（新長期）",AN59)))))</f>
        <v/>
      </c>
      <c r="AD59" s="622"/>
      <c r="AE59" s="462"/>
      <c r="AF59" s="360" t="str">
        <f t="shared" si="7"/>
        <v/>
      </c>
      <c r="AG59" s="360" t="str">
        <f t="shared" si="8"/>
        <v/>
      </c>
      <c r="AH59" s="361" t="str">
        <f t="shared" si="9"/>
        <v/>
      </c>
      <c r="AI59" s="361" t="str">
        <f t="shared" si="10"/>
        <v/>
      </c>
      <c r="AJ59" s="361" t="str">
        <f t="shared" si="11"/>
        <v/>
      </c>
      <c r="AK59" s="361" t="str">
        <f t="shared" si="12"/>
        <v/>
      </c>
      <c r="AL59" s="361" t="str">
        <f t="shared" si="13"/>
        <v/>
      </c>
      <c r="AM59" s="361" t="str">
        <f t="shared" si="14"/>
        <v/>
      </c>
      <c r="AN59" s="362" t="str">
        <f>IF(AF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2,FALSE),IF(OR(AJ59=1,AJ59=2),VLOOKUP(AH59,INDEX((係数_乗用_ガソリン,係数_乗用_CNG,係数_乗用_軽油,係数_乗用_メタノール,係数_乗用_LPG),1,1,AR59):INDEX((係数_乗用_ガソリン,係数_乗用_CNG,係数_乗用_軽油,係数_乗用_メタノール,係数_乗用_LPG),125,5,AR59),2,FALSE))))))</f>
        <v/>
      </c>
      <c r="AO59" s="362" t="str">
        <f>IF(T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3,FALSE),IF(OR(AJ59=1,AJ59=2),VLOOKUP(AH59,INDEX((係数_乗用_ガソリン,係数_乗用_CNG,係数_乗用_軽油,係数_乗用_メタノール,係数_乗用_LPG),1,1,AR59):INDEX((係数_乗用_ガソリン,係数_乗用_CNG,係数_乗用_軽油,係数_乗用_メタノール,係数_乗用_LPG),125,5,AR59),3,FALSE))))))</f>
        <v/>
      </c>
      <c r="AP59" s="361" t="str">
        <f t="shared" si="15"/>
        <v/>
      </c>
      <c r="AQ59" s="363" t="str">
        <f t="shared" si="16"/>
        <v/>
      </c>
      <c r="AR59" s="361" t="str">
        <f t="shared" si="17"/>
        <v/>
      </c>
      <c r="AS59" s="363" t="str">
        <f t="shared" si="18"/>
        <v/>
      </c>
      <c r="AT59" s="364" t="str">
        <f t="shared" si="19"/>
        <v/>
      </c>
      <c r="AV59" s="365"/>
      <c r="AX59" s="607" t="b">
        <f t="shared" ref="AX59:AX122" si="27">IF(AY59="FALSEFALSEFALSEFALSE","ハイブリッド")</f>
        <v>0</v>
      </c>
      <c r="AY59" s="6" t="str">
        <f t="shared" ref="AY59:AY122" si="28">EXACT(AZ59,BA59)&amp;IF(BA59="","")&amp;IF(AZ59="電気",TRUE)&amp;IF(AZ59="LPG",TRUE)</f>
        <v>FALSEFALSEFALSE</v>
      </c>
      <c r="AZ59" s="608">
        <f t="shared" si="20"/>
        <v>0</v>
      </c>
      <c r="BA59" s="609" t="str">
        <f t="shared" ref="BA59:BA122" si="29">IF(COUNTIFS(BC59,"*A*",BB59,"3"),"ハイブリッド(ガソリン)","")</f>
        <v/>
      </c>
      <c r="BB59" s="609">
        <f t="shared" si="21"/>
        <v>0</v>
      </c>
      <c r="BC59" s="604" t="str">
        <f t="shared" si="22"/>
        <v/>
      </c>
      <c r="BV59" s="3"/>
      <c r="BW59" s="3"/>
    </row>
    <row r="60" spans="1:75" s="6" customFormat="1">
      <c r="A60" s="366">
        <v>3</v>
      </c>
      <c r="B60" s="108"/>
      <c r="C60" s="286"/>
      <c r="D60" s="287"/>
      <c r="E60" s="287"/>
      <c r="F60" s="288"/>
      <c r="G60" s="290"/>
      <c r="H60" s="107"/>
      <c r="I60" s="290"/>
      <c r="J60" s="107"/>
      <c r="K60" s="358" t="str">
        <f t="shared" si="0"/>
        <v/>
      </c>
      <c r="L60" s="358">
        <f t="shared" si="23"/>
        <v>0</v>
      </c>
      <c r="M60" s="358">
        <f t="shared" si="24"/>
        <v>0</v>
      </c>
      <c r="N60" s="359" t="str">
        <f t="shared" si="25"/>
        <v/>
      </c>
      <c r="O60" s="359" t="str">
        <f t="shared" si="1"/>
        <v/>
      </c>
      <c r="P60" s="359" t="str">
        <f t="shared" si="2"/>
        <v/>
      </c>
      <c r="Q60" s="359" t="str">
        <f t="shared" si="3"/>
        <v/>
      </c>
      <c r="R60" s="359" t="str">
        <f t="shared" si="4"/>
        <v/>
      </c>
      <c r="S60" s="359" t="str">
        <f t="shared" si="5"/>
        <v/>
      </c>
      <c r="T60" s="431"/>
      <c r="U60" s="515"/>
      <c r="V60" s="108"/>
      <c r="W60" s="109"/>
      <c r="X60" s="110"/>
      <c r="Y60" s="111"/>
      <c r="Z60" s="113"/>
      <c r="AA60" s="112"/>
      <c r="AB60" s="431" t="str">
        <f t="shared" si="6"/>
        <v/>
      </c>
      <c r="AC60" s="704" t="str">
        <f t="shared" si="26"/>
        <v/>
      </c>
      <c r="AD60" s="622"/>
      <c r="AE60" s="462"/>
      <c r="AF60" s="360" t="str">
        <f t="shared" si="7"/>
        <v/>
      </c>
      <c r="AG60" s="360" t="str">
        <f t="shared" si="8"/>
        <v/>
      </c>
      <c r="AH60" s="361" t="str">
        <f t="shared" si="9"/>
        <v/>
      </c>
      <c r="AI60" s="361" t="str">
        <f t="shared" si="10"/>
        <v/>
      </c>
      <c r="AJ60" s="361" t="str">
        <f t="shared" si="11"/>
        <v/>
      </c>
      <c r="AK60" s="361" t="str">
        <f t="shared" si="12"/>
        <v/>
      </c>
      <c r="AL60" s="361" t="str">
        <f t="shared" si="13"/>
        <v/>
      </c>
      <c r="AM60" s="361" t="str">
        <f t="shared" si="14"/>
        <v/>
      </c>
      <c r="AN60" s="362" t="str">
        <f>IF(AF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2,FALSE),IF(OR(AJ60=1,AJ60=2),VLOOKUP(AH60,INDEX((係数_乗用_ガソリン,係数_乗用_CNG,係数_乗用_軽油,係数_乗用_メタノール,係数_乗用_LPG),1,1,AR60):INDEX((係数_乗用_ガソリン,係数_乗用_CNG,係数_乗用_軽油,係数_乗用_メタノール,係数_乗用_LPG),125,5,AR60),2,FALSE))))))</f>
        <v/>
      </c>
      <c r="AO60" s="362" t="str">
        <f>IF(T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3,FALSE),IF(OR(AJ60=1,AJ60=2),VLOOKUP(AH60,INDEX((係数_乗用_ガソリン,係数_乗用_CNG,係数_乗用_軽油,係数_乗用_メタノール,係数_乗用_LPG),1,1,AR60):INDEX((係数_乗用_ガソリン,係数_乗用_CNG,係数_乗用_軽油,係数_乗用_メタノール,係数_乗用_LPG),125,5,AR60),3,FALSE))))))</f>
        <v/>
      </c>
      <c r="AP60" s="361" t="str">
        <f t="shared" si="15"/>
        <v/>
      </c>
      <c r="AQ60" s="363" t="str">
        <f t="shared" si="16"/>
        <v/>
      </c>
      <c r="AR60" s="361" t="str">
        <f t="shared" si="17"/>
        <v/>
      </c>
      <c r="AS60" s="363" t="str">
        <f t="shared" si="18"/>
        <v/>
      </c>
      <c r="AT60" s="364" t="str">
        <f t="shared" si="19"/>
        <v/>
      </c>
      <c r="AV60" s="365"/>
      <c r="AX60" s="607" t="b">
        <f t="shared" si="27"/>
        <v>0</v>
      </c>
      <c r="AY60" s="6" t="str">
        <f t="shared" si="28"/>
        <v>FALSEFALSEFALSE</v>
      </c>
      <c r="AZ60" s="608">
        <f t="shared" si="20"/>
        <v>0</v>
      </c>
      <c r="BA60" s="609" t="str">
        <f t="shared" si="29"/>
        <v/>
      </c>
      <c r="BB60" s="609">
        <f t="shared" si="21"/>
        <v>0</v>
      </c>
      <c r="BC60" s="604" t="str">
        <f t="shared" si="22"/>
        <v/>
      </c>
      <c r="BV60" s="3"/>
      <c r="BW60" s="3"/>
    </row>
    <row r="61" spans="1:75" s="6" customFormat="1">
      <c r="A61" s="366">
        <v>4</v>
      </c>
      <c r="B61" s="108"/>
      <c r="C61" s="286"/>
      <c r="D61" s="287"/>
      <c r="E61" s="287"/>
      <c r="F61" s="288"/>
      <c r="G61" s="290"/>
      <c r="H61" s="107"/>
      <c r="I61" s="290"/>
      <c r="J61" s="107"/>
      <c r="K61" s="358" t="str">
        <f t="shared" si="0"/>
        <v/>
      </c>
      <c r="L61" s="358">
        <f t="shared" si="23"/>
        <v>0</v>
      </c>
      <c r="M61" s="358">
        <f t="shared" si="24"/>
        <v>0</v>
      </c>
      <c r="N61" s="359" t="str">
        <f t="shared" si="25"/>
        <v/>
      </c>
      <c r="O61" s="359" t="str">
        <f t="shared" si="1"/>
        <v/>
      </c>
      <c r="P61" s="359" t="str">
        <f t="shared" si="2"/>
        <v/>
      </c>
      <c r="Q61" s="359" t="str">
        <f t="shared" si="3"/>
        <v/>
      </c>
      <c r="R61" s="359" t="str">
        <f t="shared" si="4"/>
        <v/>
      </c>
      <c r="S61" s="359" t="str">
        <f t="shared" si="5"/>
        <v/>
      </c>
      <c r="T61" s="431"/>
      <c r="U61" s="515"/>
      <c r="V61" s="108"/>
      <c r="W61" s="109"/>
      <c r="X61" s="110"/>
      <c r="Y61" s="111"/>
      <c r="Z61" s="113"/>
      <c r="AA61" s="112"/>
      <c r="AB61" s="431" t="str">
        <f t="shared" si="6"/>
        <v/>
      </c>
      <c r="AC61" s="704" t="str">
        <f t="shared" si="26"/>
        <v/>
      </c>
      <c r="AD61" s="622"/>
      <c r="AE61" s="462"/>
      <c r="AF61" s="360" t="str">
        <f t="shared" si="7"/>
        <v/>
      </c>
      <c r="AG61" s="360" t="str">
        <f t="shared" si="8"/>
        <v/>
      </c>
      <c r="AH61" s="361" t="str">
        <f t="shared" si="9"/>
        <v/>
      </c>
      <c r="AI61" s="361" t="str">
        <f t="shared" si="10"/>
        <v/>
      </c>
      <c r="AJ61" s="361" t="str">
        <f t="shared" si="11"/>
        <v/>
      </c>
      <c r="AK61" s="361" t="str">
        <f t="shared" si="12"/>
        <v/>
      </c>
      <c r="AL61" s="361" t="str">
        <f t="shared" si="13"/>
        <v/>
      </c>
      <c r="AM61" s="361" t="str">
        <f t="shared" si="14"/>
        <v/>
      </c>
      <c r="AN61" s="362" t="str">
        <f>IF(AF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2,FALSE),IF(OR(AJ61=1,AJ61=2),VLOOKUP(AH61,INDEX((係数_乗用_ガソリン,係数_乗用_CNG,係数_乗用_軽油,係数_乗用_メタノール,係数_乗用_LPG),1,1,AR61):INDEX((係数_乗用_ガソリン,係数_乗用_CNG,係数_乗用_軽油,係数_乗用_メタノール,係数_乗用_LPG),125,5,AR61),2,FALSE))))))</f>
        <v/>
      </c>
      <c r="AO61" s="362" t="str">
        <f>IF(T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3,FALSE),IF(OR(AJ61=1,AJ61=2),VLOOKUP(AH61,INDEX((係数_乗用_ガソリン,係数_乗用_CNG,係数_乗用_軽油,係数_乗用_メタノール,係数_乗用_LPG),1,1,AR61):INDEX((係数_乗用_ガソリン,係数_乗用_CNG,係数_乗用_軽油,係数_乗用_メタノール,係数_乗用_LPG),125,5,AR61),3,FALSE))))))</f>
        <v/>
      </c>
      <c r="AP61" s="361" t="str">
        <f t="shared" si="15"/>
        <v/>
      </c>
      <c r="AQ61" s="363" t="str">
        <f t="shared" si="16"/>
        <v/>
      </c>
      <c r="AR61" s="361" t="str">
        <f t="shared" si="17"/>
        <v/>
      </c>
      <c r="AS61" s="363" t="str">
        <f t="shared" si="18"/>
        <v/>
      </c>
      <c r="AT61" s="364" t="str">
        <f t="shared" si="19"/>
        <v/>
      </c>
      <c r="AV61" s="365"/>
      <c r="AX61" s="607" t="b">
        <f t="shared" si="27"/>
        <v>0</v>
      </c>
      <c r="AY61" s="6" t="str">
        <f t="shared" si="28"/>
        <v>FALSEFALSEFALSE</v>
      </c>
      <c r="AZ61" s="608">
        <f t="shared" si="20"/>
        <v>0</v>
      </c>
      <c r="BA61" s="609" t="str">
        <f t="shared" si="29"/>
        <v/>
      </c>
      <c r="BB61" s="609">
        <f t="shared" si="21"/>
        <v>0</v>
      </c>
      <c r="BC61" s="604" t="str">
        <f t="shared" si="22"/>
        <v/>
      </c>
      <c r="BV61" s="3"/>
      <c r="BW61" s="3"/>
    </row>
    <row r="62" spans="1:75" s="6" customFormat="1">
      <c r="A62" s="366">
        <v>5</v>
      </c>
      <c r="B62" s="108"/>
      <c r="C62" s="286"/>
      <c r="D62" s="287"/>
      <c r="E62" s="287"/>
      <c r="F62" s="288"/>
      <c r="G62" s="290"/>
      <c r="H62" s="107"/>
      <c r="I62" s="290"/>
      <c r="J62" s="107"/>
      <c r="K62" s="358" t="str">
        <f t="shared" si="0"/>
        <v/>
      </c>
      <c r="L62" s="358">
        <f t="shared" si="23"/>
        <v>0</v>
      </c>
      <c r="M62" s="358">
        <f t="shared" si="24"/>
        <v>0</v>
      </c>
      <c r="N62" s="359" t="str">
        <f t="shared" si="25"/>
        <v/>
      </c>
      <c r="O62" s="359" t="str">
        <f t="shared" si="1"/>
        <v/>
      </c>
      <c r="P62" s="359" t="str">
        <f t="shared" si="2"/>
        <v/>
      </c>
      <c r="Q62" s="359" t="str">
        <f t="shared" si="3"/>
        <v/>
      </c>
      <c r="R62" s="359" t="str">
        <f t="shared" si="4"/>
        <v/>
      </c>
      <c r="S62" s="359" t="str">
        <f t="shared" si="5"/>
        <v/>
      </c>
      <c r="T62" s="431"/>
      <c r="U62" s="515"/>
      <c r="V62" s="108"/>
      <c r="W62" s="109"/>
      <c r="X62" s="110"/>
      <c r="Y62" s="111"/>
      <c r="Z62" s="113"/>
      <c r="AA62" s="112"/>
      <c r="AB62" s="431" t="str">
        <f t="shared" si="6"/>
        <v/>
      </c>
      <c r="AC62" s="704" t="str">
        <f t="shared" si="26"/>
        <v/>
      </c>
      <c r="AD62" s="622"/>
      <c r="AE62" s="462"/>
      <c r="AF62" s="360" t="str">
        <f t="shared" si="7"/>
        <v/>
      </c>
      <c r="AG62" s="360" t="str">
        <f t="shared" si="8"/>
        <v/>
      </c>
      <c r="AH62" s="361" t="str">
        <f t="shared" si="9"/>
        <v/>
      </c>
      <c r="AI62" s="361" t="str">
        <f t="shared" si="10"/>
        <v/>
      </c>
      <c r="AJ62" s="361" t="str">
        <f t="shared" si="11"/>
        <v/>
      </c>
      <c r="AK62" s="361" t="str">
        <f t="shared" si="12"/>
        <v/>
      </c>
      <c r="AL62" s="361" t="str">
        <f t="shared" si="13"/>
        <v/>
      </c>
      <c r="AM62" s="361" t="str">
        <f t="shared" si="14"/>
        <v/>
      </c>
      <c r="AN62" s="362" t="str">
        <f>IF(AF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2,FALSE),IF(OR(AJ62=1,AJ62=2),VLOOKUP(AH62,INDEX((係数_乗用_ガソリン,係数_乗用_CNG,係数_乗用_軽油,係数_乗用_メタノール,係数_乗用_LPG),1,1,AR62):INDEX((係数_乗用_ガソリン,係数_乗用_CNG,係数_乗用_軽油,係数_乗用_メタノール,係数_乗用_LPG),125,5,AR62),2,FALSE))))))</f>
        <v/>
      </c>
      <c r="AO62" s="362" t="str">
        <f>IF(T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3,FALSE),IF(OR(AJ62=1,AJ62=2),VLOOKUP(AH62,INDEX((係数_乗用_ガソリン,係数_乗用_CNG,係数_乗用_軽油,係数_乗用_メタノール,係数_乗用_LPG),1,1,AR62):INDEX((係数_乗用_ガソリン,係数_乗用_CNG,係数_乗用_軽油,係数_乗用_メタノール,係数_乗用_LPG),125,5,AR62),3,FALSE))))))</f>
        <v/>
      </c>
      <c r="AP62" s="361" t="str">
        <f t="shared" si="15"/>
        <v/>
      </c>
      <c r="AQ62" s="363" t="str">
        <f t="shared" si="16"/>
        <v/>
      </c>
      <c r="AR62" s="361" t="str">
        <f t="shared" si="17"/>
        <v/>
      </c>
      <c r="AS62" s="363" t="str">
        <f t="shared" si="18"/>
        <v/>
      </c>
      <c r="AT62" s="364" t="str">
        <f t="shared" si="19"/>
        <v/>
      </c>
      <c r="AV62" s="365"/>
      <c r="AX62" s="607" t="b">
        <f t="shared" si="27"/>
        <v>0</v>
      </c>
      <c r="AY62" s="6" t="str">
        <f t="shared" si="28"/>
        <v>FALSEFALSEFALSE</v>
      </c>
      <c r="AZ62" s="608">
        <f t="shared" si="20"/>
        <v>0</v>
      </c>
      <c r="BA62" s="609" t="str">
        <f t="shared" si="29"/>
        <v/>
      </c>
      <c r="BB62" s="609">
        <f t="shared" si="21"/>
        <v>0</v>
      </c>
      <c r="BC62" s="604" t="str">
        <f t="shared" si="22"/>
        <v/>
      </c>
      <c r="BV62" s="3"/>
      <c r="BW62" s="3"/>
    </row>
    <row r="63" spans="1:75" s="6" customFormat="1">
      <c r="A63" s="366">
        <v>6</v>
      </c>
      <c r="B63" s="108"/>
      <c r="C63" s="286"/>
      <c r="D63" s="287"/>
      <c r="E63" s="287"/>
      <c r="F63" s="288"/>
      <c r="G63" s="290"/>
      <c r="H63" s="107"/>
      <c r="I63" s="290"/>
      <c r="J63" s="107"/>
      <c r="K63" s="358" t="str">
        <f t="shared" si="0"/>
        <v/>
      </c>
      <c r="L63" s="358">
        <f t="shared" si="23"/>
        <v>0</v>
      </c>
      <c r="M63" s="358">
        <f t="shared" si="24"/>
        <v>0</v>
      </c>
      <c r="N63" s="359" t="str">
        <f t="shared" si="25"/>
        <v/>
      </c>
      <c r="O63" s="359" t="str">
        <f t="shared" si="1"/>
        <v/>
      </c>
      <c r="P63" s="359" t="str">
        <f t="shared" si="2"/>
        <v/>
      </c>
      <c r="Q63" s="359" t="str">
        <f t="shared" si="3"/>
        <v/>
      </c>
      <c r="R63" s="359" t="str">
        <f t="shared" si="4"/>
        <v/>
      </c>
      <c r="S63" s="359" t="str">
        <f t="shared" si="5"/>
        <v/>
      </c>
      <c r="T63" s="431"/>
      <c r="U63" s="515"/>
      <c r="V63" s="108"/>
      <c r="W63" s="109"/>
      <c r="X63" s="110"/>
      <c r="Y63" s="111"/>
      <c r="Z63" s="113"/>
      <c r="AA63" s="112"/>
      <c r="AB63" s="431" t="str">
        <f t="shared" si="6"/>
        <v/>
      </c>
      <c r="AC63" s="704" t="str">
        <f t="shared" si="26"/>
        <v/>
      </c>
      <c r="AD63" s="622"/>
      <c r="AE63" s="462"/>
      <c r="AF63" s="360" t="str">
        <f t="shared" si="7"/>
        <v/>
      </c>
      <c r="AG63" s="360" t="str">
        <f t="shared" si="8"/>
        <v/>
      </c>
      <c r="AH63" s="361" t="str">
        <f t="shared" si="9"/>
        <v/>
      </c>
      <c r="AI63" s="361" t="str">
        <f t="shared" si="10"/>
        <v/>
      </c>
      <c r="AJ63" s="361" t="str">
        <f t="shared" si="11"/>
        <v/>
      </c>
      <c r="AK63" s="361" t="str">
        <f t="shared" si="12"/>
        <v/>
      </c>
      <c r="AL63" s="361" t="str">
        <f t="shared" si="13"/>
        <v/>
      </c>
      <c r="AM63" s="361" t="str">
        <f t="shared" si="14"/>
        <v/>
      </c>
      <c r="AN63" s="362" t="str">
        <f>IF(AF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2,FALSE),IF(OR(AJ63=1,AJ63=2),VLOOKUP(AH63,INDEX((係数_乗用_ガソリン,係数_乗用_CNG,係数_乗用_軽油,係数_乗用_メタノール,係数_乗用_LPG),1,1,AR63):INDEX((係数_乗用_ガソリン,係数_乗用_CNG,係数_乗用_軽油,係数_乗用_メタノール,係数_乗用_LPG),125,5,AR63),2,FALSE))))))</f>
        <v/>
      </c>
      <c r="AO63" s="362" t="str">
        <f>IF(T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3,FALSE),IF(OR(AJ63=1,AJ63=2),VLOOKUP(AH63,INDEX((係数_乗用_ガソリン,係数_乗用_CNG,係数_乗用_軽油,係数_乗用_メタノール,係数_乗用_LPG),1,1,AR63):INDEX((係数_乗用_ガソリン,係数_乗用_CNG,係数_乗用_軽油,係数_乗用_メタノール,係数_乗用_LPG),125,5,AR63),3,FALSE))))))</f>
        <v/>
      </c>
      <c r="AP63" s="361" t="str">
        <f t="shared" si="15"/>
        <v/>
      </c>
      <c r="AQ63" s="363" t="str">
        <f t="shared" si="16"/>
        <v/>
      </c>
      <c r="AR63" s="361" t="str">
        <f t="shared" si="17"/>
        <v/>
      </c>
      <c r="AS63" s="363" t="str">
        <f t="shared" si="18"/>
        <v/>
      </c>
      <c r="AT63" s="364" t="str">
        <f t="shared" si="19"/>
        <v/>
      </c>
      <c r="AV63" s="365"/>
      <c r="AX63" s="607" t="b">
        <f t="shared" si="27"/>
        <v>0</v>
      </c>
      <c r="AY63" s="6" t="str">
        <f t="shared" si="28"/>
        <v>FALSEFALSEFALSE</v>
      </c>
      <c r="AZ63" s="608">
        <f t="shared" si="20"/>
        <v>0</v>
      </c>
      <c r="BA63" s="609" t="str">
        <f t="shared" si="29"/>
        <v/>
      </c>
      <c r="BB63" s="609">
        <f t="shared" si="21"/>
        <v>0</v>
      </c>
      <c r="BC63" s="604" t="str">
        <f t="shared" si="22"/>
        <v/>
      </c>
      <c r="BV63" s="3"/>
      <c r="BW63" s="3"/>
    </row>
    <row r="64" spans="1:75" s="6" customFormat="1">
      <c r="A64" s="366">
        <v>7</v>
      </c>
      <c r="B64" s="108"/>
      <c r="C64" s="286"/>
      <c r="D64" s="287"/>
      <c r="E64" s="287"/>
      <c r="F64" s="288"/>
      <c r="G64" s="290"/>
      <c r="H64" s="107"/>
      <c r="I64" s="290"/>
      <c r="J64" s="107"/>
      <c r="K64" s="358" t="str">
        <f t="shared" si="0"/>
        <v/>
      </c>
      <c r="L64" s="358">
        <f t="shared" si="23"/>
        <v>0</v>
      </c>
      <c r="M64" s="358">
        <f t="shared" si="24"/>
        <v>0</v>
      </c>
      <c r="N64" s="359" t="str">
        <f t="shared" si="25"/>
        <v/>
      </c>
      <c r="O64" s="359" t="str">
        <f t="shared" si="1"/>
        <v/>
      </c>
      <c r="P64" s="359" t="str">
        <f t="shared" si="2"/>
        <v/>
      </c>
      <c r="Q64" s="359" t="str">
        <f t="shared" si="3"/>
        <v/>
      </c>
      <c r="R64" s="359" t="str">
        <f t="shared" si="4"/>
        <v/>
      </c>
      <c r="S64" s="359" t="str">
        <f t="shared" si="5"/>
        <v/>
      </c>
      <c r="T64" s="431"/>
      <c r="U64" s="515"/>
      <c r="V64" s="108"/>
      <c r="W64" s="109"/>
      <c r="X64" s="110"/>
      <c r="Y64" s="111"/>
      <c r="Z64" s="113"/>
      <c r="AA64" s="112"/>
      <c r="AB64" s="431" t="str">
        <f t="shared" si="6"/>
        <v/>
      </c>
      <c r="AC64" s="704" t="str">
        <f t="shared" si="26"/>
        <v/>
      </c>
      <c r="AD64" s="622"/>
      <c r="AE64" s="462"/>
      <c r="AF64" s="360" t="str">
        <f t="shared" si="7"/>
        <v/>
      </c>
      <c r="AG64" s="360" t="str">
        <f t="shared" si="8"/>
        <v/>
      </c>
      <c r="AH64" s="361" t="str">
        <f t="shared" si="9"/>
        <v/>
      </c>
      <c r="AI64" s="361" t="str">
        <f t="shared" si="10"/>
        <v/>
      </c>
      <c r="AJ64" s="361" t="str">
        <f t="shared" si="11"/>
        <v/>
      </c>
      <c r="AK64" s="361" t="str">
        <f t="shared" si="12"/>
        <v/>
      </c>
      <c r="AL64" s="361" t="str">
        <f t="shared" si="13"/>
        <v/>
      </c>
      <c r="AM64" s="361" t="str">
        <f t="shared" si="14"/>
        <v/>
      </c>
      <c r="AN64" s="362" t="str">
        <f>IF(AF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2,FALSE),IF(OR(AJ64=1,AJ64=2),VLOOKUP(AH64,INDEX((係数_乗用_ガソリン,係数_乗用_CNG,係数_乗用_軽油,係数_乗用_メタノール,係数_乗用_LPG),1,1,AR64):INDEX((係数_乗用_ガソリン,係数_乗用_CNG,係数_乗用_軽油,係数_乗用_メタノール,係数_乗用_LPG),125,5,AR64),2,FALSE))))))</f>
        <v/>
      </c>
      <c r="AO64" s="362" t="str">
        <f>IF(T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3,FALSE),IF(OR(AJ64=1,AJ64=2),VLOOKUP(AH64,INDEX((係数_乗用_ガソリン,係数_乗用_CNG,係数_乗用_軽油,係数_乗用_メタノール,係数_乗用_LPG),1,1,AR64):INDEX((係数_乗用_ガソリン,係数_乗用_CNG,係数_乗用_軽油,係数_乗用_メタノール,係数_乗用_LPG),125,5,AR64),3,FALSE))))))</f>
        <v/>
      </c>
      <c r="AP64" s="361" t="str">
        <f t="shared" si="15"/>
        <v/>
      </c>
      <c r="AQ64" s="363" t="str">
        <f t="shared" si="16"/>
        <v/>
      </c>
      <c r="AR64" s="361" t="str">
        <f t="shared" si="17"/>
        <v/>
      </c>
      <c r="AS64" s="363" t="str">
        <f t="shared" si="18"/>
        <v/>
      </c>
      <c r="AT64" s="364" t="str">
        <f t="shared" si="19"/>
        <v/>
      </c>
      <c r="AV64" s="365"/>
      <c r="AX64" s="607" t="b">
        <f t="shared" si="27"/>
        <v>0</v>
      </c>
      <c r="AY64" s="6" t="str">
        <f t="shared" si="28"/>
        <v>FALSEFALSEFALSE</v>
      </c>
      <c r="AZ64" s="608">
        <f t="shared" si="20"/>
        <v>0</v>
      </c>
      <c r="BA64" s="609" t="str">
        <f t="shared" si="29"/>
        <v/>
      </c>
      <c r="BB64" s="609">
        <f t="shared" si="21"/>
        <v>0</v>
      </c>
      <c r="BC64" s="604" t="str">
        <f t="shared" si="22"/>
        <v/>
      </c>
      <c r="BV64" s="3"/>
      <c r="BW64" s="3"/>
    </row>
    <row r="65" spans="1:75" s="6" customFormat="1">
      <c r="A65" s="366">
        <v>8</v>
      </c>
      <c r="B65" s="108"/>
      <c r="C65" s="286"/>
      <c r="D65" s="287"/>
      <c r="E65" s="287"/>
      <c r="F65" s="288"/>
      <c r="G65" s="290"/>
      <c r="H65" s="107"/>
      <c r="I65" s="290"/>
      <c r="J65" s="107"/>
      <c r="K65" s="358" t="str">
        <f t="shared" si="0"/>
        <v/>
      </c>
      <c r="L65" s="358">
        <f t="shared" si="23"/>
        <v>0</v>
      </c>
      <c r="M65" s="358">
        <f t="shared" si="24"/>
        <v>0</v>
      </c>
      <c r="N65" s="359" t="str">
        <f t="shared" si="25"/>
        <v/>
      </c>
      <c r="O65" s="359" t="str">
        <f t="shared" si="1"/>
        <v/>
      </c>
      <c r="P65" s="359" t="str">
        <f t="shared" si="2"/>
        <v/>
      </c>
      <c r="Q65" s="359" t="str">
        <f t="shared" si="3"/>
        <v/>
      </c>
      <c r="R65" s="359" t="str">
        <f t="shared" si="4"/>
        <v/>
      </c>
      <c r="S65" s="359" t="str">
        <f t="shared" si="5"/>
        <v/>
      </c>
      <c r="T65" s="431"/>
      <c r="U65" s="515"/>
      <c r="V65" s="108"/>
      <c r="W65" s="109"/>
      <c r="X65" s="110"/>
      <c r="Y65" s="111"/>
      <c r="Z65" s="113"/>
      <c r="AA65" s="112"/>
      <c r="AB65" s="431" t="str">
        <f t="shared" si="6"/>
        <v/>
      </c>
      <c r="AC65" s="704" t="str">
        <f t="shared" si="26"/>
        <v/>
      </c>
      <c r="AD65" s="622"/>
      <c r="AE65" s="462"/>
      <c r="AF65" s="360" t="str">
        <f t="shared" si="7"/>
        <v/>
      </c>
      <c r="AG65" s="360" t="str">
        <f t="shared" si="8"/>
        <v/>
      </c>
      <c r="AH65" s="361" t="str">
        <f t="shared" si="9"/>
        <v/>
      </c>
      <c r="AI65" s="361" t="str">
        <f t="shared" si="10"/>
        <v/>
      </c>
      <c r="AJ65" s="361" t="str">
        <f t="shared" si="11"/>
        <v/>
      </c>
      <c r="AK65" s="361" t="str">
        <f t="shared" si="12"/>
        <v/>
      </c>
      <c r="AL65" s="361" t="str">
        <f t="shared" si="13"/>
        <v/>
      </c>
      <c r="AM65" s="361" t="str">
        <f t="shared" si="14"/>
        <v/>
      </c>
      <c r="AN65" s="362" t="str">
        <f>IF(AF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2,FALSE),IF(OR(AJ65=1,AJ65=2),VLOOKUP(AH65,INDEX((係数_乗用_ガソリン,係数_乗用_CNG,係数_乗用_軽油,係数_乗用_メタノール,係数_乗用_LPG),1,1,AR65):INDEX((係数_乗用_ガソリン,係数_乗用_CNG,係数_乗用_軽油,係数_乗用_メタノール,係数_乗用_LPG),125,5,AR65),2,FALSE))))))</f>
        <v/>
      </c>
      <c r="AO65" s="362" t="str">
        <f>IF(T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3,FALSE),IF(OR(AJ65=1,AJ65=2),VLOOKUP(AH65,INDEX((係数_乗用_ガソリン,係数_乗用_CNG,係数_乗用_軽油,係数_乗用_メタノール,係数_乗用_LPG),1,1,AR65):INDEX((係数_乗用_ガソリン,係数_乗用_CNG,係数_乗用_軽油,係数_乗用_メタノール,係数_乗用_LPG),125,5,AR65),3,FALSE))))))</f>
        <v/>
      </c>
      <c r="AP65" s="361" t="str">
        <f t="shared" si="15"/>
        <v/>
      </c>
      <c r="AQ65" s="363" t="str">
        <f t="shared" si="16"/>
        <v/>
      </c>
      <c r="AR65" s="361" t="str">
        <f t="shared" si="17"/>
        <v/>
      </c>
      <c r="AS65" s="363" t="str">
        <f t="shared" si="18"/>
        <v/>
      </c>
      <c r="AT65" s="364" t="str">
        <f t="shared" si="19"/>
        <v/>
      </c>
      <c r="AV65" s="365"/>
      <c r="AX65" s="607" t="b">
        <f t="shared" si="27"/>
        <v>0</v>
      </c>
      <c r="AY65" s="6" t="str">
        <f t="shared" si="28"/>
        <v>FALSEFALSEFALSE</v>
      </c>
      <c r="AZ65" s="608">
        <f t="shared" si="20"/>
        <v>0</v>
      </c>
      <c r="BA65" s="609" t="str">
        <f t="shared" si="29"/>
        <v/>
      </c>
      <c r="BB65" s="609">
        <f t="shared" si="21"/>
        <v>0</v>
      </c>
      <c r="BC65" s="604" t="str">
        <f t="shared" si="22"/>
        <v/>
      </c>
      <c r="BV65" s="3"/>
      <c r="BW65" s="3"/>
    </row>
    <row r="66" spans="1:75" s="6" customFormat="1">
      <c r="A66" s="366">
        <v>9</v>
      </c>
      <c r="B66" s="108"/>
      <c r="C66" s="286"/>
      <c r="D66" s="287"/>
      <c r="E66" s="287"/>
      <c r="F66" s="288"/>
      <c r="G66" s="290"/>
      <c r="H66" s="107"/>
      <c r="I66" s="290"/>
      <c r="J66" s="107"/>
      <c r="K66" s="358" t="str">
        <f t="shared" si="0"/>
        <v/>
      </c>
      <c r="L66" s="358">
        <f t="shared" si="23"/>
        <v>0</v>
      </c>
      <c r="M66" s="358">
        <f t="shared" si="24"/>
        <v>0</v>
      </c>
      <c r="N66" s="359" t="str">
        <f t="shared" si="25"/>
        <v/>
      </c>
      <c r="O66" s="359" t="str">
        <f t="shared" si="1"/>
        <v/>
      </c>
      <c r="P66" s="359" t="str">
        <f t="shared" si="2"/>
        <v/>
      </c>
      <c r="Q66" s="359" t="str">
        <f t="shared" si="3"/>
        <v/>
      </c>
      <c r="R66" s="359" t="str">
        <f t="shared" si="4"/>
        <v/>
      </c>
      <c r="S66" s="359" t="str">
        <f t="shared" si="5"/>
        <v/>
      </c>
      <c r="T66" s="431"/>
      <c r="U66" s="515"/>
      <c r="V66" s="108"/>
      <c r="W66" s="109"/>
      <c r="X66" s="110"/>
      <c r="Y66" s="111"/>
      <c r="Z66" s="113"/>
      <c r="AA66" s="112"/>
      <c r="AB66" s="431" t="str">
        <f t="shared" si="6"/>
        <v/>
      </c>
      <c r="AC66" s="704" t="str">
        <f t="shared" si="26"/>
        <v/>
      </c>
      <c r="AD66" s="622"/>
      <c r="AE66" s="462"/>
      <c r="AF66" s="360" t="str">
        <f t="shared" si="7"/>
        <v/>
      </c>
      <c r="AG66" s="360" t="str">
        <f t="shared" si="8"/>
        <v/>
      </c>
      <c r="AH66" s="361" t="str">
        <f t="shared" si="9"/>
        <v/>
      </c>
      <c r="AI66" s="361" t="str">
        <f t="shared" si="10"/>
        <v/>
      </c>
      <c r="AJ66" s="361" t="str">
        <f t="shared" si="11"/>
        <v/>
      </c>
      <c r="AK66" s="361" t="str">
        <f t="shared" si="12"/>
        <v/>
      </c>
      <c r="AL66" s="361" t="str">
        <f t="shared" si="13"/>
        <v/>
      </c>
      <c r="AM66" s="361" t="str">
        <f t="shared" si="14"/>
        <v/>
      </c>
      <c r="AN66" s="362" t="str">
        <f>IF(AF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2,FALSE),IF(OR(AJ66=1,AJ66=2),VLOOKUP(AH66,INDEX((係数_乗用_ガソリン,係数_乗用_CNG,係数_乗用_軽油,係数_乗用_メタノール,係数_乗用_LPG),1,1,AR66):INDEX((係数_乗用_ガソリン,係数_乗用_CNG,係数_乗用_軽油,係数_乗用_メタノール,係数_乗用_LPG),125,5,AR66),2,FALSE))))))</f>
        <v/>
      </c>
      <c r="AO66" s="362" t="str">
        <f>IF(T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3,FALSE),IF(OR(AJ66=1,AJ66=2),VLOOKUP(AH66,INDEX((係数_乗用_ガソリン,係数_乗用_CNG,係数_乗用_軽油,係数_乗用_メタノール,係数_乗用_LPG),1,1,AR66):INDEX((係数_乗用_ガソリン,係数_乗用_CNG,係数_乗用_軽油,係数_乗用_メタノール,係数_乗用_LPG),125,5,AR66),3,FALSE))))))</f>
        <v/>
      </c>
      <c r="AP66" s="361" t="str">
        <f t="shared" si="15"/>
        <v/>
      </c>
      <c r="AQ66" s="363" t="str">
        <f t="shared" si="16"/>
        <v/>
      </c>
      <c r="AR66" s="361" t="str">
        <f t="shared" si="17"/>
        <v/>
      </c>
      <c r="AS66" s="363" t="str">
        <f t="shared" si="18"/>
        <v/>
      </c>
      <c r="AT66" s="364" t="str">
        <f t="shared" si="19"/>
        <v/>
      </c>
      <c r="AV66" s="365"/>
      <c r="AX66" s="607" t="b">
        <f t="shared" si="27"/>
        <v>0</v>
      </c>
      <c r="AY66" s="6" t="str">
        <f t="shared" si="28"/>
        <v>FALSEFALSEFALSE</v>
      </c>
      <c r="AZ66" s="608">
        <f t="shared" si="20"/>
        <v>0</v>
      </c>
      <c r="BA66" s="609" t="str">
        <f t="shared" si="29"/>
        <v/>
      </c>
      <c r="BB66" s="609">
        <f t="shared" si="21"/>
        <v>0</v>
      </c>
      <c r="BC66" s="604" t="str">
        <f t="shared" si="22"/>
        <v/>
      </c>
      <c r="BV66" s="3"/>
      <c r="BW66" s="3"/>
    </row>
    <row r="67" spans="1:75" s="6" customFormat="1">
      <c r="A67" s="366">
        <v>10</v>
      </c>
      <c r="B67" s="108"/>
      <c r="C67" s="286"/>
      <c r="D67" s="287"/>
      <c r="E67" s="287"/>
      <c r="F67" s="288"/>
      <c r="G67" s="290"/>
      <c r="H67" s="107"/>
      <c r="I67" s="290"/>
      <c r="J67" s="107"/>
      <c r="K67" s="358" t="str">
        <f t="shared" si="0"/>
        <v/>
      </c>
      <c r="L67" s="358">
        <f t="shared" si="23"/>
        <v>0</v>
      </c>
      <c r="M67" s="358">
        <f t="shared" si="24"/>
        <v>0</v>
      </c>
      <c r="N67" s="359" t="str">
        <f t="shared" si="25"/>
        <v/>
      </c>
      <c r="O67" s="359" t="str">
        <f t="shared" si="1"/>
        <v/>
      </c>
      <c r="P67" s="359" t="str">
        <f t="shared" si="2"/>
        <v/>
      </c>
      <c r="Q67" s="359" t="str">
        <f t="shared" si="3"/>
        <v/>
      </c>
      <c r="R67" s="359" t="str">
        <f t="shared" si="4"/>
        <v/>
      </c>
      <c r="S67" s="359" t="str">
        <f t="shared" si="5"/>
        <v/>
      </c>
      <c r="T67" s="431"/>
      <c r="U67" s="515"/>
      <c r="V67" s="108"/>
      <c r="W67" s="109"/>
      <c r="X67" s="110"/>
      <c r="Y67" s="111"/>
      <c r="Z67" s="113"/>
      <c r="AA67" s="112"/>
      <c r="AB67" s="431" t="str">
        <f t="shared" si="6"/>
        <v/>
      </c>
      <c r="AC67" s="704" t="str">
        <f t="shared" si="26"/>
        <v/>
      </c>
      <c r="AD67" s="622"/>
      <c r="AE67" s="462"/>
      <c r="AF67" s="360" t="str">
        <f t="shared" si="7"/>
        <v/>
      </c>
      <c r="AG67" s="360" t="str">
        <f t="shared" si="8"/>
        <v/>
      </c>
      <c r="AH67" s="361" t="str">
        <f t="shared" si="9"/>
        <v/>
      </c>
      <c r="AI67" s="361" t="str">
        <f t="shared" si="10"/>
        <v/>
      </c>
      <c r="AJ67" s="361" t="str">
        <f t="shared" si="11"/>
        <v/>
      </c>
      <c r="AK67" s="361" t="str">
        <f t="shared" si="12"/>
        <v/>
      </c>
      <c r="AL67" s="361" t="str">
        <f t="shared" si="13"/>
        <v/>
      </c>
      <c r="AM67" s="361" t="str">
        <f t="shared" si="14"/>
        <v/>
      </c>
      <c r="AN67" s="362" t="str">
        <f>IF(AF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2,FALSE),IF(OR(AJ67=1,AJ67=2),VLOOKUP(AH67,INDEX((係数_乗用_ガソリン,係数_乗用_CNG,係数_乗用_軽油,係数_乗用_メタノール,係数_乗用_LPG),1,1,AR67):INDEX((係数_乗用_ガソリン,係数_乗用_CNG,係数_乗用_軽油,係数_乗用_メタノール,係数_乗用_LPG),125,5,AR67),2,FALSE))))))</f>
        <v/>
      </c>
      <c r="AO67" s="362" t="str">
        <f>IF(T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3,FALSE),IF(OR(AJ67=1,AJ67=2),VLOOKUP(AH67,INDEX((係数_乗用_ガソリン,係数_乗用_CNG,係数_乗用_軽油,係数_乗用_メタノール,係数_乗用_LPG),1,1,AR67):INDEX((係数_乗用_ガソリン,係数_乗用_CNG,係数_乗用_軽油,係数_乗用_メタノール,係数_乗用_LPG),125,5,AR67),3,FALSE))))))</f>
        <v/>
      </c>
      <c r="AP67" s="361" t="str">
        <f t="shared" si="15"/>
        <v/>
      </c>
      <c r="AQ67" s="363" t="str">
        <f t="shared" si="16"/>
        <v/>
      </c>
      <c r="AR67" s="361" t="str">
        <f t="shared" si="17"/>
        <v/>
      </c>
      <c r="AS67" s="363" t="str">
        <f t="shared" si="18"/>
        <v/>
      </c>
      <c r="AT67" s="364" t="str">
        <f t="shared" si="19"/>
        <v/>
      </c>
      <c r="AV67" s="365"/>
      <c r="AX67" s="607" t="b">
        <f t="shared" si="27"/>
        <v>0</v>
      </c>
      <c r="AY67" s="6" t="str">
        <f t="shared" si="28"/>
        <v>FALSEFALSEFALSE</v>
      </c>
      <c r="AZ67" s="608">
        <f t="shared" si="20"/>
        <v>0</v>
      </c>
      <c r="BA67" s="609" t="str">
        <f t="shared" si="29"/>
        <v/>
      </c>
      <c r="BB67" s="609">
        <f t="shared" si="21"/>
        <v>0</v>
      </c>
      <c r="BC67" s="604" t="str">
        <f t="shared" si="22"/>
        <v/>
      </c>
      <c r="BV67" s="3"/>
      <c r="BW67" s="3"/>
    </row>
    <row r="68" spans="1:75" s="6" customFormat="1">
      <c r="A68" s="366">
        <v>11</v>
      </c>
      <c r="B68" s="108"/>
      <c r="C68" s="286"/>
      <c r="D68" s="287"/>
      <c r="E68" s="287"/>
      <c r="F68" s="288"/>
      <c r="G68" s="290"/>
      <c r="H68" s="107"/>
      <c r="I68" s="290"/>
      <c r="J68" s="107"/>
      <c r="K68" s="358" t="str">
        <f t="shared" si="0"/>
        <v/>
      </c>
      <c r="L68" s="358">
        <f t="shared" si="23"/>
        <v>0</v>
      </c>
      <c r="M68" s="358">
        <f t="shared" si="24"/>
        <v>0</v>
      </c>
      <c r="N68" s="359" t="str">
        <f t="shared" si="25"/>
        <v/>
      </c>
      <c r="O68" s="359" t="str">
        <f t="shared" si="1"/>
        <v/>
      </c>
      <c r="P68" s="359" t="str">
        <f t="shared" si="2"/>
        <v/>
      </c>
      <c r="Q68" s="359" t="str">
        <f t="shared" si="3"/>
        <v/>
      </c>
      <c r="R68" s="359" t="str">
        <f t="shared" si="4"/>
        <v/>
      </c>
      <c r="S68" s="359" t="str">
        <f t="shared" si="5"/>
        <v/>
      </c>
      <c r="T68" s="431"/>
      <c r="U68" s="515"/>
      <c r="V68" s="108"/>
      <c r="W68" s="109"/>
      <c r="X68" s="110"/>
      <c r="Y68" s="111"/>
      <c r="Z68" s="113"/>
      <c r="AA68" s="112"/>
      <c r="AB68" s="431" t="str">
        <f t="shared" si="6"/>
        <v/>
      </c>
      <c r="AC68" s="704" t="str">
        <f t="shared" si="26"/>
        <v/>
      </c>
      <c r="AD68" s="622"/>
      <c r="AE68" s="462"/>
      <c r="AF68" s="360" t="str">
        <f t="shared" si="7"/>
        <v/>
      </c>
      <c r="AG68" s="360" t="str">
        <f t="shared" si="8"/>
        <v/>
      </c>
      <c r="AH68" s="361" t="str">
        <f t="shared" si="9"/>
        <v/>
      </c>
      <c r="AI68" s="361" t="str">
        <f t="shared" si="10"/>
        <v/>
      </c>
      <c r="AJ68" s="361" t="str">
        <f t="shared" si="11"/>
        <v/>
      </c>
      <c r="AK68" s="361" t="str">
        <f t="shared" si="12"/>
        <v/>
      </c>
      <c r="AL68" s="361" t="str">
        <f t="shared" si="13"/>
        <v/>
      </c>
      <c r="AM68" s="361" t="str">
        <f t="shared" si="14"/>
        <v/>
      </c>
      <c r="AN68" s="362" t="str">
        <f>IF(AF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2,FALSE),IF(OR(AJ68=1,AJ68=2),VLOOKUP(AH68,INDEX((係数_乗用_ガソリン,係数_乗用_CNG,係数_乗用_軽油,係数_乗用_メタノール,係数_乗用_LPG),1,1,AR68):INDEX((係数_乗用_ガソリン,係数_乗用_CNG,係数_乗用_軽油,係数_乗用_メタノール,係数_乗用_LPG),125,5,AR68),2,FALSE))))))</f>
        <v/>
      </c>
      <c r="AO68" s="362" t="str">
        <f>IF(T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3,FALSE),IF(OR(AJ68=1,AJ68=2),VLOOKUP(AH68,INDEX((係数_乗用_ガソリン,係数_乗用_CNG,係数_乗用_軽油,係数_乗用_メタノール,係数_乗用_LPG),1,1,AR68):INDEX((係数_乗用_ガソリン,係数_乗用_CNG,係数_乗用_軽油,係数_乗用_メタノール,係数_乗用_LPG),125,5,AR68),3,FALSE))))))</f>
        <v/>
      </c>
      <c r="AP68" s="361" t="str">
        <f t="shared" si="15"/>
        <v/>
      </c>
      <c r="AQ68" s="363" t="str">
        <f t="shared" si="16"/>
        <v/>
      </c>
      <c r="AR68" s="361" t="str">
        <f t="shared" si="17"/>
        <v/>
      </c>
      <c r="AS68" s="363" t="str">
        <f t="shared" si="18"/>
        <v/>
      </c>
      <c r="AT68" s="364" t="str">
        <f t="shared" si="19"/>
        <v/>
      </c>
      <c r="AV68" s="365"/>
      <c r="AX68" s="607" t="b">
        <f t="shared" si="27"/>
        <v>0</v>
      </c>
      <c r="AY68" s="6" t="str">
        <f t="shared" si="28"/>
        <v>FALSEFALSEFALSE</v>
      </c>
      <c r="AZ68" s="608">
        <f t="shared" si="20"/>
        <v>0</v>
      </c>
      <c r="BA68" s="609" t="str">
        <f t="shared" si="29"/>
        <v/>
      </c>
      <c r="BB68" s="609">
        <f t="shared" si="21"/>
        <v>0</v>
      </c>
      <c r="BC68" s="604" t="str">
        <f t="shared" si="22"/>
        <v/>
      </c>
      <c r="BV68" s="3"/>
      <c r="BW68" s="3"/>
    </row>
    <row r="69" spans="1:75" s="6" customFormat="1">
      <c r="A69" s="366">
        <v>12</v>
      </c>
      <c r="B69" s="108"/>
      <c r="C69" s="286"/>
      <c r="D69" s="287"/>
      <c r="E69" s="287"/>
      <c r="F69" s="288"/>
      <c r="G69" s="290"/>
      <c r="H69" s="107"/>
      <c r="I69" s="290"/>
      <c r="J69" s="107"/>
      <c r="K69" s="358" t="str">
        <f t="shared" si="0"/>
        <v/>
      </c>
      <c r="L69" s="358">
        <f t="shared" si="23"/>
        <v>0</v>
      </c>
      <c r="M69" s="358">
        <f t="shared" si="24"/>
        <v>0</v>
      </c>
      <c r="N69" s="359" t="str">
        <f t="shared" si="25"/>
        <v/>
      </c>
      <c r="O69" s="359" t="str">
        <f t="shared" si="1"/>
        <v/>
      </c>
      <c r="P69" s="359" t="str">
        <f t="shared" si="2"/>
        <v/>
      </c>
      <c r="Q69" s="359" t="str">
        <f t="shared" si="3"/>
        <v/>
      </c>
      <c r="R69" s="359" t="str">
        <f t="shared" si="4"/>
        <v/>
      </c>
      <c r="S69" s="359" t="str">
        <f t="shared" si="5"/>
        <v/>
      </c>
      <c r="T69" s="431"/>
      <c r="U69" s="515"/>
      <c r="V69" s="108"/>
      <c r="W69" s="109"/>
      <c r="X69" s="110"/>
      <c r="Y69" s="111"/>
      <c r="Z69" s="113"/>
      <c r="AA69" s="112"/>
      <c r="AB69" s="431" t="str">
        <f t="shared" si="6"/>
        <v/>
      </c>
      <c r="AC69" s="704" t="str">
        <f t="shared" si="26"/>
        <v/>
      </c>
      <c r="AD69" s="622"/>
      <c r="AE69" s="462"/>
      <c r="AF69" s="360" t="str">
        <f t="shared" si="7"/>
        <v/>
      </c>
      <c r="AG69" s="360" t="str">
        <f t="shared" si="8"/>
        <v/>
      </c>
      <c r="AH69" s="361" t="str">
        <f t="shared" si="9"/>
        <v/>
      </c>
      <c r="AI69" s="361" t="str">
        <f t="shared" si="10"/>
        <v/>
      </c>
      <c r="AJ69" s="361" t="str">
        <f t="shared" si="11"/>
        <v/>
      </c>
      <c r="AK69" s="361" t="str">
        <f t="shared" si="12"/>
        <v/>
      </c>
      <c r="AL69" s="361" t="str">
        <f t="shared" si="13"/>
        <v/>
      </c>
      <c r="AM69" s="361" t="str">
        <f t="shared" si="14"/>
        <v/>
      </c>
      <c r="AN69" s="362" t="str">
        <f>IF(AF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2,FALSE),IF(OR(AJ69=1,AJ69=2),VLOOKUP(AH69,INDEX((係数_乗用_ガソリン,係数_乗用_CNG,係数_乗用_軽油,係数_乗用_メタノール,係数_乗用_LPG),1,1,AR69):INDEX((係数_乗用_ガソリン,係数_乗用_CNG,係数_乗用_軽油,係数_乗用_メタノール,係数_乗用_LPG),125,5,AR69),2,FALSE))))))</f>
        <v/>
      </c>
      <c r="AO69" s="362" t="str">
        <f>IF(T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3,FALSE),IF(OR(AJ69=1,AJ69=2),VLOOKUP(AH69,INDEX((係数_乗用_ガソリン,係数_乗用_CNG,係数_乗用_軽油,係数_乗用_メタノール,係数_乗用_LPG),1,1,AR69):INDEX((係数_乗用_ガソリン,係数_乗用_CNG,係数_乗用_軽油,係数_乗用_メタノール,係数_乗用_LPG),125,5,AR69),3,FALSE))))))</f>
        <v/>
      </c>
      <c r="AP69" s="361" t="str">
        <f t="shared" si="15"/>
        <v/>
      </c>
      <c r="AQ69" s="363" t="str">
        <f t="shared" si="16"/>
        <v/>
      </c>
      <c r="AR69" s="361" t="str">
        <f t="shared" si="17"/>
        <v/>
      </c>
      <c r="AS69" s="363" t="str">
        <f t="shared" si="18"/>
        <v/>
      </c>
      <c r="AT69" s="364" t="str">
        <f t="shared" si="19"/>
        <v/>
      </c>
      <c r="AV69" s="365"/>
      <c r="AX69" s="607" t="b">
        <f t="shared" si="27"/>
        <v>0</v>
      </c>
      <c r="AY69" s="6" t="str">
        <f t="shared" si="28"/>
        <v>FALSEFALSEFALSE</v>
      </c>
      <c r="AZ69" s="608">
        <f t="shared" si="20"/>
        <v>0</v>
      </c>
      <c r="BA69" s="609" t="str">
        <f t="shared" si="29"/>
        <v/>
      </c>
      <c r="BB69" s="609">
        <f t="shared" si="21"/>
        <v>0</v>
      </c>
      <c r="BC69" s="604" t="str">
        <f t="shared" si="22"/>
        <v/>
      </c>
      <c r="BV69" s="3"/>
      <c r="BW69" s="3"/>
    </row>
    <row r="70" spans="1:75" s="6" customFormat="1">
      <c r="A70" s="366">
        <v>13</v>
      </c>
      <c r="B70" s="108"/>
      <c r="C70" s="286"/>
      <c r="D70" s="287"/>
      <c r="E70" s="287"/>
      <c r="F70" s="288"/>
      <c r="G70" s="290"/>
      <c r="H70" s="107"/>
      <c r="I70" s="290"/>
      <c r="J70" s="107"/>
      <c r="K70" s="358" t="str">
        <f t="shared" si="0"/>
        <v/>
      </c>
      <c r="L70" s="358">
        <f t="shared" si="23"/>
        <v>0</v>
      </c>
      <c r="M70" s="358">
        <f t="shared" si="24"/>
        <v>0</v>
      </c>
      <c r="N70" s="359" t="str">
        <f t="shared" si="25"/>
        <v/>
      </c>
      <c r="O70" s="359" t="str">
        <f t="shared" si="1"/>
        <v/>
      </c>
      <c r="P70" s="359" t="str">
        <f t="shared" si="2"/>
        <v/>
      </c>
      <c r="Q70" s="359" t="str">
        <f t="shared" si="3"/>
        <v/>
      </c>
      <c r="R70" s="359" t="str">
        <f t="shared" si="4"/>
        <v/>
      </c>
      <c r="S70" s="359" t="str">
        <f t="shared" si="5"/>
        <v/>
      </c>
      <c r="T70" s="431"/>
      <c r="U70" s="515"/>
      <c r="V70" s="108"/>
      <c r="W70" s="109"/>
      <c r="X70" s="110"/>
      <c r="Y70" s="111"/>
      <c r="Z70" s="113"/>
      <c r="AA70" s="112"/>
      <c r="AB70" s="431" t="str">
        <f t="shared" si="6"/>
        <v/>
      </c>
      <c r="AC70" s="704" t="str">
        <f t="shared" si="26"/>
        <v/>
      </c>
      <c r="AD70" s="622"/>
      <c r="AE70" s="462"/>
      <c r="AF70" s="360" t="str">
        <f t="shared" si="7"/>
        <v/>
      </c>
      <c r="AG70" s="360" t="str">
        <f t="shared" si="8"/>
        <v/>
      </c>
      <c r="AH70" s="361" t="str">
        <f t="shared" si="9"/>
        <v/>
      </c>
      <c r="AI70" s="361" t="str">
        <f t="shared" si="10"/>
        <v/>
      </c>
      <c r="AJ70" s="361" t="str">
        <f t="shared" si="11"/>
        <v/>
      </c>
      <c r="AK70" s="361" t="str">
        <f t="shared" si="12"/>
        <v/>
      </c>
      <c r="AL70" s="361" t="str">
        <f t="shared" si="13"/>
        <v/>
      </c>
      <c r="AM70" s="361" t="str">
        <f t="shared" si="14"/>
        <v/>
      </c>
      <c r="AN70" s="362" t="str">
        <f>IF(AF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2,FALSE),IF(OR(AJ70=1,AJ70=2),VLOOKUP(AH70,INDEX((係数_乗用_ガソリン,係数_乗用_CNG,係数_乗用_軽油,係数_乗用_メタノール,係数_乗用_LPG),1,1,AR70):INDEX((係数_乗用_ガソリン,係数_乗用_CNG,係数_乗用_軽油,係数_乗用_メタノール,係数_乗用_LPG),125,5,AR70),2,FALSE))))))</f>
        <v/>
      </c>
      <c r="AO70" s="362" t="str">
        <f>IF(T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3,FALSE),IF(OR(AJ70=1,AJ70=2),VLOOKUP(AH70,INDEX((係数_乗用_ガソリン,係数_乗用_CNG,係数_乗用_軽油,係数_乗用_メタノール,係数_乗用_LPG),1,1,AR70):INDEX((係数_乗用_ガソリン,係数_乗用_CNG,係数_乗用_軽油,係数_乗用_メタノール,係数_乗用_LPG),125,5,AR70),3,FALSE))))))</f>
        <v/>
      </c>
      <c r="AP70" s="361" t="str">
        <f t="shared" si="15"/>
        <v/>
      </c>
      <c r="AQ70" s="363" t="str">
        <f t="shared" si="16"/>
        <v/>
      </c>
      <c r="AR70" s="361" t="str">
        <f t="shared" si="17"/>
        <v/>
      </c>
      <c r="AS70" s="363" t="str">
        <f t="shared" si="18"/>
        <v/>
      </c>
      <c r="AT70" s="364" t="str">
        <f t="shared" si="19"/>
        <v/>
      </c>
      <c r="AV70" s="365"/>
      <c r="AX70" s="607" t="b">
        <f t="shared" si="27"/>
        <v>0</v>
      </c>
      <c r="AY70" s="6" t="str">
        <f t="shared" si="28"/>
        <v>FALSEFALSEFALSE</v>
      </c>
      <c r="AZ70" s="608">
        <f t="shared" si="20"/>
        <v>0</v>
      </c>
      <c r="BA70" s="609" t="str">
        <f t="shared" si="29"/>
        <v/>
      </c>
      <c r="BB70" s="609">
        <f t="shared" si="21"/>
        <v>0</v>
      </c>
      <c r="BC70" s="604" t="str">
        <f t="shared" si="22"/>
        <v/>
      </c>
      <c r="BV70" s="3"/>
      <c r="BW70" s="3"/>
    </row>
    <row r="71" spans="1:75" s="6" customFormat="1">
      <c r="A71" s="366">
        <v>14</v>
      </c>
      <c r="B71" s="108"/>
      <c r="C71" s="286"/>
      <c r="D71" s="287"/>
      <c r="E71" s="287"/>
      <c r="F71" s="288"/>
      <c r="G71" s="290"/>
      <c r="H71" s="107"/>
      <c r="I71" s="290"/>
      <c r="J71" s="107"/>
      <c r="K71" s="358" t="str">
        <f t="shared" si="0"/>
        <v/>
      </c>
      <c r="L71" s="358">
        <f t="shared" si="23"/>
        <v>0</v>
      </c>
      <c r="M71" s="358">
        <f t="shared" si="24"/>
        <v>0</v>
      </c>
      <c r="N71" s="359" t="str">
        <f t="shared" si="25"/>
        <v/>
      </c>
      <c r="O71" s="359" t="str">
        <f t="shared" si="1"/>
        <v/>
      </c>
      <c r="P71" s="359" t="str">
        <f t="shared" si="2"/>
        <v/>
      </c>
      <c r="Q71" s="359" t="str">
        <f t="shared" si="3"/>
        <v/>
      </c>
      <c r="R71" s="359" t="str">
        <f t="shared" si="4"/>
        <v/>
      </c>
      <c r="S71" s="359" t="str">
        <f t="shared" si="5"/>
        <v/>
      </c>
      <c r="T71" s="431"/>
      <c r="U71" s="515"/>
      <c r="V71" s="108"/>
      <c r="W71" s="109"/>
      <c r="X71" s="110"/>
      <c r="Y71" s="111"/>
      <c r="Z71" s="113"/>
      <c r="AA71" s="112"/>
      <c r="AB71" s="431" t="str">
        <f t="shared" si="6"/>
        <v/>
      </c>
      <c r="AC71" s="704" t="str">
        <f t="shared" si="26"/>
        <v/>
      </c>
      <c r="AD71" s="622"/>
      <c r="AE71" s="462"/>
      <c r="AF71" s="360" t="str">
        <f t="shared" si="7"/>
        <v/>
      </c>
      <c r="AG71" s="360" t="str">
        <f t="shared" si="8"/>
        <v/>
      </c>
      <c r="AH71" s="361" t="str">
        <f t="shared" si="9"/>
        <v/>
      </c>
      <c r="AI71" s="361" t="str">
        <f t="shared" si="10"/>
        <v/>
      </c>
      <c r="AJ71" s="361" t="str">
        <f t="shared" si="11"/>
        <v/>
      </c>
      <c r="AK71" s="361" t="str">
        <f t="shared" si="12"/>
        <v/>
      </c>
      <c r="AL71" s="361" t="str">
        <f t="shared" si="13"/>
        <v/>
      </c>
      <c r="AM71" s="361" t="str">
        <f t="shared" si="14"/>
        <v/>
      </c>
      <c r="AN71" s="362" t="str">
        <f>IF(AF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2,FALSE),IF(OR(AJ71=1,AJ71=2),VLOOKUP(AH71,INDEX((係数_乗用_ガソリン,係数_乗用_CNG,係数_乗用_軽油,係数_乗用_メタノール,係数_乗用_LPG),1,1,AR71):INDEX((係数_乗用_ガソリン,係数_乗用_CNG,係数_乗用_軽油,係数_乗用_メタノール,係数_乗用_LPG),125,5,AR71),2,FALSE))))))</f>
        <v/>
      </c>
      <c r="AO71" s="362" t="str">
        <f>IF(T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3,FALSE),IF(OR(AJ71=1,AJ71=2),VLOOKUP(AH71,INDEX((係数_乗用_ガソリン,係数_乗用_CNG,係数_乗用_軽油,係数_乗用_メタノール,係数_乗用_LPG),1,1,AR71):INDEX((係数_乗用_ガソリン,係数_乗用_CNG,係数_乗用_軽油,係数_乗用_メタノール,係数_乗用_LPG),125,5,AR71),3,FALSE))))))</f>
        <v/>
      </c>
      <c r="AP71" s="361" t="str">
        <f t="shared" si="15"/>
        <v/>
      </c>
      <c r="AQ71" s="363" t="str">
        <f t="shared" si="16"/>
        <v/>
      </c>
      <c r="AR71" s="361" t="str">
        <f t="shared" si="17"/>
        <v/>
      </c>
      <c r="AS71" s="363" t="str">
        <f t="shared" si="18"/>
        <v/>
      </c>
      <c r="AT71" s="364" t="str">
        <f t="shared" si="19"/>
        <v/>
      </c>
      <c r="AV71" s="365"/>
      <c r="AX71" s="607" t="b">
        <f t="shared" si="27"/>
        <v>0</v>
      </c>
      <c r="AY71" s="6" t="str">
        <f t="shared" si="28"/>
        <v>FALSEFALSEFALSE</v>
      </c>
      <c r="AZ71" s="608">
        <f t="shared" si="20"/>
        <v>0</v>
      </c>
      <c r="BA71" s="609" t="str">
        <f t="shared" si="29"/>
        <v/>
      </c>
      <c r="BB71" s="609">
        <f t="shared" si="21"/>
        <v>0</v>
      </c>
      <c r="BC71" s="604" t="str">
        <f t="shared" si="22"/>
        <v/>
      </c>
      <c r="BV71" s="3"/>
      <c r="BW71" s="3"/>
    </row>
    <row r="72" spans="1:75" s="6" customFormat="1">
      <c r="A72" s="366">
        <v>15</v>
      </c>
      <c r="B72" s="108"/>
      <c r="C72" s="286"/>
      <c r="D72" s="287"/>
      <c r="E72" s="287"/>
      <c r="F72" s="288"/>
      <c r="G72" s="290"/>
      <c r="H72" s="107"/>
      <c r="I72" s="290"/>
      <c r="J72" s="107"/>
      <c r="K72" s="358" t="str">
        <f t="shared" si="0"/>
        <v/>
      </c>
      <c r="L72" s="358">
        <f t="shared" si="23"/>
        <v>0</v>
      </c>
      <c r="M72" s="358">
        <f t="shared" si="24"/>
        <v>0</v>
      </c>
      <c r="N72" s="359" t="str">
        <f t="shared" si="25"/>
        <v/>
      </c>
      <c r="O72" s="359" t="str">
        <f t="shared" si="1"/>
        <v/>
      </c>
      <c r="P72" s="359" t="str">
        <f t="shared" si="2"/>
        <v/>
      </c>
      <c r="Q72" s="359" t="str">
        <f t="shared" si="3"/>
        <v/>
      </c>
      <c r="R72" s="359" t="str">
        <f t="shared" si="4"/>
        <v/>
      </c>
      <c r="S72" s="359" t="str">
        <f t="shared" si="5"/>
        <v/>
      </c>
      <c r="T72" s="431"/>
      <c r="U72" s="515"/>
      <c r="V72" s="108"/>
      <c r="W72" s="109"/>
      <c r="X72" s="110"/>
      <c r="Y72" s="111"/>
      <c r="Z72" s="113"/>
      <c r="AA72" s="112"/>
      <c r="AB72" s="431" t="str">
        <f t="shared" si="6"/>
        <v/>
      </c>
      <c r="AC72" s="704" t="str">
        <f t="shared" si="26"/>
        <v/>
      </c>
      <c r="AD72" s="622"/>
      <c r="AE72" s="462"/>
      <c r="AF72" s="360" t="str">
        <f t="shared" si="7"/>
        <v/>
      </c>
      <c r="AG72" s="360" t="str">
        <f t="shared" si="8"/>
        <v/>
      </c>
      <c r="AH72" s="361" t="str">
        <f t="shared" si="9"/>
        <v/>
      </c>
      <c r="AI72" s="361" t="str">
        <f t="shared" si="10"/>
        <v/>
      </c>
      <c r="AJ72" s="361" t="str">
        <f t="shared" si="11"/>
        <v/>
      </c>
      <c r="AK72" s="361" t="str">
        <f t="shared" si="12"/>
        <v/>
      </c>
      <c r="AL72" s="361" t="str">
        <f t="shared" si="13"/>
        <v/>
      </c>
      <c r="AM72" s="361" t="str">
        <f t="shared" si="14"/>
        <v/>
      </c>
      <c r="AN72" s="362" t="str">
        <f>IF(AF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2,FALSE),IF(OR(AJ72=1,AJ72=2),VLOOKUP(AH72,INDEX((係数_乗用_ガソリン,係数_乗用_CNG,係数_乗用_軽油,係数_乗用_メタノール,係数_乗用_LPG),1,1,AR72):INDEX((係数_乗用_ガソリン,係数_乗用_CNG,係数_乗用_軽油,係数_乗用_メタノール,係数_乗用_LPG),125,5,AR72),2,FALSE))))))</f>
        <v/>
      </c>
      <c r="AO72" s="362" t="str">
        <f>IF(T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3,FALSE),IF(OR(AJ72=1,AJ72=2),VLOOKUP(AH72,INDEX((係数_乗用_ガソリン,係数_乗用_CNG,係数_乗用_軽油,係数_乗用_メタノール,係数_乗用_LPG),1,1,AR72):INDEX((係数_乗用_ガソリン,係数_乗用_CNG,係数_乗用_軽油,係数_乗用_メタノール,係数_乗用_LPG),125,5,AR72),3,FALSE))))))</f>
        <v/>
      </c>
      <c r="AP72" s="361" t="str">
        <f t="shared" si="15"/>
        <v/>
      </c>
      <c r="AQ72" s="363" t="str">
        <f t="shared" si="16"/>
        <v/>
      </c>
      <c r="AR72" s="361" t="str">
        <f t="shared" si="17"/>
        <v/>
      </c>
      <c r="AS72" s="363" t="str">
        <f t="shared" si="18"/>
        <v/>
      </c>
      <c r="AT72" s="364" t="str">
        <f t="shared" si="19"/>
        <v/>
      </c>
      <c r="AV72" s="365"/>
      <c r="AX72" s="607" t="b">
        <f t="shared" si="27"/>
        <v>0</v>
      </c>
      <c r="AY72" s="6" t="str">
        <f t="shared" si="28"/>
        <v>FALSEFALSEFALSE</v>
      </c>
      <c r="AZ72" s="608">
        <f t="shared" si="20"/>
        <v>0</v>
      </c>
      <c r="BA72" s="609" t="str">
        <f t="shared" si="29"/>
        <v/>
      </c>
      <c r="BB72" s="609">
        <f t="shared" si="21"/>
        <v>0</v>
      </c>
      <c r="BC72" s="604" t="str">
        <f t="shared" si="22"/>
        <v/>
      </c>
      <c r="BD72" s="3"/>
      <c r="BE72" s="3"/>
      <c r="BF72" s="3"/>
      <c r="BG72" s="3"/>
      <c r="BH72" s="3"/>
      <c r="BI72" s="3"/>
      <c r="BJ72" s="3"/>
      <c r="BK72" s="3"/>
      <c r="BL72" s="3"/>
      <c r="BM72" s="3"/>
      <c r="BN72" s="3"/>
      <c r="BO72" s="3"/>
      <c r="BP72" s="3"/>
      <c r="BQ72" s="3"/>
      <c r="BR72" s="3"/>
      <c r="BS72" s="3"/>
      <c r="BT72" s="3"/>
      <c r="BU72" s="3"/>
      <c r="BV72" s="3"/>
      <c r="BW72" s="3"/>
    </row>
    <row r="73" spans="1:75" s="6" customFormat="1">
      <c r="A73" s="366">
        <v>16</v>
      </c>
      <c r="B73" s="108"/>
      <c r="C73" s="286"/>
      <c r="D73" s="287"/>
      <c r="E73" s="287"/>
      <c r="F73" s="288"/>
      <c r="G73" s="290"/>
      <c r="H73" s="107"/>
      <c r="I73" s="290"/>
      <c r="J73" s="107"/>
      <c r="K73" s="358" t="str">
        <f t="shared" si="0"/>
        <v/>
      </c>
      <c r="L73" s="358">
        <f t="shared" si="23"/>
        <v>0</v>
      </c>
      <c r="M73" s="358">
        <f t="shared" si="24"/>
        <v>0</v>
      </c>
      <c r="N73" s="359" t="str">
        <f t="shared" si="25"/>
        <v/>
      </c>
      <c r="O73" s="359" t="str">
        <f t="shared" si="1"/>
        <v/>
      </c>
      <c r="P73" s="359" t="str">
        <f t="shared" si="2"/>
        <v/>
      </c>
      <c r="Q73" s="359" t="str">
        <f t="shared" si="3"/>
        <v/>
      </c>
      <c r="R73" s="359" t="str">
        <f t="shared" si="4"/>
        <v/>
      </c>
      <c r="S73" s="359" t="str">
        <f t="shared" si="5"/>
        <v/>
      </c>
      <c r="T73" s="431"/>
      <c r="U73" s="515"/>
      <c r="V73" s="108"/>
      <c r="W73" s="109"/>
      <c r="X73" s="110"/>
      <c r="Y73" s="111"/>
      <c r="Z73" s="113"/>
      <c r="AA73" s="112"/>
      <c r="AB73" s="431" t="str">
        <f t="shared" si="6"/>
        <v/>
      </c>
      <c r="AC73" s="704" t="str">
        <f t="shared" si="26"/>
        <v/>
      </c>
      <c r="AD73" s="622"/>
      <c r="AE73" s="462"/>
      <c r="AF73" s="360" t="str">
        <f t="shared" si="7"/>
        <v/>
      </c>
      <c r="AG73" s="360" t="str">
        <f t="shared" si="8"/>
        <v/>
      </c>
      <c r="AH73" s="361" t="str">
        <f t="shared" si="9"/>
        <v/>
      </c>
      <c r="AI73" s="361" t="str">
        <f t="shared" si="10"/>
        <v/>
      </c>
      <c r="AJ73" s="361" t="str">
        <f t="shared" si="11"/>
        <v/>
      </c>
      <c r="AK73" s="361" t="str">
        <f t="shared" si="12"/>
        <v/>
      </c>
      <c r="AL73" s="361" t="str">
        <f t="shared" si="13"/>
        <v/>
      </c>
      <c r="AM73" s="361" t="str">
        <f t="shared" si="14"/>
        <v/>
      </c>
      <c r="AN73" s="362" t="str">
        <f>IF(AF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2,FALSE),IF(OR(AJ73=1,AJ73=2),VLOOKUP(AH73,INDEX((係数_乗用_ガソリン,係数_乗用_CNG,係数_乗用_軽油,係数_乗用_メタノール,係数_乗用_LPG),1,1,AR73):INDEX((係数_乗用_ガソリン,係数_乗用_CNG,係数_乗用_軽油,係数_乗用_メタノール,係数_乗用_LPG),125,5,AR73),2,FALSE))))))</f>
        <v/>
      </c>
      <c r="AO73" s="362" t="str">
        <f>IF(T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3,FALSE),IF(OR(AJ73=1,AJ73=2),VLOOKUP(AH73,INDEX((係数_乗用_ガソリン,係数_乗用_CNG,係数_乗用_軽油,係数_乗用_メタノール,係数_乗用_LPG),1,1,AR73):INDEX((係数_乗用_ガソリン,係数_乗用_CNG,係数_乗用_軽油,係数_乗用_メタノール,係数_乗用_LPG),125,5,AR73),3,FALSE))))))</f>
        <v/>
      </c>
      <c r="AP73" s="361" t="str">
        <f t="shared" si="15"/>
        <v/>
      </c>
      <c r="AQ73" s="363" t="str">
        <f t="shared" si="16"/>
        <v/>
      </c>
      <c r="AR73" s="361" t="str">
        <f t="shared" si="17"/>
        <v/>
      </c>
      <c r="AS73" s="363" t="str">
        <f t="shared" si="18"/>
        <v/>
      </c>
      <c r="AT73" s="364" t="str">
        <f t="shared" si="19"/>
        <v/>
      </c>
      <c r="AV73" s="365"/>
      <c r="AX73" s="607" t="b">
        <f t="shared" si="27"/>
        <v>0</v>
      </c>
      <c r="AY73" s="6" t="str">
        <f t="shared" si="28"/>
        <v>FALSEFALSEFALSE</v>
      </c>
      <c r="AZ73" s="608">
        <f t="shared" si="20"/>
        <v>0</v>
      </c>
      <c r="BA73" s="609" t="str">
        <f t="shared" si="29"/>
        <v/>
      </c>
      <c r="BB73" s="609">
        <f t="shared" si="21"/>
        <v>0</v>
      </c>
      <c r="BC73" s="604" t="str">
        <f t="shared" si="22"/>
        <v/>
      </c>
      <c r="BD73" s="3"/>
      <c r="BE73" s="3"/>
      <c r="BF73" s="3"/>
      <c r="BG73" s="3"/>
      <c r="BH73" s="328"/>
      <c r="BI73" s="3"/>
      <c r="BJ73" s="3"/>
      <c r="BK73" s="3"/>
      <c r="BL73" s="3"/>
      <c r="BM73" s="3"/>
      <c r="BN73" s="3"/>
      <c r="BO73" s="3"/>
      <c r="BP73" s="3"/>
      <c r="BQ73" s="3"/>
      <c r="BR73" s="3"/>
      <c r="BS73" s="3"/>
      <c r="BT73" s="3"/>
      <c r="BU73" s="3"/>
      <c r="BV73" s="3"/>
      <c r="BW73" s="3"/>
    </row>
    <row r="74" spans="1:75" s="6" customFormat="1">
      <c r="A74" s="366">
        <v>17</v>
      </c>
      <c r="B74" s="108"/>
      <c r="C74" s="286"/>
      <c r="D74" s="287"/>
      <c r="E74" s="287"/>
      <c r="F74" s="288"/>
      <c r="G74" s="290"/>
      <c r="H74" s="107"/>
      <c r="I74" s="290"/>
      <c r="J74" s="107"/>
      <c r="K74" s="358" t="str">
        <f t="shared" si="0"/>
        <v/>
      </c>
      <c r="L74" s="358">
        <f t="shared" si="23"/>
        <v>0</v>
      </c>
      <c r="M74" s="358">
        <f t="shared" si="24"/>
        <v>0</v>
      </c>
      <c r="N74" s="359" t="str">
        <f t="shared" si="25"/>
        <v/>
      </c>
      <c r="O74" s="359" t="str">
        <f t="shared" si="1"/>
        <v/>
      </c>
      <c r="P74" s="359" t="str">
        <f t="shared" si="2"/>
        <v/>
      </c>
      <c r="Q74" s="359" t="str">
        <f t="shared" si="3"/>
        <v/>
      </c>
      <c r="R74" s="359" t="str">
        <f t="shared" si="4"/>
        <v/>
      </c>
      <c r="S74" s="359" t="str">
        <f t="shared" si="5"/>
        <v/>
      </c>
      <c r="T74" s="431"/>
      <c r="U74" s="515"/>
      <c r="V74" s="108"/>
      <c r="W74" s="109"/>
      <c r="X74" s="110"/>
      <c r="Y74" s="111"/>
      <c r="Z74" s="113"/>
      <c r="AA74" s="112"/>
      <c r="AB74" s="431" t="str">
        <f t="shared" si="6"/>
        <v/>
      </c>
      <c r="AC74" s="704" t="str">
        <f t="shared" si="26"/>
        <v/>
      </c>
      <c r="AD74" s="622"/>
      <c r="AE74" s="462"/>
      <c r="AF74" s="360" t="str">
        <f t="shared" si="7"/>
        <v/>
      </c>
      <c r="AG74" s="360" t="str">
        <f t="shared" si="8"/>
        <v/>
      </c>
      <c r="AH74" s="361" t="str">
        <f t="shared" si="9"/>
        <v/>
      </c>
      <c r="AI74" s="361" t="str">
        <f t="shared" si="10"/>
        <v/>
      </c>
      <c r="AJ74" s="361" t="str">
        <f t="shared" si="11"/>
        <v/>
      </c>
      <c r="AK74" s="361" t="str">
        <f t="shared" si="12"/>
        <v/>
      </c>
      <c r="AL74" s="361" t="str">
        <f t="shared" si="13"/>
        <v/>
      </c>
      <c r="AM74" s="361" t="str">
        <f t="shared" si="14"/>
        <v/>
      </c>
      <c r="AN74" s="362" t="str">
        <f>IF(AF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2,FALSE),IF(OR(AJ74=1,AJ74=2),VLOOKUP(AH74,INDEX((係数_乗用_ガソリン,係数_乗用_CNG,係数_乗用_軽油,係数_乗用_メタノール,係数_乗用_LPG),1,1,AR74):INDEX((係数_乗用_ガソリン,係数_乗用_CNG,係数_乗用_軽油,係数_乗用_メタノール,係数_乗用_LPG),125,5,AR74),2,FALSE))))))</f>
        <v/>
      </c>
      <c r="AO74" s="362" t="str">
        <f>IF(T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3,FALSE),IF(OR(AJ74=1,AJ74=2),VLOOKUP(AH74,INDEX((係数_乗用_ガソリン,係数_乗用_CNG,係数_乗用_軽油,係数_乗用_メタノール,係数_乗用_LPG),1,1,AR74):INDEX((係数_乗用_ガソリン,係数_乗用_CNG,係数_乗用_軽油,係数_乗用_メタノール,係数_乗用_LPG),125,5,AR74),3,FALSE))))))</f>
        <v/>
      </c>
      <c r="AP74" s="361" t="str">
        <f t="shared" si="15"/>
        <v/>
      </c>
      <c r="AQ74" s="363" t="str">
        <f t="shared" si="16"/>
        <v/>
      </c>
      <c r="AR74" s="361" t="str">
        <f t="shared" si="17"/>
        <v/>
      </c>
      <c r="AS74" s="363" t="str">
        <f t="shared" si="18"/>
        <v/>
      </c>
      <c r="AT74" s="364" t="str">
        <f t="shared" si="19"/>
        <v/>
      </c>
      <c r="AV74" s="365"/>
      <c r="AX74" s="607" t="b">
        <f t="shared" si="27"/>
        <v>0</v>
      </c>
      <c r="AY74" s="6" t="str">
        <f t="shared" si="28"/>
        <v>FALSEFALSEFALSE</v>
      </c>
      <c r="AZ74" s="608">
        <f t="shared" si="20"/>
        <v>0</v>
      </c>
      <c r="BA74" s="609" t="str">
        <f t="shared" si="29"/>
        <v/>
      </c>
      <c r="BB74" s="609">
        <f t="shared" si="21"/>
        <v>0</v>
      </c>
      <c r="BC74" s="604" t="str">
        <f t="shared" si="22"/>
        <v/>
      </c>
      <c r="BD74" s="3"/>
      <c r="BE74" s="3"/>
      <c r="BF74" s="3"/>
      <c r="BG74" s="3"/>
      <c r="BH74" s="328"/>
      <c r="BI74" s="3"/>
      <c r="BJ74" s="3"/>
      <c r="BK74" s="3"/>
      <c r="BL74" s="3"/>
      <c r="BM74" s="3"/>
      <c r="BN74" s="3"/>
      <c r="BO74" s="3"/>
      <c r="BP74" s="3"/>
      <c r="BQ74" s="3"/>
      <c r="BR74" s="3"/>
      <c r="BS74" s="3"/>
      <c r="BT74" s="3"/>
      <c r="BU74" s="3"/>
      <c r="BV74" s="3"/>
      <c r="BW74" s="3"/>
    </row>
    <row r="75" spans="1:75" s="6" customFormat="1">
      <c r="A75" s="366">
        <v>18</v>
      </c>
      <c r="B75" s="108"/>
      <c r="C75" s="286"/>
      <c r="D75" s="287"/>
      <c r="E75" s="287"/>
      <c r="F75" s="288"/>
      <c r="G75" s="290"/>
      <c r="H75" s="107"/>
      <c r="I75" s="290"/>
      <c r="J75" s="107"/>
      <c r="K75" s="358" t="str">
        <f t="shared" si="0"/>
        <v/>
      </c>
      <c r="L75" s="358">
        <f t="shared" si="23"/>
        <v>0</v>
      </c>
      <c r="M75" s="358">
        <f t="shared" si="24"/>
        <v>0</v>
      </c>
      <c r="N75" s="359" t="str">
        <f t="shared" si="25"/>
        <v/>
      </c>
      <c r="O75" s="359" t="str">
        <f t="shared" si="1"/>
        <v/>
      </c>
      <c r="P75" s="359" t="str">
        <f t="shared" si="2"/>
        <v/>
      </c>
      <c r="Q75" s="359" t="str">
        <f t="shared" si="3"/>
        <v/>
      </c>
      <c r="R75" s="359" t="str">
        <f t="shared" si="4"/>
        <v/>
      </c>
      <c r="S75" s="359" t="str">
        <f t="shared" si="5"/>
        <v/>
      </c>
      <c r="T75" s="431"/>
      <c r="U75" s="515"/>
      <c r="V75" s="108"/>
      <c r="W75" s="109"/>
      <c r="X75" s="110"/>
      <c r="Y75" s="111"/>
      <c r="Z75" s="113"/>
      <c r="AA75" s="112"/>
      <c r="AB75" s="431" t="str">
        <f t="shared" si="6"/>
        <v/>
      </c>
      <c r="AC75" s="704" t="str">
        <f t="shared" si="26"/>
        <v/>
      </c>
      <c r="AD75" s="622"/>
      <c r="AE75" s="462"/>
      <c r="AF75" s="360" t="str">
        <f t="shared" si="7"/>
        <v/>
      </c>
      <c r="AG75" s="360" t="str">
        <f t="shared" si="8"/>
        <v/>
      </c>
      <c r="AH75" s="361" t="str">
        <f t="shared" si="9"/>
        <v/>
      </c>
      <c r="AI75" s="361" t="str">
        <f t="shared" si="10"/>
        <v/>
      </c>
      <c r="AJ75" s="361" t="str">
        <f t="shared" si="11"/>
        <v/>
      </c>
      <c r="AK75" s="361" t="str">
        <f t="shared" si="12"/>
        <v/>
      </c>
      <c r="AL75" s="361" t="str">
        <f t="shared" si="13"/>
        <v/>
      </c>
      <c r="AM75" s="361" t="str">
        <f t="shared" si="14"/>
        <v/>
      </c>
      <c r="AN75" s="362" t="str">
        <f>IF(AF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2,FALSE),IF(OR(AJ75=1,AJ75=2),VLOOKUP(AH75,INDEX((係数_乗用_ガソリン,係数_乗用_CNG,係数_乗用_軽油,係数_乗用_メタノール,係数_乗用_LPG),1,1,AR75):INDEX((係数_乗用_ガソリン,係数_乗用_CNG,係数_乗用_軽油,係数_乗用_メタノール,係数_乗用_LPG),125,5,AR75),2,FALSE))))))</f>
        <v/>
      </c>
      <c r="AO75" s="362" t="str">
        <f>IF(T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3,FALSE),IF(OR(AJ75=1,AJ75=2),VLOOKUP(AH75,INDEX((係数_乗用_ガソリン,係数_乗用_CNG,係数_乗用_軽油,係数_乗用_メタノール,係数_乗用_LPG),1,1,AR75):INDEX((係数_乗用_ガソリン,係数_乗用_CNG,係数_乗用_軽油,係数_乗用_メタノール,係数_乗用_LPG),125,5,AR75),3,FALSE))))))</f>
        <v/>
      </c>
      <c r="AP75" s="361" t="str">
        <f t="shared" si="15"/>
        <v/>
      </c>
      <c r="AQ75" s="363" t="str">
        <f t="shared" si="16"/>
        <v/>
      </c>
      <c r="AR75" s="361" t="str">
        <f t="shared" si="17"/>
        <v/>
      </c>
      <c r="AS75" s="363" t="str">
        <f t="shared" si="18"/>
        <v/>
      </c>
      <c r="AT75" s="364" t="str">
        <f t="shared" si="19"/>
        <v/>
      </c>
      <c r="AV75" s="365"/>
      <c r="AX75" s="607" t="b">
        <f t="shared" si="27"/>
        <v>0</v>
      </c>
      <c r="AY75" s="6" t="str">
        <f t="shared" si="28"/>
        <v>FALSEFALSEFALSE</v>
      </c>
      <c r="AZ75" s="608">
        <f t="shared" si="20"/>
        <v>0</v>
      </c>
      <c r="BA75" s="609" t="str">
        <f t="shared" si="29"/>
        <v/>
      </c>
      <c r="BB75" s="609">
        <f t="shared" si="21"/>
        <v>0</v>
      </c>
      <c r="BC75" s="604" t="str">
        <f t="shared" si="22"/>
        <v/>
      </c>
      <c r="BD75" s="3"/>
      <c r="BE75" s="3"/>
      <c r="BF75" s="3"/>
      <c r="BG75" s="3"/>
      <c r="BH75" s="3"/>
      <c r="BI75" s="3"/>
      <c r="BJ75" s="3"/>
      <c r="BK75" s="3"/>
      <c r="BL75" s="3"/>
      <c r="BM75" s="3"/>
      <c r="BN75" s="3"/>
      <c r="BO75" s="3"/>
      <c r="BP75" s="3"/>
      <c r="BQ75" s="3"/>
      <c r="BR75" s="3"/>
      <c r="BS75" s="3"/>
      <c r="BT75" s="3"/>
      <c r="BU75" s="3"/>
      <c r="BV75" s="3"/>
      <c r="BW75" s="3"/>
    </row>
    <row r="76" spans="1:75" s="6" customFormat="1">
      <c r="A76" s="366">
        <v>19</v>
      </c>
      <c r="B76" s="108"/>
      <c r="C76" s="286"/>
      <c r="D76" s="287"/>
      <c r="E76" s="287"/>
      <c r="F76" s="288"/>
      <c r="G76" s="290"/>
      <c r="H76" s="107"/>
      <c r="I76" s="290"/>
      <c r="J76" s="107"/>
      <c r="K76" s="358" t="str">
        <f t="shared" si="0"/>
        <v/>
      </c>
      <c r="L76" s="358">
        <f t="shared" si="23"/>
        <v>0</v>
      </c>
      <c r="M76" s="358">
        <f t="shared" si="24"/>
        <v>0</v>
      </c>
      <c r="N76" s="359" t="str">
        <f t="shared" si="25"/>
        <v/>
      </c>
      <c r="O76" s="359" t="str">
        <f t="shared" si="1"/>
        <v/>
      </c>
      <c r="P76" s="359" t="str">
        <f t="shared" si="2"/>
        <v/>
      </c>
      <c r="Q76" s="359" t="str">
        <f t="shared" si="3"/>
        <v/>
      </c>
      <c r="R76" s="359" t="str">
        <f t="shared" si="4"/>
        <v/>
      </c>
      <c r="S76" s="359" t="str">
        <f t="shared" si="5"/>
        <v/>
      </c>
      <c r="T76" s="431"/>
      <c r="U76" s="515"/>
      <c r="V76" s="108"/>
      <c r="W76" s="109"/>
      <c r="X76" s="110"/>
      <c r="Y76" s="111"/>
      <c r="Z76" s="113"/>
      <c r="AA76" s="112"/>
      <c r="AB76" s="431" t="str">
        <f t="shared" si="6"/>
        <v/>
      </c>
      <c r="AC76" s="704" t="str">
        <f t="shared" si="26"/>
        <v/>
      </c>
      <c r="AD76" s="622"/>
      <c r="AE76" s="462"/>
      <c r="AF76" s="360" t="str">
        <f t="shared" si="7"/>
        <v/>
      </c>
      <c r="AG76" s="360" t="str">
        <f t="shared" si="8"/>
        <v/>
      </c>
      <c r="AH76" s="361" t="str">
        <f t="shared" si="9"/>
        <v/>
      </c>
      <c r="AI76" s="361" t="str">
        <f t="shared" si="10"/>
        <v/>
      </c>
      <c r="AJ76" s="361" t="str">
        <f t="shared" si="11"/>
        <v/>
      </c>
      <c r="AK76" s="361" t="str">
        <f t="shared" si="12"/>
        <v/>
      </c>
      <c r="AL76" s="361" t="str">
        <f t="shared" si="13"/>
        <v/>
      </c>
      <c r="AM76" s="361" t="str">
        <f t="shared" si="14"/>
        <v/>
      </c>
      <c r="AN76" s="362" t="str">
        <f>IF(AF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2,FALSE),IF(OR(AJ76=1,AJ76=2),VLOOKUP(AH76,INDEX((係数_乗用_ガソリン,係数_乗用_CNG,係数_乗用_軽油,係数_乗用_メタノール,係数_乗用_LPG),1,1,AR76):INDEX((係数_乗用_ガソリン,係数_乗用_CNG,係数_乗用_軽油,係数_乗用_メタノール,係数_乗用_LPG),125,5,AR76),2,FALSE))))))</f>
        <v/>
      </c>
      <c r="AO76" s="362" t="str">
        <f>IF(T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3,FALSE),IF(OR(AJ76=1,AJ76=2),VLOOKUP(AH76,INDEX((係数_乗用_ガソリン,係数_乗用_CNG,係数_乗用_軽油,係数_乗用_メタノール,係数_乗用_LPG),1,1,AR76):INDEX((係数_乗用_ガソリン,係数_乗用_CNG,係数_乗用_軽油,係数_乗用_メタノール,係数_乗用_LPG),125,5,AR76),3,FALSE))))))</f>
        <v/>
      </c>
      <c r="AP76" s="361" t="str">
        <f t="shared" si="15"/>
        <v/>
      </c>
      <c r="AQ76" s="363" t="str">
        <f t="shared" si="16"/>
        <v/>
      </c>
      <c r="AR76" s="361" t="str">
        <f t="shared" si="17"/>
        <v/>
      </c>
      <c r="AS76" s="363" t="str">
        <f t="shared" si="18"/>
        <v/>
      </c>
      <c r="AT76" s="364" t="str">
        <f t="shared" si="19"/>
        <v/>
      </c>
      <c r="AV76" s="365"/>
      <c r="AX76" s="607" t="b">
        <f t="shared" si="27"/>
        <v>0</v>
      </c>
      <c r="AY76" s="6" t="str">
        <f t="shared" si="28"/>
        <v>FALSEFALSEFALSE</v>
      </c>
      <c r="AZ76" s="608">
        <f t="shared" si="20"/>
        <v>0</v>
      </c>
      <c r="BA76" s="609" t="str">
        <f t="shared" si="29"/>
        <v/>
      </c>
      <c r="BB76" s="609">
        <f t="shared" si="21"/>
        <v>0</v>
      </c>
      <c r="BC76" s="604" t="str">
        <f t="shared" si="22"/>
        <v/>
      </c>
      <c r="BD76" s="3"/>
      <c r="BE76" s="3"/>
      <c r="BF76" s="3"/>
      <c r="BG76" s="3"/>
      <c r="BH76" s="3"/>
      <c r="BI76" s="3"/>
      <c r="BJ76" s="3"/>
      <c r="BK76" s="3"/>
      <c r="BL76" s="3"/>
      <c r="BM76" s="3"/>
      <c r="BN76" s="3"/>
      <c r="BO76" s="3"/>
      <c r="BP76" s="3"/>
      <c r="BQ76" s="3"/>
      <c r="BR76" s="3"/>
      <c r="BS76" s="3"/>
      <c r="BT76" s="3"/>
      <c r="BU76" s="3"/>
      <c r="BV76" s="3"/>
      <c r="BW76" s="3"/>
    </row>
    <row r="77" spans="1:75" s="6" customFormat="1">
      <c r="A77" s="366">
        <v>20</v>
      </c>
      <c r="B77" s="108"/>
      <c r="C77" s="286"/>
      <c r="D77" s="287"/>
      <c r="E77" s="287"/>
      <c r="F77" s="288"/>
      <c r="G77" s="290"/>
      <c r="H77" s="107"/>
      <c r="I77" s="290"/>
      <c r="J77" s="107"/>
      <c r="K77" s="358" t="str">
        <f t="shared" si="0"/>
        <v/>
      </c>
      <c r="L77" s="358">
        <f t="shared" si="23"/>
        <v>0</v>
      </c>
      <c r="M77" s="358">
        <f t="shared" si="24"/>
        <v>0</v>
      </c>
      <c r="N77" s="359" t="str">
        <f t="shared" si="25"/>
        <v/>
      </c>
      <c r="O77" s="359" t="str">
        <f t="shared" si="1"/>
        <v/>
      </c>
      <c r="P77" s="359" t="str">
        <f t="shared" si="2"/>
        <v/>
      </c>
      <c r="Q77" s="359" t="str">
        <f t="shared" si="3"/>
        <v/>
      </c>
      <c r="R77" s="359" t="str">
        <f t="shared" si="4"/>
        <v/>
      </c>
      <c r="S77" s="359" t="str">
        <f t="shared" si="5"/>
        <v/>
      </c>
      <c r="T77" s="431"/>
      <c r="U77" s="515"/>
      <c r="V77" s="108"/>
      <c r="W77" s="109"/>
      <c r="X77" s="110"/>
      <c r="Y77" s="111"/>
      <c r="Z77" s="113"/>
      <c r="AA77" s="112"/>
      <c r="AB77" s="431" t="str">
        <f t="shared" si="6"/>
        <v/>
      </c>
      <c r="AC77" s="704" t="str">
        <f t="shared" si="26"/>
        <v/>
      </c>
      <c r="AD77" s="622"/>
      <c r="AE77" s="462"/>
      <c r="AF77" s="360" t="str">
        <f t="shared" si="7"/>
        <v/>
      </c>
      <c r="AG77" s="360" t="str">
        <f t="shared" si="8"/>
        <v/>
      </c>
      <c r="AH77" s="361" t="str">
        <f t="shared" si="9"/>
        <v/>
      </c>
      <c r="AI77" s="361" t="str">
        <f t="shared" si="10"/>
        <v/>
      </c>
      <c r="AJ77" s="361" t="str">
        <f t="shared" si="11"/>
        <v/>
      </c>
      <c r="AK77" s="361" t="str">
        <f t="shared" si="12"/>
        <v/>
      </c>
      <c r="AL77" s="361" t="str">
        <f t="shared" si="13"/>
        <v/>
      </c>
      <c r="AM77" s="361" t="str">
        <f t="shared" si="14"/>
        <v/>
      </c>
      <c r="AN77" s="362" t="str">
        <f>IF(AF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2,FALSE),IF(OR(AJ77=1,AJ77=2),VLOOKUP(AH77,INDEX((係数_乗用_ガソリン,係数_乗用_CNG,係数_乗用_軽油,係数_乗用_メタノール,係数_乗用_LPG),1,1,AR77):INDEX((係数_乗用_ガソリン,係数_乗用_CNG,係数_乗用_軽油,係数_乗用_メタノール,係数_乗用_LPG),125,5,AR77),2,FALSE))))))</f>
        <v/>
      </c>
      <c r="AO77" s="362" t="str">
        <f>IF(T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3,FALSE),IF(OR(AJ77=1,AJ77=2),VLOOKUP(AH77,INDEX((係数_乗用_ガソリン,係数_乗用_CNG,係数_乗用_軽油,係数_乗用_メタノール,係数_乗用_LPG),1,1,AR77):INDEX((係数_乗用_ガソリン,係数_乗用_CNG,係数_乗用_軽油,係数_乗用_メタノール,係数_乗用_LPG),125,5,AR77),3,FALSE))))))</f>
        <v/>
      </c>
      <c r="AP77" s="361" t="str">
        <f t="shared" si="15"/>
        <v/>
      </c>
      <c r="AQ77" s="363" t="str">
        <f t="shared" si="16"/>
        <v/>
      </c>
      <c r="AR77" s="361" t="str">
        <f t="shared" si="17"/>
        <v/>
      </c>
      <c r="AS77" s="363" t="str">
        <f t="shared" si="18"/>
        <v/>
      </c>
      <c r="AT77" s="364" t="str">
        <f t="shared" si="19"/>
        <v/>
      </c>
      <c r="AV77" s="365"/>
      <c r="AX77" s="607" t="b">
        <f t="shared" si="27"/>
        <v>0</v>
      </c>
      <c r="AY77" s="6" t="str">
        <f t="shared" si="28"/>
        <v>FALSEFALSEFALSE</v>
      </c>
      <c r="AZ77" s="608">
        <f t="shared" si="20"/>
        <v>0</v>
      </c>
      <c r="BA77" s="609" t="str">
        <f t="shared" si="29"/>
        <v/>
      </c>
      <c r="BB77" s="609">
        <f t="shared" si="21"/>
        <v>0</v>
      </c>
      <c r="BC77" s="604" t="str">
        <f t="shared" si="22"/>
        <v/>
      </c>
      <c r="BD77" s="3"/>
      <c r="BE77" s="3"/>
      <c r="BF77" s="3"/>
      <c r="BG77" s="3"/>
      <c r="BH77" s="3"/>
      <c r="BI77" s="3"/>
      <c r="BJ77" s="3"/>
      <c r="BK77" s="3"/>
      <c r="BL77" s="3"/>
      <c r="BM77" s="3"/>
      <c r="BN77" s="3"/>
      <c r="BO77" s="3"/>
      <c r="BP77" s="3"/>
      <c r="BQ77" s="3"/>
      <c r="BR77" s="3"/>
      <c r="BS77" s="3"/>
      <c r="BT77" s="3"/>
      <c r="BU77" s="3"/>
      <c r="BV77" s="3"/>
      <c r="BW77" s="3"/>
    </row>
    <row r="78" spans="1:75" s="6" customFormat="1">
      <c r="A78" s="366">
        <v>21</v>
      </c>
      <c r="B78" s="108"/>
      <c r="C78" s="286"/>
      <c r="D78" s="287"/>
      <c r="E78" s="287"/>
      <c r="F78" s="288"/>
      <c r="G78" s="290"/>
      <c r="H78" s="107"/>
      <c r="I78" s="290"/>
      <c r="J78" s="107"/>
      <c r="K78" s="358" t="str">
        <f t="shared" si="0"/>
        <v/>
      </c>
      <c r="L78" s="358">
        <f t="shared" si="23"/>
        <v>0</v>
      </c>
      <c r="M78" s="358">
        <f t="shared" si="24"/>
        <v>0</v>
      </c>
      <c r="N78" s="359" t="str">
        <f t="shared" si="25"/>
        <v/>
      </c>
      <c r="O78" s="359" t="str">
        <f t="shared" si="1"/>
        <v/>
      </c>
      <c r="P78" s="359" t="str">
        <f t="shared" si="2"/>
        <v/>
      </c>
      <c r="Q78" s="359" t="str">
        <f t="shared" si="3"/>
        <v/>
      </c>
      <c r="R78" s="359" t="str">
        <f t="shared" si="4"/>
        <v/>
      </c>
      <c r="S78" s="359" t="str">
        <f t="shared" si="5"/>
        <v/>
      </c>
      <c r="T78" s="431"/>
      <c r="U78" s="515"/>
      <c r="V78" s="108"/>
      <c r="W78" s="109"/>
      <c r="X78" s="110"/>
      <c r="Y78" s="111"/>
      <c r="Z78" s="113"/>
      <c r="AA78" s="112"/>
      <c r="AB78" s="431" t="str">
        <f t="shared" si="6"/>
        <v/>
      </c>
      <c r="AC78" s="704" t="str">
        <f t="shared" si="26"/>
        <v/>
      </c>
      <c r="AD78" s="622"/>
      <c r="AE78" s="462"/>
      <c r="AF78" s="360" t="str">
        <f t="shared" si="7"/>
        <v/>
      </c>
      <c r="AG78" s="360" t="str">
        <f t="shared" si="8"/>
        <v/>
      </c>
      <c r="AH78" s="361" t="str">
        <f t="shared" si="9"/>
        <v/>
      </c>
      <c r="AI78" s="361" t="str">
        <f t="shared" si="10"/>
        <v/>
      </c>
      <c r="AJ78" s="361" t="str">
        <f t="shared" si="11"/>
        <v/>
      </c>
      <c r="AK78" s="361" t="str">
        <f t="shared" si="12"/>
        <v/>
      </c>
      <c r="AL78" s="361" t="str">
        <f t="shared" si="13"/>
        <v/>
      </c>
      <c r="AM78" s="361" t="str">
        <f t="shared" si="14"/>
        <v/>
      </c>
      <c r="AN78" s="362" t="str">
        <f>IF(AF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2,FALSE),IF(OR(AJ78=1,AJ78=2),VLOOKUP(AH78,INDEX((係数_乗用_ガソリン,係数_乗用_CNG,係数_乗用_軽油,係数_乗用_メタノール,係数_乗用_LPG),1,1,AR78):INDEX((係数_乗用_ガソリン,係数_乗用_CNG,係数_乗用_軽油,係数_乗用_メタノール,係数_乗用_LPG),125,5,AR78),2,FALSE))))))</f>
        <v/>
      </c>
      <c r="AO78" s="362" t="str">
        <f>IF(T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3,FALSE),IF(OR(AJ78=1,AJ78=2),VLOOKUP(AH78,INDEX((係数_乗用_ガソリン,係数_乗用_CNG,係数_乗用_軽油,係数_乗用_メタノール,係数_乗用_LPG),1,1,AR78):INDEX((係数_乗用_ガソリン,係数_乗用_CNG,係数_乗用_軽油,係数_乗用_メタノール,係数_乗用_LPG),125,5,AR78),3,FALSE))))))</f>
        <v/>
      </c>
      <c r="AP78" s="361" t="str">
        <f t="shared" si="15"/>
        <v/>
      </c>
      <c r="AQ78" s="363" t="str">
        <f t="shared" si="16"/>
        <v/>
      </c>
      <c r="AR78" s="361" t="str">
        <f t="shared" si="17"/>
        <v/>
      </c>
      <c r="AS78" s="363" t="str">
        <f t="shared" si="18"/>
        <v/>
      </c>
      <c r="AT78" s="364" t="str">
        <f t="shared" si="19"/>
        <v/>
      </c>
      <c r="AV78" s="365"/>
      <c r="AX78" s="607" t="b">
        <f t="shared" si="27"/>
        <v>0</v>
      </c>
      <c r="AY78" s="6" t="str">
        <f t="shared" si="28"/>
        <v>FALSEFALSEFALSE</v>
      </c>
      <c r="AZ78" s="608">
        <f t="shared" si="20"/>
        <v>0</v>
      </c>
      <c r="BA78" s="609" t="str">
        <f t="shared" si="29"/>
        <v/>
      </c>
      <c r="BB78" s="609">
        <f t="shared" si="21"/>
        <v>0</v>
      </c>
      <c r="BC78" s="604" t="str">
        <f t="shared" si="22"/>
        <v/>
      </c>
      <c r="BD78" s="3"/>
      <c r="BE78" s="3"/>
      <c r="BF78" s="3"/>
      <c r="BG78" s="3"/>
      <c r="BH78" s="3"/>
      <c r="BI78" s="3"/>
      <c r="BJ78" s="3"/>
      <c r="BK78" s="3"/>
      <c r="BL78" s="3"/>
      <c r="BM78" s="3"/>
      <c r="BN78" s="3"/>
      <c r="BO78" s="3"/>
      <c r="BP78" s="3"/>
      <c r="BQ78" s="3"/>
      <c r="BR78" s="3"/>
      <c r="BS78" s="3"/>
      <c r="BT78" s="3"/>
      <c r="BU78" s="3"/>
      <c r="BV78" s="3"/>
      <c r="BW78" s="3"/>
    </row>
    <row r="79" spans="1:75" s="6" customFormat="1">
      <c r="A79" s="366">
        <v>22</v>
      </c>
      <c r="B79" s="108"/>
      <c r="C79" s="286"/>
      <c r="D79" s="287"/>
      <c r="E79" s="287"/>
      <c r="F79" s="288"/>
      <c r="G79" s="290"/>
      <c r="H79" s="107"/>
      <c r="I79" s="290"/>
      <c r="J79" s="107"/>
      <c r="K79" s="358" t="str">
        <f t="shared" si="0"/>
        <v/>
      </c>
      <c r="L79" s="358">
        <f t="shared" si="23"/>
        <v>0</v>
      </c>
      <c r="M79" s="358">
        <f t="shared" si="24"/>
        <v>0</v>
      </c>
      <c r="N79" s="359" t="str">
        <f t="shared" si="25"/>
        <v/>
      </c>
      <c r="O79" s="359" t="str">
        <f t="shared" si="1"/>
        <v/>
      </c>
      <c r="P79" s="359" t="str">
        <f t="shared" si="2"/>
        <v/>
      </c>
      <c r="Q79" s="359" t="str">
        <f t="shared" si="3"/>
        <v/>
      </c>
      <c r="R79" s="359" t="str">
        <f t="shared" si="4"/>
        <v/>
      </c>
      <c r="S79" s="359" t="str">
        <f t="shared" si="5"/>
        <v/>
      </c>
      <c r="T79" s="431"/>
      <c r="U79" s="515"/>
      <c r="V79" s="108"/>
      <c r="W79" s="109"/>
      <c r="X79" s="110"/>
      <c r="Y79" s="111"/>
      <c r="Z79" s="113"/>
      <c r="AA79" s="112"/>
      <c r="AB79" s="431" t="str">
        <f t="shared" si="6"/>
        <v/>
      </c>
      <c r="AC79" s="704" t="str">
        <f t="shared" si="26"/>
        <v/>
      </c>
      <c r="AD79" s="622"/>
      <c r="AE79" s="462"/>
      <c r="AF79" s="360" t="str">
        <f t="shared" si="7"/>
        <v/>
      </c>
      <c r="AG79" s="360" t="str">
        <f t="shared" si="8"/>
        <v/>
      </c>
      <c r="AH79" s="361" t="str">
        <f t="shared" si="9"/>
        <v/>
      </c>
      <c r="AI79" s="361" t="str">
        <f t="shared" si="10"/>
        <v/>
      </c>
      <c r="AJ79" s="361" t="str">
        <f t="shared" si="11"/>
        <v/>
      </c>
      <c r="AK79" s="361" t="str">
        <f t="shared" si="12"/>
        <v/>
      </c>
      <c r="AL79" s="361" t="str">
        <f t="shared" si="13"/>
        <v/>
      </c>
      <c r="AM79" s="361" t="str">
        <f t="shared" si="14"/>
        <v/>
      </c>
      <c r="AN79" s="362" t="str">
        <f>IF(AF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2,FALSE),IF(OR(AJ79=1,AJ79=2),VLOOKUP(AH79,INDEX((係数_乗用_ガソリン,係数_乗用_CNG,係数_乗用_軽油,係数_乗用_メタノール,係数_乗用_LPG),1,1,AR79):INDEX((係数_乗用_ガソリン,係数_乗用_CNG,係数_乗用_軽油,係数_乗用_メタノール,係数_乗用_LPG),125,5,AR79),2,FALSE))))))</f>
        <v/>
      </c>
      <c r="AO79" s="362" t="str">
        <f>IF(T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3,FALSE),IF(OR(AJ79=1,AJ79=2),VLOOKUP(AH79,INDEX((係数_乗用_ガソリン,係数_乗用_CNG,係数_乗用_軽油,係数_乗用_メタノール,係数_乗用_LPG),1,1,AR79):INDEX((係数_乗用_ガソリン,係数_乗用_CNG,係数_乗用_軽油,係数_乗用_メタノール,係数_乗用_LPG),125,5,AR79),3,FALSE))))))</f>
        <v/>
      </c>
      <c r="AP79" s="361" t="str">
        <f t="shared" si="15"/>
        <v/>
      </c>
      <c r="AQ79" s="363" t="str">
        <f t="shared" si="16"/>
        <v/>
      </c>
      <c r="AR79" s="361" t="str">
        <f t="shared" si="17"/>
        <v/>
      </c>
      <c r="AS79" s="363" t="str">
        <f t="shared" si="18"/>
        <v/>
      </c>
      <c r="AT79" s="364" t="str">
        <f t="shared" si="19"/>
        <v/>
      </c>
      <c r="AV79" s="365"/>
      <c r="AX79" s="607" t="b">
        <f t="shared" si="27"/>
        <v>0</v>
      </c>
      <c r="AY79" s="6" t="str">
        <f t="shared" si="28"/>
        <v>FALSEFALSEFALSE</v>
      </c>
      <c r="AZ79" s="608">
        <f t="shared" si="20"/>
        <v>0</v>
      </c>
      <c r="BA79" s="609" t="str">
        <f t="shared" si="29"/>
        <v/>
      </c>
      <c r="BB79" s="609">
        <f t="shared" si="21"/>
        <v>0</v>
      </c>
      <c r="BC79" s="604" t="str">
        <f t="shared" si="22"/>
        <v/>
      </c>
      <c r="BD79" s="3"/>
      <c r="BE79" s="3"/>
      <c r="BF79" s="3"/>
      <c r="BG79" s="3"/>
      <c r="BH79" s="3"/>
      <c r="BI79" s="3"/>
      <c r="BJ79" s="3"/>
      <c r="BK79" s="3"/>
      <c r="BL79" s="3"/>
      <c r="BM79" s="3"/>
      <c r="BN79" s="3"/>
      <c r="BO79" s="3"/>
      <c r="BP79" s="3"/>
      <c r="BQ79" s="3"/>
      <c r="BR79" s="3"/>
      <c r="BS79" s="3"/>
      <c r="BT79" s="3"/>
      <c r="BU79" s="3"/>
      <c r="BV79" s="3"/>
      <c r="BW79" s="3"/>
    </row>
    <row r="80" spans="1:75" s="6" customFormat="1" ht="13.5" customHeight="1">
      <c r="A80" s="366">
        <v>23</v>
      </c>
      <c r="B80" s="108"/>
      <c r="C80" s="286"/>
      <c r="D80" s="287"/>
      <c r="E80" s="287"/>
      <c r="F80" s="288"/>
      <c r="G80" s="290"/>
      <c r="H80" s="107"/>
      <c r="I80" s="290"/>
      <c r="J80" s="107"/>
      <c r="K80" s="358" t="str">
        <f t="shared" si="0"/>
        <v/>
      </c>
      <c r="L80" s="358">
        <f t="shared" si="23"/>
        <v>0</v>
      </c>
      <c r="M80" s="358">
        <f t="shared" si="24"/>
        <v>0</v>
      </c>
      <c r="N80" s="359" t="str">
        <f t="shared" si="25"/>
        <v/>
      </c>
      <c r="O80" s="359" t="str">
        <f t="shared" si="1"/>
        <v/>
      </c>
      <c r="P80" s="359" t="str">
        <f t="shared" si="2"/>
        <v/>
      </c>
      <c r="Q80" s="359" t="str">
        <f t="shared" si="3"/>
        <v/>
      </c>
      <c r="R80" s="359" t="str">
        <f t="shared" si="4"/>
        <v/>
      </c>
      <c r="S80" s="359" t="str">
        <f t="shared" si="5"/>
        <v/>
      </c>
      <c r="T80" s="431"/>
      <c r="U80" s="515"/>
      <c r="V80" s="108"/>
      <c r="W80" s="109"/>
      <c r="X80" s="110"/>
      <c r="Y80" s="111"/>
      <c r="Z80" s="113"/>
      <c r="AA80" s="112"/>
      <c r="AB80" s="431" t="str">
        <f t="shared" si="6"/>
        <v/>
      </c>
      <c r="AC80" s="704" t="str">
        <f t="shared" si="26"/>
        <v/>
      </c>
      <c r="AD80" s="622"/>
      <c r="AE80" s="462"/>
      <c r="AF80" s="360" t="str">
        <f t="shared" si="7"/>
        <v/>
      </c>
      <c r="AG80" s="360" t="str">
        <f t="shared" si="8"/>
        <v/>
      </c>
      <c r="AH80" s="361" t="str">
        <f t="shared" si="9"/>
        <v/>
      </c>
      <c r="AI80" s="361" t="str">
        <f t="shared" si="10"/>
        <v/>
      </c>
      <c r="AJ80" s="361" t="str">
        <f t="shared" si="11"/>
        <v/>
      </c>
      <c r="AK80" s="361" t="str">
        <f t="shared" si="12"/>
        <v/>
      </c>
      <c r="AL80" s="361" t="str">
        <f t="shared" si="13"/>
        <v/>
      </c>
      <c r="AM80" s="361" t="str">
        <f t="shared" si="14"/>
        <v/>
      </c>
      <c r="AN80" s="362" t="str">
        <f>IF(AF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2,FALSE),IF(OR(AJ80=1,AJ80=2),VLOOKUP(AH80,INDEX((係数_乗用_ガソリン,係数_乗用_CNG,係数_乗用_軽油,係数_乗用_メタノール,係数_乗用_LPG),1,1,AR80):INDEX((係数_乗用_ガソリン,係数_乗用_CNG,係数_乗用_軽油,係数_乗用_メタノール,係数_乗用_LPG),125,5,AR80),2,FALSE))))))</f>
        <v/>
      </c>
      <c r="AO80" s="362" t="str">
        <f>IF(T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3,FALSE),IF(OR(AJ80=1,AJ80=2),VLOOKUP(AH80,INDEX((係数_乗用_ガソリン,係数_乗用_CNG,係数_乗用_軽油,係数_乗用_メタノール,係数_乗用_LPG),1,1,AR80):INDEX((係数_乗用_ガソリン,係数_乗用_CNG,係数_乗用_軽油,係数_乗用_メタノール,係数_乗用_LPG),125,5,AR80),3,FALSE))))))</f>
        <v/>
      </c>
      <c r="AP80" s="361" t="str">
        <f t="shared" si="15"/>
        <v/>
      </c>
      <c r="AQ80" s="363" t="str">
        <f t="shared" si="16"/>
        <v/>
      </c>
      <c r="AR80" s="361" t="str">
        <f t="shared" si="17"/>
        <v/>
      </c>
      <c r="AS80" s="363" t="str">
        <f t="shared" si="18"/>
        <v/>
      </c>
      <c r="AT80" s="364" t="str">
        <f t="shared" si="19"/>
        <v/>
      </c>
      <c r="AV80" s="365"/>
      <c r="AX80" s="607" t="b">
        <f t="shared" si="27"/>
        <v>0</v>
      </c>
      <c r="AY80" s="6" t="str">
        <f t="shared" si="28"/>
        <v>FALSEFALSEFALSE</v>
      </c>
      <c r="AZ80" s="608">
        <f t="shared" si="20"/>
        <v>0</v>
      </c>
      <c r="BA80" s="609" t="str">
        <f t="shared" si="29"/>
        <v/>
      </c>
      <c r="BB80" s="609">
        <f t="shared" si="21"/>
        <v>0</v>
      </c>
      <c r="BC80" s="604" t="str">
        <f t="shared" si="22"/>
        <v/>
      </c>
    </row>
    <row r="81" spans="1:55" s="6" customFormat="1" ht="13.5" customHeight="1">
      <c r="A81" s="366">
        <v>24</v>
      </c>
      <c r="B81" s="108"/>
      <c r="C81" s="286"/>
      <c r="D81" s="287"/>
      <c r="E81" s="287"/>
      <c r="F81" s="288"/>
      <c r="G81" s="290"/>
      <c r="H81" s="107"/>
      <c r="I81" s="290"/>
      <c r="J81" s="107"/>
      <c r="K81" s="358" t="str">
        <f t="shared" si="0"/>
        <v/>
      </c>
      <c r="L81" s="358">
        <f t="shared" si="23"/>
        <v>0</v>
      </c>
      <c r="M81" s="358">
        <f t="shared" si="24"/>
        <v>0</v>
      </c>
      <c r="N81" s="359" t="str">
        <f t="shared" si="25"/>
        <v/>
      </c>
      <c r="O81" s="359" t="str">
        <f t="shared" si="1"/>
        <v/>
      </c>
      <c r="P81" s="359" t="str">
        <f t="shared" si="2"/>
        <v/>
      </c>
      <c r="Q81" s="359" t="str">
        <f t="shared" si="3"/>
        <v/>
      </c>
      <c r="R81" s="359" t="str">
        <f t="shared" si="4"/>
        <v/>
      </c>
      <c r="S81" s="359" t="str">
        <f t="shared" si="5"/>
        <v/>
      </c>
      <c r="T81" s="431"/>
      <c r="U81" s="515"/>
      <c r="V81" s="108"/>
      <c r="W81" s="109"/>
      <c r="X81" s="110"/>
      <c r="Y81" s="111"/>
      <c r="Z81" s="113"/>
      <c r="AA81" s="112"/>
      <c r="AB81" s="431" t="str">
        <f t="shared" si="6"/>
        <v/>
      </c>
      <c r="AC81" s="704" t="str">
        <f t="shared" si="26"/>
        <v/>
      </c>
      <c r="AD81" s="622"/>
      <c r="AE81" s="462"/>
      <c r="AF81" s="360" t="str">
        <f t="shared" si="7"/>
        <v/>
      </c>
      <c r="AG81" s="360" t="str">
        <f t="shared" si="8"/>
        <v/>
      </c>
      <c r="AH81" s="361" t="str">
        <f t="shared" si="9"/>
        <v/>
      </c>
      <c r="AI81" s="361" t="str">
        <f t="shared" si="10"/>
        <v/>
      </c>
      <c r="AJ81" s="361" t="str">
        <f t="shared" si="11"/>
        <v/>
      </c>
      <c r="AK81" s="361" t="str">
        <f t="shared" si="12"/>
        <v/>
      </c>
      <c r="AL81" s="361" t="str">
        <f t="shared" si="13"/>
        <v/>
      </c>
      <c r="AM81" s="361" t="str">
        <f t="shared" si="14"/>
        <v/>
      </c>
      <c r="AN81" s="362" t="str">
        <f>IF(AF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2,FALSE),IF(OR(AJ81=1,AJ81=2),VLOOKUP(AH81,INDEX((係数_乗用_ガソリン,係数_乗用_CNG,係数_乗用_軽油,係数_乗用_メタノール,係数_乗用_LPG),1,1,AR81):INDEX((係数_乗用_ガソリン,係数_乗用_CNG,係数_乗用_軽油,係数_乗用_メタノール,係数_乗用_LPG),125,5,AR81),2,FALSE))))))</f>
        <v/>
      </c>
      <c r="AO81" s="362" t="str">
        <f>IF(T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3,FALSE),IF(OR(AJ81=1,AJ81=2),VLOOKUP(AH81,INDEX((係数_乗用_ガソリン,係数_乗用_CNG,係数_乗用_軽油,係数_乗用_メタノール,係数_乗用_LPG),1,1,AR81):INDEX((係数_乗用_ガソリン,係数_乗用_CNG,係数_乗用_軽油,係数_乗用_メタノール,係数_乗用_LPG),125,5,AR81),3,FALSE))))))</f>
        <v/>
      </c>
      <c r="AP81" s="361" t="str">
        <f t="shared" si="15"/>
        <v/>
      </c>
      <c r="AQ81" s="363" t="str">
        <f t="shared" si="16"/>
        <v/>
      </c>
      <c r="AR81" s="361" t="str">
        <f t="shared" si="17"/>
        <v/>
      </c>
      <c r="AS81" s="363" t="str">
        <f t="shared" si="18"/>
        <v/>
      </c>
      <c r="AT81" s="364" t="str">
        <f t="shared" si="19"/>
        <v/>
      </c>
      <c r="AV81" s="365"/>
      <c r="AX81" s="607" t="b">
        <f t="shared" si="27"/>
        <v>0</v>
      </c>
      <c r="AY81" s="6" t="str">
        <f t="shared" si="28"/>
        <v>FALSEFALSEFALSE</v>
      </c>
      <c r="AZ81" s="608">
        <f t="shared" si="20"/>
        <v>0</v>
      </c>
      <c r="BA81" s="609" t="str">
        <f t="shared" si="29"/>
        <v/>
      </c>
      <c r="BB81" s="609">
        <f t="shared" si="21"/>
        <v>0</v>
      </c>
      <c r="BC81" s="604" t="str">
        <f t="shared" si="22"/>
        <v/>
      </c>
    </row>
    <row r="82" spans="1:55" s="6" customFormat="1" ht="13.5" customHeight="1">
      <c r="A82" s="366">
        <v>25</v>
      </c>
      <c r="B82" s="108"/>
      <c r="C82" s="286"/>
      <c r="D82" s="287"/>
      <c r="E82" s="287"/>
      <c r="F82" s="288"/>
      <c r="G82" s="290"/>
      <c r="H82" s="107"/>
      <c r="I82" s="290"/>
      <c r="J82" s="107"/>
      <c r="K82" s="358" t="str">
        <f t="shared" si="0"/>
        <v/>
      </c>
      <c r="L82" s="358">
        <f t="shared" si="23"/>
        <v>0</v>
      </c>
      <c r="M82" s="358">
        <f t="shared" si="24"/>
        <v>0</v>
      </c>
      <c r="N82" s="359" t="str">
        <f t="shared" si="25"/>
        <v/>
      </c>
      <c r="O82" s="359" t="str">
        <f t="shared" si="1"/>
        <v/>
      </c>
      <c r="P82" s="359" t="str">
        <f t="shared" si="2"/>
        <v/>
      </c>
      <c r="Q82" s="359" t="str">
        <f t="shared" si="3"/>
        <v/>
      </c>
      <c r="R82" s="359" t="str">
        <f t="shared" si="4"/>
        <v/>
      </c>
      <c r="S82" s="359" t="str">
        <f t="shared" si="5"/>
        <v/>
      </c>
      <c r="T82" s="431"/>
      <c r="U82" s="515"/>
      <c r="V82" s="108"/>
      <c r="W82" s="109"/>
      <c r="X82" s="110"/>
      <c r="Y82" s="111"/>
      <c r="Z82" s="113"/>
      <c r="AA82" s="112"/>
      <c r="AB82" s="431" t="str">
        <f t="shared" si="6"/>
        <v/>
      </c>
      <c r="AC82" s="704" t="str">
        <f t="shared" si="26"/>
        <v/>
      </c>
      <c r="AD82" s="622"/>
      <c r="AE82" s="462"/>
      <c r="AF82" s="360" t="str">
        <f t="shared" si="7"/>
        <v/>
      </c>
      <c r="AG82" s="360" t="str">
        <f t="shared" si="8"/>
        <v/>
      </c>
      <c r="AH82" s="361" t="str">
        <f t="shared" si="9"/>
        <v/>
      </c>
      <c r="AI82" s="361" t="str">
        <f t="shared" si="10"/>
        <v/>
      </c>
      <c r="AJ82" s="361" t="str">
        <f t="shared" si="11"/>
        <v/>
      </c>
      <c r="AK82" s="361" t="str">
        <f t="shared" si="12"/>
        <v/>
      </c>
      <c r="AL82" s="361" t="str">
        <f t="shared" si="13"/>
        <v/>
      </c>
      <c r="AM82" s="361" t="str">
        <f t="shared" si="14"/>
        <v/>
      </c>
      <c r="AN82" s="362" t="str">
        <f>IF(AF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2,FALSE),IF(OR(AJ82=1,AJ82=2),VLOOKUP(AH82,INDEX((係数_乗用_ガソリン,係数_乗用_CNG,係数_乗用_軽油,係数_乗用_メタノール,係数_乗用_LPG),1,1,AR82):INDEX((係数_乗用_ガソリン,係数_乗用_CNG,係数_乗用_軽油,係数_乗用_メタノール,係数_乗用_LPG),125,5,AR82),2,FALSE))))))</f>
        <v/>
      </c>
      <c r="AO82" s="362" t="str">
        <f>IF(T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3,FALSE),IF(OR(AJ82=1,AJ82=2),VLOOKUP(AH82,INDEX((係数_乗用_ガソリン,係数_乗用_CNG,係数_乗用_軽油,係数_乗用_メタノール,係数_乗用_LPG),1,1,AR82):INDEX((係数_乗用_ガソリン,係数_乗用_CNG,係数_乗用_軽油,係数_乗用_メタノール,係数_乗用_LPG),125,5,AR82),3,FALSE))))))</f>
        <v/>
      </c>
      <c r="AP82" s="361" t="str">
        <f t="shared" si="15"/>
        <v/>
      </c>
      <c r="AQ82" s="363" t="str">
        <f t="shared" si="16"/>
        <v/>
      </c>
      <c r="AR82" s="361" t="str">
        <f t="shared" si="17"/>
        <v/>
      </c>
      <c r="AS82" s="363" t="str">
        <f t="shared" si="18"/>
        <v/>
      </c>
      <c r="AT82" s="364" t="str">
        <f t="shared" si="19"/>
        <v/>
      </c>
      <c r="AV82" s="365"/>
      <c r="AX82" s="607" t="b">
        <f t="shared" si="27"/>
        <v>0</v>
      </c>
      <c r="AY82" s="6" t="str">
        <f t="shared" si="28"/>
        <v>FALSEFALSEFALSE</v>
      </c>
      <c r="AZ82" s="608">
        <f t="shared" si="20"/>
        <v>0</v>
      </c>
      <c r="BA82" s="609" t="str">
        <f t="shared" si="29"/>
        <v/>
      </c>
      <c r="BB82" s="609">
        <f t="shared" si="21"/>
        <v>0</v>
      </c>
      <c r="BC82" s="604" t="str">
        <f t="shared" si="22"/>
        <v/>
      </c>
    </row>
    <row r="83" spans="1:55" s="6" customFormat="1" ht="13.5" customHeight="1">
      <c r="A83" s="366">
        <v>26</v>
      </c>
      <c r="B83" s="108"/>
      <c r="C83" s="286"/>
      <c r="D83" s="287"/>
      <c r="E83" s="287"/>
      <c r="F83" s="288"/>
      <c r="G83" s="290"/>
      <c r="H83" s="107"/>
      <c r="I83" s="290"/>
      <c r="J83" s="107"/>
      <c r="K83" s="358" t="str">
        <f t="shared" si="0"/>
        <v/>
      </c>
      <c r="L83" s="358">
        <f t="shared" si="23"/>
        <v>0</v>
      </c>
      <c r="M83" s="358">
        <f t="shared" si="24"/>
        <v>0</v>
      </c>
      <c r="N83" s="359" t="str">
        <f t="shared" si="25"/>
        <v/>
      </c>
      <c r="O83" s="359" t="str">
        <f t="shared" si="1"/>
        <v/>
      </c>
      <c r="P83" s="359" t="str">
        <f t="shared" si="2"/>
        <v/>
      </c>
      <c r="Q83" s="359" t="str">
        <f t="shared" si="3"/>
        <v/>
      </c>
      <c r="R83" s="359" t="str">
        <f t="shared" si="4"/>
        <v/>
      </c>
      <c r="S83" s="359" t="str">
        <f t="shared" si="5"/>
        <v/>
      </c>
      <c r="T83" s="431"/>
      <c r="U83" s="515"/>
      <c r="V83" s="108"/>
      <c r="W83" s="109"/>
      <c r="X83" s="110"/>
      <c r="Y83" s="111"/>
      <c r="Z83" s="113"/>
      <c r="AA83" s="112"/>
      <c r="AB83" s="431" t="str">
        <f t="shared" si="6"/>
        <v/>
      </c>
      <c r="AC83" s="704" t="str">
        <f t="shared" si="26"/>
        <v/>
      </c>
      <c r="AD83" s="622"/>
      <c r="AE83" s="462"/>
      <c r="AF83" s="360" t="str">
        <f t="shared" si="7"/>
        <v/>
      </c>
      <c r="AG83" s="360" t="str">
        <f t="shared" si="8"/>
        <v/>
      </c>
      <c r="AH83" s="361" t="str">
        <f t="shared" si="9"/>
        <v/>
      </c>
      <c r="AI83" s="361" t="str">
        <f t="shared" si="10"/>
        <v/>
      </c>
      <c r="AJ83" s="361" t="str">
        <f t="shared" si="11"/>
        <v/>
      </c>
      <c r="AK83" s="361" t="str">
        <f t="shared" si="12"/>
        <v/>
      </c>
      <c r="AL83" s="361" t="str">
        <f t="shared" si="13"/>
        <v/>
      </c>
      <c r="AM83" s="361" t="str">
        <f t="shared" si="14"/>
        <v/>
      </c>
      <c r="AN83" s="362" t="str">
        <f>IF(AF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2,FALSE),IF(OR(AJ83=1,AJ83=2),VLOOKUP(AH83,INDEX((係数_乗用_ガソリン,係数_乗用_CNG,係数_乗用_軽油,係数_乗用_メタノール,係数_乗用_LPG),1,1,AR83):INDEX((係数_乗用_ガソリン,係数_乗用_CNG,係数_乗用_軽油,係数_乗用_メタノール,係数_乗用_LPG),125,5,AR83),2,FALSE))))))</f>
        <v/>
      </c>
      <c r="AO83" s="362" t="str">
        <f>IF(T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3,FALSE),IF(OR(AJ83=1,AJ83=2),VLOOKUP(AH83,INDEX((係数_乗用_ガソリン,係数_乗用_CNG,係数_乗用_軽油,係数_乗用_メタノール,係数_乗用_LPG),1,1,AR83):INDEX((係数_乗用_ガソリン,係数_乗用_CNG,係数_乗用_軽油,係数_乗用_メタノール,係数_乗用_LPG),125,5,AR83),3,FALSE))))))</f>
        <v/>
      </c>
      <c r="AP83" s="361" t="str">
        <f t="shared" si="15"/>
        <v/>
      </c>
      <c r="AQ83" s="363" t="str">
        <f t="shared" si="16"/>
        <v/>
      </c>
      <c r="AR83" s="361" t="str">
        <f t="shared" si="17"/>
        <v/>
      </c>
      <c r="AS83" s="363" t="str">
        <f t="shared" si="18"/>
        <v/>
      </c>
      <c r="AT83" s="364" t="str">
        <f t="shared" si="19"/>
        <v/>
      </c>
      <c r="AV83" s="365"/>
      <c r="AX83" s="607" t="b">
        <f t="shared" si="27"/>
        <v>0</v>
      </c>
      <c r="AY83" s="6" t="str">
        <f t="shared" si="28"/>
        <v>FALSEFALSEFALSE</v>
      </c>
      <c r="AZ83" s="608">
        <f t="shared" si="20"/>
        <v>0</v>
      </c>
      <c r="BA83" s="609" t="str">
        <f t="shared" si="29"/>
        <v/>
      </c>
      <c r="BB83" s="609">
        <f t="shared" si="21"/>
        <v>0</v>
      </c>
      <c r="BC83" s="604" t="str">
        <f t="shared" si="22"/>
        <v/>
      </c>
    </row>
    <row r="84" spans="1:55" s="6" customFormat="1" ht="13.5" customHeight="1">
      <c r="A84" s="366">
        <v>27</v>
      </c>
      <c r="B84" s="108"/>
      <c r="C84" s="286"/>
      <c r="D84" s="287"/>
      <c r="E84" s="287"/>
      <c r="F84" s="288"/>
      <c r="G84" s="290"/>
      <c r="H84" s="107"/>
      <c r="I84" s="290"/>
      <c r="J84" s="107"/>
      <c r="K84" s="358" t="str">
        <f t="shared" si="0"/>
        <v/>
      </c>
      <c r="L84" s="358">
        <f t="shared" si="23"/>
        <v>0</v>
      </c>
      <c r="M84" s="358">
        <f t="shared" si="24"/>
        <v>0</v>
      </c>
      <c r="N84" s="359" t="str">
        <f t="shared" si="25"/>
        <v/>
      </c>
      <c r="O84" s="359" t="str">
        <f t="shared" si="1"/>
        <v/>
      </c>
      <c r="P84" s="359" t="str">
        <f t="shared" si="2"/>
        <v/>
      </c>
      <c r="Q84" s="359" t="str">
        <f t="shared" si="3"/>
        <v/>
      </c>
      <c r="R84" s="359" t="str">
        <f t="shared" si="4"/>
        <v/>
      </c>
      <c r="S84" s="359" t="str">
        <f t="shared" si="5"/>
        <v/>
      </c>
      <c r="T84" s="431"/>
      <c r="U84" s="515"/>
      <c r="V84" s="108"/>
      <c r="W84" s="109"/>
      <c r="X84" s="110"/>
      <c r="Y84" s="111"/>
      <c r="Z84" s="113"/>
      <c r="AA84" s="112"/>
      <c r="AB84" s="431" t="str">
        <f t="shared" si="6"/>
        <v/>
      </c>
      <c r="AC84" s="704" t="str">
        <f t="shared" si="26"/>
        <v/>
      </c>
      <c r="AD84" s="622"/>
      <c r="AE84" s="462"/>
      <c r="AF84" s="360" t="str">
        <f t="shared" si="7"/>
        <v/>
      </c>
      <c r="AG84" s="360" t="str">
        <f t="shared" si="8"/>
        <v/>
      </c>
      <c r="AH84" s="361" t="str">
        <f t="shared" si="9"/>
        <v/>
      </c>
      <c r="AI84" s="361" t="str">
        <f t="shared" si="10"/>
        <v/>
      </c>
      <c r="AJ84" s="361" t="str">
        <f t="shared" si="11"/>
        <v/>
      </c>
      <c r="AK84" s="361" t="str">
        <f t="shared" si="12"/>
        <v/>
      </c>
      <c r="AL84" s="361" t="str">
        <f t="shared" si="13"/>
        <v/>
      </c>
      <c r="AM84" s="361" t="str">
        <f t="shared" si="14"/>
        <v/>
      </c>
      <c r="AN84" s="362" t="str">
        <f>IF(AF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2,FALSE),IF(OR(AJ84=1,AJ84=2),VLOOKUP(AH84,INDEX((係数_乗用_ガソリン,係数_乗用_CNG,係数_乗用_軽油,係数_乗用_メタノール,係数_乗用_LPG),1,1,AR84):INDEX((係数_乗用_ガソリン,係数_乗用_CNG,係数_乗用_軽油,係数_乗用_メタノール,係数_乗用_LPG),125,5,AR84),2,FALSE))))))</f>
        <v/>
      </c>
      <c r="AO84" s="362" t="str">
        <f>IF(T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3,FALSE),IF(OR(AJ84=1,AJ84=2),VLOOKUP(AH84,INDEX((係数_乗用_ガソリン,係数_乗用_CNG,係数_乗用_軽油,係数_乗用_メタノール,係数_乗用_LPG),1,1,AR84):INDEX((係数_乗用_ガソリン,係数_乗用_CNG,係数_乗用_軽油,係数_乗用_メタノール,係数_乗用_LPG),125,5,AR84),3,FALSE))))))</f>
        <v/>
      </c>
      <c r="AP84" s="361" t="str">
        <f t="shared" si="15"/>
        <v/>
      </c>
      <c r="AQ84" s="363" t="str">
        <f t="shared" si="16"/>
        <v/>
      </c>
      <c r="AR84" s="361" t="str">
        <f t="shared" si="17"/>
        <v/>
      </c>
      <c r="AS84" s="363" t="str">
        <f t="shared" si="18"/>
        <v/>
      </c>
      <c r="AT84" s="364" t="str">
        <f t="shared" si="19"/>
        <v/>
      </c>
      <c r="AV84" s="365"/>
      <c r="AX84" s="607" t="b">
        <f t="shared" si="27"/>
        <v>0</v>
      </c>
      <c r="AY84" s="6" t="str">
        <f t="shared" si="28"/>
        <v>FALSEFALSEFALSE</v>
      </c>
      <c r="AZ84" s="608">
        <f t="shared" si="20"/>
        <v>0</v>
      </c>
      <c r="BA84" s="609" t="str">
        <f t="shared" si="29"/>
        <v/>
      </c>
      <c r="BB84" s="609">
        <f t="shared" si="21"/>
        <v>0</v>
      </c>
      <c r="BC84" s="604" t="str">
        <f t="shared" si="22"/>
        <v/>
      </c>
    </row>
    <row r="85" spans="1:55" s="6" customFormat="1" ht="13.5" customHeight="1">
      <c r="A85" s="366">
        <v>28</v>
      </c>
      <c r="B85" s="108"/>
      <c r="C85" s="286"/>
      <c r="D85" s="287"/>
      <c r="E85" s="287"/>
      <c r="F85" s="288"/>
      <c r="G85" s="290"/>
      <c r="H85" s="107"/>
      <c r="I85" s="290"/>
      <c r="J85" s="107"/>
      <c r="K85" s="358" t="str">
        <f t="shared" si="0"/>
        <v/>
      </c>
      <c r="L85" s="358">
        <f t="shared" si="23"/>
        <v>0</v>
      </c>
      <c r="M85" s="358">
        <f t="shared" si="24"/>
        <v>0</v>
      </c>
      <c r="N85" s="359" t="str">
        <f t="shared" si="25"/>
        <v/>
      </c>
      <c r="O85" s="359" t="str">
        <f t="shared" si="1"/>
        <v/>
      </c>
      <c r="P85" s="359" t="str">
        <f t="shared" si="2"/>
        <v/>
      </c>
      <c r="Q85" s="359" t="str">
        <f t="shared" si="3"/>
        <v/>
      </c>
      <c r="R85" s="359" t="str">
        <f t="shared" si="4"/>
        <v/>
      </c>
      <c r="S85" s="359" t="str">
        <f t="shared" si="5"/>
        <v/>
      </c>
      <c r="T85" s="431"/>
      <c r="U85" s="515"/>
      <c r="V85" s="108"/>
      <c r="W85" s="109"/>
      <c r="X85" s="110"/>
      <c r="Y85" s="111"/>
      <c r="Z85" s="113"/>
      <c r="AA85" s="112"/>
      <c r="AB85" s="431" t="str">
        <f t="shared" si="6"/>
        <v/>
      </c>
      <c r="AC85" s="704" t="str">
        <f t="shared" si="26"/>
        <v/>
      </c>
      <c r="AD85" s="622"/>
      <c r="AE85" s="462"/>
      <c r="AF85" s="360" t="str">
        <f t="shared" si="7"/>
        <v/>
      </c>
      <c r="AG85" s="360" t="str">
        <f t="shared" si="8"/>
        <v/>
      </c>
      <c r="AH85" s="361" t="str">
        <f t="shared" si="9"/>
        <v/>
      </c>
      <c r="AI85" s="361" t="str">
        <f t="shared" si="10"/>
        <v/>
      </c>
      <c r="AJ85" s="361" t="str">
        <f t="shared" si="11"/>
        <v/>
      </c>
      <c r="AK85" s="361" t="str">
        <f t="shared" si="12"/>
        <v/>
      </c>
      <c r="AL85" s="361" t="str">
        <f t="shared" si="13"/>
        <v/>
      </c>
      <c r="AM85" s="361" t="str">
        <f t="shared" si="14"/>
        <v/>
      </c>
      <c r="AN85" s="362" t="str">
        <f>IF(AF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2,FALSE),IF(OR(AJ85=1,AJ85=2),VLOOKUP(AH85,INDEX((係数_乗用_ガソリン,係数_乗用_CNG,係数_乗用_軽油,係数_乗用_メタノール,係数_乗用_LPG),1,1,AR85):INDEX((係数_乗用_ガソリン,係数_乗用_CNG,係数_乗用_軽油,係数_乗用_メタノール,係数_乗用_LPG),125,5,AR85),2,FALSE))))))</f>
        <v/>
      </c>
      <c r="AO85" s="362" t="str">
        <f>IF(T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3,FALSE),IF(OR(AJ85=1,AJ85=2),VLOOKUP(AH85,INDEX((係数_乗用_ガソリン,係数_乗用_CNG,係数_乗用_軽油,係数_乗用_メタノール,係数_乗用_LPG),1,1,AR85):INDEX((係数_乗用_ガソリン,係数_乗用_CNG,係数_乗用_軽油,係数_乗用_メタノール,係数_乗用_LPG),125,5,AR85),3,FALSE))))))</f>
        <v/>
      </c>
      <c r="AP85" s="361" t="str">
        <f t="shared" si="15"/>
        <v/>
      </c>
      <c r="AQ85" s="363" t="str">
        <f t="shared" si="16"/>
        <v/>
      </c>
      <c r="AR85" s="361" t="str">
        <f t="shared" si="17"/>
        <v/>
      </c>
      <c r="AS85" s="363" t="str">
        <f t="shared" si="18"/>
        <v/>
      </c>
      <c r="AT85" s="364" t="str">
        <f t="shared" si="19"/>
        <v/>
      </c>
      <c r="AV85" s="365"/>
      <c r="AX85" s="607" t="b">
        <f t="shared" si="27"/>
        <v>0</v>
      </c>
      <c r="AY85" s="6" t="str">
        <f t="shared" si="28"/>
        <v>FALSEFALSEFALSE</v>
      </c>
      <c r="AZ85" s="608">
        <f t="shared" si="20"/>
        <v>0</v>
      </c>
      <c r="BA85" s="609" t="str">
        <f t="shared" si="29"/>
        <v/>
      </c>
      <c r="BB85" s="609">
        <f t="shared" si="21"/>
        <v>0</v>
      </c>
      <c r="BC85" s="604" t="str">
        <f t="shared" si="22"/>
        <v/>
      </c>
    </row>
    <row r="86" spans="1:55" s="6" customFormat="1" ht="13.5" customHeight="1">
      <c r="A86" s="366">
        <v>29</v>
      </c>
      <c r="B86" s="108"/>
      <c r="C86" s="286"/>
      <c r="D86" s="287"/>
      <c r="E86" s="287"/>
      <c r="F86" s="288"/>
      <c r="G86" s="290"/>
      <c r="H86" s="107"/>
      <c r="I86" s="290"/>
      <c r="J86" s="107"/>
      <c r="K86" s="358" t="str">
        <f t="shared" si="0"/>
        <v/>
      </c>
      <c r="L86" s="358">
        <f t="shared" si="23"/>
        <v>0</v>
      </c>
      <c r="M86" s="358">
        <f t="shared" si="24"/>
        <v>0</v>
      </c>
      <c r="N86" s="359" t="str">
        <f t="shared" si="25"/>
        <v/>
      </c>
      <c r="O86" s="359" t="str">
        <f t="shared" si="1"/>
        <v/>
      </c>
      <c r="P86" s="359" t="str">
        <f t="shared" si="2"/>
        <v/>
      </c>
      <c r="Q86" s="359" t="str">
        <f t="shared" si="3"/>
        <v/>
      </c>
      <c r="R86" s="359" t="str">
        <f t="shared" si="4"/>
        <v/>
      </c>
      <c r="S86" s="359" t="str">
        <f t="shared" si="5"/>
        <v/>
      </c>
      <c r="T86" s="431"/>
      <c r="U86" s="515"/>
      <c r="V86" s="108"/>
      <c r="W86" s="109"/>
      <c r="X86" s="110"/>
      <c r="Y86" s="111"/>
      <c r="Z86" s="113"/>
      <c r="AA86" s="112"/>
      <c r="AB86" s="431" t="str">
        <f t="shared" si="6"/>
        <v/>
      </c>
      <c r="AC86" s="704" t="str">
        <f t="shared" si="26"/>
        <v/>
      </c>
      <c r="AD86" s="622"/>
      <c r="AE86" s="462"/>
      <c r="AF86" s="360" t="str">
        <f t="shared" si="7"/>
        <v/>
      </c>
      <c r="AG86" s="360" t="str">
        <f t="shared" si="8"/>
        <v/>
      </c>
      <c r="AH86" s="361" t="str">
        <f t="shared" si="9"/>
        <v/>
      </c>
      <c r="AI86" s="361" t="str">
        <f t="shared" si="10"/>
        <v/>
      </c>
      <c r="AJ86" s="361" t="str">
        <f t="shared" si="11"/>
        <v/>
      </c>
      <c r="AK86" s="361" t="str">
        <f t="shared" si="12"/>
        <v/>
      </c>
      <c r="AL86" s="361" t="str">
        <f t="shared" si="13"/>
        <v/>
      </c>
      <c r="AM86" s="361" t="str">
        <f t="shared" si="14"/>
        <v/>
      </c>
      <c r="AN86" s="362" t="str">
        <f>IF(AF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2,FALSE),IF(OR(AJ86=1,AJ86=2),VLOOKUP(AH86,INDEX((係数_乗用_ガソリン,係数_乗用_CNG,係数_乗用_軽油,係数_乗用_メタノール,係数_乗用_LPG),1,1,AR86):INDEX((係数_乗用_ガソリン,係数_乗用_CNG,係数_乗用_軽油,係数_乗用_メタノール,係数_乗用_LPG),125,5,AR86),2,FALSE))))))</f>
        <v/>
      </c>
      <c r="AO86" s="362" t="str">
        <f>IF(T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3,FALSE),IF(OR(AJ86=1,AJ86=2),VLOOKUP(AH86,INDEX((係数_乗用_ガソリン,係数_乗用_CNG,係数_乗用_軽油,係数_乗用_メタノール,係数_乗用_LPG),1,1,AR86):INDEX((係数_乗用_ガソリン,係数_乗用_CNG,係数_乗用_軽油,係数_乗用_メタノール,係数_乗用_LPG),125,5,AR86),3,FALSE))))))</f>
        <v/>
      </c>
      <c r="AP86" s="361" t="str">
        <f t="shared" si="15"/>
        <v/>
      </c>
      <c r="AQ86" s="363" t="str">
        <f t="shared" si="16"/>
        <v/>
      </c>
      <c r="AR86" s="361" t="str">
        <f t="shared" si="17"/>
        <v/>
      </c>
      <c r="AS86" s="363" t="str">
        <f t="shared" si="18"/>
        <v/>
      </c>
      <c r="AT86" s="364" t="str">
        <f t="shared" si="19"/>
        <v/>
      </c>
      <c r="AV86" s="365"/>
      <c r="AX86" s="607" t="b">
        <f t="shared" si="27"/>
        <v>0</v>
      </c>
      <c r="AY86" s="6" t="str">
        <f t="shared" si="28"/>
        <v>FALSEFALSEFALSE</v>
      </c>
      <c r="AZ86" s="608">
        <f t="shared" si="20"/>
        <v>0</v>
      </c>
      <c r="BA86" s="609" t="str">
        <f t="shared" si="29"/>
        <v/>
      </c>
      <c r="BB86" s="609">
        <f t="shared" si="21"/>
        <v>0</v>
      </c>
      <c r="BC86" s="604" t="str">
        <f t="shared" si="22"/>
        <v/>
      </c>
    </row>
    <row r="87" spans="1:55" s="6" customFormat="1" ht="13.5" customHeight="1">
      <c r="A87" s="366">
        <v>30</v>
      </c>
      <c r="B87" s="108"/>
      <c r="C87" s="286"/>
      <c r="D87" s="287"/>
      <c r="E87" s="287"/>
      <c r="F87" s="288"/>
      <c r="G87" s="290"/>
      <c r="H87" s="107"/>
      <c r="I87" s="290"/>
      <c r="J87" s="107"/>
      <c r="K87" s="358" t="str">
        <f t="shared" si="0"/>
        <v/>
      </c>
      <c r="L87" s="358">
        <f t="shared" si="23"/>
        <v>0</v>
      </c>
      <c r="M87" s="358">
        <f t="shared" si="24"/>
        <v>0</v>
      </c>
      <c r="N87" s="359" t="str">
        <f t="shared" si="25"/>
        <v/>
      </c>
      <c r="O87" s="359" t="str">
        <f t="shared" si="1"/>
        <v/>
      </c>
      <c r="P87" s="359" t="str">
        <f t="shared" si="2"/>
        <v/>
      </c>
      <c r="Q87" s="359" t="str">
        <f t="shared" si="3"/>
        <v/>
      </c>
      <c r="R87" s="359" t="str">
        <f t="shared" si="4"/>
        <v/>
      </c>
      <c r="S87" s="359" t="str">
        <f t="shared" si="5"/>
        <v/>
      </c>
      <c r="T87" s="431"/>
      <c r="U87" s="515"/>
      <c r="V87" s="108"/>
      <c r="W87" s="109"/>
      <c r="X87" s="110"/>
      <c r="Y87" s="111"/>
      <c r="Z87" s="113"/>
      <c r="AA87" s="112"/>
      <c r="AB87" s="431" t="str">
        <f t="shared" si="6"/>
        <v/>
      </c>
      <c r="AC87" s="704" t="str">
        <f t="shared" si="26"/>
        <v/>
      </c>
      <c r="AD87" s="622"/>
      <c r="AE87" s="462"/>
      <c r="AF87" s="360" t="str">
        <f t="shared" si="7"/>
        <v/>
      </c>
      <c r="AG87" s="360" t="str">
        <f t="shared" si="8"/>
        <v/>
      </c>
      <c r="AH87" s="361" t="str">
        <f t="shared" si="9"/>
        <v/>
      </c>
      <c r="AI87" s="361" t="str">
        <f t="shared" si="10"/>
        <v/>
      </c>
      <c r="AJ87" s="361" t="str">
        <f t="shared" si="11"/>
        <v/>
      </c>
      <c r="AK87" s="361" t="str">
        <f t="shared" si="12"/>
        <v/>
      </c>
      <c r="AL87" s="361" t="str">
        <f t="shared" si="13"/>
        <v/>
      </c>
      <c r="AM87" s="361" t="str">
        <f t="shared" si="14"/>
        <v/>
      </c>
      <c r="AN87" s="362" t="str">
        <f>IF(AF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2,FALSE),IF(OR(AJ87=1,AJ87=2),VLOOKUP(AH87,INDEX((係数_乗用_ガソリン,係数_乗用_CNG,係数_乗用_軽油,係数_乗用_メタノール,係数_乗用_LPG),1,1,AR87):INDEX((係数_乗用_ガソリン,係数_乗用_CNG,係数_乗用_軽油,係数_乗用_メタノール,係数_乗用_LPG),125,5,AR87),2,FALSE))))))</f>
        <v/>
      </c>
      <c r="AO87" s="362" t="str">
        <f>IF(T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3,FALSE),IF(OR(AJ87=1,AJ87=2),VLOOKUP(AH87,INDEX((係数_乗用_ガソリン,係数_乗用_CNG,係数_乗用_軽油,係数_乗用_メタノール,係数_乗用_LPG),1,1,AR87):INDEX((係数_乗用_ガソリン,係数_乗用_CNG,係数_乗用_軽油,係数_乗用_メタノール,係数_乗用_LPG),125,5,AR87),3,FALSE))))))</f>
        <v/>
      </c>
      <c r="AP87" s="361" t="str">
        <f t="shared" si="15"/>
        <v/>
      </c>
      <c r="AQ87" s="363" t="str">
        <f t="shared" si="16"/>
        <v/>
      </c>
      <c r="AR87" s="361" t="str">
        <f t="shared" si="17"/>
        <v/>
      </c>
      <c r="AS87" s="363" t="str">
        <f t="shared" si="18"/>
        <v/>
      </c>
      <c r="AT87" s="364" t="str">
        <f t="shared" si="19"/>
        <v/>
      </c>
      <c r="AV87" s="365"/>
      <c r="AX87" s="607" t="b">
        <f t="shared" si="27"/>
        <v>0</v>
      </c>
      <c r="AY87" s="6" t="str">
        <f t="shared" si="28"/>
        <v>FALSEFALSEFALSE</v>
      </c>
      <c r="AZ87" s="608">
        <f t="shared" si="20"/>
        <v>0</v>
      </c>
      <c r="BA87" s="609" t="str">
        <f t="shared" si="29"/>
        <v/>
      </c>
      <c r="BB87" s="609">
        <f t="shared" si="21"/>
        <v>0</v>
      </c>
      <c r="BC87" s="604" t="str">
        <f t="shared" si="22"/>
        <v/>
      </c>
    </row>
    <row r="88" spans="1:55" s="6" customFormat="1" ht="13.5" customHeight="1">
      <c r="A88" s="366">
        <v>31</v>
      </c>
      <c r="B88" s="108"/>
      <c r="C88" s="286"/>
      <c r="D88" s="287"/>
      <c r="E88" s="287"/>
      <c r="F88" s="288"/>
      <c r="G88" s="290"/>
      <c r="H88" s="107"/>
      <c r="I88" s="290"/>
      <c r="J88" s="107"/>
      <c r="K88" s="358" t="str">
        <f t="shared" si="0"/>
        <v/>
      </c>
      <c r="L88" s="358">
        <f t="shared" si="23"/>
        <v>0</v>
      </c>
      <c r="M88" s="358">
        <f t="shared" si="24"/>
        <v>0</v>
      </c>
      <c r="N88" s="359" t="str">
        <f t="shared" si="25"/>
        <v/>
      </c>
      <c r="O88" s="359" t="str">
        <f t="shared" si="1"/>
        <v/>
      </c>
      <c r="P88" s="359" t="str">
        <f t="shared" si="2"/>
        <v/>
      </c>
      <c r="Q88" s="359" t="str">
        <f t="shared" si="3"/>
        <v/>
      </c>
      <c r="R88" s="359" t="str">
        <f t="shared" si="4"/>
        <v/>
      </c>
      <c r="S88" s="359" t="str">
        <f t="shared" si="5"/>
        <v/>
      </c>
      <c r="T88" s="431"/>
      <c r="U88" s="515"/>
      <c r="V88" s="108"/>
      <c r="W88" s="109"/>
      <c r="X88" s="110"/>
      <c r="Y88" s="111"/>
      <c r="Z88" s="113"/>
      <c r="AA88" s="112"/>
      <c r="AB88" s="431" t="str">
        <f t="shared" si="6"/>
        <v/>
      </c>
      <c r="AC88" s="704" t="str">
        <f t="shared" si="26"/>
        <v/>
      </c>
      <c r="AD88" s="622"/>
      <c r="AE88" s="462"/>
      <c r="AF88" s="360" t="str">
        <f t="shared" si="7"/>
        <v/>
      </c>
      <c r="AG88" s="360" t="str">
        <f t="shared" si="8"/>
        <v/>
      </c>
      <c r="AH88" s="361" t="str">
        <f t="shared" si="9"/>
        <v/>
      </c>
      <c r="AI88" s="361" t="str">
        <f t="shared" si="10"/>
        <v/>
      </c>
      <c r="AJ88" s="361" t="str">
        <f t="shared" si="11"/>
        <v/>
      </c>
      <c r="AK88" s="361" t="str">
        <f t="shared" si="12"/>
        <v/>
      </c>
      <c r="AL88" s="361" t="str">
        <f t="shared" si="13"/>
        <v/>
      </c>
      <c r="AM88" s="361" t="str">
        <f t="shared" si="14"/>
        <v/>
      </c>
      <c r="AN88" s="362" t="str">
        <f>IF(AF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2,FALSE),IF(OR(AJ88=1,AJ88=2),VLOOKUP(AH88,INDEX((係数_乗用_ガソリン,係数_乗用_CNG,係数_乗用_軽油,係数_乗用_メタノール,係数_乗用_LPG),1,1,AR88):INDEX((係数_乗用_ガソリン,係数_乗用_CNG,係数_乗用_軽油,係数_乗用_メタノール,係数_乗用_LPG),125,5,AR88),2,FALSE))))))</f>
        <v/>
      </c>
      <c r="AO88" s="362" t="str">
        <f>IF(T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3,FALSE),IF(OR(AJ88=1,AJ88=2),VLOOKUP(AH88,INDEX((係数_乗用_ガソリン,係数_乗用_CNG,係数_乗用_軽油,係数_乗用_メタノール,係数_乗用_LPG),1,1,AR88):INDEX((係数_乗用_ガソリン,係数_乗用_CNG,係数_乗用_軽油,係数_乗用_メタノール,係数_乗用_LPG),125,5,AR88),3,FALSE))))))</f>
        <v/>
      </c>
      <c r="AP88" s="361" t="str">
        <f t="shared" si="15"/>
        <v/>
      </c>
      <c r="AQ88" s="363" t="str">
        <f t="shared" si="16"/>
        <v/>
      </c>
      <c r="AR88" s="361" t="str">
        <f t="shared" si="17"/>
        <v/>
      </c>
      <c r="AS88" s="363" t="str">
        <f t="shared" si="18"/>
        <v/>
      </c>
      <c r="AT88" s="364" t="str">
        <f t="shared" si="19"/>
        <v/>
      </c>
      <c r="AV88" s="365"/>
      <c r="AX88" s="607" t="b">
        <f t="shared" si="27"/>
        <v>0</v>
      </c>
      <c r="AY88" s="6" t="str">
        <f t="shared" si="28"/>
        <v>FALSEFALSEFALSE</v>
      </c>
      <c r="AZ88" s="608">
        <f t="shared" si="20"/>
        <v>0</v>
      </c>
      <c r="BA88" s="609" t="str">
        <f t="shared" si="29"/>
        <v/>
      </c>
      <c r="BB88" s="609">
        <f t="shared" si="21"/>
        <v>0</v>
      </c>
      <c r="BC88" s="604" t="str">
        <f t="shared" si="22"/>
        <v/>
      </c>
    </row>
    <row r="89" spans="1:55" s="6" customFormat="1" ht="13.5" customHeight="1">
      <c r="A89" s="366">
        <v>32</v>
      </c>
      <c r="B89" s="108"/>
      <c r="C89" s="286"/>
      <c r="D89" s="287"/>
      <c r="E89" s="287"/>
      <c r="F89" s="288"/>
      <c r="G89" s="290"/>
      <c r="H89" s="107"/>
      <c r="I89" s="290"/>
      <c r="J89" s="107"/>
      <c r="K89" s="358" t="str">
        <f t="shared" si="0"/>
        <v/>
      </c>
      <c r="L89" s="358">
        <f t="shared" si="23"/>
        <v>0</v>
      </c>
      <c r="M89" s="358">
        <f t="shared" si="24"/>
        <v>0</v>
      </c>
      <c r="N89" s="359" t="str">
        <f t="shared" si="25"/>
        <v/>
      </c>
      <c r="O89" s="359" t="str">
        <f t="shared" si="1"/>
        <v/>
      </c>
      <c r="P89" s="359" t="str">
        <f t="shared" si="2"/>
        <v/>
      </c>
      <c r="Q89" s="359" t="str">
        <f t="shared" si="3"/>
        <v/>
      </c>
      <c r="R89" s="359" t="str">
        <f t="shared" si="4"/>
        <v/>
      </c>
      <c r="S89" s="359" t="str">
        <f t="shared" si="5"/>
        <v/>
      </c>
      <c r="T89" s="431"/>
      <c r="U89" s="515"/>
      <c r="V89" s="108"/>
      <c r="W89" s="109"/>
      <c r="X89" s="110"/>
      <c r="Y89" s="111"/>
      <c r="Z89" s="113"/>
      <c r="AA89" s="112"/>
      <c r="AB89" s="431" t="str">
        <f t="shared" si="6"/>
        <v/>
      </c>
      <c r="AC89" s="704" t="str">
        <f t="shared" si="26"/>
        <v/>
      </c>
      <c r="AD89" s="622"/>
      <c r="AE89" s="462"/>
      <c r="AF89" s="360" t="str">
        <f t="shared" si="7"/>
        <v/>
      </c>
      <c r="AG89" s="360" t="str">
        <f t="shared" si="8"/>
        <v/>
      </c>
      <c r="AH89" s="361" t="str">
        <f t="shared" si="9"/>
        <v/>
      </c>
      <c r="AI89" s="361" t="str">
        <f t="shared" si="10"/>
        <v/>
      </c>
      <c r="AJ89" s="361" t="str">
        <f t="shared" si="11"/>
        <v/>
      </c>
      <c r="AK89" s="361" t="str">
        <f t="shared" si="12"/>
        <v/>
      </c>
      <c r="AL89" s="361" t="str">
        <f t="shared" si="13"/>
        <v/>
      </c>
      <c r="AM89" s="361" t="str">
        <f t="shared" si="14"/>
        <v/>
      </c>
      <c r="AN89" s="362" t="str">
        <f>IF(AF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2,FALSE),IF(OR(AJ89=1,AJ89=2),VLOOKUP(AH89,INDEX((係数_乗用_ガソリン,係数_乗用_CNG,係数_乗用_軽油,係数_乗用_メタノール,係数_乗用_LPG),1,1,AR89):INDEX((係数_乗用_ガソリン,係数_乗用_CNG,係数_乗用_軽油,係数_乗用_メタノール,係数_乗用_LPG),125,5,AR89),2,FALSE))))))</f>
        <v/>
      </c>
      <c r="AO89" s="362" t="str">
        <f>IF(T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3,FALSE),IF(OR(AJ89=1,AJ89=2),VLOOKUP(AH89,INDEX((係数_乗用_ガソリン,係数_乗用_CNG,係数_乗用_軽油,係数_乗用_メタノール,係数_乗用_LPG),1,1,AR89):INDEX((係数_乗用_ガソリン,係数_乗用_CNG,係数_乗用_軽油,係数_乗用_メタノール,係数_乗用_LPG),125,5,AR89),3,FALSE))))))</f>
        <v/>
      </c>
      <c r="AP89" s="361" t="str">
        <f t="shared" si="15"/>
        <v/>
      </c>
      <c r="AQ89" s="363" t="str">
        <f t="shared" si="16"/>
        <v/>
      </c>
      <c r="AR89" s="361" t="str">
        <f t="shared" si="17"/>
        <v/>
      </c>
      <c r="AS89" s="363" t="str">
        <f t="shared" si="18"/>
        <v/>
      </c>
      <c r="AT89" s="364" t="str">
        <f t="shared" si="19"/>
        <v/>
      </c>
      <c r="AV89" s="365"/>
      <c r="AX89" s="607" t="b">
        <f t="shared" si="27"/>
        <v>0</v>
      </c>
      <c r="AY89" s="6" t="str">
        <f t="shared" si="28"/>
        <v>FALSEFALSEFALSE</v>
      </c>
      <c r="AZ89" s="608">
        <f t="shared" si="20"/>
        <v>0</v>
      </c>
      <c r="BA89" s="609" t="str">
        <f t="shared" si="29"/>
        <v/>
      </c>
      <c r="BB89" s="609">
        <f t="shared" si="21"/>
        <v>0</v>
      </c>
      <c r="BC89" s="604" t="str">
        <f t="shared" si="22"/>
        <v/>
      </c>
    </row>
    <row r="90" spans="1:55" s="6" customFormat="1" ht="13.5" customHeight="1">
      <c r="A90" s="366">
        <v>33</v>
      </c>
      <c r="B90" s="108"/>
      <c r="C90" s="286"/>
      <c r="D90" s="287"/>
      <c r="E90" s="287"/>
      <c r="F90" s="288"/>
      <c r="G90" s="290"/>
      <c r="H90" s="107"/>
      <c r="I90" s="290"/>
      <c r="J90" s="107"/>
      <c r="K90" s="358" t="str">
        <f t="shared" si="0"/>
        <v/>
      </c>
      <c r="L90" s="358">
        <f t="shared" si="23"/>
        <v>0</v>
      </c>
      <c r="M90" s="358">
        <f t="shared" si="24"/>
        <v>0</v>
      </c>
      <c r="N90" s="359" t="str">
        <f t="shared" si="25"/>
        <v/>
      </c>
      <c r="O90" s="359" t="str">
        <f t="shared" si="1"/>
        <v/>
      </c>
      <c r="P90" s="359" t="str">
        <f t="shared" si="2"/>
        <v/>
      </c>
      <c r="Q90" s="359" t="str">
        <f t="shared" si="3"/>
        <v/>
      </c>
      <c r="R90" s="359" t="str">
        <f t="shared" si="4"/>
        <v/>
      </c>
      <c r="S90" s="359" t="str">
        <f t="shared" si="5"/>
        <v/>
      </c>
      <c r="T90" s="431"/>
      <c r="U90" s="515"/>
      <c r="V90" s="108"/>
      <c r="W90" s="109"/>
      <c r="X90" s="110"/>
      <c r="Y90" s="111"/>
      <c r="Z90" s="113"/>
      <c r="AA90" s="112"/>
      <c r="AB90" s="431" t="str">
        <f t="shared" si="6"/>
        <v/>
      </c>
      <c r="AC90" s="704" t="str">
        <f t="shared" si="26"/>
        <v/>
      </c>
      <c r="AD90" s="622"/>
      <c r="AE90" s="462"/>
      <c r="AF90" s="360" t="str">
        <f t="shared" si="7"/>
        <v/>
      </c>
      <c r="AG90" s="360" t="str">
        <f t="shared" si="8"/>
        <v/>
      </c>
      <c r="AH90" s="361" t="str">
        <f t="shared" si="9"/>
        <v/>
      </c>
      <c r="AI90" s="361" t="str">
        <f t="shared" si="10"/>
        <v/>
      </c>
      <c r="AJ90" s="361" t="str">
        <f t="shared" si="11"/>
        <v/>
      </c>
      <c r="AK90" s="361" t="str">
        <f t="shared" si="12"/>
        <v/>
      </c>
      <c r="AL90" s="361" t="str">
        <f t="shared" si="13"/>
        <v/>
      </c>
      <c r="AM90" s="361" t="str">
        <f t="shared" si="14"/>
        <v/>
      </c>
      <c r="AN90" s="362" t="str">
        <f>IF(AF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2,FALSE),IF(OR(AJ90=1,AJ90=2),VLOOKUP(AH90,INDEX((係数_乗用_ガソリン,係数_乗用_CNG,係数_乗用_軽油,係数_乗用_メタノール,係数_乗用_LPG),1,1,AR90):INDEX((係数_乗用_ガソリン,係数_乗用_CNG,係数_乗用_軽油,係数_乗用_メタノール,係数_乗用_LPG),125,5,AR90),2,FALSE))))))</f>
        <v/>
      </c>
      <c r="AO90" s="362" t="str">
        <f>IF(T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3,FALSE),IF(OR(AJ90=1,AJ90=2),VLOOKUP(AH90,INDEX((係数_乗用_ガソリン,係数_乗用_CNG,係数_乗用_軽油,係数_乗用_メタノール,係数_乗用_LPG),1,1,AR90):INDEX((係数_乗用_ガソリン,係数_乗用_CNG,係数_乗用_軽油,係数_乗用_メタノール,係数_乗用_LPG),125,5,AR90),3,FALSE))))))</f>
        <v/>
      </c>
      <c r="AP90" s="361" t="str">
        <f t="shared" si="15"/>
        <v/>
      </c>
      <c r="AQ90" s="363" t="str">
        <f t="shared" si="16"/>
        <v/>
      </c>
      <c r="AR90" s="361" t="str">
        <f t="shared" si="17"/>
        <v/>
      </c>
      <c r="AS90" s="363" t="str">
        <f t="shared" si="18"/>
        <v/>
      </c>
      <c r="AT90" s="364" t="str">
        <f t="shared" si="19"/>
        <v/>
      </c>
      <c r="AV90" s="365"/>
      <c r="AX90" s="607" t="b">
        <f t="shared" si="27"/>
        <v>0</v>
      </c>
      <c r="AY90" s="6" t="str">
        <f t="shared" si="28"/>
        <v>FALSEFALSEFALSE</v>
      </c>
      <c r="AZ90" s="608">
        <f t="shared" si="20"/>
        <v>0</v>
      </c>
      <c r="BA90" s="609" t="str">
        <f t="shared" si="29"/>
        <v/>
      </c>
      <c r="BB90" s="609">
        <f t="shared" si="21"/>
        <v>0</v>
      </c>
      <c r="BC90" s="604" t="str">
        <f t="shared" si="22"/>
        <v/>
      </c>
    </row>
    <row r="91" spans="1:55" s="6" customFormat="1" ht="13.5" customHeight="1">
      <c r="A91" s="366">
        <v>34</v>
      </c>
      <c r="B91" s="108"/>
      <c r="C91" s="286"/>
      <c r="D91" s="287"/>
      <c r="E91" s="287"/>
      <c r="F91" s="288"/>
      <c r="G91" s="290"/>
      <c r="H91" s="107"/>
      <c r="I91" s="290"/>
      <c r="J91" s="107"/>
      <c r="K91" s="358" t="str">
        <f t="shared" si="0"/>
        <v/>
      </c>
      <c r="L91" s="358">
        <f t="shared" si="23"/>
        <v>0</v>
      </c>
      <c r="M91" s="358">
        <f t="shared" si="24"/>
        <v>0</v>
      </c>
      <c r="N91" s="359" t="str">
        <f t="shared" si="25"/>
        <v/>
      </c>
      <c r="O91" s="359" t="str">
        <f t="shared" si="1"/>
        <v/>
      </c>
      <c r="P91" s="359" t="str">
        <f t="shared" si="2"/>
        <v/>
      </c>
      <c r="Q91" s="359" t="str">
        <f t="shared" si="3"/>
        <v/>
      </c>
      <c r="R91" s="359" t="str">
        <f t="shared" si="4"/>
        <v/>
      </c>
      <c r="S91" s="359" t="str">
        <f t="shared" si="5"/>
        <v/>
      </c>
      <c r="T91" s="431"/>
      <c r="U91" s="515"/>
      <c r="V91" s="108"/>
      <c r="W91" s="109"/>
      <c r="X91" s="110"/>
      <c r="Y91" s="111"/>
      <c r="Z91" s="113"/>
      <c r="AA91" s="112"/>
      <c r="AB91" s="431" t="str">
        <f t="shared" si="6"/>
        <v/>
      </c>
      <c r="AC91" s="704" t="str">
        <f t="shared" si="26"/>
        <v/>
      </c>
      <c r="AD91" s="622"/>
      <c r="AE91" s="462"/>
      <c r="AF91" s="360" t="str">
        <f t="shared" si="7"/>
        <v/>
      </c>
      <c r="AG91" s="360" t="str">
        <f t="shared" si="8"/>
        <v/>
      </c>
      <c r="AH91" s="361" t="str">
        <f t="shared" si="9"/>
        <v/>
      </c>
      <c r="AI91" s="361" t="str">
        <f t="shared" si="10"/>
        <v/>
      </c>
      <c r="AJ91" s="361" t="str">
        <f t="shared" si="11"/>
        <v/>
      </c>
      <c r="AK91" s="361" t="str">
        <f t="shared" si="12"/>
        <v/>
      </c>
      <c r="AL91" s="361" t="str">
        <f t="shared" si="13"/>
        <v/>
      </c>
      <c r="AM91" s="361" t="str">
        <f t="shared" si="14"/>
        <v/>
      </c>
      <c r="AN91" s="362" t="str">
        <f>IF(AF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2,FALSE),IF(OR(AJ91=1,AJ91=2),VLOOKUP(AH91,INDEX((係数_乗用_ガソリン,係数_乗用_CNG,係数_乗用_軽油,係数_乗用_メタノール,係数_乗用_LPG),1,1,AR91):INDEX((係数_乗用_ガソリン,係数_乗用_CNG,係数_乗用_軽油,係数_乗用_メタノール,係数_乗用_LPG),125,5,AR91),2,FALSE))))))</f>
        <v/>
      </c>
      <c r="AO91" s="362" t="str">
        <f>IF(T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3,FALSE),IF(OR(AJ91=1,AJ91=2),VLOOKUP(AH91,INDEX((係数_乗用_ガソリン,係数_乗用_CNG,係数_乗用_軽油,係数_乗用_メタノール,係数_乗用_LPG),1,1,AR91):INDEX((係数_乗用_ガソリン,係数_乗用_CNG,係数_乗用_軽油,係数_乗用_メタノール,係数_乗用_LPG),125,5,AR91),3,FALSE))))))</f>
        <v/>
      </c>
      <c r="AP91" s="361" t="str">
        <f t="shared" si="15"/>
        <v/>
      </c>
      <c r="AQ91" s="363" t="str">
        <f t="shared" si="16"/>
        <v/>
      </c>
      <c r="AR91" s="361" t="str">
        <f t="shared" si="17"/>
        <v/>
      </c>
      <c r="AS91" s="363" t="str">
        <f t="shared" si="18"/>
        <v/>
      </c>
      <c r="AT91" s="364" t="str">
        <f t="shared" si="19"/>
        <v/>
      </c>
      <c r="AV91" s="365"/>
      <c r="AX91" s="607" t="b">
        <f t="shared" si="27"/>
        <v>0</v>
      </c>
      <c r="AY91" s="6" t="str">
        <f t="shared" si="28"/>
        <v>FALSEFALSEFALSE</v>
      </c>
      <c r="AZ91" s="608">
        <f t="shared" si="20"/>
        <v>0</v>
      </c>
      <c r="BA91" s="609" t="str">
        <f t="shared" si="29"/>
        <v/>
      </c>
      <c r="BB91" s="609">
        <f t="shared" si="21"/>
        <v>0</v>
      </c>
      <c r="BC91" s="604" t="str">
        <f t="shared" si="22"/>
        <v/>
      </c>
    </row>
    <row r="92" spans="1:55" s="6" customFormat="1" ht="13.5" customHeight="1">
      <c r="A92" s="366">
        <v>35</v>
      </c>
      <c r="B92" s="108"/>
      <c r="C92" s="286"/>
      <c r="D92" s="287"/>
      <c r="E92" s="287"/>
      <c r="F92" s="288"/>
      <c r="G92" s="290"/>
      <c r="H92" s="107"/>
      <c r="I92" s="290"/>
      <c r="J92" s="107"/>
      <c r="K92" s="358" t="str">
        <f t="shared" si="0"/>
        <v/>
      </c>
      <c r="L92" s="358">
        <f t="shared" si="23"/>
        <v>0</v>
      </c>
      <c r="M92" s="358">
        <f t="shared" si="24"/>
        <v>0</v>
      </c>
      <c r="N92" s="359" t="str">
        <f t="shared" si="25"/>
        <v/>
      </c>
      <c r="O92" s="359" t="str">
        <f t="shared" si="1"/>
        <v/>
      </c>
      <c r="P92" s="359" t="str">
        <f t="shared" si="2"/>
        <v/>
      </c>
      <c r="Q92" s="359" t="str">
        <f t="shared" si="3"/>
        <v/>
      </c>
      <c r="R92" s="359" t="str">
        <f t="shared" si="4"/>
        <v/>
      </c>
      <c r="S92" s="359" t="str">
        <f t="shared" si="5"/>
        <v/>
      </c>
      <c r="T92" s="431"/>
      <c r="U92" s="515"/>
      <c r="V92" s="108"/>
      <c r="W92" s="109"/>
      <c r="X92" s="110"/>
      <c r="Y92" s="111"/>
      <c r="Z92" s="113"/>
      <c r="AA92" s="112"/>
      <c r="AB92" s="431" t="str">
        <f t="shared" si="6"/>
        <v/>
      </c>
      <c r="AC92" s="704" t="str">
        <f t="shared" si="26"/>
        <v/>
      </c>
      <c r="AD92" s="622"/>
      <c r="AE92" s="462"/>
      <c r="AF92" s="360" t="str">
        <f t="shared" si="7"/>
        <v/>
      </c>
      <c r="AG92" s="360" t="str">
        <f t="shared" si="8"/>
        <v/>
      </c>
      <c r="AH92" s="361" t="str">
        <f t="shared" si="9"/>
        <v/>
      </c>
      <c r="AI92" s="361" t="str">
        <f t="shared" si="10"/>
        <v/>
      </c>
      <c r="AJ92" s="361" t="str">
        <f t="shared" si="11"/>
        <v/>
      </c>
      <c r="AK92" s="361" t="str">
        <f t="shared" si="12"/>
        <v/>
      </c>
      <c r="AL92" s="361" t="str">
        <f t="shared" si="13"/>
        <v/>
      </c>
      <c r="AM92" s="361" t="str">
        <f t="shared" si="14"/>
        <v/>
      </c>
      <c r="AN92" s="362" t="str">
        <f>IF(AF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2,FALSE),IF(OR(AJ92=1,AJ92=2),VLOOKUP(AH92,INDEX((係数_乗用_ガソリン,係数_乗用_CNG,係数_乗用_軽油,係数_乗用_メタノール,係数_乗用_LPG),1,1,AR92):INDEX((係数_乗用_ガソリン,係数_乗用_CNG,係数_乗用_軽油,係数_乗用_メタノール,係数_乗用_LPG),125,5,AR92),2,FALSE))))))</f>
        <v/>
      </c>
      <c r="AO92" s="362" t="str">
        <f>IF(T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3,FALSE),IF(OR(AJ92=1,AJ92=2),VLOOKUP(AH92,INDEX((係数_乗用_ガソリン,係数_乗用_CNG,係数_乗用_軽油,係数_乗用_メタノール,係数_乗用_LPG),1,1,AR92):INDEX((係数_乗用_ガソリン,係数_乗用_CNG,係数_乗用_軽油,係数_乗用_メタノール,係数_乗用_LPG),125,5,AR92),3,FALSE))))))</f>
        <v/>
      </c>
      <c r="AP92" s="361" t="str">
        <f t="shared" si="15"/>
        <v/>
      </c>
      <c r="AQ92" s="363" t="str">
        <f t="shared" si="16"/>
        <v/>
      </c>
      <c r="AR92" s="361" t="str">
        <f t="shared" si="17"/>
        <v/>
      </c>
      <c r="AS92" s="363" t="str">
        <f t="shared" si="18"/>
        <v/>
      </c>
      <c r="AT92" s="364" t="str">
        <f t="shared" si="19"/>
        <v/>
      </c>
      <c r="AV92" s="365"/>
      <c r="AX92" s="607" t="b">
        <f t="shared" si="27"/>
        <v>0</v>
      </c>
      <c r="AY92" s="6" t="str">
        <f t="shared" si="28"/>
        <v>FALSEFALSEFALSE</v>
      </c>
      <c r="AZ92" s="608">
        <f t="shared" si="20"/>
        <v>0</v>
      </c>
      <c r="BA92" s="609" t="str">
        <f t="shared" si="29"/>
        <v/>
      </c>
      <c r="BB92" s="609">
        <f t="shared" si="21"/>
        <v>0</v>
      </c>
      <c r="BC92" s="604" t="str">
        <f t="shared" si="22"/>
        <v/>
      </c>
    </row>
    <row r="93" spans="1:55" s="6" customFormat="1" ht="13.5" customHeight="1">
      <c r="A93" s="366">
        <v>36</v>
      </c>
      <c r="B93" s="108"/>
      <c r="C93" s="286"/>
      <c r="D93" s="287"/>
      <c r="E93" s="287"/>
      <c r="F93" s="288"/>
      <c r="G93" s="290"/>
      <c r="H93" s="107"/>
      <c r="I93" s="290"/>
      <c r="J93" s="107"/>
      <c r="K93" s="358" t="str">
        <f t="shared" si="0"/>
        <v/>
      </c>
      <c r="L93" s="358">
        <f t="shared" si="23"/>
        <v>0</v>
      </c>
      <c r="M93" s="358">
        <f t="shared" si="24"/>
        <v>0</v>
      </c>
      <c r="N93" s="359" t="str">
        <f t="shared" si="25"/>
        <v/>
      </c>
      <c r="O93" s="359" t="str">
        <f t="shared" si="1"/>
        <v/>
      </c>
      <c r="P93" s="359" t="str">
        <f t="shared" si="2"/>
        <v/>
      </c>
      <c r="Q93" s="359" t="str">
        <f t="shared" si="3"/>
        <v/>
      </c>
      <c r="R93" s="359" t="str">
        <f t="shared" si="4"/>
        <v/>
      </c>
      <c r="S93" s="359" t="str">
        <f t="shared" si="5"/>
        <v/>
      </c>
      <c r="T93" s="431"/>
      <c r="U93" s="515"/>
      <c r="V93" s="108"/>
      <c r="W93" s="109"/>
      <c r="X93" s="110"/>
      <c r="Y93" s="111"/>
      <c r="Z93" s="113"/>
      <c r="AA93" s="112"/>
      <c r="AB93" s="431" t="str">
        <f t="shared" si="6"/>
        <v/>
      </c>
      <c r="AC93" s="704" t="str">
        <f t="shared" si="26"/>
        <v/>
      </c>
      <c r="AD93" s="622"/>
      <c r="AE93" s="462"/>
      <c r="AF93" s="360" t="str">
        <f t="shared" si="7"/>
        <v/>
      </c>
      <c r="AG93" s="360" t="str">
        <f t="shared" si="8"/>
        <v/>
      </c>
      <c r="AH93" s="361" t="str">
        <f t="shared" si="9"/>
        <v/>
      </c>
      <c r="AI93" s="361" t="str">
        <f t="shared" si="10"/>
        <v/>
      </c>
      <c r="AJ93" s="361" t="str">
        <f t="shared" si="11"/>
        <v/>
      </c>
      <c r="AK93" s="361" t="str">
        <f t="shared" si="12"/>
        <v/>
      </c>
      <c r="AL93" s="361" t="str">
        <f t="shared" si="13"/>
        <v/>
      </c>
      <c r="AM93" s="361" t="str">
        <f t="shared" si="14"/>
        <v/>
      </c>
      <c r="AN93" s="362" t="str">
        <f>IF(AF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2,FALSE),IF(OR(AJ93=1,AJ93=2),VLOOKUP(AH93,INDEX((係数_乗用_ガソリン,係数_乗用_CNG,係数_乗用_軽油,係数_乗用_メタノール,係数_乗用_LPG),1,1,AR93):INDEX((係数_乗用_ガソリン,係数_乗用_CNG,係数_乗用_軽油,係数_乗用_メタノール,係数_乗用_LPG),125,5,AR93),2,FALSE))))))</f>
        <v/>
      </c>
      <c r="AO93" s="362" t="str">
        <f>IF(T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3,FALSE),IF(OR(AJ93=1,AJ93=2),VLOOKUP(AH93,INDEX((係数_乗用_ガソリン,係数_乗用_CNG,係数_乗用_軽油,係数_乗用_メタノール,係数_乗用_LPG),1,1,AR93):INDEX((係数_乗用_ガソリン,係数_乗用_CNG,係数_乗用_軽油,係数_乗用_メタノール,係数_乗用_LPG),125,5,AR93),3,FALSE))))))</f>
        <v/>
      </c>
      <c r="AP93" s="361" t="str">
        <f t="shared" si="15"/>
        <v/>
      </c>
      <c r="AQ93" s="363" t="str">
        <f t="shared" si="16"/>
        <v/>
      </c>
      <c r="AR93" s="361" t="str">
        <f t="shared" si="17"/>
        <v/>
      </c>
      <c r="AS93" s="363" t="str">
        <f t="shared" si="18"/>
        <v/>
      </c>
      <c r="AT93" s="364" t="str">
        <f t="shared" si="19"/>
        <v/>
      </c>
      <c r="AV93" s="365"/>
      <c r="AX93" s="607" t="b">
        <f t="shared" si="27"/>
        <v>0</v>
      </c>
      <c r="AY93" s="6" t="str">
        <f t="shared" si="28"/>
        <v>FALSEFALSEFALSE</v>
      </c>
      <c r="AZ93" s="608">
        <f t="shared" si="20"/>
        <v>0</v>
      </c>
      <c r="BA93" s="609" t="str">
        <f t="shared" si="29"/>
        <v/>
      </c>
      <c r="BB93" s="609">
        <f t="shared" si="21"/>
        <v>0</v>
      </c>
      <c r="BC93" s="604" t="str">
        <f t="shared" si="22"/>
        <v/>
      </c>
    </row>
    <row r="94" spans="1:55" s="6" customFormat="1" ht="13.5" customHeight="1">
      <c r="A94" s="366">
        <v>37</v>
      </c>
      <c r="B94" s="108"/>
      <c r="C94" s="286"/>
      <c r="D94" s="287"/>
      <c r="E94" s="287"/>
      <c r="F94" s="288"/>
      <c r="G94" s="290"/>
      <c r="H94" s="107"/>
      <c r="I94" s="290"/>
      <c r="J94" s="107"/>
      <c r="K94" s="358" t="str">
        <f t="shared" si="0"/>
        <v/>
      </c>
      <c r="L94" s="358">
        <f t="shared" si="23"/>
        <v>0</v>
      </c>
      <c r="M94" s="358">
        <f t="shared" si="24"/>
        <v>0</v>
      </c>
      <c r="N94" s="359" t="str">
        <f t="shared" si="25"/>
        <v/>
      </c>
      <c r="O94" s="359" t="str">
        <f t="shared" si="1"/>
        <v/>
      </c>
      <c r="P94" s="359" t="str">
        <f t="shared" si="2"/>
        <v/>
      </c>
      <c r="Q94" s="359" t="str">
        <f t="shared" si="3"/>
        <v/>
      </c>
      <c r="R94" s="359" t="str">
        <f t="shared" si="4"/>
        <v/>
      </c>
      <c r="S94" s="359" t="str">
        <f t="shared" si="5"/>
        <v/>
      </c>
      <c r="T94" s="431"/>
      <c r="U94" s="515"/>
      <c r="V94" s="108"/>
      <c r="W94" s="109"/>
      <c r="X94" s="110"/>
      <c r="Y94" s="111"/>
      <c r="Z94" s="113"/>
      <c r="AA94" s="112"/>
      <c r="AB94" s="431" t="str">
        <f t="shared" si="6"/>
        <v/>
      </c>
      <c r="AC94" s="704" t="str">
        <f t="shared" si="26"/>
        <v/>
      </c>
      <c r="AD94" s="622"/>
      <c r="AE94" s="462"/>
      <c r="AF94" s="360" t="str">
        <f t="shared" si="7"/>
        <v/>
      </c>
      <c r="AG94" s="360" t="str">
        <f t="shared" si="8"/>
        <v/>
      </c>
      <c r="AH94" s="361" t="str">
        <f t="shared" si="9"/>
        <v/>
      </c>
      <c r="AI94" s="361" t="str">
        <f t="shared" si="10"/>
        <v/>
      </c>
      <c r="AJ94" s="361" t="str">
        <f t="shared" si="11"/>
        <v/>
      </c>
      <c r="AK94" s="361" t="str">
        <f t="shared" si="12"/>
        <v/>
      </c>
      <c r="AL94" s="361" t="str">
        <f t="shared" si="13"/>
        <v/>
      </c>
      <c r="AM94" s="361" t="str">
        <f t="shared" si="14"/>
        <v/>
      </c>
      <c r="AN94" s="362" t="str">
        <f>IF(AF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2,FALSE),IF(OR(AJ94=1,AJ94=2),VLOOKUP(AH94,INDEX((係数_乗用_ガソリン,係数_乗用_CNG,係数_乗用_軽油,係数_乗用_メタノール,係数_乗用_LPG),1,1,AR94):INDEX((係数_乗用_ガソリン,係数_乗用_CNG,係数_乗用_軽油,係数_乗用_メタノール,係数_乗用_LPG),125,5,AR94),2,FALSE))))))</f>
        <v/>
      </c>
      <c r="AO94" s="362" t="str">
        <f>IF(T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3,FALSE),IF(OR(AJ94=1,AJ94=2),VLOOKUP(AH94,INDEX((係数_乗用_ガソリン,係数_乗用_CNG,係数_乗用_軽油,係数_乗用_メタノール,係数_乗用_LPG),1,1,AR94):INDEX((係数_乗用_ガソリン,係数_乗用_CNG,係数_乗用_軽油,係数_乗用_メタノール,係数_乗用_LPG),125,5,AR94),3,FALSE))))))</f>
        <v/>
      </c>
      <c r="AP94" s="361" t="str">
        <f t="shared" si="15"/>
        <v/>
      </c>
      <c r="AQ94" s="363" t="str">
        <f t="shared" si="16"/>
        <v/>
      </c>
      <c r="AR94" s="361" t="str">
        <f t="shared" si="17"/>
        <v/>
      </c>
      <c r="AS94" s="363" t="str">
        <f t="shared" si="18"/>
        <v/>
      </c>
      <c r="AT94" s="364" t="str">
        <f t="shared" si="19"/>
        <v/>
      </c>
      <c r="AV94" s="365"/>
      <c r="AX94" s="607" t="b">
        <f t="shared" si="27"/>
        <v>0</v>
      </c>
      <c r="AY94" s="6" t="str">
        <f t="shared" si="28"/>
        <v>FALSEFALSEFALSE</v>
      </c>
      <c r="AZ94" s="608">
        <f t="shared" si="20"/>
        <v>0</v>
      </c>
      <c r="BA94" s="609" t="str">
        <f t="shared" si="29"/>
        <v/>
      </c>
      <c r="BB94" s="609">
        <f t="shared" si="21"/>
        <v>0</v>
      </c>
      <c r="BC94" s="604" t="str">
        <f t="shared" si="22"/>
        <v/>
      </c>
    </row>
    <row r="95" spans="1:55" s="6" customFormat="1" ht="13.5" customHeight="1">
      <c r="A95" s="366">
        <v>38</v>
      </c>
      <c r="B95" s="108"/>
      <c r="C95" s="286"/>
      <c r="D95" s="287"/>
      <c r="E95" s="287"/>
      <c r="F95" s="288"/>
      <c r="G95" s="290"/>
      <c r="H95" s="107"/>
      <c r="I95" s="290"/>
      <c r="J95" s="107"/>
      <c r="K95" s="358" t="str">
        <f t="shared" si="0"/>
        <v/>
      </c>
      <c r="L95" s="358">
        <f t="shared" si="23"/>
        <v>0</v>
      </c>
      <c r="M95" s="358">
        <f t="shared" si="24"/>
        <v>0</v>
      </c>
      <c r="N95" s="359" t="str">
        <f t="shared" si="25"/>
        <v/>
      </c>
      <c r="O95" s="359" t="str">
        <f t="shared" si="1"/>
        <v/>
      </c>
      <c r="P95" s="359" t="str">
        <f t="shared" si="2"/>
        <v/>
      </c>
      <c r="Q95" s="359" t="str">
        <f t="shared" si="3"/>
        <v/>
      </c>
      <c r="R95" s="359" t="str">
        <f t="shared" si="4"/>
        <v/>
      </c>
      <c r="S95" s="359" t="str">
        <f t="shared" si="5"/>
        <v/>
      </c>
      <c r="T95" s="431"/>
      <c r="U95" s="515"/>
      <c r="V95" s="108"/>
      <c r="W95" s="109"/>
      <c r="X95" s="110"/>
      <c r="Y95" s="111"/>
      <c r="Z95" s="113"/>
      <c r="AA95" s="112"/>
      <c r="AB95" s="431" t="str">
        <f t="shared" si="6"/>
        <v/>
      </c>
      <c r="AC95" s="704" t="str">
        <f t="shared" si="26"/>
        <v/>
      </c>
      <c r="AD95" s="622"/>
      <c r="AE95" s="462"/>
      <c r="AF95" s="360" t="str">
        <f t="shared" si="7"/>
        <v/>
      </c>
      <c r="AG95" s="360" t="str">
        <f t="shared" si="8"/>
        <v/>
      </c>
      <c r="AH95" s="361" t="str">
        <f t="shared" si="9"/>
        <v/>
      </c>
      <c r="AI95" s="361" t="str">
        <f t="shared" si="10"/>
        <v/>
      </c>
      <c r="AJ95" s="361" t="str">
        <f t="shared" si="11"/>
        <v/>
      </c>
      <c r="AK95" s="361" t="str">
        <f t="shared" si="12"/>
        <v/>
      </c>
      <c r="AL95" s="361" t="str">
        <f t="shared" si="13"/>
        <v/>
      </c>
      <c r="AM95" s="361" t="str">
        <f t="shared" si="14"/>
        <v/>
      </c>
      <c r="AN95" s="362" t="str">
        <f>IF(AF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2,FALSE),IF(OR(AJ95=1,AJ95=2),VLOOKUP(AH95,INDEX((係数_乗用_ガソリン,係数_乗用_CNG,係数_乗用_軽油,係数_乗用_メタノール,係数_乗用_LPG),1,1,AR95):INDEX((係数_乗用_ガソリン,係数_乗用_CNG,係数_乗用_軽油,係数_乗用_メタノール,係数_乗用_LPG),125,5,AR95),2,FALSE))))))</f>
        <v/>
      </c>
      <c r="AO95" s="362" t="str">
        <f>IF(T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3,FALSE),IF(OR(AJ95=1,AJ95=2),VLOOKUP(AH95,INDEX((係数_乗用_ガソリン,係数_乗用_CNG,係数_乗用_軽油,係数_乗用_メタノール,係数_乗用_LPG),1,1,AR95):INDEX((係数_乗用_ガソリン,係数_乗用_CNG,係数_乗用_軽油,係数_乗用_メタノール,係数_乗用_LPG),125,5,AR95),3,FALSE))))))</f>
        <v/>
      </c>
      <c r="AP95" s="361" t="str">
        <f t="shared" si="15"/>
        <v/>
      </c>
      <c r="AQ95" s="363" t="str">
        <f t="shared" si="16"/>
        <v/>
      </c>
      <c r="AR95" s="361" t="str">
        <f t="shared" si="17"/>
        <v/>
      </c>
      <c r="AS95" s="363" t="str">
        <f t="shared" si="18"/>
        <v/>
      </c>
      <c r="AT95" s="364" t="str">
        <f t="shared" si="19"/>
        <v/>
      </c>
      <c r="AV95" s="365"/>
      <c r="AX95" s="607" t="b">
        <f t="shared" si="27"/>
        <v>0</v>
      </c>
      <c r="AY95" s="6" t="str">
        <f t="shared" si="28"/>
        <v>FALSEFALSEFALSE</v>
      </c>
      <c r="AZ95" s="608">
        <f t="shared" si="20"/>
        <v>0</v>
      </c>
      <c r="BA95" s="609" t="str">
        <f t="shared" si="29"/>
        <v/>
      </c>
      <c r="BB95" s="609">
        <f t="shared" si="21"/>
        <v>0</v>
      </c>
      <c r="BC95" s="604" t="str">
        <f t="shared" si="22"/>
        <v/>
      </c>
    </row>
    <row r="96" spans="1:55" s="6" customFormat="1" ht="13.5" customHeight="1">
      <c r="A96" s="366">
        <v>39</v>
      </c>
      <c r="B96" s="108"/>
      <c r="C96" s="286"/>
      <c r="D96" s="287"/>
      <c r="E96" s="287"/>
      <c r="F96" s="288"/>
      <c r="G96" s="290"/>
      <c r="H96" s="107"/>
      <c r="I96" s="290"/>
      <c r="J96" s="107"/>
      <c r="K96" s="358" t="str">
        <f t="shared" si="0"/>
        <v/>
      </c>
      <c r="L96" s="358">
        <f t="shared" si="23"/>
        <v>0</v>
      </c>
      <c r="M96" s="358">
        <f t="shared" si="24"/>
        <v>0</v>
      </c>
      <c r="N96" s="359" t="str">
        <f t="shared" si="25"/>
        <v/>
      </c>
      <c r="O96" s="359" t="str">
        <f t="shared" si="1"/>
        <v/>
      </c>
      <c r="P96" s="359" t="str">
        <f t="shared" si="2"/>
        <v/>
      </c>
      <c r="Q96" s="359" t="str">
        <f t="shared" si="3"/>
        <v/>
      </c>
      <c r="R96" s="359" t="str">
        <f t="shared" si="4"/>
        <v/>
      </c>
      <c r="S96" s="359" t="str">
        <f t="shared" si="5"/>
        <v/>
      </c>
      <c r="T96" s="431"/>
      <c r="U96" s="515"/>
      <c r="V96" s="108"/>
      <c r="W96" s="109"/>
      <c r="X96" s="110"/>
      <c r="Y96" s="111"/>
      <c r="Z96" s="113"/>
      <c r="AA96" s="112"/>
      <c r="AB96" s="431" t="str">
        <f t="shared" si="6"/>
        <v/>
      </c>
      <c r="AC96" s="704" t="str">
        <f t="shared" si="26"/>
        <v/>
      </c>
      <c r="AD96" s="622"/>
      <c r="AE96" s="462"/>
      <c r="AF96" s="360" t="str">
        <f t="shared" si="7"/>
        <v/>
      </c>
      <c r="AG96" s="360" t="str">
        <f t="shared" si="8"/>
        <v/>
      </c>
      <c r="AH96" s="361" t="str">
        <f t="shared" si="9"/>
        <v/>
      </c>
      <c r="AI96" s="361" t="str">
        <f t="shared" si="10"/>
        <v/>
      </c>
      <c r="AJ96" s="361" t="str">
        <f t="shared" si="11"/>
        <v/>
      </c>
      <c r="AK96" s="361" t="str">
        <f t="shared" si="12"/>
        <v/>
      </c>
      <c r="AL96" s="361" t="str">
        <f t="shared" si="13"/>
        <v/>
      </c>
      <c r="AM96" s="361" t="str">
        <f t="shared" si="14"/>
        <v/>
      </c>
      <c r="AN96" s="362" t="str">
        <f>IF(AF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2,FALSE),IF(OR(AJ96=1,AJ96=2),VLOOKUP(AH96,INDEX((係数_乗用_ガソリン,係数_乗用_CNG,係数_乗用_軽油,係数_乗用_メタノール,係数_乗用_LPG),1,1,AR96):INDEX((係数_乗用_ガソリン,係数_乗用_CNG,係数_乗用_軽油,係数_乗用_メタノール,係数_乗用_LPG),125,5,AR96),2,FALSE))))))</f>
        <v/>
      </c>
      <c r="AO96" s="362" t="str">
        <f>IF(T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3,FALSE),IF(OR(AJ96=1,AJ96=2),VLOOKUP(AH96,INDEX((係数_乗用_ガソリン,係数_乗用_CNG,係数_乗用_軽油,係数_乗用_メタノール,係数_乗用_LPG),1,1,AR96):INDEX((係数_乗用_ガソリン,係数_乗用_CNG,係数_乗用_軽油,係数_乗用_メタノール,係数_乗用_LPG),125,5,AR96),3,FALSE))))))</f>
        <v/>
      </c>
      <c r="AP96" s="361" t="str">
        <f t="shared" si="15"/>
        <v/>
      </c>
      <c r="AQ96" s="363" t="str">
        <f t="shared" si="16"/>
        <v/>
      </c>
      <c r="AR96" s="361" t="str">
        <f t="shared" si="17"/>
        <v/>
      </c>
      <c r="AS96" s="363" t="str">
        <f t="shared" si="18"/>
        <v/>
      </c>
      <c r="AT96" s="364" t="str">
        <f t="shared" si="19"/>
        <v/>
      </c>
      <c r="AV96" s="365"/>
      <c r="AX96" s="607" t="b">
        <f t="shared" si="27"/>
        <v>0</v>
      </c>
      <c r="AY96" s="6" t="str">
        <f t="shared" si="28"/>
        <v>FALSEFALSEFALSE</v>
      </c>
      <c r="AZ96" s="608">
        <f t="shared" si="20"/>
        <v>0</v>
      </c>
      <c r="BA96" s="609" t="str">
        <f t="shared" si="29"/>
        <v/>
      </c>
      <c r="BB96" s="609">
        <f t="shared" si="21"/>
        <v>0</v>
      </c>
      <c r="BC96" s="604" t="str">
        <f t="shared" si="22"/>
        <v/>
      </c>
    </row>
    <row r="97" spans="1:55" s="6" customFormat="1" ht="13.5" customHeight="1">
      <c r="A97" s="366">
        <v>40</v>
      </c>
      <c r="B97" s="108"/>
      <c r="C97" s="286"/>
      <c r="D97" s="287"/>
      <c r="E97" s="287"/>
      <c r="F97" s="288"/>
      <c r="G97" s="290"/>
      <c r="H97" s="107"/>
      <c r="I97" s="290"/>
      <c r="J97" s="107"/>
      <c r="K97" s="358" t="str">
        <f t="shared" si="0"/>
        <v/>
      </c>
      <c r="L97" s="358">
        <f t="shared" si="23"/>
        <v>0</v>
      </c>
      <c r="M97" s="358">
        <f t="shared" si="24"/>
        <v>0</v>
      </c>
      <c r="N97" s="359" t="str">
        <f t="shared" si="25"/>
        <v/>
      </c>
      <c r="O97" s="359" t="str">
        <f t="shared" si="1"/>
        <v/>
      </c>
      <c r="P97" s="359" t="str">
        <f t="shared" si="2"/>
        <v/>
      </c>
      <c r="Q97" s="359" t="str">
        <f t="shared" si="3"/>
        <v/>
      </c>
      <c r="R97" s="359" t="str">
        <f t="shared" si="4"/>
        <v/>
      </c>
      <c r="S97" s="359" t="str">
        <f t="shared" si="5"/>
        <v/>
      </c>
      <c r="T97" s="431"/>
      <c r="U97" s="515"/>
      <c r="V97" s="108"/>
      <c r="W97" s="109"/>
      <c r="X97" s="110"/>
      <c r="Y97" s="111"/>
      <c r="Z97" s="113"/>
      <c r="AA97" s="112"/>
      <c r="AB97" s="431" t="str">
        <f t="shared" si="6"/>
        <v/>
      </c>
      <c r="AC97" s="704" t="str">
        <f t="shared" si="26"/>
        <v/>
      </c>
      <c r="AD97" s="622"/>
      <c r="AE97" s="462"/>
      <c r="AF97" s="360" t="str">
        <f t="shared" si="7"/>
        <v/>
      </c>
      <c r="AG97" s="360" t="str">
        <f t="shared" si="8"/>
        <v/>
      </c>
      <c r="AH97" s="361" t="str">
        <f t="shared" si="9"/>
        <v/>
      </c>
      <c r="AI97" s="361" t="str">
        <f t="shared" si="10"/>
        <v/>
      </c>
      <c r="AJ97" s="361" t="str">
        <f t="shared" si="11"/>
        <v/>
      </c>
      <c r="AK97" s="361" t="str">
        <f t="shared" si="12"/>
        <v/>
      </c>
      <c r="AL97" s="361" t="str">
        <f t="shared" si="13"/>
        <v/>
      </c>
      <c r="AM97" s="361" t="str">
        <f t="shared" si="14"/>
        <v/>
      </c>
      <c r="AN97" s="362" t="str">
        <f>IF(AF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2,FALSE),IF(OR(AJ97=1,AJ97=2),VLOOKUP(AH97,INDEX((係数_乗用_ガソリン,係数_乗用_CNG,係数_乗用_軽油,係数_乗用_メタノール,係数_乗用_LPG),1,1,AR97):INDEX((係数_乗用_ガソリン,係数_乗用_CNG,係数_乗用_軽油,係数_乗用_メタノール,係数_乗用_LPG),125,5,AR97),2,FALSE))))))</f>
        <v/>
      </c>
      <c r="AO97" s="362" t="str">
        <f>IF(T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3,FALSE),IF(OR(AJ97=1,AJ97=2),VLOOKUP(AH97,INDEX((係数_乗用_ガソリン,係数_乗用_CNG,係数_乗用_軽油,係数_乗用_メタノール,係数_乗用_LPG),1,1,AR97):INDEX((係数_乗用_ガソリン,係数_乗用_CNG,係数_乗用_軽油,係数_乗用_メタノール,係数_乗用_LPG),125,5,AR97),3,FALSE))))))</f>
        <v/>
      </c>
      <c r="AP97" s="361" t="str">
        <f t="shared" si="15"/>
        <v/>
      </c>
      <c r="AQ97" s="363" t="str">
        <f t="shared" si="16"/>
        <v/>
      </c>
      <c r="AR97" s="361" t="str">
        <f t="shared" si="17"/>
        <v/>
      </c>
      <c r="AS97" s="363" t="str">
        <f t="shared" si="18"/>
        <v/>
      </c>
      <c r="AT97" s="364" t="str">
        <f t="shared" si="19"/>
        <v/>
      </c>
      <c r="AV97" s="365"/>
      <c r="AX97" s="607" t="b">
        <f t="shared" si="27"/>
        <v>0</v>
      </c>
      <c r="AY97" s="6" t="str">
        <f t="shared" si="28"/>
        <v>FALSEFALSEFALSE</v>
      </c>
      <c r="AZ97" s="608">
        <f t="shared" si="20"/>
        <v>0</v>
      </c>
      <c r="BA97" s="609" t="str">
        <f t="shared" si="29"/>
        <v/>
      </c>
      <c r="BB97" s="609">
        <f t="shared" si="21"/>
        <v>0</v>
      </c>
      <c r="BC97" s="604" t="str">
        <f t="shared" si="22"/>
        <v/>
      </c>
    </row>
    <row r="98" spans="1:55" s="6" customFormat="1" ht="13.5" customHeight="1">
      <c r="A98" s="366">
        <v>41</v>
      </c>
      <c r="B98" s="108"/>
      <c r="C98" s="286"/>
      <c r="D98" s="287"/>
      <c r="E98" s="287"/>
      <c r="F98" s="288"/>
      <c r="G98" s="290"/>
      <c r="H98" s="107"/>
      <c r="I98" s="290"/>
      <c r="J98" s="107"/>
      <c r="K98" s="358" t="str">
        <f t="shared" si="0"/>
        <v/>
      </c>
      <c r="L98" s="358">
        <f t="shared" si="23"/>
        <v>0</v>
      </c>
      <c r="M98" s="358">
        <f t="shared" si="24"/>
        <v>0</v>
      </c>
      <c r="N98" s="359" t="str">
        <f t="shared" si="25"/>
        <v/>
      </c>
      <c r="O98" s="359" t="str">
        <f t="shared" si="1"/>
        <v/>
      </c>
      <c r="P98" s="359" t="str">
        <f t="shared" si="2"/>
        <v/>
      </c>
      <c r="Q98" s="359" t="str">
        <f t="shared" si="3"/>
        <v/>
      </c>
      <c r="R98" s="359" t="str">
        <f t="shared" si="4"/>
        <v/>
      </c>
      <c r="S98" s="359" t="str">
        <f t="shared" si="5"/>
        <v/>
      </c>
      <c r="T98" s="431"/>
      <c r="U98" s="515"/>
      <c r="V98" s="108"/>
      <c r="W98" s="109"/>
      <c r="X98" s="110"/>
      <c r="Y98" s="111"/>
      <c r="Z98" s="113"/>
      <c r="AA98" s="112"/>
      <c r="AB98" s="431" t="str">
        <f t="shared" si="6"/>
        <v/>
      </c>
      <c r="AC98" s="704" t="str">
        <f t="shared" si="26"/>
        <v/>
      </c>
      <c r="AD98" s="622"/>
      <c r="AE98" s="462"/>
      <c r="AF98" s="360" t="str">
        <f t="shared" si="7"/>
        <v/>
      </c>
      <c r="AG98" s="360" t="str">
        <f t="shared" si="8"/>
        <v/>
      </c>
      <c r="AH98" s="361" t="str">
        <f t="shared" si="9"/>
        <v/>
      </c>
      <c r="AI98" s="361" t="str">
        <f t="shared" si="10"/>
        <v/>
      </c>
      <c r="AJ98" s="361" t="str">
        <f t="shared" si="11"/>
        <v/>
      </c>
      <c r="AK98" s="361" t="str">
        <f t="shared" si="12"/>
        <v/>
      </c>
      <c r="AL98" s="361" t="str">
        <f t="shared" si="13"/>
        <v/>
      </c>
      <c r="AM98" s="361" t="str">
        <f t="shared" si="14"/>
        <v/>
      </c>
      <c r="AN98" s="362" t="str">
        <f>IF(AF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2,FALSE),IF(OR(AJ98=1,AJ98=2),VLOOKUP(AH98,INDEX((係数_乗用_ガソリン,係数_乗用_CNG,係数_乗用_軽油,係数_乗用_メタノール,係数_乗用_LPG),1,1,AR98):INDEX((係数_乗用_ガソリン,係数_乗用_CNG,係数_乗用_軽油,係数_乗用_メタノール,係数_乗用_LPG),125,5,AR98),2,FALSE))))))</f>
        <v/>
      </c>
      <c r="AO98" s="362" t="str">
        <f>IF(T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3,FALSE),IF(OR(AJ98=1,AJ98=2),VLOOKUP(AH98,INDEX((係数_乗用_ガソリン,係数_乗用_CNG,係数_乗用_軽油,係数_乗用_メタノール,係数_乗用_LPG),1,1,AR98):INDEX((係数_乗用_ガソリン,係数_乗用_CNG,係数_乗用_軽油,係数_乗用_メタノール,係数_乗用_LPG),125,5,AR98),3,FALSE))))))</f>
        <v/>
      </c>
      <c r="AP98" s="361" t="str">
        <f t="shared" si="15"/>
        <v/>
      </c>
      <c r="AQ98" s="363" t="str">
        <f t="shared" si="16"/>
        <v/>
      </c>
      <c r="AR98" s="361" t="str">
        <f t="shared" si="17"/>
        <v/>
      </c>
      <c r="AS98" s="363" t="str">
        <f t="shared" si="18"/>
        <v/>
      </c>
      <c r="AT98" s="364" t="str">
        <f t="shared" si="19"/>
        <v/>
      </c>
      <c r="AV98" s="365"/>
      <c r="AX98" s="607" t="b">
        <f t="shared" si="27"/>
        <v>0</v>
      </c>
      <c r="AY98" s="6" t="str">
        <f t="shared" si="28"/>
        <v>FALSEFALSEFALSE</v>
      </c>
      <c r="AZ98" s="608">
        <f t="shared" si="20"/>
        <v>0</v>
      </c>
      <c r="BA98" s="609" t="str">
        <f t="shared" si="29"/>
        <v/>
      </c>
      <c r="BB98" s="609">
        <f t="shared" si="21"/>
        <v>0</v>
      </c>
      <c r="BC98" s="604" t="str">
        <f t="shared" si="22"/>
        <v/>
      </c>
    </row>
    <row r="99" spans="1:55" s="6" customFormat="1" ht="13.5" customHeight="1">
      <c r="A99" s="366">
        <v>42</v>
      </c>
      <c r="B99" s="108"/>
      <c r="C99" s="286"/>
      <c r="D99" s="287"/>
      <c r="E99" s="287"/>
      <c r="F99" s="288"/>
      <c r="G99" s="290"/>
      <c r="H99" s="107"/>
      <c r="I99" s="290"/>
      <c r="J99" s="107"/>
      <c r="K99" s="358" t="str">
        <f t="shared" si="0"/>
        <v/>
      </c>
      <c r="L99" s="358">
        <f t="shared" si="23"/>
        <v>0</v>
      </c>
      <c r="M99" s="358">
        <f t="shared" si="24"/>
        <v>0</v>
      </c>
      <c r="N99" s="359" t="str">
        <f t="shared" si="25"/>
        <v/>
      </c>
      <c r="O99" s="359" t="str">
        <f t="shared" si="1"/>
        <v/>
      </c>
      <c r="P99" s="359" t="str">
        <f t="shared" si="2"/>
        <v/>
      </c>
      <c r="Q99" s="359" t="str">
        <f t="shared" si="3"/>
        <v/>
      </c>
      <c r="R99" s="359" t="str">
        <f t="shared" si="4"/>
        <v/>
      </c>
      <c r="S99" s="359" t="str">
        <f t="shared" si="5"/>
        <v/>
      </c>
      <c r="T99" s="431"/>
      <c r="U99" s="515"/>
      <c r="V99" s="108"/>
      <c r="W99" s="109"/>
      <c r="X99" s="110"/>
      <c r="Y99" s="111"/>
      <c r="Z99" s="113"/>
      <c r="AA99" s="112"/>
      <c r="AB99" s="431" t="str">
        <f t="shared" si="6"/>
        <v/>
      </c>
      <c r="AC99" s="704" t="str">
        <f t="shared" si="26"/>
        <v/>
      </c>
      <c r="AD99" s="622"/>
      <c r="AE99" s="462"/>
      <c r="AF99" s="360" t="str">
        <f t="shared" si="7"/>
        <v/>
      </c>
      <c r="AG99" s="360" t="str">
        <f t="shared" si="8"/>
        <v/>
      </c>
      <c r="AH99" s="361" t="str">
        <f t="shared" si="9"/>
        <v/>
      </c>
      <c r="AI99" s="361" t="str">
        <f t="shared" si="10"/>
        <v/>
      </c>
      <c r="AJ99" s="361" t="str">
        <f t="shared" si="11"/>
        <v/>
      </c>
      <c r="AK99" s="361" t="str">
        <f t="shared" si="12"/>
        <v/>
      </c>
      <c r="AL99" s="361" t="str">
        <f t="shared" si="13"/>
        <v/>
      </c>
      <c r="AM99" s="361" t="str">
        <f t="shared" si="14"/>
        <v/>
      </c>
      <c r="AN99" s="362" t="str">
        <f>IF(AF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2,FALSE),IF(OR(AJ99=1,AJ99=2),VLOOKUP(AH99,INDEX((係数_乗用_ガソリン,係数_乗用_CNG,係数_乗用_軽油,係数_乗用_メタノール,係数_乗用_LPG),1,1,AR99):INDEX((係数_乗用_ガソリン,係数_乗用_CNG,係数_乗用_軽油,係数_乗用_メタノール,係数_乗用_LPG),125,5,AR99),2,FALSE))))))</f>
        <v/>
      </c>
      <c r="AO99" s="362" t="str">
        <f>IF(T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3,FALSE),IF(OR(AJ99=1,AJ99=2),VLOOKUP(AH99,INDEX((係数_乗用_ガソリン,係数_乗用_CNG,係数_乗用_軽油,係数_乗用_メタノール,係数_乗用_LPG),1,1,AR99):INDEX((係数_乗用_ガソリン,係数_乗用_CNG,係数_乗用_軽油,係数_乗用_メタノール,係数_乗用_LPG),125,5,AR99),3,FALSE))))))</f>
        <v/>
      </c>
      <c r="AP99" s="361" t="str">
        <f t="shared" si="15"/>
        <v/>
      </c>
      <c r="AQ99" s="363" t="str">
        <f t="shared" si="16"/>
        <v/>
      </c>
      <c r="AR99" s="361" t="str">
        <f t="shared" si="17"/>
        <v/>
      </c>
      <c r="AS99" s="363" t="str">
        <f t="shared" si="18"/>
        <v/>
      </c>
      <c r="AT99" s="364" t="str">
        <f t="shared" si="19"/>
        <v/>
      </c>
      <c r="AV99" s="365"/>
      <c r="AX99" s="607" t="b">
        <f t="shared" si="27"/>
        <v>0</v>
      </c>
      <c r="AY99" s="6" t="str">
        <f t="shared" si="28"/>
        <v>FALSEFALSEFALSE</v>
      </c>
      <c r="AZ99" s="608">
        <f t="shared" si="20"/>
        <v>0</v>
      </c>
      <c r="BA99" s="609" t="str">
        <f t="shared" si="29"/>
        <v/>
      </c>
      <c r="BB99" s="609">
        <f t="shared" si="21"/>
        <v>0</v>
      </c>
      <c r="BC99" s="604" t="str">
        <f t="shared" si="22"/>
        <v/>
      </c>
    </row>
    <row r="100" spans="1:55" s="6" customFormat="1" ht="13.5" customHeight="1">
      <c r="A100" s="366">
        <v>43</v>
      </c>
      <c r="B100" s="108"/>
      <c r="C100" s="286"/>
      <c r="D100" s="287"/>
      <c r="E100" s="287"/>
      <c r="F100" s="288"/>
      <c r="G100" s="290"/>
      <c r="H100" s="107"/>
      <c r="I100" s="290"/>
      <c r="J100" s="107"/>
      <c r="K100" s="358" t="str">
        <f t="shared" si="0"/>
        <v/>
      </c>
      <c r="L100" s="358">
        <f t="shared" si="23"/>
        <v>0</v>
      </c>
      <c r="M100" s="358">
        <f t="shared" si="24"/>
        <v>0</v>
      </c>
      <c r="N100" s="359" t="str">
        <f t="shared" si="25"/>
        <v/>
      </c>
      <c r="O100" s="359" t="str">
        <f t="shared" si="1"/>
        <v/>
      </c>
      <c r="P100" s="359" t="str">
        <f t="shared" si="2"/>
        <v/>
      </c>
      <c r="Q100" s="359" t="str">
        <f t="shared" si="3"/>
        <v/>
      </c>
      <c r="R100" s="359" t="str">
        <f t="shared" si="4"/>
        <v/>
      </c>
      <c r="S100" s="359" t="str">
        <f t="shared" si="5"/>
        <v/>
      </c>
      <c r="T100" s="431"/>
      <c r="U100" s="515"/>
      <c r="V100" s="108"/>
      <c r="W100" s="109"/>
      <c r="X100" s="110"/>
      <c r="Y100" s="111"/>
      <c r="Z100" s="113"/>
      <c r="AA100" s="112"/>
      <c r="AB100" s="431" t="str">
        <f t="shared" si="6"/>
        <v/>
      </c>
      <c r="AC100" s="704" t="str">
        <f t="shared" si="26"/>
        <v/>
      </c>
      <c r="AD100" s="622"/>
      <c r="AE100" s="462"/>
      <c r="AF100" s="360" t="str">
        <f t="shared" si="7"/>
        <v/>
      </c>
      <c r="AG100" s="360" t="str">
        <f t="shared" si="8"/>
        <v/>
      </c>
      <c r="AH100" s="361" t="str">
        <f t="shared" si="9"/>
        <v/>
      </c>
      <c r="AI100" s="361" t="str">
        <f t="shared" si="10"/>
        <v/>
      </c>
      <c r="AJ100" s="361" t="str">
        <f t="shared" si="11"/>
        <v/>
      </c>
      <c r="AK100" s="361" t="str">
        <f t="shared" si="12"/>
        <v/>
      </c>
      <c r="AL100" s="361" t="str">
        <f t="shared" si="13"/>
        <v/>
      </c>
      <c r="AM100" s="361" t="str">
        <f t="shared" si="14"/>
        <v/>
      </c>
      <c r="AN100" s="362" t="str">
        <f>IF(AF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2,FALSE),IF(OR(AJ100=1,AJ100=2),VLOOKUP(AH100,INDEX((係数_乗用_ガソリン,係数_乗用_CNG,係数_乗用_軽油,係数_乗用_メタノール,係数_乗用_LPG),1,1,AR100):INDEX((係数_乗用_ガソリン,係数_乗用_CNG,係数_乗用_軽油,係数_乗用_メタノール,係数_乗用_LPG),125,5,AR100),2,FALSE))))))</f>
        <v/>
      </c>
      <c r="AO100" s="362" t="str">
        <f>IF(T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3,FALSE),IF(OR(AJ100=1,AJ100=2),VLOOKUP(AH100,INDEX((係数_乗用_ガソリン,係数_乗用_CNG,係数_乗用_軽油,係数_乗用_メタノール,係数_乗用_LPG),1,1,AR100):INDEX((係数_乗用_ガソリン,係数_乗用_CNG,係数_乗用_軽油,係数_乗用_メタノール,係数_乗用_LPG),125,5,AR100),3,FALSE))))))</f>
        <v/>
      </c>
      <c r="AP100" s="361" t="str">
        <f t="shared" si="15"/>
        <v/>
      </c>
      <c r="AQ100" s="363" t="str">
        <f t="shared" si="16"/>
        <v/>
      </c>
      <c r="AR100" s="361" t="str">
        <f t="shared" si="17"/>
        <v/>
      </c>
      <c r="AS100" s="363" t="str">
        <f t="shared" si="18"/>
        <v/>
      </c>
      <c r="AT100" s="364" t="str">
        <f t="shared" si="19"/>
        <v/>
      </c>
      <c r="AV100" s="365"/>
      <c r="AX100" s="607" t="b">
        <f t="shared" si="27"/>
        <v>0</v>
      </c>
      <c r="AY100" s="6" t="str">
        <f t="shared" si="28"/>
        <v>FALSEFALSEFALSE</v>
      </c>
      <c r="AZ100" s="608">
        <f t="shared" si="20"/>
        <v>0</v>
      </c>
      <c r="BA100" s="609" t="str">
        <f t="shared" si="29"/>
        <v/>
      </c>
      <c r="BB100" s="609">
        <f t="shared" si="21"/>
        <v>0</v>
      </c>
      <c r="BC100" s="604" t="str">
        <f t="shared" si="22"/>
        <v/>
      </c>
    </row>
    <row r="101" spans="1:55" s="6" customFormat="1" ht="13.5" customHeight="1">
      <c r="A101" s="366">
        <v>44</v>
      </c>
      <c r="B101" s="108"/>
      <c r="C101" s="286"/>
      <c r="D101" s="287"/>
      <c r="E101" s="287"/>
      <c r="F101" s="288"/>
      <c r="G101" s="290"/>
      <c r="H101" s="107"/>
      <c r="I101" s="290"/>
      <c r="J101" s="107"/>
      <c r="K101" s="358" t="str">
        <f t="shared" si="0"/>
        <v/>
      </c>
      <c r="L101" s="358">
        <f t="shared" si="23"/>
        <v>0</v>
      </c>
      <c r="M101" s="358">
        <f t="shared" si="24"/>
        <v>0</v>
      </c>
      <c r="N101" s="359" t="str">
        <f t="shared" si="25"/>
        <v/>
      </c>
      <c r="O101" s="359" t="str">
        <f t="shared" si="1"/>
        <v/>
      </c>
      <c r="P101" s="359" t="str">
        <f t="shared" si="2"/>
        <v/>
      </c>
      <c r="Q101" s="359" t="str">
        <f t="shared" si="3"/>
        <v/>
      </c>
      <c r="R101" s="359" t="str">
        <f t="shared" si="4"/>
        <v/>
      </c>
      <c r="S101" s="359" t="str">
        <f t="shared" si="5"/>
        <v/>
      </c>
      <c r="T101" s="431"/>
      <c r="U101" s="515"/>
      <c r="V101" s="108"/>
      <c r="W101" s="109"/>
      <c r="X101" s="110"/>
      <c r="Y101" s="111"/>
      <c r="Z101" s="113"/>
      <c r="AA101" s="112"/>
      <c r="AB101" s="431" t="str">
        <f t="shared" si="6"/>
        <v/>
      </c>
      <c r="AC101" s="704" t="str">
        <f t="shared" si="26"/>
        <v/>
      </c>
      <c r="AD101" s="622"/>
      <c r="AE101" s="462"/>
      <c r="AF101" s="360" t="str">
        <f t="shared" si="7"/>
        <v/>
      </c>
      <c r="AG101" s="360" t="str">
        <f t="shared" si="8"/>
        <v/>
      </c>
      <c r="AH101" s="361" t="str">
        <f t="shared" si="9"/>
        <v/>
      </c>
      <c r="AI101" s="361" t="str">
        <f t="shared" si="10"/>
        <v/>
      </c>
      <c r="AJ101" s="361" t="str">
        <f t="shared" si="11"/>
        <v/>
      </c>
      <c r="AK101" s="361" t="str">
        <f t="shared" si="12"/>
        <v/>
      </c>
      <c r="AL101" s="361" t="str">
        <f t="shared" si="13"/>
        <v/>
      </c>
      <c r="AM101" s="361" t="str">
        <f t="shared" si="14"/>
        <v/>
      </c>
      <c r="AN101" s="362" t="str">
        <f>IF(AF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2,FALSE),IF(OR(AJ101=1,AJ101=2),VLOOKUP(AH101,INDEX((係数_乗用_ガソリン,係数_乗用_CNG,係数_乗用_軽油,係数_乗用_メタノール,係数_乗用_LPG),1,1,AR101):INDEX((係数_乗用_ガソリン,係数_乗用_CNG,係数_乗用_軽油,係数_乗用_メタノール,係数_乗用_LPG),125,5,AR101),2,FALSE))))))</f>
        <v/>
      </c>
      <c r="AO101" s="362" t="str">
        <f>IF(T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3,FALSE),IF(OR(AJ101=1,AJ101=2),VLOOKUP(AH101,INDEX((係数_乗用_ガソリン,係数_乗用_CNG,係数_乗用_軽油,係数_乗用_メタノール,係数_乗用_LPG),1,1,AR101):INDEX((係数_乗用_ガソリン,係数_乗用_CNG,係数_乗用_軽油,係数_乗用_メタノール,係数_乗用_LPG),125,5,AR101),3,FALSE))))))</f>
        <v/>
      </c>
      <c r="AP101" s="361" t="str">
        <f t="shared" si="15"/>
        <v/>
      </c>
      <c r="AQ101" s="363" t="str">
        <f t="shared" si="16"/>
        <v/>
      </c>
      <c r="AR101" s="361" t="str">
        <f t="shared" si="17"/>
        <v/>
      </c>
      <c r="AS101" s="363" t="str">
        <f t="shared" si="18"/>
        <v/>
      </c>
      <c r="AT101" s="364" t="str">
        <f t="shared" si="19"/>
        <v/>
      </c>
      <c r="AV101" s="365"/>
      <c r="AX101" s="607" t="b">
        <f t="shared" si="27"/>
        <v>0</v>
      </c>
      <c r="AY101" s="6" t="str">
        <f t="shared" si="28"/>
        <v>FALSEFALSEFALSE</v>
      </c>
      <c r="AZ101" s="608">
        <f t="shared" si="20"/>
        <v>0</v>
      </c>
      <c r="BA101" s="609" t="str">
        <f t="shared" si="29"/>
        <v/>
      </c>
      <c r="BB101" s="609">
        <f t="shared" si="21"/>
        <v>0</v>
      </c>
      <c r="BC101" s="604" t="str">
        <f t="shared" si="22"/>
        <v/>
      </c>
    </row>
    <row r="102" spans="1:55" s="6" customFormat="1" ht="13.5" customHeight="1">
      <c r="A102" s="366">
        <v>45</v>
      </c>
      <c r="B102" s="108"/>
      <c r="C102" s="286"/>
      <c r="D102" s="287"/>
      <c r="E102" s="287"/>
      <c r="F102" s="288"/>
      <c r="G102" s="290"/>
      <c r="H102" s="107"/>
      <c r="I102" s="290"/>
      <c r="J102" s="107"/>
      <c r="K102" s="358" t="str">
        <f t="shared" si="0"/>
        <v/>
      </c>
      <c r="L102" s="358">
        <f t="shared" si="23"/>
        <v>0</v>
      </c>
      <c r="M102" s="358">
        <f t="shared" si="24"/>
        <v>0</v>
      </c>
      <c r="N102" s="359" t="str">
        <f t="shared" si="25"/>
        <v/>
      </c>
      <c r="O102" s="359" t="str">
        <f t="shared" si="1"/>
        <v/>
      </c>
      <c r="P102" s="359" t="str">
        <f t="shared" si="2"/>
        <v/>
      </c>
      <c r="Q102" s="359" t="str">
        <f t="shared" si="3"/>
        <v/>
      </c>
      <c r="R102" s="359" t="str">
        <f t="shared" si="4"/>
        <v/>
      </c>
      <c r="S102" s="359" t="str">
        <f t="shared" si="5"/>
        <v/>
      </c>
      <c r="T102" s="431"/>
      <c r="U102" s="515"/>
      <c r="V102" s="108"/>
      <c r="W102" s="109"/>
      <c r="X102" s="110"/>
      <c r="Y102" s="111"/>
      <c r="Z102" s="113"/>
      <c r="AA102" s="112"/>
      <c r="AB102" s="431" t="str">
        <f t="shared" si="6"/>
        <v/>
      </c>
      <c r="AC102" s="704" t="str">
        <f t="shared" si="26"/>
        <v/>
      </c>
      <c r="AD102" s="622"/>
      <c r="AE102" s="462"/>
      <c r="AF102" s="360" t="str">
        <f t="shared" si="7"/>
        <v/>
      </c>
      <c r="AG102" s="360" t="str">
        <f t="shared" si="8"/>
        <v/>
      </c>
      <c r="AH102" s="361" t="str">
        <f t="shared" si="9"/>
        <v/>
      </c>
      <c r="AI102" s="361" t="str">
        <f t="shared" si="10"/>
        <v/>
      </c>
      <c r="AJ102" s="361" t="str">
        <f t="shared" si="11"/>
        <v/>
      </c>
      <c r="AK102" s="361" t="str">
        <f t="shared" si="12"/>
        <v/>
      </c>
      <c r="AL102" s="361" t="str">
        <f t="shared" si="13"/>
        <v/>
      </c>
      <c r="AM102" s="361" t="str">
        <f t="shared" si="14"/>
        <v/>
      </c>
      <c r="AN102" s="362" t="str">
        <f>IF(AF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2,FALSE),IF(OR(AJ102=1,AJ102=2),VLOOKUP(AH102,INDEX((係数_乗用_ガソリン,係数_乗用_CNG,係数_乗用_軽油,係数_乗用_メタノール,係数_乗用_LPG),1,1,AR102):INDEX((係数_乗用_ガソリン,係数_乗用_CNG,係数_乗用_軽油,係数_乗用_メタノール,係数_乗用_LPG),125,5,AR102),2,FALSE))))))</f>
        <v/>
      </c>
      <c r="AO102" s="362" t="str">
        <f>IF(T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3,FALSE),IF(OR(AJ102=1,AJ102=2),VLOOKUP(AH102,INDEX((係数_乗用_ガソリン,係数_乗用_CNG,係数_乗用_軽油,係数_乗用_メタノール,係数_乗用_LPG),1,1,AR102):INDEX((係数_乗用_ガソリン,係数_乗用_CNG,係数_乗用_軽油,係数_乗用_メタノール,係数_乗用_LPG),125,5,AR102),3,FALSE))))))</f>
        <v/>
      </c>
      <c r="AP102" s="361" t="str">
        <f t="shared" si="15"/>
        <v/>
      </c>
      <c r="AQ102" s="363" t="str">
        <f t="shared" si="16"/>
        <v/>
      </c>
      <c r="AR102" s="361" t="str">
        <f t="shared" si="17"/>
        <v/>
      </c>
      <c r="AS102" s="363" t="str">
        <f t="shared" si="18"/>
        <v/>
      </c>
      <c r="AT102" s="364" t="str">
        <f t="shared" si="19"/>
        <v/>
      </c>
      <c r="AV102" s="365"/>
      <c r="AX102" s="607" t="b">
        <f t="shared" si="27"/>
        <v>0</v>
      </c>
      <c r="AY102" s="6" t="str">
        <f t="shared" si="28"/>
        <v>FALSEFALSEFALSE</v>
      </c>
      <c r="AZ102" s="608">
        <f t="shared" si="20"/>
        <v>0</v>
      </c>
      <c r="BA102" s="609" t="str">
        <f t="shared" si="29"/>
        <v/>
      </c>
      <c r="BB102" s="609">
        <f t="shared" si="21"/>
        <v>0</v>
      </c>
      <c r="BC102" s="604" t="str">
        <f t="shared" si="22"/>
        <v/>
      </c>
    </row>
    <row r="103" spans="1:55" s="6" customFormat="1" ht="13.5" customHeight="1">
      <c r="A103" s="366">
        <v>46</v>
      </c>
      <c r="B103" s="108"/>
      <c r="C103" s="286"/>
      <c r="D103" s="287"/>
      <c r="E103" s="287"/>
      <c r="F103" s="288"/>
      <c r="G103" s="290"/>
      <c r="H103" s="107"/>
      <c r="I103" s="290"/>
      <c r="J103" s="107"/>
      <c r="K103" s="358" t="str">
        <f t="shared" si="0"/>
        <v/>
      </c>
      <c r="L103" s="358">
        <f t="shared" si="23"/>
        <v>0</v>
      </c>
      <c r="M103" s="358">
        <f t="shared" si="24"/>
        <v>0</v>
      </c>
      <c r="N103" s="359" t="str">
        <f t="shared" si="25"/>
        <v/>
      </c>
      <c r="O103" s="359" t="str">
        <f t="shared" si="1"/>
        <v/>
      </c>
      <c r="P103" s="359" t="str">
        <f t="shared" si="2"/>
        <v/>
      </c>
      <c r="Q103" s="359" t="str">
        <f t="shared" si="3"/>
        <v/>
      </c>
      <c r="R103" s="359" t="str">
        <f t="shared" si="4"/>
        <v/>
      </c>
      <c r="S103" s="359" t="str">
        <f t="shared" si="5"/>
        <v/>
      </c>
      <c r="T103" s="431"/>
      <c r="U103" s="515"/>
      <c r="V103" s="108"/>
      <c r="W103" s="109"/>
      <c r="X103" s="110"/>
      <c r="Y103" s="111"/>
      <c r="Z103" s="113"/>
      <c r="AA103" s="112"/>
      <c r="AB103" s="431" t="str">
        <f t="shared" si="6"/>
        <v/>
      </c>
      <c r="AC103" s="704" t="str">
        <f t="shared" si="26"/>
        <v/>
      </c>
      <c r="AD103" s="622"/>
      <c r="AE103" s="462"/>
      <c r="AF103" s="360" t="str">
        <f t="shared" si="7"/>
        <v/>
      </c>
      <c r="AG103" s="360" t="str">
        <f t="shared" si="8"/>
        <v/>
      </c>
      <c r="AH103" s="361" t="str">
        <f t="shared" si="9"/>
        <v/>
      </c>
      <c r="AI103" s="361" t="str">
        <f t="shared" si="10"/>
        <v/>
      </c>
      <c r="AJ103" s="361" t="str">
        <f t="shared" si="11"/>
        <v/>
      </c>
      <c r="AK103" s="361" t="str">
        <f t="shared" si="12"/>
        <v/>
      </c>
      <c r="AL103" s="361" t="str">
        <f t="shared" si="13"/>
        <v/>
      </c>
      <c r="AM103" s="361" t="str">
        <f t="shared" si="14"/>
        <v/>
      </c>
      <c r="AN103" s="362" t="str">
        <f>IF(AF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2,FALSE),IF(OR(AJ103=1,AJ103=2),VLOOKUP(AH103,INDEX((係数_乗用_ガソリン,係数_乗用_CNG,係数_乗用_軽油,係数_乗用_メタノール,係数_乗用_LPG),1,1,AR103):INDEX((係数_乗用_ガソリン,係数_乗用_CNG,係数_乗用_軽油,係数_乗用_メタノール,係数_乗用_LPG),125,5,AR103),2,FALSE))))))</f>
        <v/>
      </c>
      <c r="AO103" s="362" t="str">
        <f>IF(T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3,FALSE),IF(OR(AJ103=1,AJ103=2),VLOOKUP(AH103,INDEX((係数_乗用_ガソリン,係数_乗用_CNG,係数_乗用_軽油,係数_乗用_メタノール,係数_乗用_LPG),1,1,AR103):INDEX((係数_乗用_ガソリン,係数_乗用_CNG,係数_乗用_軽油,係数_乗用_メタノール,係数_乗用_LPG),125,5,AR103),3,FALSE))))))</f>
        <v/>
      </c>
      <c r="AP103" s="361" t="str">
        <f t="shared" si="15"/>
        <v/>
      </c>
      <c r="AQ103" s="363" t="str">
        <f t="shared" si="16"/>
        <v/>
      </c>
      <c r="AR103" s="361" t="str">
        <f t="shared" si="17"/>
        <v/>
      </c>
      <c r="AS103" s="363" t="str">
        <f t="shared" si="18"/>
        <v/>
      </c>
      <c r="AT103" s="364" t="str">
        <f t="shared" si="19"/>
        <v/>
      </c>
      <c r="AV103" s="365"/>
      <c r="AX103" s="607" t="b">
        <f t="shared" si="27"/>
        <v>0</v>
      </c>
      <c r="AY103" s="6" t="str">
        <f t="shared" si="28"/>
        <v>FALSEFALSEFALSE</v>
      </c>
      <c r="AZ103" s="608">
        <f t="shared" si="20"/>
        <v>0</v>
      </c>
      <c r="BA103" s="609" t="str">
        <f t="shared" si="29"/>
        <v/>
      </c>
      <c r="BB103" s="609">
        <f t="shared" si="21"/>
        <v>0</v>
      </c>
      <c r="BC103" s="604" t="str">
        <f t="shared" si="22"/>
        <v/>
      </c>
    </row>
    <row r="104" spans="1:55" s="6" customFormat="1" ht="13.5" customHeight="1">
      <c r="A104" s="366">
        <v>47</v>
      </c>
      <c r="B104" s="108"/>
      <c r="C104" s="286"/>
      <c r="D104" s="287"/>
      <c r="E104" s="287"/>
      <c r="F104" s="288"/>
      <c r="G104" s="290"/>
      <c r="H104" s="107"/>
      <c r="I104" s="290"/>
      <c r="J104" s="107"/>
      <c r="K104" s="358" t="str">
        <f t="shared" si="0"/>
        <v/>
      </c>
      <c r="L104" s="358">
        <f t="shared" si="23"/>
        <v>0</v>
      </c>
      <c r="M104" s="358">
        <f t="shared" si="24"/>
        <v>0</v>
      </c>
      <c r="N104" s="359" t="str">
        <f t="shared" si="25"/>
        <v/>
      </c>
      <c r="O104" s="359" t="str">
        <f t="shared" si="1"/>
        <v/>
      </c>
      <c r="P104" s="359" t="str">
        <f t="shared" si="2"/>
        <v/>
      </c>
      <c r="Q104" s="359" t="str">
        <f t="shared" si="3"/>
        <v/>
      </c>
      <c r="R104" s="359" t="str">
        <f t="shared" si="4"/>
        <v/>
      </c>
      <c r="S104" s="359" t="str">
        <f t="shared" si="5"/>
        <v/>
      </c>
      <c r="T104" s="431"/>
      <c r="U104" s="515"/>
      <c r="V104" s="108"/>
      <c r="W104" s="109"/>
      <c r="X104" s="110"/>
      <c r="Y104" s="111"/>
      <c r="Z104" s="113"/>
      <c r="AA104" s="112"/>
      <c r="AB104" s="431" t="str">
        <f t="shared" si="6"/>
        <v/>
      </c>
      <c r="AC104" s="704" t="str">
        <f t="shared" si="26"/>
        <v/>
      </c>
      <c r="AD104" s="622"/>
      <c r="AE104" s="462"/>
      <c r="AF104" s="360" t="str">
        <f t="shared" si="7"/>
        <v/>
      </c>
      <c r="AG104" s="360" t="str">
        <f t="shared" si="8"/>
        <v/>
      </c>
      <c r="AH104" s="361" t="str">
        <f t="shared" si="9"/>
        <v/>
      </c>
      <c r="AI104" s="361" t="str">
        <f t="shared" si="10"/>
        <v/>
      </c>
      <c r="AJ104" s="361" t="str">
        <f t="shared" si="11"/>
        <v/>
      </c>
      <c r="AK104" s="361" t="str">
        <f t="shared" si="12"/>
        <v/>
      </c>
      <c r="AL104" s="361" t="str">
        <f t="shared" si="13"/>
        <v/>
      </c>
      <c r="AM104" s="361" t="str">
        <f t="shared" si="14"/>
        <v/>
      </c>
      <c r="AN104" s="362" t="str">
        <f>IF(AF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2,FALSE),IF(OR(AJ104=1,AJ104=2),VLOOKUP(AH104,INDEX((係数_乗用_ガソリン,係数_乗用_CNG,係数_乗用_軽油,係数_乗用_メタノール,係数_乗用_LPG),1,1,AR104):INDEX((係数_乗用_ガソリン,係数_乗用_CNG,係数_乗用_軽油,係数_乗用_メタノール,係数_乗用_LPG),125,5,AR104),2,FALSE))))))</f>
        <v/>
      </c>
      <c r="AO104" s="362" t="str">
        <f>IF(T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3,FALSE),IF(OR(AJ104=1,AJ104=2),VLOOKUP(AH104,INDEX((係数_乗用_ガソリン,係数_乗用_CNG,係数_乗用_軽油,係数_乗用_メタノール,係数_乗用_LPG),1,1,AR104):INDEX((係数_乗用_ガソリン,係数_乗用_CNG,係数_乗用_軽油,係数_乗用_メタノール,係数_乗用_LPG),125,5,AR104),3,FALSE))))))</f>
        <v/>
      </c>
      <c r="AP104" s="361" t="str">
        <f t="shared" si="15"/>
        <v/>
      </c>
      <c r="AQ104" s="363" t="str">
        <f t="shared" si="16"/>
        <v/>
      </c>
      <c r="AR104" s="361" t="str">
        <f t="shared" si="17"/>
        <v/>
      </c>
      <c r="AS104" s="363" t="str">
        <f t="shared" si="18"/>
        <v/>
      </c>
      <c r="AT104" s="364" t="str">
        <f t="shared" si="19"/>
        <v/>
      </c>
      <c r="AV104" s="365"/>
      <c r="AX104" s="607" t="b">
        <f t="shared" si="27"/>
        <v>0</v>
      </c>
      <c r="AY104" s="6" t="str">
        <f t="shared" si="28"/>
        <v>FALSEFALSEFALSE</v>
      </c>
      <c r="AZ104" s="608">
        <f t="shared" si="20"/>
        <v>0</v>
      </c>
      <c r="BA104" s="609" t="str">
        <f t="shared" si="29"/>
        <v/>
      </c>
      <c r="BB104" s="609">
        <f t="shared" si="21"/>
        <v>0</v>
      </c>
      <c r="BC104" s="604" t="str">
        <f t="shared" si="22"/>
        <v/>
      </c>
    </row>
    <row r="105" spans="1:55" s="6" customFormat="1" ht="13.5" customHeight="1">
      <c r="A105" s="366">
        <v>48</v>
      </c>
      <c r="B105" s="108"/>
      <c r="C105" s="286"/>
      <c r="D105" s="287"/>
      <c r="E105" s="287"/>
      <c r="F105" s="288"/>
      <c r="G105" s="290"/>
      <c r="H105" s="107"/>
      <c r="I105" s="290"/>
      <c r="J105" s="107"/>
      <c r="K105" s="358" t="str">
        <f t="shared" si="0"/>
        <v/>
      </c>
      <c r="L105" s="358">
        <f t="shared" si="23"/>
        <v>0</v>
      </c>
      <c r="M105" s="358">
        <f t="shared" si="24"/>
        <v>0</v>
      </c>
      <c r="N105" s="359" t="str">
        <f t="shared" si="25"/>
        <v/>
      </c>
      <c r="O105" s="359" t="str">
        <f t="shared" si="1"/>
        <v/>
      </c>
      <c r="P105" s="359" t="str">
        <f t="shared" si="2"/>
        <v/>
      </c>
      <c r="Q105" s="359" t="str">
        <f t="shared" si="3"/>
        <v/>
      </c>
      <c r="R105" s="359" t="str">
        <f t="shared" si="4"/>
        <v/>
      </c>
      <c r="S105" s="359" t="str">
        <f t="shared" si="5"/>
        <v/>
      </c>
      <c r="T105" s="431"/>
      <c r="U105" s="515"/>
      <c r="V105" s="108"/>
      <c r="W105" s="109"/>
      <c r="X105" s="110"/>
      <c r="Y105" s="111"/>
      <c r="Z105" s="113"/>
      <c r="AA105" s="112"/>
      <c r="AB105" s="431" t="str">
        <f t="shared" si="6"/>
        <v/>
      </c>
      <c r="AC105" s="704" t="str">
        <f t="shared" si="26"/>
        <v/>
      </c>
      <c r="AD105" s="622"/>
      <c r="AE105" s="462"/>
      <c r="AF105" s="360" t="str">
        <f t="shared" si="7"/>
        <v/>
      </c>
      <c r="AG105" s="360" t="str">
        <f t="shared" si="8"/>
        <v/>
      </c>
      <c r="AH105" s="361" t="str">
        <f t="shared" si="9"/>
        <v/>
      </c>
      <c r="AI105" s="361" t="str">
        <f t="shared" si="10"/>
        <v/>
      </c>
      <c r="AJ105" s="361" t="str">
        <f t="shared" si="11"/>
        <v/>
      </c>
      <c r="AK105" s="361" t="str">
        <f t="shared" si="12"/>
        <v/>
      </c>
      <c r="AL105" s="361" t="str">
        <f t="shared" si="13"/>
        <v/>
      </c>
      <c r="AM105" s="361" t="str">
        <f t="shared" si="14"/>
        <v/>
      </c>
      <c r="AN105" s="362" t="str">
        <f>IF(AF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2,FALSE),IF(OR(AJ105=1,AJ105=2),VLOOKUP(AH105,INDEX((係数_乗用_ガソリン,係数_乗用_CNG,係数_乗用_軽油,係数_乗用_メタノール,係数_乗用_LPG),1,1,AR105):INDEX((係数_乗用_ガソリン,係数_乗用_CNG,係数_乗用_軽油,係数_乗用_メタノール,係数_乗用_LPG),125,5,AR105),2,FALSE))))))</f>
        <v/>
      </c>
      <c r="AO105" s="362" t="str">
        <f>IF(T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3,FALSE),IF(OR(AJ105=1,AJ105=2),VLOOKUP(AH105,INDEX((係数_乗用_ガソリン,係数_乗用_CNG,係数_乗用_軽油,係数_乗用_メタノール,係数_乗用_LPG),1,1,AR105):INDEX((係数_乗用_ガソリン,係数_乗用_CNG,係数_乗用_軽油,係数_乗用_メタノール,係数_乗用_LPG),125,5,AR105),3,FALSE))))))</f>
        <v/>
      </c>
      <c r="AP105" s="361" t="str">
        <f t="shared" si="15"/>
        <v/>
      </c>
      <c r="AQ105" s="363" t="str">
        <f t="shared" si="16"/>
        <v/>
      </c>
      <c r="AR105" s="361" t="str">
        <f t="shared" si="17"/>
        <v/>
      </c>
      <c r="AS105" s="363" t="str">
        <f t="shared" si="18"/>
        <v/>
      </c>
      <c r="AT105" s="364" t="str">
        <f t="shared" si="19"/>
        <v/>
      </c>
      <c r="AV105" s="365"/>
      <c r="AX105" s="607" t="b">
        <f t="shared" si="27"/>
        <v>0</v>
      </c>
      <c r="AY105" s="6" t="str">
        <f t="shared" si="28"/>
        <v>FALSEFALSEFALSE</v>
      </c>
      <c r="AZ105" s="608">
        <f t="shared" si="20"/>
        <v>0</v>
      </c>
      <c r="BA105" s="609" t="str">
        <f t="shared" si="29"/>
        <v/>
      </c>
      <c r="BB105" s="609">
        <f t="shared" si="21"/>
        <v>0</v>
      </c>
      <c r="BC105" s="604" t="str">
        <f t="shared" si="22"/>
        <v/>
      </c>
    </row>
    <row r="106" spans="1:55" s="6" customFormat="1" ht="13.5" customHeight="1">
      <c r="A106" s="366">
        <v>49</v>
      </c>
      <c r="B106" s="108"/>
      <c r="C106" s="286"/>
      <c r="D106" s="287"/>
      <c r="E106" s="287"/>
      <c r="F106" s="288"/>
      <c r="G106" s="290"/>
      <c r="H106" s="107"/>
      <c r="I106" s="290"/>
      <c r="J106" s="107"/>
      <c r="K106" s="358" t="str">
        <f t="shared" si="0"/>
        <v/>
      </c>
      <c r="L106" s="358">
        <f t="shared" si="23"/>
        <v>0</v>
      </c>
      <c r="M106" s="358">
        <f t="shared" si="24"/>
        <v>0</v>
      </c>
      <c r="N106" s="359" t="str">
        <f t="shared" si="25"/>
        <v/>
      </c>
      <c r="O106" s="359" t="str">
        <f t="shared" si="1"/>
        <v/>
      </c>
      <c r="P106" s="359" t="str">
        <f t="shared" si="2"/>
        <v/>
      </c>
      <c r="Q106" s="359" t="str">
        <f t="shared" si="3"/>
        <v/>
      </c>
      <c r="R106" s="359" t="str">
        <f t="shared" si="4"/>
        <v/>
      </c>
      <c r="S106" s="359" t="str">
        <f t="shared" si="5"/>
        <v/>
      </c>
      <c r="T106" s="431"/>
      <c r="U106" s="515"/>
      <c r="V106" s="108"/>
      <c r="W106" s="109"/>
      <c r="X106" s="110"/>
      <c r="Y106" s="111"/>
      <c r="Z106" s="113"/>
      <c r="AA106" s="112"/>
      <c r="AB106" s="431" t="str">
        <f t="shared" si="6"/>
        <v/>
      </c>
      <c r="AC106" s="704" t="str">
        <f t="shared" si="26"/>
        <v/>
      </c>
      <c r="AD106" s="622"/>
      <c r="AE106" s="462"/>
      <c r="AF106" s="360" t="str">
        <f t="shared" si="7"/>
        <v/>
      </c>
      <c r="AG106" s="360" t="str">
        <f t="shared" si="8"/>
        <v/>
      </c>
      <c r="AH106" s="361" t="str">
        <f t="shared" si="9"/>
        <v/>
      </c>
      <c r="AI106" s="361" t="str">
        <f t="shared" si="10"/>
        <v/>
      </c>
      <c r="AJ106" s="361" t="str">
        <f t="shared" si="11"/>
        <v/>
      </c>
      <c r="AK106" s="361" t="str">
        <f t="shared" si="12"/>
        <v/>
      </c>
      <c r="AL106" s="361" t="str">
        <f t="shared" si="13"/>
        <v/>
      </c>
      <c r="AM106" s="361" t="str">
        <f t="shared" si="14"/>
        <v/>
      </c>
      <c r="AN106" s="362" t="str">
        <f>IF(AF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2,FALSE),IF(OR(AJ106=1,AJ106=2),VLOOKUP(AH106,INDEX((係数_乗用_ガソリン,係数_乗用_CNG,係数_乗用_軽油,係数_乗用_メタノール,係数_乗用_LPG),1,1,AR106):INDEX((係数_乗用_ガソリン,係数_乗用_CNG,係数_乗用_軽油,係数_乗用_メタノール,係数_乗用_LPG),125,5,AR106),2,FALSE))))))</f>
        <v/>
      </c>
      <c r="AO106" s="362" t="str">
        <f>IF(T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3,FALSE),IF(OR(AJ106=1,AJ106=2),VLOOKUP(AH106,INDEX((係数_乗用_ガソリン,係数_乗用_CNG,係数_乗用_軽油,係数_乗用_メタノール,係数_乗用_LPG),1,1,AR106):INDEX((係数_乗用_ガソリン,係数_乗用_CNG,係数_乗用_軽油,係数_乗用_メタノール,係数_乗用_LPG),125,5,AR106),3,FALSE))))))</f>
        <v/>
      </c>
      <c r="AP106" s="361" t="str">
        <f t="shared" si="15"/>
        <v/>
      </c>
      <c r="AQ106" s="363" t="str">
        <f t="shared" si="16"/>
        <v/>
      </c>
      <c r="AR106" s="361" t="str">
        <f t="shared" si="17"/>
        <v/>
      </c>
      <c r="AS106" s="363" t="str">
        <f t="shared" si="18"/>
        <v/>
      </c>
      <c r="AT106" s="364" t="str">
        <f t="shared" si="19"/>
        <v/>
      </c>
      <c r="AV106" s="365"/>
      <c r="AX106" s="607" t="b">
        <f t="shared" si="27"/>
        <v>0</v>
      </c>
      <c r="AY106" s="6" t="str">
        <f t="shared" si="28"/>
        <v>FALSEFALSEFALSE</v>
      </c>
      <c r="AZ106" s="608">
        <f t="shared" si="20"/>
        <v>0</v>
      </c>
      <c r="BA106" s="609" t="str">
        <f t="shared" si="29"/>
        <v/>
      </c>
      <c r="BB106" s="609">
        <f t="shared" si="21"/>
        <v>0</v>
      </c>
      <c r="BC106" s="604" t="str">
        <f t="shared" si="22"/>
        <v/>
      </c>
    </row>
    <row r="107" spans="1:55" s="6" customFormat="1" ht="13.5" customHeight="1">
      <c r="A107" s="366">
        <v>50</v>
      </c>
      <c r="B107" s="108"/>
      <c r="C107" s="286"/>
      <c r="D107" s="287"/>
      <c r="E107" s="287"/>
      <c r="F107" s="288"/>
      <c r="G107" s="290"/>
      <c r="H107" s="107"/>
      <c r="I107" s="290"/>
      <c r="J107" s="107"/>
      <c r="K107" s="358" t="str">
        <f t="shared" si="0"/>
        <v/>
      </c>
      <c r="L107" s="358">
        <f t="shared" si="23"/>
        <v>0</v>
      </c>
      <c r="M107" s="358">
        <f t="shared" si="24"/>
        <v>0</v>
      </c>
      <c r="N107" s="359" t="str">
        <f t="shared" si="25"/>
        <v/>
      </c>
      <c r="O107" s="359" t="str">
        <f t="shared" si="1"/>
        <v/>
      </c>
      <c r="P107" s="359" t="str">
        <f t="shared" si="2"/>
        <v/>
      </c>
      <c r="Q107" s="359" t="str">
        <f t="shared" si="3"/>
        <v/>
      </c>
      <c r="R107" s="359" t="str">
        <f t="shared" si="4"/>
        <v/>
      </c>
      <c r="S107" s="359" t="str">
        <f t="shared" si="5"/>
        <v/>
      </c>
      <c r="T107" s="431"/>
      <c r="U107" s="515"/>
      <c r="V107" s="108"/>
      <c r="W107" s="109"/>
      <c r="X107" s="110"/>
      <c r="Y107" s="111"/>
      <c r="Z107" s="113"/>
      <c r="AA107" s="112"/>
      <c r="AB107" s="431" t="str">
        <f t="shared" si="6"/>
        <v/>
      </c>
      <c r="AC107" s="704" t="str">
        <f t="shared" si="26"/>
        <v/>
      </c>
      <c r="AD107" s="622"/>
      <c r="AE107" s="462"/>
      <c r="AF107" s="360" t="str">
        <f t="shared" si="7"/>
        <v/>
      </c>
      <c r="AG107" s="360" t="str">
        <f t="shared" si="8"/>
        <v/>
      </c>
      <c r="AH107" s="361" t="str">
        <f t="shared" si="9"/>
        <v/>
      </c>
      <c r="AI107" s="361" t="str">
        <f t="shared" si="10"/>
        <v/>
      </c>
      <c r="AJ107" s="361" t="str">
        <f t="shared" si="11"/>
        <v/>
      </c>
      <c r="AK107" s="361" t="str">
        <f t="shared" si="12"/>
        <v/>
      </c>
      <c r="AL107" s="361" t="str">
        <f t="shared" si="13"/>
        <v/>
      </c>
      <c r="AM107" s="361" t="str">
        <f t="shared" si="14"/>
        <v/>
      </c>
      <c r="AN107" s="362" t="str">
        <f>IF(AF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2,FALSE),IF(OR(AJ107=1,AJ107=2),VLOOKUP(AH107,INDEX((係数_乗用_ガソリン,係数_乗用_CNG,係数_乗用_軽油,係数_乗用_メタノール,係数_乗用_LPG),1,1,AR107):INDEX((係数_乗用_ガソリン,係数_乗用_CNG,係数_乗用_軽油,係数_乗用_メタノール,係数_乗用_LPG),125,5,AR107),2,FALSE))))))</f>
        <v/>
      </c>
      <c r="AO107" s="362" t="str">
        <f>IF(T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3,FALSE),IF(OR(AJ107=1,AJ107=2),VLOOKUP(AH107,INDEX((係数_乗用_ガソリン,係数_乗用_CNG,係数_乗用_軽油,係数_乗用_メタノール,係数_乗用_LPG),1,1,AR107):INDEX((係数_乗用_ガソリン,係数_乗用_CNG,係数_乗用_軽油,係数_乗用_メタノール,係数_乗用_LPG),125,5,AR107),3,FALSE))))))</f>
        <v/>
      </c>
      <c r="AP107" s="361" t="str">
        <f t="shared" si="15"/>
        <v/>
      </c>
      <c r="AQ107" s="363" t="str">
        <f t="shared" si="16"/>
        <v/>
      </c>
      <c r="AR107" s="361" t="str">
        <f t="shared" si="17"/>
        <v/>
      </c>
      <c r="AS107" s="363" t="str">
        <f t="shared" si="18"/>
        <v/>
      </c>
      <c r="AT107" s="364" t="str">
        <f t="shared" si="19"/>
        <v/>
      </c>
      <c r="AV107" s="365"/>
      <c r="AX107" s="607" t="b">
        <f t="shared" si="27"/>
        <v>0</v>
      </c>
      <c r="AY107" s="6" t="str">
        <f t="shared" si="28"/>
        <v>FALSEFALSEFALSE</v>
      </c>
      <c r="AZ107" s="608">
        <f t="shared" si="20"/>
        <v>0</v>
      </c>
      <c r="BA107" s="609" t="str">
        <f t="shared" si="29"/>
        <v/>
      </c>
      <c r="BB107" s="609">
        <f t="shared" si="21"/>
        <v>0</v>
      </c>
      <c r="BC107" s="604" t="str">
        <f t="shared" si="22"/>
        <v/>
      </c>
    </row>
    <row r="108" spans="1:55" s="6" customFormat="1" ht="13.5" customHeight="1">
      <c r="A108" s="366">
        <v>51</v>
      </c>
      <c r="B108" s="108"/>
      <c r="C108" s="286"/>
      <c r="D108" s="287"/>
      <c r="E108" s="287"/>
      <c r="F108" s="288"/>
      <c r="G108" s="290"/>
      <c r="H108" s="107"/>
      <c r="I108" s="290"/>
      <c r="J108" s="107"/>
      <c r="K108" s="358" t="str">
        <f t="shared" si="0"/>
        <v/>
      </c>
      <c r="L108" s="358">
        <f t="shared" si="23"/>
        <v>0</v>
      </c>
      <c r="M108" s="358">
        <f t="shared" si="24"/>
        <v>0</v>
      </c>
      <c r="N108" s="359" t="str">
        <f t="shared" si="25"/>
        <v/>
      </c>
      <c r="O108" s="359" t="str">
        <f t="shared" si="1"/>
        <v/>
      </c>
      <c r="P108" s="359" t="str">
        <f t="shared" si="2"/>
        <v/>
      </c>
      <c r="Q108" s="359" t="str">
        <f t="shared" si="3"/>
        <v/>
      </c>
      <c r="R108" s="359" t="str">
        <f t="shared" si="4"/>
        <v/>
      </c>
      <c r="S108" s="359" t="str">
        <f t="shared" si="5"/>
        <v/>
      </c>
      <c r="T108" s="431"/>
      <c r="U108" s="515"/>
      <c r="V108" s="108"/>
      <c r="W108" s="109"/>
      <c r="X108" s="110"/>
      <c r="Y108" s="111"/>
      <c r="Z108" s="113"/>
      <c r="AA108" s="112"/>
      <c r="AB108" s="431" t="str">
        <f t="shared" si="6"/>
        <v/>
      </c>
      <c r="AC108" s="704" t="str">
        <f t="shared" si="26"/>
        <v/>
      </c>
      <c r="AD108" s="622"/>
      <c r="AE108" s="462"/>
      <c r="AF108" s="360" t="str">
        <f t="shared" si="7"/>
        <v/>
      </c>
      <c r="AG108" s="360" t="str">
        <f t="shared" si="8"/>
        <v/>
      </c>
      <c r="AH108" s="361" t="str">
        <f t="shared" si="9"/>
        <v/>
      </c>
      <c r="AI108" s="361" t="str">
        <f t="shared" si="10"/>
        <v/>
      </c>
      <c r="AJ108" s="361" t="str">
        <f t="shared" si="11"/>
        <v/>
      </c>
      <c r="AK108" s="361" t="str">
        <f t="shared" si="12"/>
        <v/>
      </c>
      <c r="AL108" s="361" t="str">
        <f t="shared" si="13"/>
        <v/>
      </c>
      <c r="AM108" s="361" t="str">
        <f t="shared" si="14"/>
        <v/>
      </c>
      <c r="AN108" s="362" t="str">
        <f>IF(AF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2,FALSE),IF(OR(AJ108=1,AJ108=2),VLOOKUP(AH108,INDEX((係数_乗用_ガソリン,係数_乗用_CNG,係数_乗用_軽油,係数_乗用_メタノール,係数_乗用_LPG),1,1,AR108):INDEX((係数_乗用_ガソリン,係数_乗用_CNG,係数_乗用_軽油,係数_乗用_メタノール,係数_乗用_LPG),125,5,AR108),2,FALSE))))))</f>
        <v/>
      </c>
      <c r="AO108" s="362" t="str">
        <f>IF(T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3,FALSE),IF(OR(AJ108=1,AJ108=2),VLOOKUP(AH108,INDEX((係数_乗用_ガソリン,係数_乗用_CNG,係数_乗用_軽油,係数_乗用_メタノール,係数_乗用_LPG),1,1,AR108):INDEX((係数_乗用_ガソリン,係数_乗用_CNG,係数_乗用_軽油,係数_乗用_メタノール,係数_乗用_LPG),125,5,AR108),3,FALSE))))))</f>
        <v/>
      </c>
      <c r="AP108" s="361" t="str">
        <f t="shared" si="15"/>
        <v/>
      </c>
      <c r="AQ108" s="363" t="str">
        <f t="shared" si="16"/>
        <v/>
      </c>
      <c r="AR108" s="361" t="str">
        <f t="shared" si="17"/>
        <v/>
      </c>
      <c r="AS108" s="363" t="str">
        <f t="shared" si="18"/>
        <v/>
      </c>
      <c r="AT108" s="364" t="str">
        <f t="shared" si="19"/>
        <v/>
      </c>
      <c r="AV108" s="365"/>
      <c r="AX108" s="607" t="b">
        <f t="shared" si="27"/>
        <v>0</v>
      </c>
      <c r="AY108" s="6" t="str">
        <f t="shared" si="28"/>
        <v>FALSEFALSEFALSE</v>
      </c>
      <c r="AZ108" s="608">
        <f t="shared" si="20"/>
        <v>0</v>
      </c>
      <c r="BA108" s="609" t="str">
        <f t="shared" si="29"/>
        <v/>
      </c>
      <c r="BB108" s="609">
        <f t="shared" si="21"/>
        <v>0</v>
      </c>
      <c r="BC108" s="604" t="str">
        <f t="shared" si="22"/>
        <v/>
      </c>
    </row>
    <row r="109" spans="1:55" s="6" customFormat="1" ht="13.5" customHeight="1">
      <c r="A109" s="366">
        <v>52</v>
      </c>
      <c r="B109" s="108"/>
      <c r="C109" s="286"/>
      <c r="D109" s="287"/>
      <c r="E109" s="287"/>
      <c r="F109" s="288"/>
      <c r="G109" s="290"/>
      <c r="H109" s="107"/>
      <c r="I109" s="290"/>
      <c r="J109" s="107"/>
      <c r="K109" s="358" t="str">
        <f t="shared" si="0"/>
        <v/>
      </c>
      <c r="L109" s="358">
        <f t="shared" si="23"/>
        <v>0</v>
      </c>
      <c r="M109" s="358">
        <f t="shared" si="24"/>
        <v>0</v>
      </c>
      <c r="N109" s="359" t="str">
        <f t="shared" si="25"/>
        <v/>
      </c>
      <c r="O109" s="359" t="str">
        <f t="shared" si="1"/>
        <v/>
      </c>
      <c r="P109" s="359" t="str">
        <f t="shared" si="2"/>
        <v/>
      </c>
      <c r="Q109" s="359" t="str">
        <f t="shared" si="3"/>
        <v/>
      </c>
      <c r="R109" s="359" t="str">
        <f t="shared" si="4"/>
        <v/>
      </c>
      <c r="S109" s="359" t="str">
        <f t="shared" si="5"/>
        <v/>
      </c>
      <c r="T109" s="431"/>
      <c r="U109" s="515"/>
      <c r="V109" s="108"/>
      <c r="W109" s="109"/>
      <c r="X109" s="110"/>
      <c r="Y109" s="111"/>
      <c r="Z109" s="113"/>
      <c r="AA109" s="112"/>
      <c r="AB109" s="431" t="str">
        <f t="shared" si="6"/>
        <v/>
      </c>
      <c r="AC109" s="704" t="str">
        <f t="shared" si="26"/>
        <v/>
      </c>
      <c r="AD109" s="622"/>
      <c r="AE109" s="462"/>
      <c r="AF109" s="360" t="str">
        <f t="shared" si="7"/>
        <v/>
      </c>
      <c r="AG109" s="360" t="str">
        <f t="shared" si="8"/>
        <v/>
      </c>
      <c r="AH109" s="361" t="str">
        <f t="shared" si="9"/>
        <v/>
      </c>
      <c r="AI109" s="361" t="str">
        <f t="shared" si="10"/>
        <v/>
      </c>
      <c r="AJ109" s="361" t="str">
        <f t="shared" si="11"/>
        <v/>
      </c>
      <c r="AK109" s="361" t="str">
        <f t="shared" si="12"/>
        <v/>
      </c>
      <c r="AL109" s="361" t="str">
        <f t="shared" si="13"/>
        <v/>
      </c>
      <c r="AM109" s="361" t="str">
        <f t="shared" si="14"/>
        <v/>
      </c>
      <c r="AN109" s="362" t="str">
        <f>IF(AF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2,FALSE),IF(OR(AJ109=1,AJ109=2),VLOOKUP(AH109,INDEX((係数_乗用_ガソリン,係数_乗用_CNG,係数_乗用_軽油,係数_乗用_メタノール,係数_乗用_LPG),1,1,AR109):INDEX((係数_乗用_ガソリン,係数_乗用_CNG,係数_乗用_軽油,係数_乗用_メタノール,係数_乗用_LPG),125,5,AR109),2,FALSE))))))</f>
        <v/>
      </c>
      <c r="AO109" s="362" t="str">
        <f>IF(T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3,FALSE),IF(OR(AJ109=1,AJ109=2),VLOOKUP(AH109,INDEX((係数_乗用_ガソリン,係数_乗用_CNG,係数_乗用_軽油,係数_乗用_メタノール,係数_乗用_LPG),1,1,AR109):INDEX((係数_乗用_ガソリン,係数_乗用_CNG,係数_乗用_軽油,係数_乗用_メタノール,係数_乗用_LPG),125,5,AR109),3,FALSE))))))</f>
        <v/>
      </c>
      <c r="AP109" s="361" t="str">
        <f t="shared" si="15"/>
        <v/>
      </c>
      <c r="AQ109" s="363" t="str">
        <f t="shared" si="16"/>
        <v/>
      </c>
      <c r="AR109" s="361" t="str">
        <f t="shared" si="17"/>
        <v/>
      </c>
      <c r="AS109" s="363" t="str">
        <f t="shared" si="18"/>
        <v/>
      </c>
      <c r="AT109" s="364" t="str">
        <f t="shared" si="19"/>
        <v/>
      </c>
      <c r="AV109" s="365"/>
      <c r="AX109" s="607" t="b">
        <f t="shared" si="27"/>
        <v>0</v>
      </c>
      <c r="AY109" s="6" t="str">
        <f t="shared" si="28"/>
        <v>FALSEFALSEFALSE</v>
      </c>
      <c r="AZ109" s="608">
        <f t="shared" si="20"/>
        <v>0</v>
      </c>
      <c r="BA109" s="609" t="str">
        <f t="shared" si="29"/>
        <v/>
      </c>
      <c r="BB109" s="609">
        <f t="shared" si="21"/>
        <v>0</v>
      </c>
      <c r="BC109" s="604" t="str">
        <f t="shared" si="22"/>
        <v/>
      </c>
    </row>
    <row r="110" spans="1:55" s="6" customFormat="1" ht="13.5" customHeight="1">
      <c r="A110" s="366">
        <v>53</v>
      </c>
      <c r="B110" s="108"/>
      <c r="C110" s="286"/>
      <c r="D110" s="287"/>
      <c r="E110" s="287"/>
      <c r="F110" s="288"/>
      <c r="G110" s="290"/>
      <c r="H110" s="107"/>
      <c r="I110" s="290"/>
      <c r="J110" s="107"/>
      <c r="K110" s="358" t="str">
        <f t="shared" si="0"/>
        <v/>
      </c>
      <c r="L110" s="358">
        <f t="shared" si="23"/>
        <v>0</v>
      </c>
      <c r="M110" s="358">
        <f t="shared" si="24"/>
        <v>0</v>
      </c>
      <c r="N110" s="359" t="str">
        <f t="shared" si="25"/>
        <v/>
      </c>
      <c r="O110" s="359" t="str">
        <f t="shared" si="1"/>
        <v/>
      </c>
      <c r="P110" s="359" t="str">
        <f t="shared" si="2"/>
        <v/>
      </c>
      <c r="Q110" s="359" t="str">
        <f t="shared" si="3"/>
        <v/>
      </c>
      <c r="R110" s="359" t="str">
        <f t="shared" si="4"/>
        <v/>
      </c>
      <c r="S110" s="359" t="str">
        <f t="shared" si="5"/>
        <v/>
      </c>
      <c r="T110" s="431"/>
      <c r="U110" s="515"/>
      <c r="V110" s="108"/>
      <c r="W110" s="109"/>
      <c r="X110" s="110"/>
      <c r="Y110" s="111"/>
      <c r="Z110" s="113"/>
      <c r="AA110" s="112"/>
      <c r="AB110" s="431" t="str">
        <f t="shared" si="6"/>
        <v/>
      </c>
      <c r="AC110" s="704" t="str">
        <f t="shared" si="26"/>
        <v/>
      </c>
      <c r="AD110" s="622"/>
      <c r="AE110" s="462"/>
      <c r="AF110" s="360" t="str">
        <f t="shared" si="7"/>
        <v/>
      </c>
      <c r="AG110" s="360" t="str">
        <f t="shared" si="8"/>
        <v/>
      </c>
      <c r="AH110" s="361" t="str">
        <f t="shared" si="9"/>
        <v/>
      </c>
      <c r="AI110" s="361" t="str">
        <f t="shared" si="10"/>
        <v/>
      </c>
      <c r="AJ110" s="361" t="str">
        <f t="shared" si="11"/>
        <v/>
      </c>
      <c r="AK110" s="361" t="str">
        <f t="shared" si="12"/>
        <v/>
      </c>
      <c r="AL110" s="361" t="str">
        <f t="shared" si="13"/>
        <v/>
      </c>
      <c r="AM110" s="361" t="str">
        <f t="shared" si="14"/>
        <v/>
      </c>
      <c r="AN110" s="362" t="str">
        <f>IF(AF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2,FALSE),IF(OR(AJ110=1,AJ110=2),VLOOKUP(AH110,INDEX((係数_乗用_ガソリン,係数_乗用_CNG,係数_乗用_軽油,係数_乗用_メタノール,係数_乗用_LPG),1,1,AR110):INDEX((係数_乗用_ガソリン,係数_乗用_CNG,係数_乗用_軽油,係数_乗用_メタノール,係数_乗用_LPG),125,5,AR110),2,FALSE))))))</f>
        <v/>
      </c>
      <c r="AO110" s="362" t="str">
        <f>IF(T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3,FALSE),IF(OR(AJ110=1,AJ110=2),VLOOKUP(AH110,INDEX((係数_乗用_ガソリン,係数_乗用_CNG,係数_乗用_軽油,係数_乗用_メタノール,係数_乗用_LPG),1,1,AR110):INDEX((係数_乗用_ガソリン,係数_乗用_CNG,係数_乗用_軽油,係数_乗用_メタノール,係数_乗用_LPG),125,5,AR110),3,FALSE))))))</f>
        <v/>
      </c>
      <c r="AP110" s="361" t="str">
        <f t="shared" si="15"/>
        <v/>
      </c>
      <c r="AQ110" s="363" t="str">
        <f t="shared" si="16"/>
        <v/>
      </c>
      <c r="AR110" s="361" t="str">
        <f t="shared" si="17"/>
        <v/>
      </c>
      <c r="AS110" s="363" t="str">
        <f t="shared" si="18"/>
        <v/>
      </c>
      <c r="AT110" s="364" t="str">
        <f t="shared" si="19"/>
        <v/>
      </c>
      <c r="AV110" s="365"/>
      <c r="AX110" s="607" t="b">
        <f t="shared" si="27"/>
        <v>0</v>
      </c>
      <c r="AY110" s="6" t="str">
        <f t="shared" si="28"/>
        <v>FALSEFALSEFALSE</v>
      </c>
      <c r="AZ110" s="608">
        <f t="shared" si="20"/>
        <v>0</v>
      </c>
      <c r="BA110" s="609" t="str">
        <f t="shared" si="29"/>
        <v/>
      </c>
      <c r="BB110" s="609">
        <f t="shared" si="21"/>
        <v>0</v>
      </c>
      <c r="BC110" s="604" t="str">
        <f t="shared" si="22"/>
        <v/>
      </c>
    </row>
    <row r="111" spans="1:55" s="6" customFormat="1" ht="13.5" customHeight="1">
      <c r="A111" s="366">
        <v>54</v>
      </c>
      <c r="B111" s="108"/>
      <c r="C111" s="286"/>
      <c r="D111" s="287"/>
      <c r="E111" s="287"/>
      <c r="F111" s="288"/>
      <c r="G111" s="290"/>
      <c r="H111" s="107"/>
      <c r="I111" s="290"/>
      <c r="J111" s="107"/>
      <c r="K111" s="358" t="str">
        <f t="shared" si="0"/>
        <v/>
      </c>
      <c r="L111" s="358">
        <f t="shared" si="23"/>
        <v>0</v>
      </c>
      <c r="M111" s="358">
        <f t="shared" si="24"/>
        <v>0</v>
      </c>
      <c r="N111" s="359" t="str">
        <f t="shared" si="25"/>
        <v/>
      </c>
      <c r="O111" s="359" t="str">
        <f t="shared" si="1"/>
        <v/>
      </c>
      <c r="P111" s="359" t="str">
        <f t="shared" si="2"/>
        <v/>
      </c>
      <c r="Q111" s="359" t="str">
        <f t="shared" si="3"/>
        <v/>
      </c>
      <c r="R111" s="359" t="str">
        <f t="shared" si="4"/>
        <v/>
      </c>
      <c r="S111" s="359" t="str">
        <f t="shared" si="5"/>
        <v/>
      </c>
      <c r="T111" s="431"/>
      <c r="U111" s="515"/>
      <c r="V111" s="108"/>
      <c r="W111" s="109"/>
      <c r="X111" s="110"/>
      <c r="Y111" s="111"/>
      <c r="Z111" s="113"/>
      <c r="AA111" s="112"/>
      <c r="AB111" s="431" t="str">
        <f t="shared" si="6"/>
        <v/>
      </c>
      <c r="AC111" s="704" t="str">
        <f t="shared" si="26"/>
        <v/>
      </c>
      <c r="AD111" s="622"/>
      <c r="AE111" s="462"/>
      <c r="AF111" s="360" t="str">
        <f t="shared" si="7"/>
        <v/>
      </c>
      <c r="AG111" s="360" t="str">
        <f t="shared" si="8"/>
        <v/>
      </c>
      <c r="AH111" s="361" t="str">
        <f t="shared" si="9"/>
        <v/>
      </c>
      <c r="AI111" s="361" t="str">
        <f t="shared" si="10"/>
        <v/>
      </c>
      <c r="AJ111" s="361" t="str">
        <f t="shared" si="11"/>
        <v/>
      </c>
      <c r="AK111" s="361" t="str">
        <f t="shared" si="12"/>
        <v/>
      </c>
      <c r="AL111" s="361" t="str">
        <f t="shared" si="13"/>
        <v/>
      </c>
      <c r="AM111" s="361" t="str">
        <f t="shared" si="14"/>
        <v/>
      </c>
      <c r="AN111" s="362" t="str">
        <f>IF(AF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2,FALSE),IF(OR(AJ111=1,AJ111=2),VLOOKUP(AH111,INDEX((係数_乗用_ガソリン,係数_乗用_CNG,係数_乗用_軽油,係数_乗用_メタノール,係数_乗用_LPG),1,1,AR111):INDEX((係数_乗用_ガソリン,係数_乗用_CNG,係数_乗用_軽油,係数_乗用_メタノール,係数_乗用_LPG),125,5,AR111),2,FALSE))))))</f>
        <v/>
      </c>
      <c r="AO111" s="362" t="str">
        <f>IF(T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3,FALSE),IF(OR(AJ111=1,AJ111=2),VLOOKUP(AH111,INDEX((係数_乗用_ガソリン,係数_乗用_CNG,係数_乗用_軽油,係数_乗用_メタノール,係数_乗用_LPG),1,1,AR111):INDEX((係数_乗用_ガソリン,係数_乗用_CNG,係数_乗用_軽油,係数_乗用_メタノール,係数_乗用_LPG),125,5,AR111),3,FALSE))))))</f>
        <v/>
      </c>
      <c r="AP111" s="361" t="str">
        <f t="shared" si="15"/>
        <v/>
      </c>
      <c r="AQ111" s="363" t="str">
        <f t="shared" si="16"/>
        <v/>
      </c>
      <c r="AR111" s="361" t="str">
        <f t="shared" si="17"/>
        <v/>
      </c>
      <c r="AS111" s="363" t="str">
        <f t="shared" si="18"/>
        <v/>
      </c>
      <c r="AT111" s="364" t="str">
        <f t="shared" si="19"/>
        <v/>
      </c>
      <c r="AV111" s="365"/>
      <c r="AX111" s="607" t="b">
        <f t="shared" si="27"/>
        <v>0</v>
      </c>
      <c r="AY111" s="6" t="str">
        <f t="shared" si="28"/>
        <v>FALSEFALSEFALSE</v>
      </c>
      <c r="AZ111" s="608">
        <f t="shared" si="20"/>
        <v>0</v>
      </c>
      <c r="BA111" s="609" t="str">
        <f t="shared" si="29"/>
        <v/>
      </c>
      <c r="BB111" s="609">
        <f t="shared" si="21"/>
        <v>0</v>
      </c>
      <c r="BC111" s="604" t="str">
        <f t="shared" si="22"/>
        <v/>
      </c>
    </row>
    <row r="112" spans="1:55" s="6" customFormat="1" ht="13.5" customHeight="1">
      <c r="A112" s="366">
        <v>55</v>
      </c>
      <c r="B112" s="108"/>
      <c r="C112" s="286"/>
      <c r="D112" s="287"/>
      <c r="E112" s="287"/>
      <c r="F112" s="288"/>
      <c r="G112" s="290"/>
      <c r="H112" s="107"/>
      <c r="I112" s="290"/>
      <c r="J112" s="107"/>
      <c r="K112" s="358" t="str">
        <f t="shared" si="0"/>
        <v/>
      </c>
      <c r="L112" s="358">
        <f t="shared" si="23"/>
        <v>0</v>
      </c>
      <c r="M112" s="358">
        <f t="shared" si="24"/>
        <v>0</v>
      </c>
      <c r="N112" s="359" t="str">
        <f t="shared" si="25"/>
        <v/>
      </c>
      <c r="O112" s="359" t="str">
        <f t="shared" si="1"/>
        <v/>
      </c>
      <c r="P112" s="359" t="str">
        <f t="shared" si="2"/>
        <v/>
      </c>
      <c r="Q112" s="359" t="str">
        <f t="shared" si="3"/>
        <v/>
      </c>
      <c r="R112" s="359" t="str">
        <f t="shared" si="4"/>
        <v/>
      </c>
      <c r="S112" s="359" t="str">
        <f t="shared" si="5"/>
        <v/>
      </c>
      <c r="T112" s="431"/>
      <c r="U112" s="515"/>
      <c r="V112" s="108"/>
      <c r="W112" s="109"/>
      <c r="X112" s="110"/>
      <c r="Y112" s="111"/>
      <c r="Z112" s="113"/>
      <c r="AA112" s="112"/>
      <c r="AB112" s="431" t="str">
        <f t="shared" si="6"/>
        <v/>
      </c>
      <c r="AC112" s="704" t="str">
        <f t="shared" si="26"/>
        <v/>
      </c>
      <c r="AD112" s="622"/>
      <c r="AE112" s="462"/>
      <c r="AF112" s="360" t="str">
        <f t="shared" si="7"/>
        <v/>
      </c>
      <c r="AG112" s="360" t="str">
        <f t="shared" si="8"/>
        <v/>
      </c>
      <c r="AH112" s="361" t="str">
        <f t="shared" si="9"/>
        <v/>
      </c>
      <c r="AI112" s="361" t="str">
        <f t="shared" si="10"/>
        <v/>
      </c>
      <c r="AJ112" s="361" t="str">
        <f t="shared" si="11"/>
        <v/>
      </c>
      <c r="AK112" s="361" t="str">
        <f t="shared" si="12"/>
        <v/>
      </c>
      <c r="AL112" s="361" t="str">
        <f t="shared" si="13"/>
        <v/>
      </c>
      <c r="AM112" s="361" t="str">
        <f t="shared" si="14"/>
        <v/>
      </c>
      <c r="AN112" s="362" t="str">
        <f>IF(AF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2,FALSE),IF(OR(AJ112=1,AJ112=2),VLOOKUP(AH112,INDEX((係数_乗用_ガソリン,係数_乗用_CNG,係数_乗用_軽油,係数_乗用_メタノール,係数_乗用_LPG),1,1,AR112):INDEX((係数_乗用_ガソリン,係数_乗用_CNG,係数_乗用_軽油,係数_乗用_メタノール,係数_乗用_LPG),125,5,AR112),2,FALSE))))))</f>
        <v/>
      </c>
      <c r="AO112" s="362" t="str">
        <f>IF(T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3,FALSE),IF(OR(AJ112=1,AJ112=2),VLOOKUP(AH112,INDEX((係数_乗用_ガソリン,係数_乗用_CNG,係数_乗用_軽油,係数_乗用_メタノール,係数_乗用_LPG),1,1,AR112):INDEX((係数_乗用_ガソリン,係数_乗用_CNG,係数_乗用_軽油,係数_乗用_メタノール,係数_乗用_LPG),125,5,AR112),3,FALSE))))))</f>
        <v/>
      </c>
      <c r="AP112" s="361" t="str">
        <f t="shared" si="15"/>
        <v/>
      </c>
      <c r="AQ112" s="363" t="str">
        <f t="shared" si="16"/>
        <v/>
      </c>
      <c r="AR112" s="361" t="str">
        <f t="shared" si="17"/>
        <v/>
      </c>
      <c r="AS112" s="363" t="str">
        <f t="shared" si="18"/>
        <v/>
      </c>
      <c r="AT112" s="364" t="str">
        <f t="shared" si="19"/>
        <v/>
      </c>
      <c r="AV112" s="365"/>
      <c r="AX112" s="607" t="b">
        <f t="shared" si="27"/>
        <v>0</v>
      </c>
      <c r="AY112" s="6" t="str">
        <f t="shared" si="28"/>
        <v>FALSEFALSEFALSE</v>
      </c>
      <c r="AZ112" s="608">
        <f t="shared" si="20"/>
        <v>0</v>
      </c>
      <c r="BA112" s="609" t="str">
        <f t="shared" si="29"/>
        <v/>
      </c>
      <c r="BB112" s="609">
        <f t="shared" si="21"/>
        <v>0</v>
      </c>
      <c r="BC112" s="604" t="str">
        <f t="shared" si="22"/>
        <v/>
      </c>
    </row>
    <row r="113" spans="1:55" s="6" customFormat="1" ht="13.5" customHeight="1">
      <c r="A113" s="366">
        <v>56</v>
      </c>
      <c r="B113" s="108"/>
      <c r="C113" s="286"/>
      <c r="D113" s="287"/>
      <c r="E113" s="287"/>
      <c r="F113" s="288"/>
      <c r="G113" s="290"/>
      <c r="H113" s="107"/>
      <c r="I113" s="290"/>
      <c r="J113" s="107"/>
      <c r="K113" s="358" t="str">
        <f t="shared" si="0"/>
        <v/>
      </c>
      <c r="L113" s="358">
        <f t="shared" si="23"/>
        <v>0</v>
      </c>
      <c r="M113" s="358">
        <f t="shared" si="24"/>
        <v>0</v>
      </c>
      <c r="N113" s="359" t="str">
        <f t="shared" si="25"/>
        <v/>
      </c>
      <c r="O113" s="359" t="str">
        <f t="shared" si="1"/>
        <v/>
      </c>
      <c r="P113" s="359" t="str">
        <f t="shared" si="2"/>
        <v/>
      </c>
      <c r="Q113" s="359" t="str">
        <f t="shared" si="3"/>
        <v/>
      </c>
      <c r="R113" s="359" t="str">
        <f t="shared" si="4"/>
        <v/>
      </c>
      <c r="S113" s="359" t="str">
        <f t="shared" si="5"/>
        <v/>
      </c>
      <c r="T113" s="431"/>
      <c r="U113" s="515"/>
      <c r="V113" s="108"/>
      <c r="W113" s="109"/>
      <c r="X113" s="110"/>
      <c r="Y113" s="111"/>
      <c r="Z113" s="113"/>
      <c r="AA113" s="112"/>
      <c r="AB113" s="431" t="str">
        <f t="shared" si="6"/>
        <v/>
      </c>
      <c r="AC113" s="704" t="str">
        <f t="shared" si="26"/>
        <v/>
      </c>
      <c r="AD113" s="622"/>
      <c r="AE113" s="462"/>
      <c r="AF113" s="360" t="str">
        <f t="shared" si="7"/>
        <v/>
      </c>
      <c r="AG113" s="360" t="str">
        <f t="shared" si="8"/>
        <v/>
      </c>
      <c r="AH113" s="361" t="str">
        <f t="shared" si="9"/>
        <v/>
      </c>
      <c r="AI113" s="361" t="str">
        <f t="shared" si="10"/>
        <v/>
      </c>
      <c r="AJ113" s="361" t="str">
        <f t="shared" si="11"/>
        <v/>
      </c>
      <c r="AK113" s="361" t="str">
        <f t="shared" si="12"/>
        <v/>
      </c>
      <c r="AL113" s="361" t="str">
        <f t="shared" si="13"/>
        <v/>
      </c>
      <c r="AM113" s="361" t="str">
        <f t="shared" si="14"/>
        <v/>
      </c>
      <c r="AN113" s="362" t="str">
        <f>IF(AF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2,FALSE),IF(OR(AJ113=1,AJ113=2),VLOOKUP(AH113,INDEX((係数_乗用_ガソリン,係数_乗用_CNG,係数_乗用_軽油,係数_乗用_メタノール,係数_乗用_LPG),1,1,AR113):INDEX((係数_乗用_ガソリン,係数_乗用_CNG,係数_乗用_軽油,係数_乗用_メタノール,係数_乗用_LPG),125,5,AR113),2,FALSE))))))</f>
        <v/>
      </c>
      <c r="AO113" s="362" t="str">
        <f>IF(T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3,FALSE),IF(OR(AJ113=1,AJ113=2),VLOOKUP(AH113,INDEX((係数_乗用_ガソリン,係数_乗用_CNG,係数_乗用_軽油,係数_乗用_メタノール,係数_乗用_LPG),1,1,AR113):INDEX((係数_乗用_ガソリン,係数_乗用_CNG,係数_乗用_軽油,係数_乗用_メタノール,係数_乗用_LPG),125,5,AR113),3,FALSE))))))</f>
        <v/>
      </c>
      <c r="AP113" s="361" t="str">
        <f t="shared" si="15"/>
        <v/>
      </c>
      <c r="AQ113" s="363" t="str">
        <f t="shared" si="16"/>
        <v/>
      </c>
      <c r="AR113" s="361" t="str">
        <f t="shared" si="17"/>
        <v/>
      </c>
      <c r="AS113" s="363" t="str">
        <f t="shared" si="18"/>
        <v/>
      </c>
      <c r="AT113" s="364" t="str">
        <f t="shared" si="19"/>
        <v/>
      </c>
      <c r="AV113" s="365"/>
      <c r="AX113" s="607" t="b">
        <f t="shared" si="27"/>
        <v>0</v>
      </c>
      <c r="AY113" s="6" t="str">
        <f t="shared" si="28"/>
        <v>FALSEFALSEFALSE</v>
      </c>
      <c r="AZ113" s="608">
        <f t="shared" si="20"/>
        <v>0</v>
      </c>
      <c r="BA113" s="609" t="str">
        <f t="shared" si="29"/>
        <v/>
      </c>
      <c r="BB113" s="609">
        <f t="shared" si="21"/>
        <v>0</v>
      </c>
      <c r="BC113" s="604" t="str">
        <f t="shared" si="22"/>
        <v/>
      </c>
    </row>
    <row r="114" spans="1:55" s="6" customFormat="1" ht="13.5" customHeight="1">
      <c r="A114" s="366">
        <v>57</v>
      </c>
      <c r="B114" s="108"/>
      <c r="C114" s="286"/>
      <c r="D114" s="287"/>
      <c r="E114" s="287"/>
      <c r="F114" s="288"/>
      <c r="G114" s="290"/>
      <c r="H114" s="107"/>
      <c r="I114" s="290"/>
      <c r="J114" s="107"/>
      <c r="K114" s="358" t="str">
        <f t="shared" si="0"/>
        <v/>
      </c>
      <c r="L114" s="358">
        <f t="shared" si="23"/>
        <v>0</v>
      </c>
      <c r="M114" s="358">
        <f t="shared" si="24"/>
        <v>0</v>
      </c>
      <c r="N114" s="359" t="str">
        <f t="shared" si="25"/>
        <v/>
      </c>
      <c r="O114" s="359" t="str">
        <f t="shared" si="1"/>
        <v/>
      </c>
      <c r="P114" s="359" t="str">
        <f t="shared" si="2"/>
        <v/>
      </c>
      <c r="Q114" s="359" t="str">
        <f t="shared" si="3"/>
        <v/>
      </c>
      <c r="R114" s="359" t="str">
        <f t="shared" si="4"/>
        <v/>
      </c>
      <c r="S114" s="359" t="str">
        <f t="shared" si="5"/>
        <v/>
      </c>
      <c r="T114" s="431"/>
      <c r="U114" s="515"/>
      <c r="V114" s="108"/>
      <c r="W114" s="109"/>
      <c r="X114" s="110"/>
      <c r="Y114" s="111"/>
      <c r="Z114" s="113"/>
      <c r="AA114" s="112"/>
      <c r="AB114" s="431" t="str">
        <f t="shared" si="6"/>
        <v/>
      </c>
      <c r="AC114" s="704" t="str">
        <f t="shared" si="26"/>
        <v/>
      </c>
      <c r="AD114" s="622"/>
      <c r="AE114" s="462"/>
      <c r="AF114" s="360" t="str">
        <f t="shared" si="7"/>
        <v/>
      </c>
      <c r="AG114" s="360" t="str">
        <f t="shared" si="8"/>
        <v/>
      </c>
      <c r="AH114" s="361" t="str">
        <f t="shared" si="9"/>
        <v/>
      </c>
      <c r="AI114" s="361" t="str">
        <f t="shared" si="10"/>
        <v/>
      </c>
      <c r="AJ114" s="361" t="str">
        <f t="shared" si="11"/>
        <v/>
      </c>
      <c r="AK114" s="361" t="str">
        <f t="shared" si="12"/>
        <v/>
      </c>
      <c r="AL114" s="361" t="str">
        <f t="shared" si="13"/>
        <v/>
      </c>
      <c r="AM114" s="361" t="str">
        <f t="shared" si="14"/>
        <v/>
      </c>
      <c r="AN114" s="362" t="str">
        <f>IF(AF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2,FALSE),IF(OR(AJ114=1,AJ114=2),VLOOKUP(AH114,INDEX((係数_乗用_ガソリン,係数_乗用_CNG,係数_乗用_軽油,係数_乗用_メタノール,係数_乗用_LPG),1,1,AR114):INDEX((係数_乗用_ガソリン,係数_乗用_CNG,係数_乗用_軽油,係数_乗用_メタノール,係数_乗用_LPG),125,5,AR114),2,FALSE))))))</f>
        <v/>
      </c>
      <c r="AO114" s="362" t="str">
        <f>IF(T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3,FALSE),IF(OR(AJ114=1,AJ114=2),VLOOKUP(AH114,INDEX((係数_乗用_ガソリン,係数_乗用_CNG,係数_乗用_軽油,係数_乗用_メタノール,係数_乗用_LPG),1,1,AR114):INDEX((係数_乗用_ガソリン,係数_乗用_CNG,係数_乗用_軽油,係数_乗用_メタノール,係数_乗用_LPG),125,5,AR114),3,FALSE))))))</f>
        <v/>
      </c>
      <c r="AP114" s="361" t="str">
        <f t="shared" si="15"/>
        <v/>
      </c>
      <c r="AQ114" s="363" t="str">
        <f t="shared" si="16"/>
        <v/>
      </c>
      <c r="AR114" s="361" t="str">
        <f t="shared" si="17"/>
        <v/>
      </c>
      <c r="AS114" s="363" t="str">
        <f t="shared" si="18"/>
        <v/>
      </c>
      <c r="AT114" s="364" t="str">
        <f t="shared" si="19"/>
        <v/>
      </c>
      <c r="AV114" s="365"/>
      <c r="AX114" s="607" t="b">
        <f t="shared" si="27"/>
        <v>0</v>
      </c>
      <c r="AY114" s="6" t="str">
        <f t="shared" si="28"/>
        <v>FALSEFALSEFALSE</v>
      </c>
      <c r="AZ114" s="608">
        <f t="shared" si="20"/>
        <v>0</v>
      </c>
      <c r="BA114" s="609" t="str">
        <f t="shared" si="29"/>
        <v/>
      </c>
      <c r="BB114" s="609">
        <f t="shared" si="21"/>
        <v>0</v>
      </c>
      <c r="BC114" s="604" t="str">
        <f t="shared" si="22"/>
        <v/>
      </c>
    </row>
    <row r="115" spans="1:55" s="6" customFormat="1" ht="13.5" customHeight="1">
      <c r="A115" s="366">
        <v>58</v>
      </c>
      <c r="B115" s="108"/>
      <c r="C115" s="286"/>
      <c r="D115" s="287"/>
      <c r="E115" s="287"/>
      <c r="F115" s="288"/>
      <c r="G115" s="290"/>
      <c r="H115" s="107"/>
      <c r="I115" s="290"/>
      <c r="J115" s="107"/>
      <c r="K115" s="358" t="str">
        <f t="shared" si="0"/>
        <v/>
      </c>
      <c r="L115" s="358">
        <f t="shared" si="23"/>
        <v>0</v>
      </c>
      <c r="M115" s="358">
        <f t="shared" si="24"/>
        <v>0</v>
      </c>
      <c r="N115" s="359" t="str">
        <f t="shared" si="25"/>
        <v/>
      </c>
      <c r="O115" s="359" t="str">
        <f t="shared" si="1"/>
        <v/>
      </c>
      <c r="P115" s="359" t="str">
        <f t="shared" si="2"/>
        <v/>
      </c>
      <c r="Q115" s="359" t="str">
        <f t="shared" si="3"/>
        <v/>
      </c>
      <c r="R115" s="359" t="str">
        <f t="shared" si="4"/>
        <v/>
      </c>
      <c r="S115" s="359" t="str">
        <f t="shared" si="5"/>
        <v/>
      </c>
      <c r="T115" s="431"/>
      <c r="U115" s="515"/>
      <c r="V115" s="108"/>
      <c r="W115" s="109"/>
      <c r="X115" s="110"/>
      <c r="Y115" s="111"/>
      <c r="Z115" s="113"/>
      <c r="AA115" s="112"/>
      <c r="AB115" s="431" t="str">
        <f t="shared" si="6"/>
        <v/>
      </c>
      <c r="AC115" s="704" t="str">
        <f t="shared" si="26"/>
        <v/>
      </c>
      <c r="AD115" s="622"/>
      <c r="AE115" s="462"/>
      <c r="AF115" s="360" t="str">
        <f t="shared" si="7"/>
        <v/>
      </c>
      <c r="AG115" s="360" t="str">
        <f t="shared" si="8"/>
        <v/>
      </c>
      <c r="AH115" s="361" t="str">
        <f t="shared" si="9"/>
        <v/>
      </c>
      <c r="AI115" s="361" t="str">
        <f t="shared" si="10"/>
        <v/>
      </c>
      <c r="AJ115" s="361" t="str">
        <f t="shared" si="11"/>
        <v/>
      </c>
      <c r="AK115" s="361" t="str">
        <f t="shared" si="12"/>
        <v/>
      </c>
      <c r="AL115" s="361" t="str">
        <f t="shared" si="13"/>
        <v/>
      </c>
      <c r="AM115" s="361" t="str">
        <f t="shared" si="14"/>
        <v/>
      </c>
      <c r="AN115" s="362" t="str">
        <f>IF(AF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2,FALSE),IF(OR(AJ115=1,AJ115=2),VLOOKUP(AH115,INDEX((係数_乗用_ガソリン,係数_乗用_CNG,係数_乗用_軽油,係数_乗用_メタノール,係数_乗用_LPG),1,1,AR115):INDEX((係数_乗用_ガソリン,係数_乗用_CNG,係数_乗用_軽油,係数_乗用_メタノール,係数_乗用_LPG),125,5,AR115),2,FALSE))))))</f>
        <v/>
      </c>
      <c r="AO115" s="362" t="str">
        <f>IF(T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3,FALSE),IF(OR(AJ115=1,AJ115=2),VLOOKUP(AH115,INDEX((係数_乗用_ガソリン,係数_乗用_CNG,係数_乗用_軽油,係数_乗用_メタノール,係数_乗用_LPG),1,1,AR115):INDEX((係数_乗用_ガソリン,係数_乗用_CNG,係数_乗用_軽油,係数_乗用_メタノール,係数_乗用_LPG),125,5,AR115),3,FALSE))))))</f>
        <v/>
      </c>
      <c r="AP115" s="361" t="str">
        <f t="shared" si="15"/>
        <v/>
      </c>
      <c r="AQ115" s="363" t="str">
        <f t="shared" si="16"/>
        <v/>
      </c>
      <c r="AR115" s="361" t="str">
        <f t="shared" si="17"/>
        <v/>
      </c>
      <c r="AS115" s="363" t="str">
        <f t="shared" si="18"/>
        <v/>
      </c>
      <c r="AT115" s="364" t="str">
        <f t="shared" si="19"/>
        <v/>
      </c>
      <c r="AV115" s="365"/>
      <c r="AX115" s="607" t="b">
        <f t="shared" si="27"/>
        <v>0</v>
      </c>
      <c r="AY115" s="6" t="str">
        <f t="shared" si="28"/>
        <v>FALSEFALSEFALSE</v>
      </c>
      <c r="AZ115" s="608">
        <f t="shared" si="20"/>
        <v>0</v>
      </c>
      <c r="BA115" s="609" t="str">
        <f t="shared" si="29"/>
        <v/>
      </c>
      <c r="BB115" s="609">
        <f t="shared" si="21"/>
        <v>0</v>
      </c>
      <c r="BC115" s="604" t="str">
        <f t="shared" si="22"/>
        <v/>
      </c>
    </row>
    <row r="116" spans="1:55" s="6" customFormat="1" ht="13.5" customHeight="1">
      <c r="A116" s="366">
        <v>59</v>
      </c>
      <c r="B116" s="108"/>
      <c r="C116" s="286"/>
      <c r="D116" s="287"/>
      <c r="E116" s="287"/>
      <c r="F116" s="288"/>
      <c r="G116" s="290"/>
      <c r="H116" s="107"/>
      <c r="I116" s="290"/>
      <c r="J116" s="107"/>
      <c r="K116" s="358" t="str">
        <f t="shared" si="0"/>
        <v/>
      </c>
      <c r="L116" s="358">
        <f t="shared" si="23"/>
        <v>0</v>
      </c>
      <c r="M116" s="358">
        <f t="shared" si="24"/>
        <v>0</v>
      </c>
      <c r="N116" s="359" t="str">
        <f t="shared" si="25"/>
        <v/>
      </c>
      <c r="O116" s="359" t="str">
        <f t="shared" si="1"/>
        <v/>
      </c>
      <c r="P116" s="359" t="str">
        <f t="shared" si="2"/>
        <v/>
      </c>
      <c r="Q116" s="359" t="str">
        <f t="shared" si="3"/>
        <v/>
      </c>
      <c r="R116" s="359" t="str">
        <f t="shared" si="4"/>
        <v/>
      </c>
      <c r="S116" s="359" t="str">
        <f t="shared" si="5"/>
        <v/>
      </c>
      <c r="T116" s="431"/>
      <c r="U116" s="515"/>
      <c r="V116" s="108"/>
      <c r="W116" s="109"/>
      <c r="X116" s="110"/>
      <c r="Y116" s="111"/>
      <c r="Z116" s="113"/>
      <c r="AA116" s="112"/>
      <c r="AB116" s="431" t="str">
        <f t="shared" si="6"/>
        <v/>
      </c>
      <c r="AC116" s="704" t="str">
        <f t="shared" si="26"/>
        <v/>
      </c>
      <c r="AD116" s="622"/>
      <c r="AE116" s="462"/>
      <c r="AF116" s="360" t="str">
        <f t="shared" si="7"/>
        <v/>
      </c>
      <c r="AG116" s="360" t="str">
        <f t="shared" si="8"/>
        <v/>
      </c>
      <c r="AH116" s="361" t="str">
        <f t="shared" si="9"/>
        <v/>
      </c>
      <c r="AI116" s="361" t="str">
        <f t="shared" si="10"/>
        <v/>
      </c>
      <c r="AJ116" s="361" t="str">
        <f t="shared" si="11"/>
        <v/>
      </c>
      <c r="AK116" s="361" t="str">
        <f t="shared" si="12"/>
        <v/>
      </c>
      <c r="AL116" s="361" t="str">
        <f t="shared" si="13"/>
        <v/>
      </c>
      <c r="AM116" s="361" t="str">
        <f t="shared" si="14"/>
        <v/>
      </c>
      <c r="AN116" s="362" t="str">
        <f>IF(AF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2,FALSE),IF(OR(AJ116=1,AJ116=2),VLOOKUP(AH116,INDEX((係数_乗用_ガソリン,係数_乗用_CNG,係数_乗用_軽油,係数_乗用_メタノール,係数_乗用_LPG),1,1,AR116):INDEX((係数_乗用_ガソリン,係数_乗用_CNG,係数_乗用_軽油,係数_乗用_メタノール,係数_乗用_LPG),125,5,AR116),2,FALSE))))))</f>
        <v/>
      </c>
      <c r="AO116" s="362" t="str">
        <f>IF(T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3,FALSE),IF(OR(AJ116=1,AJ116=2),VLOOKUP(AH116,INDEX((係数_乗用_ガソリン,係数_乗用_CNG,係数_乗用_軽油,係数_乗用_メタノール,係数_乗用_LPG),1,1,AR116):INDEX((係数_乗用_ガソリン,係数_乗用_CNG,係数_乗用_軽油,係数_乗用_メタノール,係数_乗用_LPG),125,5,AR116),3,FALSE))))))</f>
        <v/>
      </c>
      <c r="AP116" s="361" t="str">
        <f t="shared" si="15"/>
        <v/>
      </c>
      <c r="AQ116" s="363" t="str">
        <f t="shared" si="16"/>
        <v/>
      </c>
      <c r="AR116" s="361" t="str">
        <f t="shared" si="17"/>
        <v/>
      </c>
      <c r="AS116" s="363" t="str">
        <f t="shared" si="18"/>
        <v/>
      </c>
      <c r="AT116" s="364" t="str">
        <f t="shared" si="19"/>
        <v/>
      </c>
      <c r="AV116" s="365"/>
      <c r="AX116" s="607" t="b">
        <f t="shared" si="27"/>
        <v>0</v>
      </c>
      <c r="AY116" s="6" t="str">
        <f t="shared" si="28"/>
        <v>FALSEFALSEFALSE</v>
      </c>
      <c r="AZ116" s="608">
        <f t="shared" si="20"/>
        <v>0</v>
      </c>
      <c r="BA116" s="609" t="str">
        <f t="shared" si="29"/>
        <v/>
      </c>
      <c r="BB116" s="609">
        <f t="shared" si="21"/>
        <v>0</v>
      </c>
      <c r="BC116" s="604" t="str">
        <f t="shared" si="22"/>
        <v/>
      </c>
    </row>
    <row r="117" spans="1:55" s="6" customFormat="1" ht="13.5" customHeight="1">
      <c r="A117" s="366">
        <v>60</v>
      </c>
      <c r="B117" s="108"/>
      <c r="C117" s="286"/>
      <c r="D117" s="287"/>
      <c r="E117" s="287"/>
      <c r="F117" s="288"/>
      <c r="G117" s="290"/>
      <c r="H117" s="107"/>
      <c r="I117" s="290"/>
      <c r="J117" s="107"/>
      <c r="K117" s="358" t="str">
        <f t="shared" si="0"/>
        <v/>
      </c>
      <c r="L117" s="358">
        <f t="shared" si="23"/>
        <v>0</v>
      </c>
      <c r="M117" s="358">
        <f t="shared" si="24"/>
        <v>0</v>
      </c>
      <c r="N117" s="359" t="str">
        <f t="shared" si="25"/>
        <v/>
      </c>
      <c r="O117" s="359" t="str">
        <f t="shared" si="1"/>
        <v/>
      </c>
      <c r="P117" s="359" t="str">
        <f t="shared" si="2"/>
        <v/>
      </c>
      <c r="Q117" s="359" t="str">
        <f t="shared" si="3"/>
        <v/>
      </c>
      <c r="R117" s="359" t="str">
        <f t="shared" si="4"/>
        <v/>
      </c>
      <c r="S117" s="359" t="str">
        <f t="shared" si="5"/>
        <v/>
      </c>
      <c r="T117" s="431"/>
      <c r="U117" s="515"/>
      <c r="V117" s="108"/>
      <c r="W117" s="109"/>
      <c r="X117" s="110"/>
      <c r="Y117" s="111"/>
      <c r="Z117" s="113"/>
      <c r="AA117" s="112"/>
      <c r="AB117" s="431" t="str">
        <f t="shared" si="6"/>
        <v/>
      </c>
      <c r="AC117" s="704" t="str">
        <f t="shared" si="26"/>
        <v/>
      </c>
      <c r="AD117" s="622"/>
      <c r="AE117" s="462"/>
      <c r="AF117" s="360" t="str">
        <f t="shared" si="7"/>
        <v/>
      </c>
      <c r="AG117" s="360" t="str">
        <f t="shared" si="8"/>
        <v/>
      </c>
      <c r="AH117" s="361" t="str">
        <f t="shared" si="9"/>
        <v/>
      </c>
      <c r="AI117" s="361" t="str">
        <f t="shared" si="10"/>
        <v/>
      </c>
      <c r="AJ117" s="361" t="str">
        <f t="shared" si="11"/>
        <v/>
      </c>
      <c r="AK117" s="361" t="str">
        <f t="shared" si="12"/>
        <v/>
      </c>
      <c r="AL117" s="361" t="str">
        <f t="shared" si="13"/>
        <v/>
      </c>
      <c r="AM117" s="361" t="str">
        <f t="shared" si="14"/>
        <v/>
      </c>
      <c r="AN117" s="362" t="str">
        <f>IF(AF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2,FALSE),IF(OR(AJ117=1,AJ117=2),VLOOKUP(AH117,INDEX((係数_乗用_ガソリン,係数_乗用_CNG,係数_乗用_軽油,係数_乗用_メタノール,係数_乗用_LPG),1,1,AR117):INDEX((係数_乗用_ガソリン,係数_乗用_CNG,係数_乗用_軽油,係数_乗用_メタノール,係数_乗用_LPG),125,5,AR117),2,FALSE))))))</f>
        <v/>
      </c>
      <c r="AO117" s="362" t="str">
        <f>IF(T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3,FALSE),IF(OR(AJ117=1,AJ117=2),VLOOKUP(AH117,INDEX((係数_乗用_ガソリン,係数_乗用_CNG,係数_乗用_軽油,係数_乗用_メタノール,係数_乗用_LPG),1,1,AR117):INDEX((係数_乗用_ガソリン,係数_乗用_CNG,係数_乗用_軽油,係数_乗用_メタノール,係数_乗用_LPG),125,5,AR117),3,FALSE))))))</f>
        <v/>
      </c>
      <c r="AP117" s="361" t="str">
        <f t="shared" si="15"/>
        <v/>
      </c>
      <c r="AQ117" s="363" t="str">
        <f t="shared" si="16"/>
        <v/>
      </c>
      <c r="AR117" s="361" t="str">
        <f t="shared" si="17"/>
        <v/>
      </c>
      <c r="AS117" s="363" t="str">
        <f t="shared" si="18"/>
        <v/>
      </c>
      <c r="AT117" s="364" t="str">
        <f t="shared" si="19"/>
        <v/>
      </c>
      <c r="AV117" s="365"/>
      <c r="AX117" s="607" t="b">
        <f t="shared" si="27"/>
        <v>0</v>
      </c>
      <c r="AY117" s="6" t="str">
        <f t="shared" si="28"/>
        <v>FALSEFALSEFALSE</v>
      </c>
      <c r="AZ117" s="608">
        <f t="shared" si="20"/>
        <v>0</v>
      </c>
      <c r="BA117" s="609" t="str">
        <f t="shared" si="29"/>
        <v/>
      </c>
      <c r="BB117" s="609">
        <f t="shared" si="21"/>
        <v>0</v>
      </c>
      <c r="BC117" s="604" t="str">
        <f t="shared" si="22"/>
        <v/>
      </c>
    </row>
    <row r="118" spans="1:55" s="6" customFormat="1" ht="13.5" customHeight="1">
      <c r="A118" s="366">
        <v>61</v>
      </c>
      <c r="B118" s="108"/>
      <c r="C118" s="286"/>
      <c r="D118" s="287"/>
      <c r="E118" s="287"/>
      <c r="F118" s="288"/>
      <c r="G118" s="290"/>
      <c r="H118" s="107"/>
      <c r="I118" s="290"/>
      <c r="J118" s="107"/>
      <c r="K118" s="358" t="str">
        <f t="shared" si="0"/>
        <v/>
      </c>
      <c r="L118" s="358">
        <f t="shared" si="23"/>
        <v>0</v>
      </c>
      <c r="M118" s="358">
        <f t="shared" si="24"/>
        <v>0</v>
      </c>
      <c r="N118" s="359" t="str">
        <f t="shared" si="25"/>
        <v/>
      </c>
      <c r="O118" s="359" t="str">
        <f t="shared" si="1"/>
        <v/>
      </c>
      <c r="P118" s="359" t="str">
        <f t="shared" si="2"/>
        <v/>
      </c>
      <c r="Q118" s="359" t="str">
        <f t="shared" si="3"/>
        <v/>
      </c>
      <c r="R118" s="359" t="str">
        <f t="shared" si="4"/>
        <v/>
      </c>
      <c r="S118" s="359" t="str">
        <f t="shared" si="5"/>
        <v/>
      </c>
      <c r="T118" s="431"/>
      <c r="U118" s="515"/>
      <c r="V118" s="108"/>
      <c r="W118" s="109"/>
      <c r="X118" s="110"/>
      <c r="Y118" s="111"/>
      <c r="Z118" s="113"/>
      <c r="AA118" s="112"/>
      <c r="AB118" s="431" t="str">
        <f t="shared" si="6"/>
        <v/>
      </c>
      <c r="AC118" s="704" t="str">
        <f t="shared" si="26"/>
        <v/>
      </c>
      <c r="AD118" s="622"/>
      <c r="AE118" s="462"/>
      <c r="AF118" s="360" t="str">
        <f t="shared" si="7"/>
        <v/>
      </c>
      <c r="AG118" s="360" t="str">
        <f t="shared" si="8"/>
        <v/>
      </c>
      <c r="AH118" s="361" t="str">
        <f t="shared" si="9"/>
        <v/>
      </c>
      <c r="AI118" s="361" t="str">
        <f t="shared" si="10"/>
        <v/>
      </c>
      <c r="AJ118" s="361" t="str">
        <f t="shared" si="11"/>
        <v/>
      </c>
      <c r="AK118" s="361" t="str">
        <f t="shared" si="12"/>
        <v/>
      </c>
      <c r="AL118" s="361" t="str">
        <f t="shared" si="13"/>
        <v/>
      </c>
      <c r="AM118" s="361" t="str">
        <f t="shared" si="14"/>
        <v/>
      </c>
      <c r="AN118" s="362" t="str">
        <f>IF(AF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2,FALSE),IF(OR(AJ118=1,AJ118=2),VLOOKUP(AH118,INDEX((係数_乗用_ガソリン,係数_乗用_CNG,係数_乗用_軽油,係数_乗用_メタノール,係数_乗用_LPG),1,1,AR118):INDEX((係数_乗用_ガソリン,係数_乗用_CNG,係数_乗用_軽油,係数_乗用_メタノール,係数_乗用_LPG),125,5,AR118),2,FALSE))))))</f>
        <v/>
      </c>
      <c r="AO118" s="362" t="str">
        <f>IF(T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3,FALSE),IF(OR(AJ118=1,AJ118=2),VLOOKUP(AH118,INDEX((係数_乗用_ガソリン,係数_乗用_CNG,係数_乗用_軽油,係数_乗用_メタノール,係数_乗用_LPG),1,1,AR118):INDEX((係数_乗用_ガソリン,係数_乗用_CNG,係数_乗用_軽油,係数_乗用_メタノール,係数_乗用_LPG),125,5,AR118),3,FALSE))))))</f>
        <v/>
      </c>
      <c r="AP118" s="361" t="str">
        <f t="shared" si="15"/>
        <v/>
      </c>
      <c r="AQ118" s="363" t="str">
        <f t="shared" si="16"/>
        <v/>
      </c>
      <c r="AR118" s="361" t="str">
        <f t="shared" si="17"/>
        <v/>
      </c>
      <c r="AS118" s="363" t="str">
        <f t="shared" si="18"/>
        <v/>
      </c>
      <c r="AT118" s="364" t="str">
        <f t="shared" si="19"/>
        <v/>
      </c>
      <c r="AV118" s="365"/>
      <c r="AX118" s="607" t="b">
        <f t="shared" si="27"/>
        <v>0</v>
      </c>
      <c r="AY118" s="6" t="str">
        <f t="shared" si="28"/>
        <v>FALSEFALSEFALSE</v>
      </c>
      <c r="AZ118" s="608">
        <f t="shared" si="20"/>
        <v>0</v>
      </c>
      <c r="BA118" s="609" t="str">
        <f t="shared" si="29"/>
        <v/>
      </c>
      <c r="BB118" s="609">
        <f t="shared" si="21"/>
        <v>0</v>
      </c>
      <c r="BC118" s="604" t="str">
        <f t="shared" si="22"/>
        <v/>
      </c>
    </row>
    <row r="119" spans="1:55" s="6" customFormat="1" ht="13.5" customHeight="1">
      <c r="A119" s="366">
        <v>62</v>
      </c>
      <c r="B119" s="108"/>
      <c r="C119" s="286"/>
      <c r="D119" s="287"/>
      <c r="E119" s="287"/>
      <c r="F119" s="288"/>
      <c r="G119" s="290"/>
      <c r="H119" s="107"/>
      <c r="I119" s="290"/>
      <c r="J119" s="107"/>
      <c r="K119" s="358" t="str">
        <f t="shared" si="0"/>
        <v/>
      </c>
      <c r="L119" s="358">
        <f t="shared" si="23"/>
        <v>0</v>
      </c>
      <c r="M119" s="358">
        <f t="shared" si="24"/>
        <v>0</v>
      </c>
      <c r="N119" s="359" t="str">
        <f t="shared" si="25"/>
        <v/>
      </c>
      <c r="O119" s="359" t="str">
        <f t="shared" si="1"/>
        <v/>
      </c>
      <c r="P119" s="359" t="str">
        <f t="shared" si="2"/>
        <v/>
      </c>
      <c r="Q119" s="359" t="str">
        <f t="shared" si="3"/>
        <v/>
      </c>
      <c r="R119" s="359" t="str">
        <f t="shared" si="4"/>
        <v/>
      </c>
      <c r="S119" s="359" t="str">
        <f t="shared" si="5"/>
        <v/>
      </c>
      <c r="T119" s="431"/>
      <c r="U119" s="515"/>
      <c r="V119" s="108"/>
      <c r="W119" s="109"/>
      <c r="X119" s="110"/>
      <c r="Y119" s="111"/>
      <c r="Z119" s="113"/>
      <c r="AA119" s="112"/>
      <c r="AB119" s="431" t="str">
        <f t="shared" si="6"/>
        <v/>
      </c>
      <c r="AC119" s="704" t="str">
        <f t="shared" si="26"/>
        <v/>
      </c>
      <c r="AD119" s="622"/>
      <c r="AE119" s="462"/>
      <c r="AF119" s="360" t="str">
        <f t="shared" si="7"/>
        <v/>
      </c>
      <c r="AG119" s="360" t="str">
        <f t="shared" si="8"/>
        <v/>
      </c>
      <c r="AH119" s="361" t="str">
        <f t="shared" si="9"/>
        <v/>
      </c>
      <c r="AI119" s="361" t="str">
        <f t="shared" si="10"/>
        <v/>
      </c>
      <c r="AJ119" s="361" t="str">
        <f t="shared" si="11"/>
        <v/>
      </c>
      <c r="AK119" s="361" t="str">
        <f t="shared" si="12"/>
        <v/>
      </c>
      <c r="AL119" s="361" t="str">
        <f t="shared" si="13"/>
        <v/>
      </c>
      <c r="AM119" s="361" t="str">
        <f t="shared" si="14"/>
        <v/>
      </c>
      <c r="AN119" s="362" t="str">
        <f>IF(AF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2,FALSE),IF(OR(AJ119=1,AJ119=2),VLOOKUP(AH119,INDEX((係数_乗用_ガソリン,係数_乗用_CNG,係数_乗用_軽油,係数_乗用_メタノール,係数_乗用_LPG),1,1,AR119):INDEX((係数_乗用_ガソリン,係数_乗用_CNG,係数_乗用_軽油,係数_乗用_メタノール,係数_乗用_LPG),125,5,AR119),2,FALSE))))))</f>
        <v/>
      </c>
      <c r="AO119" s="362" t="str">
        <f>IF(T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3,FALSE),IF(OR(AJ119=1,AJ119=2),VLOOKUP(AH119,INDEX((係数_乗用_ガソリン,係数_乗用_CNG,係数_乗用_軽油,係数_乗用_メタノール,係数_乗用_LPG),1,1,AR119):INDEX((係数_乗用_ガソリン,係数_乗用_CNG,係数_乗用_軽油,係数_乗用_メタノール,係数_乗用_LPG),125,5,AR119),3,FALSE))))))</f>
        <v/>
      </c>
      <c r="AP119" s="361" t="str">
        <f t="shared" si="15"/>
        <v/>
      </c>
      <c r="AQ119" s="363" t="str">
        <f t="shared" si="16"/>
        <v/>
      </c>
      <c r="AR119" s="361" t="str">
        <f t="shared" si="17"/>
        <v/>
      </c>
      <c r="AS119" s="363" t="str">
        <f t="shared" si="18"/>
        <v/>
      </c>
      <c r="AT119" s="364" t="str">
        <f t="shared" si="19"/>
        <v/>
      </c>
      <c r="AV119" s="365"/>
      <c r="AX119" s="607" t="b">
        <f t="shared" si="27"/>
        <v>0</v>
      </c>
      <c r="AY119" s="6" t="str">
        <f t="shared" si="28"/>
        <v>FALSEFALSEFALSE</v>
      </c>
      <c r="AZ119" s="608">
        <f t="shared" si="20"/>
        <v>0</v>
      </c>
      <c r="BA119" s="609" t="str">
        <f t="shared" si="29"/>
        <v/>
      </c>
      <c r="BB119" s="609">
        <f t="shared" si="21"/>
        <v>0</v>
      </c>
      <c r="BC119" s="604" t="str">
        <f t="shared" si="22"/>
        <v/>
      </c>
    </row>
    <row r="120" spans="1:55" s="6" customFormat="1" ht="13.5" customHeight="1">
      <c r="A120" s="366">
        <v>63</v>
      </c>
      <c r="B120" s="108"/>
      <c r="C120" s="286"/>
      <c r="D120" s="287"/>
      <c r="E120" s="287"/>
      <c r="F120" s="288"/>
      <c r="G120" s="290"/>
      <c r="H120" s="107"/>
      <c r="I120" s="290"/>
      <c r="J120" s="107"/>
      <c r="K120" s="358" t="str">
        <f t="shared" si="0"/>
        <v/>
      </c>
      <c r="L120" s="358">
        <f t="shared" si="23"/>
        <v>0</v>
      </c>
      <c r="M120" s="358">
        <f t="shared" si="24"/>
        <v>0</v>
      </c>
      <c r="N120" s="359" t="str">
        <f t="shared" si="25"/>
        <v/>
      </c>
      <c r="O120" s="359" t="str">
        <f t="shared" si="1"/>
        <v/>
      </c>
      <c r="P120" s="359" t="str">
        <f t="shared" si="2"/>
        <v/>
      </c>
      <c r="Q120" s="359" t="str">
        <f t="shared" si="3"/>
        <v/>
      </c>
      <c r="R120" s="359" t="str">
        <f t="shared" si="4"/>
        <v/>
      </c>
      <c r="S120" s="359" t="str">
        <f t="shared" si="5"/>
        <v/>
      </c>
      <c r="T120" s="431"/>
      <c r="U120" s="515"/>
      <c r="V120" s="108"/>
      <c r="W120" s="109"/>
      <c r="X120" s="110"/>
      <c r="Y120" s="111"/>
      <c r="Z120" s="113"/>
      <c r="AA120" s="112"/>
      <c r="AB120" s="431" t="str">
        <f t="shared" si="6"/>
        <v/>
      </c>
      <c r="AC120" s="704" t="str">
        <f t="shared" si="26"/>
        <v/>
      </c>
      <c r="AD120" s="622"/>
      <c r="AE120" s="462"/>
      <c r="AF120" s="360" t="str">
        <f t="shared" si="7"/>
        <v/>
      </c>
      <c r="AG120" s="360" t="str">
        <f t="shared" si="8"/>
        <v/>
      </c>
      <c r="AH120" s="361" t="str">
        <f t="shared" si="9"/>
        <v/>
      </c>
      <c r="AI120" s="361" t="str">
        <f t="shared" si="10"/>
        <v/>
      </c>
      <c r="AJ120" s="361" t="str">
        <f t="shared" si="11"/>
        <v/>
      </c>
      <c r="AK120" s="361" t="str">
        <f t="shared" si="12"/>
        <v/>
      </c>
      <c r="AL120" s="361" t="str">
        <f t="shared" si="13"/>
        <v/>
      </c>
      <c r="AM120" s="361" t="str">
        <f t="shared" si="14"/>
        <v/>
      </c>
      <c r="AN120" s="362" t="str">
        <f>IF(AF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2,FALSE),IF(OR(AJ120=1,AJ120=2),VLOOKUP(AH120,INDEX((係数_乗用_ガソリン,係数_乗用_CNG,係数_乗用_軽油,係数_乗用_メタノール,係数_乗用_LPG),1,1,AR120):INDEX((係数_乗用_ガソリン,係数_乗用_CNG,係数_乗用_軽油,係数_乗用_メタノール,係数_乗用_LPG),125,5,AR120),2,FALSE))))))</f>
        <v/>
      </c>
      <c r="AO120" s="362" t="str">
        <f>IF(T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3,FALSE),IF(OR(AJ120=1,AJ120=2),VLOOKUP(AH120,INDEX((係数_乗用_ガソリン,係数_乗用_CNG,係数_乗用_軽油,係数_乗用_メタノール,係数_乗用_LPG),1,1,AR120):INDEX((係数_乗用_ガソリン,係数_乗用_CNG,係数_乗用_軽油,係数_乗用_メタノール,係数_乗用_LPG),125,5,AR120),3,FALSE))))))</f>
        <v/>
      </c>
      <c r="AP120" s="361" t="str">
        <f t="shared" si="15"/>
        <v/>
      </c>
      <c r="AQ120" s="363" t="str">
        <f t="shared" si="16"/>
        <v/>
      </c>
      <c r="AR120" s="361" t="str">
        <f t="shared" si="17"/>
        <v/>
      </c>
      <c r="AS120" s="363" t="str">
        <f t="shared" si="18"/>
        <v/>
      </c>
      <c r="AT120" s="364" t="str">
        <f t="shared" si="19"/>
        <v/>
      </c>
      <c r="AV120" s="365"/>
      <c r="AX120" s="607" t="b">
        <f t="shared" si="27"/>
        <v>0</v>
      </c>
      <c r="AY120" s="6" t="str">
        <f t="shared" si="28"/>
        <v>FALSEFALSEFALSE</v>
      </c>
      <c r="AZ120" s="608">
        <f t="shared" si="20"/>
        <v>0</v>
      </c>
      <c r="BA120" s="609" t="str">
        <f t="shared" si="29"/>
        <v/>
      </c>
      <c r="BB120" s="609">
        <f t="shared" si="21"/>
        <v>0</v>
      </c>
      <c r="BC120" s="604" t="str">
        <f t="shared" si="22"/>
        <v/>
      </c>
    </row>
    <row r="121" spans="1:55" s="6" customFormat="1" ht="13.5" customHeight="1">
      <c r="A121" s="366">
        <v>64</v>
      </c>
      <c r="B121" s="108"/>
      <c r="C121" s="286"/>
      <c r="D121" s="287"/>
      <c r="E121" s="287"/>
      <c r="F121" s="288"/>
      <c r="G121" s="290"/>
      <c r="H121" s="107"/>
      <c r="I121" s="290"/>
      <c r="J121" s="107"/>
      <c r="K121" s="358" t="str">
        <f t="shared" si="0"/>
        <v/>
      </c>
      <c r="L121" s="358">
        <f t="shared" si="23"/>
        <v>0</v>
      </c>
      <c r="M121" s="358">
        <f t="shared" si="24"/>
        <v>0</v>
      </c>
      <c r="N121" s="359" t="str">
        <f t="shared" si="25"/>
        <v/>
      </c>
      <c r="O121" s="359" t="str">
        <f t="shared" si="1"/>
        <v/>
      </c>
      <c r="P121" s="359" t="str">
        <f t="shared" si="2"/>
        <v/>
      </c>
      <c r="Q121" s="359" t="str">
        <f t="shared" si="3"/>
        <v/>
      </c>
      <c r="R121" s="359" t="str">
        <f t="shared" si="4"/>
        <v/>
      </c>
      <c r="S121" s="359" t="str">
        <f t="shared" si="5"/>
        <v/>
      </c>
      <c r="T121" s="431"/>
      <c r="U121" s="515"/>
      <c r="V121" s="108"/>
      <c r="W121" s="109"/>
      <c r="X121" s="110"/>
      <c r="Y121" s="111"/>
      <c r="Z121" s="113"/>
      <c r="AA121" s="112"/>
      <c r="AB121" s="431" t="str">
        <f t="shared" si="6"/>
        <v/>
      </c>
      <c r="AC121" s="704" t="str">
        <f t="shared" si="26"/>
        <v/>
      </c>
      <c r="AD121" s="622"/>
      <c r="AE121" s="462"/>
      <c r="AF121" s="360" t="str">
        <f t="shared" si="7"/>
        <v/>
      </c>
      <c r="AG121" s="360" t="str">
        <f t="shared" si="8"/>
        <v/>
      </c>
      <c r="AH121" s="361" t="str">
        <f t="shared" si="9"/>
        <v/>
      </c>
      <c r="AI121" s="361" t="str">
        <f t="shared" si="10"/>
        <v/>
      </c>
      <c r="AJ121" s="361" t="str">
        <f t="shared" si="11"/>
        <v/>
      </c>
      <c r="AK121" s="361" t="str">
        <f t="shared" si="12"/>
        <v/>
      </c>
      <c r="AL121" s="361" t="str">
        <f t="shared" si="13"/>
        <v/>
      </c>
      <c r="AM121" s="361" t="str">
        <f t="shared" si="14"/>
        <v/>
      </c>
      <c r="AN121" s="362" t="str">
        <f>IF(AF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2,FALSE),IF(OR(AJ121=1,AJ121=2),VLOOKUP(AH121,INDEX((係数_乗用_ガソリン,係数_乗用_CNG,係数_乗用_軽油,係数_乗用_メタノール,係数_乗用_LPG),1,1,AR121):INDEX((係数_乗用_ガソリン,係数_乗用_CNG,係数_乗用_軽油,係数_乗用_メタノール,係数_乗用_LPG),125,5,AR121),2,FALSE))))))</f>
        <v/>
      </c>
      <c r="AO121" s="362" t="str">
        <f>IF(T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3,FALSE),IF(OR(AJ121=1,AJ121=2),VLOOKUP(AH121,INDEX((係数_乗用_ガソリン,係数_乗用_CNG,係数_乗用_軽油,係数_乗用_メタノール,係数_乗用_LPG),1,1,AR121):INDEX((係数_乗用_ガソリン,係数_乗用_CNG,係数_乗用_軽油,係数_乗用_メタノール,係数_乗用_LPG),125,5,AR121),3,FALSE))))))</f>
        <v/>
      </c>
      <c r="AP121" s="361" t="str">
        <f t="shared" si="15"/>
        <v/>
      </c>
      <c r="AQ121" s="363" t="str">
        <f t="shared" si="16"/>
        <v/>
      </c>
      <c r="AR121" s="361" t="str">
        <f t="shared" si="17"/>
        <v/>
      </c>
      <c r="AS121" s="363" t="str">
        <f t="shared" si="18"/>
        <v/>
      </c>
      <c r="AT121" s="364" t="str">
        <f t="shared" si="19"/>
        <v/>
      </c>
      <c r="AV121" s="365"/>
      <c r="AX121" s="607" t="b">
        <f t="shared" si="27"/>
        <v>0</v>
      </c>
      <c r="AY121" s="6" t="str">
        <f t="shared" si="28"/>
        <v>FALSEFALSEFALSE</v>
      </c>
      <c r="AZ121" s="608">
        <f t="shared" si="20"/>
        <v>0</v>
      </c>
      <c r="BA121" s="609" t="str">
        <f t="shared" si="29"/>
        <v/>
      </c>
      <c r="BB121" s="609">
        <f t="shared" si="21"/>
        <v>0</v>
      </c>
      <c r="BC121" s="604" t="str">
        <f t="shared" si="22"/>
        <v/>
      </c>
    </row>
    <row r="122" spans="1:55" s="6" customFormat="1" ht="13.5" customHeight="1">
      <c r="A122" s="366">
        <v>65</v>
      </c>
      <c r="B122" s="108"/>
      <c r="C122" s="286"/>
      <c r="D122" s="287"/>
      <c r="E122" s="287"/>
      <c r="F122" s="288"/>
      <c r="G122" s="290"/>
      <c r="H122" s="107"/>
      <c r="I122" s="290"/>
      <c r="J122" s="107"/>
      <c r="K122" s="358" t="str">
        <f t="shared" ref="K122:K185" si="30">C122&amp;D122&amp;E122&amp;F122</f>
        <v/>
      </c>
      <c r="L122" s="358">
        <f t="shared" si="23"/>
        <v>0</v>
      </c>
      <c r="M122" s="358">
        <f t="shared" si="24"/>
        <v>0</v>
      </c>
      <c r="N122" s="359" t="str">
        <f t="shared" si="25"/>
        <v/>
      </c>
      <c r="O122" s="359" t="str">
        <f t="shared" ref="O122:O185" si="31">IF(AND($N122&lt;&gt;"ERROR",$L122&lt;=$U$50,$M122&lt;=$U$50,$M122&lt;&gt;0),"(減車済)","")</f>
        <v/>
      </c>
      <c r="P122" s="359" t="str">
        <f t="shared" ref="P122:P185" si="32">IF(AND($N122&lt;&gt;"ERROR",$L122&lt;$U$50,AND($M122&gt;$U$50,$M122&lt;=$W$50),$M122&lt;&gt;0),"減車","")</f>
        <v/>
      </c>
      <c r="Q122" s="359" t="str">
        <f t="shared" ref="Q122:Q185" si="33">IF(AND($N122&lt;&gt;"ERROR",$L122&gt;$U$50,$M122&lt;=$W$50,$M122&lt;&gt;0),"一時使用","")</f>
        <v/>
      </c>
      <c r="R122" s="359" t="str">
        <f t="shared" ref="R122:R185" si="34">IF(AND($N122&lt;&gt;"ERROR",AND($L122&gt;0,$L122&lt;=$U$50),$M122=0),"継続","")</f>
        <v/>
      </c>
      <c r="S122" s="359" t="str">
        <f t="shared" ref="S122:S185" si="35">IF(AND($N122&lt;&gt;"ERROR",AND($L122&gt;$U$50),$M122=0),"新規","")</f>
        <v/>
      </c>
      <c r="T122" s="431"/>
      <c r="U122" s="515"/>
      <c r="V122" s="108"/>
      <c r="W122" s="109"/>
      <c r="X122" s="110"/>
      <c r="Y122" s="111"/>
      <c r="Z122" s="113"/>
      <c r="AA122" s="112"/>
      <c r="AB122" s="431" t="str">
        <f t="shared" ref="AB122:AB185" si="36">IF(AF122="","",IF(AM122=1,VLOOKUP(AN122,低公害車判別,2,FALSE),IF(AM122=3,VLOOKUP(AN122,低公害車判別,2,FALSE),IF(AM122=4,VLOOKUP(AO122,低公害車判別,2,FALSE),"低公害車"))))</f>
        <v/>
      </c>
      <c r="AC122" s="704" t="str">
        <f t="shared" si="26"/>
        <v/>
      </c>
      <c r="AD122" s="622"/>
      <c r="AE122" s="462"/>
      <c r="AF122" s="360" t="str">
        <f t="shared" ref="AF122:AF185" si="37">IF(OR(T122="(減車済)",T122=""),"",1)</f>
        <v/>
      </c>
      <c r="AG122" s="360" t="str">
        <f t="shared" ref="AG122:AG185" si="38">IF(OR(T122="継続",T122="新規"),1,"")</f>
        <v/>
      </c>
      <c r="AH122" s="361" t="str">
        <f t="shared" ref="AH122:AH185" si="39">IF(AF122="","",UPPER(ASC(X122)))</f>
        <v/>
      </c>
      <c r="AI122" s="361" t="str">
        <f t="shared" ref="AI122:AI185" si="40">IF(AF122="","",IF(V122="","",IF(V122="普通",1,IF(V122="小型",2,0))))</f>
        <v/>
      </c>
      <c r="AJ122" s="361" t="str">
        <f t="shared" ref="AJ122:AJ185" si="41">IF(AF122="","",IF(W122="","",VLOOKUP(W122,用途,2,FALSE)))</f>
        <v/>
      </c>
      <c r="AK122" s="361" t="str">
        <f t="shared" ref="AK122:AK185" si="42">IF(AF122="","",IF(Y122="","",IF(Y122&lt;=10,1,IF(Y122&lt;30,2,IF(Y122&gt;=30,3,0)))))</f>
        <v/>
      </c>
      <c r="AL122" s="361" t="str">
        <f t="shared" ref="AL122:AL185" si="43">IF(AF122="","",IF(Z122="","",IF(Z122&lt;=1.7*1000,1,IF(Z122&lt;=2.5*1000,2,IF(Z122&lt;=3.5*1000,3,IF(Z122&lt;8*1000,4,IF(Z122&gt;=8*1000,5,"")))))))</f>
        <v/>
      </c>
      <c r="AM122" s="361" t="str">
        <f t="shared" ref="AM122:AM185" si="44">IF(AF122="","",IF(AA122="","",VLOOKUP(AA122,燃料の種類,2,FALSE)))</f>
        <v/>
      </c>
      <c r="AN122" s="362" t="str">
        <f>IF(AF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2,FALSE),IF(OR(AJ122=1,AJ122=2),VLOOKUP(AH122,INDEX((係数_乗用_ガソリン,係数_乗用_CNG,係数_乗用_軽油,係数_乗用_メタノール,係数_乗用_LPG),1,1,AR122):INDEX((係数_乗用_ガソリン,係数_乗用_CNG,係数_乗用_軽油,係数_乗用_メタノール,係数_乗用_LPG),125,5,AR122),2,FALSE))))))</f>
        <v/>
      </c>
      <c r="AO122" s="362" t="str">
        <f>IF(T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3,FALSE),IF(OR(AJ122=1,AJ122=2),VLOOKUP(AH122,INDEX((係数_乗用_ガソリン,係数_乗用_CNG,係数_乗用_軽油,係数_乗用_メタノール,係数_乗用_LPG),1,1,AR122):INDEX((係数_乗用_ガソリン,係数_乗用_CNG,係数_乗用_軽油,係数_乗用_メタノール,係数_乗用_LPG),125,5,AR122),3,FALSE))))))</f>
        <v/>
      </c>
      <c r="AP122" s="361" t="str">
        <f t="shared" ref="AP122:AP185" si="45">IF((AF122="")+(AC122=""),"",IF(燃料区分1=4,VLOOKUP(AO122,排ガス低減レベル,2,FALSE),VLOOKUP(AC122,排ガス低減レベル,2,FALSE)))</f>
        <v/>
      </c>
      <c r="AQ122" s="363" t="str">
        <f t="shared" ref="AQ122:AQ185" si="46">IF(AG122="","",IF(AJ122=3,B122&amp;"-"&amp;SUM(AJ122*100,AK122*10,AL122)&amp;"A",IF(OR(AJ122=2,AJ122=4,AJ122=6),B122&amp;"-"&amp;AL122*10&amp;"A",IF(AJ122=1,B122&amp;"-"&amp;AJ122&amp;"A",IF(AJ122=5,B122&amp;"-"&amp;SUM(AJ122*100,AI122*10,AL122)&amp;"A","")))))</f>
        <v/>
      </c>
      <c r="AR122" s="361" t="str">
        <f t="shared" ref="AR122:AR185" si="47">IF(OR(AM122=1,AM122=2,AM122=11),1,IF(AM122=6,2,IF(OR(AM122=4,AM122=5,AM122=10),3,IF(AM122=7,4,IF(AM122=3,5, IF(OR(AM122=8,AM122=9),6,""))))))</f>
        <v/>
      </c>
      <c r="AS122" s="363" t="str">
        <f t="shared" ref="AS122:AS185" si="48">IF(AG122="","",B122&amp;"-"&amp;AM122)</f>
        <v/>
      </c>
      <c r="AT122" s="364" t="str">
        <f t="shared" ref="AT122:AT185" si="49">IF(AF122="","",VLOOKUP(T122,車両の増減,2,FALSE))</f>
        <v/>
      </c>
      <c r="AV122" s="365"/>
      <c r="AX122" s="607" t="b">
        <f t="shared" si="27"/>
        <v>0</v>
      </c>
      <c r="AY122" s="6" t="str">
        <f t="shared" si="28"/>
        <v>FALSEFALSEFALSE</v>
      </c>
      <c r="AZ122" s="608">
        <f t="shared" ref="AZ122:AZ185" si="50">AA122</f>
        <v>0</v>
      </c>
      <c r="BA122" s="609" t="str">
        <f t="shared" si="29"/>
        <v/>
      </c>
      <c r="BB122" s="609">
        <f t="shared" ref="BB122:BB185" si="51">LEN(X122)</f>
        <v>0</v>
      </c>
      <c r="BC122" s="604" t="str">
        <f t="shared" ref="BC122:BC185" si="52">MID(X122,2,1)</f>
        <v/>
      </c>
    </row>
    <row r="123" spans="1:55" s="6" customFormat="1" ht="13.5" customHeight="1">
      <c r="A123" s="366">
        <v>66</v>
      </c>
      <c r="B123" s="108"/>
      <c r="C123" s="286"/>
      <c r="D123" s="287"/>
      <c r="E123" s="287"/>
      <c r="F123" s="288"/>
      <c r="G123" s="290"/>
      <c r="H123" s="107"/>
      <c r="I123" s="290"/>
      <c r="J123" s="107"/>
      <c r="K123" s="358" t="str">
        <f t="shared" si="30"/>
        <v/>
      </c>
      <c r="L123" s="358">
        <f t="shared" ref="L123:L186" si="53">IF(G123&gt;0,DATE((G123),(H123+1),0),0)</f>
        <v>0</v>
      </c>
      <c r="M123" s="358">
        <f t="shared" ref="M123:M186" si="54">IF(I123&gt;0,DATE((I123),(J123+1),0),0)</f>
        <v>0</v>
      </c>
      <c r="N123" s="359" t="str">
        <f t="shared" ref="N123:N186" si="55">IF(OR($L123&gt;$U$49,$M123&gt;$U$49,AND($L123&gt;$M123,$M123&lt;&gt;0),AND($L123=0,$M123&lt;&gt;0)),"ERROR","")</f>
        <v/>
      </c>
      <c r="O123" s="359" t="str">
        <f t="shared" si="31"/>
        <v/>
      </c>
      <c r="P123" s="359" t="str">
        <f t="shared" si="32"/>
        <v/>
      </c>
      <c r="Q123" s="359" t="str">
        <f t="shared" si="33"/>
        <v/>
      </c>
      <c r="R123" s="359" t="str">
        <f t="shared" si="34"/>
        <v/>
      </c>
      <c r="S123" s="359" t="str">
        <f t="shared" si="35"/>
        <v/>
      </c>
      <c r="T123" s="431"/>
      <c r="U123" s="515"/>
      <c r="V123" s="108"/>
      <c r="W123" s="109"/>
      <c r="X123" s="110"/>
      <c r="Y123" s="111"/>
      <c r="Z123" s="113"/>
      <c r="AA123" s="112"/>
      <c r="AB123" s="431" t="str">
        <f t="shared" si="36"/>
        <v/>
      </c>
      <c r="AC123" s="704" t="str">
        <f t="shared" ref="AC123:AC186" si="56">IF(AF123="","",IF((AN123="")+(AN123="－"),IF((AO123="")+(AO123=0),"－",AO123),IF((AN123="PM☆☆☆")+(AN123="☆及びPM☆☆☆")+(AN123="☆☆及びPM☆☆☆")+(AN123="☆☆☆及びPM☆☆☆"),"PM☆☆☆",IF((AN123="PM☆☆☆☆")+(AN123="☆及びPM☆☆☆☆")+(AN123="☆☆及びPM☆☆☆☆")+(AN123="☆☆☆及びPM☆☆☆☆"),"PM☆☆☆☆",IF((AN123="新☆")+(AN123="新NOx☆")+(AN123="新PM☆"),"新☆（新長期）",AN123)))))</f>
        <v/>
      </c>
      <c r="AD123" s="622"/>
      <c r="AE123" s="462"/>
      <c r="AF123" s="360" t="str">
        <f t="shared" si="37"/>
        <v/>
      </c>
      <c r="AG123" s="360" t="str">
        <f t="shared" si="38"/>
        <v/>
      </c>
      <c r="AH123" s="361" t="str">
        <f t="shared" si="39"/>
        <v/>
      </c>
      <c r="AI123" s="361" t="str">
        <f t="shared" si="40"/>
        <v/>
      </c>
      <c r="AJ123" s="361" t="str">
        <f t="shared" si="41"/>
        <v/>
      </c>
      <c r="AK123" s="361" t="str">
        <f t="shared" si="42"/>
        <v/>
      </c>
      <c r="AL123" s="361" t="str">
        <f t="shared" si="43"/>
        <v/>
      </c>
      <c r="AM123" s="361" t="str">
        <f t="shared" si="44"/>
        <v/>
      </c>
      <c r="AN123" s="362" t="str">
        <f>IF(AF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2,FALSE),IF(OR(AJ123=1,AJ123=2),VLOOKUP(AH123,INDEX((係数_乗用_ガソリン,係数_乗用_CNG,係数_乗用_軽油,係数_乗用_メタノール,係数_乗用_LPG),1,1,AR123):INDEX((係数_乗用_ガソリン,係数_乗用_CNG,係数_乗用_軽油,係数_乗用_メタノール,係数_乗用_LPG),125,5,AR123),2,FALSE))))))</f>
        <v/>
      </c>
      <c r="AO123" s="362" t="str">
        <f>IF(T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3,FALSE),IF(OR(AJ123=1,AJ123=2),VLOOKUP(AH123,INDEX((係数_乗用_ガソリン,係数_乗用_CNG,係数_乗用_軽油,係数_乗用_メタノール,係数_乗用_LPG),1,1,AR123):INDEX((係数_乗用_ガソリン,係数_乗用_CNG,係数_乗用_軽油,係数_乗用_メタノール,係数_乗用_LPG),125,5,AR123),3,FALSE))))))</f>
        <v/>
      </c>
      <c r="AP123" s="361" t="str">
        <f t="shared" si="45"/>
        <v/>
      </c>
      <c r="AQ123" s="363" t="str">
        <f t="shared" si="46"/>
        <v/>
      </c>
      <c r="AR123" s="361" t="str">
        <f t="shared" si="47"/>
        <v/>
      </c>
      <c r="AS123" s="363" t="str">
        <f t="shared" si="48"/>
        <v/>
      </c>
      <c r="AT123" s="364" t="str">
        <f t="shared" si="49"/>
        <v/>
      </c>
      <c r="AV123" s="365"/>
      <c r="AX123" s="607" t="b">
        <f t="shared" ref="AX123:AX186" si="57">IF(AY123="FALSEFALSEFALSEFALSE","ハイブリッド")</f>
        <v>0</v>
      </c>
      <c r="AY123" s="6" t="str">
        <f t="shared" ref="AY123:AY186" si="58">EXACT(AZ123,BA123)&amp;IF(BA123="","")&amp;IF(AZ123="電気",TRUE)&amp;IF(AZ123="LPG",TRUE)</f>
        <v>FALSEFALSEFALSE</v>
      </c>
      <c r="AZ123" s="608">
        <f t="shared" si="50"/>
        <v>0</v>
      </c>
      <c r="BA123" s="609" t="str">
        <f t="shared" ref="BA123:BA186" si="59">IF(COUNTIFS(BC123,"*A*",BB123,"3"),"ハイブリッド(ガソリン)","")</f>
        <v/>
      </c>
      <c r="BB123" s="609">
        <f t="shared" si="51"/>
        <v>0</v>
      </c>
      <c r="BC123" s="604" t="str">
        <f t="shared" si="52"/>
        <v/>
      </c>
    </row>
    <row r="124" spans="1:55" s="6" customFormat="1" ht="13.5" customHeight="1">
      <c r="A124" s="366">
        <v>67</v>
      </c>
      <c r="B124" s="108"/>
      <c r="C124" s="286"/>
      <c r="D124" s="287"/>
      <c r="E124" s="287"/>
      <c r="F124" s="288"/>
      <c r="G124" s="290"/>
      <c r="H124" s="107"/>
      <c r="I124" s="290"/>
      <c r="J124" s="107"/>
      <c r="K124" s="358" t="str">
        <f t="shared" si="30"/>
        <v/>
      </c>
      <c r="L124" s="358">
        <f t="shared" si="53"/>
        <v>0</v>
      </c>
      <c r="M124" s="358">
        <f t="shared" si="54"/>
        <v>0</v>
      </c>
      <c r="N124" s="359" t="str">
        <f t="shared" si="55"/>
        <v/>
      </c>
      <c r="O124" s="359" t="str">
        <f t="shared" si="31"/>
        <v/>
      </c>
      <c r="P124" s="359" t="str">
        <f t="shared" si="32"/>
        <v/>
      </c>
      <c r="Q124" s="359" t="str">
        <f t="shared" si="33"/>
        <v/>
      </c>
      <c r="R124" s="359" t="str">
        <f t="shared" si="34"/>
        <v/>
      </c>
      <c r="S124" s="359" t="str">
        <f t="shared" si="35"/>
        <v/>
      </c>
      <c r="T124" s="431"/>
      <c r="U124" s="515"/>
      <c r="V124" s="108"/>
      <c r="W124" s="109"/>
      <c r="X124" s="110"/>
      <c r="Y124" s="111"/>
      <c r="Z124" s="113"/>
      <c r="AA124" s="112"/>
      <c r="AB124" s="431" t="str">
        <f t="shared" si="36"/>
        <v/>
      </c>
      <c r="AC124" s="704" t="str">
        <f t="shared" si="56"/>
        <v/>
      </c>
      <c r="AD124" s="622"/>
      <c r="AE124" s="462"/>
      <c r="AF124" s="360" t="str">
        <f t="shared" si="37"/>
        <v/>
      </c>
      <c r="AG124" s="360" t="str">
        <f t="shared" si="38"/>
        <v/>
      </c>
      <c r="AH124" s="361" t="str">
        <f t="shared" si="39"/>
        <v/>
      </c>
      <c r="AI124" s="361" t="str">
        <f t="shared" si="40"/>
        <v/>
      </c>
      <c r="AJ124" s="361" t="str">
        <f t="shared" si="41"/>
        <v/>
      </c>
      <c r="AK124" s="361" t="str">
        <f t="shared" si="42"/>
        <v/>
      </c>
      <c r="AL124" s="361" t="str">
        <f t="shared" si="43"/>
        <v/>
      </c>
      <c r="AM124" s="361" t="str">
        <f t="shared" si="44"/>
        <v/>
      </c>
      <c r="AN124" s="362" t="str">
        <f>IF(AF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2,FALSE),IF(OR(AJ124=1,AJ124=2),VLOOKUP(AH124,INDEX((係数_乗用_ガソリン,係数_乗用_CNG,係数_乗用_軽油,係数_乗用_メタノール,係数_乗用_LPG),1,1,AR124):INDEX((係数_乗用_ガソリン,係数_乗用_CNG,係数_乗用_軽油,係数_乗用_メタノール,係数_乗用_LPG),125,5,AR124),2,FALSE))))))</f>
        <v/>
      </c>
      <c r="AO124" s="362" t="str">
        <f>IF(T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3,FALSE),IF(OR(AJ124=1,AJ124=2),VLOOKUP(AH124,INDEX((係数_乗用_ガソリン,係数_乗用_CNG,係数_乗用_軽油,係数_乗用_メタノール,係数_乗用_LPG),1,1,AR124):INDEX((係数_乗用_ガソリン,係数_乗用_CNG,係数_乗用_軽油,係数_乗用_メタノール,係数_乗用_LPG),125,5,AR124),3,FALSE))))))</f>
        <v/>
      </c>
      <c r="AP124" s="361" t="str">
        <f t="shared" si="45"/>
        <v/>
      </c>
      <c r="AQ124" s="363" t="str">
        <f t="shared" si="46"/>
        <v/>
      </c>
      <c r="AR124" s="361" t="str">
        <f t="shared" si="47"/>
        <v/>
      </c>
      <c r="AS124" s="363" t="str">
        <f t="shared" si="48"/>
        <v/>
      </c>
      <c r="AT124" s="364" t="str">
        <f t="shared" si="49"/>
        <v/>
      </c>
      <c r="AV124" s="365"/>
      <c r="AX124" s="607" t="b">
        <f t="shared" si="57"/>
        <v>0</v>
      </c>
      <c r="AY124" s="6" t="str">
        <f t="shared" si="58"/>
        <v>FALSEFALSEFALSE</v>
      </c>
      <c r="AZ124" s="608">
        <f t="shared" si="50"/>
        <v>0</v>
      </c>
      <c r="BA124" s="609" t="str">
        <f t="shared" si="59"/>
        <v/>
      </c>
      <c r="BB124" s="609">
        <f t="shared" si="51"/>
        <v>0</v>
      </c>
      <c r="BC124" s="604" t="str">
        <f t="shared" si="52"/>
        <v/>
      </c>
    </row>
    <row r="125" spans="1:55" s="6" customFormat="1" ht="13.5" customHeight="1">
      <c r="A125" s="366">
        <v>68</v>
      </c>
      <c r="B125" s="108"/>
      <c r="C125" s="286"/>
      <c r="D125" s="287"/>
      <c r="E125" s="287"/>
      <c r="F125" s="288"/>
      <c r="G125" s="290"/>
      <c r="H125" s="107"/>
      <c r="I125" s="290"/>
      <c r="J125" s="107"/>
      <c r="K125" s="358" t="str">
        <f t="shared" si="30"/>
        <v/>
      </c>
      <c r="L125" s="358">
        <f t="shared" si="53"/>
        <v>0</v>
      </c>
      <c r="M125" s="358">
        <f t="shared" si="54"/>
        <v>0</v>
      </c>
      <c r="N125" s="359" t="str">
        <f t="shared" si="55"/>
        <v/>
      </c>
      <c r="O125" s="359" t="str">
        <f t="shared" si="31"/>
        <v/>
      </c>
      <c r="P125" s="359" t="str">
        <f t="shared" si="32"/>
        <v/>
      </c>
      <c r="Q125" s="359" t="str">
        <f t="shared" si="33"/>
        <v/>
      </c>
      <c r="R125" s="359" t="str">
        <f t="shared" si="34"/>
        <v/>
      </c>
      <c r="S125" s="359" t="str">
        <f t="shared" si="35"/>
        <v/>
      </c>
      <c r="T125" s="431"/>
      <c r="U125" s="515"/>
      <c r="V125" s="108"/>
      <c r="W125" s="109"/>
      <c r="X125" s="110"/>
      <c r="Y125" s="111"/>
      <c r="Z125" s="113"/>
      <c r="AA125" s="112"/>
      <c r="AB125" s="431" t="str">
        <f t="shared" si="36"/>
        <v/>
      </c>
      <c r="AC125" s="704" t="str">
        <f t="shared" si="56"/>
        <v/>
      </c>
      <c r="AD125" s="622"/>
      <c r="AE125" s="462"/>
      <c r="AF125" s="360" t="str">
        <f t="shared" si="37"/>
        <v/>
      </c>
      <c r="AG125" s="360" t="str">
        <f t="shared" si="38"/>
        <v/>
      </c>
      <c r="AH125" s="361" t="str">
        <f t="shared" si="39"/>
        <v/>
      </c>
      <c r="AI125" s="361" t="str">
        <f t="shared" si="40"/>
        <v/>
      </c>
      <c r="AJ125" s="361" t="str">
        <f t="shared" si="41"/>
        <v/>
      </c>
      <c r="AK125" s="361" t="str">
        <f t="shared" si="42"/>
        <v/>
      </c>
      <c r="AL125" s="361" t="str">
        <f t="shared" si="43"/>
        <v/>
      </c>
      <c r="AM125" s="361" t="str">
        <f t="shared" si="44"/>
        <v/>
      </c>
      <c r="AN125" s="362" t="str">
        <f>IF(AF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2,FALSE),IF(OR(AJ125=1,AJ125=2),VLOOKUP(AH125,INDEX((係数_乗用_ガソリン,係数_乗用_CNG,係数_乗用_軽油,係数_乗用_メタノール,係数_乗用_LPG),1,1,AR125):INDEX((係数_乗用_ガソリン,係数_乗用_CNG,係数_乗用_軽油,係数_乗用_メタノール,係数_乗用_LPG),125,5,AR125),2,FALSE))))))</f>
        <v/>
      </c>
      <c r="AO125" s="362" t="str">
        <f>IF(T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3,FALSE),IF(OR(AJ125=1,AJ125=2),VLOOKUP(AH125,INDEX((係数_乗用_ガソリン,係数_乗用_CNG,係数_乗用_軽油,係数_乗用_メタノール,係数_乗用_LPG),1,1,AR125):INDEX((係数_乗用_ガソリン,係数_乗用_CNG,係数_乗用_軽油,係数_乗用_メタノール,係数_乗用_LPG),125,5,AR125),3,FALSE))))))</f>
        <v/>
      </c>
      <c r="AP125" s="361" t="str">
        <f t="shared" si="45"/>
        <v/>
      </c>
      <c r="AQ125" s="363" t="str">
        <f t="shared" si="46"/>
        <v/>
      </c>
      <c r="AR125" s="361" t="str">
        <f t="shared" si="47"/>
        <v/>
      </c>
      <c r="AS125" s="363" t="str">
        <f t="shared" si="48"/>
        <v/>
      </c>
      <c r="AT125" s="364" t="str">
        <f t="shared" si="49"/>
        <v/>
      </c>
      <c r="AV125" s="365"/>
      <c r="AX125" s="607" t="b">
        <f t="shared" si="57"/>
        <v>0</v>
      </c>
      <c r="AY125" s="6" t="str">
        <f t="shared" si="58"/>
        <v>FALSEFALSEFALSE</v>
      </c>
      <c r="AZ125" s="608">
        <f t="shared" si="50"/>
        <v>0</v>
      </c>
      <c r="BA125" s="609" t="str">
        <f t="shared" si="59"/>
        <v/>
      </c>
      <c r="BB125" s="609">
        <f t="shared" si="51"/>
        <v>0</v>
      </c>
      <c r="BC125" s="604" t="str">
        <f t="shared" si="52"/>
        <v/>
      </c>
    </row>
    <row r="126" spans="1:55" s="6" customFormat="1" ht="13.5" customHeight="1">
      <c r="A126" s="366">
        <v>69</v>
      </c>
      <c r="B126" s="108"/>
      <c r="C126" s="286"/>
      <c r="D126" s="287"/>
      <c r="E126" s="287"/>
      <c r="F126" s="288"/>
      <c r="G126" s="290"/>
      <c r="H126" s="107"/>
      <c r="I126" s="290"/>
      <c r="J126" s="107"/>
      <c r="K126" s="358" t="str">
        <f t="shared" si="30"/>
        <v/>
      </c>
      <c r="L126" s="358">
        <f t="shared" si="53"/>
        <v>0</v>
      </c>
      <c r="M126" s="358">
        <f t="shared" si="54"/>
        <v>0</v>
      </c>
      <c r="N126" s="359" t="str">
        <f t="shared" si="55"/>
        <v/>
      </c>
      <c r="O126" s="359" t="str">
        <f t="shared" si="31"/>
        <v/>
      </c>
      <c r="P126" s="359" t="str">
        <f t="shared" si="32"/>
        <v/>
      </c>
      <c r="Q126" s="359" t="str">
        <f t="shared" si="33"/>
        <v/>
      </c>
      <c r="R126" s="359" t="str">
        <f t="shared" si="34"/>
        <v/>
      </c>
      <c r="S126" s="359" t="str">
        <f t="shared" si="35"/>
        <v/>
      </c>
      <c r="T126" s="431"/>
      <c r="U126" s="515"/>
      <c r="V126" s="108"/>
      <c r="W126" s="109"/>
      <c r="X126" s="110"/>
      <c r="Y126" s="111"/>
      <c r="Z126" s="113"/>
      <c r="AA126" s="112"/>
      <c r="AB126" s="431" t="str">
        <f t="shared" si="36"/>
        <v/>
      </c>
      <c r="AC126" s="704" t="str">
        <f t="shared" si="56"/>
        <v/>
      </c>
      <c r="AD126" s="622"/>
      <c r="AE126" s="462"/>
      <c r="AF126" s="360" t="str">
        <f t="shared" si="37"/>
        <v/>
      </c>
      <c r="AG126" s="360" t="str">
        <f t="shared" si="38"/>
        <v/>
      </c>
      <c r="AH126" s="361" t="str">
        <f t="shared" si="39"/>
        <v/>
      </c>
      <c r="AI126" s="361" t="str">
        <f t="shared" si="40"/>
        <v/>
      </c>
      <c r="AJ126" s="361" t="str">
        <f t="shared" si="41"/>
        <v/>
      </c>
      <c r="AK126" s="361" t="str">
        <f t="shared" si="42"/>
        <v/>
      </c>
      <c r="AL126" s="361" t="str">
        <f t="shared" si="43"/>
        <v/>
      </c>
      <c r="AM126" s="361" t="str">
        <f t="shared" si="44"/>
        <v/>
      </c>
      <c r="AN126" s="362" t="str">
        <f>IF(AF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2,FALSE),IF(OR(AJ126=1,AJ126=2),VLOOKUP(AH126,INDEX((係数_乗用_ガソリン,係数_乗用_CNG,係数_乗用_軽油,係数_乗用_メタノール,係数_乗用_LPG),1,1,AR126):INDEX((係数_乗用_ガソリン,係数_乗用_CNG,係数_乗用_軽油,係数_乗用_メタノール,係数_乗用_LPG),125,5,AR126),2,FALSE))))))</f>
        <v/>
      </c>
      <c r="AO126" s="362" t="str">
        <f>IF(T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3,FALSE),IF(OR(AJ126=1,AJ126=2),VLOOKUP(AH126,INDEX((係数_乗用_ガソリン,係数_乗用_CNG,係数_乗用_軽油,係数_乗用_メタノール,係数_乗用_LPG),1,1,AR126):INDEX((係数_乗用_ガソリン,係数_乗用_CNG,係数_乗用_軽油,係数_乗用_メタノール,係数_乗用_LPG),125,5,AR126),3,FALSE))))))</f>
        <v/>
      </c>
      <c r="AP126" s="361" t="str">
        <f t="shared" si="45"/>
        <v/>
      </c>
      <c r="AQ126" s="363" t="str">
        <f t="shared" si="46"/>
        <v/>
      </c>
      <c r="AR126" s="361" t="str">
        <f t="shared" si="47"/>
        <v/>
      </c>
      <c r="AS126" s="363" t="str">
        <f t="shared" si="48"/>
        <v/>
      </c>
      <c r="AT126" s="364" t="str">
        <f t="shared" si="49"/>
        <v/>
      </c>
      <c r="AV126" s="365"/>
      <c r="AX126" s="607" t="b">
        <f t="shared" si="57"/>
        <v>0</v>
      </c>
      <c r="AY126" s="6" t="str">
        <f t="shared" si="58"/>
        <v>FALSEFALSEFALSE</v>
      </c>
      <c r="AZ126" s="608">
        <f t="shared" si="50"/>
        <v>0</v>
      </c>
      <c r="BA126" s="609" t="str">
        <f t="shared" si="59"/>
        <v/>
      </c>
      <c r="BB126" s="609">
        <f t="shared" si="51"/>
        <v>0</v>
      </c>
      <c r="BC126" s="604" t="str">
        <f t="shared" si="52"/>
        <v/>
      </c>
    </row>
    <row r="127" spans="1:55" s="6" customFormat="1" ht="13.5" customHeight="1">
      <c r="A127" s="366">
        <v>70</v>
      </c>
      <c r="B127" s="108"/>
      <c r="C127" s="286"/>
      <c r="D127" s="287"/>
      <c r="E127" s="287"/>
      <c r="F127" s="288"/>
      <c r="G127" s="290"/>
      <c r="H127" s="107"/>
      <c r="I127" s="290"/>
      <c r="J127" s="107"/>
      <c r="K127" s="358" t="str">
        <f t="shared" si="30"/>
        <v/>
      </c>
      <c r="L127" s="358">
        <f t="shared" si="53"/>
        <v>0</v>
      </c>
      <c r="M127" s="358">
        <f t="shared" si="54"/>
        <v>0</v>
      </c>
      <c r="N127" s="359" t="str">
        <f t="shared" si="55"/>
        <v/>
      </c>
      <c r="O127" s="359" t="str">
        <f t="shared" si="31"/>
        <v/>
      </c>
      <c r="P127" s="359" t="str">
        <f t="shared" si="32"/>
        <v/>
      </c>
      <c r="Q127" s="359" t="str">
        <f t="shared" si="33"/>
        <v/>
      </c>
      <c r="R127" s="359" t="str">
        <f t="shared" si="34"/>
        <v/>
      </c>
      <c r="S127" s="359" t="str">
        <f t="shared" si="35"/>
        <v/>
      </c>
      <c r="T127" s="431"/>
      <c r="U127" s="515"/>
      <c r="V127" s="108"/>
      <c r="W127" s="109"/>
      <c r="X127" s="110"/>
      <c r="Y127" s="111"/>
      <c r="Z127" s="113"/>
      <c r="AA127" s="112"/>
      <c r="AB127" s="431" t="str">
        <f t="shared" si="36"/>
        <v/>
      </c>
      <c r="AC127" s="704" t="str">
        <f t="shared" si="56"/>
        <v/>
      </c>
      <c r="AD127" s="622"/>
      <c r="AE127" s="462"/>
      <c r="AF127" s="360" t="str">
        <f t="shared" si="37"/>
        <v/>
      </c>
      <c r="AG127" s="360" t="str">
        <f t="shared" si="38"/>
        <v/>
      </c>
      <c r="AH127" s="361" t="str">
        <f t="shared" si="39"/>
        <v/>
      </c>
      <c r="AI127" s="361" t="str">
        <f t="shared" si="40"/>
        <v/>
      </c>
      <c r="AJ127" s="361" t="str">
        <f t="shared" si="41"/>
        <v/>
      </c>
      <c r="AK127" s="361" t="str">
        <f t="shared" si="42"/>
        <v/>
      </c>
      <c r="AL127" s="361" t="str">
        <f t="shared" si="43"/>
        <v/>
      </c>
      <c r="AM127" s="361" t="str">
        <f t="shared" si="44"/>
        <v/>
      </c>
      <c r="AN127" s="362" t="str">
        <f>IF(AF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2,FALSE),IF(OR(AJ127=1,AJ127=2),VLOOKUP(AH127,INDEX((係数_乗用_ガソリン,係数_乗用_CNG,係数_乗用_軽油,係数_乗用_メタノール,係数_乗用_LPG),1,1,AR127):INDEX((係数_乗用_ガソリン,係数_乗用_CNG,係数_乗用_軽油,係数_乗用_メタノール,係数_乗用_LPG),125,5,AR127),2,FALSE))))))</f>
        <v/>
      </c>
      <c r="AO127" s="362" t="str">
        <f>IF(T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3,FALSE),IF(OR(AJ127=1,AJ127=2),VLOOKUP(AH127,INDEX((係数_乗用_ガソリン,係数_乗用_CNG,係数_乗用_軽油,係数_乗用_メタノール,係数_乗用_LPG),1,1,AR127):INDEX((係数_乗用_ガソリン,係数_乗用_CNG,係数_乗用_軽油,係数_乗用_メタノール,係数_乗用_LPG),125,5,AR127),3,FALSE))))))</f>
        <v/>
      </c>
      <c r="AP127" s="361" t="str">
        <f t="shared" si="45"/>
        <v/>
      </c>
      <c r="AQ127" s="363" t="str">
        <f t="shared" si="46"/>
        <v/>
      </c>
      <c r="AR127" s="361" t="str">
        <f t="shared" si="47"/>
        <v/>
      </c>
      <c r="AS127" s="363" t="str">
        <f t="shared" si="48"/>
        <v/>
      </c>
      <c r="AT127" s="364" t="str">
        <f t="shared" si="49"/>
        <v/>
      </c>
      <c r="AV127" s="365"/>
      <c r="AX127" s="607" t="b">
        <f t="shared" si="57"/>
        <v>0</v>
      </c>
      <c r="AY127" s="6" t="str">
        <f t="shared" si="58"/>
        <v>FALSEFALSEFALSE</v>
      </c>
      <c r="AZ127" s="608">
        <f t="shared" si="50"/>
        <v>0</v>
      </c>
      <c r="BA127" s="609" t="str">
        <f t="shared" si="59"/>
        <v/>
      </c>
      <c r="BB127" s="609">
        <f t="shared" si="51"/>
        <v>0</v>
      </c>
      <c r="BC127" s="604" t="str">
        <f t="shared" si="52"/>
        <v/>
      </c>
    </row>
    <row r="128" spans="1:55" s="6" customFormat="1" ht="13.5" customHeight="1">
      <c r="A128" s="366">
        <v>71</v>
      </c>
      <c r="B128" s="108"/>
      <c r="C128" s="286"/>
      <c r="D128" s="287"/>
      <c r="E128" s="287"/>
      <c r="F128" s="288"/>
      <c r="G128" s="290"/>
      <c r="H128" s="107"/>
      <c r="I128" s="290"/>
      <c r="J128" s="107"/>
      <c r="K128" s="358" t="str">
        <f t="shared" si="30"/>
        <v/>
      </c>
      <c r="L128" s="358">
        <f t="shared" si="53"/>
        <v>0</v>
      </c>
      <c r="M128" s="358">
        <f t="shared" si="54"/>
        <v>0</v>
      </c>
      <c r="N128" s="359" t="str">
        <f t="shared" si="55"/>
        <v/>
      </c>
      <c r="O128" s="359" t="str">
        <f t="shared" si="31"/>
        <v/>
      </c>
      <c r="P128" s="359" t="str">
        <f t="shared" si="32"/>
        <v/>
      </c>
      <c r="Q128" s="359" t="str">
        <f t="shared" si="33"/>
        <v/>
      </c>
      <c r="R128" s="359" t="str">
        <f t="shared" si="34"/>
        <v/>
      </c>
      <c r="S128" s="359" t="str">
        <f t="shared" si="35"/>
        <v/>
      </c>
      <c r="T128" s="431"/>
      <c r="U128" s="515"/>
      <c r="V128" s="108"/>
      <c r="W128" s="109"/>
      <c r="X128" s="110"/>
      <c r="Y128" s="111"/>
      <c r="Z128" s="113"/>
      <c r="AA128" s="112"/>
      <c r="AB128" s="431" t="str">
        <f t="shared" si="36"/>
        <v/>
      </c>
      <c r="AC128" s="704" t="str">
        <f t="shared" si="56"/>
        <v/>
      </c>
      <c r="AD128" s="622"/>
      <c r="AE128" s="462"/>
      <c r="AF128" s="360" t="str">
        <f t="shared" si="37"/>
        <v/>
      </c>
      <c r="AG128" s="360" t="str">
        <f t="shared" si="38"/>
        <v/>
      </c>
      <c r="AH128" s="361" t="str">
        <f t="shared" si="39"/>
        <v/>
      </c>
      <c r="AI128" s="361" t="str">
        <f t="shared" si="40"/>
        <v/>
      </c>
      <c r="AJ128" s="361" t="str">
        <f t="shared" si="41"/>
        <v/>
      </c>
      <c r="AK128" s="361" t="str">
        <f t="shared" si="42"/>
        <v/>
      </c>
      <c r="AL128" s="361" t="str">
        <f t="shared" si="43"/>
        <v/>
      </c>
      <c r="AM128" s="361" t="str">
        <f t="shared" si="44"/>
        <v/>
      </c>
      <c r="AN128" s="362" t="str">
        <f>IF(AF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2,FALSE),IF(OR(AJ128=1,AJ128=2),VLOOKUP(AH128,INDEX((係数_乗用_ガソリン,係数_乗用_CNG,係数_乗用_軽油,係数_乗用_メタノール,係数_乗用_LPG),1,1,AR128):INDEX((係数_乗用_ガソリン,係数_乗用_CNG,係数_乗用_軽油,係数_乗用_メタノール,係数_乗用_LPG),125,5,AR128),2,FALSE))))))</f>
        <v/>
      </c>
      <c r="AO128" s="362" t="str">
        <f>IF(T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3,FALSE),IF(OR(AJ128=1,AJ128=2),VLOOKUP(AH128,INDEX((係数_乗用_ガソリン,係数_乗用_CNG,係数_乗用_軽油,係数_乗用_メタノール,係数_乗用_LPG),1,1,AR128):INDEX((係数_乗用_ガソリン,係数_乗用_CNG,係数_乗用_軽油,係数_乗用_メタノール,係数_乗用_LPG),125,5,AR128),3,FALSE))))))</f>
        <v/>
      </c>
      <c r="AP128" s="361" t="str">
        <f t="shared" si="45"/>
        <v/>
      </c>
      <c r="AQ128" s="363" t="str">
        <f t="shared" si="46"/>
        <v/>
      </c>
      <c r="AR128" s="361" t="str">
        <f t="shared" si="47"/>
        <v/>
      </c>
      <c r="AS128" s="363" t="str">
        <f t="shared" si="48"/>
        <v/>
      </c>
      <c r="AT128" s="364" t="str">
        <f t="shared" si="49"/>
        <v/>
      </c>
      <c r="AV128" s="365"/>
      <c r="AX128" s="607" t="b">
        <f t="shared" si="57"/>
        <v>0</v>
      </c>
      <c r="AY128" s="6" t="str">
        <f t="shared" si="58"/>
        <v>FALSEFALSEFALSE</v>
      </c>
      <c r="AZ128" s="608">
        <f t="shared" si="50"/>
        <v>0</v>
      </c>
      <c r="BA128" s="609" t="str">
        <f t="shared" si="59"/>
        <v/>
      </c>
      <c r="BB128" s="609">
        <f t="shared" si="51"/>
        <v>0</v>
      </c>
      <c r="BC128" s="604" t="str">
        <f t="shared" si="52"/>
        <v/>
      </c>
    </row>
    <row r="129" spans="1:55" s="6" customFormat="1" ht="13.5" customHeight="1">
      <c r="A129" s="366">
        <v>72</v>
      </c>
      <c r="B129" s="108"/>
      <c r="C129" s="286"/>
      <c r="D129" s="287"/>
      <c r="E129" s="287"/>
      <c r="F129" s="288"/>
      <c r="G129" s="290"/>
      <c r="H129" s="107"/>
      <c r="I129" s="290"/>
      <c r="J129" s="107"/>
      <c r="K129" s="358" t="str">
        <f t="shared" si="30"/>
        <v/>
      </c>
      <c r="L129" s="358">
        <f t="shared" si="53"/>
        <v>0</v>
      </c>
      <c r="M129" s="358">
        <f t="shared" si="54"/>
        <v>0</v>
      </c>
      <c r="N129" s="359" t="str">
        <f t="shared" si="55"/>
        <v/>
      </c>
      <c r="O129" s="359" t="str">
        <f t="shared" si="31"/>
        <v/>
      </c>
      <c r="P129" s="359" t="str">
        <f t="shared" si="32"/>
        <v/>
      </c>
      <c r="Q129" s="359" t="str">
        <f t="shared" si="33"/>
        <v/>
      </c>
      <c r="R129" s="359" t="str">
        <f t="shared" si="34"/>
        <v/>
      </c>
      <c r="S129" s="359" t="str">
        <f t="shared" si="35"/>
        <v/>
      </c>
      <c r="T129" s="431"/>
      <c r="U129" s="515"/>
      <c r="V129" s="108"/>
      <c r="W129" s="109"/>
      <c r="X129" s="110"/>
      <c r="Y129" s="111"/>
      <c r="Z129" s="113"/>
      <c r="AA129" s="112"/>
      <c r="AB129" s="431" t="str">
        <f t="shared" si="36"/>
        <v/>
      </c>
      <c r="AC129" s="704" t="str">
        <f t="shared" si="56"/>
        <v/>
      </c>
      <c r="AD129" s="622"/>
      <c r="AE129" s="462"/>
      <c r="AF129" s="360" t="str">
        <f t="shared" si="37"/>
        <v/>
      </c>
      <c r="AG129" s="360" t="str">
        <f t="shared" si="38"/>
        <v/>
      </c>
      <c r="AH129" s="361" t="str">
        <f t="shared" si="39"/>
        <v/>
      </c>
      <c r="AI129" s="361" t="str">
        <f t="shared" si="40"/>
        <v/>
      </c>
      <c r="AJ129" s="361" t="str">
        <f t="shared" si="41"/>
        <v/>
      </c>
      <c r="AK129" s="361" t="str">
        <f t="shared" si="42"/>
        <v/>
      </c>
      <c r="AL129" s="361" t="str">
        <f t="shared" si="43"/>
        <v/>
      </c>
      <c r="AM129" s="361" t="str">
        <f t="shared" si="44"/>
        <v/>
      </c>
      <c r="AN129" s="362" t="str">
        <f>IF(AF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2,FALSE),IF(OR(AJ129=1,AJ129=2),VLOOKUP(AH129,INDEX((係数_乗用_ガソリン,係数_乗用_CNG,係数_乗用_軽油,係数_乗用_メタノール,係数_乗用_LPG),1,1,AR129):INDEX((係数_乗用_ガソリン,係数_乗用_CNG,係数_乗用_軽油,係数_乗用_メタノール,係数_乗用_LPG),125,5,AR129),2,FALSE))))))</f>
        <v/>
      </c>
      <c r="AO129" s="362" t="str">
        <f>IF(T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3,FALSE),IF(OR(AJ129=1,AJ129=2),VLOOKUP(AH129,INDEX((係数_乗用_ガソリン,係数_乗用_CNG,係数_乗用_軽油,係数_乗用_メタノール,係数_乗用_LPG),1,1,AR129):INDEX((係数_乗用_ガソリン,係数_乗用_CNG,係数_乗用_軽油,係数_乗用_メタノール,係数_乗用_LPG),125,5,AR129),3,FALSE))))))</f>
        <v/>
      </c>
      <c r="AP129" s="361" t="str">
        <f t="shared" si="45"/>
        <v/>
      </c>
      <c r="AQ129" s="363" t="str">
        <f t="shared" si="46"/>
        <v/>
      </c>
      <c r="AR129" s="361" t="str">
        <f t="shared" si="47"/>
        <v/>
      </c>
      <c r="AS129" s="363" t="str">
        <f t="shared" si="48"/>
        <v/>
      </c>
      <c r="AT129" s="364" t="str">
        <f t="shared" si="49"/>
        <v/>
      </c>
      <c r="AV129" s="365"/>
      <c r="AX129" s="607" t="b">
        <f t="shared" si="57"/>
        <v>0</v>
      </c>
      <c r="AY129" s="6" t="str">
        <f t="shared" si="58"/>
        <v>FALSEFALSEFALSE</v>
      </c>
      <c r="AZ129" s="608">
        <f t="shared" si="50"/>
        <v>0</v>
      </c>
      <c r="BA129" s="609" t="str">
        <f t="shared" si="59"/>
        <v/>
      </c>
      <c r="BB129" s="609">
        <f t="shared" si="51"/>
        <v>0</v>
      </c>
      <c r="BC129" s="604" t="str">
        <f t="shared" si="52"/>
        <v/>
      </c>
    </row>
    <row r="130" spans="1:55" s="6" customFormat="1" ht="13.5" customHeight="1">
      <c r="A130" s="366">
        <v>73</v>
      </c>
      <c r="B130" s="108"/>
      <c r="C130" s="286"/>
      <c r="D130" s="287"/>
      <c r="E130" s="287"/>
      <c r="F130" s="288"/>
      <c r="G130" s="290"/>
      <c r="H130" s="107"/>
      <c r="I130" s="290"/>
      <c r="J130" s="107"/>
      <c r="K130" s="358" t="str">
        <f t="shared" si="30"/>
        <v/>
      </c>
      <c r="L130" s="358">
        <f t="shared" si="53"/>
        <v>0</v>
      </c>
      <c r="M130" s="358">
        <f t="shared" si="54"/>
        <v>0</v>
      </c>
      <c r="N130" s="359" t="str">
        <f t="shared" si="55"/>
        <v/>
      </c>
      <c r="O130" s="359" t="str">
        <f t="shared" si="31"/>
        <v/>
      </c>
      <c r="P130" s="359" t="str">
        <f t="shared" si="32"/>
        <v/>
      </c>
      <c r="Q130" s="359" t="str">
        <f t="shared" si="33"/>
        <v/>
      </c>
      <c r="R130" s="359" t="str">
        <f t="shared" si="34"/>
        <v/>
      </c>
      <c r="S130" s="359" t="str">
        <f t="shared" si="35"/>
        <v/>
      </c>
      <c r="T130" s="431"/>
      <c r="U130" s="515"/>
      <c r="V130" s="108"/>
      <c r="W130" s="109"/>
      <c r="X130" s="110"/>
      <c r="Y130" s="111"/>
      <c r="Z130" s="113"/>
      <c r="AA130" s="112"/>
      <c r="AB130" s="431" t="str">
        <f t="shared" si="36"/>
        <v/>
      </c>
      <c r="AC130" s="704" t="str">
        <f t="shared" si="56"/>
        <v/>
      </c>
      <c r="AD130" s="622"/>
      <c r="AE130" s="462"/>
      <c r="AF130" s="360" t="str">
        <f t="shared" si="37"/>
        <v/>
      </c>
      <c r="AG130" s="360" t="str">
        <f t="shared" si="38"/>
        <v/>
      </c>
      <c r="AH130" s="361" t="str">
        <f t="shared" si="39"/>
        <v/>
      </c>
      <c r="AI130" s="361" t="str">
        <f t="shared" si="40"/>
        <v/>
      </c>
      <c r="AJ130" s="361" t="str">
        <f t="shared" si="41"/>
        <v/>
      </c>
      <c r="AK130" s="361" t="str">
        <f t="shared" si="42"/>
        <v/>
      </c>
      <c r="AL130" s="361" t="str">
        <f t="shared" si="43"/>
        <v/>
      </c>
      <c r="AM130" s="361" t="str">
        <f t="shared" si="44"/>
        <v/>
      </c>
      <c r="AN130" s="362" t="str">
        <f>IF(AF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2,FALSE),IF(OR(AJ130=1,AJ130=2),VLOOKUP(AH130,INDEX((係数_乗用_ガソリン,係数_乗用_CNG,係数_乗用_軽油,係数_乗用_メタノール,係数_乗用_LPG),1,1,AR130):INDEX((係数_乗用_ガソリン,係数_乗用_CNG,係数_乗用_軽油,係数_乗用_メタノール,係数_乗用_LPG),125,5,AR130),2,FALSE))))))</f>
        <v/>
      </c>
      <c r="AO130" s="362" t="str">
        <f>IF(T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3,FALSE),IF(OR(AJ130=1,AJ130=2),VLOOKUP(AH130,INDEX((係数_乗用_ガソリン,係数_乗用_CNG,係数_乗用_軽油,係数_乗用_メタノール,係数_乗用_LPG),1,1,AR130):INDEX((係数_乗用_ガソリン,係数_乗用_CNG,係数_乗用_軽油,係数_乗用_メタノール,係数_乗用_LPG),125,5,AR130),3,FALSE))))))</f>
        <v/>
      </c>
      <c r="AP130" s="361" t="str">
        <f t="shared" si="45"/>
        <v/>
      </c>
      <c r="AQ130" s="363" t="str">
        <f t="shared" si="46"/>
        <v/>
      </c>
      <c r="AR130" s="361" t="str">
        <f t="shared" si="47"/>
        <v/>
      </c>
      <c r="AS130" s="363" t="str">
        <f t="shared" si="48"/>
        <v/>
      </c>
      <c r="AT130" s="364" t="str">
        <f t="shared" si="49"/>
        <v/>
      </c>
      <c r="AV130" s="365"/>
      <c r="AX130" s="607" t="b">
        <f t="shared" si="57"/>
        <v>0</v>
      </c>
      <c r="AY130" s="6" t="str">
        <f t="shared" si="58"/>
        <v>FALSEFALSEFALSE</v>
      </c>
      <c r="AZ130" s="608">
        <f t="shared" si="50"/>
        <v>0</v>
      </c>
      <c r="BA130" s="609" t="str">
        <f t="shared" si="59"/>
        <v/>
      </c>
      <c r="BB130" s="609">
        <f t="shared" si="51"/>
        <v>0</v>
      </c>
      <c r="BC130" s="604" t="str">
        <f t="shared" si="52"/>
        <v/>
      </c>
    </row>
    <row r="131" spans="1:55" s="6" customFormat="1" ht="13.5" customHeight="1">
      <c r="A131" s="366">
        <v>74</v>
      </c>
      <c r="B131" s="108"/>
      <c r="C131" s="286"/>
      <c r="D131" s="287"/>
      <c r="E131" s="287"/>
      <c r="F131" s="288"/>
      <c r="G131" s="290"/>
      <c r="H131" s="107"/>
      <c r="I131" s="290"/>
      <c r="J131" s="107"/>
      <c r="K131" s="358" t="str">
        <f t="shared" si="30"/>
        <v/>
      </c>
      <c r="L131" s="358">
        <f t="shared" si="53"/>
        <v>0</v>
      </c>
      <c r="M131" s="358">
        <f t="shared" si="54"/>
        <v>0</v>
      </c>
      <c r="N131" s="359" t="str">
        <f t="shared" si="55"/>
        <v/>
      </c>
      <c r="O131" s="359" t="str">
        <f t="shared" si="31"/>
        <v/>
      </c>
      <c r="P131" s="359" t="str">
        <f t="shared" si="32"/>
        <v/>
      </c>
      <c r="Q131" s="359" t="str">
        <f t="shared" si="33"/>
        <v/>
      </c>
      <c r="R131" s="359" t="str">
        <f t="shared" si="34"/>
        <v/>
      </c>
      <c r="S131" s="359" t="str">
        <f t="shared" si="35"/>
        <v/>
      </c>
      <c r="T131" s="431"/>
      <c r="U131" s="515"/>
      <c r="V131" s="108"/>
      <c r="W131" s="109"/>
      <c r="X131" s="110"/>
      <c r="Y131" s="111"/>
      <c r="Z131" s="113"/>
      <c r="AA131" s="112"/>
      <c r="AB131" s="431" t="str">
        <f t="shared" si="36"/>
        <v/>
      </c>
      <c r="AC131" s="704" t="str">
        <f t="shared" si="56"/>
        <v/>
      </c>
      <c r="AD131" s="622"/>
      <c r="AE131" s="462"/>
      <c r="AF131" s="360" t="str">
        <f t="shared" si="37"/>
        <v/>
      </c>
      <c r="AG131" s="360" t="str">
        <f t="shared" si="38"/>
        <v/>
      </c>
      <c r="AH131" s="361" t="str">
        <f t="shared" si="39"/>
        <v/>
      </c>
      <c r="AI131" s="361" t="str">
        <f t="shared" si="40"/>
        <v/>
      </c>
      <c r="AJ131" s="361" t="str">
        <f t="shared" si="41"/>
        <v/>
      </c>
      <c r="AK131" s="361" t="str">
        <f t="shared" si="42"/>
        <v/>
      </c>
      <c r="AL131" s="361" t="str">
        <f t="shared" si="43"/>
        <v/>
      </c>
      <c r="AM131" s="361" t="str">
        <f t="shared" si="44"/>
        <v/>
      </c>
      <c r="AN131" s="362" t="str">
        <f>IF(AF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2,FALSE),IF(OR(AJ131=1,AJ131=2),VLOOKUP(AH131,INDEX((係数_乗用_ガソリン,係数_乗用_CNG,係数_乗用_軽油,係数_乗用_メタノール,係数_乗用_LPG),1,1,AR131):INDEX((係数_乗用_ガソリン,係数_乗用_CNG,係数_乗用_軽油,係数_乗用_メタノール,係数_乗用_LPG),125,5,AR131),2,FALSE))))))</f>
        <v/>
      </c>
      <c r="AO131" s="362" t="str">
        <f>IF(T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3,FALSE),IF(OR(AJ131=1,AJ131=2),VLOOKUP(AH131,INDEX((係数_乗用_ガソリン,係数_乗用_CNG,係数_乗用_軽油,係数_乗用_メタノール,係数_乗用_LPG),1,1,AR131):INDEX((係数_乗用_ガソリン,係数_乗用_CNG,係数_乗用_軽油,係数_乗用_メタノール,係数_乗用_LPG),125,5,AR131),3,FALSE))))))</f>
        <v/>
      </c>
      <c r="AP131" s="361" t="str">
        <f t="shared" si="45"/>
        <v/>
      </c>
      <c r="AQ131" s="363" t="str">
        <f t="shared" si="46"/>
        <v/>
      </c>
      <c r="AR131" s="361" t="str">
        <f t="shared" si="47"/>
        <v/>
      </c>
      <c r="AS131" s="363" t="str">
        <f t="shared" si="48"/>
        <v/>
      </c>
      <c r="AT131" s="364" t="str">
        <f t="shared" si="49"/>
        <v/>
      </c>
      <c r="AV131" s="365"/>
      <c r="AX131" s="607" t="b">
        <f t="shared" si="57"/>
        <v>0</v>
      </c>
      <c r="AY131" s="6" t="str">
        <f t="shared" si="58"/>
        <v>FALSEFALSEFALSE</v>
      </c>
      <c r="AZ131" s="608">
        <f t="shared" si="50"/>
        <v>0</v>
      </c>
      <c r="BA131" s="609" t="str">
        <f t="shared" si="59"/>
        <v/>
      </c>
      <c r="BB131" s="609">
        <f t="shared" si="51"/>
        <v>0</v>
      </c>
      <c r="BC131" s="604" t="str">
        <f t="shared" si="52"/>
        <v/>
      </c>
    </row>
    <row r="132" spans="1:55" s="6" customFormat="1" ht="13.5" customHeight="1">
      <c r="A132" s="366">
        <v>75</v>
      </c>
      <c r="B132" s="108"/>
      <c r="C132" s="286"/>
      <c r="D132" s="287"/>
      <c r="E132" s="287"/>
      <c r="F132" s="288"/>
      <c r="G132" s="290"/>
      <c r="H132" s="107"/>
      <c r="I132" s="290"/>
      <c r="J132" s="107"/>
      <c r="K132" s="358" t="str">
        <f t="shared" si="30"/>
        <v/>
      </c>
      <c r="L132" s="358">
        <f t="shared" si="53"/>
        <v>0</v>
      </c>
      <c r="M132" s="358">
        <f t="shared" si="54"/>
        <v>0</v>
      </c>
      <c r="N132" s="359" t="str">
        <f t="shared" si="55"/>
        <v/>
      </c>
      <c r="O132" s="359" t="str">
        <f t="shared" si="31"/>
        <v/>
      </c>
      <c r="P132" s="359" t="str">
        <f t="shared" si="32"/>
        <v/>
      </c>
      <c r="Q132" s="359" t="str">
        <f t="shared" si="33"/>
        <v/>
      </c>
      <c r="R132" s="359" t="str">
        <f t="shared" si="34"/>
        <v/>
      </c>
      <c r="S132" s="359" t="str">
        <f t="shared" si="35"/>
        <v/>
      </c>
      <c r="T132" s="431"/>
      <c r="U132" s="515"/>
      <c r="V132" s="108"/>
      <c r="W132" s="109"/>
      <c r="X132" s="110"/>
      <c r="Y132" s="111"/>
      <c r="Z132" s="113"/>
      <c r="AA132" s="112"/>
      <c r="AB132" s="431" t="str">
        <f t="shared" si="36"/>
        <v/>
      </c>
      <c r="AC132" s="704" t="str">
        <f t="shared" si="56"/>
        <v/>
      </c>
      <c r="AD132" s="622"/>
      <c r="AE132" s="462"/>
      <c r="AF132" s="360" t="str">
        <f t="shared" si="37"/>
        <v/>
      </c>
      <c r="AG132" s="360" t="str">
        <f t="shared" si="38"/>
        <v/>
      </c>
      <c r="AH132" s="361" t="str">
        <f t="shared" si="39"/>
        <v/>
      </c>
      <c r="AI132" s="361" t="str">
        <f t="shared" si="40"/>
        <v/>
      </c>
      <c r="AJ132" s="361" t="str">
        <f t="shared" si="41"/>
        <v/>
      </c>
      <c r="AK132" s="361" t="str">
        <f t="shared" si="42"/>
        <v/>
      </c>
      <c r="AL132" s="361" t="str">
        <f t="shared" si="43"/>
        <v/>
      </c>
      <c r="AM132" s="361" t="str">
        <f t="shared" si="44"/>
        <v/>
      </c>
      <c r="AN132" s="362" t="str">
        <f>IF(AF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2,FALSE),IF(OR(AJ132=1,AJ132=2),VLOOKUP(AH132,INDEX((係数_乗用_ガソリン,係数_乗用_CNG,係数_乗用_軽油,係数_乗用_メタノール,係数_乗用_LPG),1,1,AR132):INDEX((係数_乗用_ガソリン,係数_乗用_CNG,係数_乗用_軽油,係数_乗用_メタノール,係数_乗用_LPG),125,5,AR132),2,FALSE))))))</f>
        <v/>
      </c>
      <c r="AO132" s="362" t="str">
        <f>IF(T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3,FALSE),IF(OR(AJ132=1,AJ132=2),VLOOKUP(AH132,INDEX((係数_乗用_ガソリン,係数_乗用_CNG,係数_乗用_軽油,係数_乗用_メタノール,係数_乗用_LPG),1,1,AR132):INDEX((係数_乗用_ガソリン,係数_乗用_CNG,係数_乗用_軽油,係数_乗用_メタノール,係数_乗用_LPG),125,5,AR132),3,FALSE))))))</f>
        <v/>
      </c>
      <c r="AP132" s="361" t="str">
        <f t="shared" si="45"/>
        <v/>
      </c>
      <c r="AQ132" s="363" t="str">
        <f t="shared" si="46"/>
        <v/>
      </c>
      <c r="AR132" s="361" t="str">
        <f t="shared" si="47"/>
        <v/>
      </c>
      <c r="AS132" s="363" t="str">
        <f t="shared" si="48"/>
        <v/>
      </c>
      <c r="AT132" s="364" t="str">
        <f t="shared" si="49"/>
        <v/>
      </c>
      <c r="AV132" s="365"/>
      <c r="AX132" s="607" t="b">
        <f t="shared" si="57"/>
        <v>0</v>
      </c>
      <c r="AY132" s="6" t="str">
        <f t="shared" si="58"/>
        <v>FALSEFALSEFALSE</v>
      </c>
      <c r="AZ132" s="608">
        <f t="shared" si="50"/>
        <v>0</v>
      </c>
      <c r="BA132" s="609" t="str">
        <f t="shared" si="59"/>
        <v/>
      </c>
      <c r="BB132" s="609">
        <f t="shared" si="51"/>
        <v>0</v>
      </c>
      <c r="BC132" s="604" t="str">
        <f t="shared" si="52"/>
        <v/>
      </c>
    </row>
    <row r="133" spans="1:55" s="6" customFormat="1" ht="13.5" customHeight="1">
      <c r="A133" s="366">
        <v>76</v>
      </c>
      <c r="B133" s="108"/>
      <c r="C133" s="286"/>
      <c r="D133" s="287"/>
      <c r="E133" s="287"/>
      <c r="F133" s="288"/>
      <c r="G133" s="290"/>
      <c r="H133" s="107"/>
      <c r="I133" s="290"/>
      <c r="J133" s="107"/>
      <c r="K133" s="358" t="str">
        <f t="shared" si="30"/>
        <v/>
      </c>
      <c r="L133" s="358">
        <f t="shared" si="53"/>
        <v>0</v>
      </c>
      <c r="M133" s="358">
        <f t="shared" si="54"/>
        <v>0</v>
      </c>
      <c r="N133" s="359" t="str">
        <f t="shared" si="55"/>
        <v/>
      </c>
      <c r="O133" s="359" t="str">
        <f t="shared" si="31"/>
        <v/>
      </c>
      <c r="P133" s="359" t="str">
        <f t="shared" si="32"/>
        <v/>
      </c>
      <c r="Q133" s="359" t="str">
        <f t="shared" si="33"/>
        <v/>
      </c>
      <c r="R133" s="359" t="str">
        <f t="shared" si="34"/>
        <v/>
      </c>
      <c r="S133" s="359" t="str">
        <f t="shared" si="35"/>
        <v/>
      </c>
      <c r="T133" s="431"/>
      <c r="U133" s="515"/>
      <c r="V133" s="108"/>
      <c r="W133" s="109"/>
      <c r="X133" s="110"/>
      <c r="Y133" s="111"/>
      <c r="Z133" s="113"/>
      <c r="AA133" s="112"/>
      <c r="AB133" s="431" t="str">
        <f t="shared" si="36"/>
        <v/>
      </c>
      <c r="AC133" s="704" t="str">
        <f t="shared" si="56"/>
        <v/>
      </c>
      <c r="AD133" s="622"/>
      <c r="AE133" s="462"/>
      <c r="AF133" s="360" t="str">
        <f t="shared" si="37"/>
        <v/>
      </c>
      <c r="AG133" s="360" t="str">
        <f t="shared" si="38"/>
        <v/>
      </c>
      <c r="AH133" s="361" t="str">
        <f t="shared" si="39"/>
        <v/>
      </c>
      <c r="AI133" s="361" t="str">
        <f t="shared" si="40"/>
        <v/>
      </c>
      <c r="AJ133" s="361" t="str">
        <f t="shared" si="41"/>
        <v/>
      </c>
      <c r="AK133" s="361" t="str">
        <f t="shared" si="42"/>
        <v/>
      </c>
      <c r="AL133" s="361" t="str">
        <f t="shared" si="43"/>
        <v/>
      </c>
      <c r="AM133" s="361" t="str">
        <f t="shared" si="44"/>
        <v/>
      </c>
      <c r="AN133" s="362" t="str">
        <f>IF(AF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2,FALSE),IF(OR(AJ133=1,AJ133=2),VLOOKUP(AH133,INDEX((係数_乗用_ガソリン,係数_乗用_CNG,係数_乗用_軽油,係数_乗用_メタノール,係数_乗用_LPG),1,1,AR133):INDEX((係数_乗用_ガソリン,係数_乗用_CNG,係数_乗用_軽油,係数_乗用_メタノール,係数_乗用_LPG),125,5,AR133),2,FALSE))))))</f>
        <v/>
      </c>
      <c r="AO133" s="362" t="str">
        <f>IF(T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3,FALSE),IF(OR(AJ133=1,AJ133=2),VLOOKUP(AH133,INDEX((係数_乗用_ガソリン,係数_乗用_CNG,係数_乗用_軽油,係数_乗用_メタノール,係数_乗用_LPG),1,1,AR133):INDEX((係数_乗用_ガソリン,係数_乗用_CNG,係数_乗用_軽油,係数_乗用_メタノール,係数_乗用_LPG),125,5,AR133),3,FALSE))))))</f>
        <v/>
      </c>
      <c r="AP133" s="361" t="str">
        <f t="shared" si="45"/>
        <v/>
      </c>
      <c r="AQ133" s="363" t="str">
        <f t="shared" si="46"/>
        <v/>
      </c>
      <c r="AR133" s="361" t="str">
        <f t="shared" si="47"/>
        <v/>
      </c>
      <c r="AS133" s="363" t="str">
        <f t="shared" si="48"/>
        <v/>
      </c>
      <c r="AT133" s="364" t="str">
        <f t="shared" si="49"/>
        <v/>
      </c>
      <c r="AV133" s="365"/>
      <c r="AX133" s="607" t="b">
        <f t="shared" si="57"/>
        <v>0</v>
      </c>
      <c r="AY133" s="6" t="str">
        <f t="shared" si="58"/>
        <v>FALSEFALSEFALSE</v>
      </c>
      <c r="AZ133" s="608">
        <f t="shared" si="50"/>
        <v>0</v>
      </c>
      <c r="BA133" s="609" t="str">
        <f t="shared" si="59"/>
        <v/>
      </c>
      <c r="BB133" s="609">
        <f t="shared" si="51"/>
        <v>0</v>
      </c>
      <c r="BC133" s="604" t="str">
        <f t="shared" si="52"/>
        <v/>
      </c>
    </row>
    <row r="134" spans="1:55" s="6" customFormat="1" ht="13.5" customHeight="1">
      <c r="A134" s="366">
        <v>77</v>
      </c>
      <c r="B134" s="108"/>
      <c r="C134" s="286"/>
      <c r="D134" s="287"/>
      <c r="E134" s="287"/>
      <c r="F134" s="288"/>
      <c r="G134" s="290"/>
      <c r="H134" s="107"/>
      <c r="I134" s="290"/>
      <c r="J134" s="107"/>
      <c r="K134" s="358" t="str">
        <f t="shared" si="30"/>
        <v/>
      </c>
      <c r="L134" s="358">
        <f t="shared" si="53"/>
        <v>0</v>
      </c>
      <c r="M134" s="358">
        <f t="shared" si="54"/>
        <v>0</v>
      </c>
      <c r="N134" s="359" t="str">
        <f t="shared" si="55"/>
        <v/>
      </c>
      <c r="O134" s="359" t="str">
        <f t="shared" si="31"/>
        <v/>
      </c>
      <c r="P134" s="359" t="str">
        <f t="shared" si="32"/>
        <v/>
      </c>
      <c r="Q134" s="359" t="str">
        <f t="shared" si="33"/>
        <v/>
      </c>
      <c r="R134" s="359" t="str">
        <f t="shared" si="34"/>
        <v/>
      </c>
      <c r="S134" s="359" t="str">
        <f t="shared" si="35"/>
        <v/>
      </c>
      <c r="T134" s="431"/>
      <c r="U134" s="515"/>
      <c r="V134" s="108"/>
      <c r="W134" s="109"/>
      <c r="X134" s="110"/>
      <c r="Y134" s="111"/>
      <c r="Z134" s="113"/>
      <c r="AA134" s="112"/>
      <c r="AB134" s="431" t="str">
        <f t="shared" si="36"/>
        <v/>
      </c>
      <c r="AC134" s="704" t="str">
        <f t="shared" si="56"/>
        <v/>
      </c>
      <c r="AD134" s="622"/>
      <c r="AE134" s="462"/>
      <c r="AF134" s="360" t="str">
        <f t="shared" si="37"/>
        <v/>
      </c>
      <c r="AG134" s="360" t="str">
        <f t="shared" si="38"/>
        <v/>
      </c>
      <c r="AH134" s="361" t="str">
        <f t="shared" si="39"/>
        <v/>
      </c>
      <c r="AI134" s="361" t="str">
        <f t="shared" si="40"/>
        <v/>
      </c>
      <c r="AJ134" s="361" t="str">
        <f t="shared" si="41"/>
        <v/>
      </c>
      <c r="AK134" s="361" t="str">
        <f t="shared" si="42"/>
        <v/>
      </c>
      <c r="AL134" s="361" t="str">
        <f t="shared" si="43"/>
        <v/>
      </c>
      <c r="AM134" s="361" t="str">
        <f t="shared" si="44"/>
        <v/>
      </c>
      <c r="AN134" s="362" t="str">
        <f>IF(AF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2,FALSE),IF(OR(AJ134=1,AJ134=2),VLOOKUP(AH134,INDEX((係数_乗用_ガソリン,係数_乗用_CNG,係数_乗用_軽油,係数_乗用_メタノール,係数_乗用_LPG),1,1,AR134):INDEX((係数_乗用_ガソリン,係数_乗用_CNG,係数_乗用_軽油,係数_乗用_メタノール,係数_乗用_LPG),125,5,AR134),2,FALSE))))))</f>
        <v/>
      </c>
      <c r="AO134" s="362" t="str">
        <f>IF(T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3,FALSE),IF(OR(AJ134=1,AJ134=2),VLOOKUP(AH134,INDEX((係数_乗用_ガソリン,係数_乗用_CNG,係数_乗用_軽油,係数_乗用_メタノール,係数_乗用_LPG),1,1,AR134):INDEX((係数_乗用_ガソリン,係数_乗用_CNG,係数_乗用_軽油,係数_乗用_メタノール,係数_乗用_LPG),125,5,AR134),3,FALSE))))))</f>
        <v/>
      </c>
      <c r="AP134" s="361" t="str">
        <f t="shared" si="45"/>
        <v/>
      </c>
      <c r="AQ134" s="363" t="str">
        <f t="shared" si="46"/>
        <v/>
      </c>
      <c r="AR134" s="361" t="str">
        <f t="shared" si="47"/>
        <v/>
      </c>
      <c r="AS134" s="363" t="str">
        <f t="shared" si="48"/>
        <v/>
      </c>
      <c r="AT134" s="364" t="str">
        <f t="shared" si="49"/>
        <v/>
      </c>
      <c r="AV134" s="365"/>
      <c r="AX134" s="607" t="b">
        <f t="shared" si="57"/>
        <v>0</v>
      </c>
      <c r="AY134" s="6" t="str">
        <f t="shared" si="58"/>
        <v>FALSEFALSEFALSE</v>
      </c>
      <c r="AZ134" s="608">
        <f t="shared" si="50"/>
        <v>0</v>
      </c>
      <c r="BA134" s="609" t="str">
        <f t="shared" si="59"/>
        <v/>
      </c>
      <c r="BB134" s="609">
        <f t="shared" si="51"/>
        <v>0</v>
      </c>
      <c r="BC134" s="604" t="str">
        <f t="shared" si="52"/>
        <v/>
      </c>
    </row>
    <row r="135" spans="1:55" s="6" customFormat="1" ht="13.5" customHeight="1">
      <c r="A135" s="366">
        <v>78</v>
      </c>
      <c r="B135" s="108"/>
      <c r="C135" s="286"/>
      <c r="D135" s="287"/>
      <c r="E135" s="287"/>
      <c r="F135" s="288"/>
      <c r="G135" s="290"/>
      <c r="H135" s="107"/>
      <c r="I135" s="290"/>
      <c r="J135" s="107"/>
      <c r="K135" s="358" t="str">
        <f t="shared" si="30"/>
        <v/>
      </c>
      <c r="L135" s="358">
        <f t="shared" si="53"/>
        <v>0</v>
      </c>
      <c r="M135" s="358">
        <f t="shared" si="54"/>
        <v>0</v>
      </c>
      <c r="N135" s="359" t="str">
        <f t="shared" si="55"/>
        <v/>
      </c>
      <c r="O135" s="359" t="str">
        <f t="shared" si="31"/>
        <v/>
      </c>
      <c r="P135" s="359" t="str">
        <f t="shared" si="32"/>
        <v/>
      </c>
      <c r="Q135" s="359" t="str">
        <f t="shared" si="33"/>
        <v/>
      </c>
      <c r="R135" s="359" t="str">
        <f t="shared" si="34"/>
        <v/>
      </c>
      <c r="S135" s="359" t="str">
        <f t="shared" si="35"/>
        <v/>
      </c>
      <c r="T135" s="431"/>
      <c r="U135" s="515"/>
      <c r="V135" s="108"/>
      <c r="W135" s="109"/>
      <c r="X135" s="110"/>
      <c r="Y135" s="111"/>
      <c r="Z135" s="113"/>
      <c r="AA135" s="112"/>
      <c r="AB135" s="431" t="str">
        <f t="shared" si="36"/>
        <v/>
      </c>
      <c r="AC135" s="704" t="str">
        <f t="shared" si="56"/>
        <v/>
      </c>
      <c r="AD135" s="622"/>
      <c r="AE135" s="462"/>
      <c r="AF135" s="360" t="str">
        <f t="shared" si="37"/>
        <v/>
      </c>
      <c r="AG135" s="360" t="str">
        <f t="shared" si="38"/>
        <v/>
      </c>
      <c r="AH135" s="361" t="str">
        <f t="shared" si="39"/>
        <v/>
      </c>
      <c r="AI135" s="361" t="str">
        <f t="shared" si="40"/>
        <v/>
      </c>
      <c r="AJ135" s="361" t="str">
        <f t="shared" si="41"/>
        <v/>
      </c>
      <c r="AK135" s="361" t="str">
        <f t="shared" si="42"/>
        <v/>
      </c>
      <c r="AL135" s="361" t="str">
        <f t="shared" si="43"/>
        <v/>
      </c>
      <c r="AM135" s="361" t="str">
        <f t="shared" si="44"/>
        <v/>
      </c>
      <c r="AN135" s="362" t="str">
        <f>IF(AF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2,FALSE),IF(OR(AJ135=1,AJ135=2),VLOOKUP(AH135,INDEX((係数_乗用_ガソリン,係数_乗用_CNG,係数_乗用_軽油,係数_乗用_メタノール,係数_乗用_LPG),1,1,AR135):INDEX((係数_乗用_ガソリン,係数_乗用_CNG,係数_乗用_軽油,係数_乗用_メタノール,係数_乗用_LPG),125,5,AR135),2,FALSE))))))</f>
        <v/>
      </c>
      <c r="AO135" s="362" t="str">
        <f>IF(T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3,FALSE),IF(OR(AJ135=1,AJ135=2),VLOOKUP(AH135,INDEX((係数_乗用_ガソリン,係数_乗用_CNG,係数_乗用_軽油,係数_乗用_メタノール,係数_乗用_LPG),1,1,AR135):INDEX((係数_乗用_ガソリン,係数_乗用_CNG,係数_乗用_軽油,係数_乗用_メタノール,係数_乗用_LPG),125,5,AR135),3,FALSE))))))</f>
        <v/>
      </c>
      <c r="AP135" s="361" t="str">
        <f t="shared" si="45"/>
        <v/>
      </c>
      <c r="AQ135" s="363" t="str">
        <f t="shared" si="46"/>
        <v/>
      </c>
      <c r="AR135" s="361" t="str">
        <f t="shared" si="47"/>
        <v/>
      </c>
      <c r="AS135" s="363" t="str">
        <f t="shared" si="48"/>
        <v/>
      </c>
      <c r="AT135" s="364" t="str">
        <f t="shared" si="49"/>
        <v/>
      </c>
      <c r="AV135" s="365"/>
      <c r="AX135" s="607" t="b">
        <f t="shared" si="57"/>
        <v>0</v>
      </c>
      <c r="AY135" s="6" t="str">
        <f t="shared" si="58"/>
        <v>FALSEFALSEFALSE</v>
      </c>
      <c r="AZ135" s="608">
        <f t="shared" si="50"/>
        <v>0</v>
      </c>
      <c r="BA135" s="609" t="str">
        <f t="shared" si="59"/>
        <v/>
      </c>
      <c r="BB135" s="609">
        <f t="shared" si="51"/>
        <v>0</v>
      </c>
      <c r="BC135" s="604" t="str">
        <f t="shared" si="52"/>
        <v/>
      </c>
    </row>
    <row r="136" spans="1:55" s="6" customFormat="1" ht="13.5" customHeight="1">
      <c r="A136" s="366">
        <v>79</v>
      </c>
      <c r="B136" s="108"/>
      <c r="C136" s="286"/>
      <c r="D136" s="287"/>
      <c r="E136" s="287"/>
      <c r="F136" s="288"/>
      <c r="G136" s="290"/>
      <c r="H136" s="107"/>
      <c r="I136" s="290"/>
      <c r="J136" s="107"/>
      <c r="K136" s="358" t="str">
        <f t="shared" si="30"/>
        <v/>
      </c>
      <c r="L136" s="358">
        <f t="shared" si="53"/>
        <v>0</v>
      </c>
      <c r="M136" s="358">
        <f t="shared" si="54"/>
        <v>0</v>
      </c>
      <c r="N136" s="359" t="str">
        <f t="shared" si="55"/>
        <v/>
      </c>
      <c r="O136" s="359" t="str">
        <f t="shared" si="31"/>
        <v/>
      </c>
      <c r="P136" s="359" t="str">
        <f t="shared" si="32"/>
        <v/>
      </c>
      <c r="Q136" s="359" t="str">
        <f t="shared" si="33"/>
        <v/>
      </c>
      <c r="R136" s="359" t="str">
        <f t="shared" si="34"/>
        <v/>
      </c>
      <c r="S136" s="359" t="str">
        <f t="shared" si="35"/>
        <v/>
      </c>
      <c r="T136" s="431"/>
      <c r="U136" s="515"/>
      <c r="V136" s="108"/>
      <c r="W136" s="109"/>
      <c r="X136" s="110"/>
      <c r="Y136" s="111"/>
      <c r="Z136" s="113"/>
      <c r="AA136" s="112"/>
      <c r="AB136" s="431" t="str">
        <f t="shared" si="36"/>
        <v/>
      </c>
      <c r="AC136" s="704" t="str">
        <f t="shared" si="56"/>
        <v/>
      </c>
      <c r="AD136" s="622"/>
      <c r="AE136" s="462"/>
      <c r="AF136" s="360" t="str">
        <f t="shared" si="37"/>
        <v/>
      </c>
      <c r="AG136" s="360" t="str">
        <f t="shared" si="38"/>
        <v/>
      </c>
      <c r="AH136" s="361" t="str">
        <f t="shared" si="39"/>
        <v/>
      </c>
      <c r="AI136" s="361" t="str">
        <f t="shared" si="40"/>
        <v/>
      </c>
      <c r="AJ136" s="361" t="str">
        <f t="shared" si="41"/>
        <v/>
      </c>
      <c r="AK136" s="361" t="str">
        <f t="shared" si="42"/>
        <v/>
      </c>
      <c r="AL136" s="361" t="str">
        <f t="shared" si="43"/>
        <v/>
      </c>
      <c r="AM136" s="361" t="str">
        <f t="shared" si="44"/>
        <v/>
      </c>
      <c r="AN136" s="362" t="str">
        <f>IF(AF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2,FALSE),IF(OR(AJ136=1,AJ136=2),VLOOKUP(AH136,INDEX((係数_乗用_ガソリン,係数_乗用_CNG,係数_乗用_軽油,係数_乗用_メタノール,係数_乗用_LPG),1,1,AR136):INDEX((係数_乗用_ガソリン,係数_乗用_CNG,係数_乗用_軽油,係数_乗用_メタノール,係数_乗用_LPG),125,5,AR136),2,FALSE))))))</f>
        <v/>
      </c>
      <c r="AO136" s="362" t="str">
        <f>IF(T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3,FALSE),IF(OR(AJ136=1,AJ136=2),VLOOKUP(AH136,INDEX((係数_乗用_ガソリン,係数_乗用_CNG,係数_乗用_軽油,係数_乗用_メタノール,係数_乗用_LPG),1,1,AR136):INDEX((係数_乗用_ガソリン,係数_乗用_CNG,係数_乗用_軽油,係数_乗用_メタノール,係数_乗用_LPG),125,5,AR136),3,FALSE))))))</f>
        <v/>
      </c>
      <c r="AP136" s="361" t="str">
        <f t="shared" si="45"/>
        <v/>
      </c>
      <c r="AQ136" s="363" t="str">
        <f t="shared" si="46"/>
        <v/>
      </c>
      <c r="AR136" s="361" t="str">
        <f t="shared" si="47"/>
        <v/>
      </c>
      <c r="AS136" s="363" t="str">
        <f t="shared" si="48"/>
        <v/>
      </c>
      <c r="AT136" s="364" t="str">
        <f t="shared" si="49"/>
        <v/>
      </c>
      <c r="AV136" s="365"/>
      <c r="AX136" s="607" t="b">
        <f t="shared" si="57"/>
        <v>0</v>
      </c>
      <c r="AY136" s="6" t="str">
        <f t="shared" si="58"/>
        <v>FALSEFALSEFALSE</v>
      </c>
      <c r="AZ136" s="608">
        <f t="shared" si="50"/>
        <v>0</v>
      </c>
      <c r="BA136" s="609" t="str">
        <f t="shared" si="59"/>
        <v/>
      </c>
      <c r="BB136" s="609">
        <f t="shared" si="51"/>
        <v>0</v>
      </c>
      <c r="BC136" s="604" t="str">
        <f t="shared" si="52"/>
        <v/>
      </c>
    </row>
    <row r="137" spans="1:55" s="6" customFormat="1" ht="13.5" customHeight="1">
      <c r="A137" s="366">
        <v>80</v>
      </c>
      <c r="B137" s="108"/>
      <c r="C137" s="286"/>
      <c r="D137" s="287"/>
      <c r="E137" s="287"/>
      <c r="F137" s="288"/>
      <c r="G137" s="290"/>
      <c r="H137" s="107"/>
      <c r="I137" s="290"/>
      <c r="J137" s="107"/>
      <c r="K137" s="358" t="str">
        <f t="shared" si="30"/>
        <v/>
      </c>
      <c r="L137" s="358">
        <f t="shared" si="53"/>
        <v>0</v>
      </c>
      <c r="M137" s="358">
        <f t="shared" si="54"/>
        <v>0</v>
      </c>
      <c r="N137" s="359" t="str">
        <f t="shared" si="55"/>
        <v/>
      </c>
      <c r="O137" s="359" t="str">
        <f t="shared" si="31"/>
        <v/>
      </c>
      <c r="P137" s="359" t="str">
        <f t="shared" si="32"/>
        <v/>
      </c>
      <c r="Q137" s="359" t="str">
        <f t="shared" si="33"/>
        <v/>
      </c>
      <c r="R137" s="359" t="str">
        <f t="shared" si="34"/>
        <v/>
      </c>
      <c r="S137" s="359" t="str">
        <f t="shared" si="35"/>
        <v/>
      </c>
      <c r="T137" s="431"/>
      <c r="U137" s="515"/>
      <c r="V137" s="108"/>
      <c r="W137" s="109"/>
      <c r="X137" s="110"/>
      <c r="Y137" s="111"/>
      <c r="Z137" s="113"/>
      <c r="AA137" s="112"/>
      <c r="AB137" s="431" t="str">
        <f t="shared" si="36"/>
        <v/>
      </c>
      <c r="AC137" s="704" t="str">
        <f t="shared" si="56"/>
        <v/>
      </c>
      <c r="AD137" s="622"/>
      <c r="AE137" s="462"/>
      <c r="AF137" s="360" t="str">
        <f t="shared" si="37"/>
        <v/>
      </c>
      <c r="AG137" s="360" t="str">
        <f t="shared" si="38"/>
        <v/>
      </c>
      <c r="AH137" s="361" t="str">
        <f t="shared" si="39"/>
        <v/>
      </c>
      <c r="AI137" s="361" t="str">
        <f t="shared" si="40"/>
        <v/>
      </c>
      <c r="AJ137" s="361" t="str">
        <f t="shared" si="41"/>
        <v/>
      </c>
      <c r="AK137" s="361" t="str">
        <f t="shared" si="42"/>
        <v/>
      </c>
      <c r="AL137" s="361" t="str">
        <f t="shared" si="43"/>
        <v/>
      </c>
      <c r="AM137" s="361" t="str">
        <f t="shared" si="44"/>
        <v/>
      </c>
      <c r="AN137" s="362" t="str">
        <f>IF(AF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2,FALSE),IF(OR(AJ137=1,AJ137=2),VLOOKUP(AH137,INDEX((係数_乗用_ガソリン,係数_乗用_CNG,係数_乗用_軽油,係数_乗用_メタノール,係数_乗用_LPG),1,1,AR137):INDEX((係数_乗用_ガソリン,係数_乗用_CNG,係数_乗用_軽油,係数_乗用_メタノール,係数_乗用_LPG),125,5,AR137),2,FALSE))))))</f>
        <v/>
      </c>
      <c r="AO137" s="362" t="str">
        <f>IF(T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3,FALSE),IF(OR(AJ137=1,AJ137=2),VLOOKUP(AH137,INDEX((係数_乗用_ガソリン,係数_乗用_CNG,係数_乗用_軽油,係数_乗用_メタノール,係数_乗用_LPG),1,1,AR137):INDEX((係数_乗用_ガソリン,係数_乗用_CNG,係数_乗用_軽油,係数_乗用_メタノール,係数_乗用_LPG),125,5,AR137),3,FALSE))))))</f>
        <v/>
      </c>
      <c r="AP137" s="361" t="str">
        <f t="shared" si="45"/>
        <v/>
      </c>
      <c r="AQ137" s="363" t="str">
        <f t="shared" si="46"/>
        <v/>
      </c>
      <c r="AR137" s="361" t="str">
        <f t="shared" si="47"/>
        <v/>
      </c>
      <c r="AS137" s="363" t="str">
        <f t="shared" si="48"/>
        <v/>
      </c>
      <c r="AT137" s="364" t="str">
        <f t="shared" si="49"/>
        <v/>
      </c>
      <c r="AV137" s="365"/>
      <c r="AX137" s="607" t="b">
        <f t="shared" si="57"/>
        <v>0</v>
      </c>
      <c r="AY137" s="6" t="str">
        <f t="shared" si="58"/>
        <v>FALSEFALSEFALSE</v>
      </c>
      <c r="AZ137" s="608">
        <f t="shared" si="50"/>
        <v>0</v>
      </c>
      <c r="BA137" s="609" t="str">
        <f t="shared" si="59"/>
        <v/>
      </c>
      <c r="BB137" s="609">
        <f t="shared" si="51"/>
        <v>0</v>
      </c>
      <c r="BC137" s="604" t="str">
        <f t="shared" si="52"/>
        <v/>
      </c>
    </row>
    <row r="138" spans="1:55" s="6" customFormat="1" ht="13.5" customHeight="1">
      <c r="A138" s="366">
        <v>81</v>
      </c>
      <c r="B138" s="108"/>
      <c r="C138" s="286"/>
      <c r="D138" s="287"/>
      <c r="E138" s="287"/>
      <c r="F138" s="288"/>
      <c r="G138" s="290"/>
      <c r="H138" s="107"/>
      <c r="I138" s="290"/>
      <c r="J138" s="107"/>
      <c r="K138" s="358" t="str">
        <f t="shared" si="30"/>
        <v/>
      </c>
      <c r="L138" s="358">
        <f t="shared" si="53"/>
        <v>0</v>
      </c>
      <c r="M138" s="358">
        <f t="shared" si="54"/>
        <v>0</v>
      </c>
      <c r="N138" s="359" t="str">
        <f t="shared" si="55"/>
        <v/>
      </c>
      <c r="O138" s="359" t="str">
        <f t="shared" si="31"/>
        <v/>
      </c>
      <c r="P138" s="359" t="str">
        <f t="shared" si="32"/>
        <v/>
      </c>
      <c r="Q138" s="359" t="str">
        <f t="shared" si="33"/>
        <v/>
      </c>
      <c r="R138" s="359" t="str">
        <f t="shared" si="34"/>
        <v/>
      </c>
      <c r="S138" s="359" t="str">
        <f t="shared" si="35"/>
        <v/>
      </c>
      <c r="T138" s="431"/>
      <c r="U138" s="515"/>
      <c r="V138" s="108"/>
      <c r="W138" s="109"/>
      <c r="X138" s="110"/>
      <c r="Y138" s="111"/>
      <c r="Z138" s="113"/>
      <c r="AA138" s="112"/>
      <c r="AB138" s="431" t="str">
        <f t="shared" si="36"/>
        <v/>
      </c>
      <c r="AC138" s="704" t="str">
        <f t="shared" si="56"/>
        <v/>
      </c>
      <c r="AD138" s="622"/>
      <c r="AE138" s="462"/>
      <c r="AF138" s="360" t="str">
        <f t="shared" si="37"/>
        <v/>
      </c>
      <c r="AG138" s="360" t="str">
        <f t="shared" si="38"/>
        <v/>
      </c>
      <c r="AH138" s="361" t="str">
        <f t="shared" si="39"/>
        <v/>
      </c>
      <c r="AI138" s="361" t="str">
        <f t="shared" si="40"/>
        <v/>
      </c>
      <c r="AJ138" s="361" t="str">
        <f t="shared" si="41"/>
        <v/>
      </c>
      <c r="AK138" s="361" t="str">
        <f t="shared" si="42"/>
        <v/>
      </c>
      <c r="AL138" s="361" t="str">
        <f t="shared" si="43"/>
        <v/>
      </c>
      <c r="AM138" s="361" t="str">
        <f t="shared" si="44"/>
        <v/>
      </c>
      <c r="AN138" s="362" t="str">
        <f>IF(AF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2,FALSE),IF(OR(AJ138=1,AJ138=2),VLOOKUP(AH138,INDEX((係数_乗用_ガソリン,係数_乗用_CNG,係数_乗用_軽油,係数_乗用_メタノール,係数_乗用_LPG),1,1,AR138):INDEX((係数_乗用_ガソリン,係数_乗用_CNG,係数_乗用_軽油,係数_乗用_メタノール,係数_乗用_LPG),125,5,AR138),2,FALSE))))))</f>
        <v/>
      </c>
      <c r="AO138" s="362" t="str">
        <f>IF(T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3,FALSE),IF(OR(AJ138=1,AJ138=2),VLOOKUP(AH138,INDEX((係数_乗用_ガソリン,係数_乗用_CNG,係数_乗用_軽油,係数_乗用_メタノール,係数_乗用_LPG),1,1,AR138):INDEX((係数_乗用_ガソリン,係数_乗用_CNG,係数_乗用_軽油,係数_乗用_メタノール,係数_乗用_LPG),125,5,AR138),3,FALSE))))))</f>
        <v/>
      </c>
      <c r="AP138" s="361" t="str">
        <f t="shared" si="45"/>
        <v/>
      </c>
      <c r="AQ138" s="363" t="str">
        <f t="shared" si="46"/>
        <v/>
      </c>
      <c r="AR138" s="361" t="str">
        <f t="shared" si="47"/>
        <v/>
      </c>
      <c r="AS138" s="363" t="str">
        <f t="shared" si="48"/>
        <v/>
      </c>
      <c r="AT138" s="364" t="str">
        <f t="shared" si="49"/>
        <v/>
      </c>
      <c r="AV138" s="365"/>
      <c r="AX138" s="607" t="b">
        <f t="shared" si="57"/>
        <v>0</v>
      </c>
      <c r="AY138" s="6" t="str">
        <f t="shared" si="58"/>
        <v>FALSEFALSEFALSE</v>
      </c>
      <c r="AZ138" s="608">
        <f t="shared" si="50"/>
        <v>0</v>
      </c>
      <c r="BA138" s="609" t="str">
        <f t="shared" si="59"/>
        <v/>
      </c>
      <c r="BB138" s="609">
        <f t="shared" si="51"/>
        <v>0</v>
      </c>
      <c r="BC138" s="604" t="str">
        <f t="shared" si="52"/>
        <v/>
      </c>
    </row>
    <row r="139" spans="1:55" s="6" customFormat="1" ht="13.5" customHeight="1">
      <c r="A139" s="366">
        <v>82</v>
      </c>
      <c r="B139" s="108"/>
      <c r="C139" s="286"/>
      <c r="D139" s="287"/>
      <c r="E139" s="287"/>
      <c r="F139" s="288"/>
      <c r="G139" s="290"/>
      <c r="H139" s="107"/>
      <c r="I139" s="290"/>
      <c r="J139" s="107"/>
      <c r="K139" s="358" t="str">
        <f t="shared" si="30"/>
        <v/>
      </c>
      <c r="L139" s="358">
        <f t="shared" si="53"/>
        <v>0</v>
      </c>
      <c r="M139" s="358">
        <f t="shared" si="54"/>
        <v>0</v>
      </c>
      <c r="N139" s="359" t="str">
        <f t="shared" si="55"/>
        <v/>
      </c>
      <c r="O139" s="359" t="str">
        <f t="shared" si="31"/>
        <v/>
      </c>
      <c r="P139" s="359" t="str">
        <f t="shared" si="32"/>
        <v/>
      </c>
      <c r="Q139" s="359" t="str">
        <f t="shared" si="33"/>
        <v/>
      </c>
      <c r="R139" s="359" t="str">
        <f t="shared" si="34"/>
        <v/>
      </c>
      <c r="S139" s="359" t="str">
        <f t="shared" si="35"/>
        <v/>
      </c>
      <c r="T139" s="431"/>
      <c r="U139" s="515"/>
      <c r="V139" s="108"/>
      <c r="W139" s="109"/>
      <c r="X139" s="110"/>
      <c r="Y139" s="111"/>
      <c r="Z139" s="113"/>
      <c r="AA139" s="112"/>
      <c r="AB139" s="431" t="str">
        <f t="shared" si="36"/>
        <v/>
      </c>
      <c r="AC139" s="704" t="str">
        <f t="shared" si="56"/>
        <v/>
      </c>
      <c r="AD139" s="622"/>
      <c r="AE139" s="462"/>
      <c r="AF139" s="360" t="str">
        <f t="shared" si="37"/>
        <v/>
      </c>
      <c r="AG139" s="360" t="str">
        <f t="shared" si="38"/>
        <v/>
      </c>
      <c r="AH139" s="361" t="str">
        <f t="shared" si="39"/>
        <v/>
      </c>
      <c r="AI139" s="361" t="str">
        <f t="shared" si="40"/>
        <v/>
      </c>
      <c r="AJ139" s="361" t="str">
        <f t="shared" si="41"/>
        <v/>
      </c>
      <c r="AK139" s="361" t="str">
        <f t="shared" si="42"/>
        <v/>
      </c>
      <c r="AL139" s="361" t="str">
        <f t="shared" si="43"/>
        <v/>
      </c>
      <c r="AM139" s="361" t="str">
        <f t="shared" si="44"/>
        <v/>
      </c>
      <c r="AN139" s="362" t="str">
        <f>IF(AF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2,FALSE),IF(OR(AJ139=1,AJ139=2),VLOOKUP(AH139,INDEX((係数_乗用_ガソリン,係数_乗用_CNG,係数_乗用_軽油,係数_乗用_メタノール,係数_乗用_LPG),1,1,AR139):INDEX((係数_乗用_ガソリン,係数_乗用_CNG,係数_乗用_軽油,係数_乗用_メタノール,係数_乗用_LPG),125,5,AR139),2,FALSE))))))</f>
        <v/>
      </c>
      <c r="AO139" s="362" t="str">
        <f>IF(T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3,FALSE),IF(OR(AJ139=1,AJ139=2),VLOOKUP(AH139,INDEX((係数_乗用_ガソリン,係数_乗用_CNG,係数_乗用_軽油,係数_乗用_メタノール,係数_乗用_LPG),1,1,AR139):INDEX((係数_乗用_ガソリン,係数_乗用_CNG,係数_乗用_軽油,係数_乗用_メタノール,係数_乗用_LPG),125,5,AR139),3,FALSE))))))</f>
        <v/>
      </c>
      <c r="AP139" s="361" t="str">
        <f t="shared" si="45"/>
        <v/>
      </c>
      <c r="AQ139" s="363" t="str">
        <f t="shared" si="46"/>
        <v/>
      </c>
      <c r="AR139" s="361" t="str">
        <f t="shared" si="47"/>
        <v/>
      </c>
      <c r="AS139" s="363" t="str">
        <f t="shared" si="48"/>
        <v/>
      </c>
      <c r="AT139" s="364" t="str">
        <f t="shared" si="49"/>
        <v/>
      </c>
      <c r="AV139" s="365"/>
      <c r="AX139" s="607" t="b">
        <f t="shared" si="57"/>
        <v>0</v>
      </c>
      <c r="AY139" s="6" t="str">
        <f t="shared" si="58"/>
        <v>FALSEFALSEFALSE</v>
      </c>
      <c r="AZ139" s="608">
        <f t="shared" si="50"/>
        <v>0</v>
      </c>
      <c r="BA139" s="609" t="str">
        <f t="shared" si="59"/>
        <v/>
      </c>
      <c r="BB139" s="609">
        <f t="shared" si="51"/>
        <v>0</v>
      </c>
      <c r="BC139" s="604" t="str">
        <f t="shared" si="52"/>
        <v/>
      </c>
    </row>
    <row r="140" spans="1:55" s="6" customFormat="1" ht="13.5" customHeight="1">
      <c r="A140" s="366">
        <v>83</v>
      </c>
      <c r="B140" s="108"/>
      <c r="C140" s="286"/>
      <c r="D140" s="287"/>
      <c r="E140" s="287"/>
      <c r="F140" s="288"/>
      <c r="G140" s="290"/>
      <c r="H140" s="107"/>
      <c r="I140" s="290"/>
      <c r="J140" s="107"/>
      <c r="K140" s="358" t="str">
        <f t="shared" si="30"/>
        <v/>
      </c>
      <c r="L140" s="358">
        <f t="shared" si="53"/>
        <v>0</v>
      </c>
      <c r="M140" s="358">
        <f t="shared" si="54"/>
        <v>0</v>
      </c>
      <c r="N140" s="359" t="str">
        <f t="shared" si="55"/>
        <v/>
      </c>
      <c r="O140" s="359" t="str">
        <f t="shared" si="31"/>
        <v/>
      </c>
      <c r="P140" s="359" t="str">
        <f t="shared" si="32"/>
        <v/>
      </c>
      <c r="Q140" s="359" t="str">
        <f t="shared" si="33"/>
        <v/>
      </c>
      <c r="R140" s="359" t="str">
        <f t="shared" si="34"/>
        <v/>
      </c>
      <c r="S140" s="359" t="str">
        <f t="shared" si="35"/>
        <v/>
      </c>
      <c r="T140" s="431"/>
      <c r="U140" s="515"/>
      <c r="V140" s="108"/>
      <c r="W140" s="109"/>
      <c r="X140" s="110"/>
      <c r="Y140" s="111"/>
      <c r="Z140" s="113"/>
      <c r="AA140" s="112"/>
      <c r="AB140" s="431" t="str">
        <f t="shared" si="36"/>
        <v/>
      </c>
      <c r="AC140" s="704" t="str">
        <f t="shared" si="56"/>
        <v/>
      </c>
      <c r="AD140" s="622"/>
      <c r="AE140" s="462"/>
      <c r="AF140" s="360" t="str">
        <f t="shared" si="37"/>
        <v/>
      </c>
      <c r="AG140" s="360" t="str">
        <f t="shared" si="38"/>
        <v/>
      </c>
      <c r="AH140" s="361" t="str">
        <f t="shared" si="39"/>
        <v/>
      </c>
      <c r="AI140" s="361" t="str">
        <f t="shared" si="40"/>
        <v/>
      </c>
      <c r="AJ140" s="361" t="str">
        <f t="shared" si="41"/>
        <v/>
      </c>
      <c r="AK140" s="361" t="str">
        <f t="shared" si="42"/>
        <v/>
      </c>
      <c r="AL140" s="361" t="str">
        <f t="shared" si="43"/>
        <v/>
      </c>
      <c r="AM140" s="361" t="str">
        <f t="shared" si="44"/>
        <v/>
      </c>
      <c r="AN140" s="362" t="str">
        <f>IF(AF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2,FALSE),IF(OR(AJ140=1,AJ140=2),VLOOKUP(AH140,INDEX((係数_乗用_ガソリン,係数_乗用_CNG,係数_乗用_軽油,係数_乗用_メタノール,係数_乗用_LPG),1,1,AR140):INDEX((係数_乗用_ガソリン,係数_乗用_CNG,係数_乗用_軽油,係数_乗用_メタノール,係数_乗用_LPG),125,5,AR140),2,FALSE))))))</f>
        <v/>
      </c>
      <c r="AO140" s="362" t="str">
        <f>IF(T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3,FALSE),IF(OR(AJ140=1,AJ140=2),VLOOKUP(AH140,INDEX((係数_乗用_ガソリン,係数_乗用_CNG,係数_乗用_軽油,係数_乗用_メタノール,係数_乗用_LPG),1,1,AR140):INDEX((係数_乗用_ガソリン,係数_乗用_CNG,係数_乗用_軽油,係数_乗用_メタノール,係数_乗用_LPG),125,5,AR140),3,FALSE))))))</f>
        <v/>
      </c>
      <c r="AP140" s="361" t="str">
        <f t="shared" si="45"/>
        <v/>
      </c>
      <c r="AQ140" s="363" t="str">
        <f t="shared" si="46"/>
        <v/>
      </c>
      <c r="AR140" s="361" t="str">
        <f t="shared" si="47"/>
        <v/>
      </c>
      <c r="AS140" s="363" t="str">
        <f t="shared" si="48"/>
        <v/>
      </c>
      <c r="AT140" s="364" t="str">
        <f t="shared" si="49"/>
        <v/>
      </c>
      <c r="AV140" s="365"/>
      <c r="AX140" s="607" t="b">
        <f t="shared" si="57"/>
        <v>0</v>
      </c>
      <c r="AY140" s="6" t="str">
        <f t="shared" si="58"/>
        <v>FALSEFALSEFALSE</v>
      </c>
      <c r="AZ140" s="608">
        <f t="shared" si="50"/>
        <v>0</v>
      </c>
      <c r="BA140" s="609" t="str">
        <f t="shared" si="59"/>
        <v/>
      </c>
      <c r="BB140" s="609">
        <f t="shared" si="51"/>
        <v>0</v>
      </c>
      <c r="BC140" s="604" t="str">
        <f t="shared" si="52"/>
        <v/>
      </c>
    </row>
    <row r="141" spans="1:55" s="6" customFormat="1" ht="13.5" customHeight="1">
      <c r="A141" s="366">
        <v>84</v>
      </c>
      <c r="B141" s="108"/>
      <c r="C141" s="286"/>
      <c r="D141" s="287"/>
      <c r="E141" s="287"/>
      <c r="F141" s="288"/>
      <c r="G141" s="290"/>
      <c r="H141" s="107"/>
      <c r="I141" s="290"/>
      <c r="J141" s="107"/>
      <c r="K141" s="358" t="str">
        <f t="shared" si="30"/>
        <v/>
      </c>
      <c r="L141" s="358">
        <f t="shared" si="53"/>
        <v>0</v>
      </c>
      <c r="M141" s="358">
        <f t="shared" si="54"/>
        <v>0</v>
      </c>
      <c r="N141" s="359" t="str">
        <f t="shared" si="55"/>
        <v/>
      </c>
      <c r="O141" s="359" t="str">
        <f t="shared" si="31"/>
        <v/>
      </c>
      <c r="P141" s="359" t="str">
        <f t="shared" si="32"/>
        <v/>
      </c>
      <c r="Q141" s="359" t="str">
        <f t="shared" si="33"/>
        <v/>
      </c>
      <c r="R141" s="359" t="str">
        <f t="shared" si="34"/>
        <v/>
      </c>
      <c r="S141" s="359" t="str">
        <f t="shared" si="35"/>
        <v/>
      </c>
      <c r="T141" s="431"/>
      <c r="U141" s="515"/>
      <c r="V141" s="108"/>
      <c r="W141" s="109"/>
      <c r="X141" s="110"/>
      <c r="Y141" s="111"/>
      <c r="Z141" s="113"/>
      <c r="AA141" s="112"/>
      <c r="AB141" s="431" t="str">
        <f t="shared" si="36"/>
        <v/>
      </c>
      <c r="AC141" s="704" t="str">
        <f t="shared" si="56"/>
        <v/>
      </c>
      <c r="AD141" s="622"/>
      <c r="AE141" s="462"/>
      <c r="AF141" s="360" t="str">
        <f t="shared" si="37"/>
        <v/>
      </c>
      <c r="AG141" s="360" t="str">
        <f t="shared" si="38"/>
        <v/>
      </c>
      <c r="AH141" s="361" t="str">
        <f t="shared" si="39"/>
        <v/>
      </c>
      <c r="AI141" s="361" t="str">
        <f t="shared" si="40"/>
        <v/>
      </c>
      <c r="AJ141" s="361" t="str">
        <f t="shared" si="41"/>
        <v/>
      </c>
      <c r="AK141" s="361" t="str">
        <f t="shared" si="42"/>
        <v/>
      </c>
      <c r="AL141" s="361" t="str">
        <f t="shared" si="43"/>
        <v/>
      </c>
      <c r="AM141" s="361" t="str">
        <f t="shared" si="44"/>
        <v/>
      </c>
      <c r="AN141" s="362" t="str">
        <f>IF(AF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2,FALSE),IF(OR(AJ141=1,AJ141=2),VLOOKUP(AH141,INDEX((係数_乗用_ガソリン,係数_乗用_CNG,係数_乗用_軽油,係数_乗用_メタノール,係数_乗用_LPG),1,1,AR141):INDEX((係数_乗用_ガソリン,係数_乗用_CNG,係数_乗用_軽油,係数_乗用_メタノール,係数_乗用_LPG),125,5,AR141),2,FALSE))))))</f>
        <v/>
      </c>
      <c r="AO141" s="362" t="str">
        <f>IF(T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3,FALSE),IF(OR(AJ141=1,AJ141=2),VLOOKUP(AH141,INDEX((係数_乗用_ガソリン,係数_乗用_CNG,係数_乗用_軽油,係数_乗用_メタノール,係数_乗用_LPG),1,1,AR141):INDEX((係数_乗用_ガソリン,係数_乗用_CNG,係数_乗用_軽油,係数_乗用_メタノール,係数_乗用_LPG),125,5,AR141),3,FALSE))))))</f>
        <v/>
      </c>
      <c r="AP141" s="361" t="str">
        <f t="shared" si="45"/>
        <v/>
      </c>
      <c r="AQ141" s="363" t="str">
        <f t="shared" si="46"/>
        <v/>
      </c>
      <c r="AR141" s="361" t="str">
        <f t="shared" si="47"/>
        <v/>
      </c>
      <c r="AS141" s="363" t="str">
        <f t="shared" si="48"/>
        <v/>
      </c>
      <c r="AT141" s="364" t="str">
        <f t="shared" si="49"/>
        <v/>
      </c>
      <c r="AV141" s="365"/>
      <c r="AX141" s="607" t="b">
        <f t="shared" si="57"/>
        <v>0</v>
      </c>
      <c r="AY141" s="6" t="str">
        <f t="shared" si="58"/>
        <v>FALSEFALSEFALSE</v>
      </c>
      <c r="AZ141" s="608">
        <f t="shared" si="50"/>
        <v>0</v>
      </c>
      <c r="BA141" s="609" t="str">
        <f t="shared" si="59"/>
        <v/>
      </c>
      <c r="BB141" s="609">
        <f t="shared" si="51"/>
        <v>0</v>
      </c>
      <c r="BC141" s="604" t="str">
        <f t="shared" si="52"/>
        <v/>
      </c>
    </row>
    <row r="142" spans="1:55" s="6" customFormat="1" ht="13.5" customHeight="1">
      <c r="A142" s="366">
        <v>85</v>
      </c>
      <c r="B142" s="108"/>
      <c r="C142" s="286"/>
      <c r="D142" s="287"/>
      <c r="E142" s="287"/>
      <c r="F142" s="288"/>
      <c r="G142" s="290"/>
      <c r="H142" s="107"/>
      <c r="I142" s="290"/>
      <c r="J142" s="107"/>
      <c r="K142" s="358" t="str">
        <f t="shared" si="30"/>
        <v/>
      </c>
      <c r="L142" s="358">
        <f t="shared" si="53"/>
        <v>0</v>
      </c>
      <c r="M142" s="358">
        <f t="shared" si="54"/>
        <v>0</v>
      </c>
      <c r="N142" s="359" t="str">
        <f t="shared" si="55"/>
        <v/>
      </c>
      <c r="O142" s="359" t="str">
        <f t="shared" si="31"/>
        <v/>
      </c>
      <c r="P142" s="359" t="str">
        <f t="shared" si="32"/>
        <v/>
      </c>
      <c r="Q142" s="359" t="str">
        <f t="shared" si="33"/>
        <v/>
      </c>
      <c r="R142" s="359" t="str">
        <f t="shared" si="34"/>
        <v/>
      </c>
      <c r="S142" s="359" t="str">
        <f t="shared" si="35"/>
        <v/>
      </c>
      <c r="T142" s="431"/>
      <c r="U142" s="515"/>
      <c r="V142" s="108"/>
      <c r="W142" s="109"/>
      <c r="X142" s="110"/>
      <c r="Y142" s="111"/>
      <c r="Z142" s="113"/>
      <c r="AA142" s="112"/>
      <c r="AB142" s="431" t="str">
        <f t="shared" si="36"/>
        <v/>
      </c>
      <c r="AC142" s="704" t="str">
        <f t="shared" si="56"/>
        <v/>
      </c>
      <c r="AD142" s="622"/>
      <c r="AE142" s="462"/>
      <c r="AF142" s="360" t="str">
        <f t="shared" si="37"/>
        <v/>
      </c>
      <c r="AG142" s="360" t="str">
        <f t="shared" si="38"/>
        <v/>
      </c>
      <c r="AH142" s="361" t="str">
        <f t="shared" si="39"/>
        <v/>
      </c>
      <c r="AI142" s="361" t="str">
        <f t="shared" si="40"/>
        <v/>
      </c>
      <c r="AJ142" s="361" t="str">
        <f t="shared" si="41"/>
        <v/>
      </c>
      <c r="AK142" s="361" t="str">
        <f t="shared" si="42"/>
        <v/>
      </c>
      <c r="AL142" s="361" t="str">
        <f t="shared" si="43"/>
        <v/>
      </c>
      <c r="AM142" s="361" t="str">
        <f t="shared" si="44"/>
        <v/>
      </c>
      <c r="AN142" s="362" t="str">
        <f>IF(AF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2,FALSE),IF(OR(AJ142=1,AJ142=2),VLOOKUP(AH142,INDEX((係数_乗用_ガソリン,係数_乗用_CNG,係数_乗用_軽油,係数_乗用_メタノール,係数_乗用_LPG),1,1,AR142):INDEX((係数_乗用_ガソリン,係数_乗用_CNG,係数_乗用_軽油,係数_乗用_メタノール,係数_乗用_LPG),125,5,AR142),2,FALSE))))))</f>
        <v/>
      </c>
      <c r="AO142" s="362" t="str">
        <f>IF(T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3,FALSE),IF(OR(AJ142=1,AJ142=2),VLOOKUP(AH142,INDEX((係数_乗用_ガソリン,係数_乗用_CNG,係数_乗用_軽油,係数_乗用_メタノール,係数_乗用_LPG),1,1,AR142):INDEX((係数_乗用_ガソリン,係数_乗用_CNG,係数_乗用_軽油,係数_乗用_メタノール,係数_乗用_LPG),125,5,AR142),3,FALSE))))))</f>
        <v/>
      </c>
      <c r="AP142" s="361" t="str">
        <f t="shared" si="45"/>
        <v/>
      </c>
      <c r="AQ142" s="363" t="str">
        <f t="shared" si="46"/>
        <v/>
      </c>
      <c r="AR142" s="361" t="str">
        <f t="shared" si="47"/>
        <v/>
      </c>
      <c r="AS142" s="363" t="str">
        <f t="shared" si="48"/>
        <v/>
      </c>
      <c r="AT142" s="364" t="str">
        <f t="shared" si="49"/>
        <v/>
      </c>
      <c r="AV142" s="365"/>
      <c r="AX142" s="607" t="b">
        <f t="shared" si="57"/>
        <v>0</v>
      </c>
      <c r="AY142" s="6" t="str">
        <f t="shared" si="58"/>
        <v>FALSEFALSEFALSE</v>
      </c>
      <c r="AZ142" s="608">
        <f t="shared" si="50"/>
        <v>0</v>
      </c>
      <c r="BA142" s="609" t="str">
        <f t="shared" si="59"/>
        <v/>
      </c>
      <c r="BB142" s="609">
        <f t="shared" si="51"/>
        <v>0</v>
      </c>
      <c r="BC142" s="604" t="str">
        <f t="shared" si="52"/>
        <v/>
      </c>
    </row>
    <row r="143" spans="1:55" s="6" customFormat="1" ht="13.5" customHeight="1">
      <c r="A143" s="366">
        <v>86</v>
      </c>
      <c r="B143" s="108"/>
      <c r="C143" s="286"/>
      <c r="D143" s="287"/>
      <c r="E143" s="287"/>
      <c r="F143" s="288"/>
      <c r="G143" s="290"/>
      <c r="H143" s="107"/>
      <c r="I143" s="290"/>
      <c r="J143" s="107"/>
      <c r="K143" s="358" t="str">
        <f t="shared" si="30"/>
        <v/>
      </c>
      <c r="L143" s="358">
        <f t="shared" si="53"/>
        <v>0</v>
      </c>
      <c r="M143" s="358">
        <f t="shared" si="54"/>
        <v>0</v>
      </c>
      <c r="N143" s="359" t="str">
        <f t="shared" si="55"/>
        <v/>
      </c>
      <c r="O143" s="359" t="str">
        <f t="shared" si="31"/>
        <v/>
      </c>
      <c r="P143" s="359" t="str">
        <f t="shared" si="32"/>
        <v/>
      </c>
      <c r="Q143" s="359" t="str">
        <f t="shared" si="33"/>
        <v/>
      </c>
      <c r="R143" s="359" t="str">
        <f t="shared" si="34"/>
        <v/>
      </c>
      <c r="S143" s="359" t="str">
        <f t="shared" si="35"/>
        <v/>
      </c>
      <c r="T143" s="431"/>
      <c r="U143" s="515"/>
      <c r="V143" s="108"/>
      <c r="W143" s="109"/>
      <c r="X143" s="110"/>
      <c r="Y143" s="111"/>
      <c r="Z143" s="113"/>
      <c r="AA143" s="112"/>
      <c r="AB143" s="431" t="str">
        <f t="shared" si="36"/>
        <v/>
      </c>
      <c r="AC143" s="704" t="str">
        <f t="shared" si="56"/>
        <v/>
      </c>
      <c r="AD143" s="622"/>
      <c r="AE143" s="462"/>
      <c r="AF143" s="360" t="str">
        <f t="shared" si="37"/>
        <v/>
      </c>
      <c r="AG143" s="360" t="str">
        <f t="shared" si="38"/>
        <v/>
      </c>
      <c r="AH143" s="361" t="str">
        <f t="shared" si="39"/>
        <v/>
      </c>
      <c r="AI143" s="361" t="str">
        <f t="shared" si="40"/>
        <v/>
      </c>
      <c r="AJ143" s="361" t="str">
        <f t="shared" si="41"/>
        <v/>
      </c>
      <c r="AK143" s="361" t="str">
        <f t="shared" si="42"/>
        <v/>
      </c>
      <c r="AL143" s="361" t="str">
        <f t="shared" si="43"/>
        <v/>
      </c>
      <c r="AM143" s="361" t="str">
        <f t="shared" si="44"/>
        <v/>
      </c>
      <c r="AN143" s="362" t="str">
        <f>IF(AF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2,FALSE),IF(OR(AJ143=1,AJ143=2),VLOOKUP(AH143,INDEX((係数_乗用_ガソリン,係数_乗用_CNG,係数_乗用_軽油,係数_乗用_メタノール,係数_乗用_LPG),1,1,AR143):INDEX((係数_乗用_ガソリン,係数_乗用_CNG,係数_乗用_軽油,係数_乗用_メタノール,係数_乗用_LPG),125,5,AR143),2,FALSE))))))</f>
        <v/>
      </c>
      <c r="AO143" s="362" t="str">
        <f>IF(T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3,FALSE),IF(OR(AJ143=1,AJ143=2),VLOOKUP(AH143,INDEX((係数_乗用_ガソリン,係数_乗用_CNG,係数_乗用_軽油,係数_乗用_メタノール,係数_乗用_LPG),1,1,AR143):INDEX((係数_乗用_ガソリン,係数_乗用_CNG,係数_乗用_軽油,係数_乗用_メタノール,係数_乗用_LPG),125,5,AR143),3,FALSE))))))</f>
        <v/>
      </c>
      <c r="AP143" s="361" t="str">
        <f t="shared" si="45"/>
        <v/>
      </c>
      <c r="AQ143" s="363" t="str">
        <f t="shared" si="46"/>
        <v/>
      </c>
      <c r="AR143" s="361" t="str">
        <f t="shared" si="47"/>
        <v/>
      </c>
      <c r="AS143" s="363" t="str">
        <f t="shared" si="48"/>
        <v/>
      </c>
      <c r="AT143" s="364" t="str">
        <f t="shared" si="49"/>
        <v/>
      </c>
      <c r="AV143" s="365"/>
      <c r="AX143" s="607" t="b">
        <f t="shared" si="57"/>
        <v>0</v>
      </c>
      <c r="AY143" s="6" t="str">
        <f t="shared" si="58"/>
        <v>FALSEFALSEFALSE</v>
      </c>
      <c r="AZ143" s="608">
        <f t="shared" si="50"/>
        <v>0</v>
      </c>
      <c r="BA143" s="609" t="str">
        <f t="shared" si="59"/>
        <v/>
      </c>
      <c r="BB143" s="609">
        <f t="shared" si="51"/>
        <v>0</v>
      </c>
      <c r="BC143" s="604" t="str">
        <f t="shared" si="52"/>
        <v/>
      </c>
    </row>
    <row r="144" spans="1:55" s="6" customFormat="1" ht="13.5" customHeight="1">
      <c r="A144" s="366">
        <v>87</v>
      </c>
      <c r="B144" s="108"/>
      <c r="C144" s="286"/>
      <c r="D144" s="287"/>
      <c r="E144" s="287"/>
      <c r="F144" s="288"/>
      <c r="G144" s="290"/>
      <c r="H144" s="107"/>
      <c r="I144" s="290"/>
      <c r="J144" s="107"/>
      <c r="K144" s="358" t="str">
        <f t="shared" si="30"/>
        <v/>
      </c>
      <c r="L144" s="358">
        <f t="shared" si="53"/>
        <v>0</v>
      </c>
      <c r="M144" s="358">
        <f t="shared" si="54"/>
        <v>0</v>
      </c>
      <c r="N144" s="359" t="str">
        <f t="shared" si="55"/>
        <v/>
      </c>
      <c r="O144" s="359" t="str">
        <f t="shared" si="31"/>
        <v/>
      </c>
      <c r="P144" s="359" t="str">
        <f t="shared" si="32"/>
        <v/>
      </c>
      <c r="Q144" s="359" t="str">
        <f t="shared" si="33"/>
        <v/>
      </c>
      <c r="R144" s="359" t="str">
        <f t="shared" si="34"/>
        <v/>
      </c>
      <c r="S144" s="359" t="str">
        <f t="shared" si="35"/>
        <v/>
      </c>
      <c r="T144" s="431"/>
      <c r="U144" s="515"/>
      <c r="V144" s="108"/>
      <c r="W144" s="109"/>
      <c r="X144" s="110"/>
      <c r="Y144" s="111"/>
      <c r="Z144" s="113"/>
      <c r="AA144" s="112"/>
      <c r="AB144" s="431" t="str">
        <f t="shared" si="36"/>
        <v/>
      </c>
      <c r="AC144" s="704" t="str">
        <f t="shared" si="56"/>
        <v/>
      </c>
      <c r="AD144" s="622"/>
      <c r="AE144" s="462"/>
      <c r="AF144" s="360" t="str">
        <f t="shared" si="37"/>
        <v/>
      </c>
      <c r="AG144" s="360" t="str">
        <f t="shared" si="38"/>
        <v/>
      </c>
      <c r="AH144" s="361" t="str">
        <f t="shared" si="39"/>
        <v/>
      </c>
      <c r="AI144" s="361" t="str">
        <f t="shared" si="40"/>
        <v/>
      </c>
      <c r="AJ144" s="361" t="str">
        <f t="shared" si="41"/>
        <v/>
      </c>
      <c r="AK144" s="361" t="str">
        <f t="shared" si="42"/>
        <v/>
      </c>
      <c r="AL144" s="361" t="str">
        <f t="shared" si="43"/>
        <v/>
      </c>
      <c r="AM144" s="361" t="str">
        <f t="shared" si="44"/>
        <v/>
      </c>
      <c r="AN144" s="362" t="str">
        <f>IF(AF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2,FALSE),IF(OR(AJ144=1,AJ144=2),VLOOKUP(AH144,INDEX((係数_乗用_ガソリン,係数_乗用_CNG,係数_乗用_軽油,係数_乗用_メタノール,係数_乗用_LPG),1,1,AR144):INDEX((係数_乗用_ガソリン,係数_乗用_CNG,係数_乗用_軽油,係数_乗用_メタノール,係数_乗用_LPG),125,5,AR144),2,FALSE))))))</f>
        <v/>
      </c>
      <c r="AO144" s="362" t="str">
        <f>IF(T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3,FALSE),IF(OR(AJ144=1,AJ144=2),VLOOKUP(AH144,INDEX((係数_乗用_ガソリン,係数_乗用_CNG,係数_乗用_軽油,係数_乗用_メタノール,係数_乗用_LPG),1,1,AR144):INDEX((係数_乗用_ガソリン,係数_乗用_CNG,係数_乗用_軽油,係数_乗用_メタノール,係数_乗用_LPG),125,5,AR144),3,FALSE))))))</f>
        <v/>
      </c>
      <c r="AP144" s="361" t="str">
        <f t="shared" si="45"/>
        <v/>
      </c>
      <c r="AQ144" s="363" t="str">
        <f t="shared" si="46"/>
        <v/>
      </c>
      <c r="AR144" s="361" t="str">
        <f t="shared" si="47"/>
        <v/>
      </c>
      <c r="AS144" s="363" t="str">
        <f t="shared" si="48"/>
        <v/>
      </c>
      <c r="AT144" s="364" t="str">
        <f t="shared" si="49"/>
        <v/>
      </c>
      <c r="AV144" s="365"/>
      <c r="AX144" s="607" t="b">
        <f t="shared" si="57"/>
        <v>0</v>
      </c>
      <c r="AY144" s="6" t="str">
        <f t="shared" si="58"/>
        <v>FALSEFALSEFALSE</v>
      </c>
      <c r="AZ144" s="608">
        <f t="shared" si="50"/>
        <v>0</v>
      </c>
      <c r="BA144" s="609" t="str">
        <f t="shared" si="59"/>
        <v/>
      </c>
      <c r="BB144" s="609">
        <f t="shared" si="51"/>
        <v>0</v>
      </c>
      <c r="BC144" s="604" t="str">
        <f t="shared" si="52"/>
        <v/>
      </c>
    </row>
    <row r="145" spans="1:55" s="6" customFormat="1" ht="13.5" customHeight="1">
      <c r="A145" s="366">
        <v>88</v>
      </c>
      <c r="B145" s="108"/>
      <c r="C145" s="286"/>
      <c r="D145" s="287"/>
      <c r="E145" s="287"/>
      <c r="F145" s="288"/>
      <c r="G145" s="290"/>
      <c r="H145" s="107"/>
      <c r="I145" s="290"/>
      <c r="J145" s="107"/>
      <c r="K145" s="358" t="str">
        <f t="shared" si="30"/>
        <v/>
      </c>
      <c r="L145" s="358">
        <f t="shared" si="53"/>
        <v>0</v>
      </c>
      <c r="M145" s="358">
        <f t="shared" si="54"/>
        <v>0</v>
      </c>
      <c r="N145" s="359" t="str">
        <f t="shared" si="55"/>
        <v/>
      </c>
      <c r="O145" s="359" t="str">
        <f t="shared" si="31"/>
        <v/>
      </c>
      <c r="P145" s="359" t="str">
        <f t="shared" si="32"/>
        <v/>
      </c>
      <c r="Q145" s="359" t="str">
        <f t="shared" si="33"/>
        <v/>
      </c>
      <c r="R145" s="359" t="str">
        <f t="shared" si="34"/>
        <v/>
      </c>
      <c r="S145" s="359" t="str">
        <f t="shared" si="35"/>
        <v/>
      </c>
      <c r="T145" s="431"/>
      <c r="U145" s="515"/>
      <c r="V145" s="108"/>
      <c r="W145" s="109"/>
      <c r="X145" s="110"/>
      <c r="Y145" s="111"/>
      <c r="Z145" s="113"/>
      <c r="AA145" s="112"/>
      <c r="AB145" s="431" t="str">
        <f t="shared" si="36"/>
        <v/>
      </c>
      <c r="AC145" s="704" t="str">
        <f t="shared" si="56"/>
        <v/>
      </c>
      <c r="AD145" s="622"/>
      <c r="AE145" s="462"/>
      <c r="AF145" s="360" t="str">
        <f t="shared" si="37"/>
        <v/>
      </c>
      <c r="AG145" s="360" t="str">
        <f t="shared" si="38"/>
        <v/>
      </c>
      <c r="AH145" s="361" t="str">
        <f t="shared" si="39"/>
        <v/>
      </c>
      <c r="AI145" s="361" t="str">
        <f t="shared" si="40"/>
        <v/>
      </c>
      <c r="AJ145" s="361" t="str">
        <f t="shared" si="41"/>
        <v/>
      </c>
      <c r="AK145" s="361" t="str">
        <f t="shared" si="42"/>
        <v/>
      </c>
      <c r="AL145" s="361" t="str">
        <f t="shared" si="43"/>
        <v/>
      </c>
      <c r="AM145" s="361" t="str">
        <f t="shared" si="44"/>
        <v/>
      </c>
      <c r="AN145" s="362" t="str">
        <f>IF(AF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2,FALSE),IF(OR(AJ145=1,AJ145=2),VLOOKUP(AH145,INDEX((係数_乗用_ガソリン,係数_乗用_CNG,係数_乗用_軽油,係数_乗用_メタノール,係数_乗用_LPG),1,1,AR145):INDEX((係数_乗用_ガソリン,係数_乗用_CNG,係数_乗用_軽油,係数_乗用_メタノール,係数_乗用_LPG),125,5,AR145),2,FALSE))))))</f>
        <v/>
      </c>
      <c r="AO145" s="362" t="str">
        <f>IF(T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3,FALSE),IF(OR(AJ145=1,AJ145=2),VLOOKUP(AH145,INDEX((係数_乗用_ガソリン,係数_乗用_CNG,係数_乗用_軽油,係数_乗用_メタノール,係数_乗用_LPG),1,1,AR145):INDEX((係数_乗用_ガソリン,係数_乗用_CNG,係数_乗用_軽油,係数_乗用_メタノール,係数_乗用_LPG),125,5,AR145),3,FALSE))))))</f>
        <v/>
      </c>
      <c r="AP145" s="361" t="str">
        <f t="shared" si="45"/>
        <v/>
      </c>
      <c r="AQ145" s="363" t="str">
        <f t="shared" si="46"/>
        <v/>
      </c>
      <c r="AR145" s="361" t="str">
        <f t="shared" si="47"/>
        <v/>
      </c>
      <c r="AS145" s="363" t="str">
        <f t="shared" si="48"/>
        <v/>
      </c>
      <c r="AT145" s="364" t="str">
        <f t="shared" si="49"/>
        <v/>
      </c>
      <c r="AV145" s="365"/>
      <c r="AX145" s="607" t="b">
        <f t="shared" si="57"/>
        <v>0</v>
      </c>
      <c r="AY145" s="6" t="str">
        <f t="shared" si="58"/>
        <v>FALSEFALSEFALSE</v>
      </c>
      <c r="AZ145" s="608">
        <f t="shared" si="50"/>
        <v>0</v>
      </c>
      <c r="BA145" s="609" t="str">
        <f t="shared" si="59"/>
        <v/>
      </c>
      <c r="BB145" s="609">
        <f t="shared" si="51"/>
        <v>0</v>
      </c>
      <c r="BC145" s="604" t="str">
        <f t="shared" si="52"/>
        <v/>
      </c>
    </row>
    <row r="146" spans="1:55" s="6" customFormat="1" ht="13.5" customHeight="1">
      <c r="A146" s="366">
        <v>89</v>
      </c>
      <c r="B146" s="108"/>
      <c r="C146" s="286"/>
      <c r="D146" s="287"/>
      <c r="E146" s="287"/>
      <c r="F146" s="288"/>
      <c r="G146" s="290"/>
      <c r="H146" s="107"/>
      <c r="I146" s="290"/>
      <c r="J146" s="107"/>
      <c r="K146" s="358" t="str">
        <f t="shared" si="30"/>
        <v/>
      </c>
      <c r="L146" s="358">
        <f t="shared" si="53"/>
        <v>0</v>
      </c>
      <c r="M146" s="358">
        <f t="shared" si="54"/>
        <v>0</v>
      </c>
      <c r="N146" s="359" t="str">
        <f t="shared" si="55"/>
        <v/>
      </c>
      <c r="O146" s="359" t="str">
        <f t="shared" si="31"/>
        <v/>
      </c>
      <c r="P146" s="359" t="str">
        <f t="shared" si="32"/>
        <v/>
      </c>
      <c r="Q146" s="359" t="str">
        <f t="shared" si="33"/>
        <v/>
      </c>
      <c r="R146" s="359" t="str">
        <f t="shared" si="34"/>
        <v/>
      </c>
      <c r="S146" s="359" t="str">
        <f t="shared" si="35"/>
        <v/>
      </c>
      <c r="T146" s="431"/>
      <c r="U146" s="515"/>
      <c r="V146" s="108"/>
      <c r="W146" s="109"/>
      <c r="X146" s="110"/>
      <c r="Y146" s="111"/>
      <c r="Z146" s="113"/>
      <c r="AA146" s="112"/>
      <c r="AB146" s="431" t="str">
        <f t="shared" si="36"/>
        <v/>
      </c>
      <c r="AC146" s="704" t="str">
        <f t="shared" si="56"/>
        <v/>
      </c>
      <c r="AD146" s="622"/>
      <c r="AE146" s="462"/>
      <c r="AF146" s="360" t="str">
        <f t="shared" si="37"/>
        <v/>
      </c>
      <c r="AG146" s="360" t="str">
        <f t="shared" si="38"/>
        <v/>
      </c>
      <c r="AH146" s="361" t="str">
        <f t="shared" si="39"/>
        <v/>
      </c>
      <c r="AI146" s="361" t="str">
        <f t="shared" si="40"/>
        <v/>
      </c>
      <c r="AJ146" s="361" t="str">
        <f t="shared" si="41"/>
        <v/>
      </c>
      <c r="AK146" s="361" t="str">
        <f t="shared" si="42"/>
        <v/>
      </c>
      <c r="AL146" s="361" t="str">
        <f t="shared" si="43"/>
        <v/>
      </c>
      <c r="AM146" s="361" t="str">
        <f t="shared" si="44"/>
        <v/>
      </c>
      <c r="AN146" s="362" t="str">
        <f>IF(AF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2,FALSE),IF(OR(AJ146=1,AJ146=2),VLOOKUP(AH146,INDEX((係数_乗用_ガソリン,係数_乗用_CNG,係数_乗用_軽油,係数_乗用_メタノール,係数_乗用_LPG),1,1,AR146):INDEX((係数_乗用_ガソリン,係数_乗用_CNG,係数_乗用_軽油,係数_乗用_メタノール,係数_乗用_LPG),125,5,AR146),2,FALSE))))))</f>
        <v/>
      </c>
      <c r="AO146" s="362" t="str">
        <f>IF(T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3,FALSE),IF(OR(AJ146=1,AJ146=2),VLOOKUP(AH146,INDEX((係数_乗用_ガソリン,係数_乗用_CNG,係数_乗用_軽油,係数_乗用_メタノール,係数_乗用_LPG),1,1,AR146):INDEX((係数_乗用_ガソリン,係数_乗用_CNG,係数_乗用_軽油,係数_乗用_メタノール,係数_乗用_LPG),125,5,AR146),3,FALSE))))))</f>
        <v/>
      </c>
      <c r="AP146" s="361" t="str">
        <f t="shared" si="45"/>
        <v/>
      </c>
      <c r="AQ146" s="363" t="str">
        <f t="shared" si="46"/>
        <v/>
      </c>
      <c r="AR146" s="361" t="str">
        <f t="shared" si="47"/>
        <v/>
      </c>
      <c r="AS146" s="363" t="str">
        <f t="shared" si="48"/>
        <v/>
      </c>
      <c r="AT146" s="364" t="str">
        <f t="shared" si="49"/>
        <v/>
      </c>
      <c r="AV146" s="365"/>
      <c r="AX146" s="607" t="b">
        <f t="shared" si="57"/>
        <v>0</v>
      </c>
      <c r="AY146" s="6" t="str">
        <f t="shared" si="58"/>
        <v>FALSEFALSEFALSE</v>
      </c>
      <c r="AZ146" s="608">
        <f t="shared" si="50"/>
        <v>0</v>
      </c>
      <c r="BA146" s="609" t="str">
        <f t="shared" si="59"/>
        <v/>
      </c>
      <c r="BB146" s="609">
        <f t="shared" si="51"/>
        <v>0</v>
      </c>
      <c r="BC146" s="604" t="str">
        <f t="shared" si="52"/>
        <v/>
      </c>
    </row>
    <row r="147" spans="1:55" s="6" customFormat="1" ht="13.5" customHeight="1">
      <c r="A147" s="366">
        <v>90</v>
      </c>
      <c r="B147" s="108"/>
      <c r="C147" s="286"/>
      <c r="D147" s="287"/>
      <c r="E147" s="287"/>
      <c r="F147" s="288"/>
      <c r="G147" s="290"/>
      <c r="H147" s="107"/>
      <c r="I147" s="290"/>
      <c r="J147" s="107"/>
      <c r="K147" s="358" t="str">
        <f t="shared" si="30"/>
        <v/>
      </c>
      <c r="L147" s="358">
        <f t="shared" si="53"/>
        <v>0</v>
      </c>
      <c r="M147" s="358">
        <f t="shared" si="54"/>
        <v>0</v>
      </c>
      <c r="N147" s="359" t="str">
        <f t="shared" si="55"/>
        <v/>
      </c>
      <c r="O147" s="359" t="str">
        <f t="shared" si="31"/>
        <v/>
      </c>
      <c r="P147" s="359" t="str">
        <f t="shared" si="32"/>
        <v/>
      </c>
      <c r="Q147" s="359" t="str">
        <f t="shared" si="33"/>
        <v/>
      </c>
      <c r="R147" s="359" t="str">
        <f t="shared" si="34"/>
        <v/>
      </c>
      <c r="S147" s="359" t="str">
        <f t="shared" si="35"/>
        <v/>
      </c>
      <c r="T147" s="431"/>
      <c r="U147" s="515"/>
      <c r="V147" s="108"/>
      <c r="W147" s="109"/>
      <c r="X147" s="110"/>
      <c r="Y147" s="111"/>
      <c r="Z147" s="113"/>
      <c r="AA147" s="112"/>
      <c r="AB147" s="431" t="str">
        <f t="shared" si="36"/>
        <v/>
      </c>
      <c r="AC147" s="704" t="str">
        <f t="shared" si="56"/>
        <v/>
      </c>
      <c r="AD147" s="622"/>
      <c r="AE147" s="462"/>
      <c r="AF147" s="360" t="str">
        <f t="shared" si="37"/>
        <v/>
      </c>
      <c r="AG147" s="360" t="str">
        <f t="shared" si="38"/>
        <v/>
      </c>
      <c r="AH147" s="361" t="str">
        <f t="shared" si="39"/>
        <v/>
      </c>
      <c r="AI147" s="361" t="str">
        <f t="shared" si="40"/>
        <v/>
      </c>
      <c r="AJ147" s="361" t="str">
        <f t="shared" si="41"/>
        <v/>
      </c>
      <c r="AK147" s="361" t="str">
        <f t="shared" si="42"/>
        <v/>
      </c>
      <c r="AL147" s="361" t="str">
        <f t="shared" si="43"/>
        <v/>
      </c>
      <c r="AM147" s="361" t="str">
        <f t="shared" si="44"/>
        <v/>
      </c>
      <c r="AN147" s="362" t="str">
        <f>IF(AF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2,FALSE),IF(OR(AJ147=1,AJ147=2),VLOOKUP(AH147,INDEX((係数_乗用_ガソリン,係数_乗用_CNG,係数_乗用_軽油,係数_乗用_メタノール,係数_乗用_LPG),1,1,AR147):INDEX((係数_乗用_ガソリン,係数_乗用_CNG,係数_乗用_軽油,係数_乗用_メタノール,係数_乗用_LPG),125,5,AR147),2,FALSE))))))</f>
        <v/>
      </c>
      <c r="AO147" s="362" t="str">
        <f>IF(T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3,FALSE),IF(OR(AJ147=1,AJ147=2),VLOOKUP(AH147,INDEX((係数_乗用_ガソリン,係数_乗用_CNG,係数_乗用_軽油,係数_乗用_メタノール,係数_乗用_LPG),1,1,AR147):INDEX((係数_乗用_ガソリン,係数_乗用_CNG,係数_乗用_軽油,係数_乗用_メタノール,係数_乗用_LPG),125,5,AR147),3,FALSE))))))</f>
        <v/>
      </c>
      <c r="AP147" s="361" t="str">
        <f t="shared" si="45"/>
        <v/>
      </c>
      <c r="AQ147" s="363" t="str">
        <f t="shared" si="46"/>
        <v/>
      </c>
      <c r="AR147" s="361" t="str">
        <f t="shared" si="47"/>
        <v/>
      </c>
      <c r="AS147" s="363" t="str">
        <f t="shared" si="48"/>
        <v/>
      </c>
      <c r="AT147" s="364" t="str">
        <f t="shared" si="49"/>
        <v/>
      </c>
      <c r="AV147" s="365"/>
      <c r="AX147" s="607" t="b">
        <f t="shared" si="57"/>
        <v>0</v>
      </c>
      <c r="AY147" s="6" t="str">
        <f t="shared" si="58"/>
        <v>FALSEFALSEFALSE</v>
      </c>
      <c r="AZ147" s="608">
        <f t="shared" si="50"/>
        <v>0</v>
      </c>
      <c r="BA147" s="609" t="str">
        <f t="shared" si="59"/>
        <v/>
      </c>
      <c r="BB147" s="609">
        <f t="shared" si="51"/>
        <v>0</v>
      </c>
      <c r="BC147" s="604" t="str">
        <f t="shared" si="52"/>
        <v/>
      </c>
    </row>
    <row r="148" spans="1:55" s="6" customFormat="1" ht="13.5" customHeight="1">
      <c r="A148" s="366">
        <v>91</v>
      </c>
      <c r="B148" s="108"/>
      <c r="C148" s="286"/>
      <c r="D148" s="287"/>
      <c r="E148" s="287"/>
      <c r="F148" s="288"/>
      <c r="G148" s="290"/>
      <c r="H148" s="107"/>
      <c r="I148" s="290"/>
      <c r="J148" s="107"/>
      <c r="K148" s="358" t="str">
        <f t="shared" si="30"/>
        <v/>
      </c>
      <c r="L148" s="358">
        <f t="shared" si="53"/>
        <v>0</v>
      </c>
      <c r="M148" s="358">
        <f t="shared" si="54"/>
        <v>0</v>
      </c>
      <c r="N148" s="359" t="str">
        <f t="shared" si="55"/>
        <v/>
      </c>
      <c r="O148" s="359" t="str">
        <f t="shared" si="31"/>
        <v/>
      </c>
      <c r="P148" s="359" t="str">
        <f t="shared" si="32"/>
        <v/>
      </c>
      <c r="Q148" s="359" t="str">
        <f t="shared" si="33"/>
        <v/>
      </c>
      <c r="R148" s="359" t="str">
        <f t="shared" si="34"/>
        <v/>
      </c>
      <c r="S148" s="359" t="str">
        <f t="shared" si="35"/>
        <v/>
      </c>
      <c r="T148" s="431"/>
      <c r="U148" s="515"/>
      <c r="V148" s="108"/>
      <c r="W148" s="109"/>
      <c r="X148" s="110"/>
      <c r="Y148" s="111"/>
      <c r="Z148" s="113"/>
      <c r="AA148" s="112"/>
      <c r="AB148" s="431" t="str">
        <f t="shared" si="36"/>
        <v/>
      </c>
      <c r="AC148" s="704" t="str">
        <f t="shared" si="56"/>
        <v/>
      </c>
      <c r="AD148" s="622"/>
      <c r="AE148" s="462"/>
      <c r="AF148" s="360" t="str">
        <f t="shared" si="37"/>
        <v/>
      </c>
      <c r="AG148" s="360" t="str">
        <f t="shared" si="38"/>
        <v/>
      </c>
      <c r="AH148" s="361" t="str">
        <f t="shared" si="39"/>
        <v/>
      </c>
      <c r="AI148" s="361" t="str">
        <f t="shared" si="40"/>
        <v/>
      </c>
      <c r="AJ148" s="361" t="str">
        <f t="shared" si="41"/>
        <v/>
      </c>
      <c r="AK148" s="361" t="str">
        <f t="shared" si="42"/>
        <v/>
      </c>
      <c r="AL148" s="361" t="str">
        <f t="shared" si="43"/>
        <v/>
      </c>
      <c r="AM148" s="361" t="str">
        <f t="shared" si="44"/>
        <v/>
      </c>
      <c r="AN148" s="362" t="str">
        <f>IF(AF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2,FALSE),IF(OR(AJ148=1,AJ148=2),VLOOKUP(AH148,INDEX((係数_乗用_ガソリン,係数_乗用_CNG,係数_乗用_軽油,係数_乗用_メタノール,係数_乗用_LPG),1,1,AR148):INDEX((係数_乗用_ガソリン,係数_乗用_CNG,係数_乗用_軽油,係数_乗用_メタノール,係数_乗用_LPG),125,5,AR148),2,FALSE))))))</f>
        <v/>
      </c>
      <c r="AO148" s="362" t="str">
        <f>IF(T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3,FALSE),IF(OR(AJ148=1,AJ148=2),VLOOKUP(AH148,INDEX((係数_乗用_ガソリン,係数_乗用_CNG,係数_乗用_軽油,係数_乗用_メタノール,係数_乗用_LPG),1,1,AR148):INDEX((係数_乗用_ガソリン,係数_乗用_CNG,係数_乗用_軽油,係数_乗用_メタノール,係数_乗用_LPG),125,5,AR148),3,FALSE))))))</f>
        <v/>
      </c>
      <c r="AP148" s="361" t="str">
        <f t="shared" si="45"/>
        <v/>
      </c>
      <c r="AQ148" s="363" t="str">
        <f t="shared" si="46"/>
        <v/>
      </c>
      <c r="AR148" s="361" t="str">
        <f t="shared" si="47"/>
        <v/>
      </c>
      <c r="AS148" s="363" t="str">
        <f t="shared" si="48"/>
        <v/>
      </c>
      <c r="AT148" s="364" t="str">
        <f t="shared" si="49"/>
        <v/>
      </c>
      <c r="AV148" s="365"/>
      <c r="AX148" s="607" t="b">
        <f t="shared" si="57"/>
        <v>0</v>
      </c>
      <c r="AY148" s="6" t="str">
        <f t="shared" si="58"/>
        <v>FALSEFALSEFALSE</v>
      </c>
      <c r="AZ148" s="608">
        <f t="shared" si="50"/>
        <v>0</v>
      </c>
      <c r="BA148" s="609" t="str">
        <f t="shared" si="59"/>
        <v/>
      </c>
      <c r="BB148" s="609">
        <f t="shared" si="51"/>
        <v>0</v>
      </c>
      <c r="BC148" s="604" t="str">
        <f t="shared" si="52"/>
        <v/>
      </c>
    </row>
    <row r="149" spans="1:55" s="6" customFormat="1" ht="13.5" customHeight="1">
      <c r="A149" s="366">
        <v>92</v>
      </c>
      <c r="B149" s="108"/>
      <c r="C149" s="286"/>
      <c r="D149" s="287"/>
      <c r="E149" s="287"/>
      <c r="F149" s="288"/>
      <c r="G149" s="290"/>
      <c r="H149" s="107"/>
      <c r="I149" s="290"/>
      <c r="J149" s="107"/>
      <c r="K149" s="358" t="str">
        <f t="shared" si="30"/>
        <v/>
      </c>
      <c r="L149" s="358">
        <f t="shared" si="53"/>
        <v>0</v>
      </c>
      <c r="M149" s="358">
        <f t="shared" si="54"/>
        <v>0</v>
      </c>
      <c r="N149" s="359" t="str">
        <f t="shared" si="55"/>
        <v/>
      </c>
      <c r="O149" s="359" t="str">
        <f t="shared" si="31"/>
        <v/>
      </c>
      <c r="P149" s="359" t="str">
        <f t="shared" si="32"/>
        <v/>
      </c>
      <c r="Q149" s="359" t="str">
        <f t="shared" si="33"/>
        <v/>
      </c>
      <c r="R149" s="359" t="str">
        <f t="shared" si="34"/>
        <v/>
      </c>
      <c r="S149" s="359" t="str">
        <f t="shared" si="35"/>
        <v/>
      </c>
      <c r="T149" s="431"/>
      <c r="U149" s="515"/>
      <c r="V149" s="108"/>
      <c r="W149" s="109"/>
      <c r="X149" s="110"/>
      <c r="Y149" s="111"/>
      <c r="Z149" s="113"/>
      <c r="AA149" s="112"/>
      <c r="AB149" s="431" t="str">
        <f t="shared" si="36"/>
        <v/>
      </c>
      <c r="AC149" s="704" t="str">
        <f t="shared" si="56"/>
        <v/>
      </c>
      <c r="AD149" s="622"/>
      <c r="AE149" s="462"/>
      <c r="AF149" s="360" t="str">
        <f t="shared" si="37"/>
        <v/>
      </c>
      <c r="AG149" s="360" t="str">
        <f t="shared" si="38"/>
        <v/>
      </c>
      <c r="AH149" s="361" t="str">
        <f t="shared" si="39"/>
        <v/>
      </c>
      <c r="AI149" s="361" t="str">
        <f t="shared" si="40"/>
        <v/>
      </c>
      <c r="AJ149" s="361" t="str">
        <f t="shared" si="41"/>
        <v/>
      </c>
      <c r="AK149" s="361" t="str">
        <f t="shared" si="42"/>
        <v/>
      </c>
      <c r="AL149" s="361" t="str">
        <f t="shared" si="43"/>
        <v/>
      </c>
      <c r="AM149" s="361" t="str">
        <f t="shared" si="44"/>
        <v/>
      </c>
      <c r="AN149" s="362" t="str">
        <f>IF(AF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2,FALSE),IF(OR(AJ149=1,AJ149=2),VLOOKUP(AH149,INDEX((係数_乗用_ガソリン,係数_乗用_CNG,係数_乗用_軽油,係数_乗用_メタノール,係数_乗用_LPG),1,1,AR149):INDEX((係数_乗用_ガソリン,係数_乗用_CNG,係数_乗用_軽油,係数_乗用_メタノール,係数_乗用_LPG),125,5,AR149),2,FALSE))))))</f>
        <v/>
      </c>
      <c r="AO149" s="362" t="str">
        <f>IF(T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3,FALSE),IF(OR(AJ149=1,AJ149=2),VLOOKUP(AH149,INDEX((係数_乗用_ガソリン,係数_乗用_CNG,係数_乗用_軽油,係数_乗用_メタノール,係数_乗用_LPG),1,1,AR149):INDEX((係数_乗用_ガソリン,係数_乗用_CNG,係数_乗用_軽油,係数_乗用_メタノール,係数_乗用_LPG),125,5,AR149),3,FALSE))))))</f>
        <v/>
      </c>
      <c r="AP149" s="361" t="str">
        <f t="shared" si="45"/>
        <v/>
      </c>
      <c r="AQ149" s="363" t="str">
        <f t="shared" si="46"/>
        <v/>
      </c>
      <c r="AR149" s="361" t="str">
        <f t="shared" si="47"/>
        <v/>
      </c>
      <c r="AS149" s="363" t="str">
        <f t="shared" si="48"/>
        <v/>
      </c>
      <c r="AT149" s="364" t="str">
        <f t="shared" si="49"/>
        <v/>
      </c>
      <c r="AV149" s="365"/>
      <c r="AX149" s="607" t="b">
        <f t="shared" si="57"/>
        <v>0</v>
      </c>
      <c r="AY149" s="6" t="str">
        <f t="shared" si="58"/>
        <v>FALSEFALSEFALSE</v>
      </c>
      <c r="AZ149" s="608">
        <f t="shared" si="50"/>
        <v>0</v>
      </c>
      <c r="BA149" s="609" t="str">
        <f t="shared" si="59"/>
        <v/>
      </c>
      <c r="BB149" s="609">
        <f t="shared" si="51"/>
        <v>0</v>
      </c>
      <c r="BC149" s="604" t="str">
        <f t="shared" si="52"/>
        <v/>
      </c>
    </row>
    <row r="150" spans="1:55" s="6" customFormat="1" ht="13.5" customHeight="1">
      <c r="A150" s="366">
        <v>93</v>
      </c>
      <c r="B150" s="108"/>
      <c r="C150" s="286"/>
      <c r="D150" s="287"/>
      <c r="E150" s="287"/>
      <c r="F150" s="288"/>
      <c r="G150" s="290"/>
      <c r="H150" s="107"/>
      <c r="I150" s="290"/>
      <c r="J150" s="107"/>
      <c r="K150" s="358" t="str">
        <f t="shared" si="30"/>
        <v/>
      </c>
      <c r="L150" s="358">
        <f t="shared" si="53"/>
        <v>0</v>
      </c>
      <c r="M150" s="358">
        <f t="shared" si="54"/>
        <v>0</v>
      </c>
      <c r="N150" s="359" t="str">
        <f t="shared" si="55"/>
        <v/>
      </c>
      <c r="O150" s="359" t="str">
        <f t="shared" si="31"/>
        <v/>
      </c>
      <c r="P150" s="359" t="str">
        <f t="shared" si="32"/>
        <v/>
      </c>
      <c r="Q150" s="359" t="str">
        <f t="shared" si="33"/>
        <v/>
      </c>
      <c r="R150" s="359" t="str">
        <f t="shared" si="34"/>
        <v/>
      </c>
      <c r="S150" s="359" t="str">
        <f t="shared" si="35"/>
        <v/>
      </c>
      <c r="T150" s="431"/>
      <c r="U150" s="515"/>
      <c r="V150" s="108"/>
      <c r="W150" s="109"/>
      <c r="X150" s="110"/>
      <c r="Y150" s="111"/>
      <c r="Z150" s="113"/>
      <c r="AA150" s="112"/>
      <c r="AB150" s="431" t="str">
        <f t="shared" si="36"/>
        <v/>
      </c>
      <c r="AC150" s="704" t="str">
        <f t="shared" si="56"/>
        <v/>
      </c>
      <c r="AD150" s="622"/>
      <c r="AE150" s="462"/>
      <c r="AF150" s="360" t="str">
        <f t="shared" si="37"/>
        <v/>
      </c>
      <c r="AG150" s="360" t="str">
        <f t="shared" si="38"/>
        <v/>
      </c>
      <c r="AH150" s="361" t="str">
        <f t="shared" si="39"/>
        <v/>
      </c>
      <c r="AI150" s="361" t="str">
        <f t="shared" si="40"/>
        <v/>
      </c>
      <c r="AJ150" s="361" t="str">
        <f t="shared" si="41"/>
        <v/>
      </c>
      <c r="AK150" s="361" t="str">
        <f t="shared" si="42"/>
        <v/>
      </c>
      <c r="AL150" s="361" t="str">
        <f t="shared" si="43"/>
        <v/>
      </c>
      <c r="AM150" s="361" t="str">
        <f t="shared" si="44"/>
        <v/>
      </c>
      <c r="AN150" s="362" t="str">
        <f>IF(AF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2,FALSE),IF(OR(AJ150=1,AJ150=2),VLOOKUP(AH150,INDEX((係数_乗用_ガソリン,係数_乗用_CNG,係数_乗用_軽油,係数_乗用_メタノール,係数_乗用_LPG),1,1,AR150):INDEX((係数_乗用_ガソリン,係数_乗用_CNG,係数_乗用_軽油,係数_乗用_メタノール,係数_乗用_LPG),125,5,AR150),2,FALSE))))))</f>
        <v/>
      </c>
      <c r="AO150" s="362" t="str">
        <f>IF(T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3,FALSE),IF(OR(AJ150=1,AJ150=2),VLOOKUP(AH150,INDEX((係数_乗用_ガソリン,係数_乗用_CNG,係数_乗用_軽油,係数_乗用_メタノール,係数_乗用_LPG),1,1,AR150):INDEX((係数_乗用_ガソリン,係数_乗用_CNG,係数_乗用_軽油,係数_乗用_メタノール,係数_乗用_LPG),125,5,AR150),3,FALSE))))))</f>
        <v/>
      </c>
      <c r="AP150" s="361" t="str">
        <f t="shared" si="45"/>
        <v/>
      </c>
      <c r="AQ150" s="363" t="str">
        <f t="shared" si="46"/>
        <v/>
      </c>
      <c r="AR150" s="361" t="str">
        <f t="shared" si="47"/>
        <v/>
      </c>
      <c r="AS150" s="363" t="str">
        <f t="shared" si="48"/>
        <v/>
      </c>
      <c r="AT150" s="364" t="str">
        <f t="shared" si="49"/>
        <v/>
      </c>
      <c r="AV150" s="365"/>
      <c r="AX150" s="607" t="b">
        <f t="shared" si="57"/>
        <v>0</v>
      </c>
      <c r="AY150" s="6" t="str">
        <f t="shared" si="58"/>
        <v>FALSEFALSEFALSE</v>
      </c>
      <c r="AZ150" s="608">
        <f t="shared" si="50"/>
        <v>0</v>
      </c>
      <c r="BA150" s="609" t="str">
        <f t="shared" si="59"/>
        <v/>
      </c>
      <c r="BB150" s="609">
        <f t="shared" si="51"/>
        <v>0</v>
      </c>
      <c r="BC150" s="604" t="str">
        <f t="shared" si="52"/>
        <v/>
      </c>
    </row>
    <row r="151" spans="1:55" s="6" customFormat="1" ht="13.5" customHeight="1">
      <c r="A151" s="366">
        <v>94</v>
      </c>
      <c r="B151" s="108"/>
      <c r="C151" s="286"/>
      <c r="D151" s="287"/>
      <c r="E151" s="287"/>
      <c r="F151" s="288"/>
      <c r="G151" s="290"/>
      <c r="H151" s="107"/>
      <c r="I151" s="290"/>
      <c r="J151" s="107"/>
      <c r="K151" s="358" t="str">
        <f t="shared" si="30"/>
        <v/>
      </c>
      <c r="L151" s="358">
        <f t="shared" si="53"/>
        <v>0</v>
      </c>
      <c r="M151" s="358">
        <f t="shared" si="54"/>
        <v>0</v>
      </c>
      <c r="N151" s="359" t="str">
        <f t="shared" si="55"/>
        <v/>
      </c>
      <c r="O151" s="359" t="str">
        <f t="shared" si="31"/>
        <v/>
      </c>
      <c r="P151" s="359" t="str">
        <f t="shared" si="32"/>
        <v/>
      </c>
      <c r="Q151" s="359" t="str">
        <f t="shared" si="33"/>
        <v/>
      </c>
      <c r="R151" s="359" t="str">
        <f t="shared" si="34"/>
        <v/>
      </c>
      <c r="S151" s="359" t="str">
        <f t="shared" si="35"/>
        <v/>
      </c>
      <c r="T151" s="431"/>
      <c r="U151" s="515"/>
      <c r="V151" s="108"/>
      <c r="W151" s="109"/>
      <c r="X151" s="110"/>
      <c r="Y151" s="111"/>
      <c r="Z151" s="113"/>
      <c r="AA151" s="112"/>
      <c r="AB151" s="431" t="str">
        <f t="shared" si="36"/>
        <v/>
      </c>
      <c r="AC151" s="704" t="str">
        <f t="shared" si="56"/>
        <v/>
      </c>
      <c r="AD151" s="622"/>
      <c r="AE151" s="462"/>
      <c r="AF151" s="360" t="str">
        <f t="shared" si="37"/>
        <v/>
      </c>
      <c r="AG151" s="360" t="str">
        <f t="shared" si="38"/>
        <v/>
      </c>
      <c r="AH151" s="361" t="str">
        <f t="shared" si="39"/>
        <v/>
      </c>
      <c r="AI151" s="361" t="str">
        <f t="shared" si="40"/>
        <v/>
      </c>
      <c r="AJ151" s="361" t="str">
        <f t="shared" si="41"/>
        <v/>
      </c>
      <c r="AK151" s="361" t="str">
        <f t="shared" si="42"/>
        <v/>
      </c>
      <c r="AL151" s="361" t="str">
        <f t="shared" si="43"/>
        <v/>
      </c>
      <c r="AM151" s="361" t="str">
        <f t="shared" si="44"/>
        <v/>
      </c>
      <c r="AN151" s="362" t="str">
        <f>IF(AF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2,FALSE),IF(OR(AJ151=1,AJ151=2),VLOOKUP(AH151,INDEX((係数_乗用_ガソリン,係数_乗用_CNG,係数_乗用_軽油,係数_乗用_メタノール,係数_乗用_LPG),1,1,AR151):INDEX((係数_乗用_ガソリン,係数_乗用_CNG,係数_乗用_軽油,係数_乗用_メタノール,係数_乗用_LPG),125,5,AR151),2,FALSE))))))</f>
        <v/>
      </c>
      <c r="AO151" s="362" t="str">
        <f>IF(T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3,FALSE),IF(OR(AJ151=1,AJ151=2),VLOOKUP(AH151,INDEX((係数_乗用_ガソリン,係数_乗用_CNG,係数_乗用_軽油,係数_乗用_メタノール,係数_乗用_LPG),1,1,AR151):INDEX((係数_乗用_ガソリン,係数_乗用_CNG,係数_乗用_軽油,係数_乗用_メタノール,係数_乗用_LPG),125,5,AR151),3,FALSE))))))</f>
        <v/>
      </c>
      <c r="AP151" s="361" t="str">
        <f t="shared" si="45"/>
        <v/>
      </c>
      <c r="AQ151" s="363" t="str">
        <f t="shared" si="46"/>
        <v/>
      </c>
      <c r="AR151" s="361" t="str">
        <f t="shared" si="47"/>
        <v/>
      </c>
      <c r="AS151" s="363" t="str">
        <f t="shared" si="48"/>
        <v/>
      </c>
      <c r="AT151" s="364" t="str">
        <f t="shared" si="49"/>
        <v/>
      </c>
      <c r="AV151" s="365"/>
      <c r="AX151" s="607" t="b">
        <f t="shared" si="57"/>
        <v>0</v>
      </c>
      <c r="AY151" s="6" t="str">
        <f t="shared" si="58"/>
        <v>FALSEFALSEFALSE</v>
      </c>
      <c r="AZ151" s="608">
        <f t="shared" si="50"/>
        <v>0</v>
      </c>
      <c r="BA151" s="609" t="str">
        <f t="shared" si="59"/>
        <v/>
      </c>
      <c r="BB151" s="609">
        <f t="shared" si="51"/>
        <v>0</v>
      </c>
      <c r="BC151" s="604" t="str">
        <f t="shared" si="52"/>
        <v/>
      </c>
    </row>
    <row r="152" spans="1:55" s="6" customFormat="1" ht="13.5" customHeight="1">
      <c r="A152" s="366">
        <v>95</v>
      </c>
      <c r="B152" s="108"/>
      <c r="C152" s="286"/>
      <c r="D152" s="287"/>
      <c r="E152" s="287"/>
      <c r="F152" s="288"/>
      <c r="G152" s="290"/>
      <c r="H152" s="107"/>
      <c r="I152" s="290"/>
      <c r="J152" s="107"/>
      <c r="K152" s="358" t="str">
        <f t="shared" si="30"/>
        <v/>
      </c>
      <c r="L152" s="358">
        <f t="shared" si="53"/>
        <v>0</v>
      </c>
      <c r="M152" s="358">
        <f t="shared" si="54"/>
        <v>0</v>
      </c>
      <c r="N152" s="359" t="str">
        <f t="shared" si="55"/>
        <v/>
      </c>
      <c r="O152" s="359" t="str">
        <f t="shared" si="31"/>
        <v/>
      </c>
      <c r="P152" s="359" t="str">
        <f t="shared" si="32"/>
        <v/>
      </c>
      <c r="Q152" s="359" t="str">
        <f t="shared" si="33"/>
        <v/>
      </c>
      <c r="R152" s="359" t="str">
        <f t="shared" si="34"/>
        <v/>
      </c>
      <c r="S152" s="359" t="str">
        <f t="shared" si="35"/>
        <v/>
      </c>
      <c r="T152" s="431"/>
      <c r="U152" s="515"/>
      <c r="V152" s="108"/>
      <c r="W152" s="109"/>
      <c r="X152" s="110"/>
      <c r="Y152" s="111"/>
      <c r="Z152" s="113"/>
      <c r="AA152" s="112"/>
      <c r="AB152" s="431" t="str">
        <f t="shared" si="36"/>
        <v/>
      </c>
      <c r="AC152" s="704" t="str">
        <f t="shared" si="56"/>
        <v/>
      </c>
      <c r="AD152" s="622"/>
      <c r="AE152" s="462"/>
      <c r="AF152" s="360" t="str">
        <f t="shared" si="37"/>
        <v/>
      </c>
      <c r="AG152" s="360" t="str">
        <f t="shared" si="38"/>
        <v/>
      </c>
      <c r="AH152" s="361" t="str">
        <f t="shared" si="39"/>
        <v/>
      </c>
      <c r="AI152" s="361" t="str">
        <f t="shared" si="40"/>
        <v/>
      </c>
      <c r="AJ152" s="361" t="str">
        <f t="shared" si="41"/>
        <v/>
      </c>
      <c r="AK152" s="361" t="str">
        <f t="shared" si="42"/>
        <v/>
      </c>
      <c r="AL152" s="361" t="str">
        <f t="shared" si="43"/>
        <v/>
      </c>
      <c r="AM152" s="361" t="str">
        <f t="shared" si="44"/>
        <v/>
      </c>
      <c r="AN152" s="362" t="str">
        <f>IF(AF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2,FALSE),IF(OR(AJ152=1,AJ152=2),VLOOKUP(AH152,INDEX((係数_乗用_ガソリン,係数_乗用_CNG,係数_乗用_軽油,係数_乗用_メタノール,係数_乗用_LPG),1,1,AR152):INDEX((係数_乗用_ガソリン,係数_乗用_CNG,係数_乗用_軽油,係数_乗用_メタノール,係数_乗用_LPG),125,5,AR152),2,FALSE))))))</f>
        <v/>
      </c>
      <c r="AO152" s="362" t="str">
        <f>IF(T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3,FALSE),IF(OR(AJ152=1,AJ152=2),VLOOKUP(AH152,INDEX((係数_乗用_ガソリン,係数_乗用_CNG,係数_乗用_軽油,係数_乗用_メタノール,係数_乗用_LPG),1,1,AR152):INDEX((係数_乗用_ガソリン,係数_乗用_CNG,係数_乗用_軽油,係数_乗用_メタノール,係数_乗用_LPG),125,5,AR152),3,FALSE))))))</f>
        <v/>
      </c>
      <c r="AP152" s="361" t="str">
        <f t="shared" si="45"/>
        <v/>
      </c>
      <c r="AQ152" s="363" t="str">
        <f t="shared" si="46"/>
        <v/>
      </c>
      <c r="AR152" s="361" t="str">
        <f t="shared" si="47"/>
        <v/>
      </c>
      <c r="AS152" s="363" t="str">
        <f t="shared" si="48"/>
        <v/>
      </c>
      <c r="AT152" s="364" t="str">
        <f t="shared" si="49"/>
        <v/>
      </c>
      <c r="AV152" s="365"/>
      <c r="AX152" s="607" t="b">
        <f t="shared" si="57"/>
        <v>0</v>
      </c>
      <c r="AY152" s="6" t="str">
        <f t="shared" si="58"/>
        <v>FALSEFALSEFALSE</v>
      </c>
      <c r="AZ152" s="608">
        <f t="shared" si="50"/>
        <v>0</v>
      </c>
      <c r="BA152" s="609" t="str">
        <f t="shared" si="59"/>
        <v/>
      </c>
      <c r="BB152" s="609">
        <f t="shared" si="51"/>
        <v>0</v>
      </c>
      <c r="BC152" s="604" t="str">
        <f t="shared" si="52"/>
        <v/>
      </c>
    </row>
    <row r="153" spans="1:55" s="6" customFormat="1" ht="13.5" customHeight="1">
      <c r="A153" s="366">
        <v>96</v>
      </c>
      <c r="B153" s="108"/>
      <c r="C153" s="286"/>
      <c r="D153" s="287"/>
      <c r="E153" s="287"/>
      <c r="F153" s="288"/>
      <c r="G153" s="290"/>
      <c r="H153" s="107"/>
      <c r="I153" s="290"/>
      <c r="J153" s="107"/>
      <c r="K153" s="358" t="str">
        <f t="shared" si="30"/>
        <v/>
      </c>
      <c r="L153" s="358">
        <f t="shared" si="53"/>
        <v>0</v>
      </c>
      <c r="M153" s="358">
        <f t="shared" si="54"/>
        <v>0</v>
      </c>
      <c r="N153" s="359" t="str">
        <f t="shared" si="55"/>
        <v/>
      </c>
      <c r="O153" s="359" t="str">
        <f t="shared" si="31"/>
        <v/>
      </c>
      <c r="P153" s="359" t="str">
        <f t="shared" si="32"/>
        <v/>
      </c>
      <c r="Q153" s="359" t="str">
        <f t="shared" si="33"/>
        <v/>
      </c>
      <c r="R153" s="359" t="str">
        <f t="shared" si="34"/>
        <v/>
      </c>
      <c r="S153" s="359" t="str">
        <f t="shared" si="35"/>
        <v/>
      </c>
      <c r="T153" s="431"/>
      <c r="U153" s="515"/>
      <c r="V153" s="108"/>
      <c r="W153" s="109"/>
      <c r="X153" s="110"/>
      <c r="Y153" s="111"/>
      <c r="Z153" s="113"/>
      <c r="AA153" s="112"/>
      <c r="AB153" s="431" t="str">
        <f t="shared" si="36"/>
        <v/>
      </c>
      <c r="AC153" s="704" t="str">
        <f t="shared" si="56"/>
        <v/>
      </c>
      <c r="AD153" s="622"/>
      <c r="AE153" s="462"/>
      <c r="AF153" s="360" t="str">
        <f t="shared" si="37"/>
        <v/>
      </c>
      <c r="AG153" s="360" t="str">
        <f t="shared" si="38"/>
        <v/>
      </c>
      <c r="AH153" s="361" t="str">
        <f t="shared" si="39"/>
        <v/>
      </c>
      <c r="AI153" s="361" t="str">
        <f t="shared" si="40"/>
        <v/>
      </c>
      <c r="AJ153" s="361" t="str">
        <f t="shared" si="41"/>
        <v/>
      </c>
      <c r="AK153" s="361" t="str">
        <f t="shared" si="42"/>
        <v/>
      </c>
      <c r="AL153" s="361" t="str">
        <f t="shared" si="43"/>
        <v/>
      </c>
      <c r="AM153" s="361" t="str">
        <f t="shared" si="44"/>
        <v/>
      </c>
      <c r="AN153" s="362" t="str">
        <f>IF(AF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2,FALSE),IF(OR(AJ153=1,AJ153=2),VLOOKUP(AH153,INDEX((係数_乗用_ガソリン,係数_乗用_CNG,係数_乗用_軽油,係数_乗用_メタノール,係数_乗用_LPG),1,1,AR153):INDEX((係数_乗用_ガソリン,係数_乗用_CNG,係数_乗用_軽油,係数_乗用_メタノール,係数_乗用_LPG),125,5,AR153),2,FALSE))))))</f>
        <v/>
      </c>
      <c r="AO153" s="362" t="str">
        <f>IF(T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3,FALSE),IF(OR(AJ153=1,AJ153=2),VLOOKUP(AH153,INDEX((係数_乗用_ガソリン,係数_乗用_CNG,係数_乗用_軽油,係数_乗用_メタノール,係数_乗用_LPG),1,1,AR153):INDEX((係数_乗用_ガソリン,係数_乗用_CNG,係数_乗用_軽油,係数_乗用_メタノール,係数_乗用_LPG),125,5,AR153),3,FALSE))))))</f>
        <v/>
      </c>
      <c r="AP153" s="361" t="str">
        <f t="shared" si="45"/>
        <v/>
      </c>
      <c r="AQ153" s="363" t="str">
        <f t="shared" si="46"/>
        <v/>
      </c>
      <c r="AR153" s="361" t="str">
        <f t="shared" si="47"/>
        <v/>
      </c>
      <c r="AS153" s="363" t="str">
        <f t="shared" si="48"/>
        <v/>
      </c>
      <c r="AT153" s="364" t="str">
        <f t="shared" si="49"/>
        <v/>
      </c>
      <c r="AV153" s="365"/>
      <c r="AX153" s="607" t="b">
        <f t="shared" si="57"/>
        <v>0</v>
      </c>
      <c r="AY153" s="6" t="str">
        <f t="shared" si="58"/>
        <v>FALSEFALSEFALSE</v>
      </c>
      <c r="AZ153" s="608">
        <f t="shared" si="50"/>
        <v>0</v>
      </c>
      <c r="BA153" s="609" t="str">
        <f t="shared" si="59"/>
        <v/>
      </c>
      <c r="BB153" s="609">
        <f t="shared" si="51"/>
        <v>0</v>
      </c>
      <c r="BC153" s="604" t="str">
        <f t="shared" si="52"/>
        <v/>
      </c>
    </row>
    <row r="154" spans="1:55" s="6" customFormat="1" ht="13.5" customHeight="1">
      <c r="A154" s="366">
        <v>97</v>
      </c>
      <c r="B154" s="108"/>
      <c r="C154" s="286"/>
      <c r="D154" s="287"/>
      <c r="E154" s="287"/>
      <c r="F154" s="288"/>
      <c r="G154" s="290"/>
      <c r="H154" s="107"/>
      <c r="I154" s="290"/>
      <c r="J154" s="107"/>
      <c r="K154" s="358" t="str">
        <f t="shared" si="30"/>
        <v/>
      </c>
      <c r="L154" s="358">
        <f t="shared" si="53"/>
        <v>0</v>
      </c>
      <c r="M154" s="358">
        <f t="shared" si="54"/>
        <v>0</v>
      </c>
      <c r="N154" s="359" t="str">
        <f t="shared" si="55"/>
        <v/>
      </c>
      <c r="O154" s="359" t="str">
        <f t="shared" si="31"/>
        <v/>
      </c>
      <c r="P154" s="359" t="str">
        <f t="shared" si="32"/>
        <v/>
      </c>
      <c r="Q154" s="359" t="str">
        <f t="shared" si="33"/>
        <v/>
      </c>
      <c r="R154" s="359" t="str">
        <f t="shared" si="34"/>
        <v/>
      </c>
      <c r="S154" s="359" t="str">
        <f t="shared" si="35"/>
        <v/>
      </c>
      <c r="T154" s="431"/>
      <c r="U154" s="515"/>
      <c r="V154" s="108"/>
      <c r="W154" s="109"/>
      <c r="X154" s="110"/>
      <c r="Y154" s="111"/>
      <c r="Z154" s="113"/>
      <c r="AA154" s="112"/>
      <c r="AB154" s="431" t="str">
        <f t="shared" si="36"/>
        <v/>
      </c>
      <c r="AC154" s="704" t="str">
        <f t="shared" si="56"/>
        <v/>
      </c>
      <c r="AD154" s="622"/>
      <c r="AE154" s="462"/>
      <c r="AF154" s="360" t="str">
        <f t="shared" si="37"/>
        <v/>
      </c>
      <c r="AG154" s="360" t="str">
        <f t="shared" si="38"/>
        <v/>
      </c>
      <c r="AH154" s="361" t="str">
        <f t="shared" si="39"/>
        <v/>
      </c>
      <c r="AI154" s="361" t="str">
        <f t="shared" si="40"/>
        <v/>
      </c>
      <c r="AJ154" s="361" t="str">
        <f t="shared" si="41"/>
        <v/>
      </c>
      <c r="AK154" s="361" t="str">
        <f t="shared" si="42"/>
        <v/>
      </c>
      <c r="AL154" s="361" t="str">
        <f t="shared" si="43"/>
        <v/>
      </c>
      <c r="AM154" s="361" t="str">
        <f t="shared" si="44"/>
        <v/>
      </c>
      <c r="AN154" s="362" t="str">
        <f>IF(AF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2,FALSE),IF(OR(AJ154=1,AJ154=2),VLOOKUP(AH154,INDEX((係数_乗用_ガソリン,係数_乗用_CNG,係数_乗用_軽油,係数_乗用_メタノール,係数_乗用_LPG),1,1,AR154):INDEX((係数_乗用_ガソリン,係数_乗用_CNG,係数_乗用_軽油,係数_乗用_メタノール,係数_乗用_LPG),125,5,AR154),2,FALSE))))))</f>
        <v/>
      </c>
      <c r="AO154" s="362" t="str">
        <f>IF(T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3,FALSE),IF(OR(AJ154=1,AJ154=2),VLOOKUP(AH154,INDEX((係数_乗用_ガソリン,係数_乗用_CNG,係数_乗用_軽油,係数_乗用_メタノール,係数_乗用_LPG),1,1,AR154):INDEX((係数_乗用_ガソリン,係数_乗用_CNG,係数_乗用_軽油,係数_乗用_メタノール,係数_乗用_LPG),125,5,AR154),3,FALSE))))))</f>
        <v/>
      </c>
      <c r="AP154" s="361" t="str">
        <f t="shared" si="45"/>
        <v/>
      </c>
      <c r="AQ154" s="363" t="str">
        <f t="shared" si="46"/>
        <v/>
      </c>
      <c r="AR154" s="361" t="str">
        <f t="shared" si="47"/>
        <v/>
      </c>
      <c r="AS154" s="363" t="str">
        <f t="shared" si="48"/>
        <v/>
      </c>
      <c r="AT154" s="364" t="str">
        <f t="shared" si="49"/>
        <v/>
      </c>
      <c r="AV154" s="365"/>
      <c r="AX154" s="607" t="b">
        <f t="shared" si="57"/>
        <v>0</v>
      </c>
      <c r="AY154" s="6" t="str">
        <f t="shared" si="58"/>
        <v>FALSEFALSEFALSE</v>
      </c>
      <c r="AZ154" s="608">
        <f t="shared" si="50"/>
        <v>0</v>
      </c>
      <c r="BA154" s="609" t="str">
        <f t="shared" si="59"/>
        <v/>
      </c>
      <c r="BB154" s="609">
        <f t="shared" si="51"/>
        <v>0</v>
      </c>
      <c r="BC154" s="604" t="str">
        <f t="shared" si="52"/>
        <v/>
      </c>
    </row>
    <row r="155" spans="1:55" s="6" customFormat="1" ht="13.5" customHeight="1">
      <c r="A155" s="366">
        <v>98</v>
      </c>
      <c r="B155" s="108"/>
      <c r="C155" s="286"/>
      <c r="D155" s="287"/>
      <c r="E155" s="287"/>
      <c r="F155" s="288"/>
      <c r="G155" s="290"/>
      <c r="H155" s="107"/>
      <c r="I155" s="290"/>
      <c r="J155" s="107"/>
      <c r="K155" s="358" t="str">
        <f t="shared" si="30"/>
        <v/>
      </c>
      <c r="L155" s="358">
        <f t="shared" si="53"/>
        <v>0</v>
      </c>
      <c r="M155" s="358">
        <f t="shared" si="54"/>
        <v>0</v>
      </c>
      <c r="N155" s="359" t="str">
        <f t="shared" si="55"/>
        <v/>
      </c>
      <c r="O155" s="359" t="str">
        <f t="shared" si="31"/>
        <v/>
      </c>
      <c r="P155" s="359" t="str">
        <f t="shared" si="32"/>
        <v/>
      </c>
      <c r="Q155" s="359" t="str">
        <f t="shared" si="33"/>
        <v/>
      </c>
      <c r="R155" s="359" t="str">
        <f t="shared" si="34"/>
        <v/>
      </c>
      <c r="S155" s="359" t="str">
        <f t="shared" si="35"/>
        <v/>
      </c>
      <c r="T155" s="431"/>
      <c r="U155" s="515"/>
      <c r="V155" s="108"/>
      <c r="W155" s="109"/>
      <c r="X155" s="110"/>
      <c r="Y155" s="111"/>
      <c r="Z155" s="113"/>
      <c r="AA155" s="112"/>
      <c r="AB155" s="431" t="str">
        <f t="shared" si="36"/>
        <v/>
      </c>
      <c r="AC155" s="704" t="str">
        <f t="shared" si="56"/>
        <v/>
      </c>
      <c r="AD155" s="622"/>
      <c r="AE155" s="462"/>
      <c r="AF155" s="360" t="str">
        <f t="shared" si="37"/>
        <v/>
      </c>
      <c r="AG155" s="360" t="str">
        <f t="shared" si="38"/>
        <v/>
      </c>
      <c r="AH155" s="361" t="str">
        <f t="shared" si="39"/>
        <v/>
      </c>
      <c r="AI155" s="361" t="str">
        <f t="shared" si="40"/>
        <v/>
      </c>
      <c r="AJ155" s="361" t="str">
        <f t="shared" si="41"/>
        <v/>
      </c>
      <c r="AK155" s="361" t="str">
        <f t="shared" si="42"/>
        <v/>
      </c>
      <c r="AL155" s="361" t="str">
        <f t="shared" si="43"/>
        <v/>
      </c>
      <c r="AM155" s="361" t="str">
        <f t="shared" si="44"/>
        <v/>
      </c>
      <c r="AN155" s="362" t="str">
        <f>IF(AF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2,FALSE),IF(OR(AJ155=1,AJ155=2),VLOOKUP(AH155,INDEX((係数_乗用_ガソリン,係数_乗用_CNG,係数_乗用_軽油,係数_乗用_メタノール,係数_乗用_LPG),1,1,AR155):INDEX((係数_乗用_ガソリン,係数_乗用_CNG,係数_乗用_軽油,係数_乗用_メタノール,係数_乗用_LPG),125,5,AR155),2,FALSE))))))</f>
        <v/>
      </c>
      <c r="AO155" s="362" t="str">
        <f>IF(T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3,FALSE),IF(OR(AJ155=1,AJ155=2),VLOOKUP(AH155,INDEX((係数_乗用_ガソリン,係数_乗用_CNG,係数_乗用_軽油,係数_乗用_メタノール,係数_乗用_LPG),1,1,AR155):INDEX((係数_乗用_ガソリン,係数_乗用_CNG,係数_乗用_軽油,係数_乗用_メタノール,係数_乗用_LPG),125,5,AR155),3,FALSE))))))</f>
        <v/>
      </c>
      <c r="AP155" s="361" t="str">
        <f t="shared" si="45"/>
        <v/>
      </c>
      <c r="AQ155" s="363" t="str">
        <f t="shared" si="46"/>
        <v/>
      </c>
      <c r="AR155" s="361" t="str">
        <f t="shared" si="47"/>
        <v/>
      </c>
      <c r="AS155" s="363" t="str">
        <f t="shared" si="48"/>
        <v/>
      </c>
      <c r="AT155" s="364" t="str">
        <f t="shared" si="49"/>
        <v/>
      </c>
      <c r="AV155" s="365"/>
      <c r="AX155" s="607" t="b">
        <f t="shared" si="57"/>
        <v>0</v>
      </c>
      <c r="AY155" s="6" t="str">
        <f t="shared" si="58"/>
        <v>FALSEFALSEFALSE</v>
      </c>
      <c r="AZ155" s="608">
        <f t="shared" si="50"/>
        <v>0</v>
      </c>
      <c r="BA155" s="609" t="str">
        <f t="shared" si="59"/>
        <v/>
      </c>
      <c r="BB155" s="609">
        <f t="shared" si="51"/>
        <v>0</v>
      </c>
      <c r="BC155" s="604" t="str">
        <f t="shared" si="52"/>
        <v/>
      </c>
    </row>
    <row r="156" spans="1:55" s="6" customFormat="1" ht="13.5" customHeight="1">
      <c r="A156" s="366">
        <v>99</v>
      </c>
      <c r="B156" s="108"/>
      <c r="C156" s="286"/>
      <c r="D156" s="287"/>
      <c r="E156" s="287"/>
      <c r="F156" s="288"/>
      <c r="G156" s="290"/>
      <c r="H156" s="107"/>
      <c r="I156" s="290"/>
      <c r="J156" s="107"/>
      <c r="K156" s="358" t="str">
        <f t="shared" si="30"/>
        <v/>
      </c>
      <c r="L156" s="358">
        <f t="shared" si="53"/>
        <v>0</v>
      </c>
      <c r="M156" s="358">
        <f t="shared" si="54"/>
        <v>0</v>
      </c>
      <c r="N156" s="359" t="str">
        <f t="shared" si="55"/>
        <v/>
      </c>
      <c r="O156" s="359" t="str">
        <f t="shared" si="31"/>
        <v/>
      </c>
      <c r="P156" s="359" t="str">
        <f t="shared" si="32"/>
        <v/>
      </c>
      <c r="Q156" s="359" t="str">
        <f t="shared" si="33"/>
        <v/>
      </c>
      <c r="R156" s="359" t="str">
        <f t="shared" si="34"/>
        <v/>
      </c>
      <c r="S156" s="359" t="str">
        <f t="shared" si="35"/>
        <v/>
      </c>
      <c r="T156" s="431"/>
      <c r="U156" s="515"/>
      <c r="V156" s="108"/>
      <c r="W156" s="109"/>
      <c r="X156" s="110"/>
      <c r="Y156" s="111"/>
      <c r="Z156" s="113"/>
      <c r="AA156" s="112"/>
      <c r="AB156" s="431" t="str">
        <f t="shared" si="36"/>
        <v/>
      </c>
      <c r="AC156" s="704" t="str">
        <f t="shared" si="56"/>
        <v/>
      </c>
      <c r="AD156" s="622"/>
      <c r="AE156" s="462"/>
      <c r="AF156" s="360" t="str">
        <f t="shared" si="37"/>
        <v/>
      </c>
      <c r="AG156" s="360" t="str">
        <f t="shared" si="38"/>
        <v/>
      </c>
      <c r="AH156" s="361" t="str">
        <f t="shared" si="39"/>
        <v/>
      </c>
      <c r="AI156" s="361" t="str">
        <f t="shared" si="40"/>
        <v/>
      </c>
      <c r="AJ156" s="361" t="str">
        <f t="shared" si="41"/>
        <v/>
      </c>
      <c r="AK156" s="361" t="str">
        <f t="shared" si="42"/>
        <v/>
      </c>
      <c r="AL156" s="361" t="str">
        <f t="shared" si="43"/>
        <v/>
      </c>
      <c r="AM156" s="361" t="str">
        <f t="shared" si="44"/>
        <v/>
      </c>
      <c r="AN156" s="362" t="str">
        <f>IF(AF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2,FALSE),IF(OR(AJ156=1,AJ156=2),VLOOKUP(AH156,INDEX((係数_乗用_ガソリン,係数_乗用_CNG,係数_乗用_軽油,係数_乗用_メタノール,係数_乗用_LPG),1,1,AR156):INDEX((係数_乗用_ガソリン,係数_乗用_CNG,係数_乗用_軽油,係数_乗用_メタノール,係数_乗用_LPG),125,5,AR156),2,FALSE))))))</f>
        <v/>
      </c>
      <c r="AO156" s="362" t="str">
        <f>IF(T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3,FALSE),IF(OR(AJ156=1,AJ156=2),VLOOKUP(AH156,INDEX((係数_乗用_ガソリン,係数_乗用_CNG,係数_乗用_軽油,係数_乗用_メタノール,係数_乗用_LPG),1,1,AR156):INDEX((係数_乗用_ガソリン,係数_乗用_CNG,係数_乗用_軽油,係数_乗用_メタノール,係数_乗用_LPG),125,5,AR156),3,FALSE))))))</f>
        <v/>
      </c>
      <c r="AP156" s="361" t="str">
        <f t="shared" si="45"/>
        <v/>
      </c>
      <c r="AQ156" s="363" t="str">
        <f t="shared" si="46"/>
        <v/>
      </c>
      <c r="AR156" s="361" t="str">
        <f t="shared" si="47"/>
        <v/>
      </c>
      <c r="AS156" s="363" t="str">
        <f t="shared" si="48"/>
        <v/>
      </c>
      <c r="AT156" s="364" t="str">
        <f t="shared" si="49"/>
        <v/>
      </c>
      <c r="AV156" s="365"/>
      <c r="AX156" s="607" t="b">
        <f t="shared" si="57"/>
        <v>0</v>
      </c>
      <c r="AY156" s="6" t="str">
        <f t="shared" si="58"/>
        <v>FALSEFALSEFALSE</v>
      </c>
      <c r="AZ156" s="608">
        <f t="shared" si="50"/>
        <v>0</v>
      </c>
      <c r="BA156" s="609" t="str">
        <f t="shared" si="59"/>
        <v/>
      </c>
      <c r="BB156" s="609">
        <f t="shared" si="51"/>
        <v>0</v>
      </c>
      <c r="BC156" s="604" t="str">
        <f t="shared" si="52"/>
        <v/>
      </c>
    </row>
    <row r="157" spans="1:55" s="6" customFormat="1" ht="13.5" customHeight="1">
      <c r="A157" s="366">
        <v>100</v>
      </c>
      <c r="B157" s="108"/>
      <c r="C157" s="286"/>
      <c r="D157" s="287"/>
      <c r="E157" s="287"/>
      <c r="F157" s="288"/>
      <c r="G157" s="290"/>
      <c r="H157" s="107"/>
      <c r="I157" s="290"/>
      <c r="J157" s="107"/>
      <c r="K157" s="358" t="str">
        <f t="shared" si="30"/>
        <v/>
      </c>
      <c r="L157" s="358">
        <f t="shared" si="53"/>
        <v>0</v>
      </c>
      <c r="M157" s="358">
        <f t="shared" si="54"/>
        <v>0</v>
      </c>
      <c r="N157" s="359" t="str">
        <f t="shared" si="55"/>
        <v/>
      </c>
      <c r="O157" s="359" t="str">
        <f t="shared" si="31"/>
        <v/>
      </c>
      <c r="P157" s="359" t="str">
        <f t="shared" si="32"/>
        <v/>
      </c>
      <c r="Q157" s="359" t="str">
        <f t="shared" si="33"/>
        <v/>
      </c>
      <c r="R157" s="359" t="str">
        <f t="shared" si="34"/>
        <v/>
      </c>
      <c r="S157" s="359" t="str">
        <f t="shared" si="35"/>
        <v/>
      </c>
      <c r="T157" s="431"/>
      <c r="U157" s="515"/>
      <c r="V157" s="108"/>
      <c r="W157" s="109"/>
      <c r="X157" s="110"/>
      <c r="Y157" s="111"/>
      <c r="Z157" s="113"/>
      <c r="AA157" s="112"/>
      <c r="AB157" s="431" t="str">
        <f t="shared" si="36"/>
        <v/>
      </c>
      <c r="AC157" s="704" t="str">
        <f t="shared" si="56"/>
        <v/>
      </c>
      <c r="AD157" s="622"/>
      <c r="AE157" s="462"/>
      <c r="AF157" s="360" t="str">
        <f t="shared" si="37"/>
        <v/>
      </c>
      <c r="AG157" s="360" t="str">
        <f t="shared" si="38"/>
        <v/>
      </c>
      <c r="AH157" s="361" t="str">
        <f t="shared" si="39"/>
        <v/>
      </c>
      <c r="AI157" s="361" t="str">
        <f t="shared" si="40"/>
        <v/>
      </c>
      <c r="AJ157" s="361" t="str">
        <f t="shared" si="41"/>
        <v/>
      </c>
      <c r="AK157" s="361" t="str">
        <f t="shared" si="42"/>
        <v/>
      </c>
      <c r="AL157" s="361" t="str">
        <f t="shared" si="43"/>
        <v/>
      </c>
      <c r="AM157" s="361" t="str">
        <f t="shared" si="44"/>
        <v/>
      </c>
      <c r="AN157" s="362" t="str">
        <f>IF(AF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2,FALSE),IF(OR(AJ157=1,AJ157=2),VLOOKUP(AH157,INDEX((係数_乗用_ガソリン,係数_乗用_CNG,係数_乗用_軽油,係数_乗用_メタノール,係数_乗用_LPG),1,1,AR157):INDEX((係数_乗用_ガソリン,係数_乗用_CNG,係数_乗用_軽油,係数_乗用_メタノール,係数_乗用_LPG),125,5,AR157),2,FALSE))))))</f>
        <v/>
      </c>
      <c r="AO157" s="362" t="str">
        <f>IF(T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3,FALSE),IF(OR(AJ157=1,AJ157=2),VLOOKUP(AH157,INDEX((係数_乗用_ガソリン,係数_乗用_CNG,係数_乗用_軽油,係数_乗用_メタノール,係数_乗用_LPG),1,1,AR157):INDEX((係数_乗用_ガソリン,係数_乗用_CNG,係数_乗用_軽油,係数_乗用_メタノール,係数_乗用_LPG),125,5,AR157),3,FALSE))))))</f>
        <v/>
      </c>
      <c r="AP157" s="361" t="str">
        <f t="shared" si="45"/>
        <v/>
      </c>
      <c r="AQ157" s="363" t="str">
        <f t="shared" si="46"/>
        <v/>
      </c>
      <c r="AR157" s="361" t="str">
        <f t="shared" si="47"/>
        <v/>
      </c>
      <c r="AS157" s="363" t="str">
        <f t="shared" si="48"/>
        <v/>
      </c>
      <c r="AT157" s="364" t="str">
        <f t="shared" si="49"/>
        <v/>
      </c>
      <c r="AV157" s="365"/>
      <c r="AX157" s="607" t="b">
        <f t="shared" si="57"/>
        <v>0</v>
      </c>
      <c r="AY157" s="6" t="str">
        <f t="shared" si="58"/>
        <v>FALSEFALSEFALSE</v>
      </c>
      <c r="AZ157" s="608">
        <f t="shared" si="50"/>
        <v>0</v>
      </c>
      <c r="BA157" s="609" t="str">
        <f t="shared" si="59"/>
        <v/>
      </c>
      <c r="BB157" s="609">
        <f t="shared" si="51"/>
        <v>0</v>
      </c>
      <c r="BC157" s="604" t="str">
        <f t="shared" si="52"/>
        <v/>
      </c>
    </row>
    <row r="158" spans="1:55">
      <c r="A158" s="366">
        <v>101</v>
      </c>
      <c r="B158" s="108"/>
      <c r="C158" s="286"/>
      <c r="D158" s="287"/>
      <c r="E158" s="287"/>
      <c r="F158" s="288"/>
      <c r="G158" s="290"/>
      <c r="H158" s="107"/>
      <c r="I158" s="290"/>
      <c r="J158" s="107"/>
      <c r="K158" s="358" t="str">
        <f t="shared" si="30"/>
        <v/>
      </c>
      <c r="L158" s="358">
        <f t="shared" si="53"/>
        <v>0</v>
      </c>
      <c r="M158" s="358">
        <f t="shared" si="54"/>
        <v>0</v>
      </c>
      <c r="N158" s="359" t="str">
        <f t="shared" si="55"/>
        <v/>
      </c>
      <c r="O158" s="359" t="str">
        <f t="shared" si="31"/>
        <v/>
      </c>
      <c r="P158" s="359" t="str">
        <f t="shared" si="32"/>
        <v/>
      </c>
      <c r="Q158" s="359" t="str">
        <f t="shared" si="33"/>
        <v/>
      </c>
      <c r="R158" s="359" t="str">
        <f t="shared" si="34"/>
        <v/>
      </c>
      <c r="S158" s="359" t="str">
        <f t="shared" si="35"/>
        <v/>
      </c>
      <c r="T158" s="431"/>
      <c r="U158" s="515"/>
      <c r="V158" s="108"/>
      <c r="W158" s="109"/>
      <c r="X158" s="110"/>
      <c r="Y158" s="111"/>
      <c r="Z158" s="113"/>
      <c r="AA158" s="112"/>
      <c r="AB158" s="431" t="str">
        <f t="shared" si="36"/>
        <v/>
      </c>
      <c r="AC158" s="704" t="str">
        <f t="shared" si="56"/>
        <v/>
      </c>
      <c r="AD158" s="622"/>
      <c r="AE158" s="462"/>
      <c r="AF158" s="360" t="str">
        <f t="shared" si="37"/>
        <v/>
      </c>
      <c r="AG158" s="360" t="str">
        <f t="shared" si="38"/>
        <v/>
      </c>
      <c r="AH158" s="361" t="str">
        <f t="shared" si="39"/>
        <v/>
      </c>
      <c r="AI158" s="361" t="str">
        <f t="shared" si="40"/>
        <v/>
      </c>
      <c r="AJ158" s="361" t="str">
        <f t="shared" si="41"/>
        <v/>
      </c>
      <c r="AK158" s="361" t="str">
        <f t="shared" si="42"/>
        <v/>
      </c>
      <c r="AL158" s="361" t="str">
        <f t="shared" si="43"/>
        <v/>
      </c>
      <c r="AM158" s="361" t="str">
        <f t="shared" si="44"/>
        <v/>
      </c>
      <c r="AN158" s="362" t="str">
        <f>IF(AF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2,FALSE),IF(OR(AJ158=1,AJ158=2),VLOOKUP(AH158,INDEX((係数_乗用_ガソリン,係数_乗用_CNG,係数_乗用_軽油,係数_乗用_メタノール,係数_乗用_LPG),1,1,AR158):INDEX((係数_乗用_ガソリン,係数_乗用_CNG,係数_乗用_軽油,係数_乗用_メタノール,係数_乗用_LPG),125,5,AR158),2,FALSE))))))</f>
        <v/>
      </c>
      <c r="AO158" s="362" t="str">
        <f>IF(T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3,FALSE),IF(OR(AJ158=1,AJ158=2),VLOOKUP(AH158,INDEX((係数_乗用_ガソリン,係数_乗用_CNG,係数_乗用_軽油,係数_乗用_メタノール,係数_乗用_LPG),1,1,AR158):INDEX((係数_乗用_ガソリン,係数_乗用_CNG,係数_乗用_軽油,係数_乗用_メタノール,係数_乗用_LPG),125,5,AR158),3,FALSE))))))</f>
        <v/>
      </c>
      <c r="AP158" s="361" t="str">
        <f t="shared" si="45"/>
        <v/>
      </c>
      <c r="AQ158" s="363" t="str">
        <f t="shared" si="46"/>
        <v/>
      </c>
      <c r="AR158" s="361" t="str">
        <f t="shared" si="47"/>
        <v/>
      </c>
      <c r="AS158" s="363" t="str">
        <f t="shared" si="48"/>
        <v/>
      </c>
      <c r="AT158" s="364" t="str">
        <f t="shared" si="49"/>
        <v/>
      </c>
      <c r="AX158" s="607" t="b">
        <f t="shared" si="57"/>
        <v>0</v>
      </c>
      <c r="AY158" s="6" t="str">
        <f t="shared" si="58"/>
        <v>FALSEFALSEFALSE</v>
      </c>
      <c r="AZ158" s="608">
        <f t="shared" si="50"/>
        <v>0</v>
      </c>
      <c r="BA158" s="609" t="str">
        <f t="shared" si="59"/>
        <v/>
      </c>
      <c r="BB158" s="609">
        <f t="shared" si="51"/>
        <v>0</v>
      </c>
      <c r="BC158" s="604" t="str">
        <f t="shared" si="52"/>
        <v/>
      </c>
    </row>
    <row r="159" spans="1:55">
      <c r="A159" s="366">
        <v>102</v>
      </c>
      <c r="B159" s="108"/>
      <c r="C159" s="286"/>
      <c r="D159" s="287"/>
      <c r="E159" s="287"/>
      <c r="F159" s="288"/>
      <c r="G159" s="290"/>
      <c r="H159" s="107"/>
      <c r="I159" s="290"/>
      <c r="J159" s="107"/>
      <c r="K159" s="358" t="str">
        <f t="shared" si="30"/>
        <v/>
      </c>
      <c r="L159" s="358">
        <f t="shared" si="53"/>
        <v>0</v>
      </c>
      <c r="M159" s="358">
        <f t="shared" si="54"/>
        <v>0</v>
      </c>
      <c r="N159" s="359" t="str">
        <f t="shared" si="55"/>
        <v/>
      </c>
      <c r="O159" s="359" t="str">
        <f t="shared" si="31"/>
        <v/>
      </c>
      <c r="P159" s="359" t="str">
        <f t="shared" si="32"/>
        <v/>
      </c>
      <c r="Q159" s="359" t="str">
        <f t="shared" si="33"/>
        <v/>
      </c>
      <c r="R159" s="359" t="str">
        <f t="shared" si="34"/>
        <v/>
      </c>
      <c r="S159" s="359" t="str">
        <f t="shared" si="35"/>
        <v/>
      </c>
      <c r="T159" s="431"/>
      <c r="U159" s="515"/>
      <c r="V159" s="108"/>
      <c r="W159" s="109"/>
      <c r="X159" s="110"/>
      <c r="Y159" s="111"/>
      <c r="Z159" s="113"/>
      <c r="AA159" s="112"/>
      <c r="AB159" s="431" t="str">
        <f t="shared" si="36"/>
        <v/>
      </c>
      <c r="AC159" s="704" t="str">
        <f t="shared" si="56"/>
        <v/>
      </c>
      <c r="AD159" s="622"/>
      <c r="AE159" s="462"/>
      <c r="AF159" s="360" t="str">
        <f t="shared" si="37"/>
        <v/>
      </c>
      <c r="AG159" s="360" t="str">
        <f t="shared" si="38"/>
        <v/>
      </c>
      <c r="AH159" s="361" t="str">
        <f t="shared" si="39"/>
        <v/>
      </c>
      <c r="AI159" s="361" t="str">
        <f t="shared" si="40"/>
        <v/>
      </c>
      <c r="AJ159" s="361" t="str">
        <f t="shared" si="41"/>
        <v/>
      </c>
      <c r="AK159" s="361" t="str">
        <f t="shared" si="42"/>
        <v/>
      </c>
      <c r="AL159" s="361" t="str">
        <f t="shared" si="43"/>
        <v/>
      </c>
      <c r="AM159" s="361" t="str">
        <f t="shared" si="44"/>
        <v/>
      </c>
      <c r="AN159" s="362" t="str">
        <f>IF(AF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2,FALSE),IF(OR(AJ159=1,AJ159=2),VLOOKUP(AH159,INDEX((係数_乗用_ガソリン,係数_乗用_CNG,係数_乗用_軽油,係数_乗用_メタノール,係数_乗用_LPG),1,1,AR159):INDEX((係数_乗用_ガソリン,係数_乗用_CNG,係数_乗用_軽油,係数_乗用_メタノール,係数_乗用_LPG),125,5,AR159),2,FALSE))))))</f>
        <v/>
      </c>
      <c r="AO159" s="362" t="str">
        <f>IF(T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3,FALSE),IF(OR(AJ159=1,AJ159=2),VLOOKUP(AH159,INDEX((係数_乗用_ガソリン,係数_乗用_CNG,係数_乗用_軽油,係数_乗用_メタノール,係数_乗用_LPG),1,1,AR159):INDEX((係数_乗用_ガソリン,係数_乗用_CNG,係数_乗用_軽油,係数_乗用_メタノール,係数_乗用_LPG),125,5,AR159),3,FALSE))))))</f>
        <v/>
      </c>
      <c r="AP159" s="361" t="str">
        <f t="shared" si="45"/>
        <v/>
      </c>
      <c r="AQ159" s="363" t="str">
        <f t="shared" si="46"/>
        <v/>
      </c>
      <c r="AR159" s="361" t="str">
        <f t="shared" si="47"/>
        <v/>
      </c>
      <c r="AS159" s="363" t="str">
        <f t="shared" si="48"/>
        <v/>
      </c>
      <c r="AT159" s="364" t="str">
        <f t="shared" si="49"/>
        <v/>
      </c>
      <c r="AX159" s="607" t="b">
        <f t="shared" si="57"/>
        <v>0</v>
      </c>
      <c r="AY159" s="6" t="str">
        <f t="shared" si="58"/>
        <v>FALSEFALSEFALSE</v>
      </c>
      <c r="AZ159" s="608">
        <f t="shared" si="50"/>
        <v>0</v>
      </c>
      <c r="BA159" s="609" t="str">
        <f t="shared" si="59"/>
        <v/>
      </c>
      <c r="BB159" s="609">
        <f t="shared" si="51"/>
        <v>0</v>
      </c>
      <c r="BC159" s="604" t="str">
        <f t="shared" si="52"/>
        <v/>
      </c>
    </row>
    <row r="160" spans="1:55">
      <c r="A160" s="366">
        <v>103</v>
      </c>
      <c r="B160" s="108"/>
      <c r="C160" s="286"/>
      <c r="D160" s="287"/>
      <c r="E160" s="287"/>
      <c r="F160" s="288"/>
      <c r="G160" s="290"/>
      <c r="H160" s="107"/>
      <c r="I160" s="290"/>
      <c r="J160" s="107"/>
      <c r="K160" s="358" t="str">
        <f t="shared" si="30"/>
        <v/>
      </c>
      <c r="L160" s="358">
        <f t="shared" si="53"/>
        <v>0</v>
      </c>
      <c r="M160" s="358">
        <f t="shared" si="54"/>
        <v>0</v>
      </c>
      <c r="N160" s="359" t="str">
        <f t="shared" si="55"/>
        <v/>
      </c>
      <c r="O160" s="359" t="str">
        <f t="shared" si="31"/>
        <v/>
      </c>
      <c r="P160" s="359" t="str">
        <f t="shared" si="32"/>
        <v/>
      </c>
      <c r="Q160" s="359" t="str">
        <f t="shared" si="33"/>
        <v/>
      </c>
      <c r="R160" s="359" t="str">
        <f t="shared" si="34"/>
        <v/>
      </c>
      <c r="S160" s="359" t="str">
        <f t="shared" si="35"/>
        <v/>
      </c>
      <c r="T160" s="431"/>
      <c r="U160" s="515"/>
      <c r="V160" s="108"/>
      <c r="W160" s="109"/>
      <c r="X160" s="110"/>
      <c r="Y160" s="111"/>
      <c r="Z160" s="113"/>
      <c r="AA160" s="112"/>
      <c r="AB160" s="431" t="str">
        <f t="shared" si="36"/>
        <v/>
      </c>
      <c r="AC160" s="704" t="str">
        <f t="shared" si="56"/>
        <v/>
      </c>
      <c r="AD160" s="622"/>
      <c r="AE160" s="462"/>
      <c r="AF160" s="360" t="str">
        <f t="shared" si="37"/>
        <v/>
      </c>
      <c r="AG160" s="360" t="str">
        <f t="shared" si="38"/>
        <v/>
      </c>
      <c r="AH160" s="361" t="str">
        <f t="shared" si="39"/>
        <v/>
      </c>
      <c r="AI160" s="361" t="str">
        <f t="shared" si="40"/>
        <v/>
      </c>
      <c r="AJ160" s="361" t="str">
        <f t="shared" si="41"/>
        <v/>
      </c>
      <c r="AK160" s="361" t="str">
        <f t="shared" si="42"/>
        <v/>
      </c>
      <c r="AL160" s="361" t="str">
        <f t="shared" si="43"/>
        <v/>
      </c>
      <c r="AM160" s="361" t="str">
        <f t="shared" si="44"/>
        <v/>
      </c>
      <c r="AN160" s="362" t="str">
        <f>IF(AF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2,FALSE),IF(OR(AJ160=1,AJ160=2),VLOOKUP(AH160,INDEX((係数_乗用_ガソリン,係数_乗用_CNG,係数_乗用_軽油,係数_乗用_メタノール,係数_乗用_LPG),1,1,AR160):INDEX((係数_乗用_ガソリン,係数_乗用_CNG,係数_乗用_軽油,係数_乗用_メタノール,係数_乗用_LPG),125,5,AR160),2,FALSE))))))</f>
        <v/>
      </c>
      <c r="AO160" s="362" t="str">
        <f>IF(T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3,FALSE),IF(OR(AJ160=1,AJ160=2),VLOOKUP(AH160,INDEX((係数_乗用_ガソリン,係数_乗用_CNG,係数_乗用_軽油,係数_乗用_メタノール,係数_乗用_LPG),1,1,AR160):INDEX((係数_乗用_ガソリン,係数_乗用_CNG,係数_乗用_軽油,係数_乗用_メタノール,係数_乗用_LPG),125,5,AR160),3,FALSE))))))</f>
        <v/>
      </c>
      <c r="AP160" s="361" t="str">
        <f t="shared" si="45"/>
        <v/>
      </c>
      <c r="AQ160" s="363" t="str">
        <f t="shared" si="46"/>
        <v/>
      </c>
      <c r="AR160" s="361" t="str">
        <f t="shared" si="47"/>
        <v/>
      </c>
      <c r="AS160" s="363" t="str">
        <f t="shared" si="48"/>
        <v/>
      </c>
      <c r="AT160" s="364" t="str">
        <f t="shared" si="49"/>
        <v/>
      </c>
      <c r="AX160" s="607" t="b">
        <f t="shared" si="57"/>
        <v>0</v>
      </c>
      <c r="AY160" s="6" t="str">
        <f t="shared" si="58"/>
        <v>FALSEFALSEFALSE</v>
      </c>
      <c r="AZ160" s="608">
        <f t="shared" si="50"/>
        <v>0</v>
      </c>
      <c r="BA160" s="609" t="str">
        <f t="shared" si="59"/>
        <v/>
      </c>
      <c r="BB160" s="609">
        <f t="shared" si="51"/>
        <v>0</v>
      </c>
      <c r="BC160" s="604" t="str">
        <f t="shared" si="52"/>
        <v/>
      </c>
    </row>
    <row r="161" spans="1:55">
      <c r="A161" s="366">
        <v>104</v>
      </c>
      <c r="B161" s="108"/>
      <c r="C161" s="286"/>
      <c r="D161" s="287"/>
      <c r="E161" s="287"/>
      <c r="F161" s="288"/>
      <c r="G161" s="290"/>
      <c r="H161" s="107"/>
      <c r="I161" s="290"/>
      <c r="J161" s="107"/>
      <c r="K161" s="358" t="str">
        <f t="shared" si="30"/>
        <v/>
      </c>
      <c r="L161" s="358">
        <f t="shared" si="53"/>
        <v>0</v>
      </c>
      <c r="M161" s="358">
        <f t="shared" si="54"/>
        <v>0</v>
      </c>
      <c r="N161" s="359" t="str">
        <f t="shared" si="55"/>
        <v/>
      </c>
      <c r="O161" s="359" t="str">
        <f t="shared" si="31"/>
        <v/>
      </c>
      <c r="P161" s="359" t="str">
        <f t="shared" si="32"/>
        <v/>
      </c>
      <c r="Q161" s="359" t="str">
        <f t="shared" si="33"/>
        <v/>
      </c>
      <c r="R161" s="359" t="str">
        <f t="shared" si="34"/>
        <v/>
      </c>
      <c r="S161" s="359" t="str">
        <f t="shared" si="35"/>
        <v/>
      </c>
      <c r="T161" s="431"/>
      <c r="U161" s="515"/>
      <c r="V161" s="108"/>
      <c r="W161" s="109"/>
      <c r="X161" s="110"/>
      <c r="Y161" s="111"/>
      <c r="Z161" s="113"/>
      <c r="AA161" s="112"/>
      <c r="AB161" s="431" t="str">
        <f t="shared" si="36"/>
        <v/>
      </c>
      <c r="AC161" s="704" t="str">
        <f t="shared" si="56"/>
        <v/>
      </c>
      <c r="AD161" s="622"/>
      <c r="AE161" s="462"/>
      <c r="AF161" s="360" t="str">
        <f t="shared" si="37"/>
        <v/>
      </c>
      <c r="AG161" s="360" t="str">
        <f t="shared" si="38"/>
        <v/>
      </c>
      <c r="AH161" s="361" t="str">
        <f t="shared" si="39"/>
        <v/>
      </c>
      <c r="AI161" s="361" t="str">
        <f t="shared" si="40"/>
        <v/>
      </c>
      <c r="AJ161" s="361" t="str">
        <f t="shared" si="41"/>
        <v/>
      </c>
      <c r="AK161" s="361" t="str">
        <f t="shared" si="42"/>
        <v/>
      </c>
      <c r="AL161" s="361" t="str">
        <f t="shared" si="43"/>
        <v/>
      </c>
      <c r="AM161" s="361" t="str">
        <f t="shared" si="44"/>
        <v/>
      </c>
      <c r="AN161" s="362" t="str">
        <f>IF(AF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2,FALSE),IF(OR(AJ161=1,AJ161=2),VLOOKUP(AH161,INDEX((係数_乗用_ガソリン,係数_乗用_CNG,係数_乗用_軽油,係数_乗用_メタノール,係数_乗用_LPG),1,1,AR161):INDEX((係数_乗用_ガソリン,係数_乗用_CNG,係数_乗用_軽油,係数_乗用_メタノール,係数_乗用_LPG),125,5,AR161),2,FALSE))))))</f>
        <v/>
      </c>
      <c r="AO161" s="362" t="str">
        <f>IF(T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3,FALSE),IF(OR(AJ161=1,AJ161=2),VLOOKUP(AH161,INDEX((係数_乗用_ガソリン,係数_乗用_CNG,係数_乗用_軽油,係数_乗用_メタノール,係数_乗用_LPG),1,1,AR161):INDEX((係数_乗用_ガソリン,係数_乗用_CNG,係数_乗用_軽油,係数_乗用_メタノール,係数_乗用_LPG),125,5,AR161),3,FALSE))))))</f>
        <v/>
      </c>
      <c r="AP161" s="361" t="str">
        <f t="shared" si="45"/>
        <v/>
      </c>
      <c r="AQ161" s="363" t="str">
        <f t="shared" si="46"/>
        <v/>
      </c>
      <c r="AR161" s="361" t="str">
        <f t="shared" si="47"/>
        <v/>
      </c>
      <c r="AS161" s="363" t="str">
        <f t="shared" si="48"/>
        <v/>
      </c>
      <c r="AT161" s="364" t="str">
        <f t="shared" si="49"/>
        <v/>
      </c>
      <c r="AX161" s="607" t="b">
        <f t="shared" si="57"/>
        <v>0</v>
      </c>
      <c r="AY161" s="6" t="str">
        <f t="shared" si="58"/>
        <v>FALSEFALSEFALSE</v>
      </c>
      <c r="AZ161" s="608">
        <f t="shared" si="50"/>
        <v>0</v>
      </c>
      <c r="BA161" s="609" t="str">
        <f t="shared" si="59"/>
        <v/>
      </c>
      <c r="BB161" s="609">
        <f t="shared" si="51"/>
        <v>0</v>
      </c>
      <c r="BC161" s="604" t="str">
        <f t="shared" si="52"/>
        <v/>
      </c>
    </row>
    <row r="162" spans="1:55">
      <c r="A162" s="366">
        <v>105</v>
      </c>
      <c r="B162" s="108"/>
      <c r="C162" s="286"/>
      <c r="D162" s="287"/>
      <c r="E162" s="287"/>
      <c r="F162" s="288"/>
      <c r="G162" s="290"/>
      <c r="H162" s="107"/>
      <c r="I162" s="290"/>
      <c r="J162" s="107"/>
      <c r="K162" s="358" t="str">
        <f t="shared" si="30"/>
        <v/>
      </c>
      <c r="L162" s="358">
        <f t="shared" si="53"/>
        <v>0</v>
      </c>
      <c r="M162" s="358">
        <f t="shared" si="54"/>
        <v>0</v>
      </c>
      <c r="N162" s="359" t="str">
        <f t="shared" si="55"/>
        <v/>
      </c>
      <c r="O162" s="359" t="str">
        <f t="shared" si="31"/>
        <v/>
      </c>
      <c r="P162" s="359" t="str">
        <f t="shared" si="32"/>
        <v/>
      </c>
      <c r="Q162" s="359" t="str">
        <f t="shared" si="33"/>
        <v/>
      </c>
      <c r="R162" s="359" t="str">
        <f t="shared" si="34"/>
        <v/>
      </c>
      <c r="S162" s="359" t="str">
        <f t="shared" si="35"/>
        <v/>
      </c>
      <c r="T162" s="431"/>
      <c r="U162" s="515"/>
      <c r="V162" s="108"/>
      <c r="W162" s="109"/>
      <c r="X162" s="110"/>
      <c r="Y162" s="111"/>
      <c r="Z162" s="113"/>
      <c r="AA162" s="112"/>
      <c r="AB162" s="431" t="str">
        <f t="shared" si="36"/>
        <v/>
      </c>
      <c r="AC162" s="704" t="str">
        <f t="shared" si="56"/>
        <v/>
      </c>
      <c r="AD162" s="622"/>
      <c r="AE162" s="462"/>
      <c r="AF162" s="360" t="str">
        <f t="shared" si="37"/>
        <v/>
      </c>
      <c r="AG162" s="360" t="str">
        <f t="shared" si="38"/>
        <v/>
      </c>
      <c r="AH162" s="361" t="str">
        <f t="shared" si="39"/>
        <v/>
      </c>
      <c r="AI162" s="361" t="str">
        <f t="shared" si="40"/>
        <v/>
      </c>
      <c r="AJ162" s="361" t="str">
        <f t="shared" si="41"/>
        <v/>
      </c>
      <c r="AK162" s="361" t="str">
        <f t="shared" si="42"/>
        <v/>
      </c>
      <c r="AL162" s="361" t="str">
        <f t="shared" si="43"/>
        <v/>
      </c>
      <c r="AM162" s="361" t="str">
        <f t="shared" si="44"/>
        <v/>
      </c>
      <c r="AN162" s="362" t="str">
        <f>IF(AF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2,FALSE),IF(OR(AJ162=1,AJ162=2),VLOOKUP(AH162,INDEX((係数_乗用_ガソリン,係数_乗用_CNG,係数_乗用_軽油,係数_乗用_メタノール,係数_乗用_LPG),1,1,AR162):INDEX((係数_乗用_ガソリン,係数_乗用_CNG,係数_乗用_軽油,係数_乗用_メタノール,係数_乗用_LPG),125,5,AR162),2,FALSE))))))</f>
        <v/>
      </c>
      <c r="AO162" s="362" t="str">
        <f>IF(T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3,FALSE),IF(OR(AJ162=1,AJ162=2),VLOOKUP(AH162,INDEX((係数_乗用_ガソリン,係数_乗用_CNG,係数_乗用_軽油,係数_乗用_メタノール,係数_乗用_LPG),1,1,AR162):INDEX((係数_乗用_ガソリン,係数_乗用_CNG,係数_乗用_軽油,係数_乗用_メタノール,係数_乗用_LPG),125,5,AR162),3,FALSE))))))</f>
        <v/>
      </c>
      <c r="AP162" s="361" t="str">
        <f t="shared" si="45"/>
        <v/>
      </c>
      <c r="AQ162" s="363" t="str">
        <f t="shared" si="46"/>
        <v/>
      </c>
      <c r="AR162" s="361" t="str">
        <f t="shared" si="47"/>
        <v/>
      </c>
      <c r="AS162" s="363" t="str">
        <f t="shared" si="48"/>
        <v/>
      </c>
      <c r="AT162" s="364" t="str">
        <f t="shared" si="49"/>
        <v/>
      </c>
      <c r="AX162" s="607" t="b">
        <f t="shared" si="57"/>
        <v>0</v>
      </c>
      <c r="AY162" s="6" t="str">
        <f t="shared" si="58"/>
        <v>FALSEFALSEFALSE</v>
      </c>
      <c r="AZ162" s="608">
        <f t="shared" si="50"/>
        <v>0</v>
      </c>
      <c r="BA162" s="609" t="str">
        <f t="shared" si="59"/>
        <v/>
      </c>
      <c r="BB162" s="609">
        <f t="shared" si="51"/>
        <v>0</v>
      </c>
      <c r="BC162" s="604" t="str">
        <f t="shared" si="52"/>
        <v/>
      </c>
    </row>
    <row r="163" spans="1:55">
      <c r="A163" s="366">
        <v>106</v>
      </c>
      <c r="B163" s="108"/>
      <c r="C163" s="286"/>
      <c r="D163" s="287"/>
      <c r="E163" s="287"/>
      <c r="F163" s="288"/>
      <c r="G163" s="290"/>
      <c r="H163" s="107"/>
      <c r="I163" s="290"/>
      <c r="J163" s="107"/>
      <c r="K163" s="358" t="str">
        <f t="shared" si="30"/>
        <v/>
      </c>
      <c r="L163" s="358">
        <f t="shared" si="53"/>
        <v>0</v>
      </c>
      <c r="M163" s="358">
        <f t="shared" si="54"/>
        <v>0</v>
      </c>
      <c r="N163" s="359" t="str">
        <f t="shared" si="55"/>
        <v/>
      </c>
      <c r="O163" s="359" t="str">
        <f t="shared" si="31"/>
        <v/>
      </c>
      <c r="P163" s="359" t="str">
        <f t="shared" si="32"/>
        <v/>
      </c>
      <c r="Q163" s="359" t="str">
        <f t="shared" si="33"/>
        <v/>
      </c>
      <c r="R163" s="359" t="str">
        <f t="shared" si="34"/>
        <v/>
      </c>
      <c r="S163" s="359" t="str">
        <f t="shared" si="35"/>
        <v/>
      </c>
      <c r="T163" s="431"/>
      <c r="U163" s="515"/>
      <c r="V163" s="108"/>
      <c r="W163" s="109"/>
      <c r="X163" s="110"/>
      <c r="Y163" s="111"/>
      <c r="Z163" s="113"/>
      <c r="AA163" s="112"/>
      <c r="AB163" s="431" t="str">
        <f t="shared" si="36"/>
        <v/>
      </c>
      <c r="AC163" s="704" t="str">
        <f t="shared" si="56"/>
        <v/>
      </c>
      <c r="AD163" s="622"/>
      <c r="AE163" s="462"/>
      <c r="AF163" s="360" t="str">
        <f t="shared" si="37"/>
        <v/>
      </c>
      <c r="AG163" s="360" t="str">
        <f t="shared" si="38"/>
        <v/>
      </c>
      <c r="AH163" s="361" t="str">
        <f t="shared" si="39"/>
        <v/>
      </c>
      <c r="AI163" s="361" t="str">
        <f t="shared" si="40"/>
        <v/>
      </c>
      <c r="AJ163" s="361" t="str">
        <f t="shared" si="41"/>
        <v/>
      </c>
      <c r="AK163" s="361" t="str">
        <f t="shared" si="42"/>
        <v/>
      </c>
      <c r="AL163" s="361" t="str">
        <f t="shared" si="43"/>
        <v/>
      </c>
      <c r="AM163" s="361" t="str">
        <f t="shared" si="44"/>
        <v/>
      </c>
      <c r="AN163" s="362" t="str">
        <f>IF(AF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2,FALSE),IF(OR(AJ163=1,AJ163=2),VLOOKUP(AH163,INDEX((係数_乗用_ガソリン,係数_乗用_CNG,係数_乗用_軽油,係数_乗用_メタノール,係数_乗用_LPG),1,1,AR163):INDEX((係数_乗用_ガソリン,係数_乗用_CNG,係数_乗用_軽油,係数_乗用_メタノール,係数_乗用_LPG),125,5,AR163),2,FALSE))))))</f>
        <v/>
      </c>
      <c r="AO163" s="362" t="str">
        <f>IF(T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3,FALSE),IF(OR(AJ163=1,AJ163=2),VLOOKUP(AH163,INDEX((係数_乗用_ガソリン,係数_乗用_CNG,係数_乗用_軽油,係数_乗用_メタノール,係数_乗用_LPG),1,1,AR163):INDEX((係数_乗用_ガソリン,係数_乗用_CNG,係数_乗用_軽油,係数_乗用_メタノール,係数_乗用_LPG),125,5,AR163),3,FALSE))))))</f>
        <v/>
      </c>
      <c r="AP163" s="361" t="str">
        <f t="shared" si="45"/>
        <v/>
      </c>
      <c r="AQ163" s="363" t="str">
        <f t="shared" si="46"/>
        <v/>
      </c>
      <c r="AR163" s="361" t="str">
        <f t="shared" si="47"/>
        <v/>
      </c>
      <c r="AS163" s="363" t="str">
        <f t="shared" si="48"/>
        <v/>
      </c>
      <c r="AT163" s="364" t="str">
        <f t="shared" si="49"/>
        <v/>
      </c>
      <c r="AX163" s="607" t="b">
        <f t="shared" si="57"/>
        <v>0</v>
      </c>
      <c r="AY163" s="6" t="str">
        <f t="shared" si="58"/>
        <v>FALSEFALSEFALSE</v>
      </c>
      <c r="AZ163" s="608">
        <f t="shared" si="50"/>
        <v>0</v>
      </c>
      <c r="BA163" s="609" t="str">
        <f t="shared" si="59"/>
        <v/>
      </c>
      <c r="BB163" s="609">
        <f t="shared" si="51"/>
        <v>0</v>
      </c>
      <c r="BC163" s="604" t="str">
        <f t="shared" si="52"/>
        <v/>
      </c>
    </row>
    <row r="164" spans="1:55">
      <c r="A164" s="366">
        <v>107</v>
      </c>
      <c r="B164" s="108"/>
      <c r="C164" s="286"/>
      <c r="D164" s="287"/>
      <c r="E164" s="287"/>
      <c r="F164" s="288"/>
      <c r="G164" s="290"/>
      <c r="H164" s="107"/>
      <c r="I164" s="290"/>
      <c r="J164" s="107"/>
      <c r="K164" s="358" t="str">
        <f t="shared" si="30"/>
        <v/>
      </c>
      <c r="L164" s="358">
        <f t="shared" si="53"/>
        <v>0</v>
      </c>
      <c r="M164" s="358">
        <f t="shared" si="54"/>
        <v>0</v>
      </c>
      <c r="N164" s="359" t="str">
        <f t="shared" si="55"/>
        <v/>
      </c>
      <c r="O164" s="359" t="str">
        <f t="shared" si="31"/>
        <v/>
      </c>
      <c r="P164" s="359" t="str">
        <f t="shared" si="32"/>
        <v/>
      </c>
      <c r="Q164" s="359" t="str">
        <f t="shared" si="33"/>
        <v/>
      </c>
      <c r="R164" s="359" t="str">
        <f t="shared" si="34"/>
        <v/>
      </c>
      <c r="S164" s="359" t="str">
        <f t="shared" si="35"/>
        <v/>
      </c>
      <c r="T164" s="431"/>
      <c r="U164" s="515"/>
      <c r="V164" s="108"/>
      <c r="W164" s="109"/>
      <c r="X164" s="110"/>
      <c r="Y164" s="111"/>
      <c r="Z164" s="113"/>
      <c r="AA164" s="112"/>
      <c r="AB164" s="431" t="str">
        <f t="shared" si="36"/>
        <v/>
      </c>
      <c r="AC164" s="704" t="str">
        <f t="shared" si="56"/>
        <v/>
      </c>
      <c r="AD164" s="622"/>
      <c r="AE164" s="462"/>
      <c r="AF164" s="360" t="str">
        <f t="shared" si="37"/>
        <v/>
      </c>
      <c r="AG164" s="360" t="str">
        <f t="shared" si="38"/>
        <v/>
      </c>
      <c r="AH164" s="361" t="str">
        <f t="shared" si="39"/>
        <v/>
      </c>
      <c r="AI164" s="361" t="str">
        <f t="shared" si="40"/>
        <v/>
      </c>
      <c r="AJ164" s="361" t="str">
        <f t="shared" si="41"/>
        <v/>
      </c>
      <c r="AK164" s="361" t="str">
        <f t="shared" si="42"/>
        <v/>
      </c>
      <c r="AL164" s="361" t="str">
        <f t="shared" si="43"/>
        <v/>
      </c>
      <c r="AM164" s="361" t="str">
        <f t="shared" si="44"/>
        <v/>
      </c>
      <c r="AN164" s="362" t="str">
        <f>IF(AF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2,FALSE),IF(OR(AJ164=1,AJ164=2),VLOOKUP(AH164,INDEX((係数_乗用_ガソリン,係数_乗用_CNG,係数_乗用_軽油,係数_乗用_メタノール,係数_乗用_LPG),1,1,AR164):INDEX((係数_乗用_ガソリン,係数_乗用_CNG,係数_乗用_軽油,係数_乗用_メタノール,係数_乗用_LPG),125,5,AR164),2,FALSE))))))</f>
        <v/>
      </c>
      <c r="AO164" s="362" t="str">
        <f>IF(T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3,FALSE),IF(OR(AJ164=1,AJ164=2),VLOOKUP(AH164,INDEX((係数_乗用_ガソリン,係数_乗用_CNG,係数_乗用_軽油,係数_乗用_メタノール,係数_乗用_LPG),1,1,AR164):INDEX((係数_乗用_ガソリン,係数_乗用_CNG,係数_乗用_軽油,係数_乗用_メタノール,係数_乗用_LPG),125,5,AR164),3,FALSE))))))</f>
        <v/>
      </c>
      <c r="AP164" s="361" t="str">
        <f t="shared" si="45"/>
        <v/>
      </c>
      <c r="AQ164" s="363" t="str">
        <f t="shared" si="46"/>
        <v/>
      </c>
      <c r="AR164" s="361" t="str">
        <f t="shared" si="47"/>
        <v/>
      </c>
      <c r="AS164" s="363" t="str">
        <f t="shared" si="48"/>
        <v/>
      </c>
      <c r="AT164" s="364" t="str">
        <f t="shared" si="49"/>
        <v/>
      </c>
      <c r="AX164" s="607" t="b">
        <f t="shared" si="57"/>
        <v>0</v>
      </c>
      <c r="AY164" s="6" t="str">
        <f t="shared" si="58"/>
        <v>FALSEFALSEFALSE</v>
      </c>
      <c r="AZ164" s="608">
        <f t="shared" si="50"/>
        <v>0</v>
      </c>
      <c r="BA164" s="609" t="str">
        <f t="shared" si="59"/>
        <v/>
      </c>
      <c r="BB164" s="609">
        <f t="shared" si="51"/>
        <v>0</v>
      </c>
      <c r="BC164" s="604" t="str">
        <f t="shared" si="52"/>
        <v/>
      </c>
    </row>
    <row r="165" spans="1:55">
      <c r="A165" s="366">
        <v>108</v>
      </c>
      <c r="B165" s="108"/>
      <c r="C165" s="286"/>
      <c r="D165" s="287"/>
      <c r="E165" s="287"/>
      <c r="F165" s="288"/>
      <c r="G165" s="290"/>
      <c r="H165" s="107"/>
      <c r="I165" s="290"/>
      <c r="J165" s="107"/>
      <c r="K165" s="358" t="str">
        <f t="shared" si="30"/>
        <v/>
      </c>
      <c r="L165" s="358">
        <f t="shared" si="53"/>
        <v>0</v>
      </c>
      <c r="M165" s="358">
        <f t="shared" si="54"/>
        <v>0</v>
      </c>
      <c r="N165" s="359" t="str">
        <f t="shared" si="55"/>
        <v/>
      </c>
      <c r="O165" s="359" t="str">
        <f t="shared" si="31"/>
        <v/>
      </c>
      <c r="P165" s="359" t="str">
        <f t="shared" si="32"/>
        <v/>
      </c>
      <c r="Q165" s="359" t="str">
        <f t="shared" si="33"/>
        <v/>
      </c>
      <c r="R165" s="359" t="str">
        <f t="shared" si="34"/>
        <v/>
      </c>
      <c r="S165" s="359" t="str">
        <f t="shared" si="35"/>
        <v/>
      </c>
      <c r="T165" s="431"/>
      <c r="U165" s="515"/>
      <c r="V165" s="108"/>
      <c r="W165" s="109"/>
      <c r="X165" s="110"/>
      <c r="Y165" s="111"/>
      <c r="Z165" s="113"/>
      <c r="AA165" s="112"/>
      <c r="AB165" s="431" t="str">
        <f t="shared" si="36"/>
        <v/>
      </c>
      <c r="AC165" s="704" t="str">
        <f t="shared" si="56"/>
        <v/>
      </c>
      <c r="AD165" s="622"/>
      <c r="AE165" s="462"/>
      <c r="AF165" s="360" t="str">
        <f t="shared" si="37"/>
        <v/>
      </c>
      <c r="AG165" s="360" t="str">
        <f t="shared" si="38"/>
        <v/>
      </c>
      <c r="AH165" s="361" t="str">
        <f t="shared" si="39"/>
        <v/>
      </c>
      <c r="AI165" s="361" t="str">
        <f t="shared" si="40"/>
        <v/>
      </c>
      <c r="AJ165" s="361" t="str">
        <f t="shared" si="41"/>
        <v/>
      </c>
      <c r="AK165" s="361" t="str">
        <f t="shared" si="42"/>
        <v/>
      </c>
      <c r="AL165" s="361" t="str">
        <f t="shared" si="43"/>
        <v/>
      </c>
      <c r="AM165" s="361" t="str">
        <f t="shared" si="44"/>
        <v/>
      </c>
      <c r="AN165" s="362" t="str">
        <f>IF(AF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2,FALSE),IF(OR(AJ165=1,AJ165=2),VLOOKUP(AH165,INDEX((係数_乗用_ガソリン,係数_乗用_CNG,係数_乗用_軽油,係数_乗用_メタノール,係数_乗用_LPG),1,1,AR165):INDEX((係数_乗用_ガソリン,係数_乗用_CNG,係数_乗用_軽油,係数_乗用_メタノール,係数_乗用_LPG),125,5,AR165),2,FALSE))))))</f>
        <v/>
      </c>
      <c r="AO165" s="362" t="str">
        <f>IF(T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3,FALSE),IF(OR(AJ165=1,AJ165=2),VLOOKUP(AH165,INDEX((係数_乗用_ガソリン,係数_乗用_CNG,係数_乗用_軽油,係数_乗用_メタノール,係数_乗用_LPG),1,1,AR165):INDEX((係数_乗用_ガソリン,係数_乗用_CNG,係数_乗用_軽油,係数_乗用_メタノール,係数_乗用_LPG),125,5,AR165),3,FALSE))))))</f>
        <v/>
      </c>
      <c r="AP165" s="361" t="str">
        <f t="shared" si="45"/>
        <v/>
      </c>
      <c r="AQ165" s="363" t="str">
        <f t="shared" si="46"/>
        <v/>
      </c>
      <c r="AR165" s="361" t="str">
        <f t="shared" si="47"/>
        <v/>
      </c>
      <c r="AS165" s="363" t="str">
        <f t="shared" si="48"/>
        <v/>
      </c>
      <c r="AT165" s="364" t="str">
        <f t="shared" si="49"/>
        <v/>
      </c>
      <c r="AX165" s="607" t="b">
        <f t="shared" si="57"/>
        <v>0</v>
      </c>
      <c r="AY165" s="6" t="str">
        <f t="shared" si="58"/>
        <v>FALSEFALSEFALSE</v>
      </c>
      <c r="AZ165" s="608">
        <f t="shared" si="50"/>
        <v>0</v>
      </c>
      <c r="BA165" s="609" t="str">
        <f t="shared" si="59"/>
        <v/>
      </c>
      <c r="BB165" s="609">
        <f t="shared" si="51"/>
        <v>0</v>
      </c>
      <c r="BC165" s="604" t="str">
        <f t="shared" si="52"/>
        <v/>
      </c>
    </row>
    <row r="166" spans="1:55">
      <c r="A166" s="366">
        <v>109</v>
      </c>
      <c r="B166" s="108"/>
      <c r="C166" s="286"/>
      <c r="D166" s="287"/>
      <c r="E166" s="287"/>
      <c r="F166" s="288"/>
      <c r="G166" s="290"/>
      <c r="H166" s="107"/>
      <c r="I166" s="290"/>
      <c r="J166" s="107"/>
      <c r="K166" s="358" t="str">
        <f t="shared" si="30"/>
        <v/>
      </c>
      <c r="L166" s="358">
        <f t="shared" si="53"/>
        <v>0</v>
      </c>
      <c r="M166" s="358">
        <f t="shared" si="54"/>
        <v>0</v>
      </c>
      <c r="N166" s="359" t="str">
        <f t="shared" si="55"/>
        <v/>
      </c>
      <c r="O166" s="359" t="str">
        <f t="shared" si="31"/>
        <v/>
      </c>
      <c r="P166" s="359" t="str">
        <f t="shared" si="32"/>
        <v/>
      </c>
      <c r="Q166" s="359" t="str">
        <f t="shared" si="33"/>
        <v/>
      </c>
      <c r="R166" s="359" t="str">
        <f t="shared" si="34"/>
        <v/>
      </c>
      <c r="S166" s="359" t="str">
        <f t="shared" si="35"/>
        <v/>
      </c>
      <c r="T166" s="431"/>
      <c r="U166" s="515"/>
      <c r="V166" s="108"/>
      <c r="W166" s="109"/>
      <c r="X166" s="110"/>
      <c r="Y166" s="111"/>
      <c r="Z166" s="113"/>
      <c r="AA166" s="112"/>
      <c r="AB166" s="431" t="str">
        <f t="shared" si="36"/>
        <v/>
      </c>
      <c r="AC166" s="704" t="str">
        <f t="shared" si="56"/>
        <v/>
      </c>
      <c r="AD166" s="622"/>
      <c r="AE166" s="462"/>
      <c r="AF166" s="360" t="str">
        <f t="shared" si="37"/>
        <v/>
      </c>
      <c r="AG166" s="360" t="str">
        <f t="shared" si="38"/>
        <v/>
      </c>
      <c r="AH166" s="361" t="str">
        <f t="shared" si="39"/>
        <v/>
      </c>
      <c r="AI166" s="361" t="str">
        <f t="shared" si="40"/>
        <v/>
      </c>
      <c r="AJ166" s="361" t="str">
        <f t="shared" si="41"/>
        <v/>
      </c>
      <c r="AK166" s="361" t="str">
        <f t="shared" si="42"/>
        <v/>
      </c>
      <c r="AL166" s="361" t="str">
        <f t="shared" si="43"/>
        <v/>
      </c>
      <c r="AM166" s="361" t="str">
        <f t="shared" si="44"/>
        <v/>
      </c>
      <c r="AN166" s="362" t="str">
        <f>IF(AF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2,FALSE),IF(OR(AJ166=1,AJ166=2),VLOOKUP(AH166,INDEX((係数_乗用_ガソリン,係数_乗用_CNG,係数_乗用_軽油,係数_乗用_メタノール,係数_乗用_LPG),1,1,AR166):INDEX((係数_乗用_ガソリン,係数_乗用_CNG,係数_乗用_軽油,係数_乗用_メタノール,係数_乗用_LPG),125,5,AR166),2,FALSE))))))</f>
        <v/>
      </c>
      <c r="AO166" s="362" t="str">
        <f>IF(T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3,FALSE),IF(OR(AJ166=1,AJ166=2),VLOOKUP(AH166,INDEX((係数_乗用_ガソリン,係数_乗用_CNG,係数_乗用_軽油,係数_乗用_メタノール,係数_乗用_LPG),1,1,AR166):INDEX((係数_乗用_ガソリン,係数_乗用_CNG,係数_乗用_軽油,係数_乗用_メタノール,係数_乗用_LPG),125,5,AR166),3,FALSE))))))</f>
        <v/>
      </c>
      <c r="AP166" s="361" t="str">
        <f t="shared" si="45"/>
        <v/>
      </c>
      <c r="AQ166" s="363" t="str">
        <f t="shared" si="46"/>
        <v/>
      </c>
      <c r="AR166" s="361" t="str">
        <f t="shared" si="47"/>
        <v/>
      </c>
      <c r="AS166" s="363" t="str">
        <f t="shared" si="48"/>
        <v/>
      </c>
      <c r="AT166" s="364" t="str">
        <f t="shared" si="49"/>
        <v/>
      </c>
      <c r="AX166" s="607" t="b">
        <f t="shared" si="57"/>
        <v>0</v>
      </c>
      <c r="AY166" s="6" t="str">
        <f t="shared" si="58"/>
        <v>FALSEFALSEFALSE</v>
      </c>
      <c r="AZ166" s="608">
        <f t="shared" si="50"/>
        <v>0</v>
      </c>
      <c r="BA166" s="609" t="str">
        <f t="shared" si="59"/>
        <v/>
      </c>
      <c r="BB166" s="609">
        <f t="shared" si="51"/>
        <v>0</v>
      </c>
      <c r="BC166" s="604" t="str">
        <f t="shared" si="52"/>
        <v/>
      </c>
    </row>
    <row r="167" spans="1:55">
      <c r="A167" s="366">
        <v>110</v>
      </c>
      <c r="B167" s="108"/>
      <c r="C167" s="286"/>
      <c r="D167" s="287"/>
      <c r="E167" s="287"/>
      <c r="F167" s="288"/>
      <c r="G167" s="290"/>
      <c r="H167" s="107"/>
      <c r="I167" s="290"/>
      <c r="J167" s="107"/>
      <c r="K167" s="358" t="str">
        <f t="shared" si="30"/>
        <v/>
      </c>
      <c r="L167" s="358">
        <f t="shared" si="53"/>
        <v>0</v>
      </c>
      <c r="M167" s="358">
        <f t="shared" si="54"/>
        <v>0</v>
      </c>
      <c r="N167" s="359" t="str">
        <f t="shared" si="55"/>
        <v/>
      </c>
      <c r="O167" s="359" t="str">
        <f t="shared" si="31"/>
        <v/>
      </c>
      <c r="P167" s="359" t="str">
        <f t="shared" si="32"/>
        <v/>
      </c>
      <c r="Q167" s="359" t="str">
        <f t="shared" si="33"/>
        <v/>
      </c>
      <c r="R167" s="359" t="str">
        <f t="shared" si="34"/>
        <v/>
      </c>
      <c r="S167" s="359" t="str">
        <f t="shared" si="35"/>
        <v/>
      </c>
      <c r="T167" s="431"/>
      <c r="U167" s="515"/>
      <c r="V167" s="108"/>
      <c r="W167" s="109"/>
      <c r="X167" s="110"/>
      <c r="Y167" s="111"/>
      <c r="Z167" s="113"/>
      <c r="AA167" s="112"/>
      <c r="AB167" s="431" t="str">
        <f t="shared" si="36"/>
        <v/>
      </c>
      <c r="AC167" s="704" t="str">
        <f t="shared" si="56"/>
        <v/>
      </c>
      <c r="AD167" s="622"/>
      <c r="AE167" s="462"/>
      <c r="AF167" s="360" t="str">
        <f t="shared" si="37"/>
        <v/>
      </c>
      <c r="AG167" s="360" t="str">
        <f t="shared" si="38"/>
        <v/>
      </c>
      <c r="AH167" s="361" t="str">
        <f t="shared" si="39"/>
        <v/>
      </c>
      <c r="AI167" s="361" t="str">
        <f t="shared" si="40"/>
        <v/>
      </c>
      <c r="AJ167" s="361" t="str">
        <f t="shared" si="41"/>
        <v/>
      </c>
      <c r="AK167" s="361" t="str">
        <f t="shared" si="42"/>
        <v/>
      </c>
      <c r="AL167" s="361" t="str">
        <f t="shared" si="43"/>
        <v/>
      </c>
      <c r="AM167" s="361" t="str">
        <f t="shared" si="44"/>
        <v/>
      </c>
      <c r="AN167" s="362" t="str">
        <f>IF(AF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2,FALSE),IF(OR(AJ167=1,AJ167=2),VLOOKUP(AH167,INDEX((係数_乗用_ガソリン,係数_乗用_CNG,係数_乗用_軽油,係数_乗用_メタノール,係数_乗用_LPG),1,1,AR167):INDEX((係数_乗用_ガソリン,係数_乗用_CNG,係数_乗用_軽油,係数_乗用_メタノール,係数_乗用_LPG),125,5,AR167),2,FALSE))))))</f>
        <v/>
      </c>
      <c r="AO167" s="362" t="str">
        <f>IF(T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3,FALSE),IF(OR(AJ167=1,AJ167=2),VLOOKUP(AH167,INDEX((係数_乗用_ガソリン,係数_乗用_CNG,係数_乗用_軽油,係数_乗用_メタノール,係数_乗用_LPG),1,1,AR167):INDEX((係数_乗用_ガソリン,係数_乗用_CNG,係数_乗用_軽油,係数_乗用_メタノール,係数_乗用_LPG),125,5,AR167),3,FALSE))))))</f>
        <v/>
      </c>
      <c r="AP167" s="361" t="str">
        <f t="shared" si="45"/>
        <v/>
      </c>
      <c r="AQ167" s="363" t="str">
        <f t="shared" si="46"/>
        <v/>
      </c>
      <c r="AR167" s="361" t="str">
        <f t="shared" si="47"/>
        <v/>
      </c>
      <c r="AS167" s="363" t="str">
        <f t="shared" si="48"/>
        <v/>
      </c>
      <c r="AT167" s="364" t="str">
        <f t="shared" si="49"/>
        <v/>
      </c>
      <c r="AX167" s="607" t="b">
        <f t="shared" si="57"/>
        <v>0</v>
      </c>
      <c r="AY167" s="6" t="str">
        <f t="shared" si="58"/>
        <v>FALSEFALSEFALSE</v>
      </c>
      <c r="AZ167" s="608">
        <f t="shared" si="50"/>
        <v>0</v>
      </c>
      <c r="BA167" s="609" t="str">
        <f t="shared" si="59"/>
        <v/>
      </c>
      <c r="BB167" s="609">
        <f t="shared" si="51"/>
        <v>0</v>
      </c>
      <c r="BC167" s="604" t="str">
        <f t="shared" si="52"/>
        <v/>
      </c>
    </row>
    <row r="168" spans="1:55">
      <c r="A168" s="366">
        <v>111</v>
      </c>
      <c r="B168" s="108"/>
      <c r="C168" s="286"/>
      <c r="D168" s="287"/>
      <c r="E168" s="287"/>
      <c r="F168" s="288"/>
      <c r="G168" s="290"/>
      <c r="H168" s="107"/>
      <c r="I168" s="290"/>
      <c r="J168" s="107"/>
      <c r="K168" s="358" t="str">
        <f t="shared" si="30"/>
        <v/>
      </c>
      <c r="L168" s="358">
        <f t="shared" si="53"/>
        <v>0</v>
      </c>
      <c r="M168" s="358">
        <f t="shared" si="54"/>
        <v>0</v>
      </c>
      <c r="N168" s="359" t="str">
        <f t="shared" si="55"/>
        <v/>
      </c>
      <c r="O168" s="359" t="str">
        <f t="shared" si="31"/>
        <v/>
      </c>
      <c r="P168" s="359" t="str">
        <f t="shared" si="32"/>
        <v/>
      </c>
      <c r="Q168" s="359" t="str">
        <f t="shared" si="33"/>
        <v/>
      </c>
      <c r="R168" s="359" t="str">
        <f t="shared" si="34"/>
        <v/>
      </c>
      <c r="S168" s="359" t="str">
        <f t="shared" si="35"/>
        <v/>
      </c>
      <c r="T168" s="431"/>
      <c r="U168" s="515"/>
      <c r="V168" s="108"/>
      <c r="W168" s="109"/>
      <c r="X168" s="110"/>
      <c r="Y168" s="111"/>
      <c r="Z168" s="113"/>
      <c r="AA168" s="112"/>
      <c r="AB168" s="431" t="str">
        <f t="shared" si="36"/>
        <v/>
      </c>
      <c r="AC168" s="704" t="str">
        <f t="shared" si="56"/>
        <v/>
      </c>
      <c r="AD168" s="622"/>
      <c r="AE168" s="462"/>
      <c r="AF168" s="360" t="str">
        <f t="shared" si="37"/>
        <v/>
      </c>
      <c r="AG168" s="360" t="str">
        <f t="shared" si="38"/>
        <v/>
      </c>
      <c r="AH168" s="361" t="str">
        <f t="shared" si="39"/>
        <v/>
      </c>
      <c r="AI168" s="361" t="str">
        <f t="shared" si="40"/>
        <v/>
      </c>
      <c r="AJ168" s="361" t="str">
        <f t="shared" si="41"/>
        <v/>
      </c>
      <c r="AK168" s="361" t="str">
        <f t="shared" si="42"/>
        <v/>
      </c>
      <c r="AL168" s="361" t="str">
        <f t="shared" si="43"/>
        <v/>
      </c>
      <c r="AM168" s="361" t="str">
        <f t="shared" si="44"/>
        <v/>
      </c>
      <c r="AN168" s="362" t="str">
        <f>IF(AF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2,FALSE),IF(OR(AJ168=1,AJ168=2),VLOOKUP(AH168,INDEX((係数_乗用_ガソリン,係数_乗用_CNG,係数_乗用_軽油,係数_乗用_メタノール,係数_乗用_LPG),1,1,AR168):INDEX((係数_乗用_ガソリン,係数_乗用_CNG,係数_乗用_軽油,係数_乗用_メタノール,係数_乗用_LPG),125,5,AR168),2,FALSE))))))</f>
        <v/>
      </c>
      <c r="AO168" s="362" t="str">
        <f>IF(T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3,FALSE),IF(OR(AJ168=1,AJ168=2),VLOOKUP(AH168,INDEX((係数_乗用_ガソリン,係数_乗用_CNG,係数_乗用_軽油,係数_乗用_メタノール,係数_乗用_LPG),1,1,AR168):INDEX((係数_乗用_ガソリン,係数_乗用_CNG,係数_乗用_軽油,係数_乗用_メタノール,係数_乗用_LPG),125,5,AR168),3,FALSE))))))</f>
        <v/>
      </c>
      <c r="AP168" s="361" t="str">
        <f t="shared" si="45"/>
        <v/>
      </c>
      <c r="AQ168" s="363" t="str">
        <f t="shared" si="46"/>
        <v/>
      </c>
      <c r="AR168" s="361" t="str">
        <f t="shared" si="47"/>
        <v/>
      </c>
      <c r="AS168" s="363" t="str">
        <f t="shared" si="48"/>
        <v/>
      </c>
      <c r="AT168" s="364" t="str">
        <f t="shared" si="49"/>
        <v/>
      </c>
      <c r="AX168" s="607" t="b">
        <f t="shared" si="57"/>
        <v>0</v>
      </c>
      <c r="AY168" s="6" t="str">
        <f t="shared" si="58"/>
        <v>FALSEFALSEFALSE</v>
      </c>
      <c r="AZ168" s="608">
        <f t="shared" si="50"/>
        <v>0</v>
      </c>
      <c r="BA168" s="609" t="str">
        <f t="shared" si="59"/>
        <v/>
      </c>
      <c r="BB168" s="609">
        <f t="shared" si="51"/>
        <v>0</v>
      </c>
      <c r="BC168" s="604" t="str">
        <f t="shared" si="52"/>
        <v/>
      </c>
    </row>
    <row r="169" spans="1:55">
      <c r="A169" s="366">
        <v>112</v>
      </c>
      <c r="B169" s="108"/>
      <c r="C169" s="286"/>
      <c r="D169" s="287"/>
      <c r="E169" s="287"/>
      <c r="F169" s="288"/>
      <c r="G169" s="290"/>
      <c r="H169" s="107"/>
      <c r="I169" s="290"/>
      <c r="J169" s="107"/>
      <c r="K169" s="358" t="str">
        <f t="shared" si="30"/>
        <v/>
      </c>
      <c r="L169" s="358">
        <f t="shared" si="53"/>
        <v>0</v>
      </c>
      <c r="M169" s="358">
        <f t="shared" si="54"/>
        <v>0</v>
      </c>
      <c r="N169" s="359" t="str">
        <f t="shared" si="55"/>
        <v/>
      </c>
      <c r="O169" s="359" t="str">
        <f t="shared" si="31"/>
        <v/>
      </c>
      <c r="P169" s="359" t="str">
        <f t="shared" si="32"/>
        <v/>
      </c>
      <c r="Q169" s="359" t="str">
        <f t="shared" si="33"/>
        <v/>
      </c>
      <c r="R169" s="359" t="str">
        <f t="shared" si="34"/>
        <v/>
      </c>
      <c r="S169" s="359" t="str">
        <f t="shared" si="35"/>
        <v/>
      </c>
      <c r="T169" s="431"/>
      <c r="U169" s="515"/>
      <c r="V169" s="108"/>
      <c r="W169" s="109"/>
      <c r="X169" s="110"/>
      <c r="Y169" s="111"/>
      <c r="Z169" s="113"/>
      <c r="AA169" s="112"/>
      <c r="AB169" s="431" t="str">
        <f t="shared" si="36"/>
        <v/>
      </c>
      <c r="AC169" s="704" t="str">
        <f t="shared" si="56"/>
        <v/>
      </c>
      <c r="AD169" s="622"/>
      <c r="AE169" s="462"/>
      <c r="AF169" s="360" t="str">
        <f t="shared" si="37"/>
        <v/>
      </c>
      <c r="AG169" s="360" t="str">
        <f t="shared" si="38"/>
        <v/>
      </c>
      <c r="AH169" s="361" t="str">
        <f t="shared" si="39"/>
        <v/>
      </c>
      <c r="AI169" s="361" t="str">
        <f t="shared" si="40"/>
        <v/>
      </c>
      <c r="AJ169" s="361" t="str">
        <f t="shared" si="41"/>
        <v/>
      </c>
      <c r="AK169" s="361" t="str">
        <f t="shared" si="42"/>
        <v/>
      </c>
      <c r="AL169" s="361" t="str">
        <f t="shared" si="43"/>
        <v/>
      </c>
      <c r="AM169" s="361" t="str">
        <f t="shared" si="44"/>
        <v/>
      </c>
      <c r="AN169" s="362" t="str">
        <f>IF(AF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2,FALSE),IF(OR(AJ169=1,AJ169=2),VLOOKUP(AH169,INDEX((係数_乗用_ガソリン,係数_乗用_CNG,係数_乗用_軽油,係数_乗用_メタノール,係数_乗用_LPG),1,1,AR169):INDEX((係数_乗用_ガソリン,係数_乗用_CNG,係数_乗用_軽油,係数_乗用_メタノール,係数_乗用_LPG),125,5,AR169),2,FALSE))))))</f>
        <v/>
      </c>
      <c r="AO169" s="362" t="str">
        <f>IF(T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3,FALSE),IF(OR(AJ169=1,AJ169=2),VLOOKUP(AH169,INDEX((係数_乗用_ガソリン,係数_乗用_CNG,係数_乗用_軽油,係数_乗用_メタノール,係数_乗用_LPG),1,1,AR169):INDEX((係数_乗用_ガソリン,係数_乗用_CNG,係数_乗用_軽油,係数_乗用_メタノール,係数_乗用_LPG),125,5,AR169),3,FALSE))))))</f>
        <v/>
      </c>
      <c r="AP169" s="361" t="str">
        <f t="shared" si="45"/>
        <v/>
      </c>
      <c r="AQ169" s="363" t="str">
        <f t="shared" si="46"/>
        <v/>
      </c>
      <c r="AR169" s="361" t="str">
        <f t="shared" si="47"/>
        <v/>
      </c>
      <c r="AS169" s="363" t="str">
        <f t="shared" si="48"/>
        <v/>
      </c>
      <c r="AT169" s="364" t="str">
        <f t="shared" si="49"/>
        <v/>
      </c>
      <c r="AX169" s="607" t="b">
        <f t="shared" si="57"/>
        <v>0</v>
      </c>
      <c r="AY169" s="6" t="str">
        <f t="shared" si="58"/>
        <v>FALSEFALSEFALSE</v>
      </c>
      <c r="AZ169" s="608">
        <f t="shared" si="50"/>
        <v>0</v>
      </c>
      <c r="BA169" s="609" t="str">
        <f t="shared" si="59"/>
        <v/>
      </c>
      <c r="BB169" s="609">
        <f t="shared" si="51"/>
        <v>0</v>
      </c>
      <c r="BC169" s="604" t="str">
        <f t="shared" si="52"/>
        <v/>
      </c>
    </row>
    <row r="170" spans="1:55">
      <c r="A170" s="366">
        <v>113</v>
      </c>
      <c r="B170" s="108"/>
      <c r="C170" s="286"/>
      <c r="D170" s="287"/>
      <c r="E170" s="287"/>
      <c r="F170" s="288"/>
      <c r="G170" s="290"/>
      <c r="H170" s="107"/>
      <c r="I170" s="290"/>
      <c r="J170" s="107"/>
      <c r="K170" s="358" t="str">
        <f t="shared" si="30"/>
        <v/>
      </c>
      <c r="L170" s="358">
        <f t="shared" si="53"/>
        <v>0</v>
      </c>
      <c r="M170" s="358">
        <f t="shared" si="54"/>
        <v>0</v>
      </c>
      <c r="N170" s="359" t="str">
        <f t="shared" si="55"/>
        <v/>
      </c>
      <c r="O170" s="359" t="str">
        <f t="shared" si="31"/>
        <v/>
      </c>
      <c r="P170" s="359" t="str">
        <f t="shared" si="32"/>
        <v/>
      </c>
      <c r="Q170" s="359" t="str">
        <f t="shared" si="33"/>
        <v/>
      </c>
      <c r="R170" s="359" t="str">
        <f t="shared" si="34"/>
        <v/>
      </c>
      <c r="S170" s="359" t="str">
        <f t="shared" si="35"/>
        <v/>
      </c>
      <c r="T170" s="431"/>
      <c r="U170" s="515"/>
      <c r="V170" s="108"/>
      <c r="W170" s="109"/>
      <c r="X170" s="110"/>
      <c r="Y170" s="111"/>
      <c r="Z170" s="113"/>
      <c r="AA170" s="112"/>
      <c r="AB170" s="431" t="str">
        <f t="shared" si="36"/>
        <v/>
      </c>
      <c r="AC170" s="704" t="str">
        <f t="shared" si="56"/>
        <v/>
      </c>
      <c r="AD170" s="622"/>
      <c r="AE170" s="462"/>
      <c r="AF170" s="360" t="str">
        <f t="shared" si="37"/>
        <v/>
      </c>
      <c r="AG170" s="360" t="str">
        <f t="shared" si="38"/>
        <v/>
      </c>
      <c r="AH170" s="361" t="str">
        <f t="shared" si="39"/>
        <v/>
      </c>
      <c r="AI170" s="361" t="str">
        <f t="shared" si="40"/>
        <v/>
      </c>
      <c r="AJ170" s="361" t="str">
        <f t="shared" si="41"/>
        <v/>
      </c>
      <c r="AK170" s="361" t="str">
        <f t="shared" si="42"/>
        <v/>
      </c>
      <c r="AL170" s="361" t="str">
        <f t="shared" si="43"/>
        <v/>
      </c>
      <c r="AM170" s="361" t="str">
        <f t="shared" si="44"/>
        <v/>
      </c>
      <c r="AN170" s="362" t="str">
        <f>IF(AF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2,FALSE),IF(OR(AJ170=1,AJ170=2),VLOOKUP(AH170,INDEX((係数_乗用_ガソリン,係数_乗用_CNG,係数_乗用_軽油,係数_乗用_メタノール,係数_乗用_LPG),1,1,AR170):INDEX((係数_乗用_ガソリン,係数_乗用_CNG,係数_乗用_軽油,係数_乗用_メタノール,係数_乗用_LPG),125,5,AR170),2,FALSE))))))</f>
        <v/>
      </c>
      <c r="AO170" s="362" t="str">
        <f>IF(T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3,FALSE),IF(OR(AJ170=1,AJ170=2),VLOOKUP(AH170,INDEX((係数_乗用_ガソリン,係数_乗用_CNG,係数_乗用_軽油,係数_乗用_メタノール,係数_乗用_LPG),1,1,AR170):INDEX((係数_乗用_ガソリン,係数_乗用_CNG,係数_乗用_軽油,係数_乗用_メタノール,係数_乗用_LPG),125,5,AR170),3,FALSE))))))</f>
        <v/>
      </c>
      <c r="AP170" s="361" t="str">
        <f t="shared" si="45"/>
        <v/>
      </c>
      <c r="AQ170" s="363" t="str">
        <f t="shared" si="46"/>
        <v/>
      </c>
      <c r="AR170" s="361" t="str">
        <f t="shared" si="47"/>
        <v/>
      </c>
      <c r="AS170" s="363" t="str">
        <f t="shared" si="48"/>
        <v/>
      </c>
      <c r="AT170" s="364" t="str">
        <f t="shared" si="49"/>
        <v/>
      </c>
      <c r="AX170" s="607" t="b">
        <f t="shared" si="57"/>
        <v>0</v>
      </c>
      <c r="AY170" s="6" t="str">
        <f t="shared" si="58"/>
        <v>FALSEFALSEFALSE</v>
      </c>
      <c r="AZ170" s="608">
        <f t="shared" si="50"/>
        <v>0</v>
      </c>
      <c r="BA170" s="609" t="str">
        <f t="shared" si="59"/>
        <v/>
      </c>
      <c r="BB170" s="609">
        <f t="shared" si="51"/>
        <v>0</v>
      </c>
      <c r="BC170" s="604" t="str">
        <f t="shared" si="52"/>
        <v/>
      </c>
    </row>
    <row r="171" spans="1:55">
      <c r="A171" s="366">
        <v>114</v>
      </c>
      <c r="B171" s="108"/>
      <c r="C171" s="286"/>
      <c r="D171" s="287"/>
      <c r="E171" s="287"/>
      <c r="F171" s="288"/>
      <c r="G171" s="290"/>
      <c r="H171" s="107"/>
      <c r="I171" s="290"/>
      <c r="J171" s="107"/>
      <c r="K171" s="358" t="str">
        <f t="shared" si="30"/>
        <v/>
      </c>
      <c r="L171" s="358">
        <f t="shared" si="53"/>
        <v>0</v>
      </c>
      <c r="M171" s="358">
        <f t="shared" si="54"/>
        <v>0</v>
      </c>
      <c r="N171" s="359" t="str">
        <f t="shared" si="55"/>
        <v/>
      </c>
      <c r="O171" s="359" t="str">
        <f t="shared" si="31"/>
        <v/>
      </c>
      <c r="P171" s="359" t="str">
        <f t="shared" si="32"/>
        <v/>
      </c>
      <c r="Q171" s="359" t="str">
        <f t="shared" si="33"/>
        <v/>
      </c>
      <c r="R171" s="359" t="str">
        <f t="shared" si="34"/>
        <v/>
      </c>
      <c r="S171" s="359" t="str">
        <f t="shared" si="35"/>
        <v/>
      </c>
      <c r="T171" s="431"/>
      <c r="U171" s="515"/>
      <c r="V171" s="108"/>
      <c r="W171" s="109"/>
      <c r="X171" s="110"/>
      <c r="Y171" s="111"/>
      <c r="Z171" s="113"/>
      <c r="AA171" s="112"/>
      <c r="AB171" s="431" t="str">
        <f t="shared" si="36"/>
        <v/>
      </c>
      <c r="AC171" s="704" t="str">
        <f t="shared" si="56"/>
        <v/>
      </c>
      <c r="AD171" s="622"/>
      <c r="AE171" s="462"/>
      <c r="AF171" s="360" t="str">
        <f t="shared" si="37"/>
        <v/>
      </c>
      <c r="AG171" s="360" t="str">
        <f t="shared" si="38"/>
        <v/>
      </c>
      <c r="AH171" s="361" t="str">
        <f t="shared" si="39"/>
        <v/>
      </c>
      <c r="AI171" s="361" t="str">
        <f t="shared" si="40"/>
        <v/>
      </c>
      <c r="AJ171" s="361" t="str">
        <f t="shared" si="41"/>
        <v/>
      </c>
      <c r="AK171" s="361" t="str">
        <f t="shared" si="42"/>
        <v/>
      </c>
      <c r="AL171" s="361" t="str">
        <f t="shared" si="43"/>
        <v/>
      </c>
      <c r="AM171" s="361" t="str">
        <f t="shared" si="44"/>
        <v/>
      </c>
      <c r="AN171" s="362" t="str">
        <f>IF(AF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2,FALSE),IF(OR(AJ171=1,AJ171=2),VLOOKUP(AH171,INDEX((係数_乗用_ガソリン,係数_乗用_CNG,係数_乗用_軽油,係数_乗用_メタノール,係数_乗用_LPG),1,1,AR171):INDEX((係数_乗用_ガソリン,係数_乗用_CNG,係数_乗用_軽油,係数_乗用_メタノール,係数_乗用_LPG),125,5,AR171),2,FALSE))))))</f>
        <v/>
      </c>
      <c r="AO171" s="362" t="str">
        <f>IF(T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3,FALSE),IF(OR(AJ171=1,AJ171=2),VLOOKUP(AH171,INDEX((係数_乗用_ガソリン,係数_乗用_CNG,係数_乗用_軽油,係数_乗用_メタノール,係数_乗用_LPG),1,1,AR171):INDEX((係数_乗用_ガソリン,係数_乗用_CNG,係数_乗用_軽油,係数_乗用_メタノール,係数_乗用_LPG),125,5,AR171),3,FALSE))))))</f>
        <v/>
      </c>
      <c r="AP171" s="361" t="str">
        <f t="shared" si="45"/>
        <v/>
      </c>
      <c r="AQ171" s="363" t="str">
        <f t="shared" si="46"/>
        <v/>
      </c>
      <c r="AR171" s="361" t="str">
        <f t="shared" si="47"/>
        <v/>
      </c>
      <c r="AS171" s="363" t="str">
        <f t="shared" si="48"/>
        <v/>
      </c>
      <c r="AT171" s="364" t="str">
        <f t="shared" si="49"/>
        <v/>
      </c>
      <c r="AX171" s="607" t="b">
        <f t="shared" si="57"/>
        <v>0</v>
      </c>
      <c r="AY171" s="6" t="str">
        <f t="shared" si="58"/>
        <v>FALSEFALSEFALSE</v>
      </c>
      <c r="AZ171" s="608">
        <f t="shared" si="50"/>
        <v>0</v>
      </c>
      <c r="BA171" s="609" t="str">
        <f t="shared" si="59"/>
        <v/>
      </c>
      <c r="BB171" s="609">
        <f t="shared" si="51"/>
        <v>0</v>
      </c>
      <c r="BC171" s="604" t="str">
        <f t="shared" si="52"/>
        <v/>
      </c>
    </row>
    <row r="172" spans="1:55">
      <c r="A172" s="366">
        <v>115</v>
      </c>
      <c r="B172" s="108"/>
      <c r="C172" s="286"/>
      <c r="D172" s="287"/>
      <c r="E172" s="287"/>
      <c r="F172" s="288"/>
      <c r="G172" s="290"/>
      <c r="H172" s="107"/>
      <c r="I172" s="290"/>
      <c r="J172" s="107"/>
      <c r="K172" s="358" t="str">
        <f t="shared" si="30"/>
        <v/>
      </c>
      <c r="L172" s="358">
        <f t="shared" si="53"/>
        <v>0</v>
      </c>
      <c r="M172" s="358">
        <f t="shared" si="54"/>
        <v>0</v>
      </c>
      <c r="N172" s="359" t="str">
        <f t="shared" si="55"/>
        <v/>
      </c>
      <c r="O172" s="359" t="str">
        <f t="shared" si="31"/>
        <v/>
      </c>
      <c r="P172" s="359" t="str">
        <f t="shared" si="32"/>
        <v/>
      </c>
      <c r="Q172" s="359" t="str">
        <f t="shared" si="33"/>
        <v/>
      </c>
      <c r="R172" s="359" t="str">
        <f t="shared" si="34"/>
        <v/>
      </c>
      <c r="S172" s="359" t="str">
        <f t="shared" si="35"/>
        <v/>
      </c>
      <c r="T172" s="431"/>
      <c r="U172" s="515"/>
      <c r="V172" s="108"/>
      <c r="W172" s="109"/>
      <c r="X172" s="110"/>
      <c r="Y172" s="111"/>
      <c r="Z172" s="113"/>
      <c r="AA172" s="112"/>
      <c r="AB172" s="431" t="str">
        <f t="shared" si="36"/>
        <v/>
      </c>
      <c r="AC172" s="704" t="str">
        <f t="shared" si="56"/>
        <v/>
      </c>
      <c r="AD172" s="622"/>
      <c r="AE172" s="462"/>
      <c r="AF172" s="360" t="str">
        <f t="shared" si="37"/>
        <v/>
      </c>
      <c r="AG172" s="360" t="str">
        <f t="shared" si="38"/>
        <v/>
      </c>
      <c r="AH172" s="361" t="str">
        <f t="shared" si="39"/>
        <v/>
      </c>
      <c r="AI172" s="361" t="str">
        <f t="shared" si="40"/>
        <v/>
      </c>
      <c r="AJ172" s="361" t="str">
        <f t="shared" si="41"/>
        <v/>
      </c>
      <c r="AK172" s="361" t="str">
        <f t="shared" si="42"/>
        <v/>
      </c>
      <c r="AL172" s="361" t="str">
        <f t="shared" si="43"/>
        <v/>
      </c>
      <c r="AM172" s="361" t="str">
        <f t="shared" si="44"/>
        <v/>
      </c>
      <c r="AN172" s="362" t="str">
        <f>IF(AF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2,FALSE),IF(OR(AJ172=1,AJ172=2),VLOOKUP(AH172,INDEX((係数_乗用_ガソリン,係数_乗用_CNG,係数_乗用_軽油,係数_乗用_メタノール,係数_乗用_LPG),1,1,AR172):INDEX((係数_乗用_ガソリン,係数_乗用_CNG,係数_乗用_軽油,係数_乗用_メタノール,係数_乗用_LPG),125,5,AR172),2,FALSE))))))</f>
        <v/>
      </c>
      <c r="AO172" s="362" t="str">
        <f>IF(T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3,FALSE),IF(OR(AJ172=1,AJ172=2),VLOOKUP(AH172,INDEX((係数_乗用_ガソリン,係数_乗用_CNG,係数_乗用_軽油,係数_乗用_メタノール,係数_乗用_LPG),1,1,AR172):INDEX((係数_乗用_ガソリン,係数_乗用_CNG,係数_乗用_軽油,係数_乗用_メタノール,係数_乗用_LPG),125,5,AR172),3,FALSE))))))</f>
        <v/>
      </c>
      <c r="AP172" s="361" t="str">
        <f t="shared" si="45"/>
        <v/>
      </c>
      <c r="AQ172" s="363" t="str">
        <f t="shared" si="46"/>
        <v/>
      </c>
      <c r="AR172" s="361" t="str">
        <f t="shared" si="47"/>
        <v/>
      </c>
      <c r="AS172" s="363" t="str">
        <f t="shared" si="48"/>
        <v/>
      </c>
      <c r="AT172" s="364" t="str">
        <f t="shared" si="49"/>
        <v/>
      </c>
      <c r="AX172" s="607" t="b">
        <f t="shared" si="57"/>
        <v>0</v>
      </c>
      <c r="AY172" s="6" t="str">
        <f t="shared" si="58"/>
        <v>FALSEFALSEFALSE</v>
      </c>
      <c r="AZ172" s="608">
        <f t="shared" si="50"/>
        <v>0</v>
      </c>
      <c r="BA172" s="609" t="str">
        <f t="shared" si="59"/>
        <v/>
      </c>
      <c r="BB172" s="609">
        <f t="shared" si="51"/>
        <v>0</v>
      </c>
      <c r="BC172" s="604" t="str">
        <f t="shared" si="52"/>
        <v/>
      </c>
    </row>
    <row r="173" spans="1:55">
      <c r="A173" s="366">
        <v>116</v>
      </c>
      <c r="B173" s="108"/>
      <c r="C173" s="286"/>
      <c r="D173" s="287"/>
      <c r="E173" s="287"/>
      <c r="F173" s="288"/>
      <c r="G173" s="290"/>
      <c r="H173" s="107"/>
      <c r="I173" s="290"/>
      <c r="J173" s="107"/>
      <c r="K173" s="358" t="str">
        <f t="shared" si="30"/>
        <v/>
      </c>
      <c r="L173" s="358">
        <f t="shared" si="53"/>
        <v>0</v>
      </c>
      <c r="M173" s="358">
        <f t="shared" si="54"/>
        <v>0</v>
      </c>
      <c r="N173" s="359" t="str">
        <f t="shared" si="55"/>
        <v/>
      </c>
      <c r="O173" s="359" t="str">
        <f t="shared" si="31"/>
        <v/>
      </c>
      <c r="P173" s="359" t="str">
        <f t="shared" si="32"/>
        <v/>
      </c>
      <c r="Q173" s="359" t="str">
        <f t="shared" si="33"/>
        <v/>
      </c>
      <c r="R173" s="359" t="str">
        <f t="shared" si="34"/>
        <v/>
      </c>
      <c r="S173" s="359" t="str">
        <f t="shared" si="35"/>
        <v/>
      </c>
      <c r="T173" s="431"/>
      <c r="U173" s="515"/>
      <c r="V173" s="108"/>
      <c r="W173" s="109"/>
      <c r="X173" s="110"/>
      <c r="Y173" s="111"/>
      <c r="Z173" s="113"/>
      <c r="AA173" s="112"/>
      <c r="AB173" s="431" t="str">
        <f t="shared" si="36"/>
        <v/>
      </c>
      <c r="AC173" s="704" t="str">
        <f t="shared" si="56"/>
        <v/>
      </c>
      <c r="AD173" s="622"/>
      <c r="AE173" s="462"/>
      <c r="AF173" s="360" t="str">
        <f t="shared" si="37"/>
        <v/>
      </c>
      <c r="AG173" s="360" t="str">
        <f t="shared" si="38"/>
        <v/>
      </c>
      <c r="AH173" s="361" t="str">
        <f t="shared" si="39"/>
        <v/>
      </c>
      <c r="AI173" s="361" t="str">
        <f t="shared" si="40"/>
        <v/>
      </c>
      <c r="AJ173" s="361" t="str">
        <f t="shared" si="41"/>
        <v/>
      </c>
      <c r="AK173" s="361" t="str">
        <f t="shared" si="42"/>
        <v/>
      </c>
      <c r="AL173" s="361" t="str">
        <f t="shared" si="43"/>
        <v/>
      </c>
      <c r="AM173" s="361" t="str">
        <f t="shared" si="44"/>
        <v/>
      </c>
      <c r="AN173" s="362" t="str">
        <f>IF(AF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2,FALSE),IF(OR(AJ173=1,AJ173=2),VLOOKUP(AH173,INDEX((係数_乗用_ガソリン,係数_乗用_CNG,係数_乗用_軽油,係数_乗用_メタノール,係数_乗用_LPG),1,1,AR173):INDEX((係数_乗用_ガソリン,係数_乗用_CNG,係数_乗用_軽油,係数_乗用_メタノール,係数_乗用_LPG),125,5,AR173),2,FALSE))))))</f>
        <v/>
      </c>
      <c r="AO173" s="362" t="str">
        <f>IF(T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3,FALSE),IF(OR(AJ173=1,AJ173=2),VLOOKUP(AH173,INDEX((係数_乗用_ガソリン,係数_乗用_CNG,係数_乗用_軽油,係数_乗用_メタノール,係数_乗用_LPG),1,1,AR173):INDEX((係数_乗用_ガソリン,係数_乗用_CNG,係数_乗用_軽油,係数_乗用_メタノール,係数_乗用_LPG),125,5,AR173),3,FALSE))))))</f>
        <v/>
      </c>
      <c r="AP173" s="361" t="str">
        <f t="shared" si="45"/>
        <v/>
      </c>
      <c r="AQ173" s="363" t="str">
        <f t="shared" si="46"/>
        <v/>
      </c>
      <c r="AR173" s="361" t="str">
        <f t="shared" si="47"/>
        <v/>
      </c>
      <c r="AS173" s="363" t="str">
        <f t="shared" si="48"/>
        <v/>
      </c>
      <c r="AT173" s="364" t="str">
        <f t="shared" si="49"/>
        <v/>
      </c>
      <c r="AX173" s="607" t="b">
        <f t="shared" si="57"/>
        <v>0</v>
      </c>
      <c r="AY173" s="6" t="str">
        <f t="shared" si="58"/>
        <v>FALSEFALSEFALSE</v>
      </c>
      <c r="AZ173" s="608">
        <f t="shared" si="50"/>
        <v>0</v>
      </c>
      <c r="BA173" s="609" t="str">
        <f t="shared" si="59"/>
        <v/>
      </c>
      <c r="BB173" s="609">
        <f t="shared" si="51"/>
        <v>0</v>
      </c>
      <c r="BC173" s="604" t="str">
        <f t="shared" si="52"/>
        <v/>
      </c>
    </row>
    <row r="174" spans="1:55">
      <c r="A174" s="366">
        <v>117</v>
      </c>
      <c r="B174" s="108"/>
      <c r="C174" s="286"/>
      <c r="D174" s="287"/>
      <c r="E174" s="287"/>
      <c r="F174" s="288"/>
      <c r="G174" s="290"/>
      <c r="H174" s="107"/>
      <c r="I174" s="290"/>
      <c r="J174" s="107"/>
      <c r="K174" s="358" t="str">
        <f t="shared" si="30"/>
        <v/>
      </c>
      <c r="L174" s="358">
        <f t="shared" si="53"/>
        <v>0</v>
      </c>
      <c r="M174" s="358">
        <f t="shared" si="54"/>
        <v>0</v>
      </c>
      <c r="N174" s="359" t="str">
        <f t="shared" si="55"/>
        <v/>
      </c>
      <c r="O174" s="359" t="str">
        <f t="shared" si="31"/>
        <v/>
      </c>
      <c r="P174" s="359" t="str">
        <f t="shared" si="32"/>
        <v/>
      </c>
      <c r="Q174" s="359" t="str">
        <f t="shared" si="33"/>
        <v/>
      </c>
      <c r="R174" s="359" t="str">
        <f t="shared" si="34"/>
        <v/>
      </c>
      <c r="S174" s="359" t="str">
        <f t="shared" si="35"/>
        <v/>
      </c>
      <c r="T174" s="431"/>
      <c r="U174" s="515"/>
      <c r="V174" s="108"/>
      <c r="W174" s="109"/>
      <c r="X174" s="110"/>
      <c r="Y174" s="111"/>
      <c r="Z174" s="113"/>
      <c r="AA174" s="112"/>
      <c r="AB174" s="431" t="str">
        <f t="shared" si="36"/>
        <v/>
      </c>
      <c r="AC174" s="704" t="str">
        <f t="shared" si="56"/>
        <v/>
      </c>
      <c r="AD174" s="622"/>
      <c r="AE174" s="462"/>
      <c r="AF174" s="360" t="str">
        <f t="shared" si="37"/>
        <v/>
      </c>
      <c r="AG174" s="360" t="str">
        <f t="shared" si="38"/>
        <v/>
      </c>
      <c r="AH174" s="361" t="str">
        <f t="shared" si="39"/>
        <v/>
      </c>
      <c r="AI174" s="361" t="str">
        <f t="shared" si="40"/>
        <v/>
      </c>
      <c r="AJ174" s="361" t="str">
        <f t="shared" si="41"/>
        <v/>
      </c>
      <c r="AK174" s="361" t="str">
        <f t="shared" si="42"/>
        <v/>
      </c>
      <c r="AL174" s="361" t="str">
        <f t="shared" si="43"/>
        <v/>
      </c>
      <c r="AM174" s="361" t="str">
        <f t="shared" si="44"/>
        <v/>
      </c>
      <c r="AN174" s="362" t="str">
        <f>IF(AF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2,FALSE),IF(OR(AJ174=1,AJ174=2),VLOOKUP(AH174,INDEX((係数_乗用_ガソリン,係数_乗用_CNG,係数_乗用_軽油,係数_乗用_メタノール,係数_乗用_LPG),1,1,AR174):INDEX((係数_乗用_ガソリン,係数_乗用_CNG,係数_乗用_軽油,係数_乗用_メタノール,係数_乗用_LPG),125,5,AR174),2,FALSE))))))</f>
        <v/>
      </c>
      <c r="AO174" s="362" t="str">
        <f>IF(T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3,FALSE),IF(OR(AJ174=1,AJ174=2),VLOOKUP(AH174,INDEX((係数_乗用_ガソリン,係数_乗用_CNG,係数_乗用_軽油,係数_乗用_メタノール,係数_乗用_LPG),1,1,AR174):INDEX((係数_乗用_ガソリン,係数_乗用_CNG,係数_乗用_軽油,係数_乗用_メタノール,係数_乗用_LPG),125,5,AR174),3,FALSE))))))</f>
        <v/>
      </c>
      <c r="AP174" s="361" t="str">
        <f t="shared" si="45"/>
        <v/>
      </c>
      <c r="AQ174" s="363" t="str">
        <f t="shared" si="46"/>
        <v/>
      </c>
      <c r="AR174" s="361" t="str">
        <f t="shared" si="47"/>
        <v/>
      </c>
      <c r="AS174" s="363" t="str">
        <f t="shared" si="48"/>
        <v/>
      </c>
      <c r="AT174" s="364" t="str">
        <f t="shared" si="49"/>
        <v/>
      </c>
      <c r="AX174" s="607" t="b">
        <f t="shared" si="57"/>
        <v>0</v>
      </c>
      <c r="AY174" s="6" t="str">
        <f t="shared" si="58"/>
        <v>FALSEFALSEFALSE</v>
      </c>
      <c r="AZ174" s="608">
        <f t="shared" si="50"/>
        <v>0</v>
      </c>
      <c r="BA174" s="609" t="str">
        <f t="shared" si="59"/>
        <v/>
      </c>
      <c r="BB174" s="609">
        <f t="shared" si="51"/>
        <v>0</v>
      </c>
      <c r="BC174" s="604" t="str">
        <f t="shared" si="52"/>
        <v/>
      </c>
    </row>
    <row r="175" spans="1:55">
      <c r="A175" s="366">
        <v>118</v>
      </c>
      <c r="B175" s="108"/>
      <c r="C175" s="286"/>
      <c r="D175" s="287"/>
      <c r="E175" s="287"/>
      <c r="F175" s="288"/>
      <c r="G175" s="290"/>
      <c r="H175" s="107"/>
      <c r="I175" s="290"/>
      <c r="J175" s="107"/>
      <c r="K175" s="358" t="str">
        <f t="shared" si="30"/>
        <v/>
      </c>
      <c r="L175" s="358">
        <f t="shared" si="53"/>
        <v>0</v>
      </c>
      <c r="M175" s="358">
        <f t="shared" si="54"/>
        <v>0</v>
      </c>
      <c r="N175" s="359" t="str">
        <f t="shared" si="55"/>
        <v/>
      </c>
      <c r="O175" s="359" t="str">
        <f t="shared" si="31"/>
        <v/>
      </c>
      <c r="P175" s="359" t="str">
        <f t="shared" si="32"/>
        <v/>
      </c>
      <c r="Q175" s="359" t="str">
        <f t="shared" si="33"/>
        <v/>
      </c>
      <c r="R175" s="359" t="str">
        <f t="shared" si="34"/>
        <v/>
      </c>
      <c r="S175" s="359" t="str">
        <f t="shared" si="35"/>
        <v/>
      </c>
      <c r="T175" s="431"/>
      <c r="U175" s="515"/>
      <c r="V175" s="108"/>
      <c r="W175" s="109"/>
      <c r="X175" s="110"/>
      <c r="Y175" s="111"/>
      <c r="Z175" s="113"/>
      <c r="AA175" s="112"/>
      <c r="AB175" s="431" t="str">
        <f t="shared" si="36"/>
        <v/>
      </c>
      <c r="AC175" s="704" t="str">
        <f t="shared" si="56"/>
        <v/>
      </c>
      <c r="AD175" s="622"/>
      <c r="AE175" s="462"/>
      <c r="AF175" s="360" t="str">
        <f t="shared" si="37"/>
        <v/>
      </c>
      <c r="AG175" s="360" t="str">
        <f t="shared" si="38"/>
        <v/>
      </c>
      <c r="AH175" s="361" t="str">
        <f t="shared" si="39"/>
        <v/>
      </c>
      <c r="AI175" s="361" t="str">
        <f t="shared" si="40"/>
        <v/>
      </c>
      <c r="AJ175" s="361" t="str">
        <f t="shared" si="41"/>
        <v/>
      </c>
      <c r="AK175" s="361" t="str">
        <f t="shared" si="42"/>
        <v/>
      </c>
      <c r="AL175" s="361" t="str">
        <f t="shared" si="43"/>
        <v/>
      </c>
      <c r="AM175" s="361" t="str">
        <f t="shared" si="44"/>
        <v/>
      </c>
      <c r="AN175" s="362" t="str">
        <f>IF(AF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2,FALSE),IF(OR(AJ175=1,AJ175=2),VLOOKUP(AH175,INDEX((係数_乗用_ガソリン,係数_乗用_CNG,係数_乗用_軽油,係数_乗用_メタノール,係数_乗用_LPG),1,1,AR175):INDEX((係数_乗用_ガソリン,係数_乗用_CNG,係数_乗用_軽油,係数_乗用_メタノール,係数_乗用_LPG),125,5,AR175),2,FALSE))))))</f>
        <v/>
      </c>
      <c r="AO175" s="362" t="str">
        <f>IF(T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3,FALSE),IF(OR(AJ175=1,AJ175=2),VLOOKUP(AH175,INDEX((係数_乗用_ガソリン,係数_乗用_CNG,係数_乗用_軽油,係数_乗用_メタノール,係数_乗用_LPG),1,1,AR175):INDEX((係数_乗用_ガソリン,係数_乗用_CNG,係数_乗用_軽油,係数_乗用_メタノール,係数_乗用_LPG),125,5,AR175),3,FALSE))))))</f>
        <v/>
      </c>
      <c r="AP175" s="361" t="str">
        <f t="shared" si="45"/>
        <v/>
      </c>
      <c r="AQ175" s="363" t="str">
        <f t="shared" si="46"/>
        <v/>
      </c>
      <c r="AR175" s="361" t="str">
        <f t="shared" si="47"/>
        <v/>
      </c>
      <c r="AS175" s="363" t="str">
        <f t="shared" si="48"/>
        <v/>
      </c>
      <c r="AT175" s="364" t="str">
        <f t="shared" si="49"/>
        <v/>
      </c>
      <c r="AX175" s="607" t="b">
        <f t="shared" si="57"/>
        <v>0</v>
      </c>
      <c r="AY175" s="6" t="str">
        <f t="shared" si="58"/>
        <v>FALSEFALSEFALSE</v>
      </c>
      <c r="AZ175" s="608">
        <f t="shared" si="50"/>
        <v>0</v>
      </c>
      <c r="BA175" s="609" t="str">
        <f t="shared" si="59"/>
        <v/>
      </c>
      <c r="BB175" s="609">
        <f t="shared" si="51"/>
        <v>0</v>
      </c>
      <c r="BC175" s="604" t="str">
        <f t="shared" si="52"/>
        <v/>
      </c>
    </row>
    <row r="176" spans="1:55">
      <c r="A176" s="366">
        <v>119</v>
      </c>
      <c r="B176" s="108"/>
      <c r="C176" s="286"/>
      <c r="D176" s="287"/>
      <c r="E176" s="287"/>
      <c r="F176" s="288"/>
      <c r="G176" s="290"/>
      <c r="H176" s="107"/>
      <c r="I176" s="290"/>
      <c r="J176" s="107"/>
      <c r="K176" s="358" t="str">
        <f t="shared" si="30"/>
        <v/>
      </c>
      <c r="L176" s="358">
        <f t="shared" si="53"/>
        <v>0</v>
      </c>
      <c r="M176" s="358">
        <f t="shared" si="54"/>
        <v>0</v>
      </c>
      <c r="N176" s="359" t="str">
        <f t="shared" si="55"/>
        <v/>
      </c>
      <c r="O176" s="359" t="str">
        <f t="shared" si="31"/>
        <v/>
      </c>
      <c r="P176" s="359" t="str">
        <f t="shared" si="32"/>
        <v/>
      </c>
      <c r="Q176" s="359" t="str">
        <f t="shared" si="33"/>
        <v/>
      </c>
      <c r="R176" s="359" t="str">
        <f t="shared" si="34"/>
        <v/>
      </c>
      <c r="S176" s="359" t="str">
        <f t="shared" si="35"/>
        <v/>
      </c>
      <c r="T176" s="431"/>
      <c r="U176" s="515"/>
      <c r="V176" s="108"/>
      <c r="W176" s="109"/>
      <c r="X176" s="110"/>
      <c r="Y176" s="111"/>
      <c r="Z176" s="113"/>
      <c r="AA176" s="112"/>
      <c r="AB176" s="431" t="str">
        <f t="shared" si="36"/>
        <v/>
      </c>
      <c r="AC176" s="704" t="str">
        <f t="shared" si="56"/>
        <v/>
      </c>
      <c r="AD176" s="622"/>
      <c r="AE176" s="462"/>
      <c r="AF176" s="360" t="str">
        <f t="shared" si="37"/>
        <v/>
      </c>
      <c r="AG176" s="360" t="str">
        <f t="shared" si="38"/>
        <v/>
      </c>
      <c r="AH176" s="361" t="str">
        <f t="shared" si="39"/>
        <v/>
      </c>
      <c r="AI176" s="361" t="str">
        <f t="shared" si="40"/>
        <v/>
      </c>
      <c r="AJ176" s="361" t="str">
        <f t="shared" si="41"/>
        <v/>
      </c>
      <c r="AK176" s="361" t="str">
        <f t="shared" si="42"/>
        <v/>
      </c>
      <c r="AL176" s="361" t="str">
        <f t="shared" si="43"/>
        <v/>
      </c>
      <c r="AM176" s="361" t="str">
        <f t="shared" si="44"/>
        <v/>
      </c>
      <c r="AN176" s="362" t="str">
        <f>IF(AF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2,FALSE),IF(OR(AJ176=1,AJ176=2),VLOOKUP(AH176,INDEX((係数_乗用_ガソリン,係数_乗用_CNG,係数_乗用_軽油,係数_乗用_メタノール,係数_乗用_LPG),1,1,AR176):INDEX((係数_乗用_ガソリン,係数_乗用_CNG,係数_乗用_軽油,係数_乗用_メタノール,係数_乗用_LPG),125,5,AR176),2,FALSE))))))</f>
        <v/>
      </c>
      <c r="AO176" s="362" t="str">
        <f>IF(T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3,FALSE),IF(OR(AJ176=1,AJ176=2),VLOOKUP(AH176,INDEX((係数_乗用_ガソリン,係数_乗用_CNG,係数_乗用_軽油,係数_乗用_メタノール,係数_乗用_LPG),1,1,AR176):INDEX((係数_乗用_ガソリン,係数_乗用_CNG,係数_乗用_軽油,係数_乗用_メタノール,係数_乗用_LPG),125,5,AR176),3,FALSE))))))</f>
        <v/>
      </c>
      <c r="AP176" s="361" t="str">
        <f t="shared" si="45"/>
        <v/>
      </c>
      <c r="AQ176" s="363" t="str">
        <f t="shared" si="46"/>
        <v/>
      </c>
      <c r="AR176" s="361" t="str">
        <f t="shared" si="47"/>
        <v/>
      </c>
      <c r="AS176" s="363" t="str">
        <f t="shared" si="48"/>
        <v/>
      </c>
      <c r="AT176" s="364" t="str">
        <f t="shared" si="49"/>
        <v/>
      </c>
      <c r="AX176" s="607" t="b">
        <f t="shared" si="57"/>
        <v>0</v>
      </c>
      <c r="AY176" s="6" t="str">
        <f t="shared" si="58"/>
        <v>FALSEFALSEFALSE</v>
      </c>
      <c r="AZ176" s="608">
        <f t="shared" si="50"/>
        <v>0</v>
      </c>
      <c r="BA176" s="609" t="str">
        <f t="shared" si="59"/>
        <v/>
      </c>
      <c r="BB176" s="609">
        <f t="shared" si="51"/>
        <v>0</v>
      </c>
      <c r="BC176" s="604" t="str">
        <f t="shared" si="52"/>
        <v/>
      </c>
    </row>
    <row r="177" spans="1:55">
      <c r="A177" s="366">
        <v>120</v>
      </c>
      <c r="B177" s="108"/>
      <c r="C177" s="286"/>
      <c r="D177" s="287"/>
      <c r="E177" s="287"/>
      <c r="F177" s="288"/>
      <c r="G177" s="290"/>
      <c r="H177" s="107"/>
      <c r="I177" s="290"/>
      <c r="J177" s="107"/>
      <c r="K177" s="358" t="str">
        <f t="shared" si="30"/>
        <v/>
      </c>
      <c r="L177" s="358">
        <f t="shared" si="53"/>
        <v>0</v>
      </c>
      <c r="M177" s="358">
        <f t="shared" si="54"/>
        <v>0</v>
      </c>
      <c r="N177" s="359" t="str">
        <f t="shared" si="55"/>
        <v/>
      </c>
      <c r="O177" s="359" t="str">
        <f t="shared" si="31"/>
        <v/>
      </c>
      <c r="P177" s="359" t="str">
        <f t="shared" si="32"/>
        <v/>
      </c>
      <c r="Q177" s="359" t="str">
        <f t="shared" si="33"/>
        <v/>
      </c>
      <c r="R177" s="359" t="str">
        <f t="shared" si="34"/>
        <v/>
      </c>
      <c r="S177" s="359" t="str">
        <f t="shared" si="35"/>
        <v/>
      </c>
      <c r="T177" s="431"/>
      <c r="U177" s="515"/>
      <c r="V177" s="108"/>
      <c r="W177" s="109"/>
      <c r="X177" s="110"/>
      <c r="Y177" s="111"/>
      <c r="Z177" s="113"/>
      <c r="AA177" s="112"/>
      <c r="AB177" s="431" t="str">
        <f t="shared" si="36"/>
        <v/>
      </c>
      <c r="AC177" s="704" t="str">
        <f t="shared" si="56"/>
        <v/>
      </c>
      <c r="AD177" s="622"/>
      <c r="AE177" s="462"/>
      <c r="AF177" s="360" t="str">
        <f t="shared" si="37"/>
        <v/>
      </c>
      <c r="AG177" s="360" t="str">
        <f t="shared" si="38"/>
        <v/>
      </c>
      <c r="AH177" s="361" t="str">
        <f t="shared" si="39"/>
        <v/>
      </c>
      <c r="AI177" s="361" t="str">
        <f t="shared" si="40"/>
        <v/>
      </c>
      <c r="AJ177" s="361" t="str">
        <f t="shared" si="41"/>
        <v/>
      </c>
      <c r="AK177" s="361" t="str">
        <f t="shared" si="42"/>
        <v/>
      </c>
      <c r="AL177" s="361" t="str">
        <f t="shared" si="43"/>
        <v/>
      </c>
      <c r="AM177" s="361" t="str">
        <f t="shared" si="44"/>
        <v/>
      </c>
      <c r="AN177" s="362" t="str">
        <f>IF(AF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2,FALSE),IF(OR(AJ177=1,AJ177=2),VLOOKUP(AH177,INDEX((係数_乗用_ガソリン,係数_乗用_CNG,係数_乗用_軽油,係数_乗用_メタノール,係数_乗用_LPG),1,1,AR177):INDEX((係数_乗用_ガソリン,係数_乗用_CNG,係数_乗用_軽油,係数_乗用_メタノール,係数_乗用_LPG),125,5,AR177),2,FALSE))))))</f>
        <v/>
      </c>
      <c r="AO177" s="362" t="str">
        <f>IF(T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3,FALSE),IF(OR(AJ177=1,AJ177=2),VLOOKUP(AH177,INDEX((係数_乗用_ガソリン,係数_乗用_CNG,係数_乗用_軽油,係数_乗用_メタノール,係数_乗用_LPG),1,1,AR177):INDEX((係数_乗用_ガソリン,係数_乗用_CNG,係数_乗用_軽油,係数_乗用_メタノール,係数_乗用_LPG),125,5,AR177),3,FALSE))))))</f>
        <v/>
      </c>
      <c r="AP177" s="361" t="str">
        <f t="shared" si="45"/>
        <v/>
      </c>
      <c r="AQ177" s="363" t="str">
        <f t="shared" si="46"/>
        <v/>
      </c>
      <c r="AR177" s="361" t="str">
        <f t="shared" si="47"/>
        <v/>
      </c>
      <c r="AS177" s="363" t="str">
        <f t="shared" si="48"/>
        <v/>
      </c>
      <c r="AT177" s="364" t="str">
        <f t="shared" si="49"/>
        <v/>
      </c>
      <c r="AX177" s="607" t="b">
        <f t="shared" si="57"/>
        <v>0</v>
      </c>
      <c r="AY177" s="6" t="str">
        <f t="shared" si="58"/>
        <v>FALSEFALSEFALSE</v>
      </c>
      <c r="AZ177" s="608">
        <f t="shared" si="50"/>
        <v>0</v>
      </c>
      <c r="BA177" s="609" t="str">
        <f t="shared" si="59"/>
        <v/>
      </c>
      <c r="BB177" s="609">
        <f t="shared" si="51"/>
        <v>0</v>
      </c>
      <c r="BC177" s="604" t="str">
        <f t="shared" si="52"/>
        <v/>
      </c>
    </row>
    <row r="178" spans="1:55">
      <c r="A178" s="366">
        <v>121</v>
      </c>
      <c r="B178" s="108"/>
      <c r="C178" s="286"/>
      <c r="D178" s="287"/>
      <c r="E178" s="287"/>
      <c r="F178" s="288"/>
      <c r="G178" s="290"/>
      <c r="H178" s="107"/>
      <c r="I178" s="290"/>
      <c r="J178" s="107"/>
      <c r="K178" s="358" t="str">
        <f t="shared" si="30"/>
        <v/>
      </c>
      <c r="L178" s="358">
        <f t="shared" si="53"/>
        <v>0</v>
      </c>
      <c r="M178" s="358">
        <f t="shared" si="54"/>
        <v>0</v>
      </c>
      <c r="N178" s="359" t="str">
        <f t="shared" si="55"/>
        <v/>
      </c>
      <c r="O178" s="359" t="str">
        <f t="shared" si="31"/>
        <v/>
      </c>
      <c r="P178" s="359" t="str">
        <f t="shared" si="32"/>
        <v/>
      </c>
      <c r="Q178" s="359" t="str">
        <f t="shared" si="33"/>
        <v/>
      </c>
      <c r="R178" s="359" t="str">
        <f t="shared" si="34"/>
        <v/>
      </c>
      <c r="S178" s="359" t="str">
        <f t="shared" si="35"/>
        <v/>
      </c>
      <c r="T178" s="431"/>
      <c r="U178" s="515"/>
      <c r="V178" s="108"/>
      <c r="W178" s="109"/>
      <c r="X178" s="110"/>
      <c r="Y178" s="111"/>
      <c r="Z178" s="113"/>
      <c r="AA178" s="112"/>
      <c r="AB178" s="431" t="str">
        <f t="shared" si="36"/>
        <v/>
      </c>
      <c r="AC178" s="704" t="str">
        <f t="shared" si="56"/>
        <v/>
      </c>
      <c r="AD178" s="622"/>
      <c r="AE178" s="462"/>
      <c r="AF178" s="360" t="str">
        <f t="shared" si="37"/>
        <v/>
      </c>
      <c r="AG178" s="360" t="str">
        <f t="shared" si="38"/>
        <v/>
      </c>
      <c r="AH178" s="361" t="str">
        <f t="shared" si="39"/>
        <v/>
      </c>
      <c r="AI178" s="361" t="str">
        <f t="shared" si="40"/>
        <v/>
      </c>
      <c r="AJ178" s="361" t="str">
        <f t="shared" si="41"/>
        <v/>
      </c>
      <c r="AK178" s="361" t="str">
        <f t="shared" si="42"/>
        <v/>
      </c>
      <c r="AL178" s="361" t="str">
        <f t="shared" si="43"/>
        <v/>
      </c>
      <c r="AM178" s="361" t="str">
        <f t="shared" si="44"/>
        <v/>
      </c>
      <c r="AN178" s="362" t="str">
        <f>IF(AF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2,FALSE),IF(OR(AJ178=1,AJ178=2),VLOOKUP(AH178,INDEX((係数_乗用_ガソリン,係数_乗用_CNG,係数_乗用_軽油,係数_乗用_メタノール,係数_乗用_LPG),1,1,AR178):INDEX((係数_乗用_ガソリン,係数_乗用_CNG,係数_乗用_軽油,係数_乗用_メタノール,係数_乗用_LPG),125,5,AR178),2,FALSE))))))</f>
        <v/>
      </c>
      <c r="AO178" s="362" t="str">
        <f>IF(T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3,FALSE),IF(OR(AJ178=1,AJ178=2),VLOOKUP(AH178,INDEX((係数_乗用_ガソリン,係数_乗用_CNG,係数_乗用_軽油,係数_乗用_メタノール,係数_乗用_LPG),1,1,AR178):INDEX((係数_乗用_ガソリン,係数_乗用_CNG,係数_乗用_軽油,係数_乗用_メタノール,係数_乗用_LPG),125,5,AR178),3,FALSE))))))</f>
        <v/>
      </c>
      <c r="AP178" s="361" t="str">
        <f t="shared" si="45"/>
        <v/>
      </c>
      <c r="AQ178" s="363" t="str">
        <f t="shared" si="46"/>
        <v/>
      </c>
      <c r="AR178" s="361" t="str">
        <f t="shared" si="47"/>
        <v/>
      </c>
      <c r="AS178" s="363" t="str">
        <f t="shared" si="48"/>
        <v/>
      </c>
      <c r="AT178" s="364" t="str">
        <f t="shared" si="49"/>
        <v/>
      </c>
      <c r="AX178" s="607" t="b">
        <f t="shared" si="57"/>
        <v>0</v>
      </c>
      <c r="AY178" s="6" t="str">
        <f t="shared" si="58"/>
        <v>FALSEFALSEFALSE</v>
      </c>
      <c r="AZ178" s="608">
        <f t="shared" si="50"/>
        <v>0</v>
      </c>
      <c r="BA178" s="609" t="str">
        <f t="shared" si="59"/>
        <v/>
      </c>
      <c r="BB178" s="609">
        <f t="shared" si="51"/>
        <v>0</v>
      </c>
      <c r="BC178" s="604" t="str">
        <f t="shared" si="52"/>
        <v/>
      </c>
    </row>
    <row r="179" spans="1:55">
      <c r="A179" s="366">
        <v>122</v>
      </c>
      <c r="B179" s="108"/>
      <c r="C179" s="286"/>
      <c r="D179" s="287"/>
      <c r="E179" s="287"/>
      <c r="F179" s="288"/>
      <c r="G179" s="290"/>
      <c r="H179" s="107"/>
      <c r="I179" s="290"/>
      <c r="J179" s="107"/>
      <c r="K179" s="358" t="str">
        <f t="shared" si="30"/>
        <v/>
      </c>
      <c r="L179" s="358">
        <f t="shared" si="53"/>
        <v>0</v>
      </c>
      <c r="M179" s="358">
        <f t="shared" si="54"/>
        <v>0</v>
      </c>
      <c r="N179" s="359" t="str">
        <f t="shared" si="55"/>
        <v/>
      </c>
      <c r="O179" s="359" t="str">
        <f t="shared" si="31"/>
        <v/>
      </c>
      <c r="P179" s="359" t="str">
        <f t="shared" si="32"/>
        <v/>
      </c>
      <c r="Q179" s="359" t="str">
        <f t="shared" si="33"/>
        <v/>
      </c>
      <c r="R179" s="359" t="str">
        <f t="shared" si="34"/>
        <v/>
      </c>
      <c r="S179" s="359" t="str">
        <f t="shared" si="35"/>
        <v/>
      </c>
      <c r="T179" s="431"/>
      <c r="U179" s="515"/>
      <c r="V179" s="108"/>
      <c r="W179" s="109"/>
      <c r="X179" s="110"/>
      <c r="Y179" s="111"/>
      <c r="Z179" s="113"/>
      <c r="AA179" s="112"/>
      <c r="AB179" s="431" t="str">
        <f t="shared" si="36"/>
        <v/>
      </c>
      <c r="AC179" s="704" t="str">
        <f t="shared" si="56"/>
        <v/>
      </c>
      <c r="AD179" s="622"/>
      <c r="AE179" s="462"/>
      <c r="AF179" s="360" t="str">
        <f t="shared" si="37"/>
        <v/>
      </c>
      <c r="AG179" s="360" t="str">
        <f t="shared" si="38"/>
        <v/>
      </c>
      <c r="AH179" s="361" t="str">
        <f t="shared" si="39"/>
        <v/>
      </c>
      <c r="AI179" s="361" t="str">
        <f t="shared" si="40"/>
        <v/>
      </c>
      <c r="AJ179" s="361" t="str">
        <f t="shared" si="41"/>
        <v/>
      </c>
      <c r="AK179" s="361" t="str">
        <f t="shared" si="42"/>
        <v/>
      </c>
      <c r="AL179" s="361" t="str">
        <f t="shared" si="43"/>
        <v/>
      </c>
      <c r="AM179" s="361" t="str">
        <f t="shared" si="44"/>
        <v/>
      </c>
      <c r="AN179" s="362" t="str">
        <f>IF(AF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2,FALSE),IF(OR(AJ179=1,AJ179=2),VLOOKUP(AH179,INDEX((係数_乗用_ガソリン,係数_乗用_CNG,係数_乗用_軽油,係数_乗用_メタノール,係数_乗用_LPG),1,1,AR179):INDEX((係数_乗用_ガソリン,係数_乗用_CNG,係数_乗用_軽油,係数_乗用_メタノール,係数_乗用_LPG),125,5,AR179),2,FALSE))))))</f>
        <v/>
      </c>
      <c r="AO179" s="362" t="str">
        <f>IF(T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3,FALSE),IF(OR(AJ179=1,AJ179=2),VLOOKUP(AH179,INDEX((係数_乗用_ガソリン,係数_乗用_CNG,係数_乗用_軽油,係数_乗用_メタノール,係数_乗用_LPG),1,1,AR179):INDEX((係数_乗用_ガソリン,係数_乗用_CNG,係数_乗用_軽油,係数_乗用_メタノール,係数_乗用_LPG),125,5,AR179),3,FALSE))))))</f>
        <v/>
      </c>
      <c r="AP179" s="361" t="str">
        <f t="shared" si="45"/>
        <v/>
      </c>
      <c r="AQ179" s="363" t="str">
        <f t="shared" si="46"/>
        <v/>
      </c>
      <c r="AR179" s="361" t="str">
        <f t="shared" si="47"/>
        <v/>
      </c>
      <c r="AS179" s="363" t="str">
        <f t="shared" si="48"/>
        <v/>
      </c>
      <c r="AT179" s="364" t="str">
        <f t="shared" si="49"/>
        <v/>
      </c>
      <c r="AX179" s="607" t="b">
        <f t="shared" si="57"/>
        <v>0</v>
      </c>
      <c r="AY179" s="6" t="str">
        <f t="shared" si="58"/>
        <v>FALSEFALSEFALSE</v>
      </c>
      <c r="AZ179" s="608">
        <f t="shared" si="50"/>
        <v>0</v>
      </c>
      <c r="BA179" s="609" t="str">
        <f t="shared" si="59"/>
        <v/>
      </c>
      <c r="BB179" s="609">
        <f t="shared" si="51"/>
        <v>0</v>
      </c>
      <c r="BC179" s="604" t="str">
        <f t="shared" si="52"/>
        <v/>
      </c>
    </row>
    <row r="180" spans="1:55">
      <c r="A180" s="366">
        <v>123</v>
      </c>
      <c r="B180" s="108"/>
      <c r="C180" s="286"/>
      <c r="D180" s="287"/>
      <c r="E180" s="287"/>
      <c r="F180" s="288"/>
      <c r="G180" s="290"/>
      <c r="H180" s="107"/>
      <c r="I180" s="290"/>
      <c r="J180" s="107"/>
      <c r="K180" s="358" t="str">
        <f t="shared" si="30"/>
        <v/>
      </c>
      <c r="L180" s="358">
        <f t="shared" si="53"/>
        <v>0</v>
      </c>
      <c r="M180" s="358">
        <f t="shared" si="54"/>
        <v>0</v>
      </c>
      <c r="N180" s="359" t="str">
        <f t="shared" si="55"/>
        <v/>
      </c>
      <c r="O180" s="359" t="str">
        <f t="shared" si="31"/>
        <v/>
      </c>
      <c r="P180" s="359" t="str">
        <f t="shared" si="32"/>
        <v/>
      </c>
      <c r="Q180" s="359" t="str">
        <f t="shared" si="33"/>
        <v/>
      </c>
      <c r="R180" s="359" t="str">
        <f t="shared" si="34"/>
        <v/>
      </c>
      <c r="S180" s="359" t="str">
        <f t="shared" si="35"/>
        <v/>
      </c>
      <c r="T180" s="431"/>
      <c r="U180" s="515"/>
      <c r="V180" s="108"/>
      <c r="W180" s="109"/>
      <c r="X180" s="110"/>
      <c r="Y180" s="111"/>
      <c r="Z180" s="113"/>
      <c r="AA180" s="112"/>
      <c r="AB180" s="431" t="str">
        <f t="shared" si="36"/>
        <v/>
      </c>
      <c r="AC180" s="704" t="str">
        <f t="shared" si="56"/>
        <v/>
      </c>
      <c r="AD180" s="622"/>
      <c r="AE180" s="462"/>
      <c r="AF180" s="360" t="str">
        <f t="shared" si="37"/>
        <v/>
      </c>
      <c r="AG180" s="360" t="str">
        <f t="shared" si="38"/>
        <v/>
      </c>
      <c r="AH180" s="361" t="str">
        <f t="shared" si="39"/>
        <v/>
      </c>
      <c r="AI180" s="361" t="str">
        <f t="shared" si="40"/>
        <v/>
      </c>
      <c r="AJ180" s="361" t="str">
        <f t="shared" si="41"/>
        <v/>
      </c>
      <c r="AK180" s="361" t="str">
        <f t="shared" si="42"/>
        <v/>
      </c>
      <c r="AL180" s="361" t="str">
        <f t="shared" si="43"/>
        <v/>
      </c>
      <c r="AM180" s="361" t="str">
        <f t="shared" si="44"/>
        <v/>
      </c>
      <c r="AN180" s="362" t="str">
        <f>IF(AF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2,FALSE),IF(OR(AJ180=1,AJ180=2),VLOOKUP(AH180,INDEX((係数_乗用_ガソリン,係数_乗用_CNG,係数_乗用_軽油,係数_乗用_メタノール,係数_乗用_LPG),1,1,AR180):INDEX((係数_乗用_ガソリン,係数_乗用_CNG,係数_乗用_軽油,係数_乗用_メタノール,係数_乗用_LPG),125,5,AR180),2,FALSE))))))</f>
        <v/>
      </c>
      <c r="AO180" s="362" t="str">
        <f>IF(T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3,FALSE),IF(OR(AJ180=1,AJ180=2),VLOOKUP(AH180,INDEX((係数_乗用_ガソリン,係数_乗用_CNG,係数_乗用_軽油,係数_乗用_メタノール,係数_乗用_LPG),1,1,AR180):INDEX((係数_乗用_ガソリン,係数_乗用_CNG,係数_乗用_軽油,係数_乗用_メタノール,係数_乗用_LPG),125,5,AR180),3,FALSE))))))</f>
        <v/>
      </c>
      <c r="AP180" s="361" t="str">
        <f t="shared" si="45"/>
        <v/>
      </c>
      <c r="AQ180" s="363" t="str">
        <f t="shared" si="46"/>
        <v/>
      </c>
      <c r="AR180" s="361" t="str">
        <f t="shared" si="47"/>
        <v/>
      </c>
      <c r="AS180" s="363" t="str">
        <f t="shared" si="48"/>
        <v/>
      </c>
      <c r="AT180" s="364" t="str">
        <f t="shared" si="49"/>
        <v/>
      </c>
      <c r="AX180" s="607" t="b">
        <f t="shared" si="57"/>
        <v>0</v>
      </c>
      <c r="AY180" s="6" t="str">
        <f t="shared" si="58"/>
        <v>FALSEFALSEFALSE</v>
      </c>
      <c r="AZ180" s="608">
        <f t="shared" si="50"/>
        <v>0</v>
      </c>
      <c r="BA180" s="609" t="str">
        <f t="shared" si="59"/>
        <v/>
      </c>
      <c r="BB180" s="609">
        <f t="shared" si="51"/>
        <v>0</v>
      </c>
      <c r="BC180" s="604" t="str">
        <f t="shared" si="52"/>
        <v/>
      </c>
    </row>
    <row r="181" spans="1:55">
      <c r="A181" s="366">
        <v>124</v>
      </c>
      <c r="B181" s="108"/>
      <c r="C181" s="286"/>
      <c r="D181" s="287"/>
      <c r="E181" s="287"/>
      <c r="F181" s="288"/>
      <c r="G181" s="290"/>
      <c r="H181" s="107"/>
      <c r="I181" s="290"/>
      <c r="J181" s="107"/>
      <c r="K181" s="358" t="str">
        <f t="shared" si="30"/>
        <v/>
      </c>
      <c r="L181" s="358">
        <f t="shared" si="53"/>
        <v>0</v>
      </c>
      <c r="M181" s="358">
        <f t="shared" si="54"/>
        <v>0</v>
      </c>
      <c r="N181" s="359" t="str">
        <f t="shared" si="55"/>
        <v/>
      </c>
      <c r="O181" s="359" t="str">
        <f t="shared" si="31"/>
        <v/>
      </c>
      <c r="P181" s="359" t="str">
        <f t="shared" si="32"/>
        <v/>
      </c>
      <c r="Q181" s="359" t="str">
        <f t="shared" si="33"/>
        <v/>
      </c>
      <c r="R181" s="359" t="str">
        <f t="shared" si="34"/>
        <v/>
      </c>
      <c r="S181" s="359" t="str">
        <f t="shared" si="35"/>
        <v/>
      </c>
      <c r="T181" s="431"/>
      <c r="U181" s="515"/>
      <c r="V181" s="108"/>
      <c r="W181" s="109"/>
      <c r="X181" s="110"/>
      <c r="Y181" s="111"/>
      <c r="Z181" s="113"/>
      <c r="AA181" s="112"/>
      <c r="AB181" s="431" t="str">
        <f t="shared" si="36"/>
        <v/>
      </c>
      <c r="AC181" s="704" t="str">
        <f t="shared" si="56"/>
        <v/>
      </c>
      <c r="AD181" s="622"/>
      <c r="AE181" s="462"/>
      <c r="AF181" s="360" t="str">
        <f t="shared" si="37"/>
        <v/>
      </c>
      <c r="AG181" s="360" t="str">
        <f t="shared" si="38"/>
        <v/>
      </c>
      <c r="AH181" s="361" t="str">
        <f t="shared" si="39"/>
        <v/>
      </c>
      <c r="AI181" s="361" t="str">
        <f t="shared" si="40"/>
        <v/>
      </c>
      <c r="AJ181" s="361" t="str">
        <f t="shared" si="41"/>
        <v/>
      </c>
      <c r="AK181" s="361" t="str">
        <f t="shared" si="42"/>
        <v/>
      </c>
      <c r="AL181" s="361" t="str">
        <f t="shared" si="43"/>
        <v/>
      </c>
      <c r="AM181" s="361" t="str">
        <f t="shared" si="44"/>
        <v/>
      </c>
      <c r="AN181" s="362" t="str">
        <f>IF(AF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2,FALSE),IF(OR(AJ181=1,AJ181=2),VLOOKUP(AH181,INDEX((係数_乗用_ガソリン,係数_乗用_CNG,係数_乗用_軽油,係数_乗用_メタノール,係数_乗用_LPG),1,1,AR181):INDEX((係数_乗用_ガソリン,係数_乗用_CNG,係数_乗用_軽油,係数_乗用_メタノール,係数_乗用_LPG),125,5,AR181),2,FALSE))))))</f>
        <v/>
      </c>
      <c r="AO181" s="362" t="str">
        <f>IF(T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3,FALSE),IF(OR(AJ181=1,AJ181=2),VLOOKUP(AH181,INDEX((係数_乗用_ガソリン,係数_乗用_CNG,係数_乗用_軽油,係数_乗用_メタノール,係数_乗用_LPG),1,1,AR181):INDEX((係数_乗用_ガソリン,係数_乗用_CNG,係数_乗用_軽油,係数_乗用_メタノール,係数_乗用_LPG),125,5,AR181),3,FALSE))))))</f>
        <v/>
      </c>
      <c r="AP181" s="361" t="str">
        <f t="shared" si="45"/>
        <v/>
      </c>
      <c r="AQ181" s="363" t="str">
        <f t="shared" si="46"/>
        <v/>
      </c>
      <c r="AR181" s="361" t="str">
        <f t="shared" si="47"/>
        <v/>
      </c>
      <c r="AS181" s="363" t="str">
        <f t="shared" si="48"/>
        <v/>
      </c>
      <c r="AT181" s="364" t="str">
        <f t="shared" si="49"/>
        <v/>
      </c>
      <c r="AX181" s="607" t="b">
        <f t="shared" si="57"/>
        <v>0</v>
      </c>
      <c r="AY181" s="6" t="str">
        <f t="shared" si="58"/>
        <v>FALSEFALSEFALSE</v>
      </c>
      <c r="AZ181" s="608">
        <f t="shared" si="50"/>
        <v>0</v>
      </c>
      <c r="BA181" s="609" t="str">
        <f t="shared" si="59"/>
        <v/>
      </c>
      <c r="BB181" s="609">
        <f t="shared" si="51"/>
        <v>0</v>
      </c>
      <c r="BC181" s="604" t="str">
        <f t="shared" si="52"/>
        <v/>
      </c>
    </row>
    <row r="182" spans="1:55">
      <c r="A182" s="366">
        <v>125</v>
      </c>
      <c r="B182" s="108"/>
      <c r="C182" s="286"/>
      <c r="D182" s="287"/>
      <c r="E182" s="287"/>
      <c r="F182" s="288"/>
      <c r="G182" s="290"/>
      <c r="H182" s="107"/>
      <c r="I182" s="290"/>
      <c r="J182" s="107"/>
      <c r="K182" s="358" t="str">
        <f t="shared" si="30"/>
        <v/>
      </c>
      <c r="L182" s="358">
        <f t="shared" si="53"/>
        <v>0</v>
      </c>
      <c r="M182" s="358">
        <f t="shared" si="54"/>
        <v>0</v>
      </c>
      <c r="N182" s="359" t="str">
        <f t="shared" si="55"/>
        <v/>
      </c>
      <c r="O182" s="359" t="str">
        <f t="shared" si="31"/>
        <v/>
      </c>
      <c r="P182" s="359" t="str">
        <f t="shared" si="32"/>
        <v/>
      </c>
      <c r="Q182" s="359" t="str">
        <f t="shared" si="33"/>
        <v/>
      </c>
      <c r="R182" s="359" t="str">
        <f t="shared" si="34"/>
        <v/>
      </c>
      <c r="S182" s="359" t="str">
        <f t="shared" si="35"/>
        <v/>
      </c>
      <c r="T182" s="431"/>
      <c r="U182" s="515"/>
      <c r="V182" s="108"/>
      <c r="W182" s="109"/>
      <c r="X182" s="110"/>
      <c r="Y182" s="111"/>
      <c r="Z182" s="113"/>
      <c r="AA182" s="112"/>
      <c r="AB182" s="431" t="str">
        <f t="shared" si="36"/>
        <v/>
      </c>
      <c r="AC182" s="704" t="str">
        <f t="shared" si="56"/>
        <v/>
      </c>
      <c r="AD182" s="622"/>
      <c r="AE182" s="462"/>
      <c r="AF182" s="360" t="str">
        <f t="shared" si="37"/>
        <v/>
      </c>
      <c r="AG182" s="360" t="str">
        <f t="shared" si="38"/>
        <v/>
      </c>
      <c r="AH182" s="361" t="str">
        <f t="shared" si="39"/>
        <v/>
      </c>
      <c r="AI182" s="361" t="str">
        <f t="shared" si="40"/>
        <v/>
      </c>
      <c r="AJ182" s="361" t="str">
        <f t="shared" si="41"/>
        <v/>
      </c>
      <c r="AK182" s="361" t="str">
        <f t="shared" si="42"/>
        <v/>
      </c>
      <c r="AL182" s="361" t="str">
        <f t="shared" si="43"/>
        <v/>
      </c>
      <c r="AM182" s="361" t="str">
        <f t="shared" si="44"/>
        <v/>
      </c>
      <c r="AN182" s="362" t="str">
        <f>IF(AF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2,FALSE),IF(OR(AJ182=1,AJ182=2),VLOOKUP(AH182,INDEX((係数_乗用_ガソリン,係数_乗用_CNG,係数_乗用_軽油,係数_乗用_メタノール,係数_乗用_LPG),1,1,AR182):INDEX((係数_乗用_ガソリン,係数_乗用_CNG,係数_乗用_軽油,係数_乗用_メタノール,係数_乗用_LPG),125,5,AR182),2,FALSE))))))</f>
        <v/>
      </c>
      <c r="AO182" s="362" t="str">
        <f>IF(T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3,FALSE),IF(OR(AJ182=1,AJ182=2),VLOOKUP(AH182,INDEX((係数_乗用_ガソリン,係数_乗用_CNG,係数_乗用_軽油,係数_乗用_メタノール,係数_乗用_LPG),1,1,AR182):INDEX((係数_乗用_ガソリン,係数_乗用_CNG,係数_乗用_軽油,係数_乗用_メタノール,係数_乗用_LPG),125,5,AR182),3,FALSE))))))</f>
        <v/>
      </c>
      <c r="AP182" s="361" t="str">
        <f t="shared" si="45"/>
        <v/>
      </c>
      <c r="AQ182" s="363" t="str">
        <f t="shared" si="46"/>
        <v/>
      </c>
      <c r="AR182" s="361" t="str">
        <f t="shared" si="47"/>
        <v/>
      </c>
      <c r="AS182" s="363" t="str">
        <f t="shared" si="48"/>
        <v/>
      </c>
      <c r="AT182" s="364" t="str">
        <f t="shared" si="49"/>
        <v/>
      </c>
      <c r="AX182" s="607" t="b">
        <f t="shared" si="57"/>
        <v>0</v>
      </c>
      <c r="AY182" s="6" t="str">
        <f t="shared" si="58"/>
        <v>FALSEFALSEFALSE</v>
      </c>
      <c r="AZ182" s="608">
        <f t="shared" si="50"/>
        <v>0</v>
      </c>
      <c r="BA182" s="609" t="str">
        <f t="shared" si="59"/>
        <v/>
      </c>
      <c r="BB182" s="609">
        <f t="shared" si="51"/>
        <v>0</v>
      </c>
      <c r="BC182" s="604" t="str">
        <f t="shared" si="52"/>
        <v/>
      </c>
    </row>
    <row r="183" spans="1:55">
      <c r="A183" s="366">
        <v>126</v>
      </c>
      <c r="B183" s="108"/>
      <c r="C183" s="286"/>
      <c r="D183" s="287"/>
      <c r="E183" s="287"/>
      <c r="F183" s="288"/>
      <c r="G183" s="290"/>
      <c r="H183" s="107"/>
      <c r="I183" s="290"/>
      <c r="J183" s="107"/>
      <c r="K183" s="358" t="str">
        <f t="shared" si="30"/>
        <v/>
      </c>
      <c r="L183" s="358">
        <f t="shared" si="53"/>
        <v>0</v>
      </c>
      <c r="M183" s="358">
        <f t="shared" si="54"/>
        <v>0</v>
      </c>
      <c r="N183" s="359" t="str">
        <f t="shared" si="55"/>
        <v/>
      </c>
      <c r="O183" s="359" t="str">
        <f t="shared" si="31"/>
        <v/>
      </c>
      <c r="P183" s="359" t="str">
        <f t="shared" si="32"/>
        <v/>
      </c>
      <c r="Q183" s="359" t="str">
        <f t="shared" si="33"/>
        <v/>
      </c>
      <c r="R183" s="359" t="str">
        <f t="shared" si="34"/>
        <v/>
      </c>
      <c r="S183" s="359" t="str">
        <f t="shared" si="35"/>
        <v/>
      </c>
      <c r="T183" s="431"/>
      <c r="U183" s="515"/>
      <c r="V183" s="108"/>
      <c r="W183" s="109"/>
      <c r="X183" s="110"/>
      <c r="Y183" s="111"/>
      <c r="Z183" s="113"/>
      <c r="AA183" s="112"/>
      <c r="AB183" s="431" t="str">
        <f t="shared" si="36"/>
        <v/>
      </c>
      <c r="AC183" s="704" t="str">
        <f t="shared" si="56"/>
        <v/>
      </c>
      <c r="AD183" s="622"/>
      <c r="AE183" s="462"/>
      <c r="AF183" s="360" t="str">
        <f t="shared" si="37"/>
        <v/>
      </c>
      <c r="AG183" s="360" t="str">
        <f t="shared" si="38"/>
        <v/>
      </c>
      <c r="AH183" s="361" t="str">
        <f t="shared" si="39"/>
        <v/>
      </c>
      <c r="AI183" s="361" t="str">
        <f t="shared" si="40"/>
        <v/>
      </c>
      <c r="AJ183" s="361" t="str">
        <f t="shared" si="41"/>
        <v/>
      </c>
      <c r="AK183" s="361" t="str">
        <f t="shared" si="42"/>
        <v/>
      </c>
      <c r="AL183" s="361" t="str">
        <f t="shared" si="43"/>
        <v/>
      </c>
      <c r="AM183" s="361" t="str">
        <f t="shared" si="44"/>
        <v/>
      </c>
      <c r="AN183" s="362" t="str">
        <f>IF(AF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2,FALSE),IF(OR(AJ183=1,AJ183=2),VLOOKUP(AH183,INDEX((係数_乗用_ガソリン,係数_乗用_CNG,係数_乗用_軽油,係数_乗用_メタノール,係数_乗用_LPG),1,1,AR183):INDEX((係数_乗用_ガソリン,係数_乗用_CNG,係数_乗用_軽油,係数_乗用_メタノール,係数_乗用_LPG),125,5,AR183),2,FALSE))))))</f>
        <v/>
      </c>
      <c r="AO183" s="362" t="str">
        <f>IF(T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3,FALSE),IF(OR(AJ183=1,AJ183=2),VLOOKUP(AH183,INDEX((係数_乗用_ガソリン,係数_乗用_CNG,係数_乗用_軽油,係数_乗用_メタノール,係数_乗用_LPG),1,1,AR183):INDEX((係数_乗用_ガソリン,係数_乗用_CNG,係数_乗用_軽油,係数_乗用_メタノール,係数_乗用_LPG),125,5,AR183),3,FALSE))))))</f>
        <v/>
      </c>
      <c r="AP183" s="361" t="str">
        <f t="shared" si="45"/>
        <v/>
      </c>
      <c r="AQ183" s="363" t="str">
        <f t="shared" si="46"/>
        <v/>
      </c>
      <c r="AR183" s="361" t="str">
        <f t="shared" si="47"/>
        <v/>
      </c>
      <c r="AS183" s="363" t="str">
        <f t="shared" si="48"/>
        <v/>
      </c>
      <c r="AT183" s="364" t="str">
        <f t="shared" si="49"/>
        <v/>
      </c>
      <c r="AX183" s="607" t="b">
        <f t="shared" si="57"/>
        <v>0</v>
      </c>
      <c r="AY183" s="6" t="str">
        <f t="shared" si="58"/>
        <v>FALSEFALSEFALSE</v>
      </c>
      <c r="AZ183" s="608">
        <f t="shared" si="50"/>
        <v>0</v>
      </c>
      <c r="BA183" s="609" t="str">
        <f t="shared" si="59"/>
        <v/>
      </c>
      <c r="BB183" s="609">
        <f t="shared" si="51"/>
        <v>0</v>
      </c>
      <c r="BC183" s="604" t="str">
        <f t="shared" si="52"/>
        <v/>
      </c>
    </row>
    <row r="184" spans="1:55">
      <c r="A184" s="366">
        <v>127</v>
      </c>
      <c r="B184" s="108"/>
      <c r="C184" s="286"/>
      <c r="D184" s="287"/>
      <c r="E184" s="287"/>
      <c r="F184" s="288"/>
      <c r="G184" s="290"/>
      <c r="H184" s="107"/>
      <c r="I184" s="290"/>
      <c r="J184" s="107"/>
      <c r="K184" s="358" t="str">
        <f t="shared" si="30"/>
        <v/>
      </c>
      <c r="L184" s="358">
        <f t="shared" si="53"/>
        <v>0</v>
      </c>
      <c r="M184" s="358">
        <f t="shared" si="54"/>
        <v>0</v>
      </c>
      <c r="N184" s="359" t="str">
        <f t="shared" si="55"/>
        <v/>
      </c>
      <c r="O184" s="359" t="str">
        <f t="shared" si="31"/>
        <v/>
      </c>
      <c r="P184" s="359" t="str">
        <f t="shared" si="32"/>
        <v/>
      </c>
      <c r="Q184" s="359" t="str">
        <f t="shared" si="33"/>
        <v/>
      </c>
      <c r="R184" s="359" t="str">
        <f t="shared" si="34"/>
        <v/>
      </c>
      <c r="S184" s="359" t="str">
        <f t="shared" si="35"/>
        <v/>
      </c>
      <c r="T184" s="431"/>
      <c r="U184" s="515"/>
      <c r="V184" s="108"/>
      <c r="W184" s="109"/>
      <c r="X184" s="110"/>
      <c r="Y184" s="111"/>
      <c r="Z184" s="113"/>
      <c r="AA184" s="112"/>
      <c r="AB184" s="431" t="str">
        <f t="shared" si="36"/>
        <v/>
      </c>
      <c r="AC184" s="704" t="str">
        <f t="shared" si="56"/>
        <v/>
      </c>
      <c r="AD184" s="622"/>
      <c r="AE184" s="462"/>
      <c r="AF184" s="360" t="str">
        <f t="shared" si="37"/>
        <v/>
      </c>
      <c r="AG184" s="360" t="str">
        <f t="shared" si="38"/>
        <v/>
      </c>
      <c r="AH184" s="361" t="str">
        <f t="shared" si="39"/>
        <v/>
      </c>
      <c r="AI184" s="361" t="str">
        <f t="shared" si="40"/>
        <v/>
      </c>
      <c r="AJ184" s="361" t="str">
        <f t="shared" si="41"/>
        <v/>
      </c>
      <c r="AK184" s="361" t="str">
        <f t="shared" si="42"/>
        <v/>
      </c>
      <c r="AL184" s="361" t="str">
        <f t="shared" si="43"/>
        <v/>
      </c>
      <c r="AM184" s="361" t="str">
        <f t="shared" si="44"/>
        <v/>
      </c>
      <c r="AN184" s="362" t="str">
        <f>IF(AF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2,FALSE),IF(OR(AJ184=1,AJ184=2),VLOOKUP(AH184,INDEX((係数_乗用_ガソリン,係数_乗用_CNG,係数_乗用_軽油,係数_乗用_メタノール,係数_乗用_LPG),1,1,AR184):INDEX((係数_乗用_ガソリン,係数_乗用_CNG,係数_乗用_軽油,係数_乗用_メタノール,係数_乗用_LPG),125,5,AR184),2,FALSE))))))</f>
        <v/>
      </c>
      <c r="AO184" s="362" t="str">
        <f>IF(T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3,FALSE),IF(OR(AJ184=1,AJ184=2),VLOOKUP(AH184,INDEX((係数_乗用_ガソリン,係数_乗用_CNG,係数_乗用_軽油,係数_乗用_メタノール,係数_乗用_LPG),1,1,AR184):INDEX((係数_乗用_ガソリン,係数_乗用_CNG,係数_乗用_軽油,係数_乗用_メタノール,係数_乗用_LPG),125,5,AR184),3,FALSE))))))</f>
        <v/>
      </c>
      <c r="AP184" s="361" t="str">
        <f t="shared" si="45"/>
        <v/>
      </c>
      <c r="AQ184" s="363" t="str">
        <f t="shared" si="46"/>
        <v/>
      </c>
      <c r="AR184" s="361" t="str">
        <f t="shared" si="47"/>
        <v/>
      </c>
      <c r="AS184" s="363" t="str">
        <f t="shared" si="48"/>
        <v/>
      </c>
      <c r="AT184" s="364" t="str">
        <f t="shared" si="49"/>
        <v/>
      </c>
      <c r="AX184" s="607" t="b">
        <f t="shared" si="57"/>
        <v>0</v>
      </c>
      <c r="AY184" s="6" t="str">
        <f t="shared" si="58"/>
        <v>FALSEFALSEFALSE</v>
      </c>
      <c r="AZ184" s="608">
        <f t="shared" si="50"/>
        <v>0</v>
      </c>
      <c r="BA184" s="609" t="str">
        <f t="shared" si="59"/>
        <v/>
      </c>
      <c r="BB184" s="609">
        <f t="shared" si="51"/>
        <v>0</v>
      </c>
      <c r="BC184" s="604" t="str">
        <f t="shared" si="52"/>
        <v/>
      </c>
    </row>
    <row r="185" spans="1:55">
      <c r="A185" s="366">
        <v>128</v>
      </c>
      <c r="B185" s="108"/>
      <c r="C185" s="286"/>
      <c r="D185" s="287"/>
      <c r="E185" s="287"/>
      <c r="F185" s="288"/>
      <c r="G185" s="290"/>
      <c r="H185" s="107"/>
      <c r="I185" s="290"/>
      <c r="J185" s="107"/>
      <c r="K185" s="358" t="str">
        <f t="shared" si="30"/>
        <v/>
      </c>
      <c r="L185" s="358">
        <f t="shared" si="53"/>
        <v>0</v>
      </c>
      <c r="M185" s="358">
        <f t="shared" si="54"/>
        <v>0</v>
      </c>
      <c r="N185" s="359" t="str">
        <f t="shared" si="55"/>
        <v/>
      </c>
      <c r="O185" s="359" t="str">
        <f t="shared" si="31"/>
        <v/>
      </c>
      <c r="P185" s="359" t="str">
        <f t="shared" si="32"/>
        <v/>
      </c>
      <c r="Q185" s="359" t="str">
        <f t="shared" si="33"/>
        <v/>
      </c>
      <c r="R185" s="359" t="str">
        <f t="shared" si="34"/>
        <v/>
      </c>
      <c r="S185" s="359" t="str">
        <f t="shared" si="35"/>
        <v/>
      </c>
      <c r="T185" s="431"/>
      <c r="U185" s="515"/>
      <c r="V185" s="108"/>
      <c r="W185" s="109"/>
      <c r="X185" s="110"/>
      <c r="Y185" s="111"/>
      <c r="Z185" s="113"/>
      <c r="AA185" s="112"/>
      <c r="AB185" s="431" t="str">
        <f t="shared" si="36"/>
        <v/>
      </c>
      <c r="AC185" s="704" t="str">
        <f t="shared" si="56"/>
        <v/>
      </c>
      <c r="AD185" s="622"/>
      <c r="AE185" s="462"/>
      <c r="AF185" s="360" t="str">
        <f t="shared" si="37"/>
        <v/>
      </c>
      <c r="AG185" s="360" t="str">
        <f t="shared" si="38"/>
        <v/>
      </c>
      <c r="AH185" s="361" t="str">
        <f t="shared" si="39"/>
        <v/>
      </c>
      <c r="AI185" s="361" t="str">
        <f t="shared" si="40"/>
        <v/>
      </c>
      <c r="AJ185" s="361" t="str">
        <f t="shared" si="41"/>
        <v/>
      </c>
      <c r="AK185" s="361" t="str">
        <f t="shared" si="42"/>
        <v/>
      </c>
      <c r="AL185" s="361" t="str">
        <f t="shared" si="43"/>
        <v/>
      </c>
      <c r="AM185" s="361" t="str">
        <f t="shared" si="44"/>
        <v/>
      </c>
      <c r="AN185" s="362" t="str">
        <f>IF(AF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2,FALSE),IF(OR(AJ185=1,AJ185=2),VLOOKUP(AH185,INDEX((係数_乗用_ガソリン,係数_乗用_CNG,係数_乗用_軽油,係数_乗用_メタノール,係数_乗用_LPG),1,1,AR185):INDEX((係数_乗用_ガソリン,係数_乗用_CNG,係数_乗用_軽油,係数_乗用_メタノール,係数_乗用_LPG),125,5,AR185),2,FALSE))))))</f>
        <v/>
      </c>
      <c r="AO185" s="362" t="str">
        <f>IF(T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3,FALSE),IF(OR(AJ185=1,AJ185=2),VLOOKUP(AH185,INDEX((係数_乗用_ガソリン,係数_乗用_CNG,係数_乗用_軽油,係数_乗用_メタノール,係数_乗用_LPG),1,1,AR185):INDEX((係数_乗用_ガソリン,係数_乗用_CNG,係数_乗用_軽油,係数_乗用_メタノール,係数_乗用_LPG),125,5,AR185),3,FALSE))))))</f>
        <v/>
      </c>
      <c r="AP185" s="361" t="str">
        <f t="shared" si="45"/>
        <v/>
      </c>
      <c r="AQ185" s="363" t="str">
        <f t="shared" si="46"/>
        <v/>
      </c>
      <c r="AR185" s="361" t="str">
        <f t="shared" si="47"/>
        <v/>
      </c>
      <c r="AS185" s="363" t="str">
        <f t="shared" si="48"/>
        <v/>
      </c>
      <c r="AT185" s="364" t="str">
        <f t="shared" si="49"/>
        <v/>
      </c>
      <c r="AX185" s="607" t="b">
        <f t="shared" si="57"/>
        <v>0</v>
      </c>
      <c r="AY185" s="6" t="str">
        <f t="shared" si="58"/>
        <v>FALSEFALSEFALSE</v>
      </c>
      <c r="AZ185" s="608">
        <f t="shared" si="50"/>
        <v>0</v>
      </c>
      <c r="BA185" s="609" t="str">
        <f t="shared" si="59"/>
        <v/>
      </c>
      <c r="BB185" s="609">
        <f t="shared" si="51"/>
        <v>0</v>
      </c>
      <c r="BC185" s="604" t="str">
        <f t="shared" si="52"/>
        <v/>
      </c>
    </row>
    <row r="186" spans="1:55">
      <c r="A186" s="366">
        <v>129</v>
      </c>
      <c r="B186" s="108"/>
      <c r="C186" s="286"/>
      <c r="D186" s="287"/>
      <c r="E186" s="287"/>
      <c r="F186" s="288"/>
      <c r="G186" s="290"/>
      <c r="H186" s="107"/>
      <c r="I186" s="290"/>
      <c r="J186" s="107"/>
      <c r="K186" s="358" t="str">
        <f t="shared" ref="K186:K249" si="60">C186&amp;D186&amp;E186&amp;F186</f>
        <v/>
      </c>
      <c r="L186" s="358">
        <f t="shared" si="53"/>
        <v>0</v>
      </c>
      <c r="M186" s="358">
        <f t="shared" si="54"/>
        <v>0</v>
      </c>
      <c r="N186" s="359" t="str">
        <f t="shared" si="55"/>
        <v/>
      </c>
      <c r="O186" s="359" t="str">
        <f t="shared" ref="O186:O249" si="61">IF(AND($N186&lt;&gt;"ERROR",$L186&lt;=$U$50,$M186&lt;=$U$50,$M186&lt;&gt;0),"(減車済)","")</f>
        <v/>
      </c>
      <c r="P186" s="359" t="str">
        <f t="shared" ref="P186:P249" si="62">IF(AND($N186&lt;&gt;"ERROR",$L186&lt;$U$50,AND($M186&gt;$U$50,$M186&lt;=$W$50),$M186&lt;&gt;0),"減車","")</f>
        <v/>
      </c>
      <c r="Q186" s="359" t="str">
        <f t="shared" ref="Q186:Q249" si="63">IF(AND($N186&lt;&gt;"ERROR",$L186&gt;$U$50,$M186&lt;=$W$50,$M186&lt;&gt;0),"一時使用","")</f>
        <v/>
      </c>
      <c r="R186" s="359" t="str">
        <f t="shared" ref="R186:R249" si="64">IF(AND($N186&lt;&gt;"ERROR",AND($L186&gt;0,$L186&lt;=$U$50),$M186=0),"継続","")</f>
        <v/>
      </c>
      <c r="S186" s="359" t="str">
        <f t="shared" ref="S186:S249" si="65">IF(AND($N186&lt;&gt;"ERROR",AND($L186&gt;$U$50),$M186=0),"新規","")</f>
        <v/>
      </c>
      <c r="T186" s="431"/>
      <c r="U186" s="515"/>
      <c r="V186" s="108"/>
      <c r="W186" s="109"/>
      <c r="X186" s="110"/>
      <c r="Y186" s="111"/>
      <c r="Z186" s="113"/>
      <c r="AA186" s="112"/>
      <c r="AB186" s="431" t="str">
        <f t="shared" ref="AB186:AB249" si="66">IF(AF186="","",IF(AM186=1,VLOOKUP(AN186,低公害車判別,2,FALSE),IF(AM186=3,VLOOKUP(AN186,低公害車判別,2,FALSE),IF(AM186=4,VLOOKUP(AO186,低公害車判別,2,FALSE),"低公害車"))))</f>
        <v/>
      </c>
      <c r="AC186" s="704" t="str">
        <f t="shared" si="56"/>
        <v/>
      </c>
      <c r="AD186" s="622"/>
      <c r="AE186" s="462"/>
      <c r="AF186" s="360" t="str">
        <f t="shared" ref="AF186:AF249" si="67">IF(OR(T186="(減車済)",T186=""),"",1)</f>
        <v/>
      </c>
      <c r="AG186" s="360" t="str">
        <f t="shared" ref="AG186:AG249" si="68">IF(OR(T186="継続",T186="新規"),1,"")</f>
        <v/>
      </c>
      <c r="AH186" s="361" t="str">
        <f t="shared" ref="AH186:AH249" si="69">IF(AF186="","",UPPER(ASC(X186)))</f>
        <v/>
      </c>
      <c r="AI186" s="361" t="str">
        <f t="shared" ref="AI186:AI249" si="70">IF(AF186="","",IF(V186="","",IF(V186="普通",1,IF(V186="小型",2,0))))</f>
        <v/>
      </c>
      <c r="AJ186" s="361" t="str">
        <f t="shared" ref="AJ186:AJ249" si="71">IF(AF186="","",IF(W186="","",VLOOKUP(W186,用途,2,FALSE)))</f>
        <v/>
      </c>
      <c r="AK186" s="361" t="str">
        <f t="shared" ref="AK186:AK249" si="72">IF(AF186="","",IF(Y186="","",IF(Y186&lt;=10,1,IF(Y186&lt;30,2,IF(Y186&gt;=30,3,0)))))</f>
        <v/>
      </c>
      <c r="AL186" s="361" t="str">
        <f t="shared" ref="AL186:AL249" si="73">IF(AF186="","",IF(Z186="","",IF(Z186&lt;=1.7*1000,1,IF(Z186&lt;=2.5*1000,2,IF(Z186&lt;=3.5*1000,3,IF(Z186&lt;8*1000,4,IF(Z186&gt;=8*1000,5,"")))))))</f>
        <v/>
      </c>
      <c r="AM186" s="361" t="str">
        <f t="shared" ref="AM186:AM249" si="74">IF(AF186="","",IF(AA186="","",VLOOKUP(AA186,燃料の種類,2,FALSE)))</f>
        <v/>
      </c>
      <c r="AN186" s="362" t="str">
        <f>IF(AF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2,FALSE),IF(OR(AJ186=1,AJ186=2),VLOOKUP(AH186,INDEX((係数_乗用_ガソリン,係数_乗用_CNG,係数_乗用_軽油,係数_乗用_メタノール,係数_乗用_LPG),1,1,AR186):INDEX((係数_乗用_ガソリン,係数_乗用_CNG,係数_乗用_軽油,係数_乗用_メタノール,係数_乗用_LPG),125,5,AR186),2,FALSE))))))</f>
        <v/>
      </c>
      <c r="AO186" s="362" t="str">
        <f>IF(T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3,FALSE),IF(OR(AJ186=1,AJ186=2),VLOOKUP(AH186,INDEX((係数_乗用_ガソリン,係数_乗用_CNG,係数_乗用_軽油,係数_乗用_メタノール,係数_乗用_LPG),1,1,AR186):INDEX((係数_乗用_ガソリン,係数_乗用_CNG,係数_乗用_軽油,係数_乗用_メタノール,係数_乗用_LPG),125,5,AR186),3,FALSE))))))</f>
        <v/>
      </c>
      <c r="AP186" s="361" t="str">
        <f t="shared" ref="AP186:AP249" si="75">IF((AF186="")+(AC186=""),"",IF(燃料区分1=4,VLOOKUP(AO186,排ガス低減レベル,2,FALSE),VLOOKUP(AC186,排ガス低減レベル,2,FALSE)))</f>
        <v/>
      </c>
      <c r="AQ186" s="363" t="str">
        <f t="shared" ref="AQ186:AQ249" si="76">IF(AG186="","",IF(AJ186=3,B186&amp;"-"&amp;SUM(AJ186*100,AK186*10,AL186)&amp;"A",IF(OR(AJ186=2,AJ186=4,AJ186=6),B186&amp;"-"&amp;AL186*10&amp;"A",IF(AJ186=1,B186&amp;"-"&amp;AJ186&amp;"A",IF(AJ186=5,B186&amp;"-"&amp;SUM(AJ186*100,AI186*10,AL186)&amp;"A","")))))</f>
        <v/>
      </c>
      <c r="AR186" s="361" t="str">
        <f t="shared" ref="AR186:AR249" si="77">IF(OR(AM186=1,AM186=2,AM186=11),1,IF(AM186=6,2,IF(OR(AM186=4,AM186=5,AM186=10),3,IF(AM186=7,4,IF(AM186=3,5, IF(OR(AM186=8,AM186=9),6,""))))))</f>
        <v/>
      </c>
      <c r="AS186" s="363" t="str">
        <f t="shared" ref="AS186:AS249" si="78">IF(AG186="","",B186&amp;"-"&amp;AM186)</f>
        <v/>
      </c>
      <c r="AT186" s="364" t="str">
        <f t="shared" ref="AT186:AT249" si="79">IF(AF186="","",VLOOKUP(T186,車両の増減,2,FALSE))</f>
        <v/>
      </c>
      <c r="AX186" s="607" t="b">
        <f t="shared" si="57"/>
        <v>0</v>
      </c>
      <c r="AY186" s="6" t="str">
        <f t="shared" si="58"/>
        <v>FALSEFALSEFALSE</v>
      </c>
      <c r="AZ186" s="608">
        <f t="shared" ref="AZ186:AZ249" si="80">AA186</f>
        <v>0</v>
      </c>
      <c r="BA186" s="609" t="str">
        <f t="shared" si="59"/>
        <v/>
      </c>
      <c r="BB186" s="609">
        <f t="shared" ref="BB186:BB249" si="81">LEN(X186)</f>
        <v>0</v>
      </c>
      <c r="BC186" s="604" t="str">
        <f t="shared" ref="BC186:BC249" si="82">MID(X186,2,1)</f>
        <v/>
      </c>
    </row>
    <row r="187" spans="1:55">
      <c r="A187" s="366">
        <v>130</v>
      </c>
      <c r="B187" s="108"/>
      <c r="C187" s="286"/>
      <c r="D187" s="287"/>
      <c r="E187" s="287"/>
      <c r="F187" s="288"/>
      <c r="G187" s="290"/>
      <c r="H187" s="107"/>
      <c r="I187" s="290"/>
      <c r="J187" s="107"/>
      <c r="K187" s="358" t="str">
        <f t="shared" si="60"/>
        <v/>
      </c>
      <c r="L187" s="358">
        <f t="shared" ref="L187:L250" si="83">IF(G187&gt;0,DATE((G187),(H187+1),0),0)</f>
        <v>0</v>
      </c>
      <c r="M187" s="358">
        <f t="shared" ref="M187:M250" si="84">IF(I187&gt;0,DATE((I187),(J187+1),0),0)</f>
        <v>0</v>
      </c>
      <c r="N187" s="359" t="str">
        <f t="shared" ref="N187:N250" si="85">IF(OR($L187&gt;$U$49,$M187&gt;$U$49,AND($L187&gt;$M187,$M187&lt;&gt;0),AND($L187=0,$M187&lt;&gt;0)),"ERROR","")</f>
        <v/>
      </c>
      <c r="O187" s="359" t="str">
        <f t="shared" si="61"/>
        <v/>
      </c>
      <c r="P187" s="359" t="str">
        <f t="shared" si="62"/>
        <v/>
      </c>
      <c r="Q187" s="359" t="str">
        <f t="shared" si="63"/>
        <v/>
      </c>
      <c r="R187" s="359" t="str">
        <f t="shared" si="64"/>
        <v/>
      </c>
      <c r="S187" s="359" t="str">
        <f t="shared" si="65"/>
        <v/>
      </c>
      <c r="T187" s="431"/>
      <c r="U187" s="515"/>
      <c r="V187" s="108"/>
      <c r="W187" s="109"/>
      <c r="X187" s="110"/>
      <c r="Y187" s="111"/>
      <c r="Z187" s="113"/>
      <c r="AA187" s="112"/>
      <c r="AB187" s="431" t="str">
        <f t="shared" si="66"/>
        <v/>
      </c>
      <c r="AC187" s="704" t="str">
        <f t="shared" ref="AC187:AC250" si="86">IF(AF187="","",IF((AN187="")+(AN187="－"),IF((AO187="")+(AO187=0),"－",AO187),IF((AN187="PM☆☆☆")+(AN187="☆及びPM☆☆☆")+(AN187="☆☆及びPM☆☆☆")+(AN187="☆☆☆及びPM☆☆☆"),"PM☆☆☆",IF((AN187="PM☆☆☆☆")+(AN187="☆及びPM☆☆☆☆")+(AN187="☆☆及びPM☆☆☆☆")+(AN187="☆☆☆及びPM☆☆☆☆"),"PM☆☆☆☆",IF((AN187="新☆")+(AN187="新NOx☆")+(AN187="新PM☆"),"新☆（新長期）",AN187)))))</f>
        <v/>
      </c>
      <c r="AD187" s="622"/>
      <c r="AE187" s="462"/>
      <c r="AF187" s="360" t="str">
        <f t="shared" si="67"/>
        <v/>
      </c>
      <c r="AG187" s="360" t="str">
        <f t="shared" si="68"/>
        <v/>
      </c>
      <c r="AH187" s="361" t="str">
        <f t="shared" si="69"/>
        <v/>
      </c>
      <c r="AI187" s="361" t="str">
        <f t="shared" si="70"/>
        <v/>
      </c>
      <c r="AJ187" s="361" t="str">
        <f t="shared" si="71"/>
        <v/>
      </c>
      <c r="AK187" s="361" t="str">
        <f t="shared" si="72"/>
        <v/>
      </c>
      <c r="AL187" s="361" t="str">
        <f t="shared" si="73"/>
        <v/>
      </c>
      <c r="AM187" s="361" t="str">
        <f t="shared" si="74"/>
        <v/>
      </c>
      <c r="AN187" s="362" t="str">
        <f>IF(AF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2,FALSE),IF(OR(AJ187=1,AJ187=2),VLOOKUP(AH187,INDEX((係数_乗用_ガソリン,係数_乗用_CNG,係数_乗用_軽油,係数_乗用_メタノール,係数_乗用_LPG),1,1,AR187):INDEX((係数_乗用_ガソリン,係数_乗用_CNG,係数_乗用_軽油,係数_乗用_メタノール,係数_乗用_LPG),125,5,AR187),2,FALSE))))))</f>
        <v/>
      </c>
      <c r="AO187" s="362" t="str">
        <f>IF(T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3,FALSE),IF(OR(AJ187=1,AJ187=2),VLOOKUP(AH187,INDEX((係数_乗用_ガソリン,係数_乗用_CNG,係数_乗用_軽油,係数_乗用_メタノール,係数_乗用_LPG),1,1,AR187):INDEX((係数_乗用_ガソリン,係数_乗用_CNG,係数_乗用_軽油,係数_乗用_メタノール,係数_乗用_LPG),125,5,AR187),3,FALSE))))))</f>
        <v/>
      </c>
      <c r="AP187" s="361" t="str">
        <f t="shared" si="75"/>
        <v/>
      </c>
      <c r="AQ187" s="363" t="str">
        <f t="shared" si="76"/>
        <v/>
      </c>
      <c r="AR187" s="361" t="str">
        <f t="shared" si="77"/>
        <v/>
      </c>
      <c r="AS187" s="363" t="str">
        <f t="shared" si="78"/>
        <v/>
      </c>
      <c r="AT187" s="364" t="str">
        <f t="shared" si="79"/>
        <v/>
      </c>
      <c r="AX187" s="607" t="b">
        <f t="shared" ref="AX187:AX250" si="87">IF(AY187="FALSEFALSEFALSEFALSE","ハイブリッド")</f>
        <v>0</v>
      </c>
      <c r="AY187" s="6" t="str">
        <f t="shared" ref="AY187:AY250" si="88">EXACT(AZ187,BA187)&amp;IF(BA187="","")&amp;IF(AZ187="電気",TRUE)&amp;IF(AZ187="LPG",TRUE)</f>
        <v>FALSEFALSEFALSE</v>
      </c>
      <c r="AZ187" s="608">
        <f t="shared" si="80"/>
        <v>0</v>
      </c>
      <c r="BA187" s="609" t="str">
        <f t="shared" ref="BA187:BA250" si="89">IF(COUNTIFS(BC187,"*A*",BB187,"3"),"ハイブリッド(ガソリン)","")</f>
        <v/>
      </c>
      <c r="BB187" s="609">
        <f t="shared" si="81"/>
        <v>0</v>
      </c>
      <c r="BC187" s="604" t="str">
        <f t="shared" si="82"/>
        <v/>
      </c>
    </row>
    <row r="188" spans="1:55">
      <c r="A188" s="366">
        <v>131</v>
      </c>
      <c r="B188" s="108"/>
      <c r="C188" s="286"/>
      <c r="D188" s="287"/>
      <c r="E188" s="287"/>
      <c r="F188" s="288"/>
      <c r="G188" s="290"/>
      <c r="H188" s="107"/>
      <c r="I188" s="290"/>
      <c r="J188" s="107"/>
      <c r="K188" s="358" t="str">
        <f t="shared" si="60"/>
        <v/>
      </c>
      <c r="L188" s="358">
        <f t="shared" si="83"/>
        <v>0</v>
      </c>
      <c r="M188" s="358">
        <f t="shared" si="84"/>
        <v>0</v>
      </c>
      <c r="N188" s="359" t="str">
        <f t="shared" si="85"/>
        <v/>
      </c>
      <c r="O188" s="359" t="str">
        <f t="shared" si="61"/>
        <v/>
      </c>
      <c r="P188" s="359" t="str">
        <f t="shared" si="62"/>
        <v/>
      </c>
      <c r="Q188" s="359" t="str">
        <f t="shared" si="63"/>
        <v/>
      </c>
      <c r="R188" s="359" t="str">
        <f t="shared" si="64"/>
        <v/>
      </c>
      <c r="S188" s="359" t="str">
        <f t="shared" si="65"/>
        <v/>
      </c>
      <c r="T188" s="431"/>
      <c r="U188" s="515"/>
      <c r="V188" s="108"/>
      <c r="W188" s="109"/>
      <c r="X188" s="110"/>
      <c r="Y188" s="111"/>
      <c r="Z188" s="113"/>
      <c r="AA188" s="112"/>
      <c r="AB188" s="431" t="str">
        <f t="shared" si="66"/>
        <v/>
      </c>
      <c r="AC188" s="704" t="str">
        <f t="shared" si="86"/>
        <v/>
      </c>
      <c r="AD188" s="622"/>
      <c r="AE188" s="462"/>
      <c r="AF188" s="360" t="str">
        <f t="shared" si="67"/>
        <v/>
      </c>
      <c r="AG188" s="360" t="str">
        <f t="shared" si="68"/>
        <v/>
      </c>
      <c r="AH188" s="361" t="str">
        <f t="shared" si="69"/>
        <v/>
      </c>
      <c r="AI188" s="361" t="str">
        <f t="shared" si="70"/>
        <v/>
      </c>
      <c r="AJ188" s="361" t="str">
        <f t="shared" si="71"/>
        <v/>
      </c>
      <c r="AK188" s="361" t="str">
        <f t="shared" si="72"/>
        <v/>
      </c>
      <c r="AL188" s="361" t="str">
        <f t="shared" si="73"/>
        <v/>
      </c>
      <c r="AM188" s="361" t="str">
        <f t="shared" si="74"/>
        <v/>
      </c>
      <c r="AN188" s="362" t="str">
        <f>IF(AF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2,FALSE),IF(OR(AJ188=1,AJ188=2),VLOOKUP(AH188,INDEX((係数_乗用_ガソリン,係数_乗用_CNG,係数_乗用_軽油,係数_乗用_メタノール,係数_乗用_LPG),1,1,AR188):INDEX((係数_乗用_ガソリン,係数_乗用_CNG,係数_乗用_軽油,係数_乗用_メタノール,係数_乗用_LPG),125,5,AR188),2,FALSE))))))</f>
        <v/>
      </c>
      <c r="AO188" s="362" t="str">
        <f>IF(T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3,FALSE),IF(OR(AJ188=1,AJ188=2),VLOOKUP(AH188,INDEX((係数_乗用_ガソリン,係数_乗用_CNG,係数_乗用_軽油,係数_乗用_メタノール,係数_乗用_LPG),1,1,AR188):INDEX((係数_乗用_ガソリン,係数_乗用_CNG,係数_乗用_軽油,係数_乗用_メタノール,係数_乗用_LPG),125,5,AR188),3,FALSE))))))</f>
        <v/>
      </c>
      <c r="AP188" s="361" t="str">
        <f t="shared" si="75"/>
        <v/>
      </c>
      <c r="AQ188" s="363" t="str">
        <f t="shared" si="76"/>
        <v/>
      </c>
      <c r="AR188" s="361" t="str">
        <f t="shared" si="77"/>
        <v/>
      </c>
      <c r="AS188" s="363" t="str">
        <f t="shared" si="78"/>
        <v/>
      </c>
      <c r="AT188" s="364" t="str">
        <f t="shared" si="79"/>
        <v/>
      </c>
      <c r="AX188" s="607" t="b">
        <f t="shared" si="87"/>
        <v>0</v>
      </c>
      <c r="AY188" s="6" t="str">
        <f t="shared" si="88"/>
        <v>FALSEFALSEFALSE</v>
      </c>
      <c r="AZ188" s="608">
        <f t="shared" si="80"/>
        <v>0</v>
      </c>
      <c r="BA188" s="609" t="str">
        <f t="shared" si="89"/>
        <v/>
      </c>
      <c r="BB188" s="609">
        <f t="shared" si="81"/>
        <v>0</v>
      </c>
      <c r="BC188" s="604" t="str">
        <f t="shared" si="82"/>
        <v/>
      </c>
    </row>
    <row r="189" spans="1:55">
      <c r="A189" s="366">
        <v>132</v>
      </c>
      <c r="B189" s="108"/>
      <c r="C189" s="286"/>
      <c r="D189" s="287"/>
      <c r="E189" s="287"/>
      <c r="F189" s="288"/>
      <c r="G189" s="290"/>
      <c r="H189" s="107"/>
      <c r="I189" s="290"/>
      <c r="J189" s="107"/>
      <c r="K189" s="358" t="str">
        <f t="shared" si="60"/>
        <v/>
      </c>
      <c r="L189" s="358">
        <f t="shared" si="83"/>
        <v>0</v>
      </c>
      <c r="M189" s="358">
        <f t="shared" si="84"/>
        <v>0</v>
      </c>
      <c r="N189" s="359" t="str">
        <f t="shared" si="85"/>
        <v/>
      </c>
      <c r="O189" s="359" t="str">
        <f t="shared" si="61"/>
        <v/>
      </c>
      <c r="P189" s="359" t="str">
        <f t="shared" si="62"/>
        <v/>
      </c>
      <c r="Q189" s="359" t="str">
        <f t="shared" si="63"/>
        <v/>
      </c>
      <c r="R189" s="359" t="str">
        <f t="shared" si="64"/>
        <v/>
      </c>
      <c r="S189" s="359" t="str">
        <f t="shared" si="65"/>
        <v/>
      </c>
      <c r="T189" s="431"/>
      <c r="U189" s="515"/>
      <c r="V189" s="108"/>
      <c r="W189" s="109"/>
      <c r="X189" s="110"/>
      <c r="Y189" s="111"/>
      <c r="Z189" s="113"/>
      <c r="AA189" s="112"/>
      <c r="AB189" s="431" t="str">
        <f t="shared" si="66"/>
        <v/>
      </c>
      <c r="AC189" s="704" t="str">
        <f t="shared" si="86"/>
        <v/>
      </c>
      <c r="AD189" s="622"/>
      <c r="AE189" s="462"/>
      <c r="AF189" s="360" t="str">
        <f t="shared" si="67"/>
        <v/>
      </c>
      <c r="AG189" s="360" t="str">
        <f t="shared" si="68"/>
        <v/>
      </c>
      <c r="AH189" s="361" t="str">
        <f t="shared" si="69"/>
        <v/>
      </c>
      <c r="AI189" s="361" t="str">
        <f t="shared" si="70"/>
        <v/>
      </c>
      <c r="AJ189" s="361" t="str">
        <f t="shared" si="71"/>
        <v/>
      </c>
      <c r="AK189" s="361" t="str">
        <f t="shared" si="72"/>
        <v/>
      </c>
      <c r="AL189" s="361" t="str">
        <f t="shared" si="73"/>
        <v/>
      </c>
      <c r="AM189" s="361" t="str">
        <f t="shared" si="74"/>
        <v/>
      </c>
      <c r="AN189" s="362" t="str">
        <f>IF(AF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2,FALSE),IF(OR(AJ189=1,AJ189=2),VLOOKUP(AH189,INDEX((係数_乗用_ガソリン,係数_乗用_CNG,係数_乗用_軽油,係数_乗用_メタノール,係数_乗用_LPG),1,1,AR189):INDEX((係数_乗用_ガソリン,係数_乗用_CNG,係数_乗用_軽油,係数_乗用_メタノール,係数_乗用_LPG),125,5,AR189),2,FALSE))))))</f>
        <v/>
      </c>
      <c r="AO189" s="362" t="str">
        <f>IF(T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3,FALSE),IF(OR(AJ189=1,AJ189=2),VLOOKUP(AH189,INDEX((係数_乗用_ガソリン,係数_乗用_CNG,係数_乗用_軽油,係数_乗用_メタノール,係数_乗用_LPG),1,1,AR189):INDEX((係数_乗用_ガソリン,係数_乗用_CNG,係数_乗用_軽油,係数_乗用_メタノール,係数_乗用_LPG),125,5,AR189),3,FALSE))))))</f>
        <v/>
      </c>
      <c r="AP189" s="361" t="str">
        <f t="shared" si="75"/>
        <v/>
      </c>
      <c r="AQ189" s="363" t="str">
        <f t="shared" si="76"/>
        <v/>
      </c>
      <c r="AR189" s="361" t="str">
        <f t="shared" si="77"/>
        <v/>
      </c>
      <c r="AS189" s="363" t="str">
        <f t="shared" si="78"/>
        <v/>
      </c>
      <c r="AT189" s="364" t="str">
        <f t="shared" si="79"/>
        <v/>
      </c>
      <c r="AX189" s="607" t="b">
        <f t="shared" si="87"/>
        <v>0</v>
      </c>
      <c r="AY189" s="6" t="str">
        <f t="shared" si="88"/>
        <v>FALSEFALSEFALSE</v>
      </c>
      <c r="AZ189" s="608">
        <f t="shared" si="80"/>
        <v>0</v>
      </c>
      <c r="BA189" s="609" t="str">
        <f t="shared" si="89"/>
        <v/>
      </c>
      <c r="BB189" s="609">
        <f t="shared" si="81"/>
        <v>0</v>
      </c>
      <c r="BC189" s="604" t="str">
        <f t="shared" si="82"/>
        <v/>
      </c>
    </row>
    <row r="190" spans="1:55">
      <c r="A190" s="366">
        <v>133</v>
      </c>
      <c r="B190" s="108"/>
      <c r="C190" s="286"/>
      <c r="D190" s="287"/>
      <c r="E190" s="287"/>
      <c r="F190" s="288"/>
      <c r="G190" s="290"/>
      <c r="H190" s="107"/>
      <c r="I190" s="290"/>
      <c r="J190" s="107"/>
      <c r="K190" s="358" t="str">
        <f t="shared" si="60"/>
        <v/>
      </c>
      <c r="L190" s="358">
        <f t="shared" si="83"/>
        <v>0</v>
      </c>
      <c r="M190" s="358">
        <f t="shared" si="84"/>
        <v>0</v>
      </c>
      <c r="N190" s="359" t="str">
        <f t="shared" si="85"/>
        <v/>
      </c>
      <c r="O190" s="359" t="str">
        <f t="shared" si="61"/>
        <v/>
      </c>
      <c r="P190" s="359" t="str">
        <f t="shared" si="62"/>
        <v/>
      </c>
      <c r="Q190" s="359" t="str">
        <f t="shared" si="63"/>
        <v/>
      </c>
      <c r="R190" s="359" t="str">
        <f t="shared" si="64"/>
        <v/>
      </c>
      <c r="S190" s="359" t="str">
        <f t="shared" si="65"/>
        <v/>
      </c>
      <c r="T190" s="431"/>
      <c r="U190" s="515"/>
      <c r="V190" s="108"/>
      <c r="W190" s="109"/>
      <c r="X190" s="110"/>
      <c r="Y190" s="111"/>
      <c r="Z190" s="113"/>
      <c r="AA190" s="112"/>
      <c r="AB190" s="431" t="str">
        <f t="shared" si="66"/>
        <v/>
      </c>
      <c r="AC190" s="704" t="str">
        <f t="shared" si="86"/>
        <v/>
      </c>
      <c r="AD190" s="622"/>
      <c r="AE190" s="462"/>
      <c r="AF190" s="360" t="str">
        <f t="shared" si="67"/>
        <v/>
      </c>
      <c r="AG190" s="360" t="str">
        <f t="shared" si="68"/>
        <v/>
      </c>
      <c r="AH190" s="361" t="str">
        <f t="shared" si="69"/>
        <v/>
      </c>
      <c r="AI190" s="361" t="str">
        <f t="shared" si="70"/>
        <v/>
      </c>
      <c r="AJ190" s="361" t="str">
        <f t="shared" si="71"/>
        <v/>
      </c>
      <c r="AK190" s="361" t="str">
        <f t="shared" si="72"/>
        <v/>
      </c>
      <c r="AL190" s="361" t="str">
        <f t="shared" si="73"/>
        <v/>
      </c>
      <c r="AM190" s="361" t="str">
        <f t="shared" si="74"/>
        <v/>
      </c>
      <c r="AN190" s="362" t="str">
        <f>IF(AF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2,FALSE),IF(OR(AJ190=1,AJ190=2),VLOOKUP(AH190,INDEX((係数_乗用_ガソリン,係数_乗用_CNG,係数_乗用_軽油,係数_乗用_メタノール,係数_乗用_LPG),1,1,AR190):INDEX((係数_乗用_ガソリン,係数_乗用_CNG,係数_乗用_軽油,係数_乗用_メタノール,係数_乗用_LPG),125,5,AR190),2,FALSE))))))</f>
        <v/>
      </c>
      <c r="AO190" s="362" t="str">
        <f>IF(T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3,FALSE),IF(OR(AJ190=1,AJ190=2),VLOOKUP(AH190,INDEX((係数_乗用_ガソリン,係数_乗用_CNG,係数_乗用_軽油,係数_乗用_メタノール,係数_乗用_LPG),1,1,AR190):INDEX((係数_乗用_ガソリン,係数_乗用_CNG,係数_乗用_軽油,係数_乗用_メタノール,係数_乗用_LPG),125,5,AR190),3,FALSE))))))</f>
        <v/>
      </c>
      <c r="AP190" s="361" t="str">
        <f t="shared" si="75"/>
        <v/>
      </c>
      <c r="AQ190" s="363" t="str">
        <f t="shared" si="76"/>
        <v/>
      </c>
      <c r="AR190" s="361" t="str">
        <f t="shared" si="77"/>
        <v/>
      </c>
      <c r="AS190" s="363" t="str">
        <f t="shared" si="78"/>
        <v/>
      </c>
      <c r="AT190" s="364" t="str">
        <f t="shared" si="79"/>
        <v/>
      </c>
      <c r="AX190" s="607" t="b">
        <f t="shared" si="87"/>
        <v>0</v>
      </c>
      <c r="AY190" s="6" t="str">
        <f t="shared" si="88"/>
        <v>FALSEFALSEFALSE</v>
      </c>
      <c r="AZ190" s="608">
        <f t="shared" si="80"/>
        <v>0</v>
      </c>
      <c r="BA190" s="609" t="str">
        <f t="shared" si="89"/>
        <v/>
      </c>
      <c r="BB190" s="609">
        <f t="shared" si="81"/>
        <v>0</v>
      </c>
      <c r="BC190" s="604" t="str">
        <f t="shared" si="82"/>
        <v/>
      </c>
    </row>
    <row r="191" spans="1:55">
      <c r="A191" s="366">
        <v>134</v>
      </c>
      <c r="B191" s="108"/>
      <c r="C191" s="286"/>
      <c r="D191" s="287"/>
      <c r="E191" s="287"/>
      <c r="F191" s="288"/>
      <c r="G191" s="290"/>
      <c r="H191" s="107"/>
      <c r="I191" s="290"/>
      <c r="J191" s="107"/>
      <c r="K191" s="358" t="str">
        <f t="shared" si="60"/>
        <v/>
      </c>
      <c r="L191" s="358">
        <f t="shared" si="83"/>
        <v>0</v>
      </c>
      <c r="M191" s="358">
        <f t="shared" si="84"/>
        <v>0</v>
      </c>
      <c r="N191" s="359" t="str">
        <f t="shared" si="85"/>
        <v/>
      </c>
      <c r="O191" s="359" t="str">
        <f t="shared" si="61"/>
        <v/>
      </c>
      <c r="P191" s="359" t="str">
        <f t="shared" si="62"/>
        <v/>
      </c>
      <c r="Q191" s="359" t="str">
        <f t="shared" si="63"/>
        <v/>
      </c>
      <c r="R191" s="359" t="str">
        <f t="shared" si="64"/>
        <v/>
      </c>
      <c r="S191" s="359" t="str">
        <f t="shared" si="65"/>
        <v/>
      </c>
      <c r="T191" s="431"/>
      <c r="U191" s="515"/>
      <c r="V191" s="108"/>
      <c r="W191" s="109"/>
      <c r="X191" s="110"/>
      <c r="Y191" s="111"/>
      <c r="Z191" s="113"/>
      <c r="AA191" s="112"/>
      <c r="AB191" s="431" t="str">
        <f t="shared" si="66"/>
        <v/>
      </c>
      <c r="AC191" s="704" t="str">
        <f t="shared" si="86"/>
        <v/>
      </c>
      <c r="AD191" s="622"/>
      <c r="AE191" s="462"/>
      <c r="AF191" s="360" t="str">
        <f t="shared" si="67"/>
        <v/>
      </c>
      <c r="AG191" s="360" t="str">
        <f t="shared" si="68"/>
        <v/>
      </c>
      <c r="AH191" s="361" t="str">
        <f t="shared" si="69"/>
        <v/>
      </c>
      <c r="AI191" s="361" t="str">
        <f t="shared" si="70"/>
        <v/>
      </c>
      <c r="AJ191" s="361" t="str">
        <f t="shared" si="71"/>
        <v/>
      </c>
      <c r="AK191" s="361" t="str">
        <f t="shared" si="72"/>
        <v/>
      </c>
      <c r="AL191" s="361" t="str">
        <f t="shared" si="73"/>
        <v/>
      </c>
      <c r="AM191" s="361" t="str">
        <f t="shared" si="74"/>
        <v/>
      </c>
      <c r="AN191" s="362" t="str">
        <f>IF(AF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2,FALSE),IF(OR(AJ191=1,AJ191=2),VLOOKUP(AH191,INDEX((係数_乗用_ガソリン,係数_乗用_CNG,係数_乗用_軽油,係数_乗用_メタノール,係数_乗用_LPG),1,1,AR191):INDEX((係数_乗用_ガソリン,係数_乗用_CNG,係数_乗用_軽油,係数_乗用_メタノール,係数_乗用_LPG),125,5,AR191),2,FALSE))))))</f>
        <v/>
      </c>
      <c r="AO191" s="362" t="str">
        <f>IF(T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3,FALSE),IF(OR(AJ191=1,AJ191=2),VLOOKUP(AH191,INDEX((係数_乗用_ガソリン,係数_乗用_CNG,係数_乗用_軽油,係数_乗用_メタノール,係数_乗用_LPG),1,1,AR191):INDEX((係数_乗用_ガソリン,係数_乗用_CNG,係数_乗用_軽油,係数_乗用_メタノール,係数_乗用_LPG),125,5,AR191),3,FALSE))))))</f>
        <v/>
      </c>
      <c r="AP191" s="361" t="str">
        <f t="shared" si="75"/>
        <v/>
      </c>
      <c r="AQ191" s="363" t="str">
        <f t="shared" si="76"/>
        <v/>
      </c>
      <c r="AR191" s="361" t="str">
        <f t="shared" si="77"/>
        <v/>
      </c>
      <c r="AS191" s="363" t="str">
        <f t="shared" si="78"/>
        <v/>
      </c>
      <c r="AT191" s="364" t="str">
        <f t="shared" si="79"/>
        <v/>
      </c>
      <c r="AX191" s="607" t="b">
        <f t="shared" si="87"/>
        <v>0</v>
      </c>
      <c r="AY191" s="6" t="str">
        <f t="shared" si="88"/>
        <v>FALSEFALSEFALSE</v>
      </c>
      <c r="AZ191" s="608">
        <f t="shared" si="80"/>
        <v>0</v>
      </c>
      <c r="BA191" s="609" t="str">
        <f t="shared" si="89"/>
        <v/>
      </c>
      <c r="BB191" s="609">
        <f t="shared" si="81"/>
        <v>0</v>
      </c>
      <c r="BC191" s="604" t="str">
        <f t="shared" si="82"/>
        <v/>
      </c>
    </row>
    <row r="192" spans="1:55">
      <c r="A192" s="366">
        <v>135</v>
      </c>
      <c r="B192" s="108"/>
      <c r="C192" s="286"/>
      <c r="D192" s="287"/>
      <c r="E192" s="287"/>
      <c r="F192" s="288"/>
      <c r="G192" s="290"/>
      <c r="H192" s="107"/>
      <c r="I192" s="290"/>
      <c r="J192" s="107"/>
      <c r="K192" s="358" t="str">
        <f t="shared" si="60"/>
        <v/>
      </c>
      <c r="L192" s="358">
        <f t="shared" si="83"/>
        <v>0</v>
      </c>
      <c r="M192" s="358">
        <f t="shared" si="84"/>
        <v>0</v>
      </c>
      <c r="N192" s="359" t="str">
        <f t="shared" si="85"/>
        <v/>
      </c>
      <c r="O192" s="359" t="str">
        <f t="shared" si="61"/>
        <v/>
      </c>
      <c r="P192" s="359" t="str">
        <f t="shared" si="62"/>
        <v/>
      </c>
      <c r="Q192" s="359" t="str">
        <f t="shared" si="63"/>
        <v/>
      </c>
      <c r="R192" s="359" t="str">
        <f t="shared" si="64"/>
        <v/>
      </c>
      <c r="S192" s="359" t="str">
        <f t="shared" si="65"/>
        <v/>
      </c>
      <c r="T192" s="431"/>
      <c r="U192" s="515"/>
      <c r="V192" s="108"/>
      <c r="W192" s="109"/>
      <c r="X192" s="110"/>
      <c r="Y192" s="111"/>
      <c r="Z192" s="113"/>
      <c r="AA192" s="112"/>
      <c r="AB192" s="431" t="str">
        <f t="shared" si="66"/>
        <v/>
      </c>
      <c r="AC192" s="704" t="str">
        <f t="shared" si="86"/>
        <v/>
      </c>
      <c r="AD192" s="622"/>
      <c r="AE192" s="462"/>
      <c r="AF192" s="360" t="str">
        <f t="shared" si="67"/>
        <v/>
      </c>
      <c r="AG192" s="360" t="str">
        <f t="shared" si="68"/>
        <v/>
      </c>
      <c r="AH192" s="361" t="str">
        <f t="shared" si="69"/>
        <v/>
      </c>
      <c r="AI192" s="361" t="str">
        <f t="shared" si="70"/>
        <v/>
      </c>
      <c r="AJ192" s="361" t="str">
        <f t="shared" si="71"/>
        <v/>
      </c>
      <c r="AK192" s="361" t="str">
        <f t="shared" si="72"/>
        <v/>
      </c>
      <c r="AL192" s="361" t="str">
        <f t="shared" si="73"/>
        <v/>
      </c>
      <c r="AM192" s="361" t="str">
        <f t="shared" si="74"/>
        <v/>
      </c>
      <c r="AN192" s="362" t="str">
        <f>IF(AF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2,FALSE),IF(OR(AJ192=1,AJ192=2),VLOOKUP(AH192,INDEX((係数_乗用_ガソリン,係数_乗用_CNG,係数_乗用_軽油,係数_乗用_メタノール,係数_乗用_LPG),1,1,AR192):INDEX((係数_乗用_ガソリン,係数_乗用_CNG,係数_乗用_軽油,係数_乗用_メタノール,係数_乗用_LPG),125,5,AR192),2,FALSE))))))</f>
        <v/>
      </c>
      <c r="AO192" s="362" t="str">
        <f>IF(T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3,FALSE),IF(OR(AJ192=1,AJ192=2),VLOOKUP(AH192,INDEX((係数_乗用_ガソリン,係数_乗用_CNG,係数_乗用_軽油,係数_乗用_メタノール,係数_乗用_LPG),1,1,AR192):INDEX((係数_乗用_ガソリン,係数_乗用_CNG,係数_乗用_軽油,係数_乗用_メタノール,係数_乗用_LPG),125,5,AR192),3,FALSE))))))</f>
        <v/>
      </c>
      <c r="AP192" s="361" t="str">
        <f t="shared" si="75"/>
        <v/>
      </c>
      <c r="AQ192" s="363" t="str">
        <f t="shared" si="76"/>
        <v/>
      </c>
      <c r="AR192" s="361" t="str">
        <f t="shared" si="77"/>
        <v/>
      </c>
      <c r="AS192" s="363" t="str">
        <f t="shared" si="78"/>
        <v/>
      </c>
      <c r="AT192" s="364" t="str">
        <f t="shared" si="79"/>
        <v/>
      </c>
      <c r="AX192" s="607" t="b">
        <f t="shared" si="87"/>
        <v>0</v>
      </c>
      <c r="AY192" s="6" t="str">
        <f t="shared" si="88"/>
        <v>FALSEFALSEFALSE</v>
      </c>
      <c r="AZ192" s="608">
        <f t="shared" si="80"/>
        <v>0</v>
      </c>
      <c r="BA192" s="609" t="str">
        <f t="shared" si="89"/>
        <v/>
      </c>
      <c r="BB192" s="609">
        <f t="shared" si="81"/>
        <v>0</v>
      </c>
      <c r="BC192" s="604" t="str">
        <f t="shared" si="82"/>
        <v/>
      </c>
    </row>
    <row r="193" spans="1:55">
      <c r="A193" s="366">
        <v>136</v>
      </c>
      <c r="B193" s="108"/>
      <c r="C193" s="286"/>
      <c r="D193" s="287"/>
      <c r="E193" s="287"/>
      <c r="F193" s="288"/>
      <c r="G193" s="290"/>
      <c r="H193" s="107"/>
      <c r="I193" s="290"/>
      <c r="J193" s="107"/>
      <c r="K193" s="358" t="str">
        <f t="shared" si="60"/>
        <v/>
      </c>
      <c r="L193" s="358">
        <f t="shared" si="83"/>
        <v>0</v>
      </c>
      <c r="M193" s="358">
        <f t="shared" si="84"/>
        <v>0</v>
      </c>
      <c r="N193" s="359" t="str">
        <f t="shared" si="85"/>
        <v/>
      </c>
      <c r="O193" s="359" t="str">
        <f t="shared" si="61"/>
        <v/>
      </c>
      <c r="P193" s="359" t="str">
        <f t="shared" si="62"/>
        <v/>
      </c>
      <c r="Q193" s="359" t="str">
        <f t="shared" si="63"/>
        <v/>
      </c>
      <c r="R193" s="359" t="str">
        <f t="shared" si="64"/>
        <v/>
      </c>
      <c r="S193" s="359" t="str">
        <f t="shared" si="65"/>
        <v/>
      </c>
      <c r="T193" s="431"/>
      <c r="U193" s="515"/>
      <c r="V193" s="108"/>
      <c r="W193" s="109"/>
      <c r="X193" s="110"/>
      <c r="Y193" s="111"/>
      <c r="Z193" s="113"/>
      <c r="AA193" s="112"/>
      <c r="AB193" s="431" t="str">
        <f t="shared" si="66"/>
        <v/>
      </c>
      <c r="AC193" s="704" t="str">
        <f t="shared" si="86"/>
        <v/>
      </c>
      <c r="AD193" s="622"/>
      <c r="AE193" s="462"/>
      <c r="AF193" s="360" t="str">
        <f t="shared" si="67"/>
        <v/>
      </c>
      <c r="AG193" s="360" t="str">
        <f t="shared" si="68"/>
        <v/>
      </c>
      <c r="AH193" s="361" t="str">
        <f t="shared" si="69"/>
        <v/>
      </c>
      <c r="AI193" s="361" t="str">
        <f t="shared" si="70"/>
        <v/>
      </c>
      <c r="AJ193" s="361" t="str">
        <f t="shared" si="71"/>
        <v/>
      </c>
      <c r="AK193" s="361" t="str">
        <f t="shared" si="72"/>
        <v/>
      </c>
      <c r="AL193" s="361" t="str">
        <f t="shared" si="73"/>
        <v/>
      </c>
      <c r="AM193" s="361" t="str">
        <f t="shared" si="74"/>
        <v/>
      </c>
      <c r="AN193" s="362" t="str">
        <f>IF(AF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2,FALSE),IF(OR(AJ193=1,AJ193=2),VLOOKUP(AH193,INDEX((係数_乗用_ガソリン,係数_乗用_CNG,係数_乗用_軽油,係数_乗用_メタノール,係数_乗用_LPG),1,1,AR193):INDEX((係数_乗用_ガソリン,係数_乗用_CNG,係数_乗用_軽油,係数_乗用_メタノール,係数_乗用_LPG),125,5,AR193),2,FALSE))))))</f>
        <v/>
      </c>
      <c r="AO193" s="362" t="str">
        <f>IF(T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3,FALSE),IF(OR(AJ193=1,AJ193=2),VLOOKUP(AH193,INDEX((係数_乗用_ガソリン,係数_乗用_CNG,係数_乗用_軽油,係数_乗用_メタノール,係数_乗用_LPG),1,1,AR193):INDEX((係数_乗用_ガソリン,係数_乗用_CNG,係数_乗用_軽油,係数_乗用_メタノール,係数_乗用_LPG),125,5,AR193),3,FALSE))))))</f>
        <v/>
      </c>
      <c r="AP193" s="361" t="str">
        <f t="shared" si="75"/>
        <v/>
      </c>
      <c r="AQ193" s="363" t="str">
        <f t="shared" si="76"/>
        <v/>
      </c>
      <c r="AR193" s="361" t="str">
        <f t="shared" si="77"/>
        <v/>
      </c>
      <c r="AS193" s="363" t="str">
        <f t="shared" si="78"/>
        <v/>
      </c>
      <c r="AT193" s="364" t="str">
        <f t="shared" si="79"/>
        <v/>
      </c>
      <c r="AX193" s="607" t="b">
        <f t="shared" si="87"/>
        <v>0</v>
      </c>
      <c r="AY193" s="6" t="str">
        <f t="shared" si="88"/>
        <v>FALSEFALSEFALSE</v>
      </c>
      <c r="AZ193" s="608">
        <f t="shared" si="80"/>
        <v>0</v>
      </c>
      <c r="BA193" s="609" t="str">
        <f t="shared" si="89"/>
        <v/>
      </c>
      <c r="BB193" s="609">
        <f t="shared" si="81"/>
        <v>0</v>
      </c>
      <c r="BC193" s="604" t="str">
        <f t="shared" si="82"/>
        <v/>
      </c>
    </row>
    <row r="194" spans="1:55">
      <c r="A194" s="366">
        <v>137</v>
      </c>
      <c r="B194" s="108"/>
      <c r="C194" s="286"/>
      <c r="D194" s="287"/>
      <c r="E194" s="287"/>
      <c r="F194" s="288"/>
      <c r="G194" s="290"/>
      <c r="H194" s="107"/>
      <c r="I194" s="290"/>
      <c r="J194" s="107"/>
      <c r="K194" s="358" t="str">
        <f t="shared" si="60"/>
        <v/>
      </c>
      <c r="L194" s="358">
        <f t="shared" si="83"/>
        <v>0</v>
      </c>
      <c r="M194" s="358">
        <f t="shared" si="84"/>
        <v>0</v>
      </c>
      <c r="N194" s="359" t="str">
        <f t="shared" si="85"/>
        <v/>
      </c>
      <c r="O194" s="359" t="str">
        <f t="shared" si="61"/>
        <v/>
      </c>
      <c r="P194" s="359" t="str">
        <f t="shared" si="62"/>
        <v/>
      </c>
      <c r="Q194" s="359" t="str">
        <f t="shared" si="63"/>
        <v/>
      </c>
      <c r="R194" s="359" t="str">
        <f t="shared" si="64"/>
        <v/>
      </c>
      <c r="S194" s="359" t="str">
        <f t="shared" si="65"/>
        <v/>
      </c>
      <c r="T194" s="431"/>
      <c r="U194" s="515"/>
      <c r="V194" s="108"/>
      <c r="W194" s="109"/>
      <c r="X194" s="110"/>
      <c r="Y194" s="111"/>
      <c r="Z194" s="113"/>
      <c r="AA194" s="112"/>
      <c r="AB194" s="431" t="str">
        <f t="shared" si="66"/>
        <v/>
      </c>
      <c r="AC194" s="704" t="str">
        <f t="shared" si="86"/>
        <v/>
      </c>
      <c r="AD194" s="622"/>
      <c r="AE194" s="462"/>
      <c r="AF194" s="360" t="str">
        <f t="shared" si="67"/>
        <v/>
      </c>
      <c r="AG194" s="360" t="str">
        <f t="shared" si="68"/>
        <v/>
      </c>
      <c r="AH194" s="361" t="str">
        <f t="shared" si="69"/>
        <v/>
      </c>
      <c r="AI194" s="361" t="str">
        <f t="shared" si="70"/>
        <v/>
      </c>
      <c r="AJ194" s="361" t="str">
        <f t="shared" si="71"/>
        <v/>
      </c>
      <c r="AK194" s="361" t="str">
        <f t="shared" si="72"/>
        <v/>
      </c>
      <c r="AL194" s="361" t="str">
        <f t="shared" si="73"/>
        <v/>
      </c>
      <c r="AM194" s="361" t="str">
        <f t="shared" si="74"/>
        <v/>
      </c>
      <c r="AN194" s="362" t="str">
        <f>IF(AF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2,FALSE),IF(OR(AJ194=1,AJ194=2),VLOOKUP(AH194,INDEX((係数_乗用_ガソリン,係数_乗用_CNG,係数_乗用_軽油,係数_乗用_メタノール,係数_乗用_LPG),1,1,AR194):INDEX((係数_乗用_ガソリン,係数_乗用_CNG,係数_乗用_軽油,係数_乗用_メタノール,係数_乗用_LPG),125,5,AR194),2,FALSE))))))</f>
        <v/>
      </c>
      <c r="AO194" s="362" t="str">
        <f>IF(T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3,FALSE),IF(OR(AJ194=1,AJ194=2),VLOOKUP(AH194,INDEX((係数_乗用_ガソリン,係数_乗用_CNG,係数_乗用_軽油,係数_乗用_メタノール,係数_乗用_LPG),1,1,AR194):INDEX((係数_乗用_ガソリン,係数_乗用_CNG,係数_乗用_軽油,係数_乗用_メタノール,係数_乗用_LPG),125,5,AR194),3,FALSE))))))</f>
        <v/>
      </c>
      <c r="AP194" s="361" t="str">
        <f t="shared" si="75"/>
        <v/>
      </c>
      <c r="AQ194" s="363" t="str">
        <f t="shared" si="76"/>
        <v/>
      </c>
      <c r="AR194" s="361" t="str">
        <f t="shared" si="77"/>
        <v/>
      </c>
      <c r="AS194" s="363" t="str">
        <f t="shared" si="78"/>
        <v/>
      </c>
      <c r="AT194" s="364" t="str">
        <f t="shared" si="79"/>
        <v/>
      </c>
      <c r="AX194" s="607" t="b">
        <f t="shared" si="87"/>
        <v>0</v>
      </c>
      <c r="AY194" s="6" t="str">
        <f t="shared" si="88"/>
        <v>FALSEFALSEFALSE</v>
      </c>
      <c r="AZ194" s="608">
        <f t="shared" si="80"/>
        <v>0</v>
      </c>
      <c r="BA194" s="609" t="str">
        <f t="shared" si="89"/>
        <v/>
      </c>
      <c r="BB194" s="609">
        <f t="shared" si="81"/>
        <v>0</v>
      </c>
      <c r="BC194" s="604" t="str">
        <f t="shared" si="82"/>
        <v/>
      </c>
    </row>
    <row r="195" spans="1:55">
      <c r="A195" s="366">
        <v>138</v>
      </c>
      <c r="B195" s="108"/>
      <c r="C195" s="286"/>
      <c r="D195" s="287"/>
      <c r="E195" s="287"/>
      <c r="F195" s="288"/>
      <c r="G195" s="290"/>
      <c r="H195" s="107"/>
      <c r="I195" s="290"/>
      <c r="J195" s="107"/>
      <c r="K195" s="358" t="str">
        <f t="shared" si="60"/>
        <v/>
      </c>
      <c r="L195" s="358">
        <f t="shared" si="83"/>
        <v>0</v>
      </c>
      <c r="M195" s="358">
        <f t="shared" si="84"/>
        <v>0</v>
      </c>
      <c r="N195" s="359" t="str">
        <f t="shared" si="85"/>
        <v/>
      </c>
      <c r="O195" s="359" t="str">
        <f t="shared" si="61"/>
        <v/>
      </c>
      <c r="P195" s="359" t="str">
        <f t="shared" si="62"/>
        <v/>
      </c>
      <c r="Q195" s="359" t="str">
        <f t="shared" si="63"/>
        <v/>
      </c>
      <c r="R195" s="359" t="str">
        <f t="shared" si="64"/>
        <v/>
      </c>
      <c r="S195" s="359" t="str">
        <f t="shared" si="65"/>
        <v/>
      </c>
      <c r="T195" s="431"/>
      <c r="U195" s="515"/>
      <c r="V195" s="108"/>
      <c r="W195" s="109"/>
      <c r="X195" s="110"/>
      <c r="Y195" s="111"/>
      <c r="Z195" s="113"/>
      <c r="AA195" s="112"/>
      <c r="AB195" s="431" t="str">
        <f t="shared" si="66"/>
        <v/>
      </c>
      <c r="AC195" s="704" t="str">
        <f t="shared" si="86"/>
        <v/>
      </c>
      <c r="AD195" s="622"/>
      <c r="AE195" s="462"/>
      <c r="AF195" s="360" t="str">
        <f t="shared" si="67"/>
        <v/>
      </c>
      <c r="AG195" s="360" t="str">
        <f t="shared" si="68"/>
        <v/>
      </c>
      <c r="AH195" s="361" t="str">
        <f t="shared" si="69"/>
        <v/>
      </c>
      <c r="AI195" s="361" t="str">
        <f t="shared" si="70"/>
        <v/>
      </c>
      <c r="AJ195" s="361" t="str">
        <f t="shared" si="71"/>
        <v/>
      </c>
      <c r="AK195" s="361" t="str">
        <f t="shared" si="72"/>
        <v/>
      </c>
      <c r="AL195" s="361" t="str">
        <f t="shared" si="73"/>
        <v/>
      </c>
      <c r="AM195" s="361" t="str">
        <f t="shared" si="74"/>
        <v/>
      </c>
      <c r="AN195" s="362" t="str">
        <f>IF(AF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2,FALSE),IF(OR(AJ195=1,AJ195=2),VLOOKUP(AH195,INDEX((係数_乗用_ガソリン,係数_乗用_CNG,係数_乗用_軽油,係数_乗用_メタノール,係数_乗用_LPG),1,1,AR195):INDEX((係数_乗用_ガソリン,係数_乗用_CNG,係数_乗用_軽油,係数_乗用_メタノール,係数_乗用_LPG),125,5,AR195),2,FALSE))))))</f>
        <v/>
      </c>
      <c r="AO195" s="362" t="str">
        <f>IF(T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3,FALSE),IF(OR(AJ195=1,AJ195=2),VLOOKUP(AH195,INDEX((係数_乗用_ガソリン,係数_乗用_CNG,係数_乗用_軽油,係数_乗用_メタノール,係数_乗用_LPG),1,1,AR195):INDEX((係数_乗用_ガソリン,係数_乗用_CNG,係数_乗用_軽油,係数_乗用_メタノール,係数_乗用_LPG),125,5,AR195),3,FALSE))))))</f>
        <v/>
      </c>
      <c r="AP195" s="361" t="str">
        <f t="shared" si="75"/>
        <v/>
      </c>
      <c r="AQ195" s="363" t="str">
        <f t="shared" si="76"/>
        <v/>
      </c>
      <c r="AR195" s="361" t="str">
        <f t="shared" si="77"/>
        <v/>
      </c>
      <c r="AS195" s="363" t="str">
        <f t="shared" si="78"/>
        <v/>
      </c>
      <c r="AT195" s="364" t="str">
        <f t="shared" si="79"/>
        <v/>
      </c>
      <c r="AX195" s="607" t="b">
        <f t="shared" si="87"/>
        <v>0</v>
      </c>
      <c r="AY195" s="6" t="str">
        <f t="shared" si="88"/>
        <v>FALSEFALSEFALSE</v>
      </c>
      <c r="AZ195" s="608">
        <f t="shared" si="80"/>
        <v>0</v>
      </c>
      <c r="BA195" s="609" t="str">
        <f t="shared" si="89"/>
        <v/>
      </c>
      <c r="BB195" s="609">
        <f t="shared" si="81"/>
        <v>0</v>
      </c>
      <c r="BC195" s="604" t="str">
        <f t="shared" si="82"/>
        <v/>
      </c>
    </row>
    <row r="196" spans="1:55">
      <c r="A196" s="366">
        <v>139</v>
      </c>
      <c r="B196" s="108"/>
      <c r="C196" s="286"/>
      <c r="D196" s="287"/>
      <c r="E196" s="287"/>
      <c r="F196" s="288"/>
      <c r="G196" s="290"/>
      <c r="H196" s="107"/>
      <c r="I196" s="290"/>
      <c r="J196" s="107"/>
      <c r="K196" s="358" t="str">
        <f t="shared" si="60"/>
        <v/>
      </c>
      <c r="L196" s="358">
        <f t="shared" si="83"/>
        <v>0</v>
      </c>
      <c r="M196" s="358">
        <f t="shared" si="84"/>
        <v>0</v>
      </c>
      <c r="N196" s="359" t="str">
        <f t="shared" si="85"/>
        <v/>
      </c>
      <c r="O196" s="359" t="str">
        <f t="shared" si="61"/>
        <v/>
      </c>
      <c r="P196" s="359" t="str">
        <f t="shared" si="62"/>
        <v/>
      </c>
      <c r="Q196" s="359" t="str">
        <f t="shared" si="63"/>
        <v/>
      </c>
      <c r="R196" s="359" t="str">
        <f t="shared" si="64"/>
        <v/>
      </c>
      <c r="S196" s="359" t="str">
        <f t="shared" si="65"/>
        <v/>
      </c>
      <c r="T196" s="431"/>
      <c r="U196" s="515"/>
      <c r="V196" s="108"/>
      <c r="W196" s="109"/>
      <c r="X196" s="110"/>
      <c r="Y196" s="111"/>
      <c r="Z196" s="113"/>
      <c r="AA196" s="112"/>
      <c r="AB196" s="431" t="str">
        <f t="shared" si="66"/>
        <v/>
      </c>
      <c r="AC196" s="704" t="str">
        <f t="shared" si="86"/>
        <v/>
      </c>
      <c r="AD196" s="622"/>
      <c r="AE196" s="462"/>
      <c r="AF196" s="360" t="str">
        <f t="shared" si="67"/>
        <v/>
      </c>
      <c r="AG196" s="360" t="str">
        <f t="shared" si="68"/>
        <v/>
      </c>
      <c r="AH196" s="361" t="str">
        <f t="shared" si="69"/>
        <v/>
      </c>
      <c r="AI196" s="361" t="str">
        <f t="shared" si="70"/>
        <v/>
      </c>
      <c r="AJ196" s="361" t="str">
        <f t="shared" si="71"/>
        <v/>
      </c>
      <c r="AK196" s="361" t="str">
        <f t="shared" si="72"/>
        <v/>
      </c>
      <c r="AL196" s="361" t="str">
        <f t="shared" si="73"/>
        <v/>
      </c>
      <c r="AM196" s="361" t="str">
        <f t="shared" si="74"/>
        <v/>
      </c>
      <c r="AN196" s="362" t="str">
        <f>IF(AF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2,FALSE),IF(OR(AJ196=1,AJ196=2),VLOOKUP(AH196,INDEX((係数_乗用_ガソリン,係数_乗用_CNG,係数_乗用_軽油,係数_乗用_メタノール,係数_乗用_LPG),1,1,AR196):INDEX((係数_乗用_ガソリン,係数_乗用_CNG,係数_乗用_軽油,係数_乗用_メタノール,係数_乗用_LPG),125,5,AR196),2,FALSE))))))</f>
        <v/>
      </c>
      <c r="AO196" s="362" t="str">
        <f>IF(T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3,FALSE),IF(OR(AJ196=1,AJ196=2),VLOOKUP(AH196,INDEX((係数_乗用_ガソリン,係数_乗用_CNG,係数_乗用_軽油,係数_乗用_メタノール,係数_乗用_LPG),1,1,AR196):INDEX((係数_乗用_ガソリン,係数_乗用_CNG,係数_乗用_軽油,係数_乗用_メタノール,係数_乗用_LPG),125,5,AR196),3,FALSE))))))</f>
        <v/>
      </c>
      <c r="AP196" s="361" t="str">
        <f t="shared" si="75"/>
        <v/>
      </c>
      <c r="AQ196" s="363" t="str">
        <f t="shared" si="76"/>
        <v/>
      </c>
      <c r="AR196" s="361" t="str">
        <f t="shared" si="77"/>
        <v/>
      </c>
      <c r="AS196" s="363" t="str">
        <f t="shared" si="78"/>
        <v/>
      </c>
      <c r="AT196" s="364" t="str">
        <f t="shared" si="79"/>
        <v/>
      </c>
      <c r="AX196" s="607" t="b">
        <f t="shared" si="87"/>
        <v>0</v>
      </c>
      <c r="AY196" s="6" t="str">
        <f t="shared" si="88"/>
        <v>FALSEFALSEFALSE</v>
      </c>
      <c r="AZ196" s="608">
        <f t="shared" si="80"/>
        <v>0</v>
      </c>
      <c r="BA196" s="609" t="str">
        <f t="shared" si="89"/>
        <v/>
      </c>
      <c r="BB196" s="609">
        <f t="shared" si="81"/>
        <v>0</v>
      </c>
      <c r="BC196" s="604" t="str">
        <f t="shared" si="82"/>
        <v/>
      </c>
    </row>
    <row r="197" spans="1:55">
      <c r="A197" s="366">
        <v>140</v>
      </c>
      <c r="B197" s="108"/>
      <c r="C197" s="286"/>
      <c r="D197" s="287"/>
      <c r="E197" s="287"/>
      <c r="F197" s="288"/>
      <c r="G197" s="290"/>
      <c r="H197" s="107"/>
      <c r="I197" s="290"/>
      <c r="J197" s="107"/>
      <c r="K197" s="358" t="str">
        <f t="shared" si="60"/>
        <v/>
      </c>
      <c r="L197" s="358">
        <f t="shared" si="83"/>
        <v>0</v>
      </c>
      <c r="M197" s="358">
        <f t="shared" si="84"/>
        <v>0</v>
      </c>
      <c r="N197" s="359" t="str">
        <f t="shared" si="85"/>
        <v/>
      </c>
      <c r="O197" s="359" t="str">
        <f t="shared" si="61"/>
        <v/>
      </c>
      <c r="P197" s="359" t="str">
        <f t="shared" si="62"/>
        <v/>
      </c>
      <c r="Q197" s="359" t="str">
        <f t="shared" si="63"/>
        <v/>
      </c>
      <c r="R197" s="359" t="str">
        <f t="shared" si="64"/>
        <v/>
      </c>
      <c r="S197" s="359" t="str">
        <f t="shared" si="65"/>
        <v/>
      </c>
      <c r="T197" s="431"/>
      <c r="U197" s="515"/>
      <c r="V197" s="108"/>
      <c r="W197" s="109"/>
      <c r="X197" s="110"/>
      <c r="Y197" s="111"/>
      <c r="Z197" s="113"/>
      <c r="AA197" s="112"/>
      <c r="AB197" s="431" t="str">
        <f t="shared" si="66"/>
        <v/>
      </c>
      <c r="AC197" s="704" t="str">
        <f t="shared" si="86"/>
        <v/>
      </c>
      <c r="AD197" s="622"/>
      <c r="AE197" s="462"/>
      <c r="AF197" s="360" t="str">
        <f t="shared" si="67"/>
        <v/>
      </c>
      <c r="AG197" s="360" t="str">
        <f t="shared" si="68"/>
        <v/>
      </c>
      <c r="AH197" s="361" t="str">
        <f t="shared" si="69"/>
        <v/>
      </c>
      <c r="AI197" s="361" t="str">
        <f t="shared" si="70"/>
        <v/>
      </c>
      <c r="AJ197" s="361" t="str">
        <f t="shared" si="71"/>
        <v/>
      </c>
      <c r="AK197" s="361" t="str">
        <f t="shared" si="72"/>
        <v/>
      </c>
      <c r="AL197" s="361" t="str">
        <f t="shared" si="73"/>
        <v/>
      </c>
      <c r="AM197" s="361" t="str">
        <f t="shared" si="74"/>
        <v/>
      </c>
      <c r="AN197" s="362" t="str">
        <f>IF(AF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2,FALSE),IF(OR(AJ197=1,AJ197=2),VLOOKUP(AH197,INDEX((係数_乗用_ガソリン,係数_乗用_CNG,係数_乗用_軽油,係数_乗用_メタノール,係数_乗用_LPG),1,1,AR197):INDEX((係数_乗用_ガソリン,係数_乗用_CNG,係数_乗用_軽油,係数_乗用_メタノール,係数_乗用_LPG),125,5,AR197),2,FALSE))))))</f>
        <v/>
      </c>
      <c r="AO197" s="362" t="str">
        <f>IF(T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3,FALSE),IF(OR(AJ197=1,AJ197=2),VLOOKUP(AH197,INDEX((係数_乗用_ガソリン,係数_乗用_CNG,係数_乗用_軽油,係数_乗用_メタノール,係数_乗用_LPG),1,1,AR197):INDEX((係数_乗用_ガソリン,係数_乗用_CNG,係数_乗用_軽油,係数_乗用_メタノール,係数_乗用_LPG),125,5,AR197),3,FALSE))))))</f>
        <v/>
      </c>
      <c r="AP197" s="361" t="str">
        <f t="shared" si="75"/>
        <v/>
      </c>
      <c r="AQ197" s="363" t="str">
        <f t="shared" si="76"/>
        <v/>
      </c>
      <c r="AR197" s="361" t="str">
        <f t="shared" si="77"/>
        <v/>
      </c>
      <c r="AS197" s="363" t="str">
        <f t="shared" si="78"/>
        <v/>
      </c>
      <c r="AT197" s="364" t="str">
        <f t="shared" si="79"/>
        <v/>
      </c>
      <c r="AX197" s="607" t="b">
        <f t="shared" si="87"/>
        <v>0</v>
      </c>
      <c r="AY197" s="6" t="str">
        <f t="shared" si="88"/>
        <v>FALSEFALSEFALSE</v>
      </c>
      <c r="AZ197" s="608">
        <f t="shared" si="80"/>
        <v>0</v>
      </c>
      <c r="BA197" s="609" t="str">
        <f t="shared" si="89"/>
        <v/>
      </c>
      <c r="BB197" s="609">
        <f t="shared" si="81"/>
        <v>0</v>
      </c>
      <c r="BC197" s="604" t="str">
        <f t="shared" si="82"/>
        <v/>
      </c>
    </row>
    <row r="198" spans="1:55">
      <c r="A198" s="366">
        <v>141</v>
      </c>
      <c r="B198" s="108"/>
      <c r="C198" s="286"/>
      <c r="D198" s="287"/>
      <c r="E198" s="287"/>
      <c r="F198" s="288"/>
      <c r="G198" s="290"/>
      <c r="H198" s="107"/>
      <c r="I198" s="290"/>
      <c r="J198" s="107"/>
      <c r="K198" s="358" t="str">
        <f t="shared" si="60"/>
        <v/>
      </c>
      <c r="L198" s="358">
        <f t="shared" si="83"/>
        <v>0</v>
      </c>
      <c r="M198" s="358">
        <f t="shared" si="84"/>
        <v>0</v>
      </c>
      <c r="N198" s="359" t="str">
        <f t="shared" si="85"/>
        <v/>
      </c>
      <c r="O198" s="359" t="str">
        <f t="shared" si="61"/>
        <v/>
      </c>
      <c r="P198" s="359" t="str">
        <f t="shared" si="62"/>
        <v/>
      </c>
      <c r="Q198" s="359" t="str">
        <f t="shared" si="63"/>
        <v/>
      </c>
      <c r="R198" s="359" t="str">
        <f t="shared" si="64"/>
        <v/>
      </c>
      <c r="S198" s="359" t="str">
        <f t="shared" si="65"/>
        <v/>
      </c>
      <c r="T198" s="431"/>
      <c r="U198" s="515"/>
      <c r="V198" s="108"/>
      <c r="W198" s="109"/>
      <c r="X198" s="110"/>
      <c r="Y198" s="111"/>
      <c r="Z198" s="113"/>
      <c r="AA198" s="112"/>
      <c r="AB198" s="431" t="str">
        <f t="shared" si="66"/>
        <v/>
      </c>
      <c r="AC198" s="704" t="str">
        <f t="shared" si="86"/>
        <v/>
      </c>
      <c r="AD198" s="622"/>
      <c r="AE198" s="462"/>
      <c r="AF198" s="360" t="str">
        <f t="shared" si="67"/>
        <v/>
      </c>
      <c r="AG198" s="360" t="str">
        <f t="shared" si="68"/>
        <v/>
      </c>
      <c r="AH198" s="361" t="str">
        <f t="shared" si="69"/>
        <v/>
      </c>
      <c r="AI198" s="361" t="str">
        <f t="shared" si="70"/>
        <v/>
      </c>
      <c r="AJ198" s="361" t="str">
        <f t="shared" si="71"/>
        <v/>
      </c>
      <c r="AK198" s="361" t="str">
        <f t="shared" si="72"/>
        <v/>
      </c>
      <c r="AL198" s="361" t="str">
        <f t="shared" si="73"/>
        <v/>
      </c>
      <c r="AM198" s="361" t="str">
        <f t="shared" si="74"/>
        <v/>
      </c>
      <c r="AN198" s="362" t="str">
        <f>IF(AF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2,FALSE),IF(OR(AJ198=1,AJ198=2),VLOOKUP(AH198,INDEX((係数_乗用_ガソリン,係数_乗用_CNG,係数_乗用_軽油,係数_乗用_メタノール,係数_乗用_LPG),1,1,AR198):INDEX((係数_乗用_ガソリン,係数_乗用_CNG,係数_乗用_軽油,係数_乗用_メタノール,係数_乗用_LPG),125,5,AR198),2,FALSE))))))</f>
        <v/>
      </c>
      <c r="AO198" s="362" t="str">
        <f>IF(T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3,FALSE),IF(OR(AJ198=1,AJ198=2),VLOOKUP(AH198,INDEX((係数_乗用_ガソリン,係数_乗用_CNG,係数_乗用_軽油,係数_乗用_メタノール,係数_乗用_LPG),1,1,AR198):INDEX((係数_乗用_ガソリン,係数_乗用_CNG,係数_乗用_軽油,係数_乗用_メタノール,係数_乗用_LPG),125,5,AR198),3,FALSE))))))</f>
        <v/>
      </c>
      <c r="AP198" s="361" t="str">
        <f t="shared" si="75"/>
        <v/>
      </c>
      <c r="AQ198" s="363" t="str">
        <f t="shared" si="76"/>
        <v/>
      </c>
      <c r="AR198" s="361" t="str">
        <f t="shared" si="77"/>
        <v/>
      </c>
      <c r="AS198" s="363" t="str">
        <f t="shared" si="78"/>
        <v/>
      </c>
      <c r="AT198" s="364" t="str">
        <f t="shared" si="79"/>
        <v/>
      </c>
      <c r="AX198" s="607" t="b">
        <f t="shared" si="87"/>
        <v>0</v>
      </c>
      <c r="AY198" s="6" t="str">
        <f t="shared" si="88"/>
        <v>FALSEFALSEFALSE</v>
      </c>
      <c r="AZ198" s="608">
        <f t="shared" si="80"/>
        <v>0</v>
      </c>
      <c r="BA198" s="609" t="str">
        <f t="shared" si="89"/>
        <v/>
      </c>
      <c r="BB198" s="609">
        <f t="shared" si="81"/>
        <v>0</v>
      </c>
      <c r="BC198" s="604" t="str">
        <f t="shared" si="82"/>
        <v/>
      </c>
    </row>
    <row r="199" spans="1:55">
      <c r="A199" s="366">
        <v>142</v>
      </c>
      <c r="B199" s="108"/>
      <c r="C199" s="286"/>
      <c r="D199" s="287"/>
      <c r="E199" s="287"/>
      <c r="F199" s="288"/>
      <c r="G199" s="290"/>
      <c r="H199" s="107"/>
      <c r="I199" s="290"/>
      <c r="J199" s="107"/>
      <c r="K199" s="358" t="str">
        <f t="shared" si="60"/>
        <v/>
      </c>
      <c r="L199" s="358">
        <f t="shared" si="83"/>
        <v>0</v>
      </c>
      <c r="M199" s="358">
        <f t="shared" si="84"/>
        <v>0</v>
      </c>
      <c r="N199" s="359" t="str">
        <f t="shared" si="85"/>
        <v/>
      </c>
      <c r="O199" s="359" t="str">
        <f t="shared" si="61"/>
        <v/>
      </c>
      <c r="P199" s="359" t="str">
        <f t="shared" si="62"/>
        <v/>
      </c>
      <c r="Q199" s="359" t="str">
        <f t="shared" si="63"/>
        <v/>
      </c>
      <c r="R199" s="359" t="str">
        <f t="shared" si="64"/>
        <v/>
      </c>
      <c r="S199" s="359" t="str">
        <f t="shared" si="65"/>
        <v/>
      </c>
      <c r="T199" s="431"/>
      <c r="U199" s="515"/>
      <c r="V199" s="108"/>
      <c r="W199" s="109"/>
      <c r="X199" s="110"/>
      <c r="Y199" s="111"/>
      <c r="Z199" s="113"/>
      <c r="AA199" s="112"/>
      <c r="AB199" s="431" t="str">
        <f t="shared" si="66"/>
        <v/>
      </c>
      <c r="AC199" s="704" t="str">
        <f t="shared" si="86"/>
        <v/>
      </c>
      <c r="AD199" s="622"/>
      <c r="AE199" s="462"/>
      <c r="AF199" s="360" t="str">
        <f t="shared" si="67"/>
        <v/>
      </c>
      <c r="AG199" s="360" t="str">
        <f t="shared" si="68"/>
        <v/>
      </c>
      <c r="AH199" s="361" t="str">
        <f t="shared" si="69"/>
        <v/>
      </c>
      <c r="AI199" s="361" t="str">
        <f t="shared" si="70"/>
        <v/>
      </c>
      <c r="AJ199" s="361" t="str">
        <f t="shared" si="71"/>
        <v/>
      </c>
      <c r="AK199" s="361" t="str">
        <f t="shared" si="72"/>
        <v/>
      </c>
      <c r="AL199" s="361" t="str">
        <f t="shared" si="73"/>
        <v/>
      </c>
      <c r="AM199" s="361" t="str">
        <f t="shared" si="74"/>
        <v/>
      </c>
      <c r="AN199" s="362" t="str">
        <f>IF(AF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2,FALSE),IF(OR(AJ199=1,AJ199=2),VLOOKUP(AH199,INDEX((係数_乗用_ガソリン,係数_乗用_CNG,係数_乗用_軽油,係数_乗用_メタノール,係数_乗用_LPG),1,1,AR199):INDEX((係数_乗用_ガソリン,係数_乗用_CNG,係数_乗用_軽油,係数_乗用_メタノール,係数_乗用_LPG),125,5,AR199),2,FALSE))))))</f>
        <v/>
      </c>
      <c r="AO199" s="362" t="str">
        <f>IF(T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3,FALSE),IF(OR(AJ199=1,AJ199=2),VLOOKUP(AH199,INDEX((係数_乗用_ガソリン,係数_乗用_CNG,係数_乗用_軽油,係数_乗用_メタノール,係数_乗用_LPG),1,1,AR199):INDEX((係数_乗用_ガソリン,係数_乗用_CNG,係数_乗用_軽油,係数_乗用_メタノール,係数_乗用_LPG),125,5,AR199),3,FALSE))))))</f>
        <v/>
      </c>
      <c r="AP199" s="361" t="str">
        <f t="shared" si="75"/>
        <v/>
      </c>
      <c r="AQ199" s="363" t="str">
        <f t="shared" si="76"/>
        <v/>
      </c>
      <c r="AR199" s="361" t="str">
        <f t="shared" si="77"/>
        <v/>
      </c>
      <c r="AS199" s="363" t="str">
        <f t="shared" si="78"/>
        <v/>
      </c>
      <c r="AT199" s="364" t="str">
        <f t="shared" si="79"/>
        <v/>
      </c>
      <c r="AX199" s="607" t="b">
        <f t="shared" si="87"/>
        <v>0</v>
      </c>
      <c r="AY199" s="6" t="str">
        <f t="shared" si="88"/>
        <v>FALSEFALSEFALSE</v>
      </c>
      <c r="AZ199" s="608">
        <f t="shared" si="80"/>
        <v>0</v>
      </c>
      <c r="BA199" s="609" t="str">
        <f t="shared" si="89"/>
        <v/>
      </c>
      <c r="BB199" s="609">
        <f t="shared" si="81"/>
        <v>0</v>
      </c>
      <c r="BC199" s="604" t="str">
        <f t="shared" si="82"/>
        <v/>
      </c>
    </row>
    <row r="200" spans="1:55">
      <c r="A200" s="366">
        <v>143</v>
      </c>
      <c r="B200" s="108"/>
      <c r="C200" s="286"/>
      <c r="D200" s="287"/>
      <c r="E200" s="287"/>
      <c r="F200" s="288"/>
      <c r="G200" s="290"/>
      <c r="H200" s="107"/>
      <c r="I200" s="290"/>
      <c r="J200" s="107"/>
      <c r="K200" s="358" t="str">
        <f t="shared" si="60"/>
        <v/>
      </c>
      <c r="L200" s="358">
        <f t="shared" si="83"/>
        <v>0</v>
      </c>
      <c r="M200" s="358">
        <f t="shared" si="84"/>
        <v>0</v>
      </c>
      <c r="N200" s="359" t="str">
        <f t="shared" si="85"/>
        <v/>
      </c>
      <c r="O200" s="359" t="str">
        <f t="shared" si="61"/>
        <v/>
      </c>
      <c r="P200" s="359" t="str">
        <f t="shared" si="62"/>
        <v/>
      </c>
      <c r="Q200" s="359" t="str">
        <f t="shared" si="63"/>
        <v/>
      </c>
      <c r="R200" s="359" t="str">
        <f t="shared" si="64"/>
        <v/>
      </c>
      <c r="S200" s="359" t="str">
        <f t="shared" si="65"/>
        <v/>
      </c>
      <c r="T200" s="431"/>
      <c r="U200" s="515"/>
      <c r="V200" s="108"/>
      <c r="W200" s="109"/>
      <c r="X200" s="110"/>
      <c r="Y200" s="111"/>
      <c r="Z200" s="113"/>
      <c r="AA200" s="112"/>
      <c r="AB200" s="431" t="str">
        <f t="shared" si="66"/>
        <v/>
      </c>
      <c r="AC200" s="704" t="str">
        <f t="shared" si="86"/>
        <v/>
      </c>
      <c r="AD200" s="622"/>
      <c r="AE200" s="462"/>
      <c r="AF200" s="360" t="str">
        <f t="shared" si="67"/>
        <v/>
      </c>
      <c r="AG200" s="360" t="str">
        <f t="shared" si="68"/>
        <v/>
      </c>
      <c r="AH200" s="361" t="str">
        <f t="shared" si="69"/>
        <v/>
      </c>
      <c r="AI200" s="361" t="str">
        <f t="shared" si="70"/>
        <v/>
      </c>
      <c r="AJ200" s="361" t="str">
        <f t="shared" si="71"/>
        <v/>
      </c>
      <c r="AK200" s="361" t="str">
        <f t="shared" si="72"/>
        <v/>
      </c>
      <c r="AL200" s="361" t="str">
        <f t="shared" si="73"/>
        <v/>
      </c>
      <c r="AM200" s="361" t="str">
        <f t="shared" si="74"/>
        <v/>
      </c>
      <c r="AN200" s="362" t="str">
        <f>IF(AF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2,FALSE),IF(OR(AJ200=1,AJ200=2),VLOOKUP(AH200,INDEX((係数_乗用_ガソリン,係数_乗用_CNG,係数_乗用_軽油,係数_乗用_メタノール,係数_乗用_LPG),1,1,AR200):INDEX((係数_乗用_ガソリン,係数_乗用_CNG,係数_乗用_軽油,係数_乗用_メタノール,係数_乗用_LPG),125,5,AR200),2,FALSE))))))</f>
        <v/>
      </c>
      <c r="AO200" s="362" t="str">
        <f>IF(T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3,FALSE),IF(OR(AJ200=1,AJ200=2),VLOOKUP(AH200,INDEX((係数_乗用_ガソリン,係数_乗用_CNG,係数_乗用_軽油,係数_乗用_メタノール,係数_乗用_LPG),1,1,AR200):INDEX((係数_乗用_ガソリン,係数_乗用_CNG,係数_乗用_軽油,係数_乗用_メタノール,係数_乗用_LPG),125,5,AR200),3,FALSE))))))</f>
        <v/>
      </c>
      <c r="AP200" s="361" t="str">
        <f t="shared" si="75"/>
        <v/>
      </c>
      <c r="AQ200" s="363" t="str">
        <f t="shared" si="76"/>
        <v/>
      </c>
      <c r="AR200" s="361" t="str">
        <f t="shared" si="77"/>
        <v/>
      </c>
      <c r="AS200" s="363" t="str">
        <f t="shared" si="78"/>
        <v/>
      </c>
      <c r="AT200" s="364" t="str">
        <f t="shared" si="79"/>
        <v/>
      </c>
      <c r="AX200" s="607" t="b">
        <f t="shared" si="87"/>
        <v>0</v>
      </c>
      <c r="AY200" s="6" t="str">
        <f t="shared" si="88"/>
        <v>FALSEFALSEFALSE</v>
      </c>
      <c r="AZ200" s="608">
        <f t="shared" si="80"/>
        <v>0</v>
      </c>
      <c r="BA200" s="609" t="str">
        <f t="shared" si="89"/>
        <v/>
      </c>
      <c r="BB200" s="609">
        <f t="shared" si="81"/>
        <v>0</v>
      </c>
      <c r="BC200" s="604" t="str">
        <f t="shared" si="82"/>
        <v/>
      </c>
    </row>
    <row r="201" spans="1:55">
      <c r="A201" s="366">
        <v>144</v>
      </c>
      <c r="B201" s="108"/>
      <c r="C201" s="286"/>
      <c r="D201" s="287"/>
      <c r="E201" s="287"/>
      <c r="F201" s="288"/>
      <c r="G201" s="290"/>
      <c r="H201" s="107"/>
      <c r="I201" s="290"/>
      <c r="J201" s="107"/>
      <c r="K201" s="358" t="str">
        <f t="shared" si="60"/>
        <v/>
      </c>
      <c r="L201" s="358">
        <f t="shared" si="83"/>
        <v>0</v>
      </c>
      <c r="M201" s="358">
        <f t="shared" si="84"/>
        <v>0</v>
      </c>
      <c r="N201" s="359" t="str">
        <f t="shared" si="85"/>
        <v/>
      </c>
      <c r="O201" s="359" t="str">
        <f t="shared" si="61"/>
        <v/>
      </c>
      <c r="P201" s="359" t="str">
        <f t="shared" si="62"/>
        <v/>
      </c>
      <c r="Q201" s="359" t="str">
        <f t="shared" si="63"/>
        <v/>
      </c>
      <c r="R201" s="359" t="str">
        <f t="shared" si="64"/>
        <v/>
      </c>
      <c r="S201" s="359" t="str">
        <f t="shared" si="65"/>
        <v/>
      </c>
      <c r="T201" s="431"/>
      <c r="U201" s="515"/>
      <c r="V201" s="108"/>
      <c r="W201" s="109"/>
      <c r="X201" s="110"/>
      <c r="Y201" s="111"/>
      <c r="Z201" s="113"/>
      <c r="AA201" s="112"/>
      <c r="AB201" s="431" t="str">
        <f t="shared" si="66"/>
        <v/>
      </c>
      <c r="AC201" s="704" t="str">
        <f t="shared" si="86"/>
        <v/>
      </c>
      <c r="AD201" s="622"/>
      <c r="AE201" s="462"/>
      <c r="AF201" s="360" t="str">
        <f t="shared" si="67"/>
        <v/>
      </c>
      <c r="AG201" s="360" t="str">
        <f t="shared" si="68"/>
        <v/>
      </c>
      <c r="AH201" s="361" t="str">
        <f t="shared" si="69"/>
        <v/>
      </c>
      <c r="AI201" s="361" t="str">
        <f t="shared" si="70"/>
        <v/>
      </c>
      <c r="AJ201" s="361" t="str">
        <f t="shared" si="71"/>
        <v/>
      </c>
      <c r="AK201" s="361" t="str">
        <f t="shared" si="72"/>
        <v/>
      </c>
      <c r="AL201" s="361" t="str">
        <f t="shared" si="73"/>
        <v/>
      </c>
      <c r="AM201" s="361" t="str">
        <f t="shared" si="74"/>
        <v/>
      </c>
      <c r="AN201" s="362" t="str">
        <f>IF(AF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2,FALSE),IF(OR(AJ201=1,AJ201=2),VLOOKUP(AH201,INDEX((係数_乗用_ガソリン,係数_乗用_CNG,係数_乗用_軽油,係数_乗用_メタノール,係数_乗用_LPG),1,1,AR201):INDEX((係数_乗用_ガソリン,係数_乗用_CNG,係数_乗用_軽油,係数_乗用_メタノール,係数_乗用_LPG),125,5,AR201),2,FALSE))))))</f>
        <v/>
      </c>
      <c r="AO201" s="362" t="str">
        <f>IF(T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3,FALSE),IF(OR(AJ201=1,AJ201=2),VLOOKUP(AH201,INDEX((係数_乗用_ガソリン,係数_乗用_CNG,係数_乗用_軽油,係数_乗用_メタノール,係数_乗用_LPG),1,1,AR201):INDEX((係数_乗用_ガソリン,係数_乗用_CNG,係数_乗用_軽油,係数_乗用_メタノール,係数_乗用_LPG),125,5,AR201),3,FALSE))))))</f>
        <v/>
      </c>
      <c r="AP201" s="361" t="str">
        <f t="shared" si="75"/>
        <v/>
      </c>
      <c r="AQ201" s="363" t="str">
        <f t="shared" si="76"/>
        <v/>
      </c>
      <c r="AR201" s="361" t="str">
        <f t="shared" si="77"/>
        <v/>
      </c>
      <c r="AS201" s="363" t="str">
        <f t="shared" si="78"/>
        <v/>
      </c>
      <c r="AT201" s="364" t="str">
        <f t="shared" si="79"/>
        <v/>
      </c>
      <c r="AX201" s="607" t="b">
        <f t="shared" si="87"/>
        <v>0</v>
      </c>
      <c r="AY201" s="6" t="str">
        <f t="shared" si="88"/>
        <v>FALSEFALSEFALSE</v>
      </c>
      <c r="AZ201" s="608">
        <f t="shared" si="80"/>
        <v>0</v>
      </c>
      <c r="BA201" s="609" t="str">
        <f t="shared" si="89"/>
        <v/>
      </c>
      <c r="BB201" s="609">
        <f t="shared" si="81"/>
        <v>0</v>
      </c>
      <c r="BC201" s="604" t="str">
        <f t="shared" si="82"/>
        <v/>
      </c>
    </row>
    <row r="202" spans="1:55">
      <c r="A202" s="366">
        <v>145</v>
      </c>
      <c r="B202" s="108"/>
      <c r="C202" s="286"/>
      <c r="D202" s="287"/>
      <c r="E202" s="287"/>
      <c r="F202" s="288"/>
      <c r="G202" s="290"/>
      <c r="H202" s="107"/>
      <c r="I202" s="290"/>
      <c r="J202" s="107"/>
      <c r="K202" s="358" t="str">
        <f t="shared" si="60"/>
        <v/>
      </c>
      <c r="L202" s="358">
        <f t="shared" si="83"/>
        <v>0</v>
      </c>
      <c r="M202" s="358">
        <f t="shared" si="84"/>
        <v>0</v>
      </c>
      <c r="N202" s="359" t="str">
        <f t="shared" si="85"/>
        <v/>
      </c>
      <c r="O202" s="359" t="str">
        <f t="shared" si="61"/>
        <v/>
      </c>
      <c r="P202" s="359" t="str">
        <f t="shared" si="62"/>
        <v/>
      </c>
      <c r="Q202" s="359" t="str">
        <f t="shared" si="63"/>
        <v/>
      </c>
      <c r="R202" s="359" t="str">
        <f t="shared" si="64"/>
        <v/>
      </c>
      <c r="S202" s="359" t="str">
        <f t="shared" si="65"/>
        <v/>
      </c>
      <c r="T202" s="431"/>
      <c r="U202" s="515"/>
      <c r="V202" s="108"/>
      <c r="W202" s="109"/>
      <c r="X202" s="110"/>
      <c r="Y202" s="111"/>
      <c r="Z202" s="113"/>
      <c r="AA202" s="112"/>
      <c r="AB202" s="431" t="str">
        <f t="shared" si="66"/>
        <v/>
      </c>
      <c r="AC202" s="704" t="str">
        <f t="shared" si="86"/>
        <v/>
      </c>
      <c r="AD202" s="622"/>
      <c r="AE202" s="462"/>
      <c r="AF202" s="360" t="str">
        <f t="shared" si="67"/>
        <v/>
      </c>
      <c r="AG202" s="360" t="str">
        <f t="shared" si="68"/>
        <v/>
      </c>
      <c r="AH202" s="361" t="str">
        <f t="shared" si="69"/>
        <v/>
      </c>
      <c r="AI202" s="361" t="str">
        <f t="shared" si="70"/>
        <v/>
      </c>
      <c r="AJ202" s="361" t="str">
        <f t="shared" si="71"/>
        <v/>
      </c>
      <c r="AK202" s="361" t="str">
        <f t="shared" si="72"/>
        <v/>
      </c>
      <c r="AL202" s="361" t="str">
        <f t="shared" si="73"/>
        <v/>
      </c>
      <c r="AM202" s="361" t="str">
        <f t="shared" si="74"/>
        <v/>
      </c>
      <c r="AN202" s="362" t="str">
        <f>IF(AF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2,FALSE),IF(OR(AJ202=1,AJ202=2),VLOOKUP(AH202,INDEX((係数_乗用_ガソリン,係数_乗用_CNG,係数_乗用_軽油,係数_乗用_メタノール,係数_乗用_LPG),1,1,AR202):INDEX((係数_乗用_ガソリン,係数_乗用_CNG,係数_乗用_軽油,係数_乗用_メタノール,係数_乗用_LPG),125,5,AR202),2,FALSE))))))</f>
        <v/>
      </c>
      <c r="AO202" s="362" t="str">
        <f>IF(T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3,FALSE),IF(OR(AJ202=1,AJ202=2),VLOOKUP(AH202,INDEX((係数_乗用_ガソリン,係数_乗用_CNG,係数_乗用_軽油,係数_乗用_メタノール,係数_乗用_LPG),1,1,AR202):INDEX((係数_乗用_ガソリン,係数_乗用_CNG,係数_乗用_軽油,係数_乗用_メタノール,係数_乗用_LPG),125,5,AR202),3,FALSE))))))</f>
        <v/>
      </c>
      <c r="AP202" s="361" t="str">
        <f t="shared" si="75"/>
        <v/>
      </c>
      <c r="AQ202" s="363" t="str">
        <f t="shared" si="76"/>
        <v/>
      </c>
      <c r="AR202" s="361" t="str">
        <f t="shared" si="77"/>
        <v/>
      </c>
      <c r="AS202" s="363" t="str">
        <f t="shared" si="78"/>
        <v/>
      </c>
      <c r="AT202" s="364" t="str">
        <f t="shared" si="79"/>
        <v/>
      </c>
      <c r="AX202" s="607" t="b">
        <f t="shared" si="87"/>
        <v>0</v>
      </c>
      <c r="AY202" s="6" t="str">
        <f t="shared" si="88"/>
        <v>FALSEFALSEFALSE</v>
      </c>
      <c r="AZ202" s="608">
        <f t="shared" si="80"/>
        <v>0</v>
      </c>
      <c r="BA202" s="609" t="str">
        <f t="shared" si="89"/>
        <v/>
      </c>
      <c r="BB202" s="609">
        <f t="shared" si="81"/>
        <v>0</v>
      </c>
      <c r="BC202" s="604" t="str">
        <f t="shared" si="82"/>
        <v/>
      </c>
    </row>
    <row r="203" spans="1:55">
      <c r="A203" s="366">
        <v>146</v>
      </c>
      <c r="B203" s="108"/>
      <c r="C203" s="286"/>
      <c r="D203" s="287"/>
      <c r="E203" s="287"/>
      <c r="F203" s="288"/>
      <c r="G203" s="290"/>
      <c r="H203" s="107"/>
      <c r="I203" s="290"/>
      <c r="J203" s="107"/>
      <c r="K203" s="358" t="str">
        <f t="shared" si="60"/>
        <v/>
      </c>
      <c r="L203" s="358">
        <f t="shared" si="83"/>
        <v>0</v>
      </c>
      <c r="M203" s="358">
        <f t="shared" si="84"/>
        <v>0</v>
      </c>
      <c r="N203" s="359" t="str">
        <f t="shared" si="85"/>
        <v/>
      </c>
      <c r="O203" s="359" t="str">
        <f t="shared" si="61"/>
        <v/>
      </c>
      <c r="P203" s="359" t="str">
        <f t="shared" si="62"/>
        <v/>
      </c>
      <c r="Q203" s="359" t="str">
        <f t="shared" si="63"/>
        <v/>
      </c>
      <c r="R203" s="359" t="str">
        <f t="shared" si="64"/>
        <v/>
      </c>
      <c r="S203" s="359" t="str">
        <f t="shared" si="65"/>
        <v/>
      </c>
      <c r="T203" s="431"/>
      <c r="U203" s="515"/>
      <c r="V203" s="108"/>
      <c r="W203" s="109"/>
      <c r="X203" s="110"/>
      <c r="Y203" s="111"/>
      <c r="Z203" s="113"/>
      <c r="AA203" s="112"/>
      <c r="AB203" s="431" t="str">
        <f t="shared" si="66"/>
        <v/>
      </c>
      <c r="AC203" s="704" t="str">
        <f t="shared" si="86"/>
        <v/>
      </c>
      <c r="AD203" s="622"/>
      <c r="AE203" s="462"/>
      <c r="AF203" s="360" t="str">
        <f t="shared" si="67"/>
        <v/>
      </c>
      <c r="AG203" s="360" t="str">
        <f t="shared" si="68"/>
        <v/>
      </c>
      <c r="AH203" s="361" t="str">
        <f t="shared" si="69"/>
        <v/>
      </c>
      <c r="AI203" s="361" t="str">
        <f t="shared" si="70"/>
        <v/>
      </c>
      <c r="AJ203" s="361" t="str">
        <f t="shared" si="71"/>
        <v/>
      </c>
      <c r="AK203" s="361" t="str">
        <f t="shared" si="72"/>
        <v/>
      </c>
      <c r="AL203" s="361" t="str">
        <f t="shared" si="73"/>
        <v/>
      </c>
      <c r="AM203" s="361" t="str">
        <f t="shared" si="74"/>
        <v/>
      </c>
      <c r="AN203" s="362" t="str">
        <f>IF(AF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2,FALSE),IF(OR(AJ203=1,AJ203=2),VLOOKUP(AH203,INDEX((係数_乗用_ガソリン,係数_乗用_CNG,係数_乗用_軽油,係数_乗用_メタノール,係数_乗用_LPG),1,1,AR203):INDEX((係数_乗用_ガソリン,係数_乗用_CNG,係数_乗用_軽油,係数_乗用_メタノール,係数_乗用_LPG),125,5,AR203),2,FALSE))))))</f>
        <v/>
      </c>
      <c r="AO203" s="362" t="str">
        <f>IF(T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3,FALSE),IF(OR(AJ203=1,AJ203=2),VLOOKUP(AH203,INDEX((係数_乗用_ガソリン,係数_乗用_CNG,係数_乗用_軽油,係数_乗用_メタノール,係数_乗用_LPG),1,1,AR203):INDEX((係数_乗用_ガソリン,係数_乗用_CNG,係数_乗用_軽油,係数_乗用_メタノール,係数_乗用_LPG),125,5,AR203),3,FALSE))))))</f>
        <v/>
      </c>
      <c r="AP203" s="361" t="str">
        <f t="shared" si="75"/>
        <v/>
      </c>
      <c r="AQ203" s="363" t="str">
        <f t="shared" si="76"/>
        <v/>
      </c>
      <c r="AR203" s="361" t="str">
        <f t="shared" si="77"/>
        <v/>
      </c>
      <c r="AS203" s="363" t="str">
        <f t="shared" si="78"/>
        <v/>
      </c>
      <c r="AT203" s="364" t="str">
        <f t="shared" si="79"/>
        <v/>
      </c>
      <c r="AX203" s="607" t="b">
        <f t="shared" si="87"/>
        <v>0</v>
      </c>
      <c r="AY203" s="6" t="str">
        <f t="shared" si="88"/>
        <v>FALSEFALSEFALSE</v>
      </c>
      <c r="AZ203" s="608">
        <f t="shared" si="80"/>
        <v>0</v>
      </c>
      <c r="BA203" s="609" t="str">
        <f t="shared" si="89"/>
        <v/>
      </c>
      <c r="BB203" s="609">
        <f t="shared" si="81"/>
        <v>0</v>
      </c>
      <c r="BC203" s="604" t="str">
        <f t="shared" si="82"/>
        <v/>
      </c>
    </row>
    <row r="204" spans="1:55">
      <c r="A204" s="366">
        <v>147</v>
      </c>
      <c r="B204" s="108"/>
      <c r="C204" s="286"/>
      <c r="D204" s="287"/>
      <c r="E204" s="287"/>
      <c r="F204" s="288"/>
      <c r="G204" s="290"/>
      <c r="H204" s="107"/>
      <c r="I204" s="290"/>
      <c r="J204" s="107"/>
      <c r="K204" s="358" t="str">
        <f t="shared" si="60"/>
        <v/>
      </c>
      <c r="L204" s="358">
        <f t="shared" si="83"/>
        <v>0</v>
      </c>
      <c r="M204" s="358">
        <f t="shared" si="84"/>
        <v>0</v>
      </c>
      <c r="N204" s="359" t="str">
        <f t="shared" si="85"/>
        <v/>
      </c>
      <c r="O204" s="359" t="str">
        <f t="shared" si="61"/>
        <v/>
      </c>
      <c r="P204" s="359" t="str">
        <f t="shared" si="62"/>
        <v/>
      </c>
      <c r="Q204" s="359" t="str">
        <f t="shared" si="63"/>
        <v/>
      </c>
      <c r="R204" s="359" t="str">
        <f t="shared" si="64"/>
        <v/>
      </c>
      <c r="S204" s="359" t="str">
        <f t="shared" si="65"/>
        <v/>
      </c>
      <c r="T204" s="431"/>
      <c r="U204" s="515"/>
      <c r="V204" s="108"/>
      <c r="W204" s="109"/>
      <c r="X204" s="110"/>
      <c r="Y204" s="111"/>
      <c r="Z204" s="113"/>
      <c r="AA204" s="112"/>
      <c r="AB204" s="431" t="str">
        <f t="shared" si="66"/>
        <v/>
      </c>
      <c r="AC204" s="704" t="str">
        <f t="shared" si="86"/>
        <v/>
      </c>
      <c r="AD204" s="622"/>
      <c r="AE204" s="462"/>
      <c r="AF204" s="360" t="str">
        <f t="shared" si="67"/>
        <v/>
      </c>
      <c r="AG204" s="360" t="str">
        <f t="shared" si="68"/>
        <v/>
      </c>
      <c r="AH204" s="361" t="str">
        <f t="shared" si="69"/>
        <v/>
      </c>
      <c r="AI204" s="361" t="str">
        <f t="shared" si="70"/>
        <v/>
      </c>
      <c r="AJ204" s="361" t="str">
        <f t="shared" si="71"/>
        <v/>
      </c>
      <c r="AK204" s="361" t="str">
        <f t="shared" si="72"/>
        <v/>
      </c>
      <c r="AL204" s="361" t="str">
        <f t="shared" si="73"/>
        <v/>
      </c>
      <c r="AM204" s="361" t="str">
        <f t="shared" si="74"/>
        <v/>
      </c>
      <c r="AN204" s="362" t="str">
        <f>IF(AF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2,FALSE),IF(OR(AJ204=1,AJ204=2),VLOOKUP(AH204,INDEX((係数_乗用_ガソリン,係数_乗用_CNG,係数_乗用_軽油,係数_乗用_メタノール,係数_乗用_LPG),1,1,AR204):INDEX((係数_乗用_ガソリン,係数_乗用_CNG,係数_乗用_軽油,係数_乗用_メタノール,係数_乗用_LPG),125,5,AR204),2,FALSE))))))</f>
        <v/>
      </c>
      <c r="AO204" s="362" t="str">
        <f>IF(T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3,FALSE),IF(OR(AJ204=1,AJ204=2),VLOOKUP(AH204,INDEX((係数_乗用_ガソリン,係数_乗用_CNG,係数_乗用_軽油,係数_乗用_メタノール,係数_乗用_LPG),1,1,AR204):INDEX((係数_乗用_ガソリン,係数_乗用_CNG,係数_乗用_軽油,係数_乗用_メタノール,係数_乗用_LPG),125,5,AR204),3,FALSE))))))</f>
        <v/>
      </c>
      <c r="AP204" s="361" t="str">
        <f t="shared" si="75"/>
        <v/>
      </c>
      <c r="AQ204" s="363" t="str">
        <f t="shared" si="76"/>
        <v/>
      </c>
      <c r="AR204" s="361" t="str">
        <f t="shared" si="77"/>
        <v/>
      </c>
      <c r="AS204" s="363" t="str">
        <f t="shared" si="78"/>
        <v/>
      </c>
      <c r="AT204" s="364" t="str">
        <f t="shared" si="79"/>
        <v/>
      </c>
      <c r="AX204" s="607" t="b">
        <f t="shared" si="87"/>
        <v>0</v>
      </c>
      <c r="AY204" s="6" t="str">
        <f t="shared" si="88"/>
        <v>FALSEFALSEFALSE</v>
      </c>
      <c r="AZ204" s="608">
        <f t="shared" si="80"/>
        <v>0</v>
      </c>
      <c r="BA204" s="609" t="str">
        <f t="shared" si="89"/>
        <v/>
      </c>
      <c r="BB204" s="609">
        <f t="shared" si="81"/>
        <v>0</v>
      </c>
      <c r="BC204" s="604" t="str">
        <f t="shared" si="82"/>
        <v/>
      </c>
    </row>
    <row r="205" spans="1:55">
      <c r="A205" s="366">
        <v>148</v>
      </c>
      <c r="B205" s="108"/>
      <c r="C205" s="286"/>
      <c r="D205" s="287"/>
      <c r="E205" s="287"/>
      <c r="F205" s="288"/>
      <c r="G205" s="290"/>
      <c r="H205" s="107"/>
      <c r="I205" s="290"/>
      <c r="J205" s="107"/>
      <c r="K205" s="358" t="str">
        <f t="shared" si="60"/>
        <v/>
      </c>
      <c r="L205" s="358">
        <f t="shared" si="83"/>
        <v>0</v>
      </c>
      <c r="M205" s="358">
        <f t="shared" si="84"/>
        <v>0</v>
      </c>
      <c r="N205" s="359" t="str">
        <f t="shared" si="85"/>
        <v/>
      </c>
      <c r="O205" s="359" t="str">
        <f t="shared" si="61"/>
        <v/>
      </c>
      <c r="P205" s="359" t="str">
        <f t="shared" si="62"/>
        <v/>
      </c>
      <c r="Q205" s="359" t="str">
        <f t="shared" si="63"/>
        <v/>
      </c>
      <c r="R205" s="359" t="str">
        <f t="shared" si="64"/>
        <v/>
      </c>
      <c r="S205" s="359" t="str">
        <f t="shared" si="65"/>
        <v/>
      </c>
      <c r="T205" s="431"/>
      <c r="U205" s="515"/>
      <c r="V205" s="108"/>
      <c r="W205" s="109"/>
      <c r="X205" s="110"/>
      <c r="Y205" s="111"/>
      <c r="Z205" s="113"/>
      <c r="AA205" s="112"/>
      <c r="AB205" s="431" t="str">
        <f t="shared" si="66"/>
        <v/>
      </c>
      <c r="AC205" s="704" t="str">
        <f t="shared" si="86"/>
        <v/>
      </c>
      <c r="AD205" s="622"/>
      <c r="AE205" s="462"/>
      <c r="AF205" s="360" t="str">
        <f t="shared" si="67"/>
        <v/>
      </c>
      <c r="AG205" s="360" t="str">
        <f t="shared" si="68"/>
        <v/>
      </c>
      <c r="AH205" s="361" t="str">
        <f t="shared" si="69"/>
        <v/>
      </c>
      <c r="AI205" s="361" t="str">
        <f t="shared" si="70"/>
        <v/>
      </c>
      <c r="AJ205" s="361" t="str">
        <f t="shared" si="71"/>
        <v/>
      </c>
      <c r="AK205" s="361" t="str">
        <f t="shared" si="72"/>
        <v/>
      </c>
      <c r="AL205" s="361" t="str">
        <f t="shared" si="73"/>
        <v/>
      </c>
      <c r="AM205" s="361" t="str">
        <f t="shared" si="74"/>
        <v/>
      </c>
      <c r="AN205" s="362" t="str">
        <f>IF(AF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2,FALSE),IF(OR(AJ205=1,AJ205=2),VLOOKUP(AH205,INDEX((係数_乗用_ガソリン,係数_乗用_CNG,係数_乗用_軽油,係数_乗用_メタノール,係数_乗用_LPG),1,1,AR205):INDEX((係数_乗用_ガソリン,係数_乗用_CNG,係数_乗用_軽油,係数_乗用_メタノール,係数_乗用_LPG),125,5,AR205),2,FALSE))))))</f>
        <v/>
      </c>
      <c r="AO205" s="362" t="str">
        <f>IF(T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3,FALSE),IF(OR(AJ205=1,AJ205=2),VLOOKUP(AH205,INDEX((係数_乗用_ガソリン,係数_乗用_CNG,係数_乗用_軽油,係数_乗用_メタノール,係数_乗用_LPG),1,1,AR205):INDEX((係数_乗用_ガソリン,係数_乗用_CNG,係数_乗用_軽油,係数_乗用_メタノール,係数_乗用_LPG),125,5,AR205),3,FALSE))))))</f>
        <v/>
      </c>
      <c r="AP205" s="361" t="str">
        <f t="shared" si="75"/>
        <v/>
      </c>
      <c r="AQ205" s="363" t="str">
        <f t="shared" si="76"/>
        <v/>
      </c>
      <c r="AR205" s="361" t="str">
        <f t="shared" si="77"/>
        <v/>
      </c>
      <c r="AS205" s="363" t="str">
        <f t="shared" si="78"/>
        <v/>
      </c>
      <c r="AT205" s="364" t="str">
        <f t="shared" si="79"/>
        <v/>
      </c>
      <c r="AX205" s="607" t="b">
        <f t="shared" si="87"/>
        <v>0</v>
      </c>
      <c r="AY205" s="6" t="str">
        <f t="shared" si="88"/>
        <v>FALSEFALSEFALSE</v>
      </c>
      <c r="AZ205" s="608">
        <f t="shared" si="80"/>
        <v>0</v>
      </c>
      <c r="BA205" s="609" t="str">
        <f t="shared" si="89"/>
        <v/>
      </c>
      <c r="BB205" s="609">
        <f t="shared" si="81"/>
        <v>0</v>
      </c>
      <c r="BC205" s="604" t="str">
        <f t="shared" si="82"/>
        <v/>
      </c>
    </row>
    <row r="206" spans="1:55">
      <c r="A206" s="366">
        <v>149</v>
      </c>
      <c r="B206" s="108"/>
      <c r="C206" s="286"/>
      <c r="D206" s="287"/>
      <c r="E206" s="287"/>
      <c r="F206" s="288"/>
      <c r="G206" s="290"/>
      <c r="H206" s="107"/>
      <c r="I206" s="290"/>
      <c r="J206" s="107"/>
      <c r="K206" s="358" t="str">
        <f t="shared" si="60"/>
        <v/>
      </c>
      <c r="L206" s="358">
        <f t="shared" si="83"/>
        <v>0</v>
      </c>
      <c r="M206" s="358">
        <f t="shared" si="84"/>
        <v>0</v>
      </c>
      <c r="N206" s="359" t="str">
        <f t="shared" si="85"/>
        <v/>
      </c>
      <c r="O206" s="359" t="str">
        <f t="shared" si="61"/>
        <v/>
      </c>
      <c r="P206" s="359" t="str">
        <f t="shared" si="62"/>
        <v/>
      </c>
      <c r="Q206" s="359" t="str">
        <f t="shared" si="63"/>
        <v/>
      </c>
      <c r="R206" s="359" t="str">
        <f t="shared" si="64"/>
        <v/>
      </c>
      <c r="S206" s="359" t="str">
        <f t="shared" si="65"/>
        <v/>
      </c>
      <c r="T206" s="431"/>
      <c r="U206" s="515"/>
      <c r="V206" s="108"/>
      <c r="W206" s="109"/>
      <c r="X206" s="110"/>
      <c r="Y206" s="111"/>
      <c r="Z206" s="113"/>
      <c r="AA206" s="112"/>
      <c r="AB206" s="431" t="str">
        <f t="shared" si="66"/>
        <v/>
      </c>
      <c r="AC206" s="704" t="str">
        <f t="shared" si="86"/>
        <v/>
      </c>
      <c r="AD206" s="622"/>
      <c r="AE206" s="462"/>
      <c r="AF206" s="360" t="str">
        <f t="shared" si="67"/>
        <v/>
      </c>
      <c r="AG206" s="360" t="str">
        <f t="shared" si="68"/>
        <v/>
      </c>
      <c r="AH206" s="361" t="str">
        <f t="shared" si="69"/>
        <v/>
      </c>
      <c r="AI206" s="361" t="str">
        <f t="shared" si="70"/>
        <v/>
      </c>
      <c r="AJ206" s="361" t="str">
        <f t="shared" si="71"/>
        <v/>
      </c>
      <c r="AK206" s="361" t="str">
        <f t="shared" si="72"/>
        <v/>
      </c>
      <c r="AL206" s="361" t="str">
        <f t="shared" si="73"/>
        <v/>
      </c>
      <c r="AM206" s="361" t="str">
        <f t="shared" si="74"/>
        <v/>
      </c>
      <c r="AN206" s="362" t="str">
        <f>IF(AF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2,FALSE),IF(OR(AJ206=1,AJ206=2),VLOOKUP(AH206,INDEX((係数_乗用_ガソリン,係数_乗用_CNG,係数_乗用_軽油,係数_乗用_メタノール,係数_乗用_LPG),1,1,AR206):INDEX((係数_乗用_ガソリン,係数_乗用_CNG,係数_乗用_軽油,係数_乗用_メタノール,係数_乗用_LPG),125,5,AR206),2,FALSE))))))</f>
        <v/>
      </c>
      <c r="AO206" s="362" t="str">
        <f>IF(T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3,FALSE),IF(OR(AJ206=1,AJ206=2),VLOOKUP(AH206,INDEX((係数_乗用_ガソリン,係数_乗用_CNG,係数_乗用_軽油,係数_乗用_メタノール,係数_乗用_LPG),1,1,AR206):INDEX((係数_乗用_ガソリン,係数_乗用_CNG,係数_乗用_軽油,係数_乗用_メタノール,係数_乗用_LPG),125,5,AR206),3,FALSE))))))</f>
        <v/>
      </c>
      <c r="AP206" s="361" t="str">
        <f t="shared" si="75"/>
        <v/>
      </c>
      <c r="AQ206" s="363" t="str">
        <f t="shared" si="76"/>
        <v/>
      </c>
      <c r="AR206" s="361" t="str">
        <f t="shared" si="77"/>
        <v/>
      </c>
      <c r="AS206" s="363" t="str">
        <f t="shared" si="78"/>
        <v/>
      </c>
      <c r="AT206" s="364" t="str">
        <f t="shared" si="79"/>
        <v/>
      </c>
      <c r="AX206" s="607" t="b">
        <f t="shared" si="87"/>
        <v>0</v>
      </c>
      <c r="AY206" s="6" t="str">
        <f t="shared" si="88"/>
        <v>FALSEFALSEFALSE</v>
      </c>
      <c r="AZ206" s="608">
        <f t="shared" si="80"/>
        <v>0</v>
      </c>
      <c r="BA206" s="609" t="str">
        <f t="shared" si="89"/>
        <v/>
      </c>
      <c r="BB206" s="609">
        <f t="shared" si="81"/>
        <v>0</v>
      </c>
      <c r="BC206" s="604" t="str">
        <f t="shared" si="82"/>
        <v/>
      </c>
    </row>
    <row r="207" spans="1:55">
      <c r="A207" s="366">
        <v>150</v>
      </c>
      <c r="B207" s="108"/>
      <c r="C207" s="286"/>
      <c r="D207" s="287"/>
      <c r="E207" s="287"/>
      <c r="F207" s="288"/>
      <c r="G207" s="290"/>
      <c r="H207" s="107"/>
      <c r="I207" s="290"/>
      <c r="J207" s="107"/>
      <c r="K207" s="358" t="str">
        <f t="shared" si="60"/>
        <v/>
      </c>
      <c r="L207" s="358">
        <f t="shared" si="83"/>
        <v>0</v>
      </c>
      <c r="M207" s="358">
        <f t="shared" si="84"/>
        <v>0</v>
      </c>
      <c r="N207" s="359" t="str">
        <f t="shared" si="85"/>
        <v/>
      </c>
      <c r="O207" s="359" t="str">
        <f t="shared" si="61"/>
        <v/>
      </c>
      <c r="P207" s="359" t="str">
        <f t="shared" si="62"/>
        <v/>
      </c>
      <c r="Q207" s="359" t="str">
        <f t="shared" si="63"/>
        <v/>
      </c>
      <c r="R207" s="359" t="str">
        <f t="shared" si="64"/>
        <v/>
      </c>
      <c r="S207" s="359" t="str">
        <f t="shared" si="65"/>
        <v/>
      </c>
      <c r="T207" s="431"/>
      <c r="U207" s="515"/>
      <c r="V207" s="108"/>
      <c r="W207" s="109"/>
      <c r="X207" s="110"/>
      <c r="Y207" s="111"/>
      <c r="Z207" s="113"/>
      <c r="AA207" s="112"/>
      <c r="AB207" s="431" t="str">
        <f t="shared" si="66"/>
        <v/>
      </c>
      <c r="AC207" s="704" t="str">
        <f t="shared" si="86"/>
        <v/>
      </c>
      <c r="AD207" s="622"/>
      <c r="AE207" s="462"/>
      <c r="AF207" s="360" t="str">
        <f t="shared" si="67"/>
        <v/>
      </c>
      <c r="AG207" s="360" t="str">
        <f t="shared" si="68"/>
        <v/>
      </c>
      <c r="AH207" s="361" t="str">
        <f t="shared" si="69"/>
        <v/>
      </c>
      <c r="AI207" s="361" t="str">
        <f t="shared" si="70"/>
        <v/>
      </c>
      <c r="AJ207" s="361" t="str">
        <f t="shared" si="71"/>
        <v/>
      </c>
      <c r="AK207" s="361" t="str">
        <f t="shared" si="72"/>
        <v/>
      </c>
      <c r="AL207" s="361" t="str">
        <f t="shared" si="73"/>
        <v/>
      </c>
      <c r="AM207" s="361" t="str">
        <f t="shared" si="74"/>
        <v/>
      </c>
      <c r="AN207" s="362" t="str">
        <f>IF(AF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2,FALSE),IF(OR(AJ207=1,AJ207=2),VLOOKUP(AH207,INDEX((係数_乗用_ガソリン,係数_乗用_CNG,係数_乗用_軽油,係数_乗用_メタノール,係数_乗用_LPG),1,1,AR207):INDEX((係数_乗用_ガソリン,係数_乗用_CNG,係数_乗用_軽油,係数_乗用_メタノール,係数_乗用_LPG),125,5,AR207),2,FALSE))))))</f>
        <v/>
      </c>
      <c r="AO207" s="362" t="str">
        <f>IF(T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3,FALSE),IF(OR(AJ207=1,AJ207=2),VLOOKUP(AH207,INDEX((係数_乗用_ガソリン,係数_乗用_CNG,係数_乗用_軽油,係数_乗用_メタノール,係数_乗用_LPG),1,1,AR207):INDEX((係数_乗用_ガソリン,係数_乗用_CNG,係数_乗用_軽油,係数_乗用_メタノール,係数_乗用_LPG),125,5,AR207),3,FALSE))))))</f>
        <v/>
      </c>
      <c r="AP207" s="361" t="str">
        <f t="shared" si="75"/>
        <v/>
      </c>
      <c r="AQ207" s="363" t="str">
        <f t="shared" si="76"/>
        <v/>
      </c>
      <c r="AR207" s="361" t="str">
        <f t="shared" si="77"/>
        <v/>
      </c>
      <c r="AS207" s="363" t="str">
        <f t="shared" si="78"/>
        <v/>
      </c>
      <c r="AT207" s="364" t="str">
        <f t="shared" si="79"/>
        <v/>
      </c>
      <c r="AX207" s="607" t="b">
        <f t="shared" si="87"/>
        <v>0</v>
      </c>
      <c r="AY207" s="6" t="str">
        <f t="shared" si="88"/>
        <v>FALSEFALSEFALSE</v>
      </c>
      <c r="AZ207" s="608">
        <f t="shared" si="80"/>
        <v>0</v>
      </c>
      <c r="BA207" s="609" t="str">
        <f t="shared" si="89"/>
        <v/>
      </c>
      <c r="BB207" s="609">
        <f t="shared" si="81"/>
        <v>0</v>
      </c>
      <c r="BC207" s="604" t="str">
        <f t="shared" si="82"/>
        <v/>
      </c>
    </row>
    <row r="208" spans="1:55">
      <c r="A208" s="366">
        <v>151</v>
      </c>
      <c r="B208" s="108"/>
      <c r="C208" s="286"/>
      <c r="D208" s="287"/>
      <c r="E208" s="287"/>
      <c r="F208" s="288"/>
      <c r="G208" s="290"/>
      <c r="H208" s="107"/>
      <c r="I208" s="290"/>
      <c r="J208" s="107"/>
      <c r="K208" s="358" t="str">
        <f t="shared" si="60"/>
        <v/>
      </c>
      <c r="L208" s="358">
        <f t="shared" si="83"/>
        <v>0</v>
      </c>
      <c r="M208" s="358">
        <f t="shared" si="84"/>
        <v>0</v>
      </c>
      <c r="N208" s="359" t="str">
        <f t="shared" si="85"/>
        <v/>
      </c>
      <c r="O208" s="359" t="str">
        <f t="shared" si="61"/>
        <v/>
      </c>
      <c r="P208" s="359" t="str">
        <f t="shared" si="62"/>
        <v/>
      </c>
      <c r="Q208" s="359" t="str">
        <f t="shared" si="63"/>
        <v/>
      </c>
      <c r="R208" s="359" t="str">
        <f t="shared" si="64"/>
        <v/>
      </c>
      <c r="S208" s="359" t="str">
        <f t="shared" si="65"/>
        <v/>
      </c>
      <c r="T208" s="431"/>
      <c r="U208" s="515"/>
      <c r="V208" s="108"/>
      <c r="W208" s="109"/>
      <c r="X208" s="110"/>
      <c r="Y208" s="111"/>
      <c r="Z208" s="113"/>
      <c r="AA208" s="112"/>
      <c r="AB208" s="431" t="str">
        <f t="shared" si="66"/>
        <v/>
      </c>
      <c r="AC208" s="704" t="str">
        <f t="shared" si="86"/>
        <v/>
      </c>
      <c r="AD208" s="622"/>
      <c r="AE208" s="462"/>
      <c r="AF208" s="360" t="str">
        <f t="shared" si="67"/>
        <v/>
      </c>
      <c r="AG208" s="360" t="str">
        <f t="shared" si="68"/>
        <v/>
      </c>
      <c r="AH208" s="361" t="str">
        <f t="shared" si="69"/>
        <v/>
      </c>
      <c r="AI208" s="361" t="str">
        <f t="shared" si="70"/>
        <v/>
      </c>
      <c r="AJ208" s="361" t="str">
        <f t="shared" si="71"/>
        <v/>
      </c>
      <c r="AK208" s="361" t="str">
        <f t="shared" si="72"/>
        <v/>
      </c>
      <c r="AL208" s="361" t="str">
        <f t="shared" si="73"/>
        <v/>
      </c>
      <c r="AM208" s="361" t="str">
        <f t="shared" si="74"/>
        <v/>
      </c>
      <c r="AN208" s="362" t="str">
        <f>IF(AF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2,FALSE),IF(OR(AJ208=1,AJ208=2),VLOOKUP(AH208,INDEX((係数_乗用_ガソリン,係数_乗用_CNG,係数_乗用_軽油,係数_乗用_メタノール,係数_乗用_LPG),1,1,AR208):INDEX((係数_乗用_ガソリン,係数_乗用_CNG,係数_乗用_軽油,係数_乗用_メタノール,係数_乗用_LPG),125,5,AR208),2,FALSE))))))</f>
        <v/>
      </c>
      <c r="AO208" s="362" t="str">
        <f>IF(T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3,FALSE),IF(OR(AJ208=1,AJ208=2),VLOOKUP(AH208,INDEX((係数_乗用_ガソリン,係数_乗用_CNG,係数_乗用_軽油,係数_乗用_メタノール,係数_乗用_LPG),1,1,AR208):INDEX((係数_乗用_ガソリン,係数_乗用_CNG,係数_乗用_軽油,係数_乗用_メタノール,係数_乗用_LPG),125,5,AR208),3,FALSE))))))</f>
        <v/>
      </c>
      <c r="AP208" s="361" t="str">
        <f t="shared" si="75"/>
        <v/>
      </c>
      <c r="AQ208" s="363" t="str">
        <f t="shared" si="76"/>
        <v/>
      </c>
      <c r="AR208" s="361" t="str">
        <f t="shared" si="77"/>
        <v/>
      </c>
      <c r="AS208" s="363" t="str">
        <f t="shared" si="78"/>
        <v/>
      </c>
      <c r="AT208" s="364" t="str">
        <f t="shared" si="79"/>
        <v/>
      </c>
      <c r="AX208" s="607" t="b">
        <f t="shared" si="87"/>
        <v>0</v>
      </c>
      <c r="AY208" s="6" t="str">
        <f t="shared" si="88"/>
        <v>FALSEFALSEFALSE</v>
      </c>
      <c r="AZ208" s="608">
        <f t="shared" si="80"/>
        <v>0</v>
      </c>
      <c r="BA208" s="609" t="str">
        <f t="shared" si="89"/>
        <v/>
      </c>
      <c r="BB208" s="609">
        <f t="shared" si="81"/>
        <v>0</v>
      </c>
      <c r="BC208" s="604" t="str">
        <f t="shared" si="82"/>
        <v/>
      </c>
    </row>
    <row r="209" spans="1:55">
      <c r="A209" s="366">
        <v>152</v>
      </c>
      <c r="B209" s="108"/>
      <c r="C209" s="286"/>
      <c r="D209" s="287"/>
      <c r="E209" s="287"/>
      <c r="F209" s="288"/>
      <c r="G209" s="290"/>
      <c r="H209" s="107"/>
      <c r="I209" s="290"/>
      <c r="J209" s="107"/>
      <c r="K209" s="358" t="str">
        <f t="shared" si="60"/>
        <v/>
      </c>
      <c r="L209" s="358">
        <f t="shared" si="83"/>
        <v>0</v>
      </c>
      <c r="M209" s="358">
        <f t="shared" si="84"/>
        <v>0</v>
      </c>
      <c r="N209" s="359" t="str">
        <f t="shared" si="85"/>
        <v/>
      </c>
      <c r="O209" s="359" t="str">
        <f t="shared" si="61"/>
        <v/>
      </c>
      <c r="P209" s="359" t="str">
        <f t="shared" si="62"/>
        <v/>
      </c>
      <c r="Q209" s="359" t="str">
        <f t="shared" si="63"/>
        <v/>
      </c>
      <c r="R209" s="359" t="str">
        <f t="shared" si="64"/>
        <v/>
      </c>
      <c r="S209" s="359" t="str">
        <f t="shared" si="65"/>
        <v/>
      </c>
      <c r="T209" s="431"/>
      <c r="U209" s="515"/>
      <c r="V209" s="108"/>
      <c r="W209" s="109"/>
      <c r="X209" s="110"/>
      <c r="Y209" s="111"/>
      <c r="Z209" s="113"/>
      <c r="AA209" s="112"/>
      <c r="AB209" s="431" t="str">
        <f t="shared" si="66"/>
        <v/>
      </c>
      <c r="AC209" s="704" t="str">
        <f t="shared" si="86"/>
        <v/>
      </c>
      <c r="AD209" s="622"/>
      <c r="AE209" s="462"/>
      <c r="AF209" s="360" t="str">
        <f t="shared" si="67"/>
        <v/>
      </c>
      <c r="AG209" s="360" t="str">
        <f t="shared" si="68"/>
        <v/>
      </c>
      <c r="AH209" s="361" t="str">
        <f t="shared" si="69"/>
        <v/>
      </c>
      <c r="AI209" s="361" t="str">
        <f t="shared" si="70"/>
        <v/>
      </c>
      <c r="AJ209" s="361" t="str">
        <f t="shared" si="71"/>
        <v/>
      </c>
      <c r="AK209" s="361" t="str">
        <f t="shared" si="72"/>
        <v/>
      </c>
      <c r="AL209" s="361" t="str">
        <f t="shared" si="73"/>
        <v/>
      </c>
      <c r="AM209" s="361" t="str">
        <f t="shared" si="74"/>
        <v/>
      </c>
      <c r="AN209" s="362" t="str">
        <f>IF(AF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2,FALSE),IF(OR(AJ209=1,AJ209=2),VLOOKUP(AH209,INDEX((係数_乗用_ガソリン,係数_乗用_CNG,係数_乗用_軽油,係数_乗用_メタノール,係数_乗用_LPG),1,1,AR209):INDEX((係数_乗用_ガソリン,係数_乗用_CNG,係数_乗用_軽油,係数_乗用_メタノール,係数_乗用_LPG),125,5,AR209),2,FALSE))))))</f>
        <v/>
      </c>
      <c r="AO209" s="362" t="str">
        <f>IF(T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3,FALSE),IF(OR(AJ209=1,AJ209=2),VLOOKUP(AH209,INDEX((係数_乗用_ガソリン,係数_乗用_CNG,係数_乗用_軽油,係数_乗用_メタノール,係数_乗用_LPG),1,1,AR209):INDEX((係数_乗用_ガソリン,係数_乗用_CNG,係数_乗用_軽油,係数_乗用_メタノール,係数_乗用_LPG),125,5,AR209),3,FALSE))))))</f>
        <v/>
      </c>
      <c r="AP209" s="361" t="str">
        <f t="shared" si="75"/>
        <v/>
      </c>
      <c r="AQ209" s="363" t="str">
        <f t="shared" si="76"/>
        <v/>
      </c>
      <c r="AR209" s="361" t="str">
        <f t="shared" si="77"/>
        <v/>
      </c>
      <c r="AS209" s="363" t="str">
        <f t="shared" si="78"/>
        <v/>
      </c>
      <c r="AT209" s="364" t="str">
        <f t="shared" si="79"/>
        <v/>
      </c>
      <c r="AX209" s="607" t="b">
        <f t="shared" si="87"/>
        <v>0</v>
      </c>
      <c r="AY209" s="6" t="str">
        <f t="shared" si="88"/>
        <v>FALSEFALSEFALSE</v>
      </c>
      <c r="AZ209" s="608">
        <f t="shared" si="80"/>
        <v>0</v>
      </c>
      <c r="BA209" s="609" t="str">
        <f t="shared" si="89"/>
        <v/>
      </c>
      <c r="BB209" s="609">
        <f t="shared" si="81"/>
        <v>0</v>
      </c>
      <c r="BC209" s="604" t="str">
        <f t="shared" si="82"/>
        <v/>
      </c>
    </row>
    <row r="210" spans="1:55">
      <c r="A210" s="366">
        <v>153</v>
      </c>
      <c r="B210" s="108"/>
      <c r="C210" s="286"/>
      <c r="D210" s="287"/>
      <c r="E210" s="287"/>
      <c r="F210" s="288"/>
      <c r="G210" s="290"/>
      <c r="H210" s="107"/>
      <c r="I210" s="290"/>
      <c r="J210" s="107"/>
      <c r="K210" s="358" t="str">
        <f t="shared" si="60"/>
        <v/>
      </c>
      <c r="L210" s="358">
        <f t="shared" si="83"/>
        <v>0</v>
      </c>
      <c r="M210" s="358">
        <f t="shared" si="84"/>
        <v>0</v>
      </c>
      <c r="N210" s="359" t="str">
        <f t="shared" si="85"/>
        <v/>
      </c>
      <c r="O210" s="359" t="str">
        <f t="shared" si="61"/>
        <v/>
      </c>
      <c r="P210" s="359" t="str">
        <f t="shared" si="62"/>
        <v/>
      </c>
      <c r="Q210" s="359" t="str">
        <f t="shared" si="63"/>
        <v/>
      </c>
      <c r="R210" s="359" t="str">
        <f t="shared" si="64"/>
        <v/>
      </c>
      <c r="S210" s="359" t="str">
        <f t="shared" si="65"/>
        <v/>
      </c>
      <c r="T210" s="431"/>
      <c r="U210" s="515"/>
      <c r="V210" s="108"/>
      <c r="W210" s="109"/>
      <c r="X210" s="110"/>
      <c r="Y210" s="111"/>
      <c r="Z210" s="113"/>
      <c r="AA210" s="112"/>
      <c r="AB210" s="431" t="str">
        <f t="shared" si="66"/>
        <v/>
      </c>
      <c r="AC210" s="704" t="str">
        <f t="shared" si="86"/>
        <v/>
      </c>
      <c r="AD210" s="622"/>
      <c r="AE210" s="462"/>
      <c r="AF210" s="360" t="str">
        <f t="shared" si="67"/>
        <v/>
      </c>
      <c r="AG210" s="360" t="str">
        <f t="shared" si="68"/>
        <v/>
      </c>
      <c r="AH210" s="361" t="str">
        <f t="shared" si="69"/>
        <v/>
      </c>
      <c r="AI210" s="361" t="str">
        <f t="shared" si="70"/>
        <v/>
      </c>
      <c r="AJ210" s="361" t="str">
        <f t="shared" si="71"/>
        <v/>
      </c>
      <c r="AK210" s="361" t="str">
        <f t="shared" si="72"/>
        <v/>
      </c>
      <c r="AL210" s="361" t="str">
        <f t="shared" si="73"/>
        <v/>
      </c>
      <c r="AM210" s="361" t="str">
        <f t="shared" si="74"/>
        <v/>
      </c>
      <c r="AN210" s="362" t="str">
        <f>IF(AF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2,FALSE),IF(OR(AJ210=1,AJ210=2),VLOOKUP(AH210,INDEX((係数_乗用_ガソリン,係数_乗用_CNG,係数_乗用_軽油,係数_乗用_メタノール,係数_乗用_LPG),1,1,AR210):INDEX((係数_乗用_ガソリン,係数_乗用_CNG,係数_乗用_軽油,係数_乗用_メタノール,係数_乗用_LPG),125,5,AR210),2,FALSE))))))</f>
        <v/>
      </c>
      <c r="AO210" s="362" t="str">
        <f>IF(T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3,FALSE),IF(OR(AJ210=1,AJ210=2),VLOOKUP(AH210,INDEX((係数_乗用_ガソリン,係数_乗用_CNG,係数_乗用_軽油,係数_乗用_メタノール,係数_乗用_LPG),1,1,AR210):INDEX((係数_乗用_ガソリン,係数_乗用_CNG,係数_乗用_軽油,係数_乗用_メタノール,係数_乗用_LPG),125,5,AR210),3,FALSE))))))</f>
        <v/>
      </c>
      <c r="AP210" s="361" t="str">
        <f t="shared" si="75"/>
        <v/>
      </c>
      <c r="AQ210" s="363" t="str">
        <f t="shared" si="76"/>
        <v/>
      </c>
      <c r="AR210" s="361" t="str">
        <f t="shared" si="77"/>
        <v/>
      </c>
      <c r="AS210" s="363" t="str">
        <f t="shared" si="78"/>
        <v/>
      </c>
      <c r="AT210" s="364" t="str">
        <f t="shared" si="79"/>
        <v/>
      </c>
      <c r="AX210" s="607" t="b">
        <f t="shared" si="87"/>
        <v>0</v>
      </c>
      <c r="AY210" s="6" t="str">
        <f t="shared" si="88"/>
        <v>FALSEFALSEFALSE</v>
      </c>
      <c r="AZ210" s="608">
        <f t="shared" si="80"/>
        <v>0</v>
      </c>
      <c r="BA210" s="609" t="str">
        <f t="shared" si="89"/>
        <v/>
      </c>
      <c r="BB210" s="609">
        <f t="shared" si="81"/>
        <v>0</v>
      </c>
      <c r="BC210" s="604" t="str">
        <f t="shared" si="82"/>
        <v/>
      </c>
    </row>
    <row r="211" spans="1:55">
      <c r="A211" s="366">
        <v>154</v>
      </c>
      <c r="B211" s="108"/>
      <c r="C211" s="286"/>
      <c r="D211" s="287"/>
      <c r="E211" s="287"/>
      <c r="F211" s="288"/>
      <c r="G211" s="290"/>
      <c r="H211" s="107"/>
      <c r="I211" s="290"/>
      <c r="J211" s="107"/>
      <c r="K211" s="358" t="str">
        <f t="shared" si="60"/>
        <v/>
      </c>
      <c r="L211" s="358">
        <f t="shared" si="83"/>
        <v>0</v>
      </c>
      <c r="M211" s="358">
        <f t="shared" si="84"/>
        <v>0</v>
      </c>
      <c r="N211" s="359" t="str">
        <f t="shared" si="85"/>
        <v/>
      </c>
      <c r="O211" s="359" t="str">
        <f t="shared" si="61"/>
        <v/>
      </c>
      <c r="P211" s="359" t="str">
        <f t="shared" si="62"/>
        <v/>
      </c>
      <c r="Q211" s="359" t="str">
        <f t="shared" si="63"/>
        <v/>
      </c>
      <c r="R211" s="359" t="str">
        <f t="shared" si="64"/>
        <v/>
      </c>
      <c r="S211" s="359" t="str">
        <f t="shared" si="65"/>
        <v/>
      </c>
      <c r="T211" s="431"/>
      <c r="U211" s="515"/>
      <c r="V211" s="108"/>
      <c r="W211" s="109"/>
      <c r="X211" s="110"/>
      <c r="Y211" s="111"/>
      <c r="Z211" s="113"/>
      <c r="AA211" s="112"/>
      <c r="AB211" s="431" t="str">
        <f t="shared" si="66"/>
        <v/>
      </c>
      <c r="AC211" s="704" t="str">
        <f t="shared" si="86"/>
        <v/>
      </c>
      <c r="AD211" s="622"/>
      <c r="AE211" s="462"/>
      <c r="AF211" s="360" t="str">
        <f t="shared" si="67"/>
        <v/>
      </c>
      <c r="AG211" s="360" t="str">
        <f t="shared" si="68"/>
        <v/>
      </c>
      <c r="AH211" s="361" t="str">
        <f t="shared" si="69"/>
        <v/>
      </c>
      <c r="AI211" s="361" t="str">
        <f t="shared" si="70"/>
        <v/>
      </c>
      <c r="AJ211" s="361" t="str">
        <f t="shared" si="71"/>
        <v/>
      </c>
      <c r="AK211" s="361" t="str">
        <f t="shared" si="72"/>
        <v/>
      </c>
      <c r="AL211" s="361" t="str">
        <f t="shared" si="73"/>
        <v/>
      </c>
      <c r="AM211" s="361" t="str">
        <f t="shared" si="74"/>
        <v/>
      </c>
      <c r="AN211" s="362" t="str">
        <f>IF(AF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2,FALSE),IF(OR(AJ211=1,AJ211=2),VLOOKUP(AH211,INDEX((係数_乗用_ガソリン,係数_乗用_CNG,係数_乗用_軽油,係数_乗用_メタノール,係数_乗用_LPG),1,1,AR211):INDEX((係数_乗用_ガソリン,係数_乗用_CNG,係数_乗用_軽油,係数_乗用_メタノール,係数_乗用_LPG),125,5,AR211),2,FALSE))))))</f>
        <v/>
      </c>
      <c r="AO211" s="362" t="str">
        <f>IF(T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3,FALSE),IF(OR(AJ211=1,AJ211=2),VLOOKUP(AH211,INDEX((係数_乗用_ガソリン,係数_乗用_CNG,係数_乗用_軽油,係数_乗用_メタノール,係数_乗用_LPG),1,1,AR211):INDEX((係数_乗用_ガソリン,係数_乗用_CNG,係数_乗用_軽油,係数_乗用_メタノール,係数_乗用_LPG),125,5,AR211),3,FALSE))))))</f>
        <v/>
      </c>
      <c r="AP211" s="361" t="str">
        <f t="shared" si="75"/>
        <v/>
      </c>
      <c r="AQ211" s="363" t="str">
        <f t="shared" si="76"/>
        <v/>
      </c>
      <c r="AR211" s="361" t="str">
        <f t="shared" si="77"/>
        <v/>
      </c>
      <c r="AS211" s="363" t="str">
        <f t="shared" si="78"/>
        <v/>
      </c>
      <c r="AT211" s="364" t="str">
        <f t="shared" si="79"/>
        <v/>
      </c>
      <c r="AX211" s="607" t="b">
        <f t="shared" si="87"/>
        <v>0</v>
      </c>
      <c r="AY211" s="6" t="str">
        <f t="shared" si="88"/>
        <v>FALSEFALSEFALSE</v>
      </c>
      <c r="AZ211" s="608">
        <f t="shared" si="80"/>
        <v>0</v>
      </c>
      <c r="BA211" s="609" t="str">
        <f t="shared" si="89"/>
        <v/>
      </c>
      <c r="BB211" s="609">
        <f t="shared" si="81"/>
        <v>0</v>
      </c>
      <c r="BC211" s="604" t="str">
        <f t="shared" si="82"/>
        <v/>
      </c>
    </row>
    <row r="212" spans="1:55">
      <c r="A212" s="366">
        <v>155</v>
      </c>
      <c r="B212" s="108"/>
      <c r="C212" s="286"/>
      <c r="D212" s="287"/>
      <c r="E212" s="287"/>
      <c r="F212" s="288"/>
      <c r="G212" s="290"/>
      <c r="H212" s="107"/>
      <c r="I212" s="290"/>
      <c r="J212" s="107"/>
      <c r="K212" s="358" t="str">
        <f t="shared" si="60"/>
        <v/>
      </c>
      <c r="L212" s="358">
        <f t="shared" si="83"/>
        <v>0</v>
      </c>
      <c r="M212" s="358">
        <f t="shared" si="84"/>
        <v>0</v>
      </c>
      <c r="N212" s="359" t="str">
        <f t="shared" si="85"/>
        <v/>
      </c>
      <c r="O212" s="359" t="str">
        <f t="shared" si="61"/>
        <v/>
      </c>
      <c r="P212" s="359" t="str">
        <f t="shared" si="62"/>
        <v/>
      </c>
      <c r="Q212" s="359" t="str">
        <f t="shared" si="63"/>
        <v/>
      </c>
      <c r="R212" s="359" t="str">
        <f t="shared" si="64"/>
        <v/>
      </c>
      <c r="S212" s="359" t="str">
        <f t="shared" si="65"/>
        <v/>
      </c>
      <c r="T212" s="431"/>
      <c r="U212" s="515"/>
      <c r="V212" s="108"/>
      <c r="W212" s="109"/>
      <c r="X212" s="110"/>
      <c r="Y212" s="111"/>
      <c r="Z212" s="113"/>
      <c r="AA212" s="112"/>
      <c r="AB212" s="431" t="str">
        <f t="shared" si="66"/>
        <v/>
      </c>
      <c r="AC212" s="704" t="str">
        <f t="shared" si="86"/>
        <v/>
      </c>
      <c r="AD212" s="622"/>
      <c r="AE212" s="462"/>
      <c r="AF212" s="360" t="str">
        <f t="shared" si="67"/>
        <v/>
      </c>
      <c r="AG212" s="360" t="str">
        <f t="shared" si="68"/>
        <v/>
      </c>
      <c r="AH212" s="361" t="str">
        <f t="shared" si="69"/>
        <v/>
      </c>
      <c r="AI212" s="361" t="str">
        <f t="shared" si="70"/>
        <v/>
      </c>
      <c r="AJ212" s="361" t="str">
        <f t="shared" si="71"/>
        <v/>
      </c>
      <c r="AK212" s="361" t="str">
        <f t="shared" si="72"/>
        <v/>
      </c>
      <c r="AL212" s="361" t="str">
        <f t="shared" si="73"/>
        <v/>
      </c>
      <c r="AM212" s="361" t="str">
        <f t="shared" si="74"/>
        <v/>
      </c>
      <c r="AN212" s="362" t="str">
        <f>IF(AF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2,FALSE),IF(OR(AJ212=1,AJ212=2),VLOOKUP(AH212,INDEX((係数_乗用_ガソリン,係数_乗用_CNG,係数_乗用_軽油,係数_乗用_メタノール,係数_乗用_LPG),1,1,AR212):INDEX((係数_乗用_ガソリン,係数_乗用_CNG,係数_乗用_軽油,係数_乗用_メタノール,係数_乗用_LPG),125,5,AR212),2,FALSE))))))</f>
        <v/>
      </c>
      <c r="AO212" s="362" t="str">
        <f>IF(T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3,FALSE),IF(OR(AJ212=1,AJ212=2),VLOOKUP(AH212,INDEX((係数_乗用_ガソリン,係数_乗用_CNG,係数_乗用_軽油,係数_乗用_メタノール,係数_乗用_LPG),1,1,AR212):INDEX((係数_乗用_ガソリン,係数_乗用_CNG,係数_乗用_軽油,係数_乗用_メタノール,係数_乗用_LPG),125,5,AR212),3,FALSE))))))</f>
        <v/>
      </c>
      <c r="AP212" s="361" t="str">
        <f t="shared" si="75"/>
        <v/>
      </c>
      <c r="AQ212" s="363" t="str">
        <f t="shared" si="76"/>
        <v/>
      </c>
      <c r="AR212" s="361" t="str">
        <f t="shared" si="77"/>
        <v/>
      </c>
      <c r="AS212" s="363" t="str">
        <f t="shared" si="78"/>
        <v/>
      </c>
      <c r="AT212" s="364" t="str">
        <f t="shared" si="79"/>
        <v/>
      </c>
      <c r="AX212" s="607" t="b">
        <f t="shared" si="87"/>
        <v>0</v>
      </c>
      <c r="AY212" s="6" t="str">
        <f t="shared" si="88"/>
        <v>FALSEFALSEFALSE</v>
      </c>
      <c r="AZ212" s="608">
        <f t="shared" si="80"/>
        <v>0</v>
      </c>
      <c r="BA212" s="609" t="str">
        <f t="shared" si="89"/>
        <v/>
      </c>
      <c r="BB212" s="609">
        <f t="shared" si="81"/>
        <v>0</v>
      </c>
      <c r="BC212" s="604" t="str">
        <f t="shared" si="82"/>
        <v/>
      </c>
    </row>
    <row r="213" spans="1:55">
      <c r="A213" s="366">
        <v>156</v>
      </c>
      <c r="B213" s="108"/>
      <c r="C213" s="286"/>
      <c r="D213" s="287"/>
      <c r="E213" s="287"/>
      <c r="F213" s="288"/>
      <c r="G213" s="290"/>
      <c r="H213" s="107"/>
      <c r="I213" s="290"/>
      <c r="J213" s="107"/>
      <c r="K213" s="358" t="str">
        <f t="shared" si="60"/>
        <v/>
      </c>
      <c r="L213" s="358">
        <f t="shared" si="83"/>
        <v>0</v>
      </c>
      <c r="M213" s="358">
        <f t="shared" si="84"/>
        <v>0</v>
      </c>
      <c r="N213" s="359" t="str">
        <f t="shared" si="85"/>
        <v/>
      </c>
      <c r="O213" s="359" t="str">
        <f t="shared" si="61"/>
        <v/>
      </c>
      <c r="P213" s="359" t="str">
        <f t="shared" si="62"/>
        <v/>
      </c>
      <c r="Q213" s="359" t="str">
        <f t="shared" si="63"/>
        <v/>
      </c>
      <c r="R213" s="359" t="str">
        <f t="shared" si="64"/>
        <v/>
      </c>
      <c r="S213" s="359" t="str">
        <f t="shared" si="65"/>
        <v/>
      </c>
      <c r="T213" s="431"/>
      <c r="U213" s="515"/>
      <c r="V213" s="108"/>
      <c r="W213" s="109"/>
      <c r="X213" s="110"/>
      <c r="Y213" s="111"/>
      <c r="Z213" s="113"/>
      <c r="AA213" s="112"/>
      <c r="AB213" s="431" t="str">
        <f t="shared" si="66"/>
        <v/>
      </c>
      <c r="AC213" s="704" t="str">
        <f t="shared" si="86"/>
        <v/>
      </c>
      <c r="AD213" s="622"/>
      <c r="AE213" s="462"/>
      <c r="AF213" s="360" t="str">
        <f t="shared" si="67"/>
        <v/>
      </c>
      <c r="AG213" s="360" t="str">
        <f t="shared" si="68"/>
        <v/>
      </c>
      <c r="AH213" s="361" t="str">
        <f t="shared" si="69"/>
        <v/>
      </c>
      <c r="AI213" s="361" t="str">
        <f t="shared" si="70"/>
        <v/>
      </c>
      <c r="AJ213" s="361" t="str">
        <f t="shared" si="71"/>
        <v/>
      </c>
      <c r="AK213" s="361" t="str">
        <f t="shared" si="72"/>
        <v/>
      </c>
      <c r="AL213" s="361" t="str">
        <f t="shared" si="73"/>
        <v/>
      </c>
      <c r="AM213" s="361" t="str">
        <f t="shared" si="74"/>
        <v/>
      </c>
      <c r="AN213" s="362" t="str">
        <f>IF(AF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2,FALSE),IF(OR(AJ213=1,AJ213=2),VLOOKUP(AH213,INDEX((係数_乗用_ガソリン,係数_乗用_CNG,係数_乗用_軽油,係数_乗用_メタノール,係数_乗用_LPG),1,1,AR213):INDEX((係数_乗用_ガソリン,係数_乗用_CNG,係数_乗用_軽油,係数_乗用_メタノール,係数_乗用_LPG),125,5,AR213),2,FALSE))))))</f>
        <v/>
      </c>
      <c r="AO213" s="362" t="str">
        <f>IF(T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3,FALSE),IF(OR(AJ213=1,AJ213=2),VLOOKUP(AH213,INDEX((係数_乗用_ガソリン,係数_乗用_CNG,係数_乗用_軽油,係数_乗用_メタノール,係数_乗用_LPG),1,1,AR213):INDEX((係数_乗用_ガソリン,係数_乗用_CNG,係数_乗用_軽油,係数_乗用_メタノール,係数_乗用_LPG),125,5,AR213),3,FALSE))))))</f>
        <v/>
      </c>
      <c r="AP213" s="361" t="str">
        <f t="shared" si="75"/>
        <v/>
      </c>
      <c r="AQ213" s="363" t="str">
        <f t="shared" si="76"/>
        <v/>
      </c>
      <c r="AR213" s="361" t="str">
        <f t="shared" si="77"/>
        <v/>
      </c>
      <c r="AS213" s="363" t="str">
        <f t="shared" si="78"/>
        <v/>
      </c>
      <c r="AT213" s="364" t="str">
        <f t="shared" si="79"/>
        <v/>
      </c>
      <c r="AX213" s="607" t="b">
        <f t="shared" si="87"/>
        <v>0</v>
      </c>
      <c r="AY213" s="6" t="str">
        <f t="shared" si="88"/>
        <v>FALSEFALSEFALSE</v>
      </c>
      <c r="AZ213" s="608">
        <f t="shared" si="80"/>
        <v>0</v>
      </c>
      <c r="BA213" s="609" t="str">
        <f t="shared" si="89"/>
        <v/>
      </c>
      <c r="BB213" s="609">
        <f t="shared" si="81"/>
        <v>0</v>
      </c>
      <c r="BC213" s="604" t="str">
        <f t="shared" si="82"/>
        <v/>
      </c>
    </row>
    <row r="214" spans="1:55">
      <c r="A214" s="366">
        <v>157</v>
      </c>
      <c r="B214" s="108"/>
      <c r="C214" s="286"/>
      <c r="D214" s="287"/>
      <c r="E214" s="287"/>
      <c r="F214" s="288"/>
      <c r="G214" s="290"/>
      <c r="H214" s="107"/>
      <c r="I214" s="290"/>
      <c r="J214" s="107"/>
      <c r="K214" s="358" t="str">
        <f t="shared" si="60"/>
        <v/>
      </c>
      <c r="L214" s="358">
        <f t="shared" si="83"/>
        <v>0</v>
      </c>
      <c r="M214" s="358">
        <f t="shared" si="84"/>
        <v>0</v>
      </c>
      <c r="N214" s="359" t="str">
        <f t="shared" si="85"/>
        <v/>
      </c>
      <c r="O214" s="359" t="str">
        <f t="shared" si="61"/>
        <v/>
      </c>
      <c r="P214" s="359" t="str">
        <f t="shared" si="62"/>
        <v/>
      </c>
      <c r="Q214" s="359" t="str">
        <f t="shared" si="63"/>
        <v/>
      </c>
      <c r="R214" s="359" t="str">
        <f t="shared" si="64"/>
        <v/>
      </c>
      <c r="S214" s="359" t="str">
        <f t="shared" si="65"/>
        <v/>
      </c>
      <c r="T214" s="431"/>
      <c r="U214" s="515"/>
      <c r="V214" s="108"/>
      <c r="W214" s="109"/>
      <c r="X214" s="110"/>
      <c r="Y214" s="111"/>
      <c r="Z214" s="113"/>
      <c r="AA214" s="112"/>
      <c r="AB214" s="431" t="str">
        <f t="shared" si="66"/>
        <v/>
      </c>
      <c r="AC214" s="704" t="str">
        <f t="shared" si="86"/>
        <v/>
      </c>
      <c r="AD214" s="622"/>
      <c r="AE214" s="462"/>
      <c r="AF214" s="360" t="str">
        <f t="shared" si="67"/>
        <v/>
      </c>
      <c r="AG214" s="360" t="str">
        <f t="shared" si="68"/>
        <v/>
      </c>
      <c r="AH214" s="361" t="str">
        <f t="shared" si="69"/>
        <v/>
      </c>
      <c r="AI214" s="361" t="str">
        <f t="shared" si="70"/>
        <v/>
      </c>
      <c r="AJ214" s="361" t="str">
        <f t="shared" si="71"/>
        <v/>
      </c>
      <c r="AK214" s="361" t="str">
        <f t="shared" si="72"/>
        <v/>
      </c>
      <c r="AL214" s="361" t="str">
        <f t="shared" si="73"/>
        <v/>
      </c>
      <c r="AM214" s="361" t="str">
        <f t="shared" si="74"/>
        <v/>
      </c>
      <c r="AN214" s="362" t="str">
        <f>IF(AF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2,FALSE),IF(OR(AJ214=1,AJ214=2),VLOOKUP(AH214,INDEX((係数_乗用_ガソリン,係数_乗用_CNG,係数_乗用_軽油,係数_乗用_メタノール,係数_乗用_LPG),1,1,AR214):INDEX((係数_乗用_ガソリン,係数_乗用_CNG,係数_乗用_軽油,係数_乗用_メタノール,係数_乗用_LPG),125,5,AR214),2,FALSE))))))</f>
        <v/>
      </c>
      <c r="AO214" s="362" t="str">
        <f>IF(T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3,FALSE),IF(OR(AJ214=1,AJ214=2),VLOOKUP(AH214,INDEX((係数_乗用_ガソリン,係数_乗用_CNG,係数_乗用_軽油,係数_乗用_メタノール,係数_乗用_LPG),1,1,AR214):INDEX((係数_乗用_ガソリン,係数_乗用_CNG,係数_乗用_軽油,係数_乗用_メタノール,係数_乗用_LPG),125,5,AR214),3,FALSE))))))</f>
        <v/>
      </c>
      <c r="AP214" s="361" t="str">
        <f t="shared" si="75"/>
        <v/>
      </c>
      <c r="AQ214" s="363" t="str">
        <f t="shared" si="76"/>
        <v/>
      </c>
      <c r="AR214" s="361" t="str">
        <f t="shared" si="77"/>
        <v/>
      </c>
      <c r="AS214" s="363" t="str">
        <f t="shared" si="78"/>
        <v/>
      </c>
      <c r="AT214" s="364" t="str">
        <f t="shared" si="79"/>
        <v/>
      </c>
      <c r="AX214" s="607" t="b">
        <f t="shared" si="87"/>
        <v>0</v>
      </c>
      <c r="AY214" s="6" t="str">
        <f t="shared" si="88"/>
        <v>FALSEFALSEFALSE</v>
      </c>
      <c r="AZ214" s="608">
        <f t="shared" si="80"/>
        <v>0</v>
      </c>
      <c r="BA214" s="609" t="str">
        <f t="shared" si="89"/>
        <v/>
      </c>
      <c r="BB214" s="609">
        <f t="shared" si="81"/>
        <v>0</v>
      </c>
      <c r="BC214" s="604" t="str">
        <f t="shared" si="82"/>
        <v/>
      </c>
    </row>
    <row r="215" spans="1:55">
      <c r="A215" s="366">
        <v>158</v>
      </c>
      <c r="B215" s="108"/>
      <c r="C215" s="286"/>
      <c r="D215" s="287"/>
      <c r="E215" s="287"/>
      <c r="F215" s="288"/>
      <c r="G215" s="290"/>
      <c r="H215" s="107"/>
      <c r="I215" s="290"/>
      <c r="J215" s="107"/>
      <c r="K215" s="358" t="str">
        <f t="shared" si="60"/>
        <v/>
      </c>
      <c r="L215" s="358">
        <f t="shared" si="83"/>
        <v>0</v>
      </c>
      <c r="M215" s="358">
        <f t="shared" si="84"/>
        <v>0</v>
      </c>
      <c r="N215" s="359" t="str">
        <f t="shared" si="85"/>
        <v/>
      </c>
      <c r="O215" s="359" t="str">
        <f t="shared" si="61"/>
        <v/>
      </c>
      <c r="P215" s="359" t="str">
        <f t="shared" si="62"/>
        <v/>
      </c>
      <c r="Q215" s="359" t="str">
        <f t="shared" si="63"/>
        <v/>
      </c>
      <c r="R215" s="359" t="str">
        <f t="shared" si="64"/>
        <v/>
      </c>
      <c r="S215" s="359" t="str">
        <f t="shared" si="65"/>
        <v/>
      </c>
      <c r="T215" s="431"/>
      <c r="U215" s="515"/>
      <c r="V215" s="108"/>
      <c r="W215" s="109"/>
      <c r="X215" s="110"/>
      <c r="Y215" s="111"/>
      <c r="Z215" s="113"/>
      <c r="AA215" s="112"/>
      <c r="AB215" s="431" t="str">
        <f t="shared" si="66"/>
        <v/>
      </c>
      <c r="AC215" s="704" t="str">
        <f t="shared" si="86"/>
        <v/>
      </c>
      <c r="AD215" s="622"/>
      <c r="AE215" s="462"/>
      <c r="AF215" s="360" t="str">
        <f t="shared" si="67"/>
        <v/>
      </c>
      <c r="AG215" s="360" t="str">
        <f t="shared" si="68"/>
        <v/>
      </c>
      <c r="AH215" s="361" t="str">
        <f t="shared" si="69"/>
        <v/>
      </c>
      <c r="AI215" s="361" t="str">
        <f t="shared" si="70"/>
        <v/>
      </c>
      <c r="AJ215" s="361" t="str">
        <f t="shared" si="71"/>
        <v/>
      </c>
      <c r="AK215" s="361" t="str">
        <f t="shared" si="72"/>
        <v/>
      </c>
      <c r="AL215" s="361" t="str">
        <f t="shared" si="73"/>
        <v/>
      </c>
      <c r="AM215" s="361" t="str">
        <f t="shared" si="74"/>
        <v/>
      </c>
      <c r="AN215" s="362" t="str">
        <f>IF(AF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2,FALSE),IF(OR(AJ215=1,AJ215=2),VLOOKUP(AH215,INDEX((係数_乗用_ガソリン,係数_乗用_CNG,係数_乗用_軽油,係数_乗用_メタノール,係数_乗用_LPG),1,1,AR215):INDEX((係数_乗用_ガソリン,係数_乗用_CNG,係数_乗用_軽油,係数_乗用_メタノール,係数_乗用_LPG),125,5,AR215),2,FALSE))))))</f>
        <v/>
      </c>
      <c r="AO215" s="362" t="str">
        <f>IF(T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3,FALSE),IF(OR(AJ215=1,AJ215=2),VLOOKUP(AH215,INDEX((係数_乗用_ガソリン,係数_乗用_CNG,係数_乗用_軽油,係数_乗用_メタノール,係数_乗用_LPG),1,1,AR215):INDEX((係数_乗用_ガソリン,係数_乗用_CNG,係数_乗用_軽油,係数_乗用_メタノール,係数_乗用_LPG),125,5,AR215),3,FALSE))))))</f>
        <v/>
      </c>
      <c r="AP215" s="361" t="str">
        <f t="shared" si="75"/>
        <v/>
      </c>
      <c r="AQ215" s="363" t="str">
        <f t="shared" si="76"/>
        <v/>
      </c>
      <c r="AR215" s="361" t="str">
        <f t="shared" si="77"/>
        <v/>
      </c>
      <c r="AS215" s="363" t="str">
        <f t="shared" si="78"/>
        <v/>
      </c>
      <c r="AT215" s="364" t="str">
        <f t="shared" si="79"/>
        <v/>
      </c>
      <c r="AX215" s="607" t="b">
        <f t="shared" si="87"/>
        <v>0</v>
      </c>
      <c r="AY215" s="6" t="str">
        <f t="shared" si="88"/>
        <v>FALSEFALSEFALSE</v>
      </c>
      <c r="AZ215" s="608">
        <f t="shared" si="80"/>
        <v>0</v>
      </c>
      <c r="BA215" s="609" t="str">
        <f t="shared" si="89"/>
        <v/>
      </c>
      <c r="BB215" s="609">
        <f t="shared" si="81"/>
        <v>0</v>
      </c>
      <c r="BC215" s="604" t="str">
        <f t="shared" si="82"/>
        <v/>
      </c>
    </row>
    <row r="216" spans="1:55">
      <c r="A216" s="366">
        <v>159</v>
      </c>
      <c r="B216" s="108"/>
      <c r="C216" s="286"/>
      <c r="D216" s="287"/>
      <c r="E216" s="287"/>
      <c r="F216" s="288"/>
      <c r="G216" s="290"/>
      <c r="H216" s="107"/>
      <c r="I216" s="290"/>
      <c r="J216" s="107"/>
      <c r="K216" s="358" t="str">
        <f t="shared" si="60"/>
        <v/>
      </c>
      <c r="L216" s="358">
        <f t="shared" si="83"/>
        <v>0</v>
      </c>
      <c r="M216" s="358">
        <f t="shared" si="84"/>
        <v>0</v>
      </c>
      <c r="N216" s="359" t="str">
        <f t="shared" si="85"/>
        <v/>
      </c>
      <c r="O216" s="359" t="str">
        <f t="shared" si="61"/>
        <v/>
      </c>
      <c r="P216" s="359" t="str">
        <f t="shared" si="62"/>
        <v/>
      </c>
      <c r="Q216" s="359" t="str">
        <f t="shared" si="63"/>
        <v/>
      </c>
      <c r="R216" s="359" t="str">
        <f t="shared" si="64"/>
        <v/>
      </c>
      <c r="S216" s="359" t="str">
        <f t="shared" si="65"/>
        <v/>
      </c>
      <c r="T216" s="431"/>
      <c r="U216" s="515"/>
      <c r="V216" s="108"/>
      <c r="W216" s="109"/>
      <c r="X216" s="110"/>
      <c r="Y216" s="111"/>
      <c r="Z216" s="113"/>
      <c r="AA216" s="112"/>
      <c r="AB216" s="431" t="str">
        <f t="shared" si="66"/>
        <v/>
      </c>
      <c r="AC216" s="704" t="str">
        <f t="shared" si="86"/>
        <v/>
      </c>
      <c r="AD216" s="622"/>
      <c r="AE216" s="462"/>
      <c r="AF216" s="360" t="str">
        <f t="shared" si="67"/>
        <v/>
      </c>
      <c r="AG216" s="360" t="str">
        <f t="shared" si="68"/>
        <v/>
      </c>
      <c r="AH216" s="361" t="str">
        <f t="shared" si="69"/>
        <v/>
      </c>
      <c r="AI216" s="361" t="str">
        <f t="shared" si="70"/>
        <v/>
      </c>
      <c r="AJ216" s="361" t="str">
        <f t="shared" si="71"/>
        <v/>
      </c>
      <c r="AK216" s="361" t="str">
        <f t="shared" si="72"/>
        <v/>
      </c>
      <c r="AL216" s="361" t="str">
        <f t="shared" si="73"/>
        <v/>
      </c>
      <c r="AM216" s="361" t="str">
        <f t="shared" si="74"/>
        <v/>
      </c>
      <c r="AN216" s="362" t="str">
        <f>IF(AF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2,FALSE),IF(OR(AJ216=1,AJ216=2),VLOOKUP(AH216,INDEX((係数_乗用_ガソリン,係数_乗用_CNG,係数_乗用_軽油,係数_乗用_メタノール,係数_乗用_LPG),1,1,AR216):INDEX((係数_乗用_ガソリン,係数_乗用_CNG,係数_乗用_軽油,係数_乗用_メタノール,係数_乗用_LPG),125,5,AR216),2,FALSE))))))</f>
        <v/>
      </c>
      <c r="AO216" s="362" t="str">
        <f>IF(T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3,FALSE),IF(OR(AJ216=1,AJ216=2),VLOOKUP(AH216,INDEX((係数_乗用_ガソリン,係数_乗用_CNG,係数_乗用_軽油,係数_乗用_メタノール,係数_乗用_LPG),1,1,AR216):INDEX((係数_乗用_ガソリン,係数_乗用_CNG,係数_乗用_軽油,係数_乗用_メタノール,係数_乗用_LPG),125,5,AR216),3,FALSE))))))</f>
        <v/>
      </c>
      <c r="AP216" s="361" t="str">
        <f t="shared" si="75"/>
        <v/>
      </c>
      <c r="AQ216" s="363" t="str">
        <f t="shared" si="76"/>
        <v/>
      </c>
      <c r="AR216" s="361" t="str">
        <f t="shared" si="77"/>
        <v/>
      </c>
      <c r="AS216" s="363" t="str">
        <f t="shared" si="78"/>
        <v/>
      </c>
      <c r="AT216" s="364" t="str">
        <f t="shared" si="79"/>
        <v/>
      </c>
      <c r="AX216" s="607" t="b">
        <f t="shared" si="87"/>
        <v>0</v>
      </c>
      <c r="AY216" s="6" t="str">
        <f t="shared" si="88"/>
        <v>FALSEFALSEFALSE</v>
      </c>
      <c r="AZ216" s="608">
        <f t="shared" si="80"/>
        <v>0</v>
      </c>
      <c r="BA216" s="609" t="str">
        <f t="shared" si="89"/>
        <v/>
      </c>
      <c r="BB216" s="609">
        <f t="shared" si="81"/>
        <v>0</v>
      </c>
      <c r="BC216" s="604" t="str">
        <f t="shared" si="82"/>
        <v/>
      </c>
    </row>
    <row r="217" spans="1:55">
      <c r="A217" s="366">
        <v>160</v>
      </c>
      <c r="B217" s="108"/>
      <c r="C217" s="286"/>
      <c r="D217" s="287"/>
      <c r="E217" s="287"/>
      <c r="F217" s="288"/>
      <c r="G217" s="290"/>
      <c r="H217" s="107"/>
      <c r="I217" s="290"/>
      <c r="J217" s="107"/>
      <c r="K217" s="358" t="str">
        <f t="shared" si="60"/>
        <v/>
      </c>
      <c r="L217" s="358">
        <f t="shared" si="83"/>
        <v>0</v>
      </c>
      <c r="M217" s="358">
        <f t="shared" si="84"/>
        <v>0</v>
      </c>
      <c r="N217" s="359" t="str">
        <f t="shared" si="85"/>
        <v/>
      </c>
      <c r="O217" s="359" t="str">
        <f t="shared" si="61"/>
        <v/>
      </c>
      <c r="P217" s="359" t="str">
        <f t="shared" si="62"/>
        <v/>
      </c>
      <c r="Q217" s="359" t="str">
        <f t="shared" si="63"/>
        <v/>
      </c>
      <c r="R217" s="359" t="str">
        <f t="shared" si="64"/>
        <v/>
      </c>
      <c r="S217" s="359" t="str">
        <f t="shared" si="65"/>
        <v/>
      </c>
      <c r="T217" s="431"/>
      <c r="U217" s="515"/>
      <c r="V217" s="108"/>
      <c r="W217" s="109"/>
      <c r="X217" s="110"/>
      <c r="Y217" s="111"/>
      <c r="Z217" s="113"/>
      <c r="AA217" s="112"/>
      <c r="AB217" s="431" t="str">
        <f t="shared" si="66"/>
        <v/>
      </c>
      <c r="AC217" s="704" t="str">
        <f t="shared" si="86"/>
        <v/>
      </c>
      <c r="AD217" s="622"/>
      <c r="AE217" s="462"/>
      <c r="AF217" s="360" t="str">
        <f t="shared" si="67"/>
        <v/>
      </c>
      <c r="AG217" s="360" t="str">
        <f t="shared" si="68"/>
        <v/>
      </c>
      <c r="AH217" s="361" t="str">
        <f t="shared" si="69"/>
        <v/>
      </c>
      <c r="AI217" s="361" t="str">
        <f t="shared" si="70"/>
        <v/>
      </c>
      <c r="AJ217" s="361" t="str">
        <f t="shared" si="71"/>
        <v/>
      </c>
      <c r="AK217" s="361" t="str">
        <f t="shared" si="72"/>
        <v/>
      </c>
      <c r="AL217" s="361" t="str">
        <f t="shared" si="73"/>
        <v/>
      </c>
      <c r="AM217" s="361" t="str">
        <f t="shared" si="74"/>
        <v/>
      </c>
      <c r="AN217" s="362" t="str">
        <f>IF(AF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2,FALSE),IF(OR(AJ217=1,AJ217=2),VLOOKUP(AH217,INDEX((係数_乗用_ガソリン,係数_乗用_CNG,係数_乗用_軽油,係数_乗用_メタノール,係数_乗用_LPG),1,1,AR217):INDEX((係数_乗用_ガソリン,係数_乗用_CNG,係数_乗用_軽油,係数_乗用_メタノール,係数_乗用_LPG),125,5,AR217),2,FALSE))))))</f>
        <v/>
      </c>
      <c r="AO217" s="362" t="str">
        <f>IF(T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3,FALSE),IF(OR(AJ217=1,AJ217=2),VLOOKUP(AH217,INDEX((係数_乗用_ガソリン,係数_乗用_CNG,係数_乗用_軽油,係数_乗用_メタノール,係数_乗用_LPG),1,1,AR217):INDEX((係数_乗用_ガソリン,係数_乗用_CNG,係数_乗用_軽油,係数_乗用_メタノール,係数_乗用_LPG),125,5,AR217),3,FALSE))))))</f>
        <v/>
      </c>
      <c r="AP217" s="361" t="str">
        <f t="shared" si="75"/>
        <v/>
      </c>
      <c r="AQ217" s="363" t="str">
        <f t="shared" si="76"/>
        <v/>
      </c>
      <c r="AR217" s="361" t="str">
        <f t="shared" si="77"/>
        <v/>
      </c>
      <c r="AS217" s="363" t="str">
        <f t="shared" si="78"/>
        <v/>
      </c>
      <c r="AT217" s="364" t="str">
        <f t="shared" si="79"/>
        <v/>
      </c>
      <c r="AX217" s="607" t="b">
        <f t="shared" si="87"/>
        <v>0</v>
      </c>
      <c r="AY217" s="6" t="str">
        <f t="shared" si="88"/>
        <v>FALSEFALSEFALSE</v>
      </c>
      <c r="AZ217" s="608">
        <f t="shared" si="80"/>
        <v>0</v>
      </c>
      <c r="BA217" s="609" t="str">
        <f t="shared" si="89"/>
        <v/>
      </c>
      <c r="BB217" s="609">
        <f t="shared" si="81"/>
        <v>0</v>
      </c>
      <c r="BC217" s="604" t="str">
        <f t="shared" si="82"/>
        <v/>
      </c>
    </row>
    <row r="218" spans="1:55">
      <c r="A218" s="366">
        <v>161</v>
      </c>
      <c r="B218" s="108"/>
      <c r="C218" s="286"/>
      <c r="D218" s="287"/>
      <c r="E218" s="287"/>
      <c r="F218" s="288"/>
      <c r="G218" s="290"/>
      <c r="H218" s="107"/>
      <c r="I218" s="290"/>
      <c r="J218" s="107"/>
      <c r="K218" s="358" t="str">
        <f t="shared" si="60"/>
        <v/>
      </c>
      <c r="L218" s="358">
        <f t="shared" si="83"/>
        <v>0</v>
      </c>
      <c r="M218" s="358">
        <f t="shared" si="84"/>
        <v>0</v>
      </c>
      <c r="N218" s="359" t="str">
        <f t="shared" si="85"/>
        <v/>
      </c>
      <c r="O218" s="359" t="str">
        <f t="shared" si="61"/>
        <v/>
      </c>
      <c r="P218" s="359" t="str">
        <f t="shared" si="62"/>
        <v/>
      </c>
      <c r="Q218" s="359" t="str">
        <f t="shared" si="63"/>
        <v/>
      </c>
      <c r="R218" s="359" t="str">
        <f t="shared" si="64"/>
        <v/>
      </c>
      <c r="S218" s="359" t="str">
        <f t="shared" si="65"/>
        <v/>
      </c>
      <c r="T218" s="431"/>
      <c r="U218" s="515"/>
      <c r="V218" s="108"/>
      <c r="W218" s="109"/>
      <c r="X218" s="110"/>
      <c r="Y218" s="111"/>
      <c r="Z218" s="113"/>
      <c r="AA218" s="112"/>
      <c r="AB218" s="431" t="str">
        <f t="shared" si="66"/>
        <v/>
      </c>
      <c r="AC218" s="704" t="str">
        <f t="shared" si="86"/>
        <v/>
      </c>
      <c r="AD218" s="622"/>
      <c r="AE218" s="462"/>
      <c r="AF218" s="360" t="str">
        <f t="shared" si="67"/>
        <v/>
      </c>
      <c r="AG218" s="360" t="str">
        <f t="shared" si="68"/>
        <v/>
      </c>
      <c r="AH218" s="361" t="str">
        <f t="shared" si="69"/>
        <v/>
      </c>
      <c r="AI218" s="361" t="str">
        <f t="shared" si="70"/>
        <v/>
      </c>
      <c r="AJ218" s="361" t="str">
        <f t="shared" si="71"/>
        <v/>
      </c>
      <c r="AK218" s="361" t="str">
        <f t="shared" si="72"/>
        <v/>
      </c>
      <c r="AL218" s="361" t="str">
        <f t="shared" si="73"/>
        <v/>
      </c>
      <c r="AM218" s="361" t="str">
        <f t="shared" si="74"/>
        <v/>
      </c>
      <c r="AN218" s="362" t="str">
        <f>IF(AF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2,FALSE),IF(OR(AJ218=1,AJ218=2),VLOOKUP(AH218,INDEX((係数_乗用_ガソリン,係数_乗用_CNG,係数_乗用_軽油,係数_乗用_メタノール,係数_乗用_LPG),1,1,AR218):INDEX((係数_乗用_ガソリン,係数_乗用_CNG,係数_乗用_軽油,係数_乗用_メタノール,係数_乗用_LPG),125,5,AR218),2,FALSE))))))</f>
        <v/>
      </c>
      <c r="AO218" s="362" t="str">
        <f>IF(T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3,FALSE),IF(OR(AJ218=1,AJ218=2),VLOOKUP(AH218,INDEX((係数_乗用_ガソリン,係数_乗用_CNG,係数_乗用_軽油,係数_乗用_メタノール,係数_乗用_LPG),1,1,AR218):INDEX((係数_乗用_ガソリン,係数_乗用_CNG,係数_乗用_軽油,係数_乗用_メタノール,係数_乗用_LPG),125,5,AR218),3,FALSE))))))</f>
        <v/>
      </c>
      <c r="AP218" s="361" t="str">
        <f t="shared" si="75"/>
        <v/>
      </c>
      <c r="AQ218" s="363" t="str">
        <f t="shared" si="76"/>
        <v/>
      </c>
      <c r="AR218" s="361" t="str">
        <f t="shared" si="77"/>
        <v/>
      </c>
      <c r="AS218" s="363" t="str">
        <f t="shared" si="78"/>
        <v/>
      </c>
      <c r="AT218" s="364" t="str">
        <f t="shared" si="79"/>
        <v/>
      </c>
      <c r="AX218" s="607" t="b">
        <f t="shared" si="87"/>
        <v>0</v>
      </c>
      <c r="AY218" s="6" t="str">
        <f t="shared" si="88"/>
        <v>FALSEFALSEFALSE</v>
      </c>
      <c r="AZ218" s="608">
        <f t="shared" si="80"/>
        <v>0</v>
      </c>
      <c r="BA218" s="609" t="str">
        <f t="shared" si="89"/>
        <v/>
      </c>
      <c r="BB218" s="609">
        <f t="shared" si="81"/>
        <v>0</v>
      </c>
      <c r="BC218" s="604" t="str">
        <f t="shared" si="82"/>
        <v/>
      </c>
    </row>
    <row r="219" spans="1:55">
      <c r="A219" s="366">
        <v>162</v>
      </c>
      <c r="B219" s="108"/>
      <c r="C219" s="286"/>
      <c r="D219" s="287"/>
      <c r="E219" s="287"/>
      <c r="F219" s="288"/>
      <c r="G219" s="290"/>
      <c r="H219" s="107"/>
      <c r="I219" s="290"/>
      <c r="J219" s="107"/>
      <c r="K219" s="358" t="str">
        <f t="shared" si="60"/>
        <v/>
      </c>
      <c r="L219" s="358">
        <f t="shared" si="83"/>
        <v>0</v>
      </c>
      <c r="M219" s="358">
        <f t="shared" si="84"/>
        <v>0</v>
      </c>
      <c r="N219" s="359" t="str">
        <f t="shared" si="85"/>
        <v/>
      </c>
      <c r="O219" s="359" t="str">
        <f t="shared" si="61"/>
        <v/>
      </c>
      <c r="P219" s="359" t="str">
        <f t="shared" si="62"/>
        <v/>
      </c>
      <c r="Q219" s="359" t="str">
        <f t="shared" si="63"/>
        <v/>
      </c>
      <c r="R219" s="359" t="str">
        <f t="shared" si="64"/>
        <v/>
      </c>
      <c r="S219" s="359" t="str">
        <f t="shared" si="65"/>
        <v/>
      </c>
      <c r="T219" s="431"/>
      <c r="U219" s="515"/>
      <c r="V219" s="108"/>
      <c r="W219" s="109"/>
      <c r="X219" s="110"/>
      <c r="Y219" s="111"/>
      <c r="Z219" s="113"/>
      <c r="AA219" s="112"/>
      <c r="AB219" s="431" t="str">
        <f t="shared" si="66"/>
        <v/>
      </c>
      <c r="AC219" s="704" t="str">
        <f t="shared" si="86"/>
        <v/>
      </c>
      <c r="AD219" s="622"/>
      <c r="AE219" s="462"/>
      <c r="AF219" s="360" t="str">
        <f t="shared" si="67"/>
        <v/>
      </c>
      <c r="AG219" s="360" t="str">
        <f t="shared" si="68"/>
        <v/>
      </c>
      <c r="AH219" s="361" t="str">
        <f t="shared" si="69"/>
        <v/>
      </c>
      <c r="AI219" s="361" t="str">
        <f t="shared" si="70"/>
        <v/>
      </c>
      <c r="AJ219" s="361" t="str">
        <f t="shared" si="71"/>
        <v/>
      </c>
      <c r="AK219" s="361" t="str">
        <f t="shared" si="72"/>
        <v/>
      </c>
      <c r="AL219" s="361" t="str">
        <f t="shared" si="73"/>
        <v/>
      </c>
      <c r="AM219" s="361" t="str">
        <f t="shared" si="74"/>
        <v/>
      </c>
      <c r="AN219" s="362" t="str">
        <f>IF(AF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2,FALSE),IF(OR(AJ219=1,AJ219=2),VLOOKUP(AH219,INDEX((係数_乗用_ガソリン,係数_乗用_CNG,係数_乗用_軽油,係数_乗用_メタノール,係数_乗用_LPG),1,1,AR219):INDEX((係数_乗用_ガソリン,係数_乗用_CNG,係数_乗用_軽油,係数_乗用_メタノール,係数_乗用_LPG),125,5,AR219),2,FALSE))))))</f>
        <v/>
      </c>
      <c r="AO219" s="362" t="str">
        <f>IF(T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3,FALSE),IF(OR(AJ219=1,AJ219=2),VLOOKUP(AH219,INDEX((係数_乗用_ガソリン,係数_乗用_CNG,係数_乗用_軽油,係数_乗用_メタノール,係数_乗用_LPG),1,1,AR219):INDEX((係数_乗用_ガソリン,係数_乗用_CNG,係数_乗用_軽油,係数_乗用_メタノール,係数_乗用_LPG),125,5,AR219),3,FALSE))))))</f>
        <v/>
      </c>
      <c r="AP219" s="361" t="str">
        <f t="shared" si="75"/>
        <v/>
      </c>
      <c r="AQ219" s="363" t="str">
        <f t="shared" si="76"/>
        <v/>
      </c>
      <c r="AR219" s="361" t="str">
        <f t="shared" si="77"/>
        <v/>
      </c>
      <c r="AS219" s="363" t="str">
        <f t="shared" si="78"/>
        <v/>
      </c>
      <c r="AT219" s="364" t="str">
        <f t="shared" si="79"/>
        <v/>
      </c>
      <c r="AX219" s="607" t="b">
        <f t="shared" si="87"/>
        <v>0</v>
      </c>
      <c r="AY219" s="6" t="str">
        <f t="shared" si="88"/>
        <v>FALSEFALSEFALSE</v>
      </c>
      <c r="AZ219" s="608">
        <f t="shared" si="80"/>
        <v>0</v>
      </c>
      <c r="BA219" s="609" t="str">
        <f t="shared" si="89"/>
        <v/>
      </c>
      <c r="BB219" s="609">
        <f t="shared" si="81"/>
        <v>0</v>
      </c>
      <c r="BC219" s="604" t="str">
        <f t="shared" si="82"/>
        <v/>
      </c>
    </row>
    <row r="220" spans="1:55">
      <c r="A220" s="366">
        <v>163</v>
      </c>
      <c r="B220" s="108"/>
      <c r="C220" s="286"/>
      <c r="D220" s="287"/>
      <c r="E220" s="287"/>
      <c r="F220" s="288"/>
      <c r="G220" s="290"/>
      <c r="H220" s="107"/>
      <c r="I220" s="290"/>
      <c r="J220" s="107"/>
      <c r="K220" s="358" t="str">
        <f t="shared" si="60"/>
        <v/>
      </c>
      <c r="L220" s="358">
        <f t="shared" si="83"/>
        <v>0</v>
      </c>
      <c r="M220" s="358">
        <f t="shared" si="84"/>
        <v>0</v>
      </c>
      <c r="N220" s="359" t="str">
        <f t="shared" si="85"/>
        <v/>
      </c>
      <c r="O220" s="359" t="str">
        <f t="shared" si="61"/>
        <v/>
      </c>
      <c r="P220" s="359" t="str">
        <f t="shared" si="62"/>
        <v/>
      </c>
      <c r="Q220" s="359" t="str">
        <f t="shared" si="63"/>
        <v/>
      </c>
      <c r="R220" s="359" t="str">
        <f t="shared" si="64"/>
        <v/>
      </c>
      <c r="S220" s="359" t="str">
        <f t="shared" si="65"/>
        <v/>
      </c>
      <c r="T220" s="431"/>
      <c r="U220" s="515"/>
      <c r="V220" s="108"/>
      <c r="W220" s="109"/>
      <c r="X220" s="110"/>
      <c r="Y220" s="111"/>
      <c r="Z220" s="113"/>
      <c r="AA220" s="112"/>
      <c r="AB220" s="431" t="str">
        <f t="shared" si="66"/>
        <v/>
      </c>
      <c r="AC220" s="704" t="str">
        <f t="shared" si="86"/>
        <v/>
      </c>
      <c r="AD220" s="622"/>
      <c r="AE220" s="462"/>
      <c r="AF220" s="360" t="str">
        <f t="shared" si="67"/>
        <v/>
      </c>
      <c r="AG220" s="360" t="str">
        <f t="shared" si="68"/>
        <v/>
      </c>
      <c r="AH220" s="361" t="str">
        <f t="shared" si="69"/>
        <v/>
      </c>
      <c r="AI220" s="361" t="str">
        <f t="shared" si="70"/>
        <v/>
      </c>
      <c r="AJ220" s="361" t="str">
        <f t="shared" si="71"/>
        <v/>
      </c>
      <c r="AK220" s="361" t="str">
        <f t="shared" si="72"/>
        <v/>
      </c>
      <c r="AL220" s="361" t="str">
        <f t="shared" si="73"/>
        <v/>
      </c>
      <c r="AM220" s="361" t="str">
        <f t="shared" si="74"/>
        <v/>
      </c>
      <c r="AN220" s="362" t="str">
        <f>IF(AF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2,FALSE),IF(OR(AJ220=1,AJ220=2),VLOOKUP(AH220,INDEX((係数_乗用_ガソリン,係数_乗用_CNG,係数_乗用_軽油,係数_乗用_メタノール,係数_乗用_LPG),1,1,AR220):INDEX((係数_乗用_ガソリン,係数_乗用_CNG,係数_乗用_軽油,係数_乗用_メタノール,係数_乗用_LPG),125,5,AR220),2,FALSE))))))</f>
        <v/>
      </c>
      <c r="AO220" s="362" t="str">
        <f>IF(T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3,FALSE),IF(OR(AJ220=1,AJ220=2),VLOOKUP(AH220,INDEX((係数_乗用_ガソリン,係数_乗用_CNG,係数_乗用_軽油,係数_乗用_メタノール,係数_乗用_LPG),1,1,AR220):INDEX((係数_乗用_ガソリン,係数_乗用_CNG,係数_乗用_軽油,係数_乗用_メタノール,係数_乗用_LPG),125,5,AR220),3,FALSE))))))</f>
        <v/>
      </c>
      <c r="AP220" s="361" t="str">
        <f t="shared" si="75"/>
        <v/>
      </c>
      <c r="AQ220" s="363" t="str">
        <f t="shared" si="76"/>
        <v/>
      </c>
      <c r="AR220" s="361" t="str">
        <f t="shared" si="77"/>
        <v/>
      </c>
      <c r="AS220" s="363" t="str">
        <f t="shared" si="78"/>
        <v/>
      </c>
      <c r="AT220" s="364" t="str">
        <f t="shared" si="79"/>
        <v/>
      </c>
      <c r="AX220" s="607" t="b">
        <f t="shared" si="87"/>
        <v>0</v>
      </c>
      <c r="AY220" s="6" t="str">
        <f t="shared" si="88"/>
        <v>FALSEFALSEFALSE</v>
      </c>
      <c r="AZ220" s="608">
        <f t="shared" si="80"/>
        <v>0</v>
      </c>
      <c r="BA220" s="609" t="str">
        <f t="shared" si="89"/>
        <v/>
      </c>
      <c r="BB220" s="609">
        <f t="shared" si="81"/>
        <v>0</v>
      </c>
      <c r="BC220" s="604" t="str">
        <f t="shared" si="82"/>
        <v/>
      </c>
    </row>
    <row r="221" spans="1:55">
      <c r="A221" s="366">
        <v>164</v>
      </c>
      <c r="B221" s="108"/>
      <c r="C221" s="286"/>
      <c r="D221" s="287"/>
      <c r="E221" s="287"/>
      <c r="F221" s="288"/>
      <c r="G221" s="290"/>
      <c r="H221" s="107"/>
      <c r="I221" s="290"/>
      <c r="J221" s="107"/>
      <c r="K221" s="358" t="str">
        <f t="shared" si="60"/>
        <v/>
      </c>
      <c r="L221" s="358">
        <f t="shared" si="83"/>
        <v>0</v>
      </c>
      <c r="M221" s="358">
        <f t="shared" si="84"/>
        <v>0</v>
      </c>
      <c r="N221" s="359" t="str">
        <f t="shared" si="85"/>
        <v/>
      </c>
      <c r="O221" s="359" t="str">
        <f t="shared" si="61"/>
        <v/>
      </c>
      <c r="P221" s="359" t="str">
        <f t="shared" si="62"/>
        <v/>
      </c>
      <c r="Q221" s="359" t="str">
        <f t="shared" si="63"/>
        <v/>
      </c>
      <c r="R221" s="359" t="str">
        <f t="shared" si="64"/>
        <v/>
      </c>
      <c r="S221" s="359" t="str">
        <f t="shared" si="65"/>
        <v/>
      </c>
      <c r="T221" s="431"/>
      <c r="U221" s="515"/>
      <c r="V221" s="108"/>
      <c r="W221" s="109"/>
      <c r="X221" s="110"/>
      <c r="Y221" s="111"/>
      <c r="Z221" s="113"/>
      <c r="AA221" s="112"/>
      <c r="AB221" s="431" t="str">
        <f t="shared" si="66"/>
        <v/>
      </c>
      <c r="AC221" s="704" t="str">
        <f t="shared" si="86"/>
        <v/>
      </c>
      <c r="AD221" s="622"/>
      <c r="AE221" s="462"/>
      <c r="AF221" s="360" t="str">
        <f t="shared" si="67"/>
        <v/>
      </c>
      <c r="AG221" s="360" t="str">
        <f t="shared" si="68"/>
        <v/>
      </c>
      <c r="AH221" s="361" t="str">
        <f t="shared" si="69"/>
        <v/>
      </c>
      <c r="AI221" s="361" t="str">
        <f t="shared" si="70"/>
        <v/>
      </c>
      <c r="AJ221" s="361" t="str">
        <f t="shared" si="71"/>
        <v/>
      </c>
      <c r="AK221" s="361" t="str">
        <f t="shared" si="72"/>
        <v/>
      </c>
      <c r="AL221" s="361" t="str">
        <f t="shared" si="73"/>
        <v/>
      </c>
      <c r="AM221" s="361" t="str">
        <f t="shared" si="74"/>
        <v/>
      </c>
      <c r="AN221" s="362" t="str">
        <f>IF(AF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2,FALSE),IF(OR(AJ221=1,AJ221=2),VLOOKUP(AH221,INDEX((係数_乗用_ガソリン,係数_乗用_CNG,係数_乗用_軽油,係数_乗用_メタノール,係数_乗用_LPG),1,1,AR221):INDEX((係数_乗用_ガソリン,係数_乗用_CNG,係数_乗用_軽油,係数_乗用_メタノール,係数_乗用_LPG),125,5,AR221),2,FALSE))))))</f>
        <v/>
      </c>
      <c r="AO221" s="362" t="str">
        <f>IF(T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3,FALSE),IF(OR(AJ221=1,AJ221=2),VLOOKUP(AH221,INDEX((係数_乗用_ガソリン,係数_乗用_CNG,係数_乗用_軽油,係数_乗用_メタノール,係数_乗用_LPG),1,1,AR221):INDEX((係数_乗用_ガソリン,係数_乗用_CNG,係数_乗用_軽油,係数_乗用_メタノール,係数_乗用_LPG),125,5,AR221),3,FALSE))))))</f>
        <v/>
      </c>
      <c r="AP221" s="361" t="str">
        <f t="shared" si="75"/>
        <v/>
      </c>
      <c r="AQ221" s="363" t="str">
        <f t="shared" si="76"/>
        <v/>
      </c>
      <c r="AR221" s="361" t="str">
        <f t="shared" si="77"/>
        <v/>
      </c>
      <c r="AS221" s="363" t="str">
        <f t="shared" si="78"/>
        <v/>
      </c>
      <c r="AT221" s="364" t="str">
        <f t="shared" si="79"/>
        <v/>
      </c>
      <c r="AX221" s="607" t="b">
        <f t="shared" si="87"/>
        <v>0</v>
      </c>
      <c r="AY221" s="6" t="str">
        <f t="shared" si="88"/>
        <v>FALSEFALSEFALSE</v>
      </c>
      <c r="AZ221" s="608">
        <f t="shared" si="80"/>
        <v>0</v>
      </c>
      <c r="BA221" s="609" t="str">
        <f t="shared" si="89"/>
        <v/>
      </c>
      <c r="BB221" s="609">
        <f t="shared" si="81"/>
        <v>0</v>
      </c>
      <c r="BC221" s="604" t="str">
        <f t="shared" si="82"/>
        <v/>
      </c>
    </row>
    <row r="222" spans="1:55">
      <c r="A222" s="366">
        <v>165</v>
      </c>
      <c r="B222" s="108"/>
      <c r="C222" s="286"/>
      <c r="D222" s="287"/>
      <c r="E222" s="287"/>
      <c r="F222" s="288"/>
      <c r="G222" s="290"/>
      <c r="H222" s="107"/>
      <c r="I222" s="290"/>
      <c r="J222" s="107"/>
      <c r="K222" s="358" t="str">
        <f t="shared" si="60"/>
        <v/>
      </c>
      <c r="L222" s="358">
        <f t="shared" si="83"/>
        <v>0</v>
      </c>
      <c r="M222" s="358">
        <f t="shared" si="84"/>
        <v>0</v>
      </c>
      <c r="N222" s="359" t="str">
        <f t="shared" si="85"/>
        <v/>
      </c>
      <c r="O222" s="359" t="str">
        <f t="shared" si="61"/>
        <v/>
      </c>
      <c r="P222" s="359" t="str">
        <f t="shared" si="62"/>
        <v/>
      </c>
      <c r="Q222" s="359" t="str">
        <f t="shared" si="63"/>
        <v/>
      </c>
      <c r="R222" s="359" t="str">
        <f t="shared" si="64"/>
        <v/>
      </c>
      <c r="S222" s="359" t="str">
        <f t="shared" si="65"/>
        <v/>
      </c>
      <c r="T222" s="431"/>
      <c r="U222" s="515"/>
      <c r="V222" s="108"/>
      <c r="W222" s="109"/>
      <c r="X222" s="110"/>
      <c r="Y222" s="111"/>
      <c r="Z222" s="113"/>
      <c r="AA222" s="112"/>
      <c r="AB222" s="431" t="str">
        <f t="shared" si="66"/>
        <v/>
      </c>
      <c r="AC222" s="704" t="str">
        <f t="shared" si="86"/>
        <v/>
      </c>
      <c r="AD222" s="622"/>
      <c r="AE222" s="462"/>
      <c r="AF222" s="360" t="str">
        <f t="shared" si="67"/>
        <v/>
      </c>
      <c r="AG222" s="360" t="str">
        <f t="shared" si="68"/>
        <v/>
      </c>
      <c r="AH222" s="361" t="str">
        <f t="shared" si="69"/>
        <v/>
      </c>
      <c r="AI222" s="361" t="str">
        <f t="shared" si="70"/>
        <v/>
      </c>
      <c r="AJ222" s="361" t="str">
        <f t="shared" si="71"/>
        <v/>
      </c>
      <c r="AK222" s="361" t="str">
        <f t="shared" si="72"/>
        <v/>
      </c>
      <c r="AL222" s="361" t="str">
        <f t="shared" si="73"/>
        <v/>
      </c>
      <c r="AM222" s="361" t="str">
        <f t="shared" si="74"/>
        <v/>
      </c>
      <c r="AN222" s="362" t="str">
        <f>IF(AF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2,FALSE),IF(OR(AJ222=1,AJ222=2),VLOOKUP(AH222,INDEX((係数_乗用_ガソリン,係数_乗用_CNG,係数_乗用_軽油,係数_乗用_メタノール,係数_乗用_LPG),1,1,AR222):INDEX((係数_乗用_ガソリン,係数_乗用_CNG,係数_乗用_軽油,係数_乗用_メタノール,係数_乗用_LPG),125,5,AR222),2,FALSE))))))</f>
        <v/>
      </c>
      <c r="AO222" s="362" t="str">
        <f>IF(T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3,FALSE),IF(OR(AJ222=1,AJ222=2),VLOOKUP(AH222,INDEX((係数_乗用_ガソリン,係数_乗用_CNG,係数_乗用_軽油,係数_乗用_メタノール,係数_乗用_LPG),1,1,AR222):INDEX((係数_乗用_ガソリン,係数_乗用_CNG,係数_乗用_軽油,係数_乗用_メタノール,係数_乗用_LPG),125,5,AR222),3,FALSE))))))</f>
        <v/>
      </c>
      <c r="AP222" s="361" t="str">
        <f t="shared" si="75"/>
        <v/>
      </c>
      <c r="AQ222" s="363" t="str">
        <f t="shared" si="76"/>
        <v/>
      </c>
      <c r="AR222" s="361" t="str">
        <f t="shared" si="77"/>
        <v/>
      </c>
      <c r="AS222" s="363" t="str">
        <f t="shared" si="78"/>
        <v/>
      </c>
      <c r="AT222" s="364" t="str">
        <f t="shared" si="79"/>
        <v/>
      </c>
      <c r="AX222" s="607" t="b">
        <f t="shared" si="87"/>
        <v>0</v>
      </c>
      <c r="AY222" s="6" t="str">
        <f t="shared" si="88"/>
        <v>FALSEFALSEFALSE</v>
      </c>
      <c r="AZ222" s="608">
        <f t="shared" si="80"/>
        <v>0</v>
      </c>
      <c r="BA222" s="609" t="str">
        <f t="shared" si="89"/>
        <v/>
      </c>
      <c r="BB222" s="609">
        <f t="shared" si="81"/>
        <v>0</v>
      </c>
      <c r="BC222" s="604" t="str">
        <f t="shared" si="82"/>
        <v/>
      </c>
    </row>
    <row r="223" spans="1:55">
      <c r="A223" s="366">
        <v>166</v>
      </c>
      <c r="B223" s="108"/>
      <c r="C223" s="286"/>
      <c r="D223" s="287"/>
      <c r="E223" s="287"/>
      <c r="F223" s="288"/>
      <c r="G223" s="290"/>
      <c r="H223" s="107"/>
      <c r="I223" s="290"/>
      <c r="J223" s="107"/>
      <c r="K223" s="358" t="str">
        <f t="shared" si="60"/>
        <v/>
      </c>
      <c r="L223" s="358">
        <f t="shared" si="83"/>
        <v>0</v>
      </c>
      <c r="M223" s="358">
        <f t="shared" si="84"/>
        <v>0</v>
      </c>
      <c r="N223" s="359" t="str">
        <f t="shared" si="85"/>
        <v/>
      </c>
      <c r="O223" s="359" t="str">
        <f t="shared" si="61"/>
        <v/>
      </c>
      <c r="P223" s="359" t="str">
        <f t="shared" si="62"/>
        <v/>
      </c>
      <c r="Q223" s="359" t="str">
        <f t="shared" si="63"/>
        <v/>
      </c>
      <c r="R223" s="359" t="str">
        <f t="shared" si="64"/>
        <v/>
      </c>
      <c r="S223" s="359" t="str">
        <f t="shared" si="65"/>
        <v/>
      </c>
      <c r="T223" s="431"/>
      <c r="U223" s="515"/>
      <c r="V223" s="108"/>
      <c r="W223" s="109"/>
      <c r="X223" s="110"/>
      <c r="Y223" s="111"/>
      <c r="Z223" s="113"/>
      <c r="AA223" s="112"/>
      <c r="AB223" s="431" t="str">
        <f t="shared" si="66"/>
        <v/>
      </c>
      <c r="AC223" s="704" t="str">
        <f t="shared" si="86"/>
        <v/>
      </c>
      <c r="AD223" s="622"/>
      <c r="AE223" s="462"/>
      <c r="AF223" s="360" t="str">
        <f t="shared" si="67"/>
        <v/>
      </c>
      <c r="AG223" s="360" t="str">
        <f t="shared" si="68"/>
        <v/>
      </c>
      <c r="AH223" s="361" t="str">
        <f t="shared" si="69"/>
        <v/>
      </c>
      <c r="AI223" s="361" t="str">
        <f t="shared" si="70"/>
        <v/>
      </c>
      <c r="AJ223" s="361" t="str">
        <f t="shared" si="71"/>
        <v/>
      </c>
      <c r="AK223" s="361" t="str">
        <f t="shared" si="72"/>
        <v/>
      </c>
      <c r="AL223" s="361" t="str">
        <f t="shared" si="73"/>
        <v/>
      </c>
      <c r="AM223" s="361" t="str">
        <f t="shared" si="74"/>
        <v/>
      </c>
      <c r="AN223" s="362" t="str">
        <f>IF(AF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2,FALSE),IF(OR(AJ223=1,AJ223=2),VLOOKUP(AH223,INDEX((係数_乗用_ガソリン,係数_乗用_CNG,係数_乗用_軽油,係数_乗用_メタノール,係数_乗用_LPG),1,1,AR223):INDEX((係数_乗用_ガソリン,係数_乗用_CNG,係数_乗用_軽油,係数_乗用_メタノール,係数_乗用_LPG),125,5,AR223),2,FALSE))))))</f>
        <v/>
      </c>
      <c r="AO223" s="362" t="str">
        <f>IF(T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3,FALSE),IF(OR(AJ223=1,AJ223=2),VLOOKUP(AH223,INDEX((係数_乗用_ガソリン,係数_乗用_CNG,係数_乗用_軽油,係数_乗用_メタノール,係数_乗用_LPG),1,1,AR223):INDEX((係数_乗用_ガソリン,係数_乗用_CNG,係数_乗用_軽油,係数_乗用_メタノール,係数_乗用_LPG),125,5,AR223),3,FALSE))))))</f>
        <v/>
      </c>
      <c r="AP223" s="361" t="str">
        <f t="shared" si="75"/>
        <v/>
      </c>
      <c r="AQ223" s="363" t="str">
        <f t="shared" si="76"/>
        <v/>
      </c>
      <c r="AR223" s="361" t="str">
        <f t="shared" si="77"/>
        <v/>
      </c>
      <c r="AS223" s="363" t="str">
        <f t="shared" si="78"/>
        <v/>
      </c>
      <c r="AT223" s="364" t="str">
        <f t="shared" si="79"/>
        <v/>
      </c>
      <c r="AX223" s="607" t="b">
        <f t="shared" si="87"/>
        <v>0</v>
      </c>
      <c r="AY223" s="6" t="str">
        <f t="shared" si="88"/>
        <v>FALSEFALSEFALSE</v>
      </c>
      <c r="AZ223" s="608">
        <f t="shared" si="80"/>
        <v>0</v>
      </c>
      <c r="BA223" s="609" t="str">
        <f t="shared" si="89"/>
        <v/>
      </c>
      <c r="BB223" s="609">
        <f t="shared" si="81"/>
        <v>0</v>
      </c>
      <c r="BC223" s="604" t="str">
        <f t="shared" si="82"/>
        <v/>
      </c>
    </row>
    <row r="224" spans="1:55">
      <c r="A224" s="366">
        <v>167</v>
      </c>
      <c r="B224" s="108"/>
      <c r="C224" s="286"/>
      <c r="D224" s="287"/>
      <c r="E224" s="287"/>
      <c r="F224" s="288"/>
      <c r="G224" s="290"/>
      <c r="H224" s="107"/>
      <c r="I224" s="290"/>
      <c r="J224" s="107"/>
      <c r="K224" s="358" t="str">
        <f t="shared" si="60"/>
        <v/>
      </c>
      <c r="L224" s="358">
        <f t="shared" si="83"/>
        <v>0</v>
      </c>
      <c r="M224" s="358">
        <f t="shared" si="84"/>
        <v>0</v>
      </c>
      <c r="N224" s="359" t="str">
        <f t="shared" si="85"/>
        <v/>
      </c>
      <c r="O224" s="359" t="str">
        <f t="shared" si="61"/>
        <v/>
      </c>
      <c r="P224" s="359" t="str">
        <f t="shared" si="62"/>
        <v/>
      </c>
      <c r="Q224" s="359" t="str">
        <f t="shared" si="63"/>
        <v/>
      </c>
      <c r="R224" s="359" t="str">
        <f t="shared" si="64"/>
        <v/>
      </c>
      <c r="S224" s="359" t="str">
        <f t="shared" si="65"/>
        <v/>
      </c>
      <c r="T224" s="431"/>
      <c r="U224" s="515"/>
      <c r="V224" s="108"/>
      <c r="W224" s="109"/>
      <c r="X224" s="110"/>
      <c r="Y224" s="111"/>
      <c r="Z224" s="113"/>
      <c r="AA224" s="112"/>
      <c r="AB224" s="431" t="str">
        <f t="shared" si="66"/>
        <v/>
      </c>
      <c r="AC224" s="704" t="str">
        <f t="shared" si="86"/>
        <v/>
      </c>
      <c r="AD224" s="622"/>
      <c r="AE224" s="462"/>
      <c r="AF224" s="360" t="str">
        <f t="shared" si="67"/>
        <v/>
      </c>
      <c r="AG224" s="360" t="str">
        <f t="shared" si="68"/>
        <v/>
      </c>
      <c r="AH224" s="361" t="str">
        <f t="shared" si="69"/>
        <v/>
      </c>
      <c r="AI224" s="361" t="str">
        <f t="shared" si="70"/>
        <v/>
      </c>
      <c r="AJ224" s="361" t="str">
        <f t="shared" si="71"/>
        <v/>
      </c>
      <c r="AK224" s="361" t="str">
        <f t="shared" si="72"/>
        <v/>
      </c>
      <c r="AL224" s="361" t="str">
        <f t="shared" si="73"/>
        <v/>
      </c>
      <c r="AM224" s="361" t="str">
        <f t="shared" si="74"/>
        <v/>
      </c>
      <c r="AN224" s="362" t="str">
        <f>IF(AF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2,FALSE),IF(OR(AJ224=1,AJ224=2),VLOOKUP(AH224,INDEX((係数_乗用_ガソリン,係数_乗用_CNG,係数_乗用_軽油,係数_乗用_メタノール,係数_乗用_LPG),1,1,AR224):INDEX((係数_乗用_ガソリン,係数_乗用_CNG,係数_乗用_軽油,係数_乗用_メタノール,係数_乗用_LPG),125,5,AR224),2,FALSE))))))</f>
        <v/>
      </c>
      <c r="AO224" s="362" t="str">
        <f>IF(T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3,FALSE),IF(OR(AJ224=1,AJ224=2),VLOOKUP(AH224,INDEX((係数_乗用_ガソリン,係数_乗用_CNG,係数_乗用_軽油,係数_乗用_メタノール,係数_乗用_LPG),1,1,AR224):INDEX((係数_乗用_ガソリン,係数_乗用_CNG,係数_乗用_軽油,係数_乗用_メタノール,係数_乗用_LPG),125,5,AR224),3,FALSE))))))</f>
        <v/>
      </c>
      <c r="AP224" s="361" t="str">
        <f t="shared" si="75"/>
        <v/>
      </c>
      <c r="AQ224" s="363" t="str">
        <f t="shared" si="76"/>
        <v/>
      </c>
      <c r="AR224" s="361" t="str">
        <f t="shared" si="77"/>
        <v/>
      </c>
      <c r="AS224" s="363" t="str">
        <f t="shared" si="78"/>
        <v/>
      </c>
      <c r="AT224" s="364" t="str">
        <f t="shared" si="79"/>
        <v/>
      </c>
      <c r="AX224" s="607" t="b">
        <f t="shared" si="87"/>
        <v>0</v>
      </c>
      <c r="AY224" s="6" t="str">
        <f t="shared" si="88"/>
        <v>FALSEFALSEFALSE</v>
      </c>
      <c r="AZ224" s="608">
        <f t="shared" si="80"/>
        <v>0</v>
      </c>
      <c r="BA224" s="609" t="str">
        <f t="shared" si="89"/>
        <v/>
      </c>
      <c r="BB224" s="609">
        <f t="shared" si="81"/>
        <v>0</v>
      </c>
      <c r="BC224" s="604" t="str">
        <f t="shared" si="82"/>
        <v/>
      </c>
    </row>
    <row r="225" spans="1:55">
      <c r="A225" s="366">
        <v>168</v>
      </c>
      <c r="B225" s="108"/>
      <c r="C225" s="286"/>
      <c r="D225" s="287"/>
      <c r="E225" s="287"/>
      <c r="F225" s="288"/>
      <c r="G225" s="290"/>
      <c r="H225" s="107"/>
      <c r="I225" s="290"/>
      <c r="J225" s="107"/>
      <c r="K225" s="358" t="str">
        <f t="shared" si="60"/>
        <v/>
      </c>
      <c r="L225" s="358">
        <f t="shared" si="83"/>
        <v>0</v>
      </c>
      <c r="M225" s="358">
        <f t="shared" si="84"/>
        <v>0</v>
      </c>
      <c r="N225" s="359" t="str">
        <f t="shared" si="85"/>
        <v/>
      </c>
      <c r="O225" s="359" t="str">
        <f t="shared" si="61"/>
        <v/>
      </c>
      <c r="P225" s="359" t="str">
        <f t="shared" si="62"/>
        <v/>
      </c>
      <c r="Q225" s="359" t="str">
        <f t="shared" si="63"/>
        <v/>
      </c>
      <c r="R225" s="359" t="str">
        <f t="shared" si="64"/>
        <v/>
      </c>
      <c r="S225" s="359" t="str">
        <f t="shared" si="65"/>
        <v/>
      </c>
      <c r="T225" s="431"/>
      <c r="U225" s="515"/>
      <c r="V225" s="108"/>
      <c r="W225" s="109"/>
      <c r="X225" s="110"/>
      <c r="Y225" s="111"/>
      <c r="Z225" s="113"/>
      <c r="AA225" s="112"/>
      <c r="AB225" s="431" t="str">
        <f t="shared" si="66"/>
        <v/>
      </c>
      <c r="AC225" s="704" t="str">
        <f t="shared" si="86"/>
        <v/>
      </c>
      <c r="AD225" s="622"/>
      <c r="AE225" s="462"/>
      <c r="AF225" s="360" t="str">
        <f t="shared" si="67"/>
        <v/>
      </c>
      <c r="AG225" s="360" t="str">
        <f t="shared" si="68"/>
        <v/>
      </c>
      <c r="AH225" s="361" t="str">
        <f t="shared" si="69"/>
        <v/>
      </c>
      <c r="AI225" s="361" t="str">
        <f t="shared" si="70"/>
        <v/>
      </c>
      <c r="AJ225" s="361" t="str">
        <f t="shared" si="71"/>
        <v/>
      </c>
      <c r="AK225" s="361" t="str">
        <f t="shared" si="72"/>
        <v/>
      </c>
      <c r="AL225" s="361" t="str">
        <f t="shared" si="73"/>
        <v/>
      </c>
      <c r="AM225" s="361" t="str">
        <f t="shared" si="74"/>
        <v/>
      </c>
      <c r="AN225" s="362" t="str">
        <f>IF(AF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2,FALSE),IF(OR(AJ225=1,AJ225=2),VLOOKUP(AH225,INDEX((係数_乗用_ガソリン,係数_乗用_CNG,係数_乗用_軽油,係数_乗用_メタノール,係数_乗用_LPG),1,1,AR225):INDEX((係数_乗用_ガソリン,係数_乗用_CNG,係数_乗用_軽油,係数_乗用_メタノール,係数_乗用_LPG),125,5,AR225),2,FALSE))))))</f>
        <v/>
      </c>
      <c r="AO225" s="362" t="str">
        <f>IF(T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3,FALSE),IF(OR(AJ225=1,AJ225=2),VLOOKUP(AH225,INDEX((係数_乗用_ガソリン,係数_乗用_CNG,係数_乗用_軽油,係数_乗用_メタノール,係数_乗用_LPG),1,1,AR225):INDEX((係数_乗用_ガソリン,係数_乗用_CNG,係数_乗用_軽油,係数_乗用_メタノール,係数_乗用_LPG),125,5,AR225),3,FALSE))))))</f>
        <v/>
      </c>
      <c r="AP225" s="361" t="str">
        <f t="shared" si="75"/>
        <v/>
      </c>
      <c r="AQ225" s="363" t="str">
        <f t="shared" si="76"/>
        <v/>
      </c>
      <c r="AR225" s="361" t="str">
        <f t="shared" si="77"/>
        <v/>
      </c>
      <c r="AS225" s="363" t="str">
        <f t="shared" si="78"/>
        <v/>
      </c>
      <c r="AT225" s="364" t="str">
        <f t="shared" si="79"/>
        <v/>
      </c>
      <c r="AX225" s="607" t="b">
        <f t="shared" si="87"/>
        <v>0</v>
      </c>
      <c r="AY225" s="6" t="str">
        <f t="shared" si="88"/>
        <v>FALSEFALSEFALSE</v>
      </c>
      <c r="AZ225" s="608">
        <f t="shared" si="80"/>
        <v>0</v>
      </c>
      <c r="BA225" s="609" t="str">
        <f t="shared" si="89"/>
        <v/>
      </c>
      <c r="BB225" s="609">
        <f t="shared" si="81"/>
        <v>0</v>
      </c>
      <c r="BC225" s="604" t="str">
        <f t="shared" si="82"/>
        <v/>
      </c>
    </row>
    <row r="226" spans="1:55">
      <c r="A226" s="366">
        <v>169</v>
      </c>
      <c r="B226" s="108"/>
      <c r="C226" s="286"/>
      <c r="D226" s="287"/>
      <c r="E226" s="287"/>
      <c r="F226" s="288"/>
      <c r="G226" s="290"/>
      <c r="H226" s="107"/>
      <c r="I226" s="290"/>
      <c r="J226" s="107"/>
      <c r="K226" s="358" t="str">
        <f t="shared" si="60"/>
        <v/>
      </c>
      <c r="L226" s="358">
        <f t="shared" si="83"/>
        <v>0</v>
      </c>
      <c r="M226" s="358">
        <f t="shared" si="84"/>
        <v>0</v>
      </c>
      <c r="N226" s="359" t="str">
        <f t="shared" si="85"/>
        <v/>
      </c>
      <c r="O226" s="359" t="str">
        <f t="shared" si="61"/>
        <v/>
      </c>
      <c r="P226" s="359" t="str">
        <f t="shared" si="62"/>
        <v/>
      </c>
      <c r="Q226" s="359" t="str">
        <f t="shared" si="63"/>
        <v/>
      </c>
      <c r="R226" s="359" t="str">
        <f t="shared" si="64"/>
        <v/>
      </c>
      <c r="S226" s="359" t="str">
        <f t="shared" si="65"/>
        <v/>
      </c>
      <c r="T226" s="431"/>
      <c r="U226" s="515"/>
      <c r="V226" s="108"/>
      <c r="W226" s="109"/>
      <c r="X226" s="110"/>
      <c r="Y226" s="111"/>
      <c r="Z226" s="113"/>
      <c r="AA226" s="112"/>
      <c r="AB226" s="431" t="str">
        <f t="shared" si="66"/>
        <v/>
      </c>
      <c r="AC226" s="704" t="str">
        <f t="shared" si="86"/>
        <v/>
      </c>
      <c r="AD226" s="622"/>
      <c r="AE226" s="462"/>
      <c r="AF226" s="360" t="str">
        <f t="shared" si="67"/>
        <v/>
      </c>
      <c r="AG226" s="360" t="str">
        <f t="shared" si="68"/>
        <v/>
      </c>
      <c r="AH226" s="361" t="str">
        <f t="shared" si="69"/>
        <v/>
      </c>
      <c r="AI226" s="361" t="str">
        <f t="shared" si="70"/>
        <v/>
      </c>
      <c r="AJ226" s="361" t="str">
        <f t="shared" si="71"/>
        <v/>
      </c>
      <c r="AK226" s="361" t="str">
        <f t="shared" si="72"/>
        <v/>
      </c>
      <c r="AL226" s="361" t="str">
        <f t="shared" si="73"/>
        <v/>
      </c>
      <c r="AM226" s="361" t="str">
        <f t="shared" si="74"/>
        <v/>
      </c>
      <c r="AN226" s="362" t="str">
        <f>IF(AF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2,FALSE),IF(OR(AJ226=1,AJ226=2),VLOOKUP(AH226,INDEX((係数_乗用_ガソリン,係数_乗用_CNG,係数_乗用_軽油,係数_乗用_メタノール,係数_乗用_LPG),1,1,AR226):INDEX((係数_乗用_ガソリン,係数_乗用_CNG,係数_乗用_軽油,係数_乗用_メタノール,係数_乗用_LPG),125,5,AR226),2,FALSE))))))</f>
        <v/>
      </c>
      <c r="AO226" s="362" t="str">
        <f>IF(T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3,FALSE),IF(OR(AJ226=1,AJ226=2),VLOOKUP(AH226,INDEX((係数_乗用_ガソリン,係数_乗用_CNG,係数_乗用_軽油,係数_乗用_メタノール,係数_乗用_LPG),1,1,AR226):INDEX((係数_乗用_ガソリン,係数_乗用_CNG,係数_乗用_軽油,係数_乗用_メタノール,係数_乗用_LPG),125,5,AR226),3,FALSE))))))</f>
        <v/>
      </c>
      <c r="AP226" s="361" t="str">
        <f t="shared" si="75"/>
        <v/>
      </c>
      <c r="AQ226" s="363" t="str">
        <f t="shared" si="76"/>
        <v/>
      </c>
      <c r="AR226" s="361" t="str">
        <f t="shared" si="77"/>
        <v/>
      </c>
      <c r="AS226" s="363" t="str">
        <f t="shared" si="78"/>
        <v/>
      </c>
      <c r="AT226" s="364" t="str">
        <f t="shared" si="79"/>
        <v/>
      </c>
      <c r="AX226" s="607" t="b">
        <f t="shared" si="87"/>
        <v>0</v>
      </c>
      <c r="AY226" s="6" t="str">
        <f t="shared" si="88"/>
        <v>FALSEFALSEFALSE</v>
      </c>
      <c r="AZ226" s="608">
        <f t="shared" si="80"/>
        <v>0</v>
      </c>
      <c r="BA226" s="609" t="str">
        <f t="shared" si="89"/>
        <v/>
      </c>
      <c r="BB226" s="609">
        <f t="shared" si="81"/>
        <v>0</v>
      </c>
      <c r="BC226" s="604" t="str">
        <f t="shared" si="82"/>
        <v/>
      </c>
    </row>
    <row r="227" spans="1:55">
      <c r="A227" s="366">
        <v>170</v>
      </c>
      <c r="B227" s="108"/>
      <c r="C227" s="286"/>
      <c r="D227" s="287"/>
      <c r="E227" s="287"/>
      <c r="F227" s="288"/>
      <c r="G227" s="290"/>
      <c r="H227" s="107"/>
      <c r="I227" s="290"/>
      <c r="J227" s="107"/>
      <c r="K227" s="358" t="str">
        <f t="shared" si="60"/>
        <v/>
      </c>
      <c r="L227" s="358">
        <f t="shared" si="83"/>
        <v>0</v>
      </c>
      <c r="M227" s="358">
        <f t="shared" si="84"/>
        <v>0</v>
      </c>
      <c r="N227" s="359" t="str">
        <f t="shared" si="85"/>
        <v/>
      </c>
      <c r="O227" s="359" t="str">
        <f t="shared" si="61"/>
        <v/>
      </c>
      <c r="P227" s="359" t="str">
        <f t="shared" si="62"/>
        <v/>
      </c>
      <c r="Q227" s="359" t="str">
        <f t="shared" si="63"/>
        <v/>
      </c>
      <c r="R227" s="359" t="str">
        <f t="shared" si="64"/>
        <v/>
      </c>
      <c r="S227" s="359" t="str">
        <f t="shared" si="65"/>
        <v/>
      </c>
      <c r="T227" s="431"/>
      <c r="U227" s="515"/>
      <c r="V227" s="108"/>
      <c r="W227" s="109"/>
      <c r="X227" s="110"/>
      <c r="Y227" s="111"/>
      <c r="Z227" s="113"/>
      <c r="AA227" s="112"/>
      <c r="AB227" s="431" t="str">
        <f t="shared" si="66"/>
        <v/>
      </c>
      <c r="AC227" s="704" t="str">
        <f t="shared" si="86"/>
        <v/>
      </c>
      <c r="AD227" s="622"/>
      <c r="AE227" s="462"/>
      <c r="AF227" s="360" t="str">
        <f t="shared" si="67"/>
        <v/>
      </c>
      <c r="AG227" s="360" t="str">
        <f t="shared" si="68"/>
        <v/>
      </c>
      <c r="AH227" s="361" t="str">
        <f t="shared" si="69"/>
        <v/>
      </c>
      <c r="AI227" s="361" t="str">
        <f t="shared" si="70"/>
        <v/>
      </c>
      <c r="AJ227" s="361" t="str">
        <f t="shared" si="71"/>
        <v/>
      </c>
      <c r="AK227" s="361" t="str">
        <f t="shared" si="72"/>
        <v/>
      </c>
      <c r="AL227" s="361" t="str">
        <f t="shared" si="73"/>
        <v/>
      </c>
      <c r="AM227" s="361" t="str">
        <f t="shared" si="74"/>
        <v/>
      </c>
      <c r="AN227" s="362" t="str">
        <f>IF(AF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2,FALSE),IF(OR(AJ227=1,AJ227=2),VLOOKUP(AH227,INDEX((係数_乗用_ガソリン,係数_乗用_CNG,係数_乗用_軽油,係数_乗用_メタノール,係数_乗用_LPG),1,1,AR227):INDEX((係数_乗用_ガソリン,係数_乗用_CNG,係数_乗用_軽油,係数_乗用_メタノール,係数_乗用_LPG),125,5,AR227),2,FALSE))))))</f>
        <v/>
      </c>
      <c r="AO227" s="362" t="str">
        <f>IF(T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3,FALSE),IF(OR(AJ227=1,AJ227=2),VLOOKUP(AH227,INDEX((係数_乗用_ガソリン,係数_乗用_CNG,係数_乗用_軽油,係数_乗用_メタノール,係数_乗用_LPG),1,1,AR227):INDEX((係数_乗用_ガソリン,係数_乗用_CNG,係数_乗用_軽油,係数_乗用_メタノール,係数_乗用_LPG),125,5,AR227),3,FALSE))))))</f>
        <v/>
      </c>
      <c r="AP227" s="361" t="str">
        <f t="shared" si="75"/>
        <v/>
      </c>
      <c r="AQ227" s="363" t="str">
        <f t="shared" si="76"/>
        <v/>
      </c>
      <c r="AR227" s="361" t="str">
        <f t="shared" si="77"/>
        <v/>
      </c>
      <c r="AS227" s="363" t="str">
        <f t="shared" si="78"/>
        <v/>
      </c>
      <c r="AT227" s="364" t="str">
        <f t="shared" si="79"/>
        <v/>
      </c>
      <c r="AX227" s="607" t="b">
        <f t="shared" si="87"/>
        <v>0</v>
      </c>
      <c r="AY227" s="6" t="str">
        <f t="shared" si="88"/>
        <v>FALSEFALSEFALSE</v>
      </c>
      <c r="AZ227" s="608">
        <f t="shared" si="80"/>
        <v>0</v>
      </c>
      <c r="BA227" s="609" t="str">
        <f t="shared" si="89"/>
        <v/>
      </c>
      <c r="BB227" s="609">
        <f t="shared" si="81"/>
        <v>0</v>
      </c>
      <c r="BC227" s="604" t="str">
        <f t="shared" si="82"/>
        <v/>
      </c>
    </row>
    <row r="228" spans="1:55">
      <c r="A228" s="366">
        <v>171</v>
      </c>
      <c r="B228" s="108"/>
      <c r="C228" s="286"/>
      <c r="D228" s="287"/>
      <c r="E228" s="287"/>
      <c r="F228" s="288"/>
      <c r="G228" s="290"/>
      <c r="H228" s="107"/>
      <c r="I228" s="290"/>
      <c r="J228" s="107"/>
      <c r="K228" s="358" t="str">
        <f t="shared" si="60"/>
        <v/>
      </c>
      <c r="L228" s="358">
        <f t="shared" si="83"/>
        <v>0</v>
      </c>
      <c r="M228" s="358">
        <f t="shared" si="84"/>
        <v>0</v>
      </c>
      <c r="N228" s="359" t="str">
        <f t="shared" si="85"/>
        <v/>
      </c>
      <c r="O228" s="359" t="str">
        <f t="shared" si="61"/>
        <v/>
      </c>
      <c r="P228" s="359" t="str">
        <f t="shared" si="62"/>
        <v/>
      </c>
      <c r="Q228" s="359" t="str">
        <f t="shared" si="63"/>
        <v/>
      </c>
      <c r="R228" s="359" t="str">
        <f t="shared" si="64"/>
        <v/>
      </c>
      <c r="S228" s="359" t="str">
        <f t="shared" si="65"/>
        <v/>
      </c>
      <c r="T228" s="431"/>
      <c r="U228" s="515"/>
      <c r="V228" s="108"/>
      <c r="W228" s="109"/>
      <c r="X228" s="110"/>
      <c r="Y228" s="111"/>
      <c r="Z228" s="113"/>
      <c r="AA228" s="112"/>
      <c r="AB228" s="431" t="str">
        <f t="shared" si="66"/>
        <v/>
      </c>
      <c r="AC228" s="704" t="str">
        <f t="shared" si="86"/>
        <v/>
      </c>
      <c r="AD228" s="622"/>
      <c r="AE228" s="462"/>
      <c r="AF228" s="360" t="str">
        <f t="shared" si="67"/>
        <v/>
      </c>
      <c r="AG228" s="360" t="str">
        <f t="shared" si="68"/>
        <v/>
      </c>
      <c r="AH228" s="361" t="str">
        <f t="shared" si="69"/>
        <v/>
      </c>
      <c r="AI228" s="361" t="str">
        <f t="shared" si="70"/>
        <v/>
      </c>
      <c r="AJ228" s="361" t="str">
        <f t="shared" si="71"/>
        <v/>
      </c>
      <c r="AK228" s="361" t="str">
        <f t="shared" si="72"/>
        <v/>
      </c>
      <c r="AL228" s="361" t="str">
        <f t="shared" si="73"/>
        <v/>
      </c>
      <c r="AM228" s="361" t="str">
        <f t="shared" si="74"/>
        <v/>
      </c>
      <c r="AN228" s="362" t="str">
        <f>IF(AF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2,FALSE),IF(OR(AJ228=1,AJ228=2),VLOOKUP(AH228,INDEX((係数_乗用_ガソリン,係数_乗用_CNG,係数_乗用_軽油,係数_乗用_メタノール,係数_乗用_LPG),1,1,AR228):INDEX((係数_乗用_ガソリン,係数_乗用_CNG,係数_乗用_軽油,係数_乗用_メタノール,係数_乗用_LPG),125,5,AR228),2,FALSE))))))</f>
        <v/>
      </c>
      <c r="AO228" s="362" t="str">
        <f>IF(T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3,FALSE),IF(OR(AJ228=1,AJ228=2),VLOOKUP(AH228,INDEX((係数_乗用_ガソリン,係数_乗用_CNG,係数_乗用_軽油,係数_乗用_メタノール,係数_乗用_LPG),1,1,AR228):INDEX((係数_乗用_ガソリン,係数_乗用_CNG,係数_乗用_軽油,係数_乗用_メタノール,係数_乗用_LPG),125,5,AR228),3,FALSE))))))</f>
        <v/>
      </c>
      <c r="AP228" s="361" t="str">
        <f t="shared" si="75"/>
        <v/>
      </c>
      <c r="AQ228" s="363" t="str">
        <f t="shared" si="76"/>
        <v/>
      </c>
      <c r="AR228" s="361" t="str">
        <f t="shared" si="77"/>
        <v/>
      </c>
      <c r="AS228" s="363" t="str">
        <f t="shared" si="78"/>
        <v/>
      </c>
      <c r="AT228" s="364" t="str">
        <f t="shared" si="79"/>
        <v/>
      </c>
      <c r="AX228" s="607" t="b">
        <f t="shared" si="87"/>
        <v>0</v>
      </c>
      <c r="AY228" s="6" t="str">
        <f t="shared" si="88"/>
        <v>FALSEFALSEFALSE</v>
      </c>
      <c r="AZ228" s="608">
        <f t="shared" si="80"/>
        <v>0</v>
      </c>
      <c r="BA228" s="609" t="str">
        <f t="shared" si="89"/>
        <v/>
      </c>
      <c r="BB228" s="609">
        <f t="shared" si="81"/>
        <v>0</v>
      </c>
      <c r="BC228" s="604" t="str">
        <f t="shared" si="82"/>
        <v/>
      </c>
    </row>
    <row r="229" spans="1:55">
      <c r="A229" s="366">
        <v>172</v>
      </c>
      <c r="B229" s="108"/>
      <c r="C229" s="286"/>
      <c r="D229" s="287"/>
      <c r="E229" s="287"/>
      <c r="F229" s="288"/>
      <c r="G229" s="290"/>
      <c r="H229" s="107"/>
      <c r="I229" s="290"/>
      <c r="J229" s="107"/>
      <c r="K229" s="358" t="str">
        <f t="shared" si="60"/>
        <v/>
      </c>
      <c r="L229" s="358">
        <f t="shared" si="83"/>
        <v>0</v>
      </c>
      <c r="M229" s="358">
        <f t="shared" si="84"/>
        <v>0</v>
      </c>
      <c r="N229" s="359" t="str">
        <f t="shared" si="85"/>
        <v/>
      </c>
      <c r="O229" s="359" t="str">
        <f t="shared" si="61"/>
        <v/>
      </c>
      <c r="P229" s="359" t="str">
        <f t="shared" si="62"/>
        <v/>
      </c>
      <c r="Q229" s="359" t="str">
        <f t="shared" si="63"/>
        <v/>
      </c>
      <c r="R229" s="359" t="str">
        <f t="shared" si="64"/>
        <v/>
      </c>
      <c r="S229" s="359" t="str">
        <f t="shared" si="65"/>
        <v/>
      </c>
      <c r="T229" s="431"/>
      <c r="U229" s="515"/>
      <c r="V229" s="108"/>
      <c r="W229" s="109"/>
      <c r="X229" s="110"/>
      <c r="Y229" s="111"/>
      <c r="Z229" s="113"/>
      <c r="AA229" s="112"/>
      <c r="AB229" s="431" t="str">
        <f t="shared" si="66"/>
        <v/>
      </c>
      <c r="AC229" s="704" t="str">
        <f t="shared" si="86"/>
        <v/>
      </c>
      <c r="AD229" s="622"/>
      <c r="AE229" s="462"/>
      <c r="AF229" s="360" t="str">
        <f t="shared" si="67"/>
        <v/>
      </c>
      <c r="AG229" s="360" t="str">
        <f t="shared" si="68"/>
        <v/>
      </c>
      <c r="AH229" s="361" t="str">
        <f t="shared" si="69"/>
        <v/>
      </c>
      <c r="AI229" s="361" t="str">
        <f t="shared" si="70"/>
        <v/>
      </c>
      <c r="AJ229" s="361" t="str">
        <f t="shared" si="71"/>
        <v/>
      </c>
      <c r="AK229" s="361" t="str">
        <f t="shared" si="72"/>
        <v/>
      </c>
      <c r="AL229" s="361" t="str">
        <f t="shared" si="73"/>
        <v/>
      </c>
      <c r="AM229" s="361" t="str">
        <f t="shared" si="74"/>
        <v/>
      </c>
      <c r="AN229" s="362" t="str">
        <f>IF(AF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2,FALSE),IF(OR(AJ229=1,AJ229=2),VLOOKUP(AH229,INDEX((係数_乗用_ガソリン,係数_乗用_CNG,係数_乗用_軽油,係数_乗用_メタノール,係数_乗用_LPG),1,1,AR229):INDEX((係数_乗用_ガソリン,係数_乗用_CNG,係数_乗用_軽油,係数_乗用_メタノール,係数_乗用_LPG),125,5,AR229),2,FALSE))))))</f>
        <v/>
      </c>
      <c r="AO229" s="362" t="str">
        <f>IF(T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3,FALSE),IF(OR(AJ229=1,AJ229=2),VLOOKUP(AH229,INDEX((係数_乗用_ガソリン,係数_乗用_CNG,係数_乗用_軽油,係数_乗用_メタノール,係数_乗用_LPG),1,1,AR229):INDEX((係数_乗用_ガソリン,係数_乗用_CNG,係数_乗用_軽油,係数_乗用_メタノール,係数_乗用_LPG),125,5,AR229),3,FALSE))))))</f>
        <v/>
      </c>
      <c r="AP229" s="361" t="str">
        <f t="shared" si="75"/>
        <v/>
      </c>
      <c r="AQ229" s="363" t="str">
        <f t="shared" si="76"/>
        <v/>
      </c>
      <c r="AR229" s="361" t="str">
        <f t="shared" si="77"/>
        <v/>
      </c>
      <c r="AS229" s="363" t="str">
        <f t="shared" si="78"/>
        <v/>
      </c>
      <c r="AT229" s="364" t="str">
        <f t="shared" si="79"/>
        <v/>
      </c>
      <c r="AX229" s="607" t="b">
        <f t="shared" si="87"/>
        <v>0</v>
      </c>
      <c r="AY229" s="6" t="str">
        <f t="shared" si="88"/>
        <v>FALSEFALSEFALSE</v>
      </c>
      <c r="AZ229" s="608">
        <f t="shared" si="80"/>
        <v>0</v>
      </c>
      <c r="BA229" s="609" t="str">
        <f t="shared" si="89"/>
        <v/>
      </c>
      <c r="BB229" s="609">
        <f t="shared" si="81"/>
        <v>0</v>
      </c>
      <c r="BC229" s="604" t="str">
        <f t="shared" si="82"/>
        <v/>
      </c>
    </row>
    <row r="230" spans="1:55">
      <c r="A230" s="366">
        <v>173</v>
      </c>
      <c r="B230" s="108"/>
      <c r="C230" s="286"/>
      <c r="D230" s="287"/>
      <c r="E230" s="287"/>
      <c r="F230" s="288"/>
      <c r="G230" s="290"/>
      <c r="H230" s="107"/>
      <c r="I230" s="290"/>
      <c r="J230" s="107"/>
      <c r="K230" s="358" t="str">
        <f t="shared" si="60"/>
        <v/>
      </c>
      <c r="L230" s="358">
        <f t="shared" si="83"/>
        <v>0</v>
      </c>
      <c r="M230" s="358">
        <f t="shared" si="84"/>
        <v>0</v>
      </c>
      <c r="N230" s="359" t="str">
        <f t="shared" si="85"/>
        <v/>
      </c>
      <c r="O230" s="359" t="str">
        <f t="shared" si="61"/>
        <v/>
      </c>
      <c r="P230" s="359" t="str">
        <f t="shared" si="62"/>
        <v/>
      </c>
      <c r="Q230" s="359" t="str">
        <f t="shared" si="63"/>
        <v/>
      </c>
      <c r="R230" s="359" t="str">
        <f t="shared" si="64"/>
        <v/>
      </c>
      <c r="S230" s="359" t="str">
        <f t="shared" si="65"/>
        <v/>
      </c>
      <c r="T230" s="431"/>
      <c r="U230" s="515"/>
      <c r="V230" s="108"/>
      <c r="W230" s="109"/>
      <c r="X230" s="110"/>
      <c r="Y230" s="111"/>
      <c r="Z230" s="113"/>
      <c r="AA230" s="112"/>
      <c r="AB230" s="431" t="str">
        <f t="shared" si="66"/>
        <v/>
      </c>
      <c r="AC230" s="704" t="str">
        <f t="shared" si="86"/>
        <v/>
      </c>
      <c r="AD230" s="622"/>
      <c r="AE230" s="462"/>
      <c r="AF230" s="360" t="str">
        <f t="shared" si="67"/>
        <v/>
      </c>
      <c r="AG230" s="360" t="str">
        <f t="shared" si="68"/>
        <v/>
      </c>
      <c r="AH230" s="361" t="str">
        <f t="shared" si="69"/>
        <v/>
      </c>
      <c r="AI230" s="361" t="str">
        <f t="shared" si="70"/>
        <v/>
      </c>
      <c r="AJ230" s="361" t="str">
        <f t="shared" si="71"/>
        <v/>
      </c>
      <c r="AK230" s="361" t="str">
        <f t="shared" si="72"/>
        <v/>
      </c>
      <c r="AL230" s="361" t="str">
        <f t="shared" si="73"/>
        <v/>
      </c>
      <c r="AM230" s="361" t="str">
        <f t="shared" si="74"/>
        <v/>
      </c>
      <c r="AN230" s="362" t="str">
        <f>IF(AF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2,FALSE),IF(OR(AJ230=1,AJ230=2),VLOOKUP(AH230,INDEX((係数_乗用_ガソリン,係数_乗用_CNG,係数_乗用_軽油,係数_乗用_メタノール,係数_乗用_LPG),1,1,AR230):INDEX((係数_乗用_ガソリン,係数_乗用_CNG,係数_乗用_軽油,係数_乗用_メタノール,係数_乗用_LPG),125,5,AR230),2,FALSE))))))</f>
        <v/>
      </c>
      <c r="AO230" s="362" t="str">
        <f>IF(T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3,FALSE),IF(OR(AJ230=1,AJ230=2),VLOOKUP(AH230,INDEX((係数_乗用_ガソリン,係数_乗用_CNG,係数_乗用_軽油,係数_乗用_メタノール,係数_乗用_LPG),1,1,AR230):INDEX((係数_乗用_ガソリン,係数_乗用_CNG,係数_乗用_軽油,係数_乗用_メタノール,係数_乗用_LPG),125,5,AR230),3,FALSE))))))</f>
        <v/>
      </c>
      <c r="AP230" s="361" t="str">
        <f t="shared" si="75"/>
        <v/>
      </c>
      <c r="AQ230" s="363" t="str">
        <f t="shared" si="76"/>
        <v/>
      </c>
      <c r="AR230" s="361" t="str">
        <f t="shared" si="77"/>
        <v/>
      </c>
      <c r="AS230" s="363" t="str">
        <f t="shared" si="78"/>
        <v/>
      </c>
      <c r="AT230" s="364" t="str">
        <f t="shared" si="79"/>
        <v/>
      </c>
      <c r="AX230" s="607" t="b">
        <f t="shared" si="87"/>
        <v>0</v>
      </c>
      <c r="AY230" s="6" t="str">
        <f t="shared" si="88"/>
        <v>FALSEFALSEFALSE</v>
      </c>
      <c r="AZ230" s="608">
        <f t="shared" si="80"/>
        <v>0</v>
      </c>
      <c r="BA230" s="609" t="str">
        <f t="shared" si="89"/>
        <v/>
      </c>
      <c r="BB230" s="609">
        <f t="shared" si="81"/>
        <v>0</v>
      </c>
      <c r="BC230" s="604" t="str">
        <f t="shared" si="82"/>
        <v/>
      </c>
    </row>
    <row r="231" spans="1:55">
      <c r="A231" s="366">
        <v>174</v>
      </c>
      <c r="B231" s="108"/>
      <c r="C231" s="286"/>
      <c r="D231" s="287"/>
      <c r="E231" s="287"/>
      <c r="F231" s="288"/>
      <c r="G231" s="290"/>
      <c r="H231" s="107"/>
      <c r="I231" s="290"/>
      <c r="J231" s="107"/>
      <c r="K231" s="358" t="str">
        <f t="shared" si="60"/>
        <v/>
      </c>
      <c r="L231" s="358">
        <f t="shared" si="83"/>
        <v>0</v>
      </c>
      <c r="M231" s="358">
        <f t="shared" si="84"/>
        <v>0</v>
      </c>
      <c r="N231" s="359" t="str">
        <f t="shared" si="85"/>
        <v/>
      </c>
      <c r="O231" s="359" t="str">
        <f t="shared" si="61"/>
        <v/>
      </c>
      <c r="P231" s="359" t="str">
        <f t="shared" si="62"/>
        <v/>
      </c>
      <c r="Q231" s="359" t="str">
        <f t="shared" si="63"/>
        <v/>
      </c>
      <c r="R231" s="359" t="str">
        <f t="shared" si="64"/>
        <v/>
      </c>
      <c r="S231" s="359" t="str">
        <f t="shared" si="65"/>
        <v/>
      </c>
      <c r="T231" s="431"/>
      <c r="U231" s="515"/>
      <c r="V231" s="108"/>
      <c r="W231" s="109"/>
      <c r="X231" s="110"/>
      <c r="Y231" s="111"/>
      <c r="Z231" s="113"/>
      <c r="AA231" s="112"/>
      <c r="AB231" s="431" t="str">
        <f t="shared" si="66"/>
        <v/>
      </c>
      <c r="AC231" s="704" t="str">
        <f t="shared" si="86"/>
        <v/>
      </c>
      <c r="AD231" s="622"/>
      <c r="AE231" s="462"/>
      <c r="AF231" s="360" t="str">
        <f t="shared" si="67"/>
        <v/>
      </c>
      <c r="AG231" s="360" t="str">
        <f t="shared" si="68"/>
        <v/>
      </c>
      <c r="AH231" s="361" t="str">
        <f t="shared" si="69"/>
        <v/>
      </c>
      <c r="AI231" s="361" t="str">
        <f t="shared" si="70"/>
        <v/>
      </c>
      <c r="AJ231" s="361" t="str">
        <f t="shared" si="71"/>
        <v/>
      </c>
      <c r="AK231" s="361" t="str">
        <f t="shared" si="72"/>
        <v/>
      </c>
      <c r="AL231" s="361" t="str">
        <f t="shared" si="73"/>
        <v/>
      </c>
      <c r="AM231" s="361" t="str">
        <f t="shared" si="74"/>
        <v/>
      </c>
      <c r="AN231" s="362" t="str">
        <f>IF(AF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2,FALSE),IF(OR(AJ231=1,AJ231=2),VLOOKUP(AH231,INDEX((係数_乗用_ガソリン,係数_乗用_CNG,係数_乗用_軽油,係数_乗用_メタノール,係数_乗用_LPG),1,1,AR231):INDEX((係数_乗用_ガソリン,係数_乗用_CNG,係数_乗用_軽油,係数_乗用_メタノール,係数_乗用_LPG),125,5,AR231),2,FALSE))))))</f>
        <v/>
      </c>
      <c r="AO231" s="362" t="str">
        <f>IF(T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3,FALSE),IF(OR(AJ231=1,AJ231=2),VLOOKUP(AH231,INDEX((係数_乗用_ガソリン,係数_乗用_CNG,係数_乗用_軽油,係数_乗用_メタノール,係数_乗用_LPG),1,1,AR231):INDEX((係数_乗用_ガソリン,係数_乗用_CNG,係数_乗用_軽油,係数_乗用_メタノール,係数_乗用_LPG),125,5,AR231),3,FALSE))))))</f>
        <v/>
      </c>
      <c r="AP231" s="361" t="str">
        <f t="shared" si="75"/>
        <v/>
      </c>
      <c r="AQ231" s="363" t="str">
        <f t="shared" si="76"/>
        <v/>
      </c>
      <c r="AR231" s="361" t="str">
        <f t="shared" si="77"/>
        <v/>
      </c>
      <c r="AS231" s="363" t="str">
        <f t="shared" si="78"/>
        <v/>
      </c>
      <c r="AT231" s="364" t="str">
        <f t="shared" si="79"/>
        <v/>
      </c>
      <c r="AX231" s="607" t="b">
        <f t="shared" si="87"/>
        <v>0</v>
      </c>
      <c r="AY231" s="6" t="str">
        <f t="shared" si="88"/>
        <v>FALSEFALSEFALSE</v>
      </c>
      <c r="AZ231" s="608">
        <f t="shared" si="80"/>
        <v>0</v>
      </c>
      <c r="BA231" s="609" t="str">
        <f t="shared" si="89"/>
        <v/>
      </c>
      <c r="BB231" s="609">
        <f t="shared" si="81"/>
        <v>0</v>
      </c>
      <c r="BC231" s="604" t="str">
        <f t="shared" si="82"/>
        <v/>
      </c>
    </row>
    <row r="232" spans="1:55">
      <c r="A232" s="366">
        <v>175</v>
      </c>
      <c r="B232" s="108"/>
      <c r="C232" s="286"/>
      <c r="D232" s="287"/>
      <c r="E232" s="287"/>
      <c r="F232" s="288"/>
      <c r="G232" s="290"/>
      <c r="H232" s="107"/>
      <c r="I232" s="290"/>
      <c r="J232" s="107"/>
      <c r="K232" s="358" t="str">
        <f t="shared" si="60"/>
        <v/>
      </c>
      <c r="L232" s="358">
        <f t="shared" si="83"/>
        <v>0</v>
      </c>
      <c r="M232" s="358">
        <f t="shared" si="84"/>
        <v>0</v>
      </c>
      <c r="N232" s="359" t="str">
        <f t="shared" si="85"/>
        <v/>
      </c>
      <c r="O232" s="359" t="str">
        <f t="shared" si="61"/>
        <v/>
      </c>
      <c r="P232" s="359" t="str">
        <f t="shared" si="62"/>
        <v/>
      </c>
      <c r="Q232" s="359" t="str">
        <f t="shared" si="63"/>
        <v/>
      </c>
      <c r="R232" s="359" t="str">
        <f t="shared" si="64"/>
        <v/>
      </c>
      <c r="S232" s="359" t="str">
        <f t="shared" si="65"/>
        <v/>
      </c>
      <c r="T232" s="431"/>
      <c r="U232" s="515"/>
      <c r="V232" s="108"/>
      <c r="W232" s="109"/>
      <c r="X232" s="110"/>
      <c r="Y232" s="111"/>
      <c r="Z232" s="113"/>
      <c r="AA232" s="112"/>
      <c r="AB232" s="431" t="str">
        <f t="shared" si="66"/>
        <v/>
      </c>
      <c r="AC232" s="704" t="str">
        <f t="shared" si="86"/>
        <v/>
      </c>
      <c r="AD232" s="622"/>
      <c r="AE232" s="462"/>
      <c r="AF232" s="360" t="str">
        <f t="shared" si="67"/>
        <v/>
      </c>
      <c r="AG232" s="360" t="str">
        <f t="shared" si="68"/>
        <v/>
      </c>
      <c r="AH232" s="361" t="str">
        <f t="shared" si="69"/>
        <v/>
      </c>
      <c r="AI232" s="361" t="str">
        <f t="shared" si="70"/>
        <v/>
      </c>
      <c r="AJ232" s="361" t="str">
        <f t="shared" si="71"/>
        <v/>
      </c>
      <c r="AK232" s="361" t="str">
        <f t="shared" si="72"/>
        <v/>
      </c>
      <c r="AL232" s="361" t="str">
        <f t="shared" si="73"/>
        <v/>
      </c>
      <c r="AM232" s="361" t="str">
        <f t="shared" si="74"/>
        <v/>
      </c>
      <c r="AN232" s="362" t="str">
        <f>IF(AF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2,FALSE),IF(OR(AJ232=1,AJ232=2),VLOOKUP(AH232,INDEX((係数_乗用_ガソリン,係数_乗用_CNG,係数_乗用_軽油,係数_乗用_メタノール,係数_乗用_LPG),1,1,AR232):INDEX((係数_乗用_ガソリン,係数_乗用_CNG,係数_乗用_軽油,係数_乗用_メタノール,係数_乗用_LPG),125,5,AR232),2,FALSE))))))</f>
        <v/>
      </c>
      <c r="AO232" s="362" t="str">
        <f>IF(T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3,FALSE),IF(OR(AJ232=1,AJ232=2),VLOOKUP(AH232,INDEX((係数_乗用_ガソリン,係数_乗用_CNG,係数_乗用_軽油,係数_乗用_メタノール,係数_乗用_LPG),1,1,AR232):INDEX((係数_乗用_ガソリン,係数_乗用_CNG,係数_乗用_軽油,係数_乗用_メタノール,係数_乗用_LPG),125,5,AR232),3,FALSE))))))</f>
        <v/>
      </c>
      <c r="AP232" s="361" t="str">
        <f t="shared" si="75"/>
        <v/>
      </c>
      <c r="AQ232" s="363" t="str">
        <f t="shared" si="76"/>
        <v/>
      </c>
      <c r="AR232" s="361" t="str">
        <f t="shared" si="77"/>
        <v/>
      </c>
      <c r="AS232" s="363" t="str">
        <f t="shared" si="78"/>
        <v/>
      </c>
      <c r="AT232" s="364" t="str">
        <f t="shared" si="79"/>
        <v/>
      </c>
      <c r="AX232" s="607" t="b">
        <f t="shared" si="87"/>
        <v>0</v>
      </c>
      <c r="AY232" s="6" t="str">
        <f t="shared" si="88"/>
        <v>FALSEFALSEFALSE</v>
      </c>
      <c r="AZ232" s="608">
        <f t="shared" si="80"/>
        <v>0</v>
      </c>
      <c r="BA232" s="609" t="str">
        <f t="shared" si="89"/>
        <v/>
      </c>
      <c r="BB232" s="609">
        <f t="shared" si="81"/>
        <v>0</v>
      </c>
      <c r="BC232" s="604" t="str">
        <f t="shared" si="82"/>
        <v/>
      </c>
    </row>
    <row r="233" spans="1:55">
      <c r="A233" s="366">
        <v>176</v>
      </c>
      <c r="B233" s="108"/>
      <c r="C233" s="286"/>
      <c r="D233" s="287"/>
      <c r="E233" s="287"/>
      <c r="F233" s="288"/>
      <c r="G233" s="290"/>
      <c r="H233" s="107"/>
      <c r="I233" s="290"/>
      <c r="J233" s="107"/>
      <c r="K233" s="358" t="str">
        <f t="shared" si="60"/>
        <v/>
      </c>
      <c r="L233" s="358">
        <f t="shared" si="83"/>
        <v>0</v>
      </c>
      <c r="M233" s="358">
        <f t="shared" si="84"/>
        <v>0</v>
      </c>
      <c r="N233" s="359" t="str">
        <f t="shared" si="85"/>
        <v/>
      </c>
      <c r="O233" s="359" t="str">
        <f t="shared" si="61"/>
        <v/>
      </c>
      <c r="P233" s="359" t="str">
        <f t="shared" si="62"/>
        <v/>
      </c>
      <c r="Q233" s="359" t="str">
        <f t="shared" si="63"/>
        <v/>
      </c>
      <c r="R233" s="359" t="str">
        <f t="shared" si="64"/>
        <v/>
      </c>
      <c r="S233" s="359" t="str">
        <f t="shared" si="65"/>
        <v/>
      </c>
      <c r="T233" s="431"/>
      <c r="U233" s="515"/>
      <c r="V233" s="108"/>
      <c r="W233" s="109"/>
      <c r="X233" s="110"/>
      <c r="Y233" s="111"/>
      <c r="Z233" s="113"/>
      <c r="AA233" s="112"/>
      <c r="AB233" s="431" t="str">
        <f t="shared" si="66"/>
        <v/>
      </c>
      <c r="AC233" s="704" t="str">
        <f t="shared" si="86"/>
        <v/>
      </c>
      <c r="AD233" s="622"/>
      <c r="AE233" s="462"/>
      <c r="AF233" s="360" t="str">
        <f t="shared" si="67"/>
        <v/>
      </c>
      <c r="AG233" s="360" t="str">
        <f t="shared" si="68"/>
        <v/>
      </c>
      <c r="AH233" s="361" t="str">
        <f t="shared" si="69"/>
        <v/>
      </c>
      <c r="AI233" s="361" t="str">
        <f t="shared" si="70"/>
        <v/>
      </c>
      <c r="AJ233" s="361" t="str">
        <f t="shared" si="71"/>
        <v/>
      </c>
      <c r="AK233" s="361" t="str">
        <f t="shared" si="72"/>
        <v/>
      </c>
      <c r="AL233" s="361" t="str">
        <f t="shared" si="73"/>
        <v/>
      </c>
      <c r="AM233" s="361" t="str">
        <f t="shared" si="74"/>
        <v/>
      </c>
      <c r="AN233" s="362" t="str">
        <f>IF(AF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2,FALSE),IF(OR(AJ233=1,AJ233=2),VLOOKUP(AH233,INDEX((係数_乗用_ガソリン,係数_乗用_CNG,係数_乗用_軽油,係数_乗用_メタノール,係数_乗用_LPG),1,1,AR233):INDEX((係数_乗用_ガソリン,係数_乗用_CNG,係数_乗用_軽油,係数_乗用_メタノール,係数_乗用_LPG),125,5,AR233),2,FALSE))))))</f>
        <v/>
      </c>
      <c r="AO233" s="362" t="str">
        <f>IF(T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3,FALSE),IF(OR(AJ233=1,AJ233=2),VLOOKUP(AH233,INDEX((係数_乗用_ガソリン,係数_乗用_CNG,係数_乗用_軽油,係数_乗用_メタノール,係数_乗用_LPG),1,1,AR233):INDEX((係数_乗用_ガソリン,係数_乗用_CNG,係数_乗用_軽油,係数_乗用_メタノール,係数_乗用_LPG),125,5,AR233),3,FALSE))))))</f>
        <v/>
      </c>
      <c r="AP233" s="361" t="str">
        <f t="shared" si="75"/>
        <v/>
      </c>
      <c r="AQ233" s="363" t="str">
        <f t="shared" si="76"/>
        <v/>
      </c>
      <c r="AR233" s="361" t="str">
        <f t="shared" si="77"/>
        <v/>
      </c>
      <c r="AS233" s="363" t="str">
        <f t="shared" si="78"/>
        <v/>
      </c>
      <c r="AT233" s="364" t="str">
        <f t="shared" si="79"/>
        <v/>
      </c>
      <c r="AX233" s="607" t="b">
        <f t="shared" si="87"/>
        <v>0</v>
      </c>
      <c r="AY233" s="6" t="str">
        <f t="shared" si="88"/>
        <v>FALSEFALSEFALSE</v>
      </c>
      <c r="AZ233" s="608">
        <f t="shared" si="80"/>
        <v>0</v>
      </c>
      <c r="BA233" s="609" t="str">
        <f t="shared" si="89"/>
        <v/>
      </c>
      <c r="BB233" s="609">
        <f t="shared" si="81"/>
        <v>0</v>
      </c>
      <c r="BC233" s="604" t="str">
        <f t="shared" si="82"/>
        <v/>
      </c>
    </row>
    <row r="234" spans="1:55">
      <c r="A234" s="366">
        <v>177</v>
      </c>
      <c r="B234" s="108"/>
      <c r="C234" s="286"/>
      <c r="D234" s="287"/>
      <c r="E234" s="287"/>
      <c r="F234" s="288"/>
      <c r="G234" s="290"/>
      <c r="H234" s="107"/>
      <c r="I234" s="290"/>
      <c r="J234" s="107"/>
      <c r="K234" s="358" t="str">
        <f t="shared" si="60"/>
        <v/>
      </c>
      <c r="L234" s="358">
        <f t="shared" si="83"/>
        <v>0</v>
      </c>
      <c r="M234" s="358">
        <f t="shared" si="84"/>
        <v>0</v>
      </c>
      <c r="N234" s="359" t="str">
        <f t="shared" si="85"/>
        <v/>
      </c>
      <c r="O234" s="359" t="str">
        <f t="shared" si="61"/>
        <v/>
      </c>
      <c r="P234" s="359" t="str">
        <f t="shared" si="62"/>
        <v/>
      </c>
      <c r="Q234" s="359" t="str">
        <f t="shared" si="63"/>
        <v/>
      </c>
      <c r="R234" s="359" t="str">
        <f t="shared" si="64"/>
        <v/>
      </c>
      <c r="S234" s="359" t="str">
        <f t="shared" si="65"/>
        <v/>
      </c>
      <c r="T234" s="431"/>
      <c r="U234" s="515"/>
      <c r="V234" s="108"/>
      <c r="W234" s="109"/>
      <c r="X234" s="110"/>
      <c r="Y234" s="111"/>
      <c r="Z234" s="113"/>
      <c r="AA234" s="112"/>
      <c r="AB234" s="431" t="str">
        <f t="shared" si="66"/>
        <v/>
      </c>
      <c r="AC234" s="704" t="str">
        <f t="shared" si="86"/>
        <v/>
      </c>
      <c r="AD234" s="622"/>
      <c r="AE234" s="462"/>
      <c r="AF234" s="360" t="str">
        <f t="shared" si="67"/>
        <v/>
      </c>
      <c r="AG234" s="360" t="str">
        <f t="shared" si="68"/>
        <v/>
      </c>
      <c r="AH234" s="361" t="str">
        <f t="shared" si="69"/>
        <v/>
      </c>
      <c r="AI234" s="361" t="str">
        <f t="shared" si="70"/>
        <v/>
      </c>
      <c r="AJ234" s="361" t="str">
        <f t="shared" si="71"/>
        <v/>
      </c>
      <c r="AK234" s="361" t="str">
        <f t="shared" si="72"/>
        <v/>
      </c>
      <c r="AL234" s="361" t="str">
        <f t="shared" si="73"/>
        <v/>
      </c>
      <c r="AM234" s="361" t="str">
        <f t="shared" si="74"/>
        <v/>
      </c>
      <c r="AN234" s="362" t="str">
        <f>IF(AF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2,FALSE),IF(OR(AJ234=1,AJ234=2),VLOOKUP(AH234,INDEX((係数_乗用_ガソリン,係数_乗用_CNG,係数_乗用_軽油,係数_乗用_メタノール,係数_乗用_LPG),1,1,AR234):INDEX((係数_乗用_ガソリン,係数_乗用_CNG,係数_乗用_軽油,係数_乗用_メタノール,係数_乗用_LPG),125,5,AR234),2,FALSE))))))</f>
        <v/>
      </c>
      <c r="AO234" s="362" t="str">
        <f>IF(T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3,FALSE),IF(OR(AJ234=1,AJ234=2),VLOOKUP(AH234,INDEX((係数_乗用_ガソリン,係数_乗用_CNG,係数_乗用_軽油,係数_乗用_メタノール,係数_乗用_LPG),1,1,AR234):INDEX((係数_乗用_ガソリン,係数_乗用_CNG,係数_乗用_軽油,係数_乗用_メタノール,係数_乗用_LPG),125,5,AR234),3,FALSE))))))</f>
        <v/>
      </c>
      <c r="AP234" s="361" t="str">
        <f t="shared" si="75"/>
        <v/>
      </c>
      <c r="AQ234" s="363" t="str">
        <f t="shared" si="76"/>
        <v/>
      </c>
      <c r="AR234" s="361" t="str">
        <f t="shared" si="77"/>
        <v/>
      </c>
      <c r="AS234" s="363" t="str">
        <f t="shared" si="78"/>
        <v/>
      </c>
      <c r="AT234" s="364" t="str">
        <f t="shared" si="79"/>
        <v/>
      </c>
      <c r="AX234" s="607" t="b">
        <f t="shared" si="87"/>
        <v>0</v>
      </c>
      <c r="AY234" s="6" t="str">
        <f t="shared" si="88"/>
        <v>FALSEFALSEFALSE</v>
      </c>
      <c r="AZ234" s="608">
        <f t="shared" si="80"/>
        <v>0</v>
      </c>
      <c r="BA234" s="609" t="str">
        <f t="shared" si="89"/>
        <v/>
      </c>
      <c r="BB234" s="609">
        <f t="shared" si="81"/>
        <v>0</v>
      </c>
      <c r="BC234" s="604" t="str">
        <f t="shared" si="82"/>
        <v/>
      </c>
    </row>
    <row r="235" spans="1:55">
      <c r="A235" s="366">
        <v>178</v>
      </c>
      <c r="B235" s="108"/>
      <c r="C235" s="286"/>
      <c r="D235" s="287"/>
      <c r="E235" s="287"/>
      <c r="F235" s="288"/>
      <c r="G235" s="290"/>
      <c r="H235" s="107"/>
      <c r="I235" s="290"/>
      <c r="J235" s="107"/>
      <c r="K235" s="358" t="str">
        <f t="shared" si="60"/>
        <v/>
      </c>
      <c r="L235" s="358">
        <f t="shared" si="83"/>
        <v>0</v>
      </c>
      <c r="M235" s="358">
        <f t="shared" si="84"/>
        <v>0</v>
      </c>
      <c r="N235" s="359" t="str">
        <f t="shared" si="85"/>
        <v/>
      </c>
      <c r="O235" s="359" t="str">
        <f t="shared" si="61"/>
        <v/>
      </c>
      <c r="P235" s="359" t="str">
        <f t="shared" si="62"/>
        <v/>
      </c>
      <c r="Q235" s="359" t="str">
        <f t="shared" si="63"/>
        <v/>
      </c>
      <c r="R235" s="359" t="str">
        <f t="shared" si="64"/>
        <v/>
      </c>
      <c r="S235" s="359" t="str">
        <f t="shared" si="65"/>
        <v/>
      </c>
      <c r="T235" s="431"/>
      <c r="U235" s="515"/>
      <c r="V235" s="108"/>
      <c r="W235" s="109"/>
      <c r="X235" s="110"/>
      <c r="Y235" s="111"/>
      <c r="Z235" s="113"/>
      <c r="AA235" s="112"/>
      <c r="AB235" s="431" t="str">
        <f t="shared" si="66"/>
        <v/>
      </c>
      <c r="AC235" s="704" t="str">
        <f t="shared" si="86"/>
        <v/>
      </c>
      <c r="AD235" s="622"/>
      <c r="AE235" s="462"/>
      <c r="AF235" s="360" t="str">
        <f t="shared" si="67"/>
        <v/>
      </c>
      <c r="AG235" s="360" t="str">
        <f t="shared" si="68"/>
        <v/>
      </c>
      <c r="AH235" s="361" t="str">
        <f t="shared" si="69"/>
        <v/>
      </c>
      <c r="AI235" s="361" t="str">
        <f t="shared" si="70"/>
        <v/>
      </c>
      <c r="AJ235" s="361" t="str">
        <f t="shared" si="71"/>
        <v/>
      </c>
      <c r="AK235" s="361" t="str">
        <f t="shared" si="72"/>
        <v/>
      </c>
      <c r="AL235" s="361" t="str">
        <f t="shared" si="73"/>
        <v/>
      </c>
      <c r="AM235" s="361" t="str">
        <f t="shared" si="74"/>
        <v/>
      </c>
      <c r="AN235" s="362" t="str">
        <f>IF(AF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2,FALSE),IF(OR(AJ235=1,AJ235=2),VLOOKUP(AH235,INDEX((係数_乗用_ガソリン,係数_乗用_CNG,係数_乗用_軽油,係数_乗用_メタノール,係数_乗用_LPG),1,1,AR235):INDEX((係数_乗用_ガソリン,係数_乗用_CNG,係数_乗用_軽油,係数_乗用_メタノール,係数_乗用_LPG),125,5,AR235),2,FALSE))))))</f>
        <v/>
      </c>
      <c r="AO235" s="362" t="str">
        <f>IF(T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3,FALSE),IF(OR(AJ235=1,AJ235=2),VLOOKUP(AH235,INDEX((係数_乗用_ガソリン,係数_乗用_CNG,係数_乗用_軽油,係数_乗用_メタノール,係数_乗用_LPG),1,1,AR235):INDEX((係数_乗用_ガソリン,係数_乗用_CNG,係数_乗用_軽油,係数_乗用_メタノール,係数_乗用_LPG),125,5,AR235),3,FALSE))))))</f>
        <v/>
      </c>
      <c r="AP235" s="361" t="str">
        <f t="shared" si="75"/>
        <v/>
      </c>
      <c r="AQ235" s="363" t="str">
        <f t="shared" si="76"/>
        <v/>
      </c>
      <c r="AR235" s="361" t="str">
        <f t="shared" si="77"/>
        <v/>
      </c>
      <c r="AS235" s="363" t="str">
        <f t="shared" si="78"/>
        <v/>
      </c>
      <c r="AT235" s="364" t="str">
        <f t="shared" si="79"/>
        <v/>
      </c>
      <c r="AX235" s="607" t="b">
        <f t="shared" si="87"/>
        <v>0</v>
      </c>
      <c r="AY235" s="6" t="str">
        <f t="shared" si="88"/>
        <v>FALSEFALSEFALSE</v>
      </c>
      <c r="AZ235" s="608">
        <f t="shared" si="80"/>
        <v>0</v>
      </c>
      <c r="BA235" s="609" t="str">
        <f t="shared" si="89"/>
        <v/>
      </c>
      <c r="BB235" s="609">
        <f t="shared" si="81"/>
        <v>0</v>
      </c>
      <c r="BC235" s="604" t="str">
        <f t="shared" si="82"/>
        <v/>
      </c>
    </row>
    <row r="236" spans="1:55">
      <c r="A236" s="366">
        <v>179</v>
      </c>
      <c r="B236" s="108"/>
      <c r="C236" s="286"/>
      <c r="D236" s="287"/>
      <c r="E236" s="287"/>
      <c r="F236" s="288"/>
      <c r="G236" s="290"/>
      <c r="H236" s="107"/>
      <c r="I236" s="290"/>
      <c r="J236" s="107"/>
      <c r="K236" s="358" t="str">
        <f t="shared" si="60"/>
        <v/>
      </c>
      <c r="L236" s="358">
        <f t="shared" si="83"/>
        <v>0</v>
      </c>
      <c r="M236" s="358">
        <f t="shared" si="84"/>
        <v>0</v>
      </c>
      <c r="N236" s="359" t="str">
        <f t="shared" si="85"/>
        <v/>
      </c>
      <c r="O236" s="359" t="str">
        <f t="shared" si="61"/>
        <v/>
      </c>
      <c r="P236" s="359" t="str">
        <f t="shared" si="62"/>
        <v/>
      </c>
      <c r="Q236" s="359" t="str">
        <f t="shared" si="63"/>
        <v/>
      </c>
      <c r="R236" s="359" t="str">
        <f t="shared" si="64"/>
        <v/>
      </c>
      <c r="S236" s="359" t="str">
        <f t="shared" si="65"/>
        <v/>
      </c>
      <c r="T236" s="431"/>
      <c r="U236" s="515"/>
      <c r="V236" s="108"/>
      <c r="W236" s="109"/>
      <c r="X236" s="110"/>
      <c r="Y236" s="111"/>
      <c r="Z236" s="113"/>
      <c r="AA236" s="112"/>
      <c r="AB236" s="431" t="str">
        <f t="shared" si="66"/>
        <v/>
      </c>
      <c r="AC236" s="704" t="str">
        <f t="shared" si="86"/>
        <v/>
      </c>
      <c r="AD236" s="622"/>
      <c r="AE236" s="462"/>
      <c r="AF236" s="360" t="str">
        <f t="shared" si="67"/>
        <v/>
      </c>
      <c r="AG236" s="360" t="str">
        <f t="shared" si="68"/>
        <v/>
      </c>
      <c r="AH236" s="361" t="str">
        <f t="shared" si="69"/>
        <v/>
      </c>
      <c r="AI236" s="361" t="str">
        <f t="shared" si="70"/>
        <v/>
      </c>
      <c r="AJ236" s="361" t="str">
        <f t="shared" si="71"/>
        <v/>
      </c>
      <c r="AK236" s="361" t="str">
        <f t="shared" si="72"/>
        <v/>
      </c>
      <c r="AL236" s="361" t="str">
        <f t="shared" si="73"/>
        <v/>
      </c>
      <c r="AM236" s="361" t="str">
        <f t="shared" si="74"/>
        <v/>
      </c>
      <c r="AN236" s="362" t="str">
        <f>IF(AF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2,FALSE),IF(OR(AJ236=1,AJ236=2),VLOOKUP(AH236,INDEX((係数_乗用_ガソリン,係数_乗用_CNG,係数_乗用_軽油,係数_乗用_メタノール,係数_乗用_LPG),1,1,AR236):INDEX((係数_乗用_ガソリン,係数_乗用_CNG,係数_乗用_軽油,係数_乗用_メタノール,係数_乗用_LPG),125,5,AR236),2,FALSE))))))</f>
        <v/>
      </c>
      <c r="AO236" s="362" t="str">
        <f>IF(T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3,FALSE),IF(OR(AJ236=1,AJ236=2),VLOOKUP(AH236,INDEX((係数_乗用_ガソリン,係数_乗用_CNG,係数_乗用_軽油,係数_乗用_メタノール,係数_乗用_LPG),1,1,AR236):INDEX((係数_乗用_ガソリン,係数_乗用_CNG,係数_乗用_軽油,係数_乗用_メタノール,係数_乗用_LPG),125,5,AR236),3,FALSE))))))</f>
        <v/>
      </c>
      <c r="AP236" s="361" t="str">
        <f t="shared" si="75"/>
        <v/>
      </c>
      <c r="AQ236" s="363" t="str">
        <f t="shared" si="76"/>
        <v/>
      </c>
      <c r="AR236" s="361" t="str">
        <f t="shared" si="77"/>
        <v/>
      </c>
      <c r="AS236" s="363" t="str">
        <f t="shared" si="78"/>
        <v/>
      </c>
      <c r="AT236" s="364" t="str">
        <f t="shared" si="79"/>
        <v/>
      </c>
      <c r="AX236" s="607" t="b">
        <f t="shared" si="87"/>
        <v>0</v>
      </c>
      <c r="AY236" s="6" t="str">
        <f t="shared" si="88"/>
        <v>FALSEFALSEFALSE</v>
      </c>
      <c r="AZ236" s="608">
        <f t="shared" si="80"/>
        <v>0</v>
      </c>
      <c r="BA236" s="609" t="str">
        <f t="shared" si="89"/>
        <v/>
      </c>
      <c r="BB236" s="609">
        <f t="shared" si="81"/>
        <v>0</v>
      </c>
      <c r="BC236" s="604" t="str">
        <f t="shared" si="82"/>
        <v/>
      </c>
    </row>
    <row r="237" spans="1:55">
      <c r="A237" s="366">
        <v>180</v>
      </c>
      <c r="B237" s="108"/>
      <c r="C237" s="286"/>
      <c r="D237" s="287"/>
      <c r="E237" s="287"/>
      <c r="F237" s="288"/>
      <c r="G237" s="290"/>
      <c r="H237" s="107"/>
      <c r="I237" s="290"/>
      <c r="J237" s="107"/>
      <c r="K237" s="358" t="str">
        <f t="shared" si="60"/>
        <v/>
      </c>
      <c r="L237" s="358">
        <f t="shared" si="83"/>
        <v>0</v>
      </c>
      <c r="M237" s="358">
        <f t="shared" si="84"/>
        <v>0</v>
      </c>
      <c r="N237" s="359" t="str">
        <f t="shared" si="85"/>
        <v/>
      </c>
      <c r="O237" s="359" t="str">
        <f t="shared" si="61"/>
        <v/>
      </c>
      <c r="P237" s="359" t="str">
        <f t="shared" si="62"/>
        <v/>
      </c>
      <c r="Q237" s="359" t="str">
        <f t="shared" si="63"/>
        <v/>
      </c>
      <c r="R237" s="359" t="str">
        <f t="shared" si="64"/>
        <v/>
      </c>
      <c r="S237" s="359" t="str">
        <f t="shared" si="65"/>
        <v/>
      </c>
      <c r="T237" s="431"/>
      <c r="U237" s="515"/>
      <c r="V237" s="108"/>
      <c r="W237" s="109"/>
      <c r="X237" s="110"/>
      <c r="Y237" s="111"/>
      <c r="Z237" s="113"/>
      <c r="AA237" s="112"/>
      <c r="AB237" s="431" t="str">
        <f t="shared" si="66"/>
        <v/>
      </c>
      <c r="AC237" s="704" t="str">
        <f t="shared" si="86"/>
        <v/>
      </c>
      <c r="AD237" s="622"/>
      <c r="AE237" s="462"/>
      <c r="AF237" s="360" t="str">
        <f t="shared" si="67"/>
        <v/>
      </c>
      <c r="AG237" s="360" t="str">
        <f t="shared" si="68"/>
        <v/>
      </c>
      <c r="AH237" s="361" t="str">
        <f t="shared" si="69"/>
        <v/>
      </c>
      <c r="AI237" s="361" t="str">
        <f t="shared" si="70"/>
        <v/>
      </c>
      <c r="AJ237" s="361" t="str">
        <f t="shared" si="71"/>
        <v/>
      </c>
      <c r="AK237" s="361" t="str">
        <f t="shared" si="72"/>
        <v/>
      </c>
      <c r="AL237" s="361" t="str">
        <f t="shared" si="73"/>
        <v/>
      </c>
      <c r="AM237" s="361" t="str">
        <f t="shared" si="74"/>
        <v/>
      </c>
      <c r="AN237" s="362" t="str">
        <f>IF(AF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2,FALSE),IF(OR(AJ237=1,AJ237=2),VLOOKUP(AH237,INDEX((係数_乗用_ガソリン,係数_乗用_CNG,係数_乗用_軽油,係数_乗用_メタノール,係数_乗用_LPG),1,1,AR237):INDEX((係数_乗用_ガソリン,係数_乗用_CNG,係数_乗用_軽油,係数_乗用_メタノール,係数_乗用_LPG),125,5,AR237),2,FALSE))))))</f>
        <v/>
      </c>
      <c r="AO237" s="362" t="str">
        <f>IF(T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3,FALSE),IF(OR(AJ237=1,AJ237=2),VLOOKUP(AH237,INDEX((係数_乗用_ガソリン,係数_乗用_CNG,係数_乗用_軽油,係数_乗用_メタノール,係数_乗用_LPG),1,1,AR237):INDEX((係数_乗用_ガソリン,係数_乗用_CNG,係数_乗用_軽油,係数_乗用_メタノール,係数_乗用_LPG),125,5,AR237),3,FALSE))))))</f>
        <v/>
      </c>
      <c r="AP237" s="361" t="str">
        <f t="shared" si="75"/>
        <v/>
      </c>
      <c r="AQ237" s="363" t="str">
        <f t="shared" si="76"/>
        <v/>
      </c>
      <c r="AR237" s="361" t="str">
        <f t="shared" si="77"/>
        <v/>
      </c>
      <c r="AS237" s="363" t="str">
        <f t="shared" si="78"/>
        <v/>
      </c>
      <c r="AT237" s="364" t="str">
        <f t="shared" si="79"/>
        <v/>
      </c>
      <c r="AX237" s="607" t="b">
        <f t="shared" si="87"/>
        <v>0</v>
      </c>
      <c r="AY237" s="6" t="str">
        <f t="shared" si="88"/>
        <v>FALSEFALSEFALSE</v>
      </c>
      <c r="AZ237" s="608">
        <f t="shared" si="80"/>
        <v>0</v>
      </c>
      <c r="BA237" s="609" t="str">
        <f t="shared" si="89"/>
        <v/>
      </c>
      <c r="BB237" s="609">
        <f t="shared" si="81"/>
        <v>0</v>
      </c>
      <c r="BC237" s="604" t="str">
        <f t="shared" si="82"/>
        <v/>
      </c>
    </row>
    <row r="238" spans="1:55">
      <c r="A238" s="366">
        <v>181</v>
      </c>
      <c r="B238" s="108"/>
      <c r="C238" s="286"/>
      <c r="D238" s="287"/>
      <c r="E238" s="287"/>
      <c r="F238" s="288"/>
      <c r="G238" s="290"/>
      <c r="H238" s="107"/>
      <c r="I238" s="290"/>
      <c r="J238" s="107"/>
      <c r="K238" s="358" t="str">
        <f t="shared" si="60"/>
        <v/>
      </c>
      <c r="L238" s="358">
        <f t="shared" si="83"/>
        <v>0</v>
      </c>
      <c r="M238" s="358">
        <f t="shared" si="84"/>
        <v>0</v>
      </c>
      <c r="N238" s="359" t="str">
        <f t="shared" si="85"/>
        <v/>
      </c>
      <c r="O238" s="359" t="str">
        <f t="shared" si="61"/>
        <v/>
      </c>
      <c r="P238" s="359" t="str">
        <f t="shared" si="62"/>
        <v/>
      </c>
      <c r="Q238" s="359" t="str">
        <f t="shared" si="63"/>
        <v/>
      </c>
      <c r="R238" s="359" t="str">
        <f t="shared" si="64"/>
        <v/>
      </c>
      <c r="S238" s="359" t="str">
        <f t="shared" si="65"/>
        <v/>
      </c>
      <c r="T238" s="431"/>
      <c r="U238" s="515"/>
      <c r="V238" s="108"/>
      <c r="W238" s="109"/>
      <c r="X238" s="110"/>
      <c r="Y238" s="111"/>
      <c r="Z238" s="113"/>
      <c r="AA238" s="112"/>
      <c r="AB238" s="431" t="str">
        <f t="shared" si="66"/>
        <v/>
      </c>
      <c r="AC238" s="704" t="str">
        <f t="shared" si="86"/>
        <v/>
      </c>
      <c r="AD238" s="622"/>
      <c r="AE238" s="462"/>
      <c r="AF238" s="360" t="str">
        <f t="shared" si="67"/>
        <v/>
      </c>
      <c r="AG238" s="360" t="str">
        <f t="shared" si="68"/>
        <v/>
      </c>
      <c r="AH238" s="361" t="str">
        <f t="shared" si="69"/>
        <v/>
      </c>
      <c r="AI238" s="361" t="str">
        <f t="shared" si="70"/>
        <v/>
      </c>
      <c r="AJ238" s="361" t="str">
        <f t="shared" si="71"/>
        <v/>
      </c>
      <c r="AK238" s="361" t="str">
        <f t="shared" si="72"/>
        <v/>
      </c>
      <c r="AL238" s="361" t="str">
        <f t="shared" si="73"/>
        <v/>
      </c>
      <c r="AM238" s="361" t="str">
        <f t="shared" si="74"/>
        <v/>
      </c>
      <c r="AN238" s="362" t="str">
        <f>IF(AF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2,FALSE),IF(OR(AJ238=1,AJ238=2),VLOOKUP(AH238,INDEX((係数_乗用_ガソリン,係数_乗用_CNG,係数_乗用_軽油,係数_乗用_メタノール,係数_乗用_LPG),1,1,AR238):INDEX((係数_乗用_ガソリン,係数_乗用_CNG,係数_乗用_軽油,係数_乗用_メタノール,係数_乗用_LPG),125,5,AR238),2,FALSE))))))</f>
        <v/>
      </c>
      <c r="AO238" s="362" t="str">
        <f>IF(T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3,FALSE),IF(OR(AJ238=1,AJ238=2),VLOOKUP(AH238,INDEX((係数_乗用_ガソリン,係数_乗用_CNG,係数_乗用_軽油,係数_乗用_メタノール,係数_乗用_LPG),1,1,AR238):INDEX((係数_乗用_ガソリン,係数_乗用_CNG,係数_乗用_軽油,係数_乗用_メタノール,係数_乗用_LPG),125,5,AR238),3,FALSE))))))</f>
        <v/>
      </c>
      <c r="AP238" s="361" t="str">
        <f t="shared" si="75"/>
        <v/>
      </c>
      <c r="AQ238" s="363" t="str">
        <f t="shared" si="76"/>
        <v/>
      </c>
      <c r="AR238" s="361" t="str">
        <f t="shared" si="77"/>
        <v/>
      </c>
      <c r="AS238" s="363" t="str">
        <f t="shared" si="78"/>
        <v/>
      </c>
      <c r="AT238" s="364" t="str">
        <f t="shared" si="79"/>
        <v/>
      </c>
      <c r="AX238" s="607" t="b">
        <f t="shared" si="87"/>
        <v>0</v>
      </c>
      <c r="AY238" s="6" t="str">
        <f t="shared" si="88"/>
        <v>FALSEFALSEFALSE</v>
      </c>
      <c r="AZ238" s="608">
        <f t="shared" si="80"/>
        <v>0</v>
      </c>
      <c r="BA238" s="609" t="str">
        <f t="shared" si="89"/>
        <v/>
      </c>
      <c r="BB238" s="609">
        <f t="shared" si="81"/>
        <v>0</v>
      </c>
      <c r="BC238" s="604" t="str">
        <f t="shared" si="82"/>
        <v/>
      </c>
    </row>
    <row r="239" spans="1:55">
      <c r="A239" s="366">
        <v>182</v>
      </c>
      <c r="B239" s="108"/>
      <c r="C239" s="286"/>
      <c r="D239" s="287"/>
      <c r="E239" s="287"/>
      <c r="F239" s="288"/>
      <c r="G239" s="290"/>
      <c r="H239" s="107"/>
      <c r="I239" s="290"/>
      <c r="J239" s="107"/>
      <c r="K239" s="358" t="str">
        <f t="shared" si="60"/>
        <v/>
      </c>
      <c r="L239" s="358">
        <f t="shared" si="83"/>
        <v>0</v>
      </c>
      <c r="M239" s="358">
        <f t="shared" si="84"/>
        <v>0</v>
      </c>
      <c r="N239" s="359" t="str">
        <f t="shared" si="85"/>
        <v/>
      </c>
      <c r="O239" s="359" t="str">
        <f t="shared" si="61"/>
        <v/>
      </c>
      <c r="P239" s="359" t="str">
        <f t="shared" si="62"/>
        <v/>
      </c>
      <c r="Q239" s="359" t="str">
        <f t="shared" si="63"/>
        <v/>
      </c>
      <c r="R239" s="359" t="str">
        <f t="shared" si="64"/>
        <v/>
      </c>
      <c r="S239" s="359" t="str">
        <f t="shared" si="65"/>
        <v/>
      </c>
      <c r="T239" s="431"/>
      <c r="U239" s="515"/>
      <c r="V239" s="108"/>
      <c r="W239" s="109"/>
      <c r="X239" s="110"/>
      <c r="Y239" s="111"/>
      <c r="Z239" s="113"/>
      <c r="AA239" s="112"/>
      <c r="AB239" s="431" t="str">
        <f t="shared" si="66"/>
        <v/>
      </c>
      <c r="AC239" s="704" t="str">
        <f t="shared" si="86"/>
        <v/>
      </c>
      <c r="AD239" s="622"/>
      <c r="AE239" s="462"/>
      <c r="AF239" s="360" t="str">
        <f t="shared" si="67"/>
        <v/>
      </c>
      <c r="AG239" s="360" t="str">
        <f t="shared" si="68"/>
        <v/>
      </c>
      <c r="AH239" s="361" t="str">
        <f t="shared" si="69"/>
        <v/>
      </c>
      <c r="AI239" s="361" t="str">
        <f t="shared" si="70"/>
        <v/>
      </c>
      <c r="AJ239" s="361" t="str">
        <f t="shared" si="71"/>
        <v/>
      </c>
      <c r="AK239" s="361" t="str">
        <f t="shared" si="72"/>
        <v/>
      </c>
      <c r="AL239" s="361" t="str">
        <f t="shared" si="73"/>
        <v/>
      </c>
      <c r="AM239" s="361" t="str">
        <f t="shared" si="74"/>
        <v/>
      </c>
      <c r="AN239" s="362" t="str">
        <f>IF(AF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2,FALSE),IF(OR(AJ239=1,AJ239=2),VLOOKUP(AH239,INDEX((係数_乗用_ガソリン,係数_乗用_CNG,係数_乗用_軽油,係数_乗用_メタノール,係数_乗用_LPG),1,1,AR239):INDEX((係数_乗用_ガソリン,係数_乗用_CNG,係数_乗用_軽油,係数_乗用_メタノール,係数_乗用_LPG),125,5,AR239),2,FALSE))))))</f>
        <v/>
      </c>
      <c r="AO239" s="362" t="str">
        <f>IF(T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3,FALSE),IF(OR(AJ239=1,AJ239=2),VLOOKUP(AH239,INDEX((係数_乗用_ガソリン,係数_乗用_CNG,係数_乗用_軽油,係数_乗用_メタノール,係数_乗用_LPG),1,1,AR239):INDEX((係数_乗用_ガソリン,係数_乗用_CNG,係数_乗用_軽油,係数_乗用_メタノール,係数_乗用_LPG),125,5,AR239),3,FALSE))))))</f>
        <v/>
      </c>
      <c r="AP239" s="361" t="str">
        <f t="shared" si="75"/>
        <v/>
      </c>
      <c r="AQ239" s="363" t="str">
        <f t="shared" si="76"/>
        <v/>
      </c>
      <c r="AR239" s="361" t="str">
        <f t="shared" si="77"/>
        <v/>
      </c>
      <c r="AS239" s="363" t="str">
        <f t="shared" si="78"/>
        <v/>
      </c>
      <c r="AT239" s="364" t="str">
        <f t="shared" si="79"/>
        <v/>
      </c>
      <c r="AX239" s="607" t="b">
        <f t="shared" si="87"/>
        <v>0</v>
      </c>
      <c r="AY239" s="6" t="str">
        <f t="shared" si="88"/>
        <v>FALSEFALSEFALSE</v>
      </c>
      <c r="AZ239" s="608">
        <f t="shared" si="80"/>
        <v>0</v>
      </c>
      <c r="BA239" s="609" t="str">
        <f t="shared" si="89"/>
        <v/>
      </c>
      <c r="BB239" s="609">
        <f t="shared" si="81"/>
        <v>0</v>
      </c>
      <c r="BC239" s="604" t="str">
        <f t="shared" si="82"/>
        <v/>
      </c>
    </row>
    <row r="240" spans="1:55">
      <c r="A240" s="366">
        <v>183</v>
      </c>
      <c r="B240" s="108"/>
      <c r="C240" s="286"/>
      <c r="D240" s="287"/>
      <c r="E240" s="287"/>
      <c r="F240" s="288"/>
      <c r="G240" s="290"/>
      <c r="H240" s="107"/>
      <c r="I240" s="290"/>
      <c r="J240" s="107"/>
      <c r="K240" s="358" t="str">
        <f t="shared" si="60"/>
        <v/>
      </c>
      <c r="L240" s="358">
        <f t="shared" si="83"/>
        <v>0</v>
      </c>
      <c r="M240" s="358">
        <f t="shared" si="84"/>
        <v>0</v>
      </c>
      <c r="N240" s="359" t="str">
        <f t="shared" si="85"/>
        <v/>
      </c>
      <c r="O240" s="359" t="str">
        <f t="shared" si="61"/>
        <v/>
      </c>
      <c r="P240" s="359" t="str">
        <f t="shared" si="62"/>
        <v/>
      </c>
      <c r="Q240" s="359" t="str">
        <f t="shared" si="63"/>
        <v/>
      </c>
      <c r="R240" s="359" t="str">
        <f t="shared" si="64"/>
        <v/>
      </c>
      <c r="S240" s="359" t="str">
        <f t="shared" si="65"/>
        <v/>
      </c>
      <c r="T240" s="431"/>
      <c r="U240" s="515"/>
      <c r="V240" s="108"/>
      <c r="W240" s="109"/>
      <c r="X240" s="110"/>
      <c r="Y240" s="111"/>
      <c r="Z240" s="113"/>
      <c r="AA240" s="112"/>
      <c r="AB240" s="431" t="str">
        <f t="shared" si="66"/>
        <v/>
      </c>
      <c r="AC240" s="704" t="str">
        <f t="shared" si="86"/>
        <v/>
      </c>
      <c r="AD240" s="622"/>
      <c r="AE240" s="462"/>
      <c r="AF240" s="360" t="str">
        <f t="shared" si="67"/>
        <v/>
      </c>
      <c r="AG240" s="360" t="str">
        <f t="shared" si="68"/>
        <v/>
      </c>
      <c r="AH240" s="361" t="str">
        <f t="shared" si="69"/>
        <v/>
      </c>
      <c r="AI240" s="361" t="str">
        <f t="shared" si="70"/>
        <v/>
      </c>
      <c r="AJ240" s="361" t="str">
        <f t="shared" si="71"/>
        <v/>
      </c>
      <c r="AK240" s="361" t="str">
        <f t="shared" si="72"/>
        <v/>
      </c>
      <c r="AL240" s="361" t="str">
        <f t="shared" si="73"/>
        <v/>
      </c>
      <c r="AM240" s="361" t="str">
        <f t="shared" si="74"/>
        <v/>
      </c>
      <c r="AN240" s="362" t="str">
        <f>IF(AF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2,FALSE),IF(OR(AJ240=1,AJ240=2),VLOOKUP(AH240,INDEX((係数_乗用_ガソリン,係数_乗用_CNG,係数_乗用_軽油,係数_乗用_メタノール,係数_乗用_LPG),1,1,AR240):INDEX((係数_乗用_ガソリン,係数_乗用_CNG,係数_乗用_軽油,係数_乗用_メタノール,係数_乗用_LPG),125,5,AR240),2,FALSE))))))</f>
        <v/>
      </c>
      <c r="AO240" s="362" t="str">
        <f>IF(T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3,FALSE),IF(OR(AJ240=1,AJ240=2),VLOOKUP(AH240,INDEX((係数_乗用_ガソリン,係数_乗用_CNG,係数_乗用_軽油,係数_乗用_メタノール,係数_乗用_LPG),1,1,AR240):INDEX((係数_乗用_ガソリン,係数_乗用_CNG,係数_乗用_軽油,係数_乗用_メタノール,係数_乗用_LPG),125,5,AR240),3,FALSE))))))</f>
        <v/>
      </c>
      <c r="AP240" s="361" t="str">
        <f t="shared" si="75"/>
        <v/>
      </c>
      <c r="AQ240" s="363" t="str">
        <f t="shared" si="76"/>
        <v/>
      </c>
      <c r="AR240" s="361" t="str">
        <f t="shared" si="77"/>
        <v/>
      </c>
      <c r="AS240" s="363" t="str">
        <f t="shared" si="78"/>
        <v/>
      </c>
      <c r="AT240" s="364" t="str">
        <f t="shared" si="79"/>
        <v/>
      </c>
      <c r="AX240" s="607" t="b">
        <f t="shared" si="87"/>
        <v>0</v>
      </c>
      <c r="AY240" s="6" t="str">
        <f t="shared" si="88"/>
        <v>FALSEFALSEFALSE</v>
      </c>
      <c r="AZ240" s="608">
        <f t="shared" si="80"/>
        <v>0</v>
      </c>
      <c r="BA240" s="609" t="str">
        <f t="shared" si="89"/>
        <v/>
      </c>
      <c r="BB240" s="609">
        <f t="shared" si="81"/>
        <v>0</v>
      </c>
      <c r="BC240" s="604" t="str">
        <f t="shared" si="82"/>
        <v/>
      </c>
    </row>
    <row r="241" spans="1:55">
      <c r="A241" s="366">
        <v>184</v>
      </c>
      <c r="B241" s="108"/>
      <c r="C241" s="286"/>
      <c r="D241" s="287"/>
      <c r="E241" s="287"/>
      <c r="F241" s="288"/>
      <c r="G241" s="290"/>
      <c r="H241" s="107"/>
      <c r="I241" s="290"/>
      <c r="J241" s="107"/>
      <c r="K241" s="358" t="str">
        <f t="shared" si="60"/>
        <v/>
      </c>
      <c r="L241" s="358">
        <f t="shared" si="83"/>
        <v>0</v>
      </c>
      <c r="M241" s="358">
        <f t="shared" si="84"/>
        <v>0</v>
      </c>
      <c r="N241" s="359" t="str">
        <f t="shared" si="85"/>
        <v/>
      </c>
      <c r="O241" s="359" t="str">
        <f t="shared" si="61"/>
        <v/>
      </c>
      <c r="P241" s="359" t="str">
        <f t="shared" si="62"/>
        <v/>
      </c>
      <c r="Q241" s="359" t="str">
        <f t="shared" si="63"/>
        <v/>
      </c>
      <c r="R241" s="359" t="str">
        <f t="shared" si="64"/>
        <v/>
      </c>
      <c r="S241" s="359" t="str">
        <f t="shared" si="65"/>
        <v/>
      </c>
      <c r="T241" s="431"/>
      <c r="U241" s="515"/>
      <c r="V241" s="108"/>
      <c r="W241" s="109"/>
      <c r="X241" s="110"/>
      <c r="Y241" s="111"/>
      <c r="Z241" s="113"/>
      <c r="AA241" s="112"/>
      <c r="AB241" s="431" t="str">
        <f t="shared" si="66"/>
        <v/>
      </c>
      <c r="AC241" s="704" t="str">
        <f t="shared" si="86"/>
        <v/>
      </c>
      <c r="AD241" s="622"/>
      <c r="AE241" s="462"/>
      <c r="AF241" s="360" t="str">
        <f t="shared" si="67"/>
        <v/>
      </c>
      <c r="AG241" s="360" t="str">
        <f t="shared" si="68"/>
        <v/>
      </c>
      <c r="AH241" s="361" t="str">
        <f t="shared" si="69"/>
        <v/>
      </c>
      <c r="AI241" s="361" t="str">
        <f t="shared" si="70"/>
        <v/>
      </c>
      <c r="AJ241" s="361" t="str">
        <f t="shared" si="71"/>
        <v/>
      </c>
      <c r="AK241" s="361" t="str">
        <f t="shared" si="72"/>
        <v/>
      </c>
      <c r="AL241" s="361" t="str">
        <f t="shared" si="73"/>
        <v/>
      </c>
      <c r="AM241" s="361" t="str">
        <f t="shared" si="74"/>
        <v/>
      </c>
      <c r="AN241" s="362" t="str">
        <f>IF(AF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2,FALSE),IF(OR(AJ241=1,AJ241=2),VLOOKUP(AH241,INDEX((係数_乗用_ガソリン,係数_乗用_CNG,係数_乗用_軽油,係数_乗用_メタノール,係数_乗用_LPG),1,1,AR241):INDEX((係数_乗用_ガソリン,係数_乗用_CNG,係数_乗用_軽油,係数_乗用_メタノール,係数_乗用_LPG),125,5,AR241),2,FALSE))))))</f>
        <v/>
      </c>
      <c r="AO241" s="362" t="str">
        <f>IF(T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3,FALSE),IF(OR(AJ241=1,AJ241=2),VLOOKUP(AH241,INDEX((係数_乗用_ガソリン,係数_乗用_CNG,係数_乗用_軽油,係数_乗用_メタノール,係数_乗用_LPG),1,1,AR241):INDEX((係数_乗用_ガソリン,係数_乗用_CNG,係数_乗用_軽油,係数_乗用_メタノール,係数_乗用_LPG),125,5,AR241),3,FALSE))))))</f>
        <v/>
      </c>
      <c r="AP241" s="361" t="str">
        <f t="shared" si="75"/>
        <v/>
      </c>
      <c r="AQ241" s="363" t="str">
        <f t="shared" si="76"/>
        <v/>
      </c>
      <c r="AR241" s="361" t="str">
        <f t="shared" si="77"/>
        <v/>
      </c>
      <c r="AS241" s="363" t="str">
        <f t="shared" si="78"/>
        <v/>
      </c>
      <c r="AT241" s="364" t="str">
        <f t="shared" si="79"/>
        <v/>
      </c>
      <c r="AX241" s="607" t="b">
        <f t="shared" si="87"/>
        <v>0</v>
      </c>
      <c r="AY241" s="6" t="str">
        <f t="shared" si="88"/>
        <v>FALSEFALSEFALSE</v>
      </c>
      <c r="AZ241" s="608">
        <f t="shared" si="80"/>
        <v>0</v>
      </c>
      <c r="BA241" s="609" t="str">
        <f t="shared" si="89"/>
        <v/>
      </c>
      <c r="BB241" s="609">
        <f t="shared" si="81"/>
        <v>0</v>
      </c>
      <c r="BC241" s="604" t="str">
        <f t="shared" si="82"/>
        <v/>
      </c>
    </row>
    <row r="242" spans="1:55">
      <c r="A242" s="366">
        <v>185</v>
      </c>
      <c r="B242" s="108"/>
      <c r="C242" s="286"/>
      <c r="D242" s="287"/>
      <c r="E242" s="287"/>
      <c r="F242" s="288"/>
      <c r="G242" s="290"/>
      <c r="H242" s="107"/>
      <c r="I242" s="290"/>
      <c r="J242" s="107"/>
      <c r="K242" s="358" t="str">
        <f t="shared" si="60"/>
        <v/>
      </c>
      <c r="L242" s="358">
        <f t="shared" si="83"/>
        <v>0</v>
      </c>
      <c r="M242" s="358">
        <f t="shared" si="84"/>
        <v>0</v>
      </c>
      <c r="N242" s="359" t="str">
        <f t="shared" si="85"/>
        <v/>
      </c>
      <c r="O242" s="359" t="str">
        <f t="shared" si="61"/>
        <v/>
      </c>
      <c r="P242" s="359" t="str">
        <f t="shared" si="62"/>
        <v/>
      </c>
      <c r="Q242" s="359" t="str">
        <f t="shared" si="63"/>
        <v/>
      </c>
      <c r="R242" s="359" t="str">
        <f t="shared" si="64"/>
        <v/>
      </c>
      <c r="S242" s="359" t="str">
        <f t="shared" si="65"/>
        <v/>
      </c>
      <c r="T242" s="431"/>
      <c r="U242" s="515"/>
      <c r="V242" s="108"/>
      <c r="W242" s="109"/>
      <c r="X242" s="110"/>
      <c r="Y242" s="111"/>
      <c r="Z242" s="113"/>
      <c r="AA242" s="112"/>
      <c r="AB242" s="431" t="str">
        <f t="shared" si="66"/>
        <v/>
      </c>
      <c r="AC242" s="704" t="str">
        <f t="shared" si="86"/>
        <v/>
      </c>
      <c r="AD242" s="622"/>
      <c r="AE242" s="462"/>
      <c r="AF242" s="360" t="str">
        <f t="shared" si="67"/>
        <v/>
      </c>
      <c r="AG242" s="360" t="str">
        <f t="shared" si="68"/>
        <v/>
      </c>
      <c r="AH242" s="361" t="str">
        <f t="shared" si="69"/>
        <v/>
      </c>
      <c r="AI242" s="361" t="str">
        <f t="shared" si="70"/>
        <v/>
      </c>
      <c r="AJ242" s="361" t="str">
        <f t="shared" si="71"/>
        <v/>
      </c>
      <c r="AK242" s="361" t="str">
        <f t="shared" si="72"/>
        <v/>
      </c>
      <c r="AL242" s="361" t="str">
        <f t="shared" si="73"/>
        <v/>
      </c>
      <c r="AM242" s="361" t="str">
        <f t="shared" si="74"/>
        <v/>
      </c>
      <c r="AN242" s="362" t="str">
        <f>IF(AF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2,FALSE),IF(OR(AJ242=1,AJ242=2),VLOOKUP(AH242,INDEX((係数_乗用_ガソリン,係数_乗用_CNG,係数_乗用_軽油,係数_乗用_メタノール,係数_乗用_LPG),1,1,AR242):INDEX((係数_乗用_ガソリン,係数_乗用_CNG,係数_乗用_軽油,係数_乗用_メタノール,係数_乗用_LPG),125,5,AR242),2,FALSE))))))</f>
        <v/>
      </c>
      <c r="AO242" s="362" t="str">
        <f>IF(T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3,FALSE),IF(OR(AJ242=1,AJ242=2),VLOOKUP(AH242,INDEX((係数_乗用_ガソリン,係数_乗用_CNG,係数_乗用_軽油,係数_乗用_メタノール,係数_乗用_LPG),1,1,AR242):INDEX((係数_乗用_ガソリン,係数_乗用_CNG,係数_乗用_軽油,係数_乗用_メタノール,係数_乗用_LPG),125,5,AR242),3,FALSE))))))</f>
        <v/>
      </c>
      <c r="AP242" s="361" t="str">
        <f t="shared" si="75"/>
        <v/>
      </c>
      <c r="AQ242" s="363" t="str">
        <f t="shared" si="76"/>
        <v/>
      </c>
      <c r="AR242" s="361" t="str">
        <f t="shared" si="77"/>
        <v/>
      </c>
      <c r="AS242" s="363" t="str">
        <f t="shared" si="78"/>
        <v/>
      </c>
      <c r="AT242" s="364" t="str">
        <f t="shared" si="79"/>
        <v/>
      </c>
      <c r="AX242" s="607" t="b">
        <f t="shared" si="87"/>
        <v>0</v>
      </c>
      <c r="AY242" s="6" t="str">
        <f t="shared" si="88"/>
        <v>FALSEFALSEFALSE</v>
      </c>
      <c r="AZ242" s="608">
        <f t="shared" si="80"/>
        <v>0</v>
      </c>
      <c r="BA242" s="609" t="str">
        <f t="shared" si="89"/>
        <v/>
      </c>
      <c r="BB242" s="609">
        <f t="shared" si="81"/>
        <v>0</v>
      </c>
      <c r="BC242" s="604" t="str">
        <f t="shared" si="82"/>
        <v/>
      </c>
    </row>
    <row r="243" spans="1:55">
      <c r="A243" s="366">
        <v>186</v>
      </c>
      <c r="B243" s="108"/>
      <c r="C243" s="286"/>
      <c r="D243" s="287"/>
      <c r="E243" s="287"/>
      <c r="F243" s="288"/>
      <c r="G243" s="290"/>
      <c r="H243" s="107"/>
      <c r="I243" s="290"/>
      <c r="J243" s="107"/>
      <c r="K243" s="358" t="str">
        <f t="shared" si="60"/>
        <v/>
      </c>
      <c r="L243" s="358">
        <f t="shared" si="83"/>
        <v>0</v>
      </c>
      <c r="M243" s="358">
        <f t="shared" si="84"/>
        <v>0</v>
      </c>
      <c r="N243" s="359" t="str">
        <f t="shared" si="85"/>
        <v/>
      </c>
      <c r="O243" s="359" t="str">
        <f t="shared" si="61"/>
        <v/>
      </c>
      <c r="P243" s="359" t="str">
        <f t="shared" si="62"/>
        <v/>
      </c>
      <c r="Q243" s="359" t="str">
        <f t="shared" si="63"/>
        <v/>
      </c>
      <c r="R243" s="359" t="str">
        <f t="shared" si="64"/>
        <v/>
      </c>
      <c r="S243" s="359" t="str">
        <f t="shared" si="65"/>
        <v/>
      </c>
      <c r="T243" s="431"/>
      <c r="U243" s="515"/>
      <c r="V243" s="108"/>
      <c r="W243" s="109"/>
      <c r="X243" s="110"/>
      <c r="Y243" s="111"/>
      <c r="Z243" s="113"/>
      <c r="AA243" s="112"/>
      <c r="AB243" s="431" t="str">
        <f t="shared" si="66"/>
        <v/>
      </c>
      <c r="AC243" s="704" t="str">
        <f t="shared" si="86"/>
        <v/>
      </c>
      <c r="AD243" s="622"/>
      <c r="AE243" s="462"/>
      <c r="AF243" s="360" t="str">
        <f t="shared" si="67"/>
        <v/>
      </c>
      <c r="AG243" s="360" t="str">
        <f t="shared" si="68"/>
        <v/>
      </c>
      <c r="AH243" s="361" t="str">
        <f t="shared" si="69"/>
        <v/>
      </c>
      <c r="AI243" s="361" t="str">
        <f t="shared" si="70"/>
        <v/>
      </c>
      <c r="AJ243" s="361" t="str">
        <f t="shared" si="71"/>
        <v/>
      </c>
      <c r="AK243" s="361" t="str">
        <f t="shared" si="72"/>
        <v/>
      </c>
      <c r="AL243" s="361" t="str">
        <f t="shared" si="73"/>
        <v/>
      </c>
      <c r="AM243" s="361" t="str">
        <f t="shared" si="74"/>
        <v/>
      </c>
      <c r="AN243" s="362" t="str">
        <f>IF(AF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2,FALSE),IF(OR(AJ243=1,AJ243=2),VLOOKUP(AH243,INDEX((係数_乗用_ガソリン,係数_乗用_CNG,係数_乗用_軽油,係数_乗用_メタノール,係数_乗用_LPG),1,1,AR243):INDEX((係数_乗用_ガソリン,係数_乗用_CNG,係数_乗用_軽油,係数_乗用_メタノール,係数_乗用_LPG),125,5,AR243),2,FALSE))))))</f>
        <v/>
      </c>
      <c r="AO243" s="362" t="str">
        <f>IF(T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3,FALSE),IF(OR(AJ243=1,AJ243=2),VLOOKUP(AH243,INDEX((係数_乗用_ガソリン,係数_乗用_CNG,係数_乗用_軽油,係数_乗用_メタノール,係数_乗用_LPG),1,1,AR243):INDEX((係数_乗用_ガソリン,係数_乗用_CNG,係数_乗用_軽油,係数_乗用_メタノール,係数_乗用_LPG),125,5,AR243),3,FALSE))))))</f>
        <v/>
      </c>
      <c r="AP243" s="361" t="str">
        <f t="shared" si="75"/>
        <v/>
      </c>
      <c r="AQ243" s="363" t="str">
        <f t="shared" si="76"/>
        <v/>
      </c>
      <c r="AR243" s="361" t="str">
        <f t="shared" si="77"/>
        <v/>
      </c>
      <c r="AS243" s="363" t="str">
        <f t="shared" si="78"/>
        <v/>
      </c>
      <c r="AT243" s="364" t="str">
        <f t="shared" si="79"/>
        <v/>
      </c>
      <c r="AX243" s="607" t="b">
        <f t="shared" si="87"/>
        <v>0</v>
      </c>
      <c r="AY243" s="6" t="str">
        <f t="shared" si="88"/>
        <v>FALSEFALSEFALSE</v>
      </c>
      <c r="AZ243" s="608">
        <f t="shared" si="80"/>
        <v>0</v>
      </c>
      <c r="BA243" s="609" t="str">
        <f t="shared" si="89"/>
        <v/>
      </c>
      <c r="BB243" s="609">
        <f t="shared" si="81"/>
        <v>0</v>
      </c>
      <c r="BC243" s="604" t="str">
        <f t="shared" si="82"/>
        <v/>
      </c>
    </row>
    <row r="244" spans="1:55">
      <c r="A244" s="366">
        <v>187</v>
      </c>
      <c r="B244" s="108"/>
      <c r="C244" s="286"/>
      <c r="D244" s="287"/>
      <c r="E244" s="287"/>
      <c r="F244" s="288"/>
      <c r="G244" s="290"/>
      <c r="H244" s="107"/>
      <c r="I244" s="290"/>
      <c r="J244" s="107"/>
      <c r="K244" s="358" t="str">
        <f t="shared" si="60"/>
        <v/>
      </c>
      <c r="L244" s="358">
        <f t="shared" si="83"/>
        <v>0</v>
      </c>
      <c r="M244" s="358">
        <f t="shared" si="84"/>
        <v>0</v>
      </c>
      <c r="N244" s="359" t="str">
        <f t="shared" si="85"/>
        <v/>
      </c>
      <c r="O244" s="359" t="str">
        <f t="shared" si="61"/>
        <v/>
      </c>
      <c r="P244" s="359" t="str">
        <f t="shared" si="62"/>
        <v/>
      </c>
      <c r="Q244" s="359" t="str">
        <f t="shared" si="63"/>
        <v/>
      </c>
      <c r="R244" s="359" t="str">
        <f t="shared" si="64"/>
        <v/>
      </c>
      <c r="S244" s="359" t="str">
        <f t="shared" si="65"/>
        <v/>
      </c>
      <c r="T244" s="431"/>
      <c r="U244" s="515"/>
      <c r="V244" s="108"/>
      <c r="W244" s="109"/>
      <c r="X244" s="110"/>
      <c r="Y244" s="111"/>
      <c r="Z244" s="113"/>
      <c r="AA244" s="112"/>
      <c r="AB244" s="431" t="str">
        <f t="shared" si="66"/>
        <v/>
      </c>
      <c r="AC244" s="704" t="str">
        <f t="shared" si="86"/>
        <v/>
      </c>
      <c r="AD244" s="622"/>
      <c r="AE244" s="462"/>
      <c r="AF244" s="360" t="str">
        <f t="shared" si="67"/>
        <v/>
      </c>
      <c r="AG244" s="360" t="str">
        <f t="shared" si="68"/>
        <v/>
      </c>
      <c r="AH244" s="361" t="str">
        <f t="shared" si="69"/>
        <v/>
      </c>
      <c r="AI244" s="361" t="str">
        <f t="shared" si="70"/>
        <v/>
      </c>
      <c r="AJ244" s="361" t="str">
        <f t="shared" si="71"/>
        <v/>
      </c>
      <c r="AK244" s="361" t="str">
        <f t="shared" si="72"/>
        <v/>
      </c>
      <c r="AL244" s="361" t="str">
        <f t="shared" si="73"/>
        <v/>
      </c>
      <c r="AM244" s="361" t="str">
        <f t="shared" si="74"/>
        <v/>
      </c>
      <c r="AN244" s="362" t="str">
        <f>IF(AF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2,FALSE),IF(OR(AJ244=1,AJ244=2),VLOOKUP(AH244,INDEX((係数_乗用_ガソリン,係数_乗用_CNG,係数_乗用_軽油,係数_乗用_メタノール,係数_乗用_LPG),1,1,AR244):INDEX((係数_乗用_ガソリン,係数_乗用_CNG,係数_乗用_軽油,係数_乗用_メタノール,係数_乗用_LPG),125,5,AR244),2,FALSE))))))</f>
        <v/>
      </c>
      <c r="AO244" s="362" t="str">
        <f>IF(T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3,FALSE),IF(OR(AJ244=1,AJ244=2),VLOOKUP(AH244,INDEX((係数_乗用_ガソリン,係数_乗用_CNG,係数_乗用_軽油,係数_乗用_メタノール,係数_乗用_LPG),1,1,AR244):INDEX((係数_乗用_ガソリン,係数_乗用_CNG,係数_乗用_軽油,係数_乗用_メタノール,係数_乗用_LPG),125,5,AR244),3,FALSE))))))</f>
        <v/>
      </c>
      <c r="AP244" s="361" t="str">
        <f t="shared" si="75"/>
        <v/>
      </c>
      <c r="AQ244" s="363" t="str">
        <f t="shared" si="76"/>
        <v/>
      </c>
      <c r="AR244" s="361" t="str">
        <f t="shared" si="77"/>
        <v/>
      </c>
      <c r="AS244" s="363" t="str">
        <f t="shared" si="78"/>
        <v/>
      </c>
      <c r="AT244" s="364" t="str">
        <f t="shared" si="79"/>
        <v/>
      </c>
      <c r="AX244" s="607" t="b">
        <f t="shared" si="87"/>
        <v>0</v>
      </c>
      <c r="AY244" s="6" t="str">
        <f t="shared" si="88"/>
        <v>FALSEFALSEFALSE</v>
      </c>
      <c r="AZ244" s="608">
        <f t="shared" si="80"/>
        <v>0</v>
      </c>
      <c r="BA244" s="609" t="str">
        <f t="shared" si="89"/>
        <v/>
      </c>
      <c r="BB244" s="609">
        <f t="shared" si="81"/>
        <v>0</v>
      </c>
      <c r="BC244" s="604" t="str">
        <f t="shared" si="82"/>
        <v/>
      </c>
    </row>
    <row r="245" spans="1:55">
      <c r="A245" s="366">
        <v>188</v>
      </c>
      <c r="B245" s="108"/>
      <c r="C245" s="286"/>
      <c r="D245" s="287"/>
      <c r="E245" s="287"/>
      <c r="F245" s="288"/>
      <c r="G245" s="290"/>
      <c r="H245" s="107"/>
      <c r="I245" s="290"/>
      <c r="J245" s="107"/>
      <c r="K245" s="358" t="str">
        <f t="shared" si="60"/>
        <v/>
      </c>
      <c r="L245" s="358">
        <f t="shared" si="83"/>
        <v>0</v>
      </c>
      <c r="M245" s="358">
        <f t="shared" si="84"/>
        <v>0</v>
      </c>
      <c r="N245" s="359" t="str">
        <f t="shared" si="85"/>
        <v/>
      </c>
      <c r="O245" s="359" t="str">
        <f t="shared" si="61"/>
        <v/>
      </c>
      <c r="P245" s="359" t="str">
        <f t="shared" si="62"/>
        <v/>
      </c>
      <c r="Q245" s="359" t="str">
        <f t="shared" si="63"/>
        <v/>
      </c>
      <c r="R245" s="359" t="str">
        <f t="shared" si="64"/>
        <v/>
      </c>
      <c r="S245" s="359" t="str">
        <f t="shared" si="65"/>
        <v/>
      </c>
      <c r="T245" s="431"/>
      <c r="U245" s="515"/>
      <c r="V245" s="108"/>
      <c r="W245" s="109"/>
      <c r="X245" s="110"/>
      <c r="Y245" s="111"/>
      <c r="Z245" s="113"/>
      <c r="AA245" s="112"/>
      <c r="AB245" s="431" t="str">
        <f t="shared" si="66"/>
        <v/>
      </c>
      <c r="AC245" s="704" t="str">
        <f t="shared" si="86"/>
        <v/>
      </c>
      <c r="AD245" s="622"/>
      <c r="AE245" s="462"/>
      <c r="AF245" s="360" t="str">
        <f t="shared" si="67"/>
        <v/>
      </c>
      <c r="AG245" s="360" t="str">
        <f t="shared" si="68"/>
        <v/>
      </c>
      <c r="AH245" s="361" t="str">
        <f t="shared" si="69"/>
        <v/>
      </c>
      <c r="AI245" s="361" t="str">
        <f t="shared" si="70"/>
        <v/>
      </c>
      <c r="AJ245" s="361" t="str">
        <f t="shared" si="71"/>
        <v/>
      </c>
      <c r="AK245" s="361" t="str">
        <f t="shared" si="72"/>
        <v/>
      </c>
      <c r="AL245" s="361" t="str">
        <f t="shared" si="73"/>
        <v/>
      </c>
      <c r="AM245" s="361" t="str">
        <f t="shared" si="74"/>
        <v/>
      </c>
      <c r="AN245" s="362" t="str">
        <f>IF(AF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2,FALSE),IF(OR(AJ245=1,AJ245=2),VLOOKUP(AH245,INDEX((係数_乗用_ガソリン,係数_乗用_CNG,係数_乗用_軽油,係数_乗用_メタノール,係数_乗用_LPG),1,1,AR245):INDEX((係数_乗用_ガソリン,係数_乗用_CNG,係数_乗用_軽油,係数_乗用_メタノール,係数_乗用_LPG),125,5,AR245),2,FALSE))))))</f>
        <v/>
      </c>
      <c r="AO245" s="362" t="str">
        <f>IF(T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3,FALSE),IF(OR(AJ245=1,AJ245=2),VLOOKUP(AH245,INDEX((係数_乗用_ガソリン,係数_乗用_CNG,係数_乗用_軽油,係数_乗用_メタノール,係数_乗用_LPG),1,1,AR245):INDEX((係数_乗用_ガソリン,係数_乗用_CNG,係数_乗用_軽油,係数_乗用_メタノール,係数_乗用_LPG),125,5,AR245),3,FALSE))))))</f>
        <v/>
      </c>
      <c r="AP245" s="361" t="str">
        <f t="shared" si="75"/>
        <v/>
      </c>
      <c r="AQ245" s="363" t="str">
        <f t="shared" si="76"/>
        <v/>
      </c>
      <c r="AR245" s="361" t="str">
        <f t="shared" si="77"/>
        <v/>
      </c>
      <c r="AS245" s="363" t="str">
        <f t="shared" si="78"/>
        <v/>
      </c>
      <c r="AT245" s="364" t="str">
        <f t="shared" si="79"/>
        <v/>
      </c>
      <c r="AX245" s="607" t="b">
        <f t="shared" si="87"/>
        <v>0</v>
      </c>
      <c r="AY245" s="6" t="str">
        <f t="shared" si="88"/>
        <v>FALSEFALSEFALSE</v>
      </c>
      <c r="AZ245" s="608">
        <f t="shared" si="80"/>
        <v>0</v>
      </c>
      <c r="BA245" s="609" t="str">
        <f t="shared" si="89"/>
        <v/>
      </c>
      <c r="BB245" s="609">
        <f t="shared" si="81"/>
        <v>0</v>
      </c>
      <c r="BC245" s="604" t="str">
        <f t="shared" si="82"/>
        <v/>
      </c>
    </row>
    <row r="246" spans="1:55">
      <c r="A246" s="366">
        <v>189</v>
      </c>
      <c r="B246" s="108"/>
      <c r="C246" s="286"/>
      <c r="D246" s="287"/>
      <c r="E246" s="287"/>
      <c r="F246" s="288"/>
      <c r="G246" s="290"/>
      <c r="H246" s="107"/>
      <c r="I246" s="290"/>
      <c r="J246" s="107"/>
      <c r="K246" s="358" t="str">
        <f t="shared" si="60"/>
        <v/>
      </c>
      <c r="L246" s="358">
        <f t="shared" si="83"/>
        <v>0</v>
      </c>
      <c r="M246" s="358">
        <f t="shared" si="84"/>
        <v>0</v>
      </c>
      <c r="N246" s="359" t="str">
        <f t="shared" si="85"/>
        <v/>
      </c>
      <c r="O246" s="359" t="str">
        <f t="shared" si="61"/>
        <v/>
      </c>
      <c r="P246" s="359" t="str">
        <f t="shared" si="62"/>
        <v/>
      </c>
      <c r="Q246" s="359" t="str">
        <f t="shared" si="63"/>
        <v/>
      </c>
      <c r="R246" s="359" t="str">
        <f t="shared" si="64"/>
        <v/>
      </c>
      <c r="S246" s="359" t="str">
        <f t="shared" si="65"/>
        <v/>
      </c>
      <c r="T246" s="431"/>
      <c r="U246" s="515"/>
      <c r="V246" s="108"/>
      <c r="W246" s="109"/>
      <c r="X246" s="110"/>
      <c r="Y246" s="111"/>
      <c r="Z246" s="113"/>
      <c r="AA246" s="112"/>
      <c r="AB246" s="431" t="str">
        <f t="shared" si="66"/>
        <v/>
      </c>
      <c r="AC246" s="704" t="str">
        <f t="shared" si="86"/>
        <v/>
      </c>
      <c r="AD246" s="622"/>
      <c r="AE246" s="462"/>
      <c r="AF246" s="360" t="str">
        <f t="shared" si="67"/>
        <v/>
      </c>
      <c r="AG246" s="360" t="str">
        <f t="shared" si="68"/>
        <v/>
      </c>
      <c r="AH246" s="361" t="str">
        <f t="shared" si="69"/>
        <v/>
      </c>
      <c r="AI246" s="361" t="str">
        <f t="shared" si="70"/>
        <v/>
      </c>
      <c r="AJ246" s="361" t="str">
        <f t="shared" si="71"/>
        <v/>
      </c>
      <c r="AK246" s="361" t="str">
        <f t="shared" si="72"/>
        <v/>
      </c>
      <c r="AL246" s="361" t="str">
        <f t="shared" si="73"/>
        <v/>
      </c>
      <c r="AM246" s="361" t="str">
        <f t="shared" si="74"/>
        <v/>
      </c>
      <c r="AN246" s="362" t="str">
        <f>IF(AF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2,FALSE),IF(OR(AJ246=1,AJ246=2),VLOOKUP(AH246,INDEX((係数_乗用_ガソリン,係数_乗用_CNG,係数_乗用_軽油,係数_乗用_メタノール,係数_乗用_LPG),1,1,AR246):INDEX((係数_乗用_ガソリン,係数_乗用_CNG,係数_乗用_軽油,係数_乗用_メタノール,係数_乗用_LPG),125,5,AR246),2,FALSE))))))</f>
        <v/>
      </c>
      <c r="AO246" s="362" t="str">
        <f>IF(T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3,FALSE),IF(OR(AJ246=1,AJ246=2),VLOOKUP(AH246,INDEX((係数_乗用_ガソリン,係数_乗用_CNG,係数_乗用_軽油,係数_乗用_メタノール,係数_乗用_LPG),1,1,AR246):INDEX((係数_乗用_ガソリン,係数_乗用_CNG,係数_乗用_軽油,係数_乗用_メタノール,係数_乗用_LPG),125,5,AR246),3,FALSE))))))</f>
        <v/>
      </c>
      <c r="AP246" s="361" t="str">
        <f t="shared" si="75"/>
        <v/>
      </c>
      <c r="AQ246" s="363" t="str">
        <f t="shared" si="76"/>
        <v/>
      </c>
      <c r="AR246" s="361" t="str">
        <f t="shared" si="77"/>
        <v/>
      </c>
      <c r="AS246" s="363" t="str">
        <f t="shared" si="78"/>
        <v/>
      </c>
      <c r="AT246" s="364" t="str">
        <f t="shared" si="79"/>
        <v/>
      </c>
      <c r="AX246" s="607" t="b">
        <f t="shared" si="87"/>
        <v>0</v>
      </c>
      <c r="AY246" s="6" t="str">
        <f t="shared" si="88"/>
        <v>FALSEFALSEFALSE</v>
      </c>
      <c r="AZ246" s="608">
        <f t="shared" si="80"/>
        <v>0</v>
      </c>
      <c r="BA246" s="609" t="str">
        <f t="shared" si="89"/>
        <v/>
      </c>
      <c r="BB246" s="609">
        <f t="shared" si="81"/>
        <v>0</v>
      </c>
      <c r="BC246" s="604" t="str">
        <f t="shared" si="82"/>
        <v/>
      </c>
    </row>
    <row r="247" spans="1:55">
      <c r="A247" s="366">
        <v>190</v>
      </c>
      <c r="B247" s="108"/>
      <c r="C247" s="286"/>
      <c r="D247" s="287"/>
      <c r="E247" s="287"/>
      <c r="F247" s="288"/>
      <c r="G247" s="290"/>
      <c r="H247" s="107"/>
      <c r="I247" s="290"/>
      <c r="J247" s="107"/>
      <c r="K247" s="358" t="str">
        <f t="shared" si="60"/>
        <v/>
      </c>
      <c r="L247" s="358">
        <f t="shared" si="83"/>
        <v>0</v>
      </c>
      <c r="M247" s="358">
        <f t="shared" si="84"/>
        <v>0</v>
      </c>
      <c r="N247" s="359" t="str">
        <f t="shared" si="85"/>
        <v/>
      </c>
      <c r="O247" s="359" t="str">
        <f t="shared" si="61"/>
        <v/>
      </c>
      <c r="P247" s="359" t="str">
        <f t="shared" si="62"/>
        <v/>
      </c>
      <c r="Q247" s="359" t="str">
        <f t="shared" si="63"/>
        <v/>
      </c>
      <c r="R247" s="359" t="str">
        <f t="shared" si="64"/>
        <v/>
      </c>
      <c r="S247" s="359" t="str">
        <f t="shared" si="65"/>
        <v/>
      </c>
      <c r="T247" s="431"/>
      <c r="U247" s="515"/>
      <c r="V247" s="108"/>
      <c r="W247" s="109"/>
      <c r="X247" s="110"/>
      <c r="Y247" s="111"/>
      <c r="Z247" s="113"/>
      <c r="AA247" s="112"/>
      <c r="AB247" s="431" t="str">
        <f t="shared" si="66"/>
        <v/>
      </c>
      <c r="AC247" s="704" t="str">
        <f t="shared" si="86"/>
        <v/>
      </c>
      <c r="AD247" s="622"/>
      <c r="AE247" s="462"/>
      <c r="AF247" s="360" t="str">
        <f t="shared" si="67"/>
        <v/>
      </c>
      <c r="AG247" s="360" t="str">
        <f t="shared" si="68"/>
        <v/>
      </c>
      <c r="AH247" s="361" t="str">
        <f t="shared" si="69"/>
        <v/>
      </c>
      <c r="AI247" s="361" t="str">
        <f t="shared" si="70"/>
        <v/>
      </c>
      <c r="AJ247" s="361" t="str">
        <f t="shared" si="71"/>
        <v/>
      </c>
      <c r="AK247" s="361" t="str">
        <f t="shared" si="72"/>
        <v/>
      </c>
      <c r="AL247" s="361" t="str">
        <f t="shared" si="73"/>
        <v/>
      </c>
      <c r="AM247" s="361" t="str">
        <f t="shared" si="74"/>
        <v/>
      </c>
      <c r="AN247" s="362" t="str">
        <f>IF(AF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2,FALSE),IF(OR(AJ247=1,AJ247=2),VLOOKUP(AH247,INDEX((係数_乗用_ガソリン,係数_乗用_CNG,係数_乗用_軽油,係数_乗用_メタノール,係数_乗用_LPG),1,1,AR247):INDEX((係数_乗用_ガソリン,係数_乗用_CNG,係数_乗用_軽油,係数_乗用_メタノール,係数_乗用_LPG),125,5,AR247),2,FALSE))))))</f>
        <v/>
      </c>
      <c r="AO247" s="362" t="str">
        <f>IF(T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3,FALSE),IF(OR(AJ247=1,AJ247=2),VLOOKUP(AH247,INDEX((係数_乗用_ガソリン,係数_乗用_CNG,係数_乗用_軽油,係数_乗用_メタノール,係数_乗用_LPG),1,1,AR247):INDEX((係数_乗用_ガソリン,係数_乗用_CNG,係数_乗用_軽油,係数_乗用_メタノール,係数_乗用_LPG),125,5,AR247),3,FALSE))))))</f>
        <v/>
      </c>
      <c r="AP247" s="361" t="str">
        <f t="shared" si="75"/>
        <v/>
      </c>
      <c r="AQ247" s="363" t="str">
        <f t="shared" si="76"/>
        <v/>
      </c>
      <c r="AR247" s="361" t="str">
        <f t="shared" si="77"/>
        <v/>
      </c>
      <c r="AS247" s="363" t="str">
        <f t="shared" si="78"/>
        <v/>
      </c>
      <c r="AT247" s="364" t="str">
        <f t="shared" si="79"/>
        <v/>
      </c>
      <c r="AX247" s="607" t="b">
        <f t="shared" si="87"/>
        <v>0</v>
      </c>
      <c r="AY247" s="6" t="str">
        <f t="shared" si="88"/>
        <v>FALSEFALSEFALSE</v>
      </c>
      <c r="AZ247" s="608">
        <f t="shared" si="80"/>
        <v>0</v>
      </c>
      <c r="BA247" s="609" t="str">
        <f t="shared" si="89"/>
        <v/>
      </c>
      <c r="BB247" s="609">
        <f t="shared" si="81"/>
        <v>0</v>
      </c>
      <c r="BC247" s="604" t="str">
        <f t="shared" si="82"/>
        <v/>
      </c>
    </row>
    <row r="248" spans="1:55">
      <c r="A248" s="366">
        <v>191</v>
      </c>
      <c r="B248" s="108"/>
      <c r="C248" s="286"/>
      <c r="D248" s="287"/>
      <c r="E248" s="287"/>
      <c r="F248" s="288"/>
      <c r="G248" s="290"/>
      <c r="H248" s="107"/>
      <c r="I248" s="290"/>
      <c r="J248" s="107"/>
      <c r="K248" s="358" t="str">
        <f t="shared" si="60"/>
        <v/>
      </c>
      <c r="L248" s="358">
        <f t="shared" si="83"/>
        <v>0</v>
      </c>
      <c r="M248" s="358">
        <f t="shared" si="84"/>
        <v>0</v>
      </c>
      <c r="N248" s="359" t="str">
        <f t="shared" si="85"/>
        <v/>
      </c>
      <c r="O248" s="359" t="str">
        <f t="shared" si="61"/>
        <v/>
      </c>
      <c r="P248" s="359" t="str">
        <f t="shared" si="62"/>
        <v/>
      </c>
      <c r="Q248" s="359" t="str">
        <f t="shared" si="63"/>
        <v/>
      </c>
      <c r="R248" s="359" t="str">
        <f t="shared" si="64"/>
        <v/>
      </c>
      <c r="S248" s="359" t="str">
        <f t="shared" si="65"/>
        <v/>
      </c>
      <c r="T248" s="431"/>
      <c r="U248" s="515"/>
      <c r="V248" s="108"/>
      <c r="W248" s="109"/>
      <c r="X248" s="110"/>
      <c r="Y248" s="111"/>
      <c r="Z248" s="113"/>
      <c r="AA248" s="112"/>
      <c r="AB248" s="431" t="str">
        <f t="shared" si="66"/>
        <v/>
      </c>
      <c r="AC248" s="704" t="str">
        <f t="shared" si="86"/>
        <v/>
      </c>
      <c r="AD248" s="622"/>
      <c r="AE248" s="462"/>
      <c r="AF248" s="360" t="str">
        <f t="shared" si="67"/>
        <v/>
      </c>
      <c r="AG248" s="360" t="str">
        <f t="shared" si="68"/>
        <v/>
      </c>
      <c r="AH248" s="361" t="str">
        <f t="shared" si="69"/>
        <v/>
      </c>
      <c r="AI248" s="361" t="str">
        <f t="shared" si="70"/>
        <v/>
      </c>
      <c r="AJ248" s="361" t="str">
        <f t="shared" si="71"/>
        <v/>
      </c>
      <c r="AK248" s="361" t="str">
        <f t="shared" si="72"/>
        <v/>
      </c>
      <c r="AL248" s="361" t="str">
        <f t="shared" si="73"/>
        <v/>
      </c>
      <c r="AM248" s="361" t="str">
        <f t="shared" si="74"/>
        <v/>
      </c>
      <c r="AN248" s="362" t="str">
        <f>IF(AF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2,FALSE),IF(OR(AJ248=1,AJ248=2),VLOOKUP(AH248,INDEX((係数_乗用_ガソリン,係数_乗用_CNG,係数_乗用_軽油,係数_乗用_メタノール,係数_乗用_LPG),1,1,AR248):INDEX((係数_乗用_ガソリン,係数_乗用_CNG,係数_乗用_軽油,係数_乗用_メタノール,係数_乗用_LPG),125,5,AR248),2,FALSE))))))</f>
        <v/>
      </c>
      <c r="AO248" s="362" t="str">
        <f>IF(T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3,FALSE),IF(OR(AJ248=1,AJ248=2),VLOOKUP(AH248,INDEX((係数_乗用_ガソリン,係数_乗用_CNG,係数_乗用_軽油,係数_乗用_メタノール,係数_乗用_LPG),1,1,AR248):INDEX((係数_乗用_ガソリン,係数_乗用_CNG,係数_乗用_軽油,係数_乗用_メタノール,係数_乗用_LPG),125,5,AR248),3,FALSE))))))</f>
        <v/>
      </c>
      <c r="AP248" s="361" t="str">
        <f t="shared" si="75"/>
        <v/>
      </c>
      <c r="AQ248" s="363" t="str">
        <f t="shared" si="76"/>
        <v/>
      </c>
      <c r="AR248" s="361" t="str">
        <f t="shared" si="77"/>
        <v/>
      </c>
      <c r="AS248" s="363" t="str">
        <f t="shared" si="78"/>
        <v/>
      </c>
      <c r="AT248" s="364" t="str">
        <f t="shared" si="79"/>
        <v/>
      </c>
      <c r="AX248" s="607" t="b">
        <f t="shared" si="87"/>
        <v>0</v>
      </c>
      <c r="AY248" s="6" t="str">
        <f t="shared" si="88"/>
        <v>FALSEFALSEFALSE</v>
      </c>
      <c r="AZ248" s="608">
        <f t="shared" si="80"/>
        <v>0</v>
      </c>
      <c r="BA248" s="609" t="str">
        <f t="shared" si="89"/>
        <v/>
      </c>
      <c r="BB248" s="609">
        <f t="shared" si="81"/>
        <v>0</v>
      </c>
      <c r="BC248" s="604" t="str">
        <f t="shared" si="82"/>
        <v/>
      </c>
    </row>
    <row r="249" spans="1:55">
      <c r="A249" s="366">
        <v>192</v>
      </c>
      <c r="B249" s="108"/>
      <c r="C249" s="286"/>
      <c r="D249" s="287"/>
      <c r="E249" s="287"/>
      <c r="F249" s="288"/>
      <c r="G249" s="290"/>
      <c r="H249" s="107"/>
      <c r="I249" s="290"/>
      <c r="J249" s="107"/>
      <c r="K249" s="358" t="str">
        <f t="shared" si="60"/>
        <v/>
      </c>
      <c r="L249" s="358">
        <f t="shared" si="83"/>
        <v>0</v>
      </c>
      <c r="M249" s="358">
        <f t="shared" si="84"/>
        <v>0</v>
      </c>
      <c r="N249" s="359" t="str">
        <f t="shared" si="85"/>
        <v/>
      </c>
      <c r="O249" s="359" t="str">
        <f t="shared" si="61"/>
        <v/>
      </c>
      <c r="P249" s="359" t="str">
        <f t="shared" si="62"/>
        <v/>
      </c>
      <c r="Q249" s="359" t="str">
        <f t="shared" si="63"/>
        <v/>
      </c>
      <c r="R249" s="359" t="str">
        <f t="shared" si="64"/>
        <v/>
      </c>
      <c r="S249" s="359" t="str">
        <f t="shared" si="65"/>
        <v/>
      </c>
      <c r="T249" s="431"/>
      <c r="U249" s="515"/>
      <c r="V249" s="108"/>
      <c r="W249" s="109"/>
      <c r="X249" s="110"/>
      <c r="Y249" s="111"/>
      <c r="Z249" s="113"/>
      <c r="AA249" s="112"/>
      <c r="AB249" s="431" t="str">
        <f t="shared" si="66"/>
        <v/>
      </c>
      <c r="AC249" s="704" t="str">
        <f t="shared" si="86"/>
        <v/>
      </c>
      <c r="AD249" s="622"/>
      <c r="AE249" s="462"/>
      <c r="AF249" s="360" t="str">
        <f t="shared" si="67"/>
        <v/>
      </c>
      <c r="AG249" s="360" t="str">
        <f t="shared" si="68"/>
        <v/>
      </c>
      <c r="AH249" s="361" t="str">
        <f t="shared" si="69"/>
        <v/>
      </c>
      <c r="AI249" s="361" t="str">
        <f t="shared" si="70"/>
        <v/>
      </c>
      <c r="AJ249" s="361" t="str">
        <f t="shared" si="71"/>
        <v/>
      </c>
      <c r="AK249" s="361" t="str">
        <f t="shared" si="72"/>
        <v/>
      </c>
      <c r="AL249" s="361" t="str">
        <f t="shared" si="73"/>
        <v/>
      </c>
      <c r="AM249" s="361" t="str">
        <f t="shared" si="74"/>
        <v/>
      </c>
      <c r="AN249" s="362" t="str">
        <f>IF(AF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2,FALSE),IF(OR(AJ249=1,AJ249=2),VLOOKUP(AH249,INDEX((係数_乗用_ガソリン,係数_乗用_CNG,係数_乗用_軽油,係数_乗用_メタノール,係数_乗用_LPG),1,1,AR249):INDEX((係数_乗用_ガソリン,係数_乗用_CNG,係数_乗用_軽油,係数_乗用_メタノール,係数_乗用_LPG),125,5,AR249),2,FALSE))))))</f>
        <v/>
      </c>
      <c r="AO249" s="362" t="str">
        <f>IF(T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3,FALSE),IF(OR(AJ249=1,AJ249=2),VLOOKUP(AH249,INDEX((係数_乗用_ガソリン,係数_乗用_CNG,係数_乗用_軽油,係数_乗用_メタノール,係数_乗用_LPG),1,1,AR249):INDEX((係数_乗用_ガソリン,係数_乗用_CNG,係数_乗用_軽油,係数_乗用_メタノール,係数_乗用_LPG),125,5,AR249),3,FALSE))))))</f>
        <v/>
      </c>
      <c r="AP249" s="361" t="str">
        <f t="shared" si="75"/>
        <v/>
      </c>
      <c r="AQ249" s="363" t="str">
        <f t="shared" si="76"/>
        <v/>
      </c>
      <c r="AR249" s="361" t="str">
        <f t="shared" si="77"/>
        <v/>
      </c>
      <c r="AS249" s="363" t="str">
        <f t="shared" si="78"/>
        <v/>
      </c>
      <c r="AT249" s="364" t="str">
        <f t="shared" si="79"/>
        <v/>
      </c>
      <c r="AX249" s="607" t="b">
        <f t="shared" si="87"/>
        <v>0</v>
      </c>
      <c r="AY249" s="6" t="str">
        <f t="shared" si="88"/>
        <v>FALSEFALSEFALSE</v>
      </c>
      <c r="AZ249" s="608">
        <f t="shared" si="80"/>
        <v>0</v>
      </c>
      <c r="BA249" s="609" t="str">
        <f t="shared" si="89"/>
        <v/>
      </c>
      <c r="BB249" s="609">
        <f t="shared" si="81"/>
        <v>0</v>
      </c>
      <c r="BC249" s="604" t="str">
        <f t="shared" si="82"/>
        <v/>
      </c>
    </row>
    <row r="250" spans="1:55">
      <c r="A250" s="366">
        <v>193</v>
      </c>
      <c r="B250" s="108"/>
      <c r="C250" s="286"/>
      <c r="D250" s="287"/>
      <c r="E250" s="287"/>
      <c r="F250" s="288"/>
      <c r="G250" s="290"/>
      <c r="H250" s="107"/>
      <c r="I250" s="290"/>
      <c r="J250" s="107"/>
      <c r="K250" s="358" t="str">
        <f t="shared" ref="K250:K313" si="90">C250&amp;D250&amp;E250&amp;F250</f>
        <v/>
      </c>
      <c r="L250" s="358">
        <f t="shared" si="83"/>
        <v>0</v>
      </c>
      <c r="M250" s="358">
        <f t="shared" si="84"/>
        <v>0</v>
      </c>
      <c r="N250" s="359" t="str">
        <f t="shared" si="85"/>
        <v/>
      </c>
      <c r="O250" s="359" t="str">
        <f t="shared" ref="O250:O313" si="91">IF(AND($N250&lt;&gt;"ERROR",$L250&lt;=$U$50,$M250&lt;=$U$50,$M250&lt;&gt;0),"(減車済)","")</f>
        <v/>
      </c>
      <c r="P250" s="359" t="str">
        <f t="shared" ref="P250:P313" si="92">IF(AND($N250&lt;&gt;"ERROR",$L250&lt;$U$50,AND($M250&gt;$U$50,$M250&lt;=$W$50),$M250&lt;&gt;0),"減車","")</f>
        <v/>
      </c>
      <c r="Q250" s="359" t="str">
        <f t="shared" ref="Q250:Q313" si="93">IF(AND($N250&lt;&gt;"ERROR",$L250&gt;$U$50,$M250&lt;=$W$50,$M250&lt;&gt;0),"一時使用","")</f>
        <v/>
      </c>
      <c r="R250" s="359" t="str">
        <f t="shared" ref="R250:R313" si="94">IF(AND($N250&lt;&gt;"ERROR",AND($L250&gt;0,$L250&lt;=$U$50),$M250=0),"継続","")</f>
        <v/>
      </c>
      <c r="S250" s="359" t="str">
        <f t="shared" ref="S250:S313" si="95">IF(AND($N250&lt;&gt;"ERROR",AND($L250&gt;$U$50),$M250=0),"新規","")</f>
        <v/>
      </c>
      <c r="T250" s="431"/>
      <c r="U250" s="515"/>
      <c r="V250" s="108"/>
      <c r="W250" s="109"/>
      <c r="X250" s="110"/>
      <c r="Y250" s="111"/>
      <c r="Z250" s="113"/>
      <c r="AA250" s="112"/>
      <c r="AB250" s="431" t="str">
        <f t="shared" ref="AB250:AB313" si="96">IF(AF250="","",IF(AM250=1,VLOOKUP(AN250,低公害車判別,2,FALSE),IF(AM250=3,VLOOKUP(AN250,低公害車判別,2,FALSE),IF(AM250=4,VLOOKUP(AO250,低公害車判別,2,FALSE),"低公害車"))))</f>
        <v/>
      </c>
      <c r="AC250" s="704" t="str">
        <f t="shared" si="86"/>
        <v/>
      </c>
      <c r="AD250" s="622"/>
      <c r="AE250" s="462"/>
      <c r="AF250" s="360" t="str">
        <f t="shared" ref="AF250:AF313" si="97">IF(OR(T250="(減車済)",T250=""),"",1)</f>
        <v/>
      </c>
      <c r="AG250" s="360" t="str">
        <f t="shared" ref="AG250:AG313" si="98">IF(OR(T250="継続",T250="新規"),1,"")</f>
        <v/>
      </c>
      <c r="AH250" s="361" t="str">
        <f t="shared" ref="AH250:AH313" si="99">IF(AF250="","",UPPER(ASC(X250)))</f>
        <v/>
      </c>
      <c r="AI250" s="361" t="str">
        <f t="shared" ref="AI250:AI313" si="100">IF(AF250="","",IF(V250="","",IF(V250="普通",1,IF(V250="小型",2,0))))</f>
        <v/>
      </c>
      <c r="AJ250" s="361" t="str">
        <f t="shared" ref="AJ250:AJ313" si="101">IF(AF250="","",IF(W250="","",VLOOKUP(W250,用途,2,FALSE)))</f>
        <v/>
      </c>
      <c r="AK250" s="361" t="str">
        <f t="shared" ref="AK250:AK313" si="102">IF(AF250="","",IF(Y250="","",IF(Y250&lt;=10,1,IF(Y250&lt;30,2,IF(Y250&gt;=30,3,0)))))</f>
        <v/>
      </c>
      <c r="AL250" s="361" t="str">
        <f t="shared" ref="AL250:AL313" si="103">IF(AF250="","",IF(Z250="","",IF(Z250&lt;=1.7*1000,1,IF(Z250&lt;=2.5*1000,2,IF(Z250&lt;=3.5*1000,3,IF(Z250&lt;8*1000,4,IF(Z250&gt;=8*1000,5,"")))))))</f>
        <v/>
      </c>
      <c r="AM250" s="361" t="str">
        <f t="shared" ref="AM250:AM313" si="104">IF(AF250="","",IF(AA250="","",VLOOKUP(AA250,燃料の種類,2,FALSE)))</f>
        <v/>
      </c>
      <c r="AN250" s="362" t="str">
        <f>IF(AF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2,FALSE),IF(OR(AJ250=1,AJ250=2),VLOOKUP(AH250,INDEX((係数_乗用_ガソリン,係数_乗用_CNG,係数_乗用_軽油,係数_乗用_メタノール,係数_乗用_LPG),1,1,AR250):INDEX((係数_乗用_ガソリン,係数_乗用_CNG,係数_乗用_軽油,係数_乗用_メタノール,係数_乗用_LPG),125,5,AR250),2,FALSE))))))</f>
        <v/>
      </c>
      <c r="AO250" s="362" t="str">
        <f>IF(T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3,FALSE),IF(OR(AJ250=1,AJ250=2),VLOOKUP(AH250,INDEX((係数_乗用_ガソリン,係数_乗用_CNG,係数_乗用_軽油,係数_乗用_メタノール,係数_乗用_LPG),1,1,AR250):INDEX((係数_乗用_ガソリン,係数_乗用_CNG,係数_乗用_軽油,係数_乗用_メタノール,係数_乗用_LPG),125,5,AR250),3,FALSE))))))</f>
        <v/>
      </c>
      <c r="AP250" s="361" t="str">
        <f t="shared" ref="AP250:AP313" si="105">IF((AF250="")+(AC250=""),"",IF(燃料区分1=4,VLOOKUP(AO250,排ガス低減レベル,2,FALSE),VLOOKUP(AC250,排ガス低減レベル,2,FALSE)))</f>
        <v/>
      </c>
      <c r="AQ250" s="363" t="str">
        <f t="shared" ref="AQ250:AQ313" si="106">IF(AG250="","",IF(AJ250=3,B250&amp;"-"&amp;SUM(AJ250*100,AK250*10,AL250)&amp;"A",IF(OR(AJ250=2,AJ250=4,AJ250=6),B250&amp;"-"&amp;AL250*10&amp;"A",IF(AJ250=1,B250&amp;"-"&amp;AJ250&amp;"A",IF(AJ250=5,B250&amp;"-"&amp;SUM(AJ250*100,AI250*10,AL250)&amp;"A","")))))</f>
        <v/>
      </c>
      <c r="AR250" s="361" t="str">
        <f t="shared" ref="AR250:AR313" si="107">IF(OR(AM250=1,AM250=2,AM250=11),1,IF(AM250=6,2,IF(OR(AM250=4,AM250=5,AM250=10),3,IF(AM250=7,4,IF(AM250=3,5, IF(OR(AM250=8,AM250=9),6,""))))))</f>
        <v/>
      </c>
      <c r="AS250" s="363" t="str">
        <f t="shared" ref="AS250:AS313" si="108">IF(AG250="","",B250&amp;"-"&amp;AM250)</f>
        <v/>
      </c>
      <c r="AT250" s="364" t="str">
        <f t="shared" ref="AT250:AT313" si="109">IF(AF250="","",VLOOKUP(T250,車両の増減,2,FALSE))</f>
        <v/>
      </c>
      <c r="AX250" s="607" t="b">
        <f t="shared" si="87"/>
        <v>0</v>
      </c>
      <c r="AY250" s="6" t="str">
        <f t="shared" si="88"/>
        <v>FALSEFALSEFALSE</v>
      </c>
      <c r="AZ250" s="608">
        <f t="shared" ref="AZ250:AZ313" si="110">AA250</f>
        <v>0</v>
      </c>
      <c r="BA250" s="609" t="str">
        <f t="shared" si="89"/>
        <v/>
      </c>
      <c r="BB250" s="609">
        <f t="shared" ref="BB250:BB313" si="111">LEN(X250)</f>
        <v>0</v>
      </c>
      <c r="BC250" s="604" t="str">
        <f t="shared" ref="BC250:BC313" si="112">MID(X250,2,1)</f>
        <v/>
      </c>
    </row>
    <row r="251" spans="1:55">
      <c r="A251" s="366">
        <v>194</v>
      </c>
      <c r="B251" s="108"/>
      <c r="C251" s="286"/>
      <c r="D251" s="287"/>
      <c r="E251" s="287"/>
      <c r="F251" s="288"/>
      <c r="G251" s="290"/>
      <c r="H251" s="107"/>
      <c r="I251" s="290"/>
      <c r="J251" s="107"/>
      <c r="K251" s="358" t="str">
        <f t="shared" si="90"/>
        <v/>
      </c>
      <c r="L251" s="358">
        <f t="shared" ref="L251:L314" si="113">IF(G251&gt;0,DATE((G251),(H251+1),0),0)</f>
        <v>0</v>
      </c>
      <c r="M251" s="358">
        <f t="shared" ref="M251:M314" si="114">IF(I251&gt;0,DATE((I251),(J251+1),0),0)</f>
        <v>0</v>
      </c>
      <c r="N251" s="359" t="str">
        <f t="shared" ref="N251:N314" si="115">IF(OR($L251&gt;$U$49,$M251&gt;$U$49,AND($L251&gt;$M251,$M251&lt;&gt;0),AND($L251=0,$M251&lt;&gt;0)),"ERROR","")</f>
        <v/>
      </c>
      <c r="O251" s="359" t="str">
        <f t="shared" si="91"/>
        <v/>
      </c>
      <c r="P251" s="359" t="str">
        <f t="shared" si="92"/>
        <v/>
      </c>
      <c r="Q251" s="359" t="str">
        <f t="shared" si="93"/>
        <v/>
      </c>
      <c r="R251" s="359" t="str">
        <f t="shared" si="94"/>
        <v/>
      </c>
      <c r="S251" s="359" t="str">
        <f t="shared" si="95"/>
        <v/>
      </c>
      <c r="T251" s="431"/>
      <c r="U251" s="515"/>
      <c r="V251" s="108"/>
      <c r="W251" s="109"/>
      <c r="X251" s="110"/>
      <c r="Y251" s="111"/>
      <c r="Z251" s="113"/>
      <c r="AA251" s="112"/>
      <c r="AB251" s="431" t="str">
        <f t="shared" si="96"/>
        <v/>
      </c>
      <c r="AC251" s="704" t="str">
        <f t="shared" ref="AC251:AC314" si="116">IF(AF251="","",IF((AN251="")+(AN251="－"),IF((AO251="")+(AO251=0),"－",AO251),IF((AN251="PM☆☆☆")+(AN251="☆及びPM☆☆☆")+(AN251="☆☆及びPM☆☆☆")+(AN251="☆☆☆及びPM☆☆☆"),"PM☆☆☆",IF((AN251="PM☆☆☆☆")+(AN251="☆及びPM☆☆☆☆")+(AN251="☆☆及びPM☆☆☆☆")+(AN251="☆☆☆及びPM☆☆☆☆"),"PM☆☆☆☆",IF((AN251="新☆")+(AN251="新NOx☆")+(AN251="新PM☆"),"新☆（新長期）",AN251)))))</f>
        <v/>
      </c>
      <c r="AD251" s="622"/>
      <c r="AE251" s="462"/>
      <c r="AF251" s="360" t="str">
        <f t="shared" si="97"/>
        <v/>
      </c>
      <c r="AG251" s="360" t="str">
        <f t="shared" si="98"/>
        <v/>
      </c>
      <c r="AH251" s="361" t="str">
        <f t="shared" si="99"/>
        <v/>
      </c>
      <c r="AI251" s="361" t="str">
        <f t="shared" si="100"/>
        <v/>
      </c>
      <c r="AJ251" s="361" t="str">
        <f t="shared" si="101"/>
        <v/>
      </c>
      <c r="AK251" s="361" t="str">
        <f t="shared" si="102"/>
        <v/>
      </c>
      <c r="AL251" s="361" t="str">
        <f t="shared" si="103"/>
        <v/>
      </c>
      <c r="AM251" s="361" t="str">
        <f t="shared" si="104"/>
        <v/>
      </c>
      <c r="AN251" s="362" t="str">
        <f>IF(AF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2,FALSE),IF(OR(AJ251=1,AJ251=2),VLOOKUP(AH251,INDEX((係数_乗用_ガソリン,係数_乗用_CNG,係数_乗用_軽油,係数_乗用_メタノール,係数_乗用_LPG),1,1,AR251):INDEX((係数_乗用_ガソリン,係数_乗用_CNG,係数_乗用_軽油,係数_乗用_メタノール,係数_乗用_LPG),125,5,AR251),2,FALSE))))))</f>
        <v/>
      </c>
      <c r="AO251" s="362" t="str">
        <f>IF(T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3,FALSE),IF(OR(AJ251=1,AJ251=2),VLOOKUP(AH251,INDEX((係数_乗用_ガソリン,係数_乗用_CNG,係数_乗用_軽油,係数_乗用_メタノール,係数_乗用_LPG),1,1,AR251):INDEX((係数_乗用_ガソリン,係数_乗用_CNG,係数_乗用_軽油,係数_乗用_メタノール,係数_乗用_LPG),125,5,AR251),3,FALSE))))))</f>
        <v/>
      </c>
      <c r="AP251" s="361" t="str">
        <f t="shared" si="105"/>
        <v/>
      </c>
      <c r="AQ251" s="363" t="str">
        <f t="shared" si="106"/>
        <v/>
      </c>
      <c r="AR251" s="361" t="str">
        <f t="shared" si="107"/>
        <v/>
      </c>
      <c r="AS251" s="363" t="str">
        <f t="shared" si="108"/>
        <v/>
      </c>
      <c r="AT251" s="364" t="str">
        <f t="shared" si="109"/>
        <v/>
      </c>
      <c r="AX251" s="607" t="b">
        <f t="shared" ref="AX251:AX314" si="117">IF(AY251="FALSEFALSEFALSEFALSE","ハイブリッド")</f>
        <v>0</v>
      </c>
      <c r="AY251" s="6" t="str">
        <f t="shared" ref="AY251:AY314" si="118">EXACT(AZ251,BA251)&amp;IF(BA251="","")&amp;IF(AZ251="電気",TRUE)&amp;IF(AZ251="LPG",TRUE)</f>
        <v>FALSEFALSEFALSE</v>
      </c>
      <c r="AZ251" s="608">
        <f t="shared" si="110"/>
        <v>0</v>
      </c>
      <c r="BA251" s="609" t="str">
        <f t="shared" ref="BA251:BA314" si="119">IF(COUNTIFS(BC251,"*A*",BB251,"3"),"ハイブリッド(ガソリン)","")</f>
        <v/>
      </c>
      <c r="BB251" s="609">
        <f t="shared" si="111"/>
        <v>0</v>
      </c>
      <c r="BC251" s="604" t="str">
        <f t="shared" si="112"/>
        <v/>
      </c>
    </row>
    <row r="252" spans="1:55">
      <c r="A252" s="366">
        <v>195</v>
      </c>
      <c r="B252" s="108"/>
      <c r="C252" s="286"/>
      <c r="D252" s="287"/>
      <c r="E252" s="287"/>
      <c r="F252" s="288"/>
      <c r="G252" s="290"/>
      <c r="H252" s="107"/>
      <c r="I252" s="290"/>
      <c r="J252" s="107"/>
      <c r="K252" s="358" t="str">
        <f t="shared" si="90"/>
        <v/>
      </c>
      <c r="L252" s="358">
        <f t="shared" si="113"/>
        <v>0</v>
      </c>
      <c r="M252" s="358">
        <f t="shared" si="114"/>
        <v>0</v>
      </c>
      <c r="N252" s="359" t="str">
        <f t="shared" si="115"/>
        <v/>
      </c>
      <c r="O252" s="359" t="str">
        <f t="shared" si="91"/>
        <v/>
      </c>
      <c r="P252" s="359" t="str">
        <f t="shared" si="92"/>
        <v/>
      </c>
      <c r="Q252" s="359" t="str">
        <f t="shared" si="93"/>
        <v/>
      </c>
      <c r="R252" s="359" t="str">
        <f t="shared" si="94"/>
        <v/>
      </c>
      <c r="S252" s="359" t="str">
        <f t="shared" si="95"/>
        <v/>
      </c>
      <c r="T252" s="431"/>
      <c r="U252" s="515"/>
      <c r="V252" s="108"/>
      <c r="W252" s="109"/>
      <c r="X252" s="110"/>
      <c r="Y252" s="111"/>
      <c r="Z252" s="113"/>
      <c r="AA252" s="112"/>
      <c r="AB252" s="431" t="str">
        <f t="shared" si="96"/>
        <v/>
      </c>
      <c r="AC252" s="704" t="str">
        <f t="shared" si="116"/>
        <v/>
      </c>
      <c r="AD252" s="622"/>
      <c r="AE252" s="462"/>
      <c r="AF252" s="360" t="str">
        <f t="shared" si="97"/>
        <v/>
      </c>
      <c r="AG252" s="360" t="str">
        <f t="shared" si="98"/>
        <v/>
      </c>
      <c r="AH252" s="361" t="str">
        <f t="shared" si="99"/>
        <v/>
      </c>
      <c r="AI252" s="361" t="str">
        <f t="shared" si="100"/>
        <v/>
      </c>
      <c r="AJ252" s="361" t="str">
        <f t="shared" si="101"/>
        <v/>
      </c>
      <c r="AK252" s="361" t="str">
        <f t="shared" si="102"/>
        <v/>
      </c>
      <c r="AL252" s="361" t="str">
        <f t="shared" si="103"/>
        <v/>
      </c>
      <c r="AM252" s="361" t="str">
        <f t="shared" si="104"/>
        <v/>
      </c>
      <c r="AN252" s="362" t="str">
        <f>IF(AF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2,FALSE),IF(OR(AJ252=1,AJ252=2),VLOOKUP(AH252,INDEX((係数_乗用_ガソリン,係数_乗用_CNG,係数_乗用_軽油,係数_乗用_メタノール,係数_乗用_LPG),1,1,AR252):INDEX((係数_乗用_ガソリン,係数_乗用_CNG,係数_乗用_軽油,係数_乗用_メタノール,係数_乗用_LPG),125,5,AR252),2,FALSE))))))</f>
        <v/>
      </c>
      <c r="AO252" s="362" t="str">
        <f>IF(T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3,FALSE),IF(OR(AJ252=1,AJ252=2),VLOOKUP(AH252,INDEX((係数_乗用_ガソリン,係数_乗用_CNG,係数_乗用_軽油,係数_乗用_メタノール,係数_乗用_LPG),1,1,AR252):INDEX((係数_乗用_ガソリン,係数_乗用_CNG,係数_乗用_軽油,係数_乗用_メタノール,係数_乗用_LPG),125,5,AR252),3,FALSE))))))</f>
        <v/>
      </c>
      <c r="AP252" s="361" t="str">
        <f t="shared" si="105"/>
        <v/>
      </c>
      <c r="AQ252" s="363" t="str">
        <f t="shared" si="106"/>
        <v/>
      </c>
      <c r="AR252" s="361" t="str">
        <f t="shared" si="107"/>
        <v/>
      </c>
      <c r="AS252" s="363" t="str">
        <f t="shared" si="108"/>
        <v/>
      </c>
      <c r="AT252" s="364" t="str">
        <f t="shared" si="109"/>
        <v/>
      </c>
      <c r="AX252" s="607" t="b">
        <f t="shared" si="117"/>
        <v>0</v>
      </c>
      <c r="AY252" s="6" t="str">
        <f t="shared" si="118"/>
        <v>FALSEFALSEFALSE</v>
      </c>
      <c r="AZ252" s="608">
        <f t="shared" si="110"/>
        <v>0</v>
      </c>
      <c r="BA252" s="609" t="str">
        <f t="shared" si="119"/>
        <v/>
      </c>
      <c r="BB252" s="609">
        <f t="shared" si="111"/>
        <v>0</v>
      </c>
      <c r="BC252" s="604" t="str">
        <f t="shared" si="112"/>
        <v/>
      </c>
    </row>
    <row r="253" spans="1:55">
      <c r="A253" s="366">
        <v>196</v>
      </c>
      <c r="B253" s="108"/>
      <c r="C253" s="286"/>
      <c r="D253" s="287"/>
      <c r="E253" s="287"/>
      <c r="F253" s="288"/>
      <c r="G253" s="290"/>
      <c r="H253" s="107"/>
      <c r="I253" s="290"/>
      <c r="J253" s="107"/>
      <c r="K253" s="358" t="str">
        <f t="shared" si="90"/>
        <v/>
      </c>
      <c r="L253" s="358">
        <f t="shared" si="113"/>
        <v>0</v>
      </c>
      <c r="M253" s="358">
        <f t="shared" si="114"/>
        <v>0</v>
      </c>
      <c r="N253" s="359" t="str">
        <f t="shared" si="115"/>
        <v/>
      </c>
      <c r="O253" s="359" t="str">
        <f t="shared" si="91"/>
        <v/>
      </c>
      <c r="P253" s="359" t="str">
        <f t="shared" si="92"/>
        <v/>
      </c>
      <c r="Q253" s="359" t="str">
        <f t="shared" si="93"/>
        <v/>
      </c>
      <c r="R253" s="359" t="str">
        <f t="shared" si="94"/>
        <v/>
      </c>
      <c r="S253" s="359" t="str">
        <f t="shared" si="95"/>
        <v/>
      </c>
      <c r="T253" s="431"/>
      <c r="U253" s="515"/>
      <c r="V253" s="108"/>
      <c r="W253" s="109"/>
      <c r="X253" s="110"/>
      <c r="Y253" s="111"/>
      <c r="Z253" s="113"/>
      <c r="AA253" s="112"/>
      <c r="AB253" s="431" t="str">
        <f t="shared" si="96"/>
        <v/>
      </c>
      <c r="AC253" s="704" t="str">
        <f t="shared" si="116"/>
        <v/>
      </c>
      <c r="AD253" s="622"/>
      <c r="AE253" s="462"/>
      <c r="AF253" s="360" t="str">
        <f t="shared" si="97"/>
        <v/>
      </c>
      <c r="AG253" s="360" t="str">
        <f t="shared" si="98"/>
        <v/>
      </c>
      <c r="AH253" s="361" t="str">
        <f t="shared" si="99"/>
        <v/>
      </c>
      <c r="AI253" s="361" t="str">
        <f t="shared" si="100"/>
        <v/>
      </c>
      <c r="AJ253" s="361" t="str">
        <f t="shared" si="101"/>
        <v/>
      </c>
      <c r="AK253" s="361" t="str">
        <f t="shared" si="102"/>
        <v/>
      </c>
      <c r="AL253" s="361" t="str">
        <f t="shared" si="103"/>
        <v/>
      </c>
      <c r="AM253" s="361" t="str">
        <f t="shared" si="104"/>
        <v/>
      </c>
      <c r="AN253" s="362" t="str">
        <f>IF(AF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2,FALSE),IF(OR(AJ253=1,AJ253=2),VLOOKUP(AH253,INDEX((係数_乗用_ガソリン,係数_乗用_CNG,係数_乗用_軽油,係数_乗用_メタノール,係数_乗用_LPG),1,1,AR253):INDEX((係数_乗用_ガソリン,係数_乗用_CNG,係数_乗用_軽油,係数_乗用_メタノール,係数_乗用_LPG),125,5,AR253),2,FALSE))))))</f>
        <v/>
      </c>
      <c r="AO253" s="362" t="str">
        <f>IF(T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3,FALSE),IF(OR(AJ253=1,AJ253=2),VLOOKUP(AH253,INDEX((係数_乗用_ガソリン,係数_乗用_CNG,係数_乗用_軽油,係数_乗用_メタノール,係数_乗用_LPG),1,1,AR253):INDEX((係数_乗用_ガソリン,係数_乗用_CNG,係数_乗用_軽油,係数_乗用_メタノール,係数_乗用_LPG),125,5,AR253),3,FALSE))))))</f>
        <v/>
      </c>
      <c r="AP253" s="361" t="str">
        <f t="shared" si="105"/>
        <v/>
      </c>
      <c r="AQ253" s="363" t="str">
        <f t="shared" si="106"/>
        <v/>
      </c>
      <c r="AR253" s="361" t="str">
        <f t="shared" si="107"/>
        <v/>
      </c>
      <c r="AS253" s="363" t="str">
        <f t="shared" si="108"/>
        <v/>
      </c>
      <c r="AT253" s="364" t="str">
        <f t="shared" si="109"/>
        <v/>
      </c>
      <c r="AX253" s="607" t="b">
        <f t="shared" si="117"/>
        <v>0</v>
      </c>
      <c r="AY253" s="6" t="str">
        <f t="shared" si="118"/>
        <v>FALSEFALSEFALSE</v>
      </c>
      <c r="AZ253" s="608">
        <f t="shared" si="110"/>
        <v>0</v>
      </c>
      <c r="BA253" s="609" t="str">
        <f t="shared" si="119"/>
        <v/>
      </c>
      <c r="BB253" s="609">
        <f t="shared" si="111"/>
        <v>0</v>
      </c>
      <c r="BC253" s="604" t="str">
        <f t="shared" si="112"/>
        <v/>
      </c>
    </row>
    <row r="254" spans="1:55">
      <c r="A254" s="366">
        <v>197</v>
      </c>
      <c r="B254" s="108"/>
      <c r="C254" s="286"/>
      <c r="D254" s="287"/>
      <c r="E254" s="287"/>
      <c r="F254" s="288"/>
      <c r="G254" s="290"/>
      <c r="H254" s="107"/>
      <c r="I254" s="290"/>
      <c r="J254" s="107"/>
      <c r="K254" s="358" t="str">
        <f t="shared" si="90"/>
        <v/>
      </c>
      <c r="L254" s="358">
        <f t="shared" si="113"/>
        <v>0</v>
      </c>
      <c r="M254" s="358">
        <f t="shared" si="114"/>
        <v>0</v>
      </c>
      <c r="N254" s="359" t="str">
        <f t="shared" si="115"/>
        <v/>
      </c>
      <c r="O254" s="359" t="str">
        <f t="shared" si="91"/>
        <v/>
      </c>
      <c r="P254" s="359" t="str">
        <f t="shared" si="92"/>
        <v/>
      </c>
      <c r="Q254" s="359" t="str">
        <f t="shared" si="93"/>
        <v/>
      </c>
      <c r="R254" s="359" t="str">
        <f t="shared" si="94"/>
        <v/>
      </c>
      <c r="S254" s="359" t="str">
        <f t="shared" si="95"/>
        <v/>
      </c>
      <c r="T254" s="431"/>
      <c r="U254" s="515"/>
      <c r="V254" s="108"/>
      <c r="W254" s="109"/>
      <c r="X254" s="110"/>
      <c r="Y254" s="111"/>
      <c r="Z254" s="113"/>
      <c r="AA254" s="112"/>
      <c r="AB254" s="431" t="str">
        <f t="shared" si="96"/>
        <v/>
      </c>
      <c r="AC254" s="704" t="str">
        <f t="shared" si="116"/>
        <v/>
      </c>
      <c r="AD254" s="622"/>
      <c r="AE254" s="462"/>
      <c r="AF254" s="360" t="str">
        <f t="shared" si="97"/>
        <v/>
      </c>
      <c r="AG254" s="360" t="str">
        <f t="shared" si="98"/>
        <v/>
      </c>
      <c r="AH254" s="361" t="str">
        <f t="shared" si="99"/>
        <v/>
      </c>
      <c r="AI254" s="361" t="str">
        <f t="shared" si="100"/>
        <v/>
      </c>
      <c r="AJ254" s="361" t="str">
        <f t="shared" si="101"/>
        <v/>
      </c>
      <c r="AK254" s="361" t="str">
        <f t="shared" si="102"/>
        <v/>
      </c>
      <c r="AL254" s="361" t="str">
        <f t="shared" si="103"/>
        <v/>
      </c>
      <c r="AM254" s="361" t="str">
        <f t="shared" si="104"/>
        <v/>
      </c>
      <c r="AN254" s="362" t="str">
        <f>IF(AF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2,FALSE),IF(OR(AJ254=1,AJ254=2),VLOOKUP(AH254,INDEX((係数_乗用_ガソリン,係数_乗用_CNG,係数_乗用_軽油,係数_乗用_メタノール,係数_乗用_LPG),1,1,AR254):INDEX((係数_乗用_ガソリン,係数_乗用_CNG,係数_乗用_軽油,係数_乗用_メタノール,係数_乗用_LPG),125,5,AR254),2,FALSE))))))</f>
        <v/>
      </c>
      <c r="AO254" s="362" t="str">
        <f>IF(T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3,FALSE),IF(OR(AJ254=1,AJ254=2),VLOOKUP(AH254,INDEX((係数_乗用_ガソリン,係数_乗用_CNG,係数_乗用_軽油,係数_乗用_メタノール,係数_乗用_LPG),1,1,AR254):INDEX((係数_乗用_ガソリン,係数_乗用_CNG,係数_乗用_軽油,係数_乗用_メタノール,係数_乗用_LPG),125,5,AR254),3,FALSE))))))</f>
        <v/>
      </c>
      <c r="AP254" s="361" t="str">
        <f t="shared" si="105"/>
        <v/>
      </c>
      <c r="AQ254" s="363" t="str">
        <f t="shared" si="106"/>
        <v/>
      </c>
      <c r="AR254" s="361" t="str">
        <f t="shared" si="107"/>
        <v/>
      </c>
      <c r="AS254" s="363" t="str">
        <f t="shared" si="108"/>
        <v/>
      </c>
      <c r="AT254" s="364" t="str">
        <f t="shared" si="109"/>
        <v/>
      </c>
      <c r="AX254" s="607" t="b">
        <f t="shared" si="117"/>
        <v>0</v>
      </c>
      <c r="AY254" s="6" t="str">
        <f t="shared" si="118"/>
        <v>FALSEFALSEFALSE</v>
      </c>
      <c r="AZ254" s="608">
        <f t="shared" si="110"/>
        <v>0</v>
      </c>
      <c r="BA254" s="609" t="str">
        <f t="shared" si="119"/>
        <v/>
      </c>
      <c r="BB254" s="609">
        <f t="shared" si="111"/>
        <v>0</v>
      </c>
      <c r="BC254" s="604" t="str">
        <f t="shared" si="112"/>
        <v/>
      </c>
    </row>
    <row r="255" spans="1:55">
      <c r="A255" s="366">
        <v>198</v>
      </c>
      <c r="B255" s="108"/>
      <c r="C255" s="286"/>
      <c r="D255" s="287"/>
      <c r="E255" s="287"/>
      <c r="F255" s="288"/>
      <c r="G255" s="290"/>
      <c r="H255" s="107"/>
      <c r="I255" s="290"/>
      <c r="J255" s="107"/>
      <c r="K255" s="358" t="str">
        <f t="shared" si="90"/>
        <v/>
      </c>
      <c r="L255" s="358">
        <f t="shared" si="113"/>
        <v>0</v>
      </c>
      <c r="M255" s="358">
        <f t="shared" si="114"/>
        <v>0</v>
      </c>
      <c r="N255" s="359" t="str">
        <f t="shared" si="115"/>
        <v/>
      </c>
      <c r="O255" s="359" t="str">
        <f t="shared" si="91"/>
        <v/>
      </c>
      <c r="P255" s="359" t="str">
        <f t="shared" si="92"/>
        <v/>
      </c>
      <c r="Q255" s="359" t="str">
        <f t="shared" si="93"/>
        <v/>
      </c>
      <c r="R255" s="359" t="str">
        <f t="shared" si="94"/>
        <v/>
      </c>
      <c r="S255" s="359" t="str">
        <f t="shared" si="95"/>
        <v/>
      </c>
      <c r="T255" s="431"/>
      <c r="U255" s="515"/>
      <c r="V255" s="108"/>
      <c r="W255" s="109"/>
      <c r="X255" s="110"/>
      <c r="Y255" s="111"/>
      <c r="Z255" s="113"/>
      <c r="AA255" s="112"/>
      <c r="AB255" s="431" t="str">
        <f t="shared" si="96"/>
        <v/>
      </c>
      <c r="AC255" s="704" t="str">
        <f t="shared" si="116"/>
        <v/>
      </c>
      <c r="AD255" s="622"/>
      <c r="AE255" s="462"/>
      <c r="AF255" s="360" t="str">
        <f t="shared" si="97"/>
        <v/>
      </c>
      <c r="AG255" s="360" t="str">
        <f t="shared" si="98"/>
        <v/>
      </c>
      <c r="AH255" s="361" t="str">
        <f t="shared" si="99"/>
        <v/>
      </c>
      <c r="AI255" s="361" t="str">
        <f t="shared" si="100"/>
        <v/>
      </c>
      <c r="AJ255" s="361" t="str">
        <f t="shared" si="101"/>
        <v/>
      </c>
      <c r="AK255" s="361" t="str">
        <f t="shared" si="102"/>
        <v/>
      </c>
      <c r="AL255" s="361" t="str">
        <f t="shared" si="103"/>
        <v/>
      </c>
      <c r="AM255" s="361" t="str">
        <f t="shared" si="104"/>
        <v/>
      </c>
      <c r="AN255" s="362" t="str">
        <f>IF(AF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2,FALSE),IF(OR(AJ255=1,AJ255=2),VLOOKUP(AH255,INDEX((係数_乗用_ガソリン,係数_乗用_CNG,係数_乗用_軽油,係数_乗用_メタノール,係数_乗用_LPG),1,1,AR255):INDEX((係数_乗用_ガソリン,係数_乗用_CNG,係数_乗用_軽油,係数_乗用_メタノール,係数_乗用_LPG),125,5,AR255),2,FALSE))))))</f>
        <v/>
      </c>
      <c r="AO255" s="362" t="str">
        <f>IF(T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3,FALSE),IF(OR(AJ255=1,AJ255=2),VLOOKUP(AH255,INDEX((係数_乗用_ガソリン,係数_乗用_CNG,係数_乗用_軽油,係数_乗用_メタノール,係数_乗用_LPG),1,1,AR255):INDEX((係数_乗用_ガソリン,係数_乗用_CNG,係数_乗用_軽油,係数_乗用_メタノール,係数_乗用_LPG),125,5,AR255),3,FALSE))))))</f>
        <v/>
      </c>
      <c r="AP255" s="361" t="str">
        <f t="shared" si="105"/>
        <v/>
      </c>
      <c r="AQ255" s="363" t="str">
        <f t="shared" si="106"/>
        <v/>
      </c>
      <c r="AR255" s="361" t="str">
        <f t="shared" si="107"/>
        <v/>
      </c>
      <c r="AS255" s="363" t="str">
        <f t="shared" si="108"/>
        <v/>
      </c>
      <c r="AT255" s="364" t="str">
        <f t="shared" si="109"/>
        <v/>
      </c>
      <c r="AX255" s="607" t="b">
        <f t="shared" si="117"/>
        <v>0</v>
      </c>
      <c r="AY255" s="6" t="str">
        <f t="shared" si="118"/>
        <v>FALSEFALSEFALSE</v>
      </c>
      <c r="AZ255" s="608">
        <f t="shared" si="110"/>
        <v>0</v>
      </c>
      <c r="BA255" s="609" t="str">
        <f t="shared" si="119"/>
        <v/>
      </c>
      <c r="BB255" s="609">
        <f t="shared" si="111"/>
        <v>0</v>
      </c>
      <c r="BC255" s="604" t="str">
        <f t="shared" si="112"/>
        <v/>
      </c>
    </row>
    <row r="256" spans="1:55">
      <c r="A256" s="366">
        <v>199</v>
      </c>
      <c r="B256" s="108"/>
      <c r="C256" s="286"/>
      <c r="D256" s="287"/>
      <c r="E256" s="287"/>
      <c r="F256" s="288"/>
      <c r="G256" s="290"/>
      <c r="H256" s="107"/>
      <c r="I256" s="290"/>
      <c r="J256" s="107"/>
      <c r="K256" s="358" t="str">
        <f t="shared" si="90"/>
        <v/>
      </c>
      <c r="L256" s="358">
        <f t="shared" si="113"/>
        <v>0</v>
      </c>
      <c r="M256" s="358">
        <f t="shared" si="114"/>
        <v>0</v>
      </c>
      <c r="N256" s="359" t="str">
        <f t="shared" si="115"/>
        <v/>
      </c>
      <c r="O256" s="359" t="str">
        <f t="shared" si="91"/>
        <v/>
      </c>
      <c r="P256" s="359" t="str">
        <f t="shared" si="92"/>
        <v/>
      </c>
      <c r="Q256" s="359" t="str">
        <f t="shared" si="93"/>
        <v/>
      </c>
      <c r="R256" s="359" t="str">
        <f t="shared" si="94"/>
        <v/>
      </c>
      <c r="S256" s="359" t="str">
        <f t="shared" si="95"/>
        <v/>
      </c>
      <c r="T256" s="431"/>
      <c r="U256" s="515"/>
      <c r="V256" s="108"/>
      <c r="W256" s="109"/>
      <c r="X256" s="110"/>
      <c r="Y256" s="111"/>
      <c r="Z256" s="113"/>
      <c r="AA256" s="112"/>
      <c r="AB256" s="431" t="str">
        <f t="shared" si="96"/>
        <v/>
      </c>
      <c r="AC256" s="704" t="str">
        <f t="shared" si="116"/>
        <v/>
      </c>
      <c r="AD256" s="622"/>
      <c r="AE256" s="462"/>
      <c r="AF256" s="360" t="str">
        <f t="shared" si="97"/>
        <v/>
      </c>
      <c r="AG256" s="360" t="str">
        <f t="shared" si="98"/>
        <v/>
      </c>
      <c r="AH256" s="361" t="str">
        <f t="shared" si="99"/>
        <v/>
      </c>
      <c r="AI256" s="361" t="str">
        <f t="shared" si="100"/>
        <v/>
      </c>
      <c r="AJ256" s="361" t="str">
        <f t="shared" si="101"/>
        <v/>
      </c>
      <c r="AK256" s="361" t="str">
        <f t="shared" si="102"/>
        <v/>
      </c>
      <c r="AL256" s="361" t="str">
        <f t="shared" si="103"/>
        <v/>
      </c>
      <c r="AM256" s="361" t="str">
        <f t="shared" si="104"/>
        <v/>
      </c>
      <c r="AN256" s="362" t="str">
        <f>IF(AF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2,FALSE),IF(OR(AJ256=1,AJ256=2),VLOOKUP(AH256,INDEX((係数_乗用_ガソリン,係数_乗用_CNG,係数_乗用_軽油,係数_乗用_メタノール,係数_乗用_LPG),1,1,AR256):INDEX((係数_乗用_ガソリン,係数_乗用_CNG,係数_乗用_軽油,係数_乗用_メタノール,係数_乗用_LPG),125,5,AR256),2,FALSE))))))</f>
        <v/>
      </c>
      <c r="AO256" s="362" t="str">
        <f>IF(T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3,FALSE),IF(OR(AJ256=1,AJ256=2),VLOOKUP(AH256,INDEX((係数_乗用_ガソリン,係数_乗用_CNG,係数_乗用_軽油,係数_乗用_メタノール,係数_乗用_LPG),1,1,AR256):INDEX((係数_乗用_ガソリン,係数_乗用_CNG,係数_乗用_軽油,係数_乗用_メタノール,係数_乗用_LPG),125,5,AR256),3,FALSE))))))</f>
        <v/>
      </c>
      <c r="AP256" s="361" t="str">
        <f t="shared" si="105"/>
        <v/>
      </c>
      <c r="AQ256" s="363" t="str">
        <f t="shared" si="106"/>
        <v/>
      </c>
      <c r="AR256" s="361" t="str">
        <f t="shared" si="107"/>
        <v/>
      </c>
      <c r="AS256" s="363" t="str">
        <f t="shared" si="108"/>
        <v/>
      </c>
      <c r="AT256" s="364" t="str">
        <f t="shared" si="109"/>
        <v/>
      </c>
      <c r="AX256" s="607" t="b">
        <f t="shared" si="117"/>
        <v>0</v>
      </c>
      <c r="AY256" s="6" t="str">
        <f t="shared" si="118"/>
        <v>FALSEFALSEFALSE</v>
      </c>
      <c r="AZ256" s="608">
        <f t="shared" si="110"/>
        <v>0</v>
      </c>
      <c r="BA256" s="609" t="str">
        <f t="shared" si="119"/>
        <v/>
      </c>
      <c r="BB256" s="609">
        <f t="shared" si="111"/>
        <v>0</v>
      </c>
      <c r="BC256" s="604" t="str">
        <f t="shared" si="112"/>
        <v/>
      </c>
    </row>
    <row r="257" spans="1:55">
      <c r="A257" s="366">
        <v>200</v>
      </c>
      <c r="B257" s="108"/>
      <c r="C257" s="286"/>
      <c r="D257" s="287"/>
      <c r="E257" s="287"/>
      <c r="F257" s="288"/>
      <c r="G257" s="290"/>
      <c r="H257" s="107"/>
      <c r="I257" s="290"/>
      <c r="J257" s="107"/>
      <c r="K257" s="358" t="str">
        <f t="shared" si="90"/>
        <v/>
      </c>
      <c r="L257" s="358">
        <f t="shared" si="113"/>
        <v>0</v>
      </c>
      <c r="M257" s="358">
        <f t="shared" si="114"/>
        <v>0</v>
      </c>
      <c r="N257" s="359" t="str">
        <f t="shared" si="115"/>
        <v/>
      </c>
      <c r="O257" s="359" t="str">
        <f t="shared" si="91"/>
        <v/>
      </c>
      <c r="P257" s="359" t="str">
        <f t="shared" si="92"/>
        <v/>
      </c>
      <c r="Q257" s="359" t="str">
        <f t="shared" si="93"/>
        <v/>
      </c>
      <c r="R257" s="359" t="str">
        <f t="shared" si="94"/>
        <v/>
      </c>
      <c r="S257" s="359" t="str">
        <f t="shared" si="95"/>
        <v/>
      </c>
      <c r="T257" s="431"/>
      <c r="U257" s="515"/>
      <c r="V257" s="108"/>
      <c r="W257" s="109"/>
      <c r="X257" s="110"/>
      <c r="Y257" s="111"/>
      <c r="Z257" s="113"/>
      <c r="AA257" s="112"/>
      <c r="AB257" s="431" t="str">
        <f t="shared" si="96"/>
        <v/>
      </c>
      <c r="AC257" s="704" t="str">
        <f t="shared" si="116"/>
        <v/>
      </c>
      <c r="AD257" s="622"/>
      <c r="AE257" s="462"/>
      <c r="AF257" s="360" t="str">
        <f t="shared" si="97"/>
        <v/>
      </c>
      <c r="AG257" s="360" t="str">
        <f t="shared" si="98"/>
        <v/>
      </c>
      <c r="AH257" s="361" t="str">
        <f t="shared" si="99"/>
        <v/>
      </c>
      <c r="AI257" s="361" t="str">
        <f t="shared" si="100"/>
        <v/>
      </c>
      <c r="AJ257" s="361" t="str">
        <f t="shared" si="101"/>
        <v/>
      </c>
      <c r="AK257" s="361" t="str">
        <f t="shared" si="102"/>
        <v/>
      </c>
      <c r="AL257" s="361" t="str">
        <f t="shared" si="103"/>
        <v/>
      </c>
      <c r="AM257" s="361" t="str">
        <f t="shared" si="104"/>
        <v/>
      </c>
      <c r="AN257" s="362" t="str">
        <f>IF(AF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2,FALSE),IF(OR(AJ257=1,AJ257=2),VLOOKUP(AH257,INDEX((係数_乗用_ガソリン,係数_乗用_CNG,係数_乗用_軽油,係数_乗用_メタノール,係数_乗用_LPG),1,1,AR257):INDEX((係数_乗用_ガソリン,係数_乗用_CNG,係数_乗用_軽油,係数_乗用_メタノール,係数_乗用_LPG),125,5,AR257),2,FALSE))))))</f>
        <v/>
      </c>
      <c r="AO257" s="362" t="str">
        <f>IF(T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3,FALSE),IF(OR(AJ257=1,AJ257=2),VLOOKUP(AH257,INDEX((係数_乗用_ガソリン,係数_乗用_CNG,係数_乗用_軽油,係数_乗用_メタノール,係数_乗用_LPG),1,1,AR257):INDEX((係数_乗用_ガソリン,係数_乗用_CNG,係数_乗用_軽油,係数_乗用_メタノール,係数_乗用_LPG),125,5,AR257),3,FALSE))))))</f>
        <v/>
      </c>
      <c r="AP257" s="361" t="str">
        <f t="shared" si="105"/>
        <v/>
      </c>
      <c r="AQ257" s="363" t="str">
        <f t="shared" si="106"/>
        <v/>
      </c>
      <c r="AR257" s="361" t="str">
        <f t="shared" si="107"/>
        <v/>
      </c>
      <c r="AS257" s="363" t="str">
        <f t="shared" si="108"/>
        <v/>
      </c>
      <c r="AT257" s="364" t="str">
        <f t="shared" si="109"/>
        <v/>
      </c>
      <c r="AX257" s="607" t="b">
        <f t="shared" si="117"/>
        <v>0</v>
      </c>
      <c r="AY257" s="6" t="str">
        <f t="shared" si="118"/>
        <v>FALSEFALSEFALSE</v>
      </c>
      <c r="AZ257" s="608">
        <f t="shared" si="110"/>
        <v>0</v>
      </c>
      <c r="BA257" s="609" t="str">
        <f t="shared" si="119"/>
        <v/>
      </c>
      <c r="BB257" s="609">
        <f t="shared" si="111"/>
        <v>0</v>
      </c>
      <c r="BC257" s="604" t="str">
        <f t="shared" si="112"/>
        <v/>
      </c>
    </row>
    <row r="258" spans="1:55">
      <c r="A258" s="366">
        <v>201</v>
      </c>
      <c r="B258" s="108"/>
      <c r="C258" s="286"/>
      <c r="D258" s="287"/>
      <c r="E258" s="287"/>
      <c r="F258" s="288"/>
      <c r="G258" s="290"/>
      <c r="H258" s="107"/>
      <c r="I258" s="290"/>
      <c r="J258" s="107"/>
      <c r="K258" s="358" t="str">
        <f t="shared" si="90"/>
        <v/>
      </c>
      <c r="L258" s="358">
        <f t="shared" si="113"/>
        <v>0</v>
      </c>
      <c r="M258" s="358">
        <f t="shared" si="114"/>
        <v>0</v>
      </c>
      <c r="N258" s="359" t="str">
        <f t="shared" si="115"/>
        <v/>
      </c>
      <c r="O258" s="359" t="str">
        <f t="shared" si="91"/>
        <v/>
      </c>
      <c r="P258" s="359" t="str">
        <f t="shared" si="92"/>
        <v/>
      </c>
      <c r="Q258" s="359" t="str">
        <f t="shared" si="93"/>
        <v/>
      </c>
      <c r="R258" s="359" t="str">
        <f t="shared" si="94"/>
        <v/>
      </c>
      <c r="S258" s="359" t="str">
        <f t="shared" si="95"/>
        <v/>
      </c>
      <c r="T258" s="431"/>
      <c r="U258" s="515"/>
      <c r="V258" s="108"/>
      <c r="W258" s="109"/>
      <c r="X258" s="110"/>
      <c r="Y258" s="111"/>
      <c r="Z258" s="113"/>
      <c r="AA258" s="112"/>
      <c r="AB258" s="431" t="str">
        <f t="shared" si="96"/>
        <v/>
      </c>
      <c r="AC258" s="704" t="str">
        <f t="shared" si="116"/>
        <v/>
      </c>
      <c r="AD258" s="622"/>
      <c r="AE258" s="462"/>
      <c r="AF258" s="360" t="str">
        <f t="shared" si="97"/>
        <v/>
      </c>
      <c r="AG258" s="360" t="str">
        <f t="shared" si="98"/>
        <v/>
      </c>
      <c r="AH258" s="361" t="str">
        <f t="shared" si="99"/>
        <v/>
      </c>
      <c r="AI258" s="361" t="str">
        <f t="shared" si="100"/>
        <v/>
      </c>
      <c r="AJ258" s="361" t="str">
        <f t="shared" si="101"/>
        <v/>
      </c>
      <c r="AK258" s="361" t="str">
        <f t="shared" si="102"/>
        <v/>
      </c>
      <c r="AL258" s="361" t="str">
        <f t="shared" si="103"/>
        <v/>
      </c>
      <c r="AM258" s="361" t="str">
        <f t="shared" si="104"/>
        <v/>
      </c>
      <c r="AN258" s="362" t="str">
        <f>IF(AF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2,FALSE),IF(OR(AJ258=1,AJ258=2),VLOOKUP(AH258,INDEX((係数_乗用_ガソリン,係数_乗用_CNG,係数_乗用_軽油,係数_乗用_メタノール,係数_乗用_LPG),1,1,AR258):INDEX((係数_乗用_ガソリン,係数_乗用_CNG,係数_乗用_軽油,係数_乗用_メタノール,係数_乗用_LPG),125,5,AR258),2,FALSE))))))</f>
        <v/>
      </c>
      <c r="AO258" s="362" t="str">
        <f>IF(T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3,FALSE),IF(OR(AJ258=1,AJ258=2),VLOOKUP(AH258,INDEX((係数_乗用_ガソリン,係数_乗用_CNG,係数_乗用_軽油,係数_乗用_メタノール,係数_乗用_LPG),1,1,AR258):INDEX((係数_乗用_ガソリン,係数_乗用_CNG,係数_乗用_軽油,係数_乗用_メタノール,係数_乗用_LPG),125,5,AR258),3,FALSE))))))</f>
        <v/>
      </c>
      <c r="AP258" s="361" t="str">
        <f t="shared" si="105"/>
        <v/>
      </c>
      <c r="AQ258" s="363" t="str">
        <f t="shared" si="106"/>
        <v/>
      </c>
      <c r="AR258" s="361" t="str">
        <f t="shared" si="107"/>
        <v/>
      </c>
      <c r="AS258" s="363" t="str">
        <f t="shared" si="108"/>
        <v/>
      </c>
      <c r="AT258" s="364" t="str">
        <f t="shared" si="109"/>
        <v/>
      </c>
      <c r="AX258" s="607" t="b">
        <f t="shared" si="117"/>
        <v>0</v>
      </c>
      <c r="AY258" s="6" t="str">
        <f t="shared" si="118"/>
        <v>FALSEFALSEFALSE</v>
      </c>
      <c r="AZ258" s="608">
        <f t="shared" si="110"/>
        <v>0</v>
      </c>
      <c r="BA258" s="609" t="str">
        <f t="shared" si="119"/>
        <v/>
      </c>
      <c r="BB258" s="609">
        <f t="shared" si="111"/>
        <v>0</v>
      </c>
      <c r="BC258" s="604" t="str">
        <f t="shared" si="112"/>
        <v/>
      </c>
    </row>
    <row r="259" spans="1:55">
      <c r="A259" s="366">
        <v>202</v>
      </c>
      <c r="B259" s="108"/>
      <c r="C259" s="286"/>
      <c r="D259" s="287"/>
      <c r="E259" s="287"/>
      <c r="F259" s="288"/>
      <c r="G259" s="290"/>
      <c r="H259" s="107"/>
      <c r="I259" s="290"/>
      <c r="J259" s="107"/>
      <c r="K259" s="358" t="str">
        <f t="shared" si="90"/>
        <v/>
      </c>
      <c r="L259" s="358">
        <f t="shared" si="113"/>
        <v>0</v>
      </c>
      <c r="M259" s="358">
        <f t="shared" si="114"/>
        <v>0</v>
      </c>
      <c r="N259" s="359" t="str">
        <f t="shared" si="115"/>
        <v/>
      </c>
      <c r="O259" s="359" t="str">
        <f t="shared" si="91"/>
        <v/>
      </c>
      <c r="P259" s="359" t="str">
        <f t="shared" si="92"/>
        <v/>
      </c>
      <c r="Q259" s="359" t="str">
        <f t="shared" si="93"/>
        <v/>
      </c>
      <c r="R259" s="359" t="str">
        <f t="shared" si="94"/>
        <v/>
      </c>
      <c r="S259" s="359" t="str">
        <f t="shared" si="95"/>
        <v/>
      </c>
      <c r="T259" s="431"/>
      <c r="U259" s="515"/>
      <c r="V259" s="108"/>
      <c r="W259" s="109"/>
      <c r="X259" s="110"/>
      <c r="Y259" s="111"/>
      <c r="Z259" s="113"/>
      <c r="AA259" s="112"/>
      <c r="AB259" s="431" t="str">
        <f t="shared" si="96"/>
        <v/>
      </c>
      <c r="AC259" s="704" t="str">
        <f t="shared" si="116"/>
        <v/>
      </c>
      <c r="AD259" s="622"/>
      <c r="AE259" s="462"/>
      <c r="AF259" s="360" t="str">
        <f t="shared" si="97"/>
        <v/>
      </c>
      <c r="AG259" s="360" t="str">
        <f t="shared" si="98"/>
        <v/>
      </c>
      <c r="AH259" s="361" t="str">
        <f t="shared" si="99"/>
        <v/>
      </c>
      <c r="AI259" s="361" t="str">
        <f t="shared" si="100"/>
        <v/>
      </c>
      <c r="AJ259" s="361" t="str">
        <f t="shared" si="101"/>
        <v/>
      </c>
      <c r="AK259" s="361" t="str">
        <f t="shared" si="102"/>
        <v/>
      </c>
      <c r="AL259" s="361" t="str">
        <f t="shared" si="103"/>
        <v/>
      </c>
      <c r="AM259" s="361" t="str">
        <f t="shared" si="104"/>
        <v/>
      </c>
      <c r="AN259" s="362" t="str">
        <f>IF(AF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2,FALSE),IF(OR(AJ259=1,AJ259=2),VLOOKUP(AH259,INDEX((係数_乗用_ガソリン,係数_乗用_CNG,係数_乗用_軽油,係数_乗用_メタノール,係数_乗用_LPG),1,1,AR259):INDEX((係数_乗用_ガソリン,係数_乗用_CNG,係数_乗用_軽油,係数_乗用_メタノール,係数_乗用_LPG),125,5,AR259),2,FALSE))))))</f>
        <v/>
      </c>
      <c r="AO259" s="362" t="str">
        <f>IF(T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3,FALSE),IF(OR(AJ259=1,AJ259=2),VLOOKUP(AH259,INDEX((係数_乗用_ガソリン,係数_乗用_CNG,係数_乗用_軽油,係数_乗用_メタノール,係数_乗用_LPG),1,1,AR259):INDEX((係数_乗用_ガソリン,係数_乗用_CNG,係数_乗用_軽油,係数_乗用_メタノール,係数_乗用_LPG),125,5,AR259),3,FALSE))))))</f>
        <v/>
      </c>
      <c r="AP259" s="361" t="str">
        <f t="shared" si="105"/>
        <v/>
      </c>
      <c r="AQ259" s="363" t="str">
        <f t="shared" si="106"/>
        <v/>
      </c>
      <c r="AR259" s="361" t="str">
        <f t="shared" si="107"/>
        <v/>
      </c>
      <c r="AS259" s="363" t="str">
        <f t="shared" si="108"/>
        <v/>
      </c>
      <c r="AT259" s="364" t="str">
        <f t="shared" si="109"/>
        <v/>
      </c>
      <c r="AX259" s="607" t="b">
        <f t="shared" si="117"/>
        <v>0</v>
      </c>
      <c r="AY259" s="6" t="str">
        <f t="shared" si="118"/>
        <v>FALSEFALSEFALSE</v>
      </c>
      <c r="AZ259" s="608">
        <f t="shared" si="110"/>
        <v>0</v>
      </c>
      <c r="BA259" s="609" t="str">
        <f t="shared" si="119"/>
        <v/>
      </c>
      <c r="BB259" s="609">
        <f t="shared" si="111"/>
        <v>0</v>
      </c>
      <c r="BC259" s="604" t="str">
        <f t="shared" si="112"/>
        <v/>
      </c>
    </row>
    <row r="260" spans="1:55">
      <c r="A260" s="366">
        <v>203</v>
      </c>
      <c r="B260" s="108"/>
      <c r="C260" s="286"/>
      <c r="D260" s="287"/>
      <c r="E260" s="287"/>
      <c r="F260" s="288"/>
      <c r="G260" s="290"/>
      <c r="H260" s="107"/>
      <c r="I260" s="290"/>
      <c r="J260" s="107"/>
      <c r="K260" s="358" t="str">
        <f t="shared" si="90"/>
        <v/>
      </c>
      <c r="L260" s="358">
        <f t="shared" si="113"/>
        <v>0</v>
      </c>
      <c r="M260" s="358">
        <f t="shared" si="114"/>
        <v>0</v>
      </c>
      <c r="N260" s="359" t="str">
        <f t="shared" si="115"/>
        <v/>
      </c>
      <c r="O260" s="359" t="str">
        <f t="shared" si="91"/>
        <v/>
      </c>
      <c r="P260" s="359" t="str">
        <f t="shared" si="92"/>
        <v/>
      </c>
      <c r="Q260" s="359" t="str">
        <f t="shared" si="93"/>
        <v/>
      </c>
      <c r="R260" s="359" t="str">
        <f t="shared" si="94"/>
        <v/>
      </c>
      <c r="S260" s="359" t="str">
        <f t="shared" si="95"/>
        <v/>
      </c>
      <c r="T260" s="431"/>
      <c r="U260" s="515"/>
      <c r="V260" s="108"/>
      <c r="W260" s="109"/>
      <c r="X260" s="110"/>
      <c r="Y260" s="111"/>
      <c r="Z260" s="113"/>
      <c r="AA260" s="112"/>
      <c r="AB260" s="431" t="str">
        <f t="shared" si="96"/>
        <v/>
      </c>
      <c r="AC260" s="704" t="str">
        <f t="shared" si="116"/>
        <v/>
      </c>
      <c r="AD260" s="622"/>
      <c r="AE260" s="462"/>
      <c r="AF260" s="360" t="str">
        <f t="shared" si="97"/>
        <v/>
      </c>
      <c r="AG260" s="360" t="str">
        <f t="shared" si="98"/>
        <v/>
      </c>
      <c r="AH260" s="361" t="str">
        <f t="shared" si="99"/>
        <v/>
      </c>
      <c r="AI260" s="361" t="str">
        <f t="shared" si="100"/>
        <v/>
      </c>
      <c r="AJ260" s="361" t="str">
        <f t="shared" si="101"/>
        <v/>
      </c>
      <c r="AK260" s="361" t="str">
        <f t="shared" si="102"/>
        <v/>
      </c>
      <c r="AL260" s="361" t="str">
        <f t="shared" si="103"/>
        <v/>
      </c>
      <c r="AM260" s="361" t="str">
        <f t="shared" si="104"/>
        <v/>
      </c>
      <c r="AN260" s="362" t="str">
        <f>IF(AF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2,FALSE),IF(OR(AJ260=1,AJ260=2),VLOOKUP(AH260,INDEX((係数_乗用_ガソリン,係数_乗用_CNG,係数_乗用_軽油,係数_乗用_メタノール,係数_乗用_LPG),1,1,AR260):INDEX((係数_乗用_ガソリン,係数_乗用_CNG,係数_乗用_軽油,係数_乗用_メタノール,係数_乗用_LPG),125,5,AR260),2,FALSE))))))</f>
        <v/>
      </c>
      <c r="AO260" s="362" t="str">
        <f>IF(T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3,FALSE),IF(OR(AJ260=1,AJ260=2),VLOOKUP(AH260,INDEX((係数_乗用_ガソリン,係数_乗用_CNG,係数_乗用_軽油,係数_乗用_メタノール,係数_乗用_LPG),1,1,AR260):INDEX((係数_乗用_ガソリン,係数_乗用_CNG,係数_乗用_軽油,係数_乗用_メタノール,係数_乗用_LPG),125,5,AR260),3,FALSE))))))</f>
        <v/>
      </c>
      <c r="AP260" s="361" t="str">
        <f t="shared" si="105"/>
        <v/>
      </c>
      <c r="AQ260" s="363" t="str">
        <f t="shared" si="106"/>
        <v/>
      </c>
      <c r="AR260" s="361" t="str">
        <f t="shared" si="107"/>
        <v/>
      </c>
      <c r="AS260" s="363" t="str">
        <f t="shared" si="108"/>
        <v/>
      </c>
      <c r="AT260" s="364" t="str">
        <f t="shared" si="109"/>
        <v/>
      </c>
      <c r="AX260" s="607" t="b">
        <f t="shared" si="117"/>
        <v>0</v>
      </c>
      <c r="AY260" s="6" t="str">
        <f t="shared" si="118"/>
        <v>FALSEFALSEFALSE</v>
      </c>
      <c r="AZ260" s="608">
        <f t="shared" si="110"/>
        <v>0</v>
      </c>
      <c r="BA260" s="609" t="str">
        <f t="shared" si="119"/>
        <v/>
      </c>
      <c r="BB260" s="609">
        <f t="shared" si="111"/>
        <v>0</v>
      </c>
      <c r="BC260" s="604" t="str">
        <f t="shared" si="112"/>
        <v/>
      </c>
    </row>
    <row r="261" spans="1:55">
      <c r="A261" s="366">
        <v>204</v>
      </c>
      <c r="B261" s="108"/>
      <c r="C261" s="286"/>
      <c r="D261" s="287"/>
      <c r="E261" s="287"/>
      <c r="F261" s="288"/>
      <c r="G261" s="290"/>
      <c r="H261" s="107"/>
      <c r="I261" s="290"/>
      <c r="J261" s="107"/>
      <c r="K261" s="358" t="str">
        <f t="shared" si="90"/>
        <v/>
      </c>
      <c r="L261" s="358">
        <f t="shared" si="113"/>
        <v>0</v>
      </c>
      <c r="M261" s="358">
        <f t="shared" si="114"/>
        <v>0</v>
      </c>
      <c r="N261" s="359" t="str">
        <f t="shared" si="115"/>
        <v/>
      </c>
      <c r="O261" s="359" t="str">
        <f t="shared" si="91"/>
        <v/>
      </c>
      <c r="P261" s="359" t="str">
        <f t="shared" si="92"/>
        <v/>
      </c>
      <c r="Q261" s="359" t="str">
        <f t="shared" si="93"/>
        <v/>
      </c>
      <c r="R261" s="359" t="str">
        <f t="shared" si="94"/>
        <v/>
      </c>
      <c r="S261" s="359" t="str">
        <f t="shared" si="95"/>
        <v/>
      </c>
      <c r="T261" s="431"/>
      <c r="U261" s="515"/>
      <c r="V261" s="108"/>
      <c r="W261" s="109"/>
      <c r="X261" s="110"/>
      <c r="Y261" s="111"/>
      <c r="Z261" s="113"/>
      <c r="AA261" s="112"/>
      <c r="AB261" s="431" t="str">
        <f t="shared" si="96"/>
        <v/>
      </c>
      <c r="AC261" s="704" t="str">
        <f t="shared" si="116"/>
        <v/>
      </c>
      <c r="AD261" s="622"/>
      <c r="AE261" s="462"/>
      <c r="AF261" s="360" t="str">
        <f t="shared" si="97"/>
        <v/>
      </c>
      <c r="AG261" s="360" t="str">
        <f t="shared" si="98"/>
        <v/>
      </c>
      <c r="AH261" s="361" t="str">
        <f t="shared" si="99"/>
        <v/>
      </c>
      <c r="AI261" s="361" t="str">
        <f t="shared" si="100"/>
        <v/>
      </c>
      <c r="AJ261" s="361" t="str">
        <f t="shared" si="101"/>
        <v/>
      </c>
      <c r="AK261" s="361" t="str">
        <f t="shared" si="102"/>
        <v/>
      </c>
      <c r="AL261" s="361" t="str">
        <f t="shared" si="103"/>
        <v/>
      </c>
      <c r="AM261" s="361" t="str">
        <f t="shared" si="104"/>
        <v/>
      </c>
      <c r="AN261" s="362" t="str">
        <f>IF(AF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2,FALSE),IF(OR(AJ261=1,AJ261=2),VLOOKUP(AH261,INDEX((係数_乗用_ガソリン,係数_乗用_CNG,係数_乗用_軽油,係数_乗用_メタノール,係数_乗用_LPG),1,1,AR261):INDEX((係数_乗用_ガソリン,係数_乗用_CNG,係数_乗用_軽油,係数_乗用_メタノール,係数_乗用_LPG),125,5,AR261),2,FALSE))))))</f>
        <v/>
      </c>
      <c r="AO261" s="362" t="str">
        <f>IF(T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3,FALSE),IF(OR(AJ261=1,AJ261=2),VLOOKUP(AH261,INDEX((係数_乗用_ガソリン,係数_乗用_CNG,係数_乗用_軽油,係数_乗用_メタノール,係数_乗用_LPG),1,1,AR261):INDEX((係数_乗用_ガソリン,係数_乗用_CNG,係数_乗用_軽油,係数_乗用_メタノール,係数_乗用_LPG),125,5,AR261),3,FALSE))))))</f>
        <v/>
      </c>
      <c r="AP261" s="361" t="str">
        <f t="shared" si="105"/>
        <v/>
      </c>
      <c r="AQ261" s="363" t="str">
        <f t="shared" si="106"/>
        <v/>
      </c>
      <c r="AR261" s="361" t="str">
        <f t="shared" si="107"/>
        <v/>
      </c>
      <c r="AS261" s="363" t="str">
        <f t="shared" si="108"/>
        <v/>
      </c>
      <c r="AT261" s="364" t="str">
        <f t="shared" si="109"/>
        <v/>
      </c>
      <c r="AX261" s="607" t="b">
        <f t="shared" si="117"/>
        <v>0</v>
      </c>
      <c r="AY261" s="6" t="str">
        <f t="shared" si="118"/>
        <v>FALSEFALSEFALSE</v>
      </c>
      <c r="AZ261" s="608">
        <f t="shared" si="110"/>
        <v>0</v>
      </c>
      <c r="BA261" s="609" t="str">
        <f t="shared" si="119"/>
        <v/>
      </c>
      <c r="BB261" s="609">
        <f t="shared" si="111"/>
        <v>0</v>
      </c>
      <c r="BC261" s="604" t="str">
        <f t="shared" si="112"/>
        <v/>
      </c>
    </row>
    <row r="262" spans="1:55">
      <c r="A262" s="366">
        <v>205</v>
      </c>
      <c r="B262" s="108"/>
      <c r="C262" s="286"/>
      <c r="D262" s="287"/>
      <c r="E262" s="287"/>
      <c r="F262" s="288"/>
      <c r="G262" s="290"/>
      <c r="H262" s="107"/>
      <c r="I262" s="290"/>
      <c r="J262" s="107"/>
      <c r="K262" s="358" t="str">
        <f t="shared" si="90"/>
        <v/>
      </c>
      <c r="L262" s="358">
        <f t="shared" si="113"/>
        <v>0</v>
      </c>
      <c r="M262" s="358">
        <f t="shared" si="114"/>
        <v>0</v>
      </c>
      <c r="N262" s="359" t="str">
        <f t="shared" si="115"/>
        <v/>
      </c>
      <c r="O262" s="359" t="str">
        <f t="shared" si="91"/>
        <v/>
      </c>
      <c r="P262" s="359" t="str">
        <f t="shared" si="92"/>
        <v/>
      </c>
      <c r="Q262" s="359" t="str">
        <f t="shared" si="93"/>
        <v/>
      </c>
      <c r="R262" s="359" t="str">
        <f t="shared" si="94"/>
        <v/>
      </c>
      <c r="S262" s="359" t="str">
        <f t="shared" si="95"/>
        <v/>
      </c>
      <c r="T262" s="431"/>
      <c r="U262" s="515"/>
      <c r="V262" s="108"/>
      <c r="W262" s="109"/>
      <c r="X262" s="110"/>
      <c r="Y262" s="111"/>
      <c r="Z262" s="113"/>
      <c r="AA262" s="112"/>
      <c r="AB262" s="431" t="str">
        <f t="shared" si="96"/>
        <v/>
      </c>
      <c r="AC262" s="704" t="str">
        <f t="shared" si="116"/>
        <v/>
      </c>
      <c r="AD262" s="622"/>
      <c r="AE262" s="462"/>
      <c r="AF262" s="360" t="str">
        <f t="shared" si="97"/>
        <v/>
      </c>
      <c r="AG262" s="360" t="str">
        <f t="shared" si="98"/>
        <v/>
      </c>
      <c r="AH262" s="361" t="str">
        <f t="shared" si="99"/>
        <v/>
      </c>
      <c r="AI262" s="361" t="str">
        <f t="shared" si="100"/>
        <v/>
      </c>
      <c r="AJ262" s="361" t="str">
        <f t="shared" si="101"/>
        <v/>
      </c>
      <c r="AK262" s="361" t="str">
        <f t="shared" si="102"/>
        <v/>
      </c>
      <c r="AL262" s="361" t="str">
        <f t="shared" si="103"/>
        <v/>
      </c>
      <c r="AM262" s="361" t="str">
        <f t="shared" si="104"/>
        <v/>
      </c>
      <c r="AN262" s="362" t="str">
        <f>IF(AF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2,FALSE),IF(OR(AJ262=1,AJ262=2),VLOOKUP(AH262,INDEX((係数_乗用_ガソリン,係数_乗用_CNG,係数_乗用_軽油,係数_乗用_メタノール,係数_乗用_LPG),1,1,AR262):INDEX((係数_乗用_ガソリン,係数_乗用_CNG,係数_乗用_軽油,係数_乗用_メタノール,係数_乗用_LPG),125,5,AR262),2,FALSE))))))</f>
        <v/>
      </c>
      <c r="AO262" s="362" t="str">
        <f>IF(T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3,FALSE),IF(OR(AJ262=1,AJ262=2),VLOOKUP(AH262,INDEX((係数_乗用_ガソリン,係数_乗用_CNG,係数_乗用_軽油,係数_乗用_メタノール,係数_乗用_LPG),1,1,AR262):INDEX((係数_乗用_ガソリン,係数_乗用_CNG,係数_乗用_軽油,係数_乗用_メタノール,係数_乗用_LPG),125,5,AR262),3,FALSE))))))</f>
        <v/>
      </c>
      <c r="AP262" s="361" t="str">
        <f t="shared" si="105"/>
        <v/>
      </c>
      <c r="AQ262" s="363" t="str">
        <f t="shared" si="106"/>
        <v/>
      </c>
      <c r="AR262" s="361" t="str">
        <f t="shared" si="107"/>
        <v/>
      </c>
      <c r="AS262" s="363" t="str">
        <f t="shared" si="108"/>
        <v/>
      </c>
      <c r="AT262" s="364" t="str">
        <f t="shared" si="109"/>
        <v/>
      </c>
      <c r="AX262" s="607" t="b">
        <f t="shared" si="117"/>
        <v>0</v>
      </c>
      <c r="AY262" s="6" t="str">
        <f t="shared" si="118"/>
        <v>FALSEFALSEFALSE</v>
      </c>
      <c r="AZ262" s="608">
        <f t="shared" si="110"/>
        <v>0</v>
      </c>
      <c r="BA262" s="609" t="str">
        <f t="shared" si="119"/>
        <v/>
      </c>
      <c r="BB262" s="609">
        <f t="shared" si="111"/>
        <v>0</v>
      </c>
      <c r="BC262" s="604" t="str">
        <f t="shared" si="112"/>
        <v/>
      </c>
    </row>
    <row r="263" spans="1:55">
      <c r="A263" s="366">
        <v>206</v>
      </c>
      <c r="B263" s="108"/>
      <c r="C263" s="286"/>
      <c r="D263" s="287"/>
      <c r="E263" s="287"/>
      <c r="F263" s="288"/>
      <c r="G263" s="290"/>
      <c r="H263" s="107"/>
      <c r="I263" s="290"/>
      <c r="J263" s="107"/>
      <c r="K263" s="358" t="str">
        <f t="shared" si="90"/>
        <v/>
      </c>
      <c r="L263" s="358">
        <f t="shared" si="113"/>
        <v>0</v>
      </c>
      <c r="M263" s="358">
        <f t="shared" si="114"/>
        <v>0</v>
      </c>
      <c r="N263" s="359" t="str">
        <f t="shared" si="115"/>
        <v/>
      </c>
      <c r="O263" s="359" t="str">
        <f t="shared" si="91"/>
        <v/>
      </c>
      <c r="P263" s="359" t="str">
        <f t="shared" si="92"/>
        <v/>
      </c>
      <c r="Q263" s="359" t="str">
        <f t="shared" si="93"/>
        <v/>
      </c>
      <c r="R263" s="359" t="str">
        <f t="shared" si="94"/>
        <v/>
      </c>
      <c r="S263" s="359" t="str">
        <f t="shared" si="95"/>
        <v/>
      </c>
      <c r="T263" s="431"/>
      <c r="U263" s="515"/>
      <c r="V263" s="108"/>
      <c r="W263" s="109"/>
      <c r="X263" s="110"/>
      <c r="Y263" s="111"/>
      <c r="Z263" s="113"/>
      <c r="AA263" s="112"/>
      <c r="AB263" s="431" t="str">
        <f t="shared" si="96"/>
        <v/>
      </c>
      <c r="AC263" s="704" t="str">
        <f t="shared" si="116"/>
        <v/>
      </c>
      <c r="AD263" s="622"/>
      <c r="AE263" s="462"/>
      <c r="AF263" s="360" t="str">
        <f t="shared" si="97"/>
        <v/>
      </c>
      <c r="AG263" s="360" t="str">
        <f t="shared" si="98"/>
        <v/>
      </c>
      <c r="AH263" s="361" t="str">
        <f t="shared" si="99"/>
        <v/>
      </c>
      <c r="AI263" s="361" t="str">
        <f t="shared" si="100"/>
        <v/>
      </c>
      <c r="AJ263" s="361" t="str">
        <f t="shared" si="101"/>
        <v/>
      </c>
      <c r="AK263" s="361" t="str">
        <f t="shared" si="102"/>
        <v/>
      </c>
      <c r="AL263" s="361" t="str">
        <f t="shared" si="103"/>
        <v/>
      </c>
      <c r="AM263" s="361" t="str">
        <f t="shared" si="104"/>
        <v/>
      </c>
      <c r="AN263" s="362" t="str">
        <f>IF(AF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2,FALSE),IF(OR(AJ263=1,AJ263=2),VLOOKUP(AH263,INDEX((係数_乗用_ガソリン,係数_乗用_CNG,係数_乗用_軽油,係数_乗用_メタノール,係数_乗用_LPG),1,1,AR263):INDEX((係数_乗用_ガソリン,係数_乗用_CNG,係数_乗用_軽油,係数_乗用_メタノール,係数_乗用_LPG),125,5,AR263),2,FALSE))))))</f>
        <v/>
      </c>
      <c r="AO263" s="362" t="str">
        <f>IF(T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3,FALSE),IF(OR(AJ263=1,AJ263=2),VLOOKUP(AH263,INDEX((係数_乗用_ガソリン,係数_乗用_CNG,係数_乗用_軽油,係数_乗用_メタノール,係数_乗用_LPG),1,1,AR263):INDEX((係数_乗用_ガソリン,係数_乗用_CNG,係数_乗用_軽油,係数_乗用_メタノール,係数_乗用_LPG),125,5,AR263),3,FALSE))))))</f>
        <v/>
      </c>
      <c r="AP263" s="361" t="str">
        <f t="shared" si="105"/>
        <v/>
      </c>
      <c r="AQ263" s="363" t="str">
        <f t="shared" si="106"/>
        <v/>
      </c>
      <c r="AR263" s="361" t="str">
        <f t="shared" si="107"/>
        <v/>
      </c>
      <c r="AS263" s="363" t="str">
        <f t="shared" si="108"/>
        <v/>
      </c>
      <c r="AT263" s="364" t="str">
        <f t="shared" si="109"/>
        <v/>
      </c>
      <c r="AX263" s="607" t="b">
        <f t="shared" si="117"/>
        <v>0</v>
      </c>
      <c r="AY263" s="6" t="str">
        <f t="shared" si="118"/>
        <v>FALSEFALSEFALSE</v>
      </c>
      <c r="AZ263" s="608">
        <f t="shared" si="110"/>
        <v>0</v>
      </c>
      <c r="BA263" s="609" t="str">
        <f t="shared" si="119"/>
        <v/>
      </c>
      <c r="BB263" s="609">
        <f t="shared" si="111"/>
        <v>0</v>
      </c>
      <c r="BC263" s="604" t="str">
        <f t="shared" si="112"/>
        <v/>
      </c>
    </row>
    <row r="264" spans="1:55">
      <c r="A264" s="366">
        <v>207</v>
      </c>
      <c r="B264" s="108"/>
      <c r="C264" s="286"/>
      <c r="D264" s="287"/>
      <c r="E264" s="287"/>
      <c r="F264" s="288"/>
      <c r="G264" s="290"/>
      <c r="H264" s="107"/>
      <c r="I264" s="290"/>
      <c r="J264" s="107"/>
      <c r="K264" s="358" t="str">
        <f t="shared" si="90"/>
        <v/>
      </c>
      <c r="L264" s="358">
        <f t="shared" si="113"/>
        <v>0</v>
      </c>
      <c r="M264" s="358">
        <f t="shared" si="114"/>
        <v>0</v>
      </c>
      <c r="N264" s="359" t="str">
        <f t="shared" si="115"/>
        <v/>
      </c>
      <c r="O264" s="359" t="str">
        <f t="shared" si="91"/>
        <v/>
      </c>
      <c r="P264" s="359" t="str">
        <f t="shared" si="92"/>
        <v/>
      </c>
      <c r="Q264" s="359" t="str">
        <f t="shared" si="93"/>
        <v/>
      </c>
      <c r="R264" s="359" t="str">
        <f t="shared" si="94"/>
        <v/>
      </c>
      <c r="S264" s="359" t="str">
        <f t="shared" si="95"/>
        <v/>
      </c>
      <c r="T264" s="431"/>
      <c r="U264" s="515"/>
      <c r="V264" s="108"/>
      <c r="W264" s="109"/>
      <c r="X264" s="110"/>
      <c r="Y264" s="111"/>
      <c r="Z264" s="113"/>
      <c r="AA264" s="112"/>
      <c r="AB264" s="431" t="str">
        <f t="shared" si="96"/>
        <v/>
      </c>
      <c r="AC264" s="704" t="str">
        <f t="shared" si="116"/>
        <v/>
      </c>
      <c r="AD264" s="622"/>
      <c r="AE264" s="462"/>
      <c r="AF264" s="360" t="str">
        <f t="shared" si="97"/>
        <v/>
      </c>
      <c r="AG264" s="360" t="str">
        <f t="shared" si="98"/>
        <v/>
      </c>
      <c r="AH264" s="361" t="str">
        <f t="shared" si="99"/>
        <v/>
      </c>
      <c r="AI264" s="361" t="str">
        <f t="shared" si="100"/>
        <v/>
      </c>
      <c r="AJ264" s="361" t="str">
        <f t="shared" si="101"/>
        <v/>
      </c>
      <c r="AK264" s="361" t="str">
        <f t="shared" si="102"/>
        <v/>
      </c>
      <c r="AL264" s="361" t="str">
        <f t="shared" si="103"/>
        <v/>
      </c>
      <c r="AM264" s="361" t="str">
        <f t="shared" si="104"/>
        <v/>
      </c>
      <c r="AN264" s="362" t="str">
        <f>IF(AF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2,FALSE),IF(OR(AJ264=1,AJ264=2),VLOOKUP(AH264,INDEX((係数_乗用_ガソリン,係数_乗用_CNG,係数_乗用_軽油,係数_乗用_メタノール,係数_乗用_LPG),1,1,AR264):INDEX((係数_乗用_ガソリン,係数_乗用_CNG,係数_乗用_軽油,係数_乗用_メタノール,係数_乗用_LPG),125,5,AR264),2,FALSE))))))</f>
        <v/>
      </c>
      <c r="AO264" s="362" t="str">
        <f>IF(T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3,FALSE),IF(OR(AJ264=1,AJ264=2),VLOOKUP(AH264,INDEX((係数_乗用_ガソリン,係数_乗用_CNG,係数_乗用_軽油,係数_乗用_メタノール,係数_乗用_LPG),1,1,AR264):INDEX((係数_乗用_ガソリン,係数_乗用_CNG,係数_乗用_軽油,係数_乗用_メタノール,係数_乗用_LPG),125,5,AR264),3,FALSE))))))</f>
        <v/>
      </c>
      <c r="AP264" s="361" t="str">
        <f t="shared" si="105"/>
        <v/>
      </c>
      <c r="AQ264" s="363" t="str">
        <f t="shared" si="106"/>
        <v/>
      </c>
      <c r="AR264" s="361" t="str">
        <f t="shared" si="107"/>
        <v/>
      </c>
      <c r="AS264" s="363" t="str">
        <f t="shared" si="108"/>
        <v/>
      </c>
      <c r="AT264" s="364" t="str">
        <f t="shared" si="109"/>
        <v/>
      </c>
      <c r="AX264" s="607" t="b">
        <f t="shared" si="117"/>
        <v>0</v>
      </c>
      <c r="AY264" s="6" t="str">
        <f t="shared" si="118"/>
        <v>FALSEFALSEFALSE</v>
      </c>
      <c r="AZ264" s="608">
        <f t="shared" si="110"/>
        <v>0</v>
      </c>
      <c r="BA264" s="609" t="str">
        <f t="shared" si="119"/>
        <v/>
      </c>
      <c r="BB264" s="609">
        <f t="shared" si="111"/>
        <v>0</v>
      </c>
      <c r="BC264" s="604" t="str">
        <f t="shared" si="112"/>
        <v/>
      </c>
    </row>
    <row r="265" spans="1:55">
      <c r="A265" s="366">
        <v>208</v>
      </c>
      <c r="B265" s="108"/>
      <c r="C265" s="286"/>
      <c r="D265" s="287"/>
      <c r="E265" s="287"/>
      <c r="F265" s="288"/>
      <c r="G265" s="290"/>
      <c r="H265" s="107"/>
      <c r="I265" s="290"/>
      <c r="J265" s="107"/>
      <c r="K265" s="358" t="str">
        <f t="shared" si="90"/>
        <v/>
      </c>
      <c r="L265" s="358">
        <f t="shared" si="113"/>
        <v>0</v>
      </c>
      <c r="M265" s="358">
        <f t="shared" si="114"/>
        <v>0</v>
      </c>
      <c r="N265" s="359" t="str">
        <f t="shared" si="115"/>
        <v/>
      </c>
      <c r="O265" s="359" t="str">
        <f t="shared" si="91"/>
        <v/>
      </c>
      <c r="P265" s="359" t="str">
        <f t="shared" si="92"/>
        <v/>
      </c>
      <c r="Q265" s="359" t="str">
        <f t="shared" si="93"/>
        <v/>
      </c>
      <c r="R265" s="359" t="str">
        <f t="shared" si="94"/>
        <v/>
      </c>
      <c r="S265" s="359" t="str">
        <f t="shared" si="95"/>
        <v/>
      </c>
      <c r="T265" s="431"/>
      <c r="U265" s="515"/>
      <c r="V265" s="108"/>
      <c r="W265" s="109"/>
      <c r="X265" s="110"/>
      <c r="Y265" s="111"/>
      <c r="Z265" s="113"/>
      <c r="AA265" s="112"/>
      <c r="AB265" s="431" t="str">
        <f t="shared" si="96"/>
        <v/>
      </c>
      <c r="AC265" s="704" t="str">
        <f t="shared" si="116"/>
        <v/>
      </c>
      <c r="AD265" s="622"/>
      <c r="AE265" s="462"/>
      <c r="AF265" s="360" t="str">
        <f t="shared" si="97"/>
        <v/>
      </c>
      <c r="AG265" s="360" t="str">
        <f t="shared" si="98"/>
        <v/>
      </c>
      <c r="AH265" s="361" t="str">
        <f t="shared" si="99"/>
        <v/>
      </c>
      <c r="AI265" s="361" t="str">
        <f t="shared" si="100"/>
        <v/>
      </c>
      <c r="AJ265" s="361" t="str">
        <f t="shared" si="101"/>
        <v/>
      </c>
      <c r="AK265" s="361" t="str">
        <f t="shared" si="102"/>
        <v/>
      </c>
      <c r="AL265" s="361" t="str">
        <f t="shared" si="103"/>
        <v/>
      </c>
      <c r="AM265" s="361" t="str">
        <f t="shared" si="104"/>
        <v/>
      </c>
      <c r="AN265" s="362" t="str">
        <f>IF(AF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2,FALSE),IF(OR(AJ265=1,AJ265=2),VLOOKUP(AH265,INDEX((係数_乗用_ガソリン,係数_乗用_CNG,係数_乗用_軽油,係数_乗用_メタノール,係数_乗用_LPG),1,1,AR265):INDEX((係数_乗用_ガソリン,係数_乗用_CNG,係数_乗用_軽油,係数_乗用_メタノール,係数_乗用_LPG),125,5,AR265),2,FALSE))))))</f>
        <v/>
      </c>
      <c r="AO265" s="362" t="str">
        <f>IF(T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3,FALSE),IF(OR(AJ265=1,AJ265=2),VLOOKUP(AH265,INDEX((係数_乗用_ガソリン,係数_乗用_CNG,係数_乗用_軽油,係数_乗用_メタノール,係数_乗用_LPG),1,1,AR265):INDEX((係数_乗用_ガソリン,係数_乗用_CNG,係数_乗用_軽油,係数_乗用_メタノール,係数_乗用_LPG),125,5,AR265),3,FALSE))))))</f>
        <v/>
      </c>
      <c r="AP265" s="361" t="str">
        <f t="shared" si="105"/>
        <v/>
      </c>
      <c r="AQ265" s="363" t="str">
        <f t="shared" si="106"/>
        <v/>
      </c>
      <c r="AR265" s="361" t="str">
        <f t="shared" si="107"/>
        <v/>
      </c>
      <c r="AS265" s="363" t="str">
        <f t="shared" si="108"/>
        <v/>
      </c>
      <c r="AT265" s="364" t="str">
        <f t="shared" si="109"/>
        <v/>
      </c>
      <c r="AX265" s="607" t="b">
        <f t="shared" si="117"/>
        <v>0</v>
      </c>
      <c r="AY265" s="6" t="str">
        <f t="shared" si="118"/>
        <v>FALSEFALSEFALSE</v>
      </c>
      <c r="AZ265" s="608">
        <f t="shared" si="110"/>
        <v>0</v>
      </c>
      <c r="BA265" s="609" t="str">
        <f t="shared" si="119"/>
        <v/>
      </c>
      <c r="BB265" s="609">
        <f t="shared" si="111"/>
        <v>0</v>
      </c>
      <c r="BC265" s="604" t="str">
        <f t="shared" si="112"/>
        <v/>
      </c>
    </row>
    <row r="266" spans="1:55">
      <c r="A266" s="366">
        <v>209</v>
      </c>
      <c r="B266" s="108"/>
      <c r="C266" s="286"/>
      <c r="D266" s="287"/>
      <c r="E266" s="287"/>
      <c r="F266" s="288"/>
      <c r="G266" s="290"/>
      <c r="H266" s="107"/>
      <c r="I266" s="290"/>
      <c r="J266" s="107"/>
      <c r="K266" s="358" t="str">
        <f t="shared" si="90"/>
        <v/>
      </c>
      <c r="L266" s="358">
        <f t="shared" si="113"/>
        <v>0</v>
      </c>
      <c r="M266" s="358">
        <f t="shared" si="114"/>
        <v>0</v>
      </c>
      <c r="N266" s="359" t="str">
        <f t="shared" si="115"/>
        <v/>
      </c>
      <c r="O266" s="359" t="str">
        <f t="shared" si="91"/>
        <v/>
      </c>
      <c r="P266" s="359" t="str">
        <f t="shared" si="92"/>
        <v/>
      </c>
      <c r="Q266" s="359" t="str">
        <f t="shared" si="93"/>
        <v/>
      </c>
      <c r="R266" s="359" t="str">
        <f t="shared" si="94"/>
        <v/>
      </c>
      <c r="S266" s="359" t="str">
        <f t="shared" si="95"/>
        <v/>
      </c>
      <c r="T266" s="431"/>
      <c r="U266" s="515"/>
      <c r="V266" s="108"/>
      <c r="W266" s="109"/>
      <c r="X266" s="110"/>
      <c r="Y266" s="111"/>
      <c r="Z266" s="113"/>
      <c r="AA266" s="112"/>
      <c r="AB266" s="431" t="str">
        <f t="shared" si="96"/>
        <v/>
      </c>
      <c r="AC266" s="704" t="str">
        <f t="shared" si="116"/>
        <v/>
      </c>
      <c r="AD266" s="622"/>
      <c r="AE266" s="462"/>
      <c r="AF266" s="360" t="str">
        <f t="shared" si="97"/>
        <v/>
      </c>
      <c r="AG266" s="360" t="str">
        <f t="shared" si="98"/>
        <v/>
      </c>
      <c r="AH266" s="361" t="str">
        <f t="shared" si="99"/>
        <v/>
      </c>
      <c r="AI266" s="361" t="str">
        <f t="shared" si="100"/>
        <v/>
      </c>
      <c r="AJ266" s="361" t="str">
        <f t="shared" si="101"/>
        <v/>
      </c>
      <c r="AK266" s="361" t="str">
        <f t="shared" si="102"/>
        <v/>
      </c>
      <c r="AL266" s="361" t="str">
        <f t="shared" si="103"/>
        <v/>
      </c>
      <c r="AM266" s="361" t="str">
        <f t="shared" si="104"/>
        <v/>
      </c>
      <c r="AN266" s="362" t="str">
        <f>IF(AF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2,FALSE),IF(OR(AJ266=1,AJ266=2),VLOOKUP(AH266,INDEX((係数_乗用_ガソリン,係数_乗用_CNG,係数_乗用_軽油,係数_乗用_メタノール,係数_乗用_LPG),1,1,AR266):INDEX((係数_乗用_ガソリン,係数_乗用_CNG,係数_乗用_軽油,係数_乗用_メタノール,係数_乗用_LPG),125,5,AR266),2,FALSE))))))</f>
        <v/>
      </c>
      <c r="AO266" s="362" t="str">
        <f>IF(T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3,FALSE),IF(OR(AJ266=1,AJ266=2),VLOOKUP(AH266,INDEX((係数_乗用_ガソリン,係数_乗用_CNG,係数_乗用_軽油,係数_乗用_メタノール,係数_乗用_LPG),1,1,AR266):INDEX((係数_乗用_ガソリン,係数_乗用_CNG,係数_乗用_軽油,係数_乗用_メタノール,係数_乗用_LPG),125,5,AR266),3,FALSE))))))</f>
        <v/>
      </c>
      <c r="AP266" s="361" t="str">
        <f t="shared" si="105"/>
        <v/>
      </c>
      <c r="AQ266" s="363" t="str">
        <f t="shared" si="106"/>
        <v/>
      </c>
      <c r="AR266" s="361" t="str">
        <f t="shared" si="107"/>
        <v/>
      </c>
      <c r="AS266" s="363" t="str">
        <f t="shared" si="108"/>
        <v/>
      </c>
      <c r="AT266" s="364" t="str">
        <f t="shared" si="109"/>
        <v/>
      </c>
      <c r="AX266" s="607" t="b">
        <f t="shared" si="117"/>
        <v>0</v>
      </c>
      <c r="AY266" s="6" t="str">
        <f t="shared" si="118"/>
        <v>FALSEFALSEFALSE</v>
      </c>
      <c r="AZ266" s="608">
        <f t="shared" si="110"/>
        <v>0</v>
      </c>
      <c r="BA266" s="609" t="str">
        <f t="shared" si="119"/>
        <v/>
      </c>
      <c r="BB266" s="609">
        <f t="shared" si="111"/>
        <v>0</v>
      </c>
      <c r="BC266" s="604" t="str">
        <f t="shared" si="112"/>
        <v/>
      </c>
    </row>
    <row r="267" spans="1:55">
      <c r="A267" s="366">
        <v>210</v>
      </c>
      <c r="B267" s="108"/>
      <c r="C267" s="286"/>
      <c r="D267" s="287"/>
      <c r="E267" s="287"/>
      <c r="F267" s="288"/>
      <c r="G267" s="290"/>
      <c r="H267" s="107"/>
      <c r="I267" s="290"/>
      <c r="J267" s="107"/>
      <c r="K267" s="358" t="str">
        <f t="shared" si="90"/>
        <v/>
      </c>
      <c r="L267" s="358">
        <f t="shared" si="113"/>
        <v>0</v>
      </c>
      <c r="M267" s="358">
        <f t="shared" si="114"/>
        <v>0</v>
      </c>
      <c r="N267" s="359" t="str">
        <f t="shared" si="115"/>
        <v/>
      </c>
      <c r="O267" s="359" t="str">
        <f t="shared" si="91"/>
        <v/>
      </c>
      <c r="P267" s="359" t="str">
        <f t="shared" si="92"/>
        <v/>
      </c>
      <c r="Q267" s="359" t="str">
        <f t="shared" si="93"/>
        <v/>
      </c>
      <c r="R267" s="359" t="str">
        <f t="shared" si="94"/>
        <v/>
      </c>
      <c r="S267" s="359" t="str">
        <f t="shared" si="95"/>
        <v/>
      </c>
      <c r="T267" s="431"/>
      <c r="U267" s="515"/>
      <c r="V267" s="108"/>
      <c r="W267" s="109"/>
      <c r="X267" s="110"/>
      <c r="Y267" s="111"/>
      <c r="Z267" s="113"/>
      <c r="AA267" s="112"/>
      <c r="AB267" s="431" t="str">
        <f t="shared" si="96"/>
        <v/>
      </c>
      <c r="AC267" s="704" t="str">
        <f t="shared" si="116"/>
        <v/>
      </c>
      <c r="AD267" s="622"/>
      <c r="AE267" s="462"/>
      <c r="AF267" s="360" t="str">
        <f t="shared" si="97"/>
        <v/>
      </c>
      <c r="AG267" s="360" t="str">
        <f t="shared" si="98"/>
        <v/>
      </c>
      <c r="AH267" s="361" t="str">
        <f t="shared" si="99"/>
        <v/>
      </c>
      <c r="AI267" s="361" t="str">
        <f t="shared" si="100"/>
        <v/>
      </c>
      <c r="AJ267" s="361" t="str">
        <f t="shared" si="101"/>
        <v/>
      </c>
      <c r="AK267" s="361" t="str">
        <f t="shared" si="102"/>
        <v/>
      </c>
      <c r="AL267" s="361" t="str">
        <f t="shared" si="103"/>
        <v/>
      </c>
      <c r="AM267" s="361" t="str">
        <f t="shared" si="104"/>
        <v/>
      </c>
      <c r="AN267" s="362" t="str">
        <f>IF(AF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2,FALSE),IF(OR(AJ267=1,AJ267=2),VLOOKUP(AH267,INDEX((係数_乗用_ガソリン,係数_乗用_CNG,係数_乗用_軽油,係数_乗用_メタノール,係数_乗用_LPG),1,1,AR267):INDEX((係数_乗用_ガソリン,係数_乗用_CNG,係数_乗用_軽油,係数_乗用_メタノール,係数_乗用_LPG),125,5,AR267),2,FALSE))))))</f>
        <v/>
      </c>
      <c r="AO267" s="362" t="str">
        <f>IF(T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3,FALSE),IF(OR(AJ267=1,AJ267=2),VLOOKUP(AH267,INDEX((係数_乗用_ガソリン,係数_乗用_CNG,係数_乗用_軽油,係数_乗用_メタノール,係数_乗用_LPG),1,1,AR267):INDEX((係数_乗用_ガソリン,係数_乗用_CNG,係数_乗用_軽油,係数_乗用_メタノール,係数_乗用_LPG),125,5,AR267),3,FALSE))))))</f>
        <v/>
      </c>
      <c r="AP267" s="361" t="str">
        <f t="shared" si="105"/>
        <v/>
      </c>
      <c r="AQ267" s="363" t="str">
        <f t="shared" si="106"/>
        <v/>
      </c>
      <c r="AR267" s="361" t="str">
        <f t="shared" si="107"/>
        <v/>
      </c>
      <c r="AS267" s="363" t="str">
        <f t="shared" si="108"/>
        <v/>
      </c>
      <c r="AT267" s="364" t="str">
        <f t="shared" si="109"/>
        <v/>
      </c>
      <c r="AX267" s="607" t="b">
        <f t="shared" si="117"/>
        <v>0</v>
      </c>
      <c r="AY267" s="6" t="str">
        <f t="shared" si="118"/>
        <v>FALSEFALSEFALSE</v>
      </c>
      <c r="AZ267" s="608">
        <f t="shared" si="110"/>
        <v>0</v>
      </c>
      <c r="BA267" s="609" t="str">
        <f t="shared" si="119"/>
        <v/>
      </c>
      <c r="BB267" s="609">
        <f t="shared" si="111"/>
        <v>0</v>
      </c>
      <c r="BC267" s="604" t="str">
        <f t="shared" si="112"/>
        <v/>
      </c>
    </row>
    <row r="268" spans="1:55">
      <c r="A268" s="366">
        <v>211</v>
      </c>
      <c r="B268" s="108"/>
      <c r="C268" s="286"/>
      <c r="D268" s="287"/>
      <c r="E268" s="287"/>
      <c r="F268" s="288"/>
      <c r="G268" s="290"/>
      <c r="H268" s="107"/>
      <c r="I268" s="290"/>
      <c r="J268" s="107"/>
      <c r="K268" s="358" t="str">
        <f t="shared" si="90"/>
        <v/>
      </c>
      <c r="L268" s="358">
        <f t="shared" si="113"/>
        <v>0</v>
      </c>
      <c r="M268" s="358">
        <f t="shared" si="114"/>
        <v>0</v>
      </c>
      <c r="N268" s="359" t="str">
        <f t="shared" si="115"/>
        <v/>
      </c>
      <c r="O268" s="359" t="str">
        <f t="shared" si="91"/>
        <v/>
      </c>
      <c r="P268" s="359" t="str">
        <f t="shared" si="92"/>
        <v/>
      </c>
      <c r="Q268" s="359" t="str">
        <f t="shared" si="93"/>
        <v/>
      </c>
      <c r="R268" s="359" t="str">
        <f t="shared" si="94"/>
        <v/>
      </c>
      <c r="S268" s="359" t="str">
        <f t="shared" si="95"/>
        <v/>
      </c>
      <c r="T268" s="431"/>
      <c r="U268" s="515"/>
      <c r="V268" s="108"/>
      <c r="W268" s="109"/>
      <c r="X268" s="110"/>
      <c r="Y268" s="111"/>
      <c r="Z268" s="113"/>
      <c r="AA268" s="112"/>
      <c r="AB268" s="431" t="str">
        <f t="shared" si="96"/>
        <v/>
      </c>
      <c r="AC268" s="704" t="str">
        <f t="shared" si="116"/>
        <v/>
      </c>
      <c r="AD268" s="622"/>
      <c r="AE268" s="462"/>
      <c r="AF268" s="360" t="str">
        <f t="shared" si="97"/>
        <v/>
      </c>
      <c r="AG268" s="360" t="str">
        <f t="shared" si="98"/>
        <v/>
      </c>
      <c r="AH268" s="361" t="str">
        <f t="shared" si="99"/>
        <v/>
      </c>
      <c r="AI268" s="361" t="str">
        <f t="shared" si="100"/>
        <v/>
      </c>
      <c r="AJ268" s="361" t="str">
        <f t="shared" si="101"/>
        <v/>
      </c>
      <c r="AK268" s="361" t="str">
        <f t="shared" si="102"/>
        <v/>
      </c>
      <c r="AL268" s="361" t="str">
        <f t="shared" si="103"/>
        <v/>
      </c>
      <c r="AM268" s="361" t="str">
        <f t="shared" si="104"/>
        <v/>
      </c>
      <c r="AN268" s="362" t="str">
        <f>IF(AF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2,FALSE),IF(OR(AJ268=1,AJ268=2),VLOOKUP(AH268,INDEX((係数_乗用_ガソリン,係数_乗用_CNG,係数_乗用_軽油,係数_乗用_メタノール,係数_乗用_LPG),1,1,AR268):INDEX((係数_乗用_ガソリン,係数_乗用_CNG,係数_乗用_軽油,係数_乗用_メタノール,係数_乗用_LPG),125,5,AR268),2,FALSE))))))</f>
        <v/>
      </c>
      <c r="AO268" s="362" t="str">
        <f>IF(T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3,FALSE),IF(OR(AJ268=1,AJ268=2),VLOOKUP(AH268,INDEX((係数_乗用_ガソリン,係数_乗用_CNG,係数_乗用_軽油,係数_乗用_メタノール,係数_乗用_LPG),1,1,AR268):INDEX((係数_乗用_ガソリン,係数_乗用_CNG,係数_乗用_軽油,係数_乗用_メタノール,係数_乗用_LPG),125,5,AR268),3,FALSE))))))</f>
        <v/>
      </c>
      <c r="AP268" s="361" t="str">
        <f t="shared" si="105"/>
        <v/>
      </c>
      <c r="AQ268" s="363" t="str">
        <f t="shared" si="106"/>
        <v/>
      </c>
      <c r="AR268" s="361" t="str">
        <f t="shared" si="107"/>
        <v/>
      </c>
      <c r="AS268" s="363" t="str">
        <f t="shared" si="108"/>
        <v/>
      </c>
      <c r="AT268" s="364" t="str">
        <f t="shared" si="109"/>
        <v/>
      </c>
      <c r="AX268" s="607" t="b">
        <f t="shared" si="117"/>
        <v>0</v>
      </c>
      <c r="AY268" s="6" t="str">
        <f t="shared" si="118"/>
        <v>FALSEFALSEFALSE</v>
      </c>
      <c r="AZ268" s="608">
        <f t="shared" si="110"/>
        <v>0</v>
      </c>
      <c r="BA268" s="609" t="str">
        <f t="shared" si="119"/>
        <v/>
      </c>
      <c r="BB268" s="609">
        <f t="shared" si="111"/>
        <v>0</v>
      </c>
      <c r="BC268" s="604" t="str">
        <f t="shared" si="112"/>
        <v/>
      </c>
    </row>
    <row r="269" spans="1:55">
      <c r="A269" s="366">
        <v>212</v>
      </c>
      <c r="B269" s="108"/>
      <c r="C269" s="286"/>
      <c r="D269" s="287"/>
      <c r="E269" s="287"/>
      <c r="F269" s="288"/>
      <c r="G269" s="290"/>
      <c r="H269" s="107"/>
      <c r="I269" s="290"/>
      <c r="J269" s="107"/>
      <c r="K269" s="358" t="str">
        <f t="shared" si="90"/>
        <v/>
      </c>
      <c r="L269" s="358">
        <f t="shared" si="113"/>
        <v>0</v>
      </c>
      <c r="M269" s="358">
        <f t="shared" si="114"/>
        <v>0</v>
      </c>
      <c r="N269" s="359" t="str">
        <f t="shared" si="115"/>
        <v/>
      </c>
      <c r="O269" s="359" t="str">
        <f t="shared" si="91"/>
        <v/>
      </c>
      <c r="P269" s="359" t="str">
        <f t="shared" si="92"/>
        <v/>
      </c>
      <c r="Q269" s="359" t="str">
        <f t="shared" si="93"/>
        <v/>
      </c>
      <c r="R269" s="359" t="str">
        <f t="shared" si="94"/>
        <v/>
      </c>
      <c r="S269" s="359" t="str">
        <f t="shared" si="95"/>
        <v/>
      </c>
      <c r="T269" s="431"/>
      <c r="U269" s="515"/>
      <c r="V269" s="108"/>
      <c r="W269" s="109"/>
      <c r="X269" s="110"/>
      <c r="Y269" s="111"/>
      <c r="Z269" s="113"/>
      <c r="AA269" s="112"/>
      <c r="AB269" s="431" t="str">
        <f t="shared" si="96"/>
        <v/>
      </c>
      <c r="AC269" s="704" t="str">
        <f t="shared" si="116"/>
        <v/>
      </c>
      <c r="AD269" s="622"/>
      <c r="AE269" s="462"/>
      <c r="AF269" s="360" t="str">
        <f t="shared" si="97"/>
        <v/>
      </c>
      <c r="AG269" s="360" t="str">
        <f t="shared" si="98"/>
        <v/>
      </c>
      <c r="AH269" s="361" t="str">
        <f t="shared" si="99"/>
        <v/>
      </c>
      <c r="AI269" s="361" t="str">
        <f t="shared" si="100"/>
        <v/>
      </c>
      <c r="AJ269" s="361" t="str">
        <f t="shared" si="101"/>
        <v/>
      </c>
      <c r="AK269" s="361" t="str">
        <f t="shared" si="102"/>
        <v/>
      </c>
      <c r="AL269" s="361" t="str">
        <f t="shared" si="103"/>
        <v/>
      </c>
      <c r="AM269" s="361" t="str">
        <f t="shared" si="104"/>
        <v/>
      </c>
      <c r="AN269" s="362" t="str">
        <f>IF(AF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2,FALSE),IF(OR(AJ269=1,AJ269=2),VLOOKUP(AH269,INDEX((係数_乗用_ガソリン,係数_乗用_CNG,係数_乗用_軽油,係数_乗用_メタノール,係数_乗用_LPG),1,1,AR269):INDEX((係数_乗用_ガソリン,係数_乗用_CNG,係数_乗用_軽油,係数_乗用_メタノール,係数_乗用_LPG),125,5,AR269),2,FALSE))))))</f>
        <v/>
      </c>
      <c r="AO269" s="362" t="str">
        <f>IF(T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3,FALSE),IF(OR(AJ269=1,AJ269=2),VLOOKUP(AH269,INDEX((係数_乗用_ガソリン,係数_乗用_CNG,係数_乗用_軽油,係数_乗用_メタノール,係数_乗用_LPG),1,1,AR269):INDEX((係数_乗用_ガソリン,係数_乗用_CNG,係数_乗用_軽油,係数_乗用_メタノール,係数_乗用_LPG),125,5,AR269),3,FALSE))))))</f>
        <v/>
      </c>
      <c r="AP269" s="361" t="str">
        <f t="shared" si="105"/>
        <v/>
      </c>
      <c r="AQ269" s="363" t="str">
        <f t="shared" si="106"/>
        <v/>
      </c>
      <c r="AR269" s="361" t="str">
        <f t="shared" si="107"/>
        <v/>
      </c>
      <c r="AS269" s="363" t="str">
        <f t="shared" si="108"/>
        <v/>
      </c>
      <c r="AT269" s="364" t="str">
        <f t="shared" si="109"/>
        <v/>
      </c>
      <c r="AX269" s="607" t="b">
        <f t="shared" si="117"/>
        <v>0</v>
      </c>
      <c r="AY269" s="6" t="str">
        <f t="shared" si="118"/>
        <v>FALSEFALSEFALSE</v>
      </c>
      <c r="AZ269" s="608">
        <f t="shared" si="110"/>
        <v>0</v>
      </c>
      <c r="BA269" s="609" t="str">
        <f t="shared" si="119"/>
        <v/>
      </c>
      <c r="BB269" s="609">
        <f t="shared" si="111"/>
        <v>0</v>
      </c>
      <c r="BC269" s="604" t="str">
        <f t="shared" si="112"/>
        <v/>
      </c>
    </row>
    <row r="270" spans="1:55">
      <c r="A270" s="366">
        <v>213</v>
      </c>
      <c r="B270" s="108"/>
      <c r="C270" s="286"/>
      <c r="D270" s="287"/>
      <c r="E270" s="287"/>
      <c r="F270" s="288"/>
      <c r="G270" s="290"/>
      <c r="H270" s="107"/>
      <c r="I270" s="290"/>
      <c r="J270" s="107"/>
      <c r="K270" s="358" t="str">
        <f t="shared" si="90"/>
        <v/>
      </c>
      <c r="L270" s="358">
        <f t="shared" si="113"/>
        <v>0</v>
      </c>
      <c r="M270" s="358">
        <f t="shared" si="114"/>
        <v>0</v>
      </c>
      <c r="N270" s="359" t="str">
        <f t="shared" si="115"/>
        <v/>
      </c>
      <c r="O270" s="359" t="str">
        <f t="shared" si="91"/>
        <v/>
      </c>
      <c r="P270" s="359" t="str">
        <f t="shared" si="92"/>
        <v/>
      </c>
      <c r="Q270" s="359" t="str">
        <f t="shared" si="93"/>
        <v/>
      </c>
      <c r="R270" s="359" t="str">
        <f t="shared" si="94"/>
        <v/>
      </c>
      <c r="S270" s="359" t="str">
        <f t="shared" si="95"/>
        <v/>
      </c>
      <c r="T270" s="431"/>
      <c r="U270" s="515"/>
      <c r="V270" s="108"/>
      <c r="W270" s="109"/>
      <c r="X270" s="110"/>
      <c r="Y270" s="111"/>
      <c r="Z270" s="113"/>
      <c r="AA270" s="112"/>
      <c r="AB270" s="431" t="str">
        <f t="shared" si="96"/>
        <v/>
      </c>
      <c r="AC270" s="704" t="str">
        <f t="shared" si="116"/>
        <v/>
      </c>
      <c r="AD270" s="622"/>
      <c r="AE270" s="462"/>
      <c r="AF270" s="360" t="str">
        <f t="shared" si="97"/>
        <v/>
      </c>
      <c r="AG270" s="360" t="str">
        <f t="shared" si="98"/>
        <v/>
      </c>
      <c r="AH270" s="361" t="str">
        <f t="shared" si="99"/>
        <v/>
      </c>
      <c r="AI270" s="361" t="str">
        <f t="shared" si="100"/>
        <v/>
      </c>
      <c r="AJ270" s="361" t="str">
        <f t="shared" si="101"/>
        <v/>
      </c>
      <c r="AK270" s="361" t="str">
        <f t="shared" si="102"/>
        <v/>
      </c>
      <c r="AL270" s="361" t="str">
        <f t="shared" si="103"/>
        <v/>
      </c>
      <c r="AM270" s="361" t="str">
        <f t="shared" si="104"/>
        <v/>
      </c>
      <c r="AN270" s="362" t="str">
        <f>IF(AF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2,FALSE),IF(OR(AJ270=1,AJ270=2),VLOOKUP(AH270,INDEX((係数_乗用_ガソリン,係数_乗用_CNG,係数_乗用_軽油,係数_乗用_メタノール,係数_乗用_LPG),1,1,AR270):INDEX((係数_乗用_ガソリン,係数_乗用_CNG,係数_乗用_軽油,係数_乗用_メタノール,係数_乗用_LPG),125,5,AR270),2,FALSE))))))</f>
        <v/>
      </c>
      <c r="AO270" s="362" t="str">
        <f>IF(T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3,FALSE),IF(OR(AJ270=1,AJ270=2),VLOOKUP(AH270,INDEX((係数_乗用_ガソリン,係数_乗用_CNG,係数_乗用_軽油,係数_乗用_メタノール,係数_乗用_LPG),1,1,AR270):INDEX((係数_乗用_ガソリン,係数_乗用_CNG,係数_乗用_軽油,係数_乗用_メタノール,係数_乗用_LPG),125,5,AR270),3,FALSE))))))</f>
        <v/>
      </c>
      <c r="AP270" s="361" t="str">
        <f t="shared" si="105"/>
        <v/>
      </c>
      <c r="AQ270" s="363" t="str">
        <f t="shared" si="106"/>
        <v/>
      </c>
      <c r="AR270" s="361" t="str">
        <f t="shared" si="107"/>
        <v/>
      </c>
      <c r="AS270" s="363" t="str">
        <f t="shared" si="108"/>
        <v/>
      </c>
      <c r="AT270" s="364" t="str">
        <f t="shared" si="109"/>
        <v/>
      </c>
      <c r="AX270" s="607" t="b">
        <f t="shared" si="117"/>
        <v>0</v>
      </c>
      <c r="AY270" s="6" t="str">
        <f t="shared" si="118"/>
        <v>FALSEFALSEFALSE</v>
      </c>
      <c r="AZ270" s="608">
        <f t="shared" si="110"/>
        <v>0</v>
      </c>
      <c r="BA270" s="609" t="str">
        <f t="shared" si="119"/>
        <v/>
      </c>
      <c r="BB270" s="609">
        <f t="shared" si="111"/>
        <v>0</v>
      </c>
      <c r="BC270" s="604" t="str">
        <f t="shared" si="112"/>
        <v/>
      </c>
    </row>
    <row r="271" spans="1:55">
      <c r="A271" s="366">
        <v>214</v>
      </c>
      <c r="B271" s="108"/>
      <c r="C271" s="286"/>
      <c r="D271" s="287"/>
      <c r="E271" s="287"/>
      <c r="F271" s="288"/>
      <c r="G271" s="290"/>
      <c r="H271" s="107"/>
      <c r="I271" s="290"/>
      <c r="J271" s="107"/>
      <c r="K271" s="358" t="str">
        <f t="shared" si="90"/>
        <v/>
      </c>
      <c r="L271" s="358">
        <f t="shared" si="113"/>
        <v>0</v>
      </c>
      <c r="M271" s="358">
        <f t="shared" si="114"/>
        <v>0</v>
      </c>
      <c r="N271" s="359" t="str">
        <f t="shared" si="115"/>
        <v/>
      </c>
      <c r="O271" s="359" t="str">
        <f t="shared" si="91"/>
        <v/>
      </c>
      <c r="P271" s="359" t="str">
        <f t="shared" si="92"/>
        <v/>
      </c>
      <c r="Q271" s="359" t="str">
        <f t="shared" si="93"/>
        <v/>
      </c>
      <c r="R271" s="359" t="str">
        <f t="shared" si="94"/>
        <v/>
      </c>
      <c r="S271" s="359" t="str">
        <f t="shared" si="95"/>
        <v/>
      </c>
      <c r="T271" s="431"/>
      <c r="U271" s="515"/>
      <c r="V271" s="108"/>
      <c r="W271" s="109"/>
      <c r="X271" s="110"/>
      <c r="Y271" s="111"/>
      <c r="Z271" s="113"/>
      <c r="AA271" s="112"/>
      <c r="AB271" s="431" t="str">
        <f t="shared" si="96"/>
        <v/>
      </c>
      <c r="AC271" s="704" t="str">
        <f t="shared" si="116"/>
        <v/>
      </c>
      <c r="AD271" s="622"/>
      <c r="AE271" s="462"/>
      <c r="AF271" s="360" t="str">
        <f t="shared" si="97"/>
        <v/>
      </c>
      <c r="AG271" s="360" t="str">
        <f t="shared" si="98"/>
        <v/>
      </c>
      <c r="AH271" s="361" t="str">
        <f t="shared" si="99"/>
        <v/>
      </c>
      <c r="AI271" s="361" t="str">
        <f t="shared" si="100"/>
        <v/>
      </c>
      <c r="AJ271" s="361" t="str">
        <f t="shared" si="101"/>
        <v/>
      </c>
      <c r="AK271" s="361" t="str">
        <f t="shared" si="102"/>
        <v/>
      </c>
      <c r="AL271" s="361" t="str">
        <f t="shared" si="103"/>
        <v/>
      </c>
      <c r="AM271" s="361" t="str">
        <f t="shared" si="104"/>
        <v/>
      </c>
      <c r="AN271" s="362" t="str">
        <f>IF(AF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2,FALSE),IF(OR(AJ271=1,AJ271=2),VLOOKUP(AH271,INDEX((係数_乗用_ガソリン,係数_乗用_CNG,係数_乗用_軽油,係数_乗用_メタノール,係数_乗用_LPG),1,1,AR271):INDEX((係数_乗用_ガソリン,係数_乗用_CNG,係数_乗用_軽油,係数_乗用_メタノール,係数_乗用_LPG),125,5,AR271),2,FALSE))))))</f>
        <v/>
      </c>
      <c r="AO271" s="362" t="str">
        <f>IF(T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3,FALSE),IF(OR(AJ271=1,AJ271=2),VLOOKUP(AH271,INDEX((係数_乗用_ガソリン,係数_乗用_CNG,係数_乗用_軽油,係数_乗用_メタノール,係数_乗用_LPG),1,1,AR271):INDEX((係数_乗用_ガソリン,係数_乗用_CNG,係数_乗用_軽油,係数_乗用_メタノール,係数_乗用_LPG),125,5,AR271),3,FALSE))))))</f>
        <v/>
      </c>
      <c r="AP271" s="361" t="str">
        <f t="shared" si="105"/>
        <v/>
      </c>
      <c r="AQ271" s="363" t="str">
        <f t="shared" si="106"/>
        <v/>
      </c>
      <c r="AR271" s="361" t="str">
        <f t="shared" si="107"/>
        <v/>
      </c>
      <c r="AS271" s="363" t="str">
        <f t="shared" si="108"/>
        <v/>
      </c>
      <c r="AT271" s="364" t="str">
        <f t="shared" si="109"/>
        <v/>
      </c>
      <c r="AX271" s="607" t="b">
        <f t="shared" si="117"/>
        <v>0</v>
      </c>
      <c r="AY271" s="6" t="str">
        <f t="shared" si="118"/>
        <v>FALSEFALSEFALSE</v>
      </c>
      <c r="AZ271" s="608">
        <f t="shared" si="110"/>
        <v>0</v>
      </c>
      <c r="BA271" s="609" t="str">
        <f t="shared" si="119"/>
        <v/>
      </c>
      <c r="BB271" s="609">
        <f t="shared" si="111"/>
        <v>0</v>
      </c>
      <c r="BC271" s="604" t="str">
        <f t="shared" si="112"/>
        <v/>
      </c>
    </row>
    <row r="272" spans="1:55">
      <c r="A272" s="366">
        <v>215</v>
      </c>
      <c r="B272" s="108"/>
      <c r="C272" s="286"/>
      <c r="D272" s="287"/>
      <c r="E272" s="287"/>
      <c r="F272" s="288"/>
      <c r="G272" s="290"/>
      <c r="H272" s="107"/>
      <c r="I272" s="290"/>
      <c r="J272" s="107"/>
      <c r="K272" s="358" t="str">
        <f t="shared" si="90"/>
        <v/>
      </c>
      <c r="L272" s="358">
        <f t="shared" si="113"/>
        <v>0</v>
      </c>
      <c r="M272" s="358">
        <f t="shared" si="114"/>
        <v>0</v>
      </c>
      <c r="N272" s="359" t="str">
        <f t="shared" si="115"/>
        <v/>
      </c>
      <c r="O272" s="359" t="str">
        <f t="shared" si="91"/>
        <v/>
      </c>
      <c r="P272" s="359" t="str">
        <f t="shared" si="92"/>
        <v/>
      </c>
      <c r="Q272" s="359" t="str">
        <f t="shared" si="93"/>
        <v/>
      </c>
      <c r="R272" s="359" t="str">
        <f t="shared" si="94"/>
        <v/>
      </c>
      <c r="S272" s="359" t="str">
        <f t="shared" si="95"/>
        <v/>
      </c>
      <c r="T272" s="431"/>
      <c r="U272" s="515"/>
      <c r="V272" s="108"/>
      <c r="W272" s="109"/>
      <c r="X272" s="110"/>
      <c r="Y272" s="111"/>
      <c r="Z272" s="113"/>
      <c r="AA272" s="112"/>
      <c r="AB272" s="431" t="str">
        <f t="shared" si="96"/>
        <v/>
      </c>
      <c r="AC272" s="704" t="str">
        <f t="shared" si="116"/>
        <v/>
      </c>
      <c r="AD272" s="622"/>
      <c r="AE272" s="462"/>
      <c r="AF272" s="360" t="str">
        <f t="shared" si="97"/>
        <v/>
      </c>
      <c r="AG272" s="360" t="str">
        <f t="shared" si="98"/>
        <v/>
      </c>
      <c r="AH272" s="361" t="str">
        <f t="shared" si="99"/>
        <v/>
      </c>
      <c r="AI272" s="361" t="str">
        <f t="shared" si="100"/>
        <v/>
      </c>
      <c r="AJ272" s="361" t="str">
        <f t="shared" si="101"/>
        <v/>
      </c>
      <c r="AK272" s="361" t="str">
        <f t="shared" si="102"/>
        <v/>
      </c>
      <c r="AL272" s="361" t="str">
        <f t="shared" si="103"/>
        <v/>
      </c>
      <c r="AM272" s="361" t="str">
        <f t="shared" si="104"/>
        <v/>
      </c>
      <c r="AN272" s="362" t="str">
        <f>IF(AF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2,FALSE),IF(OR(AJ272=1,AJ272=2),VLOOKUP(AH272,INDEX((係数_乗用_ガソリン,係数_乗用_CNG,係数_乗用_軽油,係数_乗用_メタノール,係数_乗用_LPG),1,1,AR272):INDEX((係数_乗用_ガソリン,係数_乗用_CNG,係数_乗用_軽油,係数_乗用_メタノール,係数_乗用_LPG),125,5,AR272),2,FALSE))))))</f>
        <v/>
      </c>
      <c r="AO272" s="362" t="str">
        <f>IF(T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3,FALSE),IF(OR(AJ272=1,AJ272=2),VLOOKUP(AH272,INDEX((係数_乗用_ガソリン,係数_乗用_CNG,係数_乗用_軽油,係数_乗用_メタノール,係数_乗用_LPG),1,1,AR272):INDEX((係数_乗用_ガソリン,係数_乗用_CNG,係数_乗用_軽油,係数_乗用_メタノール,係数_乗用_LPG),125,5,AR272),3,FALSE))))))</f>
        <v/>
      </c>
      <c r="AP272" s="361" t="str">
        <f t="shared" si="105"/>
        <v/>
      </c>
      <c r="AQ272" s="363" t="str">
        <f t="shared" si="106"/>
        <v/>
      </c>
      <c r="AR272" s="361" t="str">
        <f t="shared" si="107"/>
        <v/>
      </c>
      <c r="AS272" s="363" t="str">
        <f t="shared" si="108"/>
        <v/>
      </c>
      <c r="AT272" s="364" t="str">
        <f t="shared" si="109"/>
        <v/>
      </c>
      <c r="AX272" s="607" t="b">
        <f t="shared" si="117"/>
        <v>0</v>
      </c>
      <c r="AY272" s="6" t="str">
        <f t="shared" si="118"/>
        <v>FALSEFALSEFALSE</v>
      </c>
      <c r="AZ272" s="608">
        <f t="shared" si="110"/>
        <v>0</v>
      </c>
      <c r="BA272" s="609" t="str">
        <f t="shared" si="119"/>
        <v/>
      </c>
      <c r="BB272" s="609">
        <f t="shared" si="111"/>
        <v>0</v>
      </c>
      <c r="BC272" s="604" t="str">
        <f t="shared" si="112"/>
        <v/>
      </c>
    </row>
    <row r="273" spans="1:55">
      <c r="A273" s="366">
        <v>216</v>
      </c>
      <c r="B273" s="108"/>
      <c r="C273" s="286"/>
      <c r="D273" s="287"/>
      <c r="E273" s="287"/>
      <c r="F273" s="288"/>
      <c r="G273" s="290"/>
      <c r="H273" s="107"/>
      <c r="I273" s="290"/>
      <c r="J273" s="107"/>
      <c r="K273" s="358" t="str">
        <f t="shared" si="90"/>
        <v/>
      </c>
      <c r="L273" s="358">
        <f t="shared" si="113"/>
        <v>0</v>
      </c>
      <c r="M273" s="358">
        <f t="shared" si="114"/>
        <v>0</v>
      </c>
      <c r="N273" s="359" t="str">
        <f t="shared" si="115"/>
        <v/>
      </c>
      <c r="O273" s="359" t="str">
        <f t="shared" si="91"/>
        <v/>
      </c>
      <c r="P273" s="359" t="str">
        <f t="shared" si="92"/>
        <v/>
      </c>
      <c r="Q273" s="359" t="str">
        <f t="shared" si="93"/>
        <v/>
      </c>
      <c r="R273" s="359" t="str">
        <f t="shared" si="94"/>
        <v/>
      </c>
      <c r="S273" s="359" t="str">
        <f t="shared" si="95"/>
        <v/>
      </c>
      <c r="T273" s="431"/>
      <c r="U273" s="515"/>
      <c r="V273" s="108"/>
      <c r="W273" s="109"/>
      <c r="X273" s="110"/>
      <c r="Y273" s="111"/>
      <c r="Z273" s="113"/>
      <c r="AA273" s="112"/>
      <c r="AB273" s="431" t="str">
        <f t="shared" si="96"/>
        <v/>
      </c>
      <c r="AC273" s="704" t="str">
        <f t="shared" si="116"/>
        <v/>
      </c>
      <c r="AD273" s="622"/>
      <c r="AE273" s="462"/>
      <c r="AF273" s="360" t="str">
        <f t="shared" si="97"/>
        <v/>
      </c>
      <c r="AG273" s="360" t="str">
        <f t="shared" si="98"/>
        <v/>
      </c>
      <c r="AH273" s="361" t="str">
        <f t="shared" si="99"/>
        <v/>
      </c>
      <c r="AI273" s="361" t="str">
        <f t="shared" si="100"/>
        <v/>
      </c>
      <c r="AJ273" s="361" t="str">
        <f t="shared" si="101"/>
        <v/>
      </c>
      <c r="AK273" s="361" t="str">
        <f t="shared" si="102"/>
        <v/>
      </c>
      <c r="AL273" s="361" t="str">
        <f t="shared" si="103"/>
        <v/>
      </c>
      <c r="AM273" s="361" t="str">
        <f t="shared" si="104"/>
        <v/>
      </c>
      <c r="AN273" s="362" t="str">
        <f>IF(AF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2,FALSE),IF(OR(AJ273=1,AJ273=2),VLOOKUP(AH273,INDEX((係数_乗用_ガソリン,係数_乗用_CNG,係数_乗用_軽油,係数_乗用_メタノール,係数_乗用_LPG),1,1,AR273):INDEX((係数_乗用_ガソリン,係数_乗用_CNG,係数_乗用_軽油,係数_乗用_メタノール,係数_乗用_LPG),125,5,AR273),2,FALSE))))))</f>
        <v/>
      </c>
      <c r="AO273" s="362" t="str">
        <f>IF(T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3,FALSE),IF(OR(AJ273=1,AJ273=2),VLOOKUP(AH273,INDEX((係数_乗用_ガソリン,係数_乗用_CNG,係数_乗用_軽油,係数_乗用_メタノール,係数_乗用_LPG),1,1,AR273):INDEX((係数_乗用_ガソリン,係数_乗用_CNG,係数_乗用_軽油,係数_乗用_メタノール,係数_乗用_LPG),125,5,AR273),3,FALSE))))))</f>
        <v/>
      </c>
      <c r="AP273" s="361" t="str">
        <f t="shared" si="105"/>
        <v/>
      </c>
      <c r="AQ273" s="363" t="str">
        <f t="shared" si="106"/>
        <v/>
      </c>
      <c r="AR273" s="361" t="str">
        <f t="shared" si="107"/>
        <v/>
      </c>
      <c r="AS273" s="363" t="str">
        <f t="shared" si="108"/>
        <v/>
      </c>
      <c r="AT273" s="364" t="str">
        <f t="shared" si="109"/>
        <v/>
      </c>
      <c r="AX273" s="607" t="b">
        <f t="shared" si="117"/>
        <v>0</v>
      </c>
      <c r="AY273" s="6" t="str">
        <f t="shared" si="118"/>
        <v>FALSEFALSEFALSE</v>
      </c>
      <c r="AZ273" s="608">
        <f t="shared" si="110"/>
        <v>0</v>
      </c>
      <c r="BA273" s="609" t="str">
        <f t="shared" si="119"/>
        <v/>
      </c>
      <c r="BB273" s="609">
        <f t="shared" si="111"/>
        <v>0</v>
      </c>
      <c r="BC273" s="604" t="str">
        <f t="shared" si="112"/>
        <v/>
      </c>
    </row>
    <row r="274" spans="1:55">
      <c r="A274" s="366">
        <v>217</v>
      </c>
      <c r="B274" s="108"/>
      <c r="C274" s="286"/>
      <c r="D274" s="287"/>
      <c r="E274" s="287"/>
      <c r="F274" s="288"/>
      <c r="G274" s="290"/>
      <c r="H274" s="107"/>
      <c r="I274" s="290"/>
      <c r="J274" s="107"/>
      <c r="K274" s="358" t="str">
        <f t="shared" si="90"/>
        <v/>
      </c>
      <c r="L274" s="358">
        <f t="shared" si="113"/>
        <v>0</v>
      </c>
      <c r="M274" s="358">
        <f t="shared" si="114"/>
        <v>0</v>
      </c>
      <c r="N274" s="359" t="str">
        <f t="shared" si="115"/>
        <v/>
      </c>
      <c r="O274" s="359" t="str">
        <f t="shared" si="91"/>
        <v/>
      </c>
      <c r="P274" s="359" t="str">
        <f t="shared" si="92"/>
        <v/>
      </c>
      <c r="Q274" s="359" t="str">
        <f t="shared" si="93"/>
        <v/>
      </c>
      <c r="R274" s="359" t="str">
        <f t="shared" si="94"/>
        <v/>
      </c>
      <c r="S274" s="359" t="str">
        <f t="shared" si="95"/>
        <v/>
      </c>
      <c r="T274" s="431"/>
      <c r="U274" s="515"/>
      <c r="V274" s="108"/>
      <c r="W274" s="109"/>
      <c r="X274" s="110"/>
      <c r="Y274" s="111"/>
      <c r="Z274" s="113"/>
      <c r="AA274" s="112"/>
      <c r="AB274" s="431" t="str">
        <f t="shared" si="96"/>
        <v/>
      </c>
      <c r="AC274" s="704" t="str">
        <f t="shared" si="116"/>
        <v/>
      </c>
      <c r="AD274" s="622"/>
      <c r="AE274" s="462"/>
      <c r="AF274" s="360" t="str">
        <f t="shared" si="97"/>
        <v/>
      </c>
      <c r="AG274" s="360" t="str">
        <f t="shared" si="98"/>
        <v/>
      </c>
      <c r="AH274" s="361" t="str">
        <f t="shared" si="99"/>
        <v/>
      </c>
      <c r="AI274" s="361" t="str">
        <f t="shared" si="100"/>
        <v/>
      </c>
      <c r="AJ274" s="361" t="str">
        <f t="shared" si="101"/>
        <v/>
      </c>
      <c r="AK274" s="361" t="str">
        <f t="shared" si="102"/>
        <v/>
      </c>
      <c r="AL274" s="361" t="str">
        <f t="shared" si="103"/>
        <v/>
      </c>
      <c r="AM274" s="361" t="str">
        <f t="shared" si="104"/>
        <v/>
      </c>
      <c r="AN274" s="362" t="str">
        <f>IF(AF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2,FALSE),IF(OR(AJ274=1,AJ274=2),VLOOKUP(AH274,INDEX((係数_乗用_ガソリン,係数_乗用_CNG,係数_乗用_軽油,係数_乗用_メタノール,係数_乗用_LPG),1,1,AR274):INDEX((係数_乗用_ガソリン,係数_乗用_CNG,係数_乗用_軽油,係数_乗用_メタノール,係数_乗用_LPG),125,5,AR274),2,FALSE))))))</f>
        <v/>
      </c>
      <c r="AO274" s="362" t="str">
        <f>IF(T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3,FALSE),IF(OR(AJ274=1,AJ274=2),VLOOKUP(AH274,INDEX((係数_乗用_ガソリン,係数_乗用_CNG,係数_乗用_軽油,係数_乗用_メタノール,係数_乗用_LPG),1,1,AR274):INDEX((係数_乗用_ガソリン,係数_乗用_CNG,係数_乗用_軽油,係数_乗用_メタノール,係数_乗用_LPG),125,5,AR274),3,FALSE))))))</f>
        <v/>
      </c>
      <c r="AP274" s="361" t="str">
        <f t="shared" si="105"/>
        <v/>
      </c>
      <c r="AQ274" s="363" t="str">
        <f t="shared" si="106"/>
        <v/>
      </c>
      <c r="AR274" s="361" t="str">
        <f t="shared" si="107"/>
        <v/>
      </c>
      <c r="AS274" s="363" t="str">
        <f t="shared" si="108"/>
        <v/>
      </c>
      <c r="AT274" s="364" t="str">
        <f t="shared" si="109"/>
        <v/>
      </c>
      <c r="AX274" s="607" t="b">
        <f t="shared" si="117"/>
        <v>0</v>
      </c>
      <c r="AY274" s="6" t="str">
        <f t="shared" si="118"/>
        <v>FALSEFALSEFALSE</v>
      </c>
      <c r="AZ274" s="608">
        <f t="shared" si="110"/>
        <v>0</v>
      </c>
      <c r="BA274" s="609" t="str">
        <f t="shared" si="119"/>
        <v/>
      </c>
      <c r="BB274" s="609">
        <f t="shared" si="111"/>
        <v>0</v>
      </c>
      <c r="BC274" s="604" t="str">
        <f t="shared" si="112"/>
        <v/>
      </c>
    </row>
    <row r="275" spans="1:55">
      <c r="A275" s="366">
        <v>218</v>
      </c>
      <c r="B275" s="108"/>
      <c r="C275" s="286"/>
      <c r="D275" s="287"/>
      <c r="E275" s="287"/>
      <c r="F275" s="288"/>
      <c r="G275" s="290"/>
      <c r="H275" s="107"/>
      <c r="I275" s="290"/>
      <c r="J275" s="107"/>
      <c r="K275" s="358" t="str">
        <f t="shared" si="90"/>
        <v/>
      </c>
      <c r="L275" s="358">
        <f t="shared" si="113"/>
        <v>0</v>
      </c>
      <c r="M275" s="358">
        <f t="shared" si="114"/>
        <v>0</v>
      </c>
      <c r="N275" s="359" t="str">
        <f t="shared" si="115"/>
        <v/>
      </c>
      <c r="O275" s="359" t="str">
        <f t="shared" si="91"/>
        <v/>
      </c>
      <c r="P275" s="359" t="str">
        <f t="shared" si="92"/>
        <v/>
      </c>
      <c r="Q275" s="359" t="str">
        <f t="shared" si="93"/>
        <v/>
      </c>
      <c r="R275" s="359" t="str">
        <f t="shared" si="94"/>
        <v/>
      </c>
      <c r="S275" s="359" t="str">
        <f t="shared" si="95"/>
        <v/>
      </c>
      <c r="T275" s="431"/>
      <c r="U275" s="515"/>
      <c r="V275" s="108"/>
      <c r="W275" s="109"/>
      <c r="X275" s="110"/>
      <c r="Y275" s="111"/>
      <c r="Z275" s="113"/>
      <c r="AA275" s="112"/>
      <c r="AB275" s="431" t="str">
        <f t="shared" si="96"/>
        <v/>
      </c>
      <c r="AC275" s="704" t="str">
        <f t="shared" si="116"/>
        <v/>
      </c>
      <c r="AD275" s="622"/>
      <c r="AE275" s="462"/>
      <c r="AF275" s="360" t="str">
        <f t="shared" si="97"/>
        <v/>
      </c>
      <c r="AG275" s="360" t="str">
        <f t="shared" si="98"/>
        <v/>
      </c>
      <c r="AH275" s="361" t="str">
        <f t="shared" si="99"/>
        <v/>
      </c>
      <c r="AI275" s="361" t="str">
        <f t="shared" si="100"/>
        <v/>
      </c>
      <c r="AJ275" s="361" t="str">
        <f t="shared" si="101"/>
        <v/>
      </c>
      <c r="AK275" s="361" t="str">
        <f t="shared" si="102"/>
        <v/>
      </c>
      <c r="AL275" s="361" t="str">
        <f t="shared" si="103"/>
        <v/>
      </c>
      <c r="AM275" s="361" t="str">
        <f t="shared" si="104"/>
        <v/>
      </c>
      <c r="AN275" s="362" t="str">
        <f>IF(AF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2,FALSE),IF(OR(AJ275=1,AJ275=2),VLOOKUP(AH275,INDEX((係数_乗用_ガソリン,係数_乗用_CNG,係数_乗用_軽油,係数_乗用_メタノール,係数_乗用_LPG),1,1,AR275):INDEX((係数_乗用_ガソリン,係数_乗用_CNG,係数_乗用_軽油,係数_乗用_メタノール,係数_乗用_LPG),125,5,AR275),2,FALSE))))))</f>
        <v/>
      </c>
      <c r="AO275" s="362" t="str">
        <f>IF(T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3,FALSE),IF(OR(AJ275=1,AJ275=2),VLOOKUP(AH275,INDEX((係数_乗用_ガソリン,係数_乗用_CNG,係数_乗用_軽油,係数_乗用_メタノール,係数_乗用_LPG),1,1,AR275):INDEX((係数_乗用_ガソリン,係数_乗用_CNG,係数_乗用_軽油,係数_乗用_メタノール,係数_乗用_LPG),125,5,AR275),3,FALSE))))))</f>
        <v/>
      </c>
      <c r="AP275" s="361" t="str">
        <f t="shared" si="105"/>
        <v/>
      </c>
      <c r="AQ275" s="363" t="str">
        <f t="shared" si="106"/>
        <v/>
      </c>
      <c r="AR275" s="361" t="str">
        <f t="shared" si="107"/>
        <v/>
      </c>
      <c r="AS275" s="363" t="str">
        <f t="shared" si="108"/>
        <v/>
      </c>
      <c r="AT275" s="364" t="str">
        <f t="shared" si="109"/>
        <v/>
      </c>
      <c r="AX275" s="607" t="b">
        <f t="shared" si="117"/>
        <v>0</v>
      </c>
      <c r="AY275" s="6" t="str">
        <f t="shared" si="118"/>
        <v>FALSEFALSEFALSE</v>
      </c>
      <c r="AZ275" s="608">
        <f t="shared" si="110"/>
        <v>0</v>
      </c>
      <c r="BA275" s="609" t="str">
        <f t="shared" si="119"/>
        <v/>
      </c>
      <c r="BB275" s="609">
        <f t="shared" si="111"/>
        <v>0</v>
      </c>
      <c r="BC275" s="604" t="str">
        <f t="shared" si="112"/>
        <v/>
      </c>
    </row>
    <row r="276" spans="1:55">
      <c r="A276" s="366">
        <v>219</v>
      </c>
      <c r="B276" s="108"/>
      <c r="C276" s="286"/>
      <c r="D276" s="287"/>
      <c r="E276" s="287"/>
      <c r="F276" s="288"/>
      <c r="G276" s="290"/>
      <c r="H276" s="107"/>
      <c r="I276" s="290"/>
      <c r="J276" s="107"/>
      <c r="K276" s="358" t="str">
        <f t="shared" si="90"/>
        <v/>
      </c>
      <c r="L276" s="358">
        <f t="shared" si="113"/>
        <v>0</v>
      </c>
      <c r="M276" s="358">
        <f t="shared" si="114"/>
        <v>0</v>
      </c>
      <c r="N276" s="359" t="str">
        <f t="shared" si="115"/>
        <v/>
      </c>
      <c r="O276" s="359" t="str">
        <f t="shared" si="91"/>
        <v/>
      </c>
      <c r="P276" s="359" t="str">
        <f t="shared" si="92"/>
        <v/>
      </c>
      <c r="Q276" s="359" t="str">
        <f t="shared" si="93"/>
        <v/>
      </c>
      <c r="R276" s="359" t="str">
        <f t="shared" si="94"/>
        <v/>
      </c>
      <c r="S276" s="359" t="str">
        <f t="shared" si="95"/>
        <v/>
      </c>
      <c r="T276" s="431"/>
      <c r="U276" s="515"/>
      <c r="V276" s="108"/>
      <c r="W276" s="109"/>
      <c r="X276" s="110"/>
      <c r="Y276" s="111"/>
      <c r="Z276" s="113"/>
      <c r="AA276" s="112"/>
      <c r="AB276" s="431" t="str">
        <f t="shared" si="96"/>
        <v/>
      </c>
      <c r="AC276" s="704" t="str">
        <f t="shared" si="116"/>
        <v/>
      </c>
      <c r="AD276" s="622"/>
      <c r="AE276" s="462"/>
      <c r="AF276" s="360" t="str">
        <f t="shared" si="97"/>
        <v/>
      </c>
      <c r="AG276" s="360" t="str">
        <f t="shared" si="98"/>
        <v/>
      </c>
      <c r="AH276" s="361" t="str">
        <f t="shared" si="99"/>
        <v/>
      </c>
      <c r="AI276" s="361" t="str">
        <f t="shared" si="100"/>
        <v/>
      </c>
      <c r="AJ276" s="361" t="str">
        <f t="shared" si="101"/>
        <v/>
      </c>
      <c r="AK276" s="361" t="str">
        <f t="shared" si="102"/>
        <v/>
      </c>
      <c r="AL276" s="361" t="str">
        <f t="shared" si="103"/>
        <v/>
      </c>
      <c r="AM276" s="361" t="str">
        <f t="shared" si="104"/>
        <v/>
      </c>
      <c r="AN276" s="362" t="str">
        <f>IF(AF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2,FALSE),IF(OR(AJ276=1,AJ276=2),VLOOKUP(AH276,INDEX((係数_乗用_ガソリン,係数_乗用_CNG,係数_乗用_軽油,係数_乗用_メタノール,係数_乗用_LPG),1,1,AR276):INDEX((係数_乗用_ガソリン,係数_乗用_CNG,係数_乗用_軽油,係数_乗用_メタノール,係数_乗用_LPG),125,5,AR276),2,FALSE))))))</f>
        <v/>
      </c>
      <c r="AO276" s="362" t="str">
        <f>IF(T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3,FALSE),IF(OR(AJ276=1,AJ276=2),VLOOKUP(AH276,INDEX((係数_乗用_ガソリン,係数_乗用_CNG,係数_乗用_軽油,係数_乗用_メタノール,係数_乗用_LPG),1,1,AR276):INDEX((係数_乗用_ガソリン,係数_乗用_CNG,係数_乗用_軽油,係数_乗用_メタノール,係数_乗用_LPG),125,5,AR276),3,FALSE))))))</f>
        <v/>
      </c>
      <c r="AP276" s="361" t="str">
        <f t="shared" si="105"/>
        <v/>
      </c>
      <c r="AQ276" s="363" t="str">
        <f t="shared" si="106"/>
        <v/>
      </c>
      <c r="AR276" s="361" t="str">
        <f t="shared" si="107"/>
        <v/>
      </c>
      <c r="AS276" s="363" t="str">
        <f t="shared" si="108"/>
        <v/>
      </c>
      <c r="AT276" s="364" t="str">
        <f t="shared" si="109"/>
        <v/>
      </c>
      <c r="AX276" s="607" t="b">
        <f t="shared" si="117"/>
        <v>0</v>
      </c>
      <c r="AY276" s="6" t="str">
        <f t="shared" si="118"/>
        <v>FALSEFALSEFALSE</v>
      </c>
      <c r="AZ276" s="608">
        <f t="shared" si="110"/>
        <v>0</v>
      </c>
      <c r="BA276" s="609" t="str">
        <f t="shared" si="119"/>
        <v/>
      </c>
      <c r="BB276" s="609">
        <f t="shared" si="111"/>
        <v>0</v>
      </c>
      <c r="BC276" s="604" t="str">
        <f t="shared" si="112"/>
        <v/>
      </c>
    </row>
    <row r="277" spans="1:55">
      <c r="A277" s="366">
        <v>220</v>
      </c>
      <c r="B277" s="108"/>
      <c r="C277" s="286"/>
      <c r="D277" s="287"/>
      <c r="E277" s="287"/>
      <c r="F277" s="288"/>
      <c r="G277" s="290"/>
      <c r="H277" s="107"/>
      <c r="I277" s="290"/>
      <c r="J277" s="107"/>
      <c r="K277" s="358" t="str">
        <f t="shared" si="90"/>
        <v/>
      </c>
      <c r="L277" s="358">
        <f t="shared" si="113"/>
        <v>0</v>
      </c>
      <c r="M277" s="358">
        <f t="shared" si="114"/>
        <v>0</v>
      </c>
      <c r="N277" s="359" t="str">
        <f t="shared" si="115"/>
        <v/>
      </c>
      <c r="O277" s="359" t="str">
        <f t="shared" si="91"/>
        <v/>
      </c>
      <c r="P277" s="359" t="str">
        <f t="shared" si="92"/>
        <v/>
      </c>
      <c r="Q277" s="359" t="str">
        <f t="shared" si="93"/>
        <v/>
      </c>
      <c r="R277" s="359" t="str">
        <f t="shared" si="94"/>
        <v/>
      </c>
      <c r="S277" s="359" t="str">
        <f t="shared" si="95"/>
        <v/>
      </c>
      <c r="T277" s="431"/>
      <c r="U277" s="515"/>
      <c r="V277" s="108"/>
      <c r="W277" s="109"/>
      <c r="X277" s="110"/>
      <c r="Y277" s="111"/>
      <c r="Z277" s="113"/>
      <c r="AA277" s="112"/>
      <c r="AB277" s="431" t="str">
        <f t="shared" si="96"/>
        <v/>
      </c>
      <c r="AC277" s="704" t="str">
        <f t="shared" si="116"/>
        <v/>
      </c>
      <c r="AD277" s="622"/>
      <c r="AE277" s="462"/>
      <c r="AF277" s="360" t="str">
        <f t="shared" si="97"/>
        <v/>
      </c>
      <c r="AG277" s="360" t="str">
        <f t="shared" si="98"/>
        <v/>
      </c>
      <c r="AH277" s="361" t="str">
        <f t="shared" si="99"/>
        <v/>
      </c>
      <c r="AI277" s="361" t="str">
        <f t="shared" si="100"/>
        <v/>
      </c>
      <c r="AJ277" s="361" t="str">
        <f t="shared" si="101"/>
        <v/>
      </c>
      <c r="AK277" s="361" t="str">
        <f t="shared" si="102"/>
        <v/>
      </c>
      <c r="AL277" s="361" t="str">
        <f t="shared" si="103"/>
        <v/>
      </c>
      <c r="AM277" s="361" t="str">
        <f t="shared" si="104"/>
        <v/>
      </c>
      <c r="AN277" s="362" t="str">
        <f>IF(AF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2,FALSE),IF(OR(AJ277=1,AJ277=2),VLOOKUP(AH277,INDEX((係数_乗用_ガソリン,係数_乗用_CNG,係数_乗用_軽油,係数_乗用_メタノール,係数_乗用_LPG),1,1,AR277):INDEX((係数_乗用_ガソリン,係数_乗用_CNG,係数_乗用_軽油,係数_乗用_メタノール,係数_乗用_LPG),125,5,AR277),2,FALSE))))))</f>
        <v/>
      </c>
      <c r="AO277" s="362" t="str">
        <f>IF(T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3,FALSE),IF(OR(AJ277=1,AJ277=2),VLOOKUP(AH277,INDEX((係数_乗用_ガソリン,係数_乗用_CNG,係数_乗用_軽油,係数_乗用_メタノール,係数_乗用_LPG),1,1,AR277):INDEX((係数_乗用_ガソリン,係数_乗用_CNG,係数_乗用_軽油,係数_乗用_メタノール,係数_乗用_LPG),125,5,AR277),3,FALSE))))))</f>
        <v/>
      </c>
      <c r="AP277" s="361" t="str">
        <f t="shared" si="105"/>
        <v/>
      </c>
      <c r="AQ277" s="363" t="str">
        <f t="shared" si="106"/>
        <v/>
      </c>
      <c r="AR277" s="361" t="str">
        <f t="shared" si="107"/>
        <v/>
      </c>
      <c r="AS277" s="363" t="str">
        <f t="shared" si="108"/>
        <v/>
      </c>
      <c r="AT277" s="364" t="str">
        <f t="shared" si="109"/>
        <v/>
      </c>
      <c r="AX277" s="607" t="b">
        <f t="shared" si="117"/>
        <v>0</v>
      </c>
      <c r="AY277" s="6" t="str">
        <f t="shared" si="118"/>
        <v>FALSEFALSEFALSE</v>
      </c>
      <c r="AZ277" s="608">
        <f t="shared" si="110"/>
        <v>0</v>
      </c>
      <c r="BA277" s="609" t="str">
        <f t="shared" si="119"/>
        <v/>
      </c>
      <c r="BB277" s="609">
        <f t="shared" si="111"/>
        <v>0</v>
      </c>
      <c r="BC277" s="604" t="str">
        <f t="shared" si="112"/>
        <v/>
      </c>
    </row>
    <row r="278" spans="1:55">
      <c r="A278" s="366">
        <v>221</v>
      </c>
      <c r="B278" s="108"/>
      <c r="C278" s="286"/>
      <c r="D278" s="287"/>
      <c r="E278" s="287"/>
      <c r="F278" s="288"/>
      <c r="G278" s="290"/>
      <c r="H278" s="107"/>
      <c r="I278" s="290"/>
      <c r="J278" s="107"/>
      <c r="K278" s="358" t="str">
        <f t="shared" si="90"/>
        <v/>
      </c>
      <c r="L278" s="358">
        <f t="shared" si="113"/>
        <v>0</v>
      </c>
      <c r="M278" s="358">
        <f t="shared" si="114"/>
        <v>0</v>
      </c>
      <c r="N278" s="359" t="str">
        <f t="shared" si="115"/>
        <v/>
      </c>
      <c r="O278" s="359" t="str">
        <f t="shared" si="91"/>
        <v/>
      </c>
      <c r="P278" s="359" t="str">
        <f t="shared" si="92"/>
        <v/>
      </c>
      <c r="Q278" s="359" t="str">
        <f t="shared" si="93"/>
        <v/>
      </c>
      <c r="R278" s="359" t="str">
        <f t="shared" si="94"/>
        <v/>
      </c>
      <c r="S278" s="359" t="str">
        <f t="shared" si="95"/>
        <v/>
      </c>
      <c r="T278" s="431"/>
      <c r="U278" s="515"/>
      <c r="V278" s="108"/>
      <c r="W278" s="109"/>
      <c r="X278" s="110"/>
      <c r="Y278" s="111"/>
      <c r="Z278" s="113"/>
      <c r="AA278" s="112"/>
      <c r="AB278" s="431" t="str">
        <f t="shared" si="96"/>
        <v/>
      </c>
      <c r="AC278" s="704" t="str">
        <f t="shared" si="116"/>
        <v/>
      </c>
      <c r="AD278" s="622"/>
      <c r="AE278" s="462"/>
      <c r="AF278" s="360" t="str">
        <f t="shared" si="97"/>
        <v/>
      </c>
      <c r="AG278" s="360" t="str">
        <f t="shared" si="98"/>
        <v/>
      </c>
      <c r="AH278" s="361" t="str">
        <f t="shared" si="99"/>
        <v/>
      </c>
      <c r="AI278" s="361" t="str">
        <f t="shared" si="100"/>
        <v/>
      </c>
      <c r="AJ278" s="361" t="str">
        <f t="shared" si="101"/>
        <v/>
      </c>
      <c r="AK278" s="361" t="str">
        <f t="shared" si="102"/>
        <v/>
      </c>
      <c r="AL278" s="361" t="str">
        <f t="shared" si="103"/>
        <v/>
      </c>
      <c r="AM278" s="361" t="str">
        <f t="shared" si="104"/>
        <v/>
      </c>
      <c r="AN278" s="362" t="str">
        <f>IF(AF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2,FALSE),IF(OR(AJ278=1,AJ278=2),VLOOKUP(AH278,INDEX((係数_乗用_ガソリン,係数_乗用_CNG,係数_乗用_軽油,係数_乗用_メタノール,係数_乗用_LPG),1,1,AR278):INDEX((係数_乗用_ガソリン,係数_乗用_CNG,係数_乗用_軽油,係数_乗用_メタノール,係数_乗用_LPG),125,5,AR278),2,FALSE))))))</f>
        <v/>
      </c>
      <c r="AO278" s="362" t="str">
        <f>IF(T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3,FALSE),IF(OR(AJ278=1,AJ278=2),VLOOKUP(AH278,INDEX((係数_乗用_ガソリン,係数_乗用_CNG,係数_乗用_軽油,係数_乗用_メタノール,係数_乗用_LPG),1,1,AR278):INDEX((係数_乗用_ガソリン,係数_乗用_CNG,係数_乗用_軽油,係数_乗用_メタノール,係数_乗用_LPG),125,5,AR278),3,FALSE))))))</f>
        <v/>
      </c>
      <c r="AP278" s="361" t="str">
        <f t="shared" si="105"/>
        <v/>
      </c>
      <c r="AQ278" s="363" t="str">
        <f t="shared" si="106"/>
        <v/>
      </c>
      <c r="AR278" s="361" t="str">
        <f t="shared" si="107"/>
        <v/>
      </c>
      <c r="AS278" s="363" t="str">
        <f t="shared" si="108"/>
        <v/>
      </c>
      <c r="AT278" s="364" t="str">
        <f t="shared" si="109"/>
        <v/>
      </c>
      <c r="AX278" s="607" t="b">
        <f t="shared" si="117"/>
        <v>0</v>
      </c>
      <c r="AY278" s="6" t="str">
        <f t="shared" si="118"/>
        <v>FALSEFALSEFALSE</v>
      </c>
      <c r="AZ278" s="608">
        <f t="shared" si="110"/>
        <v>0</v>
      </c>
      <c r="BA278" s="609" t="str">
        <f t="shared" si="119"/>
        <v/>
      </c>
      <c r="BB278" s="609">
        <f t="shared" si="111"/>
        <v>0</v>
      </c>
      <c r="BC278" s="604" t="str">
        <f t="shared" si="112"/>
        <v/>
      </c>
    </row>
    <row r="279" spans="1:55">
      <c r="A279" s="366">
        <v>222</v>
      </c>
      <c r="B279" s="108"/>
      <c r="C279" s="286"/>
      <c r="D279" s="287"/>
      <c r="E279" s="287"/>
      <c r="F279" s="288"/>
      <c r="G279" s="290"/>
      <c r="H279" s="107"/>
      <c r="I279" s="290"/>
      <c r="J279" s="107"/>
      <c r="K279" s="358" t="str">
        <f t="shared" si="90"/>
        <v/>
      </c>
      <c r="L279" s="358">
        <f t="shared" si="113"/>
        <v>0</v>
      </c>
      <c r="M279" s="358">
        <f t="shared" si="114"/>
        <v>0</v>
      </c>
      <c r="N279" s="359" t="str">
        <f t="shared" si="115"/>
        <v/>
      </c>
      <c r="O279" s="359" t="str">
        <f t="shared" si="91"/>
        <v/>
      </c>
      <c r="P279" s="359" t="str">
        <f t="shared" si="92"/>
        <v/>
      </c>
      <c r="Q279" s="359" t="str">
        <f t="shared" si="93"/>
        <v/>
      </c>
      <c r="R279" s="359" t="str">
        <f t="shared" si="94"/>
        <v/>
      </c>
      <c r="S279" s="359" t="str">
        <f t="shared" si="95"/>
        <v/>
      </c>
      <c r="T279" s="431"/>
      <c r="U279" s="515"/>
      <c r="V279" s="108"/>
      <c r="W279" s="109"/>
      <c r="X279" s="110"/>
      <c r="Y279" s="111"/>
      <c r="Z279" s="113"/>
      <c r="AA279" s="112"/>
      <c r="AB279" s="431" t="str">
        <f t="shared" si="96"/>
        <v/>
      </c>
      <c r="AC279" s="704" t="str">
        <f t="shared" si="116"/>
        <v/>
      </c>
      <c r="AD279" s="622"/>
      <c r="AE279" s="462"/>
      <c r="AF279" s="360" t="str">
        <f t="shared" si="97"/>
        <v/>
      </c>
      <c r="AG279" s="360" t="str">
        <f t="shared" si="98"/>
        <v/>
      </c>
      <c r="AH279" s="361" t="str">
        <f t="shared" si="99"/>
        <v/>
      </c>
      <c r="AI279" s="361" t="str">
        <f t="shared" si="100"/>
        <v/>
      </c>
      <c r="AJ279" s="361" t="str">
        <f t="shared" si="101"/>
        <v/>
      </c>
      <c r="AK279" s="361" t="str">
        <f t="shared" si="102"/>
        <v/>
      </c>
      <c r="AL279" s="361" t="str">
        <f t="shared" si="103"/>
        <v/>
      </c>
      <c r="AM279" s="361" t="str">
        <f t="shared" si="104"/>
        <v/>
      </c>
      <c r="AN279" s="362" t="str">
        <f>IF(AF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2,FALSE),IF(OR(AJ279=1,AJ279=2),VLOOKUP(AH279,INDEX((係数_乗用_ガソリン,係数_乗用_CNG,係数_乗用_軽油,係数_乗用_メタノール,係数_乗用_LPG),1,1,AR279):INDEX((係数_乗用_ガソリン,係数_乗用_CNG,係数_乗用_軽油,係数_乗用_メタノール,係数_乗用_LPG),125,5,AR279),2,FALSE))))))</f>
        <v/>
      </c>
      <c r="AO279" s="362" t="str">
        <f>IF(T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3,FALSE),IF(OR(AJ279=1,AJ279=2),VLOOKUP(AH279,INDEX((係数_乗用_ガソリン,係数_乗用_CNG,係数_乗用_軽油,係数_乗用_メタノール,係数_乗用_LPG),1,1,AR279):INDEX((係数_乗用_ガソリン,係数_乗用_CNG,係数_乗用_軽油,係数_乗用_メタノール,係数_乗用_LPG),125,5,AR279),3,FALSE))))))</f>
        <v/>
      </c>
      <c r="AP279" s="361" t="str">
        <f t="shared" si="105"/>
        <v/>
      </c>
      <c r="AQ279" s="363" t="str">
        <f t="shared" si="106"/>
        <v/>
      </c>
      <c r="AR279" s="361" t="str">
        <f t="shared" si="107"/>
        <v/>
      </c>
      <c r="AS279" s="363" t="str">
        <f t="shared" si="108"/>
        <v/>
      </c>
      <c r="AT279" s="364" t="str">
        <f t="shared" si="109"/>
        <v/>
      </c>
      <c r="AX279" s="607" t="b">
        <f t="shared" si="117"/>
        <v>0</v>
      </c>
      <c r="AY279" s="6" t="str">
        <f t="shared" si="118"/>
        <v>FALSEFALSEFALSE</v>
      </c>
      <c r="AZ279" s="608">
        <f t="shared" si="110"/>
        <v>0</v>
      </c>
      <c r="BA279" s="609" t="str">
        <f t="shared" si="119"/>
        <v/>
      </c>
      <c r="BB279" s="609">
        <f t="shared" si="111"/>
        <v>0</v>
      </c>
      <c r="BC279" s="604" t="str">
        <f t="shared" si="112"/>
        <v/>
      </c>
    </row>
    <row r="280" spans="1:55">
      <c r="A280" s="366">
        <v>223</v>
      </c>
      <c r="B280" s="108"/>
      <c r="C280" s="286"/>
      <c r="D280" s="287"/>
      <c r="E280" s="287"/>
      <c r="F280" s="288"/>
      <c r="G280" s="290"/>
      <c r="H280" s="107"/>
      <c r="I280" s="290"/>
      <c r="J280" s="107"/>
      <c r="K280" s="358" t="str">
        <f t="shared" si="90"/>
        <v/>
      </c>
      <c r="L280" s="358">
        <f t="shared" si="113"/>
        <v>0</v>
      </c>
      <c r="M280" s="358">
        <f t="shared" si="114"/>
        <v>0</v>
      </c>
      <c r="N280" s="359" t="str">
        <f t="shared" si="115"/>
        <v/>
      </c>
      <c r="O280" s="359" t="str">
        <f t="shared" si="91"/>
        <v/>
      </c>
      <c r="P280" s="359" t="str">
        <f t="shared" si="92"/>
        <v/>
      </c>
      <c r="Q280" s="359" t="str">
        <f t="shared" si="93"/>
        <v/>
      </c>
      <c r="R280" s="359" t="str">
        <f t="shared" si="94"/>
        <v/>
      </c>
      <c r="S280" s="359" t="str">
        <f t="shared" si="95"/>
        <v/>
      </c>
      <c r="T280" s="431"/>
      <c r="U280" s="515"/>
      <c r="V280" s="108"/>
      <c r="W280" s="109"/>
      <c r="X280" s="110"/>
      <c r="Y280" s="111"/>
      <c r="Z280" s="113"/>
      <c r="AA280" s="112"/>
      <c r="AB280" s="431" t="str">
        <f t="shared" si="96"/>
        <v/>
      </c>
      <c r="AC280" s="704" t="str">
        <f t="shared" si="116"/>
        <v/>
      </c>
      <c r="AD280" s="622"/>
      <c r="AE280" s="462"/>
      <c r="AF280" s="360" t="str">
        <f t="shared" si="97"/>
        <v/>
      </c>
      <c r="AG280" s="360" t="str">
        <f t="shared" si="98"/>
        <v/>
      </c>
      <c r="AH280" s="361" t="str">
        <f t="shared" si="99"/>
        <v/>
      </c>
      <c r="AI280" s="361" t="str">
        <f t="shared" si="100"/>
        <v/>
      </c>
      <c r="AJ280" s="361" t="str">
        <f t="shared" si="101"/>
        <v/>
      </c>
      <c r="AK280" s="361" t="str">
        <f t="shared" si="102"/>
        <v/>
      </c>
      <c r="AL280" s="361" t="str">
        <f t="shared" si="103"/>
        <v/>
      </c>
      <c r="AM280" s="361" t="str">
        <f t="shared" si="104"/>
        <v/>
      </c>
      <c r="AN280" s="362" t="str">
        <f>IF(AF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2,FALSE),IF(OR(AJ280=1,AJ280=2),VLOOKUP(AH280,INDEX((係数_乗用_ガソリン,係数_乗用_CNG,係数_乗用_軽油,係数_乗用_メタノール,係数_乗用_LPG),1,1,AR280):INDEX((係数_乗用_ガソリン,係数_乗用_CNG,係数_乗用_軽油,係数_乗用_メタノール,係数_乗用_LPG),125,5,AR280),2,FALSE))))))</f>
        <v/>
      </c>
      <c r="AO280" s="362" t="str">
        <f>IF(T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3,FALSE),IF(OR(AJ280=1,AJ280=2),VLOOKUP(AH280,INDEX((係数_乗用_ガソリン,係数_乗用_CNG,係数_乗用_軽油,係数_乗用_メタノール,係数_乗用_LPG),1,1,AR280):INDEX((係数_乗用_ガソリン,係数_乗用_CNG,係数_乗用_軽油,係数_乗用_メタノール,係数_乗用_LPG),125,5,AR280),3,FALSE))))))</f>
        <v/>
      </c>
      <c r="AP280" s="361" t="str">
        <f t="shared" si="105"/>
        <v/>
      </c>
      <c r="AQ280" s="363" t="str">
        <f t="shared" si="106"/>
        <v/>
      </c>
      <c r="AR280" s="361" t="str">
        <f t="shared" si="107"/>
        <v/>
      </c>
      <c r="AS280" s="363" t="str">
        <f t="shared" si="108"/>
        <v/>
      </c>
      <c r="AT280" s="364" t="str">
        <f t="shared" si="109"/>
        <v/>
      </c>
      <c r="AX280" s="607" t="b">
        <f t="shared" si="117"/>
        <v>0</v>
      </c>
      <c r="AY280" s="6" t="str">
        <f t="shared" si="118"/>
        <v>FALSEFALSEFALSE</v>
      </c>
      <c r="AZ280" s="608">
        <f t="shared" si="110"/>
        <v>0</v>
      </c>
      <c r="BA280" s="609" t="str">
        <f t="shared" si="119"/>
        <v/>
      </c>
      <c r="BB280" s="609">
        <f t="shared" si="111"/>
        <v>0</v>
      </c>
      <c r="BC280" s="604" t="str">
        <f t="shared" si="112"/>
        <v/>
      </c>
    </row>
    <row r="281" spans="1:55">
      <c r="A281" s="366">
        <v>224</v>
      </c>
      <c r="B281" s="108"/>
      <c r="C281" s="286"/>
      <c r="D281" s="287"/>
      <c r="E281" s="287"/>
      <c r="F281" s="288"/>
      <c r="G281" s="290"/>
      <c r="H281" s="107"/>
      <c r="I281" s="290"/>
      <c r="J281" s="107"/>
      <c r="K281" s="358" t="str">
        <f t="shared" si="90"/>
        <v/>
      </c>
      <c r="L281" s="358">
        <f t="shared" si="113"/>
        <v>0</v>
      </c>
      <c r="M281" s="358">
        <f t="shared" si="114"/>
        <v>0</v>
      </c>
      <c r="N281" s="359" t="str">
        <f t="shared" si="115"/>
        <v/>
      </c>
      <c r="O281" s="359" t="str">
        <f t="shared" si="91"/>
        <v/>
      </c>
      <c r="P281" s="359" t="str">
        <f t="shared" si="92"/>
        <v/>
      </c>
      <c r="Q281" s="359" t="str">
        <f t="shared" si="93"/>
        <v/>
      </c>
      <c r="R281" s="359" t="str">
        <f t="shared" si="94"/>
        <v/>
      </c>
      <c r="S281" s="359" t="str">
        <f t="shared" si="95"/>
        <v/>
      </c>
      <c r="T281" s="431"/>
      <c r="U281" s="515"/>
      <c r="V281" s="108"/>
      <c r="W281" s="109"/>
      <c r="X281" s="110"/>
      <c r="Y281" s="111"/>
      <c r="Z281" s="113"/>
      <c r="AA281" s="112"/>
      <c r="AB281" s="431" t="str">
        <f t="shared" si="96"/>
        <v/>
      </c>
      <c r="AC281" s="704" t="str">
        <f t="shared" si="116"/>
        <v/>
      </c>
      <c r="AD281" s="622"/>
      <c r="AE281" s="462"/>
      <c r="AF281" s="360" t="str">
        <f t="shared" si="97"/>
        <v/>
      </c>
      <c r="AG281" s="360" t="str">
        <f t="shared" si="98"/>
        <v/>
      </c>
      <c r="AH281" s="361" t="str">
        <f t="shared" si="99"/>
        <v/>
      </c>
      <c r="AI281" s="361" t="str">
        <f t="shared" si="100"/>
        <v/>
      </c>
      <c r="AJ281" s="361" t="str">
        <f t="shared" si="101"/>
        <v/>
      </c>
      <c r="AK281" s="361" t="str">
        <f t="shared" si="102"/>
        <v/>
      </c>
      <c r="AL281" s="361" t="str">
        <f t="shared" si="103"/>
        <v/>
      </c>
      <c r="AM281" s="361" t="str">
        <f t="shared" si="104"/>
        <v/>
      </c>
      <c r="AN281" s="362" t="str">
        <f>IF(AF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2,FALSE),IF(OR(AJ281=1,AJ281=2),VLOOKUP(AH281,INDEX((係数_乗用_ガソリン,係数_乗用_CNG,係数_乗用_軽油,係数_乗用_メタノール,係数_乗用_LPG),1,1,AR281):INDEX((係数_乗用_ガソリン,係数_乗用_CNG,係数_乗用_軽油,係数_乗用_メタノール,係数_乗用_LPG),125,5,AR281),2,FALSE))))))</f>
        <v/>
      </c>
      <c r="AO281" s="362" t="str">
        <f>IF(T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3,FALSE),IF(OR(AJ281=1,AJ281=2),VLOOKUP(AH281,INDEX((係数_乗用_ガソリン,係数_乗用_CNG,係数_乗用_軽油,係数_乗用_メタノール,係数_乗用_LPG),1,1,AR281):INDEX((係数_乗用_ガソリン,係数_乗用_CNG,係数_乗用_軽油,係数_乗用_メタノール,係数_乗用_LPG),125,5,AR281),3,FALSE))))))</f>
        <v/>
      </c>
      <c r="AP281" s="361" t="str">
        <f t="shared" si="105"/>
        <v/>
      </c>
      <c r="AQ281" s="363" t="str">
        <f t="shared" si="106"/>
        <v/>
      </c>
      <c r="AR281" s="361" t="str">
        <f t="shared" si="107"/>
        <v/>
      </c>
      <c r="AS281" s="363" t="str">
        <f t="shared" si="108"/>
        <v/>
      </c>
      <c r="AT281" s="364" t="str">
        <f t="shared" si="109"/>
        <v/>
      </c>
      <c r="AX281" s="607" t="b">
        <f t="shared" si="117"/>
        <v>0</v>
      </c>
      <c r="AY281" s="6" t="str">
        <f t="shared" si="118"/>
        <v>FALSEFALSEFALSE</v>
      </c>
      <c r="AZ281" s="608">
        <f t="shared" si="110"/>
        <v>0</v>
      </c>
      <c r="BA281" s="609" t="str">
        <f t="shared" si="119"/>
        <v/>
      </c>
      <c r="BB281" s="609">
        <f t="shared" si="111"/>
        <v>0</v>
      </c>
      <c r="BC281" s="604" t="str">
        <f t="shared" si="112"/>
        <v/>
      </c>
    </row>
    <row r="282" spans="1:55">
      <c r="A282" s="366">
        <v>225</v>
      </c>
      <c r="B282" s="108"/>
      <c r="C282" s="286"/>
      <c r="D282" s="287"/>
      <c r="E282" s="287"/>
      <c r="F282" s="288"/>
      <c r="G282" s="290"/>
      <c r="H282" s="107"/>
      <c r="I282" s="290"/>
      <c r="J282" s="107"/>
      <c r="K282" s="358" t="str">
        <f t="shared" si="90"/>
        <v/>
      </c>
      <c r="L282" s="358">
        <f t="shared" si="113"/>
        <v>0</v>
      </c>
      <c r="M282" s="358">
        <f t="shared" si="114"/>
        <v>0</v>
      </c>
      <c r="N282" s="359" t="str">
        <f t="shared" si="115"/>
        <v/>
      </c>
      <c r="O282" s="359" t="str">
        <f t="shared" si="91"/>
        <v/>
      </c>
      <c r="P282" s="359" t="str">
        <f t="shared" si="92"/>
        <v/>
      </c>
      <c r="Q282" s="359" t="str">
        <f t="shared" si="93"/>
        <v/>
      </c>
      <c r="R282" s="359" t="str">
        <f t="shared" si="94"/>
        <v/>
      </c>
      <c r="S282" s="359" t="str">
        <f t="shared" si="95"/>
        <v/>
      </c>
      <c r="T282" s="431"/>
      <c r="U282" s="515"/>
      <c r="V282" s="108"/>
      <c r="W282" s="109"/>
      <c r="X282" s="110"/>
      <c r="Y282" s="111"/>
      <c r="Z282" s="113"/>
      <c r="AA282" s="112"/>
      <c r="AB282" s="431" t="str">
        <f t="shared" si="96"/>
        <v/>
      </c>
      <c r="AC282" s="704" t="str">
        <f t="shared" si="116"/>
        <v/>
      </c>
      <c r="AD282" s="622"/>
      <c r="AE282" s="462"/>
      <c r="AF282" s="360" t="str">
        <f t="shared" si="97"/>
        <v/>
      </c>
      <c r="AG282" s="360" t="str">
        <f t="shared" si="98"/>
        <v/>
      </c>
      <c r="AH282" s="361" t="str">
        <f t="shared" si="99"/>
        <v/>
      </c>
      <c r="AI282" s="361" t="str">
        <f t="shared" si="100"/>
        <v/>
      </c>
      <c r="AJ282" s="361" t="str">
        <f t="shared" si="101"/>
        <v/>
      </c>
      <c r="AK282" s="361" t="str">
        <f t="shared" si="102"/>
        <v/>
      </c>
      <c r="AL282" s="361" t="str">
        <f t="shared" si="103"/>
        <v/>
      </c>
      <c r="AM282" s="361" t="str">
        <f t="shared" si="104"/>
        <v/>
      </c>
      <c r="AN282" s="362" t="str">
        <f>IF(AF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2,FALSE),IF(OR(AJ282=1,AJ282=2),VLOOKUP(AH282,INDEX((係数_乗用_ガソリン,係数_乗用_CNG,係数_乗用_軽油,係数_乗用_メタノール,係数_乗用_LPG),1,1,AR282):INDEX((係数_乗用_ガソリン,係数_乗用_CNG,係数_乗用_軽油,係数_乗用_メタノール,係数_乗用_LPG),125,5,AR282),2,FALSE))))))</f>
        <v/>
      </c>
      <c r="AO282" s="362" t="str">
        <f>IF(T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3,FALSE),IF(OR(AJ282=1,AJ282=2),VLOOKUP(AH282,INDEX((係数_乗用_ガソリン,係数_乗用_CNG,係数_乗用_軽油,係数_乗用_メタノール,係数_乗用_LPG),1,1,AR282):INDEX((係数_乗用_ガソリン,係数_乗用_CNG,係数_乗用_軽油,係数_乗用_メタノール,係数_乗用_LPG),125,5,AR282),3,FALSE))))))</f>
        <v/>
      </c>
      <c r="AP282" s="361" t="str">
        <f t="shared" si="105"/>
        <v/>
      </c>
      <c r="AQ282" s="363" t="str">
        <f t="shared" si="106"/>
        <v/>
      </c>
      <c r="AR282" s="361" t="str">
        <f t="shared" si="107"/>
        <v/>
      </c>
      <c r="AS282" s="363" t="str">
        <f t="shared" si="108"/>
        <v/>
      </c>
      <c r="AT282" s="364" t="str">
        <f t="shared" si="109"/>
        <v/>
      </c>
      <c r="AX282" s="607" t="b">
        <f t="shared" si="117"/>
        <v>0</v>
      </c>
      <c r="AY282" s="6" t="str">
        <f t="shared" si="118"/>
        <v>FALSEFALSEFALSE</v>
      </c>
      <c r="AZ282" s="608">
        <f t="shared" si="110"/>
        <v>0</v>
      </c>
      <c r="BA282" s="609" t="str">
        <f t="shared" si="119"/>
        <v/>
      </c>
      <c r="BB282" s="609">
        <f t="shared" si="111"/>
        <v>0</v>
      </c>
      <c r="BC282" s="604" t="str">
        <f t="shared" si="112"/>
        <v/>
      </c>
    </row>
    <row r="283" spans="1:55">
      <c r="A283" s="366">
        <v>226</v>
      </c>
      <c r="B283" s="108"/>
      <c r="C283" s="286"/>
      <c r="D283" s="287"/>
      <c r="E283" s="287"/>
      <c r="F283" s="288"/>
      <c r="G283" s="290"/>
      <c r="H283" s="107"/>
      <c r="I283" s="290"/>
      <c r="J283" s="107"/>
      <c r="K283" s="358" t="str">
        <f t="shared" si="90"/>
        <v/>
      </c>
      <c r="L283" s="358">
        <f t="shared" si="113"/>
        <v>0</v>
      </c>
      <c r="M283" s="358">
        <f t="shared" si="114"/>
        <v>0</v>
      </c>
      <c r="N283" s="359" t="str">
        <f t="shared" si="115"/>
        <v/>
      </c>
      <c r="O283" s="359" t="str">
        <f t="shared" si="91"/>
        <v/>
      </c>
      <c r="P283" s="359" t="str">
        <f t="shared" si="92"/>
        <v/>
      </c>
      <c r="Q283" s="359" t="str">
        <f t="shared" si="93"/>
        <v/>
      </c>
      <c r="R283" s="359" t="str">
        <f t="shared" si="94"/>
        <v/>
      </c>
      <c r="S283" s="359" t="str">
        <f t="shared" si="95"/>
        <v/>
      </c>
      <c r="T283" s="431"/>
      <c r="U283" s="515"/>
      <c r="V283" s="108"/>
      <c r="W283" s="109"/>
      <c r="X283" s="110"/>
      <c r="Y283" s="111"/>
      <c r="Z283" s="113"/>
      <c r="AA283" s="112"/>
      <c r="AB283" s="431" t="str">
        <f t="shared" si="96"/>
        <v/>
      </c>
      <c r="AC283" s="704" t="str">
        <f t="shared" si="116"/>
        <v/>
      </c>
      <c r="AD283" s="622"/>
      <c r="AE283" s="462"/>
      <c r="AF283" s="360" t="str">
        <f t="shared" si="97"/>
        <v/>
      </c>
      <c r="AG283" s="360" t="str">
        <f t="shared" si="98"/>
        <v/>
      </c>
      <c r="AH283" s="361" t="str">
        <f t="shared" si="99"/>
        <v/>
      </c>
      <c r="AI283" s="361" t="str">
        <f t="shared" si="100"/>
        <v/>
      </c>
      <c r="AJ283" s="361" t="str">
        <f t="shared" si="101"/>
        <v/>
      </c>
      <c r="AK283" s="361" t="str">
        <f t="shared" si="102"/>
        <v/>
      </c>
      <c r="AL283" s="361" t="str">
        <f t="shared" si="103"/>
        <v/>
      </c>
      <c r="AM283" s="361" t="str">
        <f t="shared" si="104"/>
        <v/>
      </c>
      <c r="AN283" s="362" t="str">
        <f>IF(AF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2,FALSE),IF(OR(AJ283=1,AJ283=2),VLOOKUP(AH283,INDEX((係数_乗用_ガソリン,係数_乗用_CNG,係数_乗用_軽油,係数_乗用_メタノール,係数_乗用_LPG),1,1,AR283):INDEX((係数_乗用_ガソリン,係数_乗用_CNG,係数_乗用_軽油,係数_乗用_メタノール,係数_乗用_LPG),125,5,AR283),2,FALSE))))))</f>
        <v/>
      </c>
      <c r="AO283" s="362" t="str">
        <f>IF(T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3,FALSE),IF(OR(AJ283=1,AJ283=2),VLOOKUP(AH283,INDEX((係数_乗用_ガソリン,係数_乗用_CNG,係数_乗用_軽油,係数_乗用_メタノール,係数_乗用_LPG),1,1,AR283):INDEX((係数_乗用_ガソリン,係数_乗用_CNG,係数_乗用_軽油,係数_乗用_メタノール,係数_乗用_LPG),125,5,AR283),3,FALSE))))))</f>
        <v/>
      </c>
      <c r="AP283" s="361" t="str">
        <f t="shared" si="105"/>
        <v/>
      </c>
      <c r="AQ283" s="363" t="str">
        <f t="shared" si="106"/>
        <v/>
      </c>
      <c r="AR283" s="361" t="str">
        <f t="shared" si="107"/>
        <v/>
      </c>
      <c r="AS283" s="363" t="str">
        <f t="shared" si="108"/>
        <v/>
      </c>
      <c r="AT283" s="364" t="str">
        <f t="shared" si="109"/>
        <v/>
      </c>
      <c r="AX283" s="607" t="b">
        <f t="shared" si="117"/>
        <v>0</v>
      </c>
      <c r="AY283" s="6" t="str">
        <f t="shared" si="118"/>
        <v>FALSEFALSEFALSE</v>
      </c>
      <c r="AZ283" s="608">
        <f t="shared" si="110"/>
        <v>0</v>
      </c>
      <c r="BA283" s="609" t="str">
        <f t="shared" si="119"/>
        <v/>
      </c>
      <c r="BB283" s="609">
        <f t="shared" si="111"/>
        <v>0</v>
      </c>
      <c r="BC283" s="604" t="str">
        <f t="shared" si="112"/>
        <v/>
      </c>
    </row>
    <row r="284" spans="1:55">
      <c r="A284" s="366">
        <v>227</v>
      </c>
      <c r="B284" s="108"/>
      <c r="C284" s="286"/>
      <c r="D284" s="287"/>
      <c r="E284" s="287"/>
      <c r="F284" s="288"/>
      <c r="G284" s="290"/>
      <c r="H284" s="107"/>
      <c r="I284" s="290"/>
      <c r="J284" s="107"/>
      <c r="K284" s="358" t="str">
        <f t="shared" si="90"/>
        <v/>
      </c>
      <c r="L284" s="358">
        <f t="shared" si="113"/>
        <v>0</v>
      </c>
      <c r="M284" s="358">
        <f t="shared" si="114"/>
        <v>0</v>
      </c>
      <c r="N284" s="359" t="str">
        <f t="shared" si="115"/>
        <v/>
      </c>
      <c r="O284" s="359" t="str">
        <f t="shared" si="91"/>
        <v/>
      </c>
      <c r="P284" s="359" t="str">
        <f t="shared" si="92"/>
        <v/>
      </c>
      <c r="Q284" s="359" t="str">
        <f t="shared" si="93"/>
        <v/>
      </c>
      <c r="R284" s="359" t="str">
        <f t="shared" si="94"/>
        <v/>
      </c>
      <c r="S284" s="359" t="str">
        <f t="shared" si="95"/>
        <v/>
      </c>
      <c r="T284" s="431"/>
      <c r="U284" s="515"/>
      <c r="V284" s="108"/>
      <c r="W284" s="109"/>
      <c r="X284" s="110"/>
      <c r="Y284" s="111"/>
      <c r="Z284" s="113"/>
      <c r="AA284" s="112"/>
      <c r="AB284" s="431" t="str">
        <f t="shared" si="96"/>
        <v/>
      </c>
      <c r="AC284" s="704" t="str">
        <f t="shared" si="116"/>
        <v/>
      </c>
      <c r="AD284" s="622"/>
      <c r="AE284" s="462"/>
      <c r="AF284" s="360" t="str">
        <f t="shared" si="97"/>
        <v/>
      </c>
      <c r="AG284" s="360" t="str">
        <f t="shared" si="98"/>
        <v/>
      </c>
      <c r="AH284" s="361" t="str">
        <f t="shared" si="99"/>
        <v/>
      </c>
      <c r="AI284" s="361" t="str">
        <f t="shared" si="100"/>
        <v/>
      </c>
      <c r="AJ284" s="361" t="str">
        <f t="shared" si="101"/>
        <v/>
      </c>
      <c r="AK284" s="361" t="str">
        <f t="shared" si="102"/>
        <v/>
      </c>
      <c r="AL284" s="361" t="str">
        <f t="shared" si="103"/>
        <v/>
      </c>
      <c r="AM284" s="361" t="str">
        <f t="shared" si="104"/>
        <v/>
      </c>
      <c r="AN284" s="362" t="str">
        <f>IF(AF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2,FALSE),IF(OR(AJ284=1,AJ284=2),VLOOKUP(AH284,INDEX((係数_乗用_ガソリン,係数_乗用_CNG,係数_乗用_軽油,係数_乗用_メタノール,係数_乗用_LPG),1,1,AR284):INDEX((係数_乗用_ガソリン,係数_乗用_CNG,係数_乗用_軽油,係数_乗用_メタノール,係数_乗用_LPG),125,5,AR284),2,FALSE))))))</f>
        <v/>
      </c>
      <c r="AO284" s="362" t="str">
        <f>IF(T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3,FALSE),IF(OR(AJ284=1,AJ284=2),VLOOKUP(AH284,INDEX((係数_乗用_ガソリン,係数_乗用_CNG,係数_乗用_軽油,係数_乗用_メタノール,係数_乗用_LPG),1,1,AR284):INDEX((係数_乗用_ガソリン,係数_乗用_CNG,係数_乗用_軽油,係数_乗用_メタノール,係数_乗用_LPG),125,5,AR284),3,FALSE))))))</f>
        <v/>
      </c>
      <c r="AP284" s="361" t="str">
        <f t="shared" si="105"/>
        <v/>
      </c>
      <c r="AQ284" s="363" t="str">
        <f t="shared" si="106"/>
        <v/>
      </c>
      <c r="AR284" s="361" t="str">
        <f t="shared" si="107"/>
        <v/>
      </c>
      <c r="AS284" s="363" t="str">
        <f t="shared" si="108"/>
        <v/>
      </c>
      <c r="AT284" s="364" t="str">
        <f t="shared" si="109"/>
        <v/>
      </c>
      <c r="AX284" s="607" t="b">
        <f t="shared" si="117"/>
        <v>0</v>
      </c>
      <c r="AY284" s="6" t="str">
        <f t="shared" si="118"/>
        <v>FALSEFALSEFALSE</v>
      </c>
      <c r="AZ284" s="608">
        <f t="shared" si="110"/>
        <v>0</v>
      </c>
      <c r="BA284" s="609" t="str">
        <f t="shared" si="119"/>
        <v/>
      </c>
      <c r="BB284" s="609">
        <f t="shared" si="111"/>
        <v>0</v>
      </c>
      <c r="BC284" s="604" t="str">
        <f t="shared" si="112"/>
        <v/>
      </c>
    </row>
    <row r="285" spans="1:55">
      <c r="A285" s="366">
        <v>228</v>
      </c>
      <c r="B285" s="108"/>
      <c r="C285" s="286"/>
      <c r="D285" s="287"/>
      <c r="E285" s="287"/>
      <c r="F285" s="288"/>
      <c r="G285" s="290"/>
      <c r="H285" s="107"/>
      <c r="I285" s="290"/>
      <c r="J285" s="107"/>
      <c r="K285" s="358" t="str">
        <f t="shared" si="90"/>
        <v/>
      </c>
      <c r="L285" s="358">
        <f t="shared" si="113"/>
        <v>0</v>
      </c>
      <c r="M285" s="358">
        <f t="shared" si="114"/>
        <v>0</v>
      </c>
      <c r="N285" s="359" t="str">
        <f t="shared" si="115"/>
        <v/>
      </c>
      <c r="O285" s="359" t="str">
        <f t="shared" si="91"/>
        <v/>
      </c>
      <c r="P285" s="359" t="str">
        <f t="shared" si="92"/>
        <v/>
      </c>
      <c r="Q285" s="359" t="str">
        <f t="shared" si="93"/>
        <v/>
      </c>
      <c r="R285" s="359" t="str">
        <f t="shared" si="94"/>
        <v/>
      </c>
      <c r="S285" s="359" t="str">
        <f t="shared" si="95"/>
        <v/>
      </c>
      <c r="T285" s="431"/>
      <c r="U285" s="515"/>
      <c r="V285" s="108"/>
      <c r="W285" s="109"/>
      <c r="X285" s="110"/>
      <c r="Y285" s="111"/>
      <c r="Z285" s="113"/>
      <c r="AA285" s="112"/>
      <c r="AB285" s="431" t="str">
        <f t="shared" si="96"/>
        <v/>
      </c>
      <c r="AC285" s="704" t="str">
        <f t="shared" si="116"/>
        <v/>
      </c>
      <c r="AD285" s="622"/>
      <c r="AE285" s="462"/>
      <c r="AF285" s="360" t="str">
        <f t="shared" si="97"/>
        <v/>
      </c>
      <c r="AG285" s="360" t="str">
        <f t="shared" si="98"/>
        <v/>
      </c>
      <c r="AH285" s="361" t="str">
        <f t="shared" si="99"/>
        <v/>
      </c>
      <c r="AI285" s="361" t="str">
        <f t="shared" si="100"/>
        <v/>
      </c>
      <c r="AJ285" s="361" t="str">
        <f t="shared" si="101"/>
        <v/>
      </c>
      <c r="AK285" s="361" t="str">
        <f t="shared" si="102"/>
        <v/>
      </c>
      <c r="AL285" s="361" t="str">
        <f t="shared" si="103"/>
        <v/>
      </c>
      <c r="AM285" s="361" t="str">
        <f t="shared" si="104"/>
        <v/>
      </c>
      <c r="AN285" s="362" t="str">
        <f>IF(AF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2,FALSE),IF(OR(AJ285=1,AJ285=2),VLOOKUP(AH285,INDEX((係数_乗用_ガソリン,係数_乗用_CNG,係数_乗用_軽油,係数_乗用_メタノール,係数_乗用_LPG),1,1,AR285):INDEX((係数_乗用_ガソリン,係数_乗用_CNG,係数_乗用_軽油,係数_乗用_メタノール,係数_乗用_LPG),125,5,AR285),2,FALSE))))))</f>
        <v/>
      </c>
      <c r="AO285" s="362" t="str">
        <f>IF(T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3,FALSE),IF(OR(AJ285=1,AJ285=2),VLOOKUP(AH285,INDEX((係数_乗用_ガソリン,係数_乗用_CNG,係数_乗用_軽油,係数_乗用_メタノール,係数_乗用_LPG),1,1,AR285):INDEX((係数_乗用_ガソリン,係数_乗用_CNG,係数_乗用_軽油,係数_乗用_メタノール,係数_乗用_LPG),125,5,AR285),3,FALSE))))))</f>
        <v/>
      </c>
      <c r="AP285" s="361" t="str">
        <f t="shared" si="105"/>
        <v/>
      </c>
      <c r="AQ285" s="363" t="str">
        <f t="shared" si="106"/>
        <v/>
      </c>
      <c r="AR285" s="361" t="str">
        <f t="shared" si="107"/>
        <v/>
      </c>
      <c r="AS285" s="363" t="str">
        <f t="shared" si="108"/>
        <v/>
      </c>
      <c r="AT285" s="364" t="str">
        <f t="shared" si="109"/>
        <v/>
      </c>
      <c r="AX285" s="607" t="b">
        <f t="shared" si="117"/>
        <v>0</v>
      </c>
      <c r="AY285" s="6" t="str">
        <f t="shared" si="118"/>
        <v>FALSEFALSEFALSE</v>
      </c>
      <c r="AZ285" s="608">
        <f t="shared" si="110"/>
        <v>0</v>
      </c>
      <c r="BA285" s="609" t="str">
        <f t="shared" si="119"/>
        <v/>
      </c>
      <c r="BB285" s="609">
        <f t="shared" si="111"/>
        <v>0</v>
      </c>
      <c r="BC285" s="604" t="str">
        <f t="shared" si="112"/>
        <v/>
      </c>
    </row>
    <row r="286" spans="1:55">
      <c r="A286" s="366">
        <v>229</v>
      </c>
      <c r="B286" s="108"/>
      <c r="C286" s="286"/>
      <c r="D286" s="287"/>
      <c r="E286" s="287"/>
      <c r="F286" s="288"/>
      <c r="G286" s="290"/>
      <c r="H286" s="107"/>
      <c r="I286" s="290"/>
      <c r="J286" s="107"/>
      <c r="K286" s="358" t="str">
        <f t="shared" si="90"/>
        <v/>
      </c>
      <c r="L286" s="358">
        <f t="shared" si="113"/>
        <v>0</v>
      </c>
      <c r="M286" s="358">
        <f t="shared" si="114"/>
        <v>0</v>
      </c>
      <c r="N286" s="359" t="str">
        <f t="shared" si="115"/>
        <v/>
      </c>
      <c r="O286" s="359" t="str">
        <f t="shared" si="91"/>
        <v/>
      </c>
      <c r="P286" s="359" t="str">
        <f t="shared" si="92"/>
        <v/>
      </c>
      <c r="Q286" s="359" t="str">
        <f t="shared" si="93"/>
        <v/>
      </c>
      <c r="R286" s="359" t="str">
        <f t="shared" si="94"/>
        <v/>
      </c>
      <c r="S286" s="359" t="str">
        <f t="shared" si="95"/>
        <v/>
      </c>
      <c r="T286" s="431"/>
      <c r="U286" s="515"/>
      <c r="V286" s="108"/>
      <c r="W286" s="109"/>
      <c r="X286" s="110"/>
      <c r="Y286" s="111"/>
      <c r="Z286" s="113"/>
      <c r="AA286" s="112"/>
      <c r="AB286" s="431" t="str">
        <f t="shared" si="96"/>
        <v/>
      </c>
      <c r="AC286" s="704" t="str">
        <f t="shared" si="116"/>
        <v/>
      </c>
      <c r="AD286" s="622"/>
      <c r="AE286" s="462"/>
      <c r="AF286" s="360" t="str">
        <f t="shared" si="97"/>
        <v/>
      </c>
      <c r="AG286" s="360" t="str">
        <f t="shared" si="98"/>
        <v/>
      </c>
      <c r="AH286" s="361" t="str">
        <f t="shared" si="99"/>
        <v/>
      </c>
      <c r="AI286" s="361" t="str">
        <f t="shared" si="100"/>
        <v/>
      </c>
      <c r="AJ286" s="361" t="str">
        <f t="shared" si="101"/>
        <v/>
      </c>
      <c r="AK286" s="361" t="str">
        <f t="shared" si="102"/>
        <v/>
      </c>
      <c r="AL286" s="361" t="str">
        <f t="shared" si="103"/>
        <v/>
      </c>
      <c r="AM286" s="361" t="str">
        <f t="shared" si="104"/>
        <v/>
      </c>
      <c r="AN286" s="362" t="str">
        <f>IF(AF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2,FALSE),IF(OR(AJ286=1,AJ286=2),VLOOKUP(AH286,INDEX((係数_乗用_ガソリン,係数_乗用_CNG,係数_乗用_軽油,係数_乗用_メタノール,係数_乗用_LPG),1,1,AR286):INDEX((係数_乗用_ガソリン,係数_乗用_CNG,係数_乗用_軽油,係数_乗用_メタノール,係数_乗用_LPG),125,5,AR286),2,FALSE))))))</f>
        <v/>
      </c>
      <c r="AO286" s="362" t="str">
        <f>IF(T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3,FALSE),IF(OR(AJ286=1,AJ286=2),VLOOKUP(AH286,INDEX((係数_乗用_ガソリン,係数_乗用_CNG,係数_乗用_軽油,係数_乗用_メタノール,係数_乗用_LPG),1,1,AR286):INDEX((係数_乗用_ガソリン,係数_乗用_CNG,係数_乗用_軽油,係数_乗用_メタノール,係数_乗用_LPG),125,5,AR286),3,FALSE))))))</f>
        <v/>
      </c>
      <c r="AP286" s="361" t="str">
        <f t="shared" si="105"/>
        <v/>
      </c>
      <c r="AQ286" s="363" t="str">
        <f t="shared" si="106"/>
        <v/>
      </c>
      <c r="AR286" s="361" t="str">
        <f t="shared" si="107"/>
        <v/>
      </c>
      <c r="AS286" s="363" t="str">
        <f t="shared" si="108"/>
        <v/>
      </c>
      <c r="AT286" s="364" t="str">
        <f t="shared" si="109"/>
        <v/>
      </c>
      <c r="AX286" s="607" t="b">
        <f t="shared" si="117"/>
        <v>0</v>
      </c>
      <c r="AY286" s="6" t="str">
        <f t="shared" si="118"/>
        <v>FALSEFALSEFALSE</v>
      </c>
      <c r="AZ286" s="608">
        <f t="shared" si="110"/>
        <v>0</v>
      </c>
      <c r="BA286" s="609" t="str">
        <f t="shared" si="119"/>
        <v/>
      </c>
      <c r="BB286" s="609">
        <f t="shared" si="111"/>
        <v>0</v>
      </c>
      <c r="BC286" s="604" t="str">
        <f t="shared" si="112"/>
        <v/>
      </c>
    </row>
    <row r="287" spans="1:55">
      <c r="A287" s="366">
        <v>230</v>
      </c>
      <c r="B287" s="108"/>
      <c r="C287" s="286"/>
      <c r="D287" s="287"/>
      <c r="E287" s="287"/>
      <c r="F287" s="288"/>
      <c r="G287" s="290"/>
      <c r="H287" s="107"/>
      <c r="I287" s="290"/>
      <c r="J287" s="107"/>
      <c r="K287" s="358" t="str">
        <f t="shared" si="90"/>
        <v/>
      </c>
      <c r="L287" s="358">
        <f t="shared" si="113"/>
        <v>0</v>
      </c>
      <c r="M287" s="358">
        <f t="shared" si="114"/>
        <v>0</v>
      </c>
      <c r="N287" s="359" t="str">
        <f t="shared" si="115"/>
        <v/>
      </c>
      <c r="O287" s="359" t="str">
        <f t="shared" si="91"/>
        <v/>
      </c>
      <c r="P287" s="359" t="str">
        <f t="shared" si="92"/>
        <v/>
      </c>
      <c r="Q287" s="359" t="str">
        <f t="shared" si="93"/>
        <v/>
      </c>
      <c r="R287" s="359" t="str">
        <f t="shared" si="94"/>
        <v/>
      </c>
      <c r="S287" s="359" t="str">
        <f t="shared" si="95"/>
        <v/>
      </c>
      <c r="T287" s="431"/>
      <c r="U287" s="515"/>
      <c r="V287" s="108"/>
      <c r="W287" s="109"/>
      <c r="X287" s="110"/>
      <c r="Y287" s="111"/>
      <c r="Z287" s="113"/>
      <c r="AA287" s="112"/>
      <c r="AB287" s="431" t="str">
        <f t="shared" si="96"/>
        <v/>
      </c>
      <c r="AC287" s="704" t="str">
        <f t="shared" si="116"/>
        <v/>
      </c>
      <c r="AD287" s="622"/>
      <c r="AE287" s="462"/>
      <c r="AF287" s="360" t="str">
        <f t="shared" si="97"/>
        <v/>
      </c>
      <c r="AG287" s="360" t="str">
        <f t="shared" si="98"/>
        <v/>
      </c>
      <c r="AH287" s="361" t="str">
        <f t="shared" si="99"/>
        <v/>
      </c>
      <c r="AI287" s="361" t="str">
        <f t="shared" si="100"/>
        <v/>
      </c>
      <c r="AJ287" s="361" t="str">
        <f t="shared" si="101"/>
        <v/>
      </c>
      <c r="AK287" s="361" t="str">
        <f t="shared" si="102"/>
        <v/>
      </c>
      <c r="AL287" s="361" t="str">
        <f t="shared" si="103"/>
        <v/>
      </c>
      <c r="AM287" s="361" t="str">
        <f t="shared" si="104"/>
        <v/>
      </c>
      <c r="AN287" s="362" t="str">
        <f>IF(AF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2,FALSE),IF(OR(AJ287=1,AJ287=2),VLOOKUP(AH287,INDEX((係数_乗用_ガソリン,係数_乗用_CNG,係数_乗用_軽油,係数_乗用_メタノール,係数_乗用_LPG),1,1,AR287):INDEX((係数_乗用_ガソリン,係数_乗用_CNG,係数_乗用_軽油,係数_乗用_メタノール,係数_乗用_LPG),125,5,AR287),2,FALSE))))))</f>
        <v/>
      </c>
      <c r="AO287" s="362" t="str">
        <f>IF(T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3,FALSE),IF(OR(AJ287=1,AJ287=2),VLOOKUP(AH287,INDEX((係数_乗用_ガソリン,係数_乗用_CNG,係数_乗用_軽油,係数_乗用_メタノール,係数_乗用_LPG),1,1,AR287):INDEX((係数_乗用_ガソリン,係数_乗用_CNG,係数_乗用_軽油,係数_乗用_メタノール,係数_乗用_LPG),125,5,AR287),3,FALSE))))))</f>
        <v/>
      </c>
      <c r="AP287" s="361" t="str">
        <f t="shared" si="105"/>
        <v/>
      </c>
      <c r="AQ287" s="363" t="str">
        <f t="shared" si="106"/>
        <v/>
      </c>
      <c r="AR287" s="361" t="str">
        <f t="shared" si="107"/>
        <v/>
      </c>
      <c r="AS287" s="363" t="str">
        <f t="shared" si="108"/>
        <v/>
      </c>
      <c r="AT287" s="364" t="str">
        <f t="shared" si="109"/>
        <v/>
      </c>
      <c r="AX287" s="607" t="b">
        <f t="shared" si="117"/>
        <v>0</v>
      </c>
      <c r="AY287" s="6" t="str">
        <f t="shared" si="118"/>
        <v>FALSEFALSEFALSE</v>
      </c>
      <c r="AZ287" s="608">
        <f t="shared" si="110"/>
        <v>0</v>
      </c>
      <c r="BA287" s="609" t="str">
        <f t="shared" si="119"/>
        <v/>
      </c>
      <c r="BB287" s="609">
        <f t="shared" si="111"/>
        <v>0</v>
      </c>
      <c r="BC287" s="604" t="str">
        <f t="shared" si="112"/>
        <v/>
      </c>
    </row>
    <row r="288" spans="1:55">
      <c r="A288" s="366">
        <v>231</v>
      </c>
      <c r="B288" s="108"/>
      <c r="C288" s="286"/>
      <c r="D288" s="287"/>
      <c r="E288" s="287"/>
      <c r="F288" s="288"/>
      <c r="G288" s="290"/>
      <c r="H288" s="107"/>
      <c r="I288" s="290"/>
      <c r="J288" s="107"/>
      <c r="K288" s="358" t="str">
        <f t="shared" si="90"/>
        <v/>
      </c>
      <c r="L288" s="358">
        <f t="shared" si="113"/>
        <v>0</v>
      </c>
      <c r="M288" s="358">
        <f t="shared" si="114"/>
        <v>0</v>
      </c>
      <c r="N288" s="359" t="str">
        <f t="shared" si="115"/>
        <v/>
      </c>
      <c r="O288" s="359" t="str">
        <f t="shared" si="91"/>
        <v/>
      </c>
      <c r="P288" s="359" t="str">
        <f t="shared" si="92"/>
        <v/>
      </c>
      <c r="Q288" s="359" t="str">
        <f t="shared" si="93"/>
        <v/>
      </c>
      <c r="R288" s="359" t="str">
        <f t="shared" si="94"/>
        <v/>
      </c>
      <c r="S288" s="359" t="str">
        <f t="shared" si="95"/>
        <v/>
      </c>
      <c r="T288" s="431"/>
      <c r="U288" s="515"/>
      <c r="V288" s="108"/>
      <c r="W288" s="109"/>
      <c r="X288" s="110"/>
      <c r="Y288" s="111"/>
      <c r="Z288" s="113"/>
      <c r="AA288" s="112"/>
      <c r="AB288" s="431" t="str">
        <f t="shared" si="96"/>
        <v/>
      </c>
      <c r="AC288" s="704" t="str">
        <f t="shared" si="116"/>
        <v/>
      </c>
      <c r="AD288" s="622"/>
      <c r="AE288" s="462"/>
      <c r="AF288" s="360" t="str">
        <f t="shared" si="97"/>
        <v/>
      </c>
      <c r="AG288" s="360" t="str">
        <f t="shared" si="98"/>
        <v/>
      </c>
      <c r="AH288" s="361" t="str">
        <f t="shared" si="99"/>
        <v/>
      </c>
      <c r="AI288" s="361" t="str">
        <f t="shared" si="100"/>
        <v/>
      </c>
      <c r="AJ288" s="361" t="str">
        <f t="shared" si="101"/>
        <v/>
      </c>
      <c r="AK288" s="361" t="str">
        <f t="shared" si="102"/>
        <v/>
      </c>
      <c r="AL288" s="361" t="str">
        <f t="shared" si="103"/>
        <v/>
      </c>
      <c r="AM288" s="361" t="str">
        <f t="shared" si="104"/>
        <v/>
      </c>
      <c r="AN288" s="362" t="str">
        <f>IF(AF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2,FALSE),IF(OR(AJ288=1,AJ288=2),VLOOKUP(AH288,INDEX((係数_乗用_ガソリン,係数_乗用_CNG,係数_乗用_軽油,係数_乗用_メタノール,係数_乗用_LPG),1,1,AR288):INDEX((係数_乗用_ガソリン,係数_乗用_CNG,係数_乗用_軽油,係数_乗用_メタノール,係数_乗用_LPG),125,5,AR288),2,FALSE))))))</f>
        <v/>
      </c>
      <c r="AO288" s="362" t="str">
        <f>IF(T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3,FALSE),IF(OR(AJ288=1,AJ288=2),VLOOKUP(AH288,INDEX((係数_乗用_ガソリン,係数_乗用_CNG,係数_乗用_軽油,係数_乗用_メタノール,係数_乗用_LPG),1,1,AR288):INDEX((係数_乗用_ガソリン,係数_乗用_CNG,係数_乗用_軽油,係数_乗用_メタノール,係数_乗用_LPG),125,5,AR288),3,FALSE))))))</f>
        <v/>
      </c>
      <c r="AP288" s="361" t="str">
        <f t="shared" si="105"/>
        <v/>
      </c>
      <c r="AQ288" s="363" t="str">
        <f t="shared" si="106"/>
        <v/>
      </c>
      <c r="AR288" s="361" t="str">
        <f t="shared" si="107"/>
        <v/>
      </c>
      <c r="AS288" s="363" t="str">
        <f t="shared" si="108"/>
        <v/>
      </c>
      <c r="AT288" s="364" t="str">
        <f t="shared" si="109"/>
        <v/>
      </c>
      <c r="AX288" s="607" t="b">
        <f t="shared" si="117"/>
        <v>0</v>
      </c>
      <c r="AY288" s="6" t="str">
        <f t="shared" si="118"/>
        <v>FALSEFALSEFALSE</v>
      </c>
      <c r="AZ288" s="608">
        <f t="shared" si="110"/>
        <v>0</v>
      </c>
      <c r="BA288" s="609" t="str">
        <f t="shared" si="119"/>
        <v/>
      </c>
      <c r="BB288" s="609">
        <f t="shared" si="111"/>
        <v>0</v>
      </c>
      <c r="BC288" s="604" t="str">
        <f t="shared" si="112"/>
        <v/>
      </c>
    </row>
    <row r="289" spans="1:55">
      <c r="A289" s="366">
        <v>232</v>
      </c>
      <c r="B289" s="108"/>
      <c r="C289" s="286"/>
      <c r="D289" s="287"/>
      <c r="E289" s="287"/>
      <c r="F289" s="288"/>
      <c r="G289" s="290"/>
      <c r="H289" s="107"/>
      <c r="I289" s="290"/>
      <c r="J289" s="107"/>
      <c r="K289" s="358" t="str">
        <f t="shared" si="90"/>
        <v/>
      </c>
      <c r="L289" s="358">
        <f t="shared" si="113"/>
        <v>0</v>
      </c>
      <c r="M289" s="358">
        <f t="shared" si="114"/>
        <v>0</v>
      </c>
      <c r="N289" s="359" t="str">
        <f t="shared" si="115"/>
        <v/>
      </c>
      <c r="O289" s="359" t="str">
        <f t="shared" si="91"/>
        <v/>
      </c>
      <c r="P289" s="359" t="str">
        <f t="shared" si="92"/>
        <v/>
      </c>
      <c r="Q289" s="359" t="str">
        <f t="shared" si="93"/>
        <v/>
      </c>
      <c r="R289" s="359" t="str">
        <f t="shared" si="94"/>
        <v/>
      </c>
      <c r="S289" s="359" t="str">
        <f t="shared" si="95"/>
        <v/>
      </c>
      <c r="T289" s="431"/>
      <c r="U289" s="515"/>
      <c r="V289" s="108"/>
      <c r="W289" s="109"/>
      <c r="X289" s="110"/>
      <c r="Y289" s="111"/>
      <c r="Z289" s="113"/>
      <c r="AA289" s="112"/>
      <c r="AB289" s="431" t="str">
        <f t="shared" si="96"/>
        <v/>
      </c>
      <c r="AC289" s="704" t="str">
        <f t="shared" si="116"/>
        <v/>
      </c>
      <c r="AD289" s="622"/>
      <c r="AE289" s="462"/>
      <c r="AF289" s="360" t="str">
        <f t="shared" si="97"/>
        <v/>
      </c>
      <c r="AG289" s="360" t="str">
        <f t="shared" si="98"/>
        <v/>
      </c>
      <c r="AH289" s="361" t="str">
        <f t="shared" si="99"/>
        <v/>
      </c>
      <c r="AI289" s="361" t="str">
        <f t="shared" si="100"/>
        <v/>
      </c>
      <c r="AJ289" s="361" t="str">
        <f t="shared" si="101"/>
        <v/>
      </c>
      <c r="AK289" s="361" t="str">
        <f t="shared" si="102"/>
        <v/>
      </c>
      <c r="AL289" s="361" t="str">
        <f t="shared" si="103"/>
        <v/>
      </c>
      <c r="AM289" s="361" t="str">
        <f t="shared" si="104"/>
        <v/>
      </c>
      <c r="AN289" s="362" t="str">
        <f>IF(AF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2,FALSE),IF(OR(AJ289=1,AJ289=2),VLOOKUP(AH289,INDEX((係数_乗用_ガソリン,係数_乗用_CNG,係数_乗用_軽油,係数_乗用_メタノール,係数_乗用_LPG),1,1,AR289):INDEX((係数_乗用_ガソリン,係数_乗用_CNG,係数_乗用_軽油,係数_乗用_メタノール,係数_乗用_LPG),125,5,AR289),2,FALSE))))))</f>
        <v/>
      </c>
      <c r="AO289" s="362" t="str">
        <f>IF(T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3,FALSE),IF(OR(AJ289=1,AJ289=2),VLOOKUP(AH289,INDEX((係数_乗用_ガソリン,係数_乗用_CNG,係数_乗用_軽油,係数_乗用_メタノール,係数_乗用_LPG),1,1,AR289):INDEX((係数_乗用_ガソリン,係数_乗用_CNG,係数_乗用_軽油,係数_乗用_メタノール,係数_乗用_LPG),125,5,AR289),3,FALSE))))))</f>
        <v/>
      </c>
      <c r="AP289" s="361" t="str">
        <f t="shared" si="105"/>
        <v/>
      </c>
      <c r="AQ289" s="363" t="str">
        <f t="shared" si="106"/>
        <v/>
      </c>
      <c r="AR289" s="361" t="str">
        <f t="shared" si="107"/>
        <v/>
      </c>
      <c r="AS289" s="363" t="str">
        <f t="shared" si="108"/>
        <v/>
      </c>
      <c r="AT289" s="364" t="str">
        <f t="shared" si="109"/>
        <v/>
      </c>
      <c r="AX289" s="607" t="b">
        <f t="shared" si="117"/>
        <v>0</v>
      </c>
      <c r="AY289" s="6" t="str">
        <f t="shared" si="118"/>
        <v>FALSEFALSEFALSE</v>
      </c>
      <c r="AZ289" s="608">
        <f t="shared" si="110"/>
        <v>0</v>
      </c>
      <c r="BA289" s="609" t="str">
        <f t="shared" si="119"/>
        <v/>
      </c>
      <c r="BB289" s="609">
        <f t="shared" si="111"/>
        <v>0</v>
      </c>
      <c r="BC289" s="604" t="str">
        <f t="shared" si="112"/>
        <v/>
      </c>
    </row>
    <row r="290" spans="1:55">
      <c r="A290" s="366">
        <v>233</v>
      </c>
      <c r="B290" s="108"/>
      <c r="C290" s="286"/>
      <c r="D290" s="287"/>
      <c r="E290" s="287"/>
      <c r="F290" s="288"/>
      <c r="G290" s="290"/>
      <c r="H290" s="107"/>
      <c r="I290" s="290"/>
      <c r="J290" s="107"/>
      <c r="K290" s="358" t="str">
        <f t="shared" si="90"/>
        <v/>
      </c>
      <c r="L290" s="358">
        <f t="shared" si="113"/>
        <v>0</v>
      </c>
      <c r="M290" s="358">
        <f t="shared" si="114"/>
        <v>0</v>
      </c>
      <c r="N290" s="359" t="str">
        <f t="shared" si="115"/>
        <v/>
      </c>
      <c r="O290" s="359" t="str">
        <f t="shared" si="91"/>
        <v/>
      </c>
      <c r="P290" s="359" t="str">
        <f t="shared" si="92"/>
        <v/>
      </c>
      <c r="Q290" s="359" t="str">
        <f t="shared" si="93"/>
        <v/>
      </c>
      <c r="R290" s="359" t="str">
        <f t="shared" si="94"/>
        <v/>
      </c>
      <c r="S290" s="359" t="str">
        <f t="shared" si="95"/>
        <v/>
      </c>
      <c r="T290" s="431"/>
      <c r="U290" s="515"/>
      <c r="V290" s="108"/>
      <c r="W290" s="109"/>
      <c r="X290" s="110"/>
      <c r="Y290" s="111"/>
      <c r="Z290" s="113"/>
      <c r="AA290" s="112"/>
      <c r="AB290" s="431" t="str">
        <f t="shared" si="96"/>
        <v/>
      </c>
      <c r="AC290" s="704" t="str">
        <f t="shared" si="116"/>
        <v/>
      </c>
      <c r="AD290" s="622"/>
      <c r="AE290" s="462"/>
      <c r="AF290" s="360" t="str">
        <f t="shared" si="97"/>
        <v/>
      </c>
      <c r="AG290" s="360" t="str">
        <f t="shared" si="98"/>
        <v/>
      </c>
      <c r="AH290" s="361" t="str">
        <f t="shared" si="99"/>
        <v/>
      </c>
      <c r="AI290" s="361" t="str">
        <f t="shared" si="100"/>
        <v/>
      </c>
      <c r="AJ290" s="361" t="str">
        <f t="shared" si="101"/>
        <v/>
      </c>
      <c r="AK290" s="361" t="str">
        <f t="shared" si="102"/>
        <v/>
      </c>
      <c r="AL290" s="361" t="str">
        <f t="shared" si="103"/>
        <v/>
      </c>
      <c r="AM290" s="361" t="str">
        <f t="shared" si="104"/>
        <v/>
      </c>
      <c r="AN290" s="362" t="str">
        <f>IF(AF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2,FALSE),IF(OR(AJ290=1,AJ290=2),VLOOKUP(AH290,INDEX((係数_乗用_ガソリン,係数_乗用_CNG,係数_乗用_軽油,係数_乗用_メタノール,係数_乗用_LPG),1,1,AR290):INDEX((係数_乗用_ガソリン,係数_乗用_CNG,係数_乗用_軽油,係数_乗用_メタノール,係数_乗用_LPG),125,5,AR290),2,FALSE))))))</f>
        <v/>
      </c>
      <c r="AO290" s="362" t="str">
        <f>IF(T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3,FALSE),IF(OR(AJ290=1,AJ290=2),VLOOKUP(AH290,INDEX((係数_乗用_ガソリン,係数_乗用_CNG,係数_乗用_軽油,係数_乗用_メタノール,係数_乗用_LPG),1,1,AR290):INDEX((係数_乗用_ガソリン,係数_乗用_CNG,係数_乗用_軽油,係数_乗用_メタノール,係数_乗用_LPG),125,5,AR290),3,FALSE))))))</f>
        <v/>
      </c>
      <c r="AP290" s="361" t="str">
        <f t="shared" si="105"/>
        <v/>
      </c>
      <c r="AQ290" s="363" t="str">
        <f t="shared" si="106"/>
        <v/>
      </c>
      <c r="AR290" s="361" t="str">
        <f t="shared" si="107"/>
        <v/>
      </c>
      <c r="AS290" s="363" t="str">
        <f t="shared" si="108"/>
        <v/>
      </c>
      <c r="AT290" s="364" t="str">
        <f t="shared" si="109"/>
        <v/>
      </c>
      <c r="AX290" s="607" t="b">
        <f t="shared" si="117"/>
        <v>0</v>
      </c>
      <c r="AY290" s="6" t="str">
        <f t="shared" si="118"/>
        <v>FALSEFALSEFALSE</v>
      </c>
      <c r="AZ290" s="608">
        <f t="shared" si="110"/>
        <v>0</v>
      </c>
      <c r="BA290" s="609" t="str">
        <f t="shared" si="119"/>
        <v/>
      </c>
      <c r="BB290" s="609">
        <f t="shared" si="111"/>
        <v>0</v>
      </c>
      <c r="BC290" s="604" t="str">
        <f t="shared" si="112"/>
        <v/>
      </c>
    </row>
    <row r="291" spans="1:55">
      <c r="A291" s="366">
        <v>234</v>
      </c>
      <c r="B291" s="108"/>
      <c r="C291" s="286"/>
      <c r="D291" s="287"/>
      <c r="E291" s="287"/>
      <c r="F291" s="288"/>
      <c r="G291" s="290"/>
      <c r="H291" s="107"/>
      <c r="I291" s="290"/>
      <c r="J291" s="107"/>
      <c r="K291" s="358" t="str">
        <f t="shared" si="90"/>
        <v/>
      </c>
      <c r="L291" s="358">
        <f t="shared" si="113"/>
        <v>0</v>
      </c>
      <c r="M291" s="358">
        <f t="shared" si="114"/>
        <v>0</v>
      </c>
      <c r="N291" s="359" t="str">
        <f t="shared" si="115"/>
        <v/>
      </c>
      <c r="O291" s="359" t="str">
        <f t="shared" si="91"/>
        <v/>
      </c>
      <c r="P291" s="359" t="str">
        <f t="shared" si="92"/>
        <v/>
      </c>
      <c r="Q291" s="359" t="str">
        <f t="shared" si="93"/>
        <v/>
      </c>
      <c r="R291" s="359" t="str">
        <f t="shared" si="94"/>
        <v/>
      </c>
      <c r="S291" s="359" t="str">
        <f t="shared" si="95"/>
        <v/>
      </c>
      <c r="T291" s="431"/>
      <c r="U291" s="515"/>
      <c r="V291" s="108"/>
      <c r="W291" s="109"/>
      <c r="X291" s="110"/>
      <c r="Y291" s="111"/>
      <c r="Z291" s="113"/>
      <c r="AA291" s="112"/>
      <c r="AB291" s="431" t="str">
        <f t="shared" si="96"/>
        <v/>
      </c>
      <c r="AC291" s="704" t="str">
        <f t="shared" si="116"/>
        <v/>
      </c>
      <c r="AD291" s="622"/>
      <c r="AE291" s="462"/>
      <c r="AF291" s="360" t="str">
        <f t="shared" si="97"/>
        <v/>
      </c>
      <c r="AG291" s="360" t="str">
        <f t="shared" si="98"/>
        <v/>
      </c>
      <c r="AH291" s="361" t="str">
        <f t="shared" si="99"/>
        <v/>
      </c>
      <c r="AI291" s="361" t="str">
        <f t="shared" si="100"/>
        <v/>
      </c>
      <c r="AJ291" s="361" t="str">
        <f t="shared" si="101"/>
        <v/>
      </c>
      <c r="AK291" s="361" t="str">
        <f t="shared" si="102"/>
        <v/>
      </c>
      <c r="AL291" s="361" t="str">
        <f t="shared" si="103"/>
        <v/>
      </c>
      <c r="AM291" s="361" t="str">
        <f t="shared" si="104"/>
        <v/>
      </c>
      <c r="AN291" s="362" t="str">
        <f>IF(AF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2,FALSE),IF(OR(AJ291=1,AJ291=2),VLOOKUP(AH291,INDEX((係数_乗用_ガソリン,係数_乗用_CNG,係数_乗用_軽油,係数_乗用_メタノール,係数_乗用_LPG),1,1,AR291):INDEX((係数_乗用_ガソリン,係数_乗用_CNG,係数_乗用_軽油,係数_乗用_メタノール,係数_乗用_LPG),125,5,AR291),2,FALSE))))))</f>
        <v/>
      </c>
      <c r="AO291" s="362" t="str">
        <f>IF(T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3,FALSE),IF(OR(AJ291=1,AJ291=2),VLOOKUP(AH291,INDEX((係数_乗用_ガソリン,係数_乗用_CNG,係数_乗用_軽油,係数_乗用_メタノール,係数_乗用_LPG),1,1,AR291):INDEX((係数_乗用_ガソリン,係数_乗用_CNG,係数_乗用_軽油,係数_乗用_メタノール,係数_乗用_LPG),125,5,AR291),3,FALSE))))))</f>
        <v/>
      </c>
      <c r="AP291" s="361" t="str">
        <f t="shared" si="105"/>
        <v/>
      </c>
      <c r="AQ291" s="363" t="str">
        <f t="shared" si="106"/>
        <v/>
      </c>
      <c r="AR291" s="361" t="str">
        <f t="shared" si="107"/>
        <v/>
      </c>
      <c r="AS291" s="363" t="str">
        <f t="shared" si="108"/>
        <v/>
      </c>
      <c r="AT291" s="364" t="str">
        <f t="shared" si="109"/>
        <v/>
      </c>
      <c r="AX291" s="607" t="b">
        <f t="shared" si="117"/>
        <v>0</v>
      </c>
      <c r="AY291" s="6" t="str">
        <f t="shared" si="118"/>
        <v>FALSEFALSEFALSE</v>
      </c>
      <c r="AZ291" s="608">
        <f t="shared" si="110"/>
        <v>0</v>
      </c>
      <c r="BA291" s="609" t="str">
        <f t="shared" si="119"/>
        <v/>
      </c>
      <c r="BB291" s="609">
        <f t="shared" si="111"/>
        <v>0</v>
      </c>
      <c r="BC291" s="604" t="str">
        <f t="shared" si="112"/>
        <v/>
      </c>
    </row>
    <row r="292" spans="1:55">
      <c r="A292" s="366">
        <v>235</v>
      </c>
      <c r="B292" s="108"/>
      <c r="C292" s="286"/>
      <c r="D292" s="287"/>
      <c r="E292" s="287"/>
      <c r="F292" s="288"/>
      <c r="G292" s="290"/>
      <c r="H292" s="107"/>
      <c r="I292" s="290"/>
      <c r="J292" s="107"/>
      <c r="K292" s="358" t="str">
        <f t="shared" si="90"/>
        <v/>
      </c>
      <c r="L292" s="358">
        <f t="shared" si="113"/>
        <v>0</v>
      </c>
      <c r="M292" s="358">
        <f t="shared" si="114"/>
        <v>0</v>
      </c>
      <c r="N292" s="359" t="str">
        <f t="shared" si="115"/>
        <v/>
      </c>
      <c r="O292" s="359" t="str">
        <f t="shared" si="91"/>
        <v/>
      </c>
      <c r="P292" s="359" t="str">
        <f t="shared" si="92"/>
        <v/>
      </c>
      <c r="Q292" s="359" t="str">
        <f t="shared" si="93"/>
        <v/>
      </c>
      <c r="R292" s="359" t="str">
        <f t="shared" si="94"/>
        <v/>
      </c>
      <c r="S292" s="359" t="str">
        <f t="shared" si="95"/>
        <v/>
      </c>
      <c r="T292" s="431"/>
      <c r="U292" s="515"/>
      <c r="V292" s="108"/>
      <c r="W292" s="109"/>
      <c r="X292" s="110"/>
      <c r="Y292" s="111"/>
      <c r="Z292" s="113"/>
      <c r="AA292" s="112"/>
      <c r="AB292" s="431" t="str">
        <f t="shared" si="96"/>
        <v/>
      </c>
      <c r="AC292" s="704" t="str">
        <f t="shared" si="116"/>
        <v/>
      </c>
      <c r="AD292" s="622"/>
      <c r="AE292" s="462"/>
      <c r="AF292" s="360" t="str">
        <f t="shared" si="97"/>
        <v/>
      </c>
      <c r="AG292" s="360" t="str">
        <f t="shared" si="98"/>
        <v/>
      </c>
      <c r="AH292" s="361" t="str">
        <f t="shared" si="99"/>
        <v/>
      </c>
      <c r="AI292" s="361" t="str">
        <f t="shared" si="100"/>
        <v/>
      </c>
      <c r="AJ292" s="361" t="str">
        <f t="shared" si="101"/>
        <v/>
      </c>
      <c r="AK292" s="361" t="str">
        <f t="shared" si="102"/>
        <v/>
      </c>
      <c r="AL292" s="361" t="str">
        <f t="shared" si="103"/>
        <v/>
      </c>
      <c r="AM292" s="361" t="str">
        <f t="shared" si="104"/>
        <v/>
      </c>
      <c r="AN292" s="362" t="str">
        <f>IF(AF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2,FALSE),IF(OR(AJ292=1,AJ292=2),VLOOKUP(AH292,INDEX((係数_乗用_ガソリン,係数_乗用_CNG,係数_乗用_軽油,係数_乗用_メタノール,係数_乗用_LPG),1,1,AR292):INDEX((係数_乗用_ガソリン,係数_乗用_CNG,係数_乗用_軽油,係数_乗用_メタノール,係数_乗用_LPG),125,5,AR292),2,FALSE))))))</f>
        <v/>
      </c>
      <c r="AO292" s="362" t="str">
        <f>IF(T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3,FALSE),IF(OR(AJ292=1,AJ292=2),VLOOKUP(AH292,INDEX((係数_乗用_ガソリン,係数_乗用_CNG,係数_乗用_軽油,係数_乗用_メタノール,係数_乗用_LPG),1,1,AR292):INDEX((係数_乗用_ガソリン,係数_乗用_CNG,係数_乗用_軽油,係数_乗用_メタノール,係数_乗用_LPG),125,5,AR292),3,FALSE))))))</f>
        <v/>
      </c>
      <c r="AP292" s="361" t="str">
        <f t="shared" si="105"/>
        <v/>
      </c>
      <c r="AQ292" s="363" t="str">
        <f t="shared" si="106"/>
        <v/>
      </c>
      <c r="AR292" s="361" t="str">
        <f t="shared" si="107"/>
        <v/>
      </c>
      <c r="AS292" s="363" t="str">
        <f t="shared" si="108"/>
        <v/>
      </c>
      <c r="AT292" s="364" t="str">
        <f t="shared" si="109"/>
        <v/>
      </c>
      <c r="AX292" s="607" t="b">
        <f t="shared" si="117"/>
        <v>0</v>
      </c>
      <c r="AY292" s="6" t="str">
        <f t="shared" si="118"/>
        <v>FALSEFALSEFALSE</v>
      </c>
      <c r="AZ292" s="608">
        <f t="shared" si="110"/>
        <v>0</v>
      </c>
      <c r="BA292" s="609" t="str">
        <f t="shared" si="119"/>
        <v/>
      </c>
      <c r="BB292" s="609">
        <f t="shared" si="111"/>
        <v>0</v>
      </c>
      <c r="BC292" s="604" t="str">
        <f t="shared" si="112"/>
        <v/>
      </c>
    </row>
    <row r="293" spans="1:55">
      <c r="A293" s="366">
        <v>236</v>
      </c>
      <c r="B293" s="108"/>
      <c r="C293" s="286"/>
      <c r="D293" s="287"/>
      <c r="E293" s="287"/>
      <c r="F293" s="288"/>
      <c r="G293" s="290"/>
      <c r="H293" s="107"/>
      <c r="I293" s="290"/>
      <c r="J293" s="107"/>
      <c r="K293" s="358" t="str">
        <f t="shared" si="90"/>
        <v/>
      </c>
      <c r="L293" s="358">
        <f t="shared" si="113"/>
        <v>0</v>
      </c>
      <c r="M293" s="358">
        <f t="shared" si="114"/>
        <v>0</v>
      </c>
      <c r="N293" s="359" t="str">
        <f t="shared" si="115"/>
        <v/>
      </c>
      <c r="O293" s="359" t="str">
        <f t="shared" si="91"/>
        <v/>
      </c>
      <c r="P293" s="359" t="str">
        <f t="shared" si="92"/>
        <v/>
      </c>
      <c r="Q293" s="359" t="str">
        <f t="shared" si="93"/>
        <v/>
      </c>
      <c r="R293" s="359" t="str">
        <f t="shared" si="94"/>
        <v/>
      </c>
      <c r="S293" s="359" t="str">
        <f t="shared" si="95"/>
        <v/>
      </c>
      <c r="T293" s="431"/>
      <c r="U293" s="515"/>
      <c r="V293" s="108"/>
      <c r="W293" s="109"/>
      <c r="X293" s="110"/>
      <c r="Y293" s="111"/>
      <c r="Z293" s="113"/>
      <c r="AA293" s="112"/>
      <c r="AB293" s="431" t="str">
        <f t="shared" si="96"/>
        <v/>
      </c>
      <c r="AC293" s="704" t="str">
        <f t="shared" si="116"/>
        <v/>
      </c>
      <c r="AD293" s="622"/>
      <c r="AE293" s="462"/>
      <c r="AF293" s="360" t="str">
        <f t="shared" si="97"/>
        <v/>
      </c>
      <c r="AG293" s="360" t="str">
        <f t="shared" si="98"/>
        <v/>
      </c>
      <c r="AH293" s="361" t="str">
        <f t="shared" si="99"/>
        <v/>
      </c>
      <c r="AI293" s="361" t="str">
        <f t="shared" si="100"/>
        <v/>
      </c>
      <c r="AJ293" s="361" t="str">
        <f t="shared" si="101"/>
        <v/>
      </c>
      <c r="AK293" s="361" t="str">
        <f t="shared" si="102"/>
        <v/>
      </c>
      <c r="AL293" s="361" t="str">
        <f t="shared" si="103"/>
        <v/>
      </c>
      <c r="AM293" s="361" t="str">
        <f t="shared" si="104"/>
        <v/>
      </c>
      <c r="AN293" s="362" t="str">
        <f>IF(AF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2,FALSE),IF(OR(AJ293=1,AJ293=2),VLOOKUP(AH293,INDEX((係数_乗用_ガソリン,係数_乗用_CNG,係数_乗用_軽油,係数_乗用_メタノール,係数_乗用_LPG),1,1,AR293):INDEX((係数_乗用_ガソリン,係数_乗用_CNG,係数_乗用_軽油,係数_乗用_メタノール,係数_乗用_LPG),125,5,AR293),2,FALSE))))))</f>
        <v/>
      </c>
      <c r="AO293" s="362" t="str">
        <f>IF(T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3,FALSE),IF(OR(AJ293=1,AJ293=2),VLOOKUP(AH293,INDEX((係数_乗用_ガソリン,係数_乗用_CNG,係数_乗用_軽油,係数_乗用_メタノール,係数_乗用_LPG),1,1,AR293):INDEX((係数_乗用_ガソリン,係数_乗用_CNG,係数_乗用_軽油,係数_乗用_メタノール,係数_乗用_LPG),125,5,AR293),3,FALSE))))))</f>
        <v/>
      </c>
      <c r="AP293" s="361" t="str">
        <f t="shared" si="105"/>
        <v/>
      </c>
      <c r="AQ293" s="363" t="str">
        <f t="shared" si="106"/>
        <v/>
      </c>
      <c r="AR293" s="361" t="str">
        <f t="shared" si="107"/>
        <v/>
      </c>
      <c r="AS293" s="363" t="str">
        <f t="shared" si="108"/>
        <v/>
      </c>
      <c r="AT293" s="364" t="str">
        <f t="shared" si="109"/>
        <v/>
      </c>
      <c r="AX293" s="607" t="b">
        <f t="shared" si="117"/>
        <v>0</v>
      </c>
      <c r="AY293" s="6" t="str">
        <f t="shared" si="118"/>
        <v>FALSEFALSEFALSE</v>
      </c>
      <c r="AZ293" s="608">
        <f t="shared" si="110"/>
        <v>0</v>
      </c>
      <c r="BA293" s="609" t="str">
        <f t="shared" si="119"/>
        <v/>
      </c>
      <c r="BB293" s="609">
        <f t="shared" si="111"/>
        <v>0</v>
      </c>
      <c r="BC293" s="604" t="str">
        <f t="shared" si="112"/>
        <v/>
      </c>
    </row>
    <row r="294" spans="1:55">
      <c r="A294" s="366">
        <v>237</v>
      </c>
      <c r="B294" s="108"/>
      <c r="C294" s="286"/>
      <c r="D294" s="287"/>
      <c r="E294" s="287"/>
      <c r="F294" s="288"/>
      <c r="G294" s="290"/>
      <c r="H294" s="107"/>
      <c r="I294" s="290"/>
      <c r="J294" s="107"/>
      <c r="K294" s="358" t="str">
        <f t="shared" si="90"/>
        <v/>
      </c>
      <c r="L294" s="358">
        <f t="shared" si="113"/>
        <v>0</v>
      </c>
      <c r="M294" s="358">
        <f t="shared" si="114"/>
        <v>0</v>
      </c>
      <c r="N294" s="359" t="str">
        <f t="shared" si="115"/>
        <v/>
      </c>
      <c r="O294" s="359" t="str">
        <f t="shared" si="91"/>
        <v/>
      </c>
      <c r="P294" s="359" t="str">
        <f t="shared" si="92"/>
        <v/>
      </c>
      <c r="Q294" s="359" t="str">
        <f t="shared" si="93"/>
        <v/>
      </c>
      <c r="R294" s="359" t="str">
        <f t="shared" si="94"/>
        <v/>
      </c>
      <c r="S294" s="359" t="str">
        <f t="shared" si="95"/>
        <v/>
      </c>
      <c r="T294" s="431"/>
      <c r="U294" s="515"/>
      <c r="V294" s="108"/>
      <c r="W294" s="109"/>
      <c r="X294" s="110"/>
      <c r="Y294" s="111"/>
      <c r="Z294" s="113"/>
      <c r="AA294" s="112"/>
      <c r="AB294" s="431" t="str">
        <f t="shared" si="96"/>
        <v/>
      </c>
      <c r="AC294" s="704" t="str">
        <f t="shared" si="116"/>
        <v/>
      </c>
      <c r="AD294" s="622"/>
      <c r="AE294" s="462"/>
      <c r="AF294" s="360" t="str">
        <f t="shared" si="97"/>
        <v/>
      </c>
      <c r="AG294" s="360" t="str">
        <f t="shared" si="98"/>
        <v/>
      </c>
      <c r="AH294" s="361" t="str">
        <f t="shared" si="99"/>
        <v/>
      </c>
      <c r="AI294" s="361" t="str">
        <f t="shared" si="100"/>
        <v/>
      </c>
      <c r="AJ294" s="361" t="str">
        <f t="shared" si="101"/>
        <v/>
      </c>
      <c r="AK294" s="361" t="str">
        <f t="shared" si="102"/>
        <v/>
      </c>
      <c r="AL294" s="361" t="str">
        <f t="shared" si="103"/>
        <v/>
      </c>
      <c r="AM294" s="361" t="str">
        <f t="shared" si="104"/>
        <v/>
      </c>
      <c r="AN294" s="362" t="str">
        <f>IF(AF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2,FALSE),IF(OR(AJ294=1,AJ294=2),VLOOKUP(AH294,INDEX((係数_乗用_ガソリン,係数_乗用_CNG,係数_乗用_軽油,係数_乗用_メタノール,係数_乗用_LPG),1,1,AR294):INDEX((係数_乗用_ガソリン,係数_乗用_CNG,係数_乗用_軽油,係数_乗用_メタノール,係数_乗用_LPG),125,5,AR294),2,FALSE))))))</f>
        <v/>
      </c>
      <c r="AO294" s="362" t="str">
        <f>IF(T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3,FALSE),IF(OR(AJ294=1,AJ294=2),VLOOKUP(AH294,INDEX((係数_乗用_ガソリン,係数_乗用_CNG,係数_乗用_軽油,係数_乗用_メタノール,係数_乗用_LPG),1,1,AR294):INDEX((係数_乗用_ガソリン,係数_乗用_CNG,係数_乗用_軽油,係数_乗用_メタノール,係数_乗用_LPG),125,5,AR294),3,FALSE))))))</f>
        <v/>
      </c>
      <c r="AP294" s="361" t="str">
        <f t="shared" si="105"/>
        <v/>
      </c>
      <c r="AQ294" s="363" t="str">
        <f t="shared" si="106"/>
        <v/>
      </c>
      <c r="AR294" s="361" t="str">
        <f t="shared" si="107"/>
        <v/>
      </c>
      <c r="AS294" s="363" t="str">
        <f t="shared" si="108"/>
        <v/>
      </c>
      <c r="AT294" s="364" t="str">
        <f t="shared" si="109"/>
        <v/>
      </c>
      <c r="AX294" s="607" t="b">
        <f t="shared" si="117"/>
        <v>0</v>
      </c>
      <c r="AY294" s="6" t="str">
        <f t="shared" si="118"/>
        <v>FALSEFALSEFALSE</v>
      </c>
      <c r="AZ294" s="608">
        <f t="shared" si="110"/>
        <v>0</v>
      </c>
      <c r="BA294" s="609" t="str">
        <f t="shared" si="119"/>
        <v/>
      </c>
      <c r="BB294" s="609">
        <f t="shared" si="111"/>
        <v>0</v>
      </c>
      <c r="BC294" s="604" t="str">
        <f t="shared" si="112"/>
        <v/>
      </c>
    </row>
    <row r="295" spans="1:55">
      <c r="A295" s="366">
        <v>238</v>
      </c>
      <c r="B295" s="108"/>
      <c r="C295" s="286"/>
      <c r="D295" s="287"/>
      <c r="E295" s="287"/>
      <c r="F295" s="288"/>
      <c r="G295" s="290"/>
      <c r="H295" s="107"/>
      <c r="I295" s="290"/>
      <c r="J295" s="107"/>
      <c r="K295" s="358" t="str">
        <f t="shared" si="90"/>
        <v/>
      </c>
      <c r="L295" s="358">
        <f t="shared" si="113"/>
        <v>0</v>
      </c>
      <c r="M295" s="358">
        <f t="shared" si="114"/>
        <v>0</v>
      </c>
      <c r="N295" s="359" t="str">
        <f t="shared" si="115"/>
        <v/>
      </c>
      <c r="O295" s="359" t="str">
        <f t="shared" si="91"/>
        <v/>
      </c>
      <c r="P295" s="359" t="str">
        <f t="shared" si="92"/>
        <v/>
      </c>
      <c r="Q295" s="359" t="str">
        <f t="shared" si="93"/>
        <v/>
      </c>
      <c r="R295" s="359" t="str">
        <f t="shared" si="94"/>
        <v/>
      </c>
      <c r="S295" s="359" t="str">
        <f t="shared" si="95"/>
        <v/>
      </c>
      <c r="T295" s="431"/>
      <c r="U295" s="515"/>
      <c r="V295" s="108"/>
      <c r="W295" s="109"/>
      <c r="X295" s="110"/>
      <c r="Y295" s="111"/>
      <c r="Z295" s="113"/>
      <c r="AA295" s="112"/>
      <c r="AB295" s="431" t="str">
        <f t="shared" si="96"/>
        <v/>
      </c>
      <c r="AC295" s="704" t="str">
        <f t="shared" si="116"/>
        <v/>
      </c>
      <c r="AD295" s="622"/>
      <c r="AE295" s="462"/>
      <c r="AF295" s="360" t="str">
        <f t="shared" si="97"/>
        <v/>
      </c>
      <c r="AG295" s="360" t="str">
        <f t="shared" si="98"/>
        <v/>
      </c>
      <c r="AH295" s="361" t="str">
        <f t="shared" si="99"/>
        <v/>
      </c>
      <c r="AI295" s="361" t="str">
        <f t="shared" si="100"/>
        <v/>
      </c>
      <c r="AJ295" s="361" t="str">
        <f t="shared" si="101"/>
        <v/>
      </c>
      <c r="AK295" s="361" t="str">
        <f t="shared" si="102"/>
        <v/>
      </c>
      <c r="AL295" s="361" t="str">
        <f t="shared" si="103"/>
        <v/>
      </c>
      <c r="AM295" s="361" t="str">
        <f t="shared" si="104"/>
        <v/>
      </c>
      <c r="AN295" s="362" t="str">
        <f>IF(AF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2,FALSE),IF(OR(AJ295=1,AJ295=2),VLOOKUP(AH295,INDEX((係数_乗用_ガソリン,係数_乗用_CNG,係数_乗用_軽油,係数_乗用_メタノール,係数_乗用_LPG),1,1,AR295):INDEX((係数_乗用_ガソリン,係数_乗用_CNG,係数_乗用_軽油,係数_乗用_メタノール,係数_乗用_LPG),125,5,AR295),2,FALSE))))))</f>
        <v/>
      </c>
      <c r="AO295" s="362" t="str">
        <f>IF(T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3,FALSE),IF(OR(AJ295=1,AJ295=2),VLOOKUP(AH295,INDEX((係数_乗用_ガソリン,係数_乗用_CNG,係数_乗用_軽油,係数_乗用_メタノール,係数_乗用_LPG),1,1,AR295):INDEX((係数_乗用_ガソリン,係数_乗用_CNG,係数_乗用_軽油,係数_乗用_メタノール,係数_乗用_LPG),125,5,AR295),3,FALSE))))))</f>
        <v/>
      </c>
      <c r="AP295" s="361" t="str">
        <f t="shared" si="105"/>
        <v/>
      </c>
      <c r="AQ295" s="363" t="str">
        <f t="shared" si="106"/>
        <v/>
      </c>
      <c r="AR295" s="361" t="str">
        <f t="shared" si="107"/>
        <v/>
      </c>
      <c r="AS295" s="363" t="str">
        <f t="shared" si="108"/>
        <v/>
      </c>
      <c r="AT295" s="364" t="str">
        <f t="shared" si="109"/>
        <v/>
      </c>
      <c r="AX295" s="607" t="b">
        <f t="shared" si="117"/>
        <v>0</v>
      </c>
      <c r="AY295" s="6" t="str">
        <f t="shared" si="118"/>
        <v>FALSEFALSEFALSE</v>
      </c>
      <c r="AZ295" s="608">
        <f t="shared" si="110"/>
        <v>0</v>
      </c>
      <c r="BA295" s="609" t="str">
        <f t="shared" si="119"/>
        <v/>
      </c>
      <c r="BB295" s="609">
        <f t="shared" si="111"/>
        <v>0</v>
      </c>
      <c r="BC295" s="604" t="str">
        <f t="shared" si="112"/>
        <v/>
      </c>
    </row>
    <row r="296" spans="1:55">
      <c r="A296" s="366">
        <v>239</v>
      </c>
      <c r="B296" s="108"/>
      <c r="C296" s="286"/>
      <c r="D296" s="287"/>
      <c r="E296" s="287"/>
      <c r="F296" s="288"/>
      <c r="G296" s="290"/>
      <c r="H296" s="107"/>
      <c r="I296" s="290"/>
      <c r="J296" s="107"/>
      <c r="K296" s="358" t="str">
        <f t="shared" si="90"/>
        <v/>
      </c>
      <c r="L296" s="358">
        <f t="shared" si="113"/>
        <v>0</v>
      </c>
      <c r="M296" s="358">
        <f t="shared" si="114"/>
        <v>0</v>
      </c>
      <c r="N296" s="359" t="str">
        <f t="shared" si="115"/>
        <v/>
      </c>
      <c r="O296" s="359" t="str">
        <f t="shared" si="91"/>
        <v/>
      </c>
      <c r="P296" s="359" t="str">
        <f t="shared" si="92"/>
        <v/>
      </c>
      <c r="Q296" s="359" t="str">
        <f t="shared" si="93"/>
        <v/>
      </c>
      <c r="R296" s="359" t="str">
        <f t="shared" si="94"/>
        <v/>
      </c>
      <c r="S296" s="359" t="str">
        <f t="shared" si="95"/>
        <v/>
      </c>
      <c r="T296" s="431"/>
      <c r="U296" s="515"/>
      <c r="V296" s="108"/>
      <c r="W296" s="109"/>
      <c r="X296" s="110"/>
      <c r="Y296" s="111"/>
      <c r="Z296" s="113"/>
      <c r="AA296" s="112"/>
      <c r="AB296" s="431" t="str">
        <f t="shared" si="96"/>
        <v/>
      </c>
      <c r="AC296" s="704" t="str">
        <f t="shared" si="116"/>
        <v/>
      </c>
      <c r="AD296" s="622"/>
      <c r="AE296" s="462"/>
      <c r="AF296" s="360" t="str">
        <f t="shared" si="97"/>
        <v/>
      </c>
      <c r="AG296" s="360" t="str">
        <f t="shared" si="98"/>
        <v/>
      </c>
      <c r="AH296" s="361" t="str">
        <f t="shared" si="99"/>
        <v/>
      </c>
      <c r="AI296" s="361" t="str">
        <f t="shared" si="100"/>
        <v/>
      </c>
      <c r="AJ296" s="361" t="str">
        <f t="shared" si="101"/>
        <v/>
      </c>
      <c r="AK296" s="361" t="str">
        <f t="shared" si="102"/>
        <v/>
      </c>
      <c r="AL296" s="361" t="str">
        <f t="shared" si="103"/>
        <v/>
      </c>
      <c r="AM296" s="361" t="str">
        <f t="shared" si="104"/>
        <v/>
      </c>
      <c r="AN296" s="362" t="str">
        <f>IF(AF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2,FALSE),IF(OR(AJ296=1,AJ296=2),VLOOKUP(AH296,INDEX((係数_乗用_ガソリン,係数_乗用_CNG,係数_乗用_軽油,係数_乗用_メタノール,係数_乗用_LPG),1,1,AR296):INDEX((係数_乗用_ガソリン,係数_乗用_CNG,係数_乗用_軽油,係数_乗用_メタノール,係数_乗用_LPG),125,5,AR296),2,FALSE))))))</f>
        <v/>
      </c>
      <c r="AO296" s="362" t="str">
        <f>IF(T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3,FALSE),IF(OR(AJ296=1,AJ296=2),VLOOKUP(AH296,INDEX((係数_乗用_ガソリン,係数_乗用_CNG,係数_乗用_軽油,係数_乗用_メタノール,係数_乗用_LPG),1,1,AR296):INDEX((係数_乗用_ガソリン,係数_乗用_CNG,係数_乗用_軽油,係数_乗用_メタノール,係数_乗用_LPG),125,5,AR296),3,FALSE))))))</f>
        <v/>
      </c>
      <c r="AP296" s="361" t="str">
        <f t="shared" si="105"/>
        <v/>
      </c>
      <c r="AQ296" s="363" t="str">
        <f t="shared" si="106"/>
        <v/>
      </c>
      <c r="AR296" s="361" t="str">
        <f t="shared" si="107"/>
        <v/>
      </c>
      <c r="AS296" s="363" t="str">
        <f t="shared" si="108"/>
        <v/>
      </c>
      <c r="AT296" s="364" t="str">
        <f t="shared" si="109"/>
        <v/>
      </c>
      <c r="AX296" s="607" t="b">
        <f t="shared" si="117"/>
        <v>0</v>
      </c>
      <c r="AY296" s="6" t="str">
        <f t="shared" si="118"/>
        <v>FALSEFALSEFALSE</v>
      </c>
      <c r="AZ296" s="608">
        <f t="shared" si="110"/>
        <v>0</v>
      </c>
      <c r="BA296" s="609" t="str">
        <f t="shared" si="119"/>
        <v/>
      </c>
      <c r="BB296" s="609">
        <f t="shared" si="111"/>
        <v>0</v>
      </c>
      <c r="BC296" s="604" t="str">
        <f t="shared" si="112"/>
        <v/>
      </c>
    </row>
    <row r="297" spans="1:55">
      <c r="A297" s="366">
        <v>240</v>
      </c>
      <c r="B297" s="108"/>
      <c r="C297" s="286"/>
      <c r="D297" s="287"/>
      <c r="E297" s="287"/>
      <c r="F297" s="288"/>
      <c r="G297" s="290"/>
      <c r="H297" s="107"/>
      <c r="I297" s="290"/>
      <c r="J297" s="107"/>
      <c r="K297" s="358" t="str">
        <f t="shared" si="90"/>
        <v/>
      </c>
      <c r="L297" s="358">
        <f t="shared" si="113"/>
        <v>0</v>
      </c>
      <c r="M297" s="358">
        <f t="shared" si="114"/>
        <v>0</v>
      </c>
      <c r="N297" s="359" t="str">
        <f t="shared" si="115"/>
        <v/>
      </c>
      <c r="O297" s="359" t="str">
        <f t="shared" si="91"/>
        <v/>
      </c>
      <c r="P297" s="359" t="str">
        <f t="shared" si="92"/>
        <v/>
      </c>
      <c r="Q297" s="359" t="str">
        <f t="shared" si="93"/>
        <v/>
      </c>
      <c r="R297" s="359" t="str">
        <f t="shared" si="94"/>
        <v/>
      </c>
      <c r="S297" s="359" t="str">
        <f t="shared" si="95"/>
        <v/>
      </c>
      <c r="T297" s="431"/>
      <c r="U297" s="515"/>
      <c r="V297" s="108"/>
      <c r="W297" s="109"/>
      <c r="X297" s="110"/>
      <c r="Y297" s="111"/>
      <c r="Z297" s="113"/>
      <c r="AA297" s="112"/>
      <c r="AB297" s="431" t="str">
        <f t="shared" si="96"/>
        <v/>
      </c>
      <c r="AC297" s="704" t="str">
        <f t="shared" si="116"/>
        <v/>
      </c>
      <c r="AD297" s="622"/>
      <c r="AE297" s="462"/>
      <c r="AF297" s="360" t="str">
        <f t="shared" si="97"/>
        <v/>
      </c>
      <c r="AG297" s="360" t="str">
        <f t="shared" si="98"/>
        <v/>
      </c>
      <c r="AH297" s="361" t="str">
        <f t="shared" si="99"/>
        <v/>
      </c>
      <c r="AI297" s="361" t="str">
        <f t="shared" si="100"/>
        <v/>
      </c>
      <c r="AJ297" s="361" t="str">
        <f t="shared" si="101"/>
        <v/>
      </c>
      <c r="AK297" s="361" t="str">
        <f t="shared" si="102"/>
        <v/>
      </c>
      <c r="AL297" s="361" t="str">
        <f t="shared" si="103"/>
        <v/>
      </c>
      <c r="AM297" s="361" t="str">
        <f t="shared" si="104"/>
        <v/>
      </c>
      <c r="AN297" s="362" t="str">
        <f>IF(AF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2,FALSE),IF(OR(AJ297=1,AJ297=2),VLOOKUP(AH297,INDEX((係数_乗用_ガソリン,係数_乗用_CNG,係数_乗用_軽油,係数_乗用_メタノール,係数_乗用_LPG),1,1,AR297):INDEX((係数_乗用_ガソリン,係数_乗用_CNG,係数_乗用_軽油,係数_乗用_メタノール,係数_乗用_LPG),125,5,AR297),2,FALSE))))))</f>
        <v/>
      </c>
      <c r="AO297" s="362" t="str">
        <f>IF(T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3,FALSE),IF(OR(AJ297=1,AJ297=2),VLOOKUP(AH297,INDEX((係数_乗用_ガソリン,係数_乗用_CNG,係数_乗用_軽油,係数_乗用_メタノール,係数_乗用_LPG),1,1,AR297):INDEX((係数_乗用_ガソリン,係数_乗用_CNG,係数_乗用_軽油,係数_乗用_メタノール,係数_乗用_LPG),125,5,AR297),3,FALSE))))))</f>
        <v/>
      </c>
      <c r="AP297" s="361" t="str">
        <f t="shared" si="105"/>
        <v/>
      </c>
      <c r="AQ297" s="363" t="str">
        <f t="shared" si="106"/>
        <v/>
      </c>
      <c r="AR297" s="361" t="str">
        <f t="shared" si="107"/>
        <v/>
      </c>
      <c r="AS297" s="363" t="str">
        <f t="shared" si="108"/>
        <v/>
      </c>
      <c r="AT297" s="364" t="str">
        <f t="shared" si="109"/>
        <v/>
      </c>
      <c r="AX297" s="607" t="b">
        <f t="shared" si="117"/>
        <v>0</v>
      </c>
      <c r="AY297" s="6" t="str">
        <f t="shared" si="118"/>
        <v>FALSEFALSEFALSE</v>
      </c>
      <c r="AZ297" s="608">
        <f t="shared" si="110"/>
        <v>0</v>
      </c>
      <c r="BA297" s="609" t="str">
        <f t="shared" si="119"/>
        <v/>
      </c>
      <c r="BB297" s="609">
        <f t="shared" si="111"/>
        <v>0</v>
      </c>
      <c r="BC297" s="604" t="str">
        <f t="shared" si="112"/>
        <v/>
      </c>
    </row>
    <row r="298" spans="1:55">
      <c r="A298" s="366">
        <v>241</v>
      </c>
      <c r="B298" s="108"/>
      <c r="C298" s="286"/>
      <c r="D298" s="287"/>
      <c r="E298" s="287"/>
      <c r="F298" s="288"/>
      <c r="G298" s="290"/>
      <c r="H298" s="107"/>
      <c r="I298" s="290"/>
      <c r="J298" s="107"/>
      <c r="K298" s="358" t="str">
        <f t="shared" si="90"/>
        <v/>
      </c>
      <c r="L298" s="358">
        <f t="shared" si="113"/>
        <v>0</v>
      </c>
      <c r="M298" s="358">
        <f t="shared" si="114"/>
        <v>0</v>
      </c>
      <c r="N298" s="359" t="str">
        <f t="shared" si="115"/>
        <v/>
      </c>
      <c r="O298" s="359" t="str">
        <f t="shared" si="91"/>
        <v/>
      </c>
      <c r="P298" s="359" t="str">
        <f t="shared" si="92"/>
        <v/>
      </c>
      <c r="Q298" s="359" t="str">
        <f t="shared" si="93"/>
        <v/>
      </c>
      <c r="R298" s="359" t="str">
        <f t="shared" si="94"/>
        <v/>
      </c>
      <c r="S298" s="359" t="str">
        <f t="shared" si="95"/>
        <v/>
      </c>
      <c r="T298" s="431"/>
      <c r="U298" s="515"/>
      <c r="V298" s="108"/>
      <c r="W298" s="109"/>
      <c r="X298" s="110"/>
      <c r="Y298" s="111"/>
      <c r="Z298" s="113"/>
      <c r="AA298" s="112"/>
      <c r="AB298" s="431" t="str">
        <f t="shared" si="96"/>
        <v/>
      </c>
      <c r="AC298" s="704" t="str">
        <f t="shared" si="116"/>
        <v/>
      </c>
      <c r="AD298" s="622"/>
      <c r="AE298" s="462"/>
      <c r="AF298" s="360" t="str">
        <f t="shared" si="97"/>
        <v/>
      </c>
      <c r="AG298" s="360" t="str">
        <f t="shared" si="98"/>
        <v/>
      </c>
      <c r="AH298" s="361" t="str">
        <f t="shared" si="99"/>
        <v/>
      </c>
      <c r="AI298" s="361" t="str">
        <f t="shared" si="100"/>
        <v/>
      </c>
      <c r="AJ298" s="361" t="str">
        <f t="shared" si="101"/>
        <v/>
      </c>
      <c r="AK298" s="361" t="str">
        <f t="shared" si="102"/>
        <v/>
      </c>
      <c r="AL298" s="361" t="str">
        <f t="shared" si="103"/>
        <v/>
      </c>
      <c r="AM298" s="361" t="str">
        <f t="shared" si="104"/>
        <v/>
      </c>
      <c r="AN298" s="362" t="str">
        <f>IF(AF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2,FALSE),IF(OR(AJ298=1,AJ298=2),VLOOKUP(AH298,INDEX((係数_乗用_ガソリン,係数_乗用_CNG,係数_乗用_軽油,係数_乗用_メタノール,係数_乗用_LPG),1,1,AR298):INDEX((係数_乗用_ガソリン,係数_乗用_CNG,係数_乗用_軽油,係数_乗用_メタノール,係数_乗用_LPG),125,5,AR298),2,FALSE))))))</f>
        <v/>
      </c>
      <c r="AO298" s="362" t="str">
        <f>IF(T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3,FALSE),IF(OR(AJ298=1,AJ298=2),VLOOKUP(AH298,INDEX((係数_乗用_ガソリン,係数_乗用_CNG,係数_乗用_軽油,係数_乗用_メタノール,係数_乗用_LPG),1,1,AR298):INDEX((係数_乗用_ガソリン,係数_乗用_CNG,係数_乗用_軽油,係数_乗用_メタノール,係数_乗用_LPG),125,5,AR298),3,FALSE))))))</f>
        <v/>
      </c>
      <c r="AP298" s="361" t="str">
        <f t="shared" si="105"/>
        <v/>
      </c>
      <c r="AQ298" s="363" t="str">
        <f t="shared" si="106"/>
        <v/>
      </c>
      <c r="AR298" s="361" t="str">
        <f t="shared" si="107"/>
        <v/>
      </c>
      <c r="AS298" s="363" t="str">
        <f t="shared" si="108"/>
        <v/>
      </c>
      <c r="AT298" s="364" t="str">
        <f t="shared" si="109"/>
        <v/>
      </c>
      <c r="AX298" s="607" t="b">
        <f t="shared" si="117"/>
        <v>0</v>
      </c>
      <c r="AY298" s="6" t="str">
        <f t="shared" si="118"/>
        <v>FALSEFALSEFALSE</v>
      </c>
      <c r="AZ298" s="608">
        <f t="shared" si="110"/>
        <v>0</v>
      </c>
      <c r="BA298" s="609" t="str">
        <f t="shared" si="119"/>
        <v/>
      </c>
      <c r="BB298" s="609">
        <f t="shared" si="111"/>
        <v>0</v>
      </c>
      <c r="BC298" s="604" t="str">
        <f t="shared" si="112"/>
        <v/>
      </c>
    </row>
    <row r="299" spans="1:55">
      <c r="A299" s="366">
        <v>242</v>
      </c>
      <c r="B299" s="108"/>
      <c r="C299" s="286"/>
      <c r="D299" s="287"/>
      <c r="E299" s="287"/>
      <c r="F299" s="288"/>
      <c r="G299" s="290"/>
      <c r="H299" s="107"/>
      <c r="I299" s="290"/>
      <c r="J299" s="107"/>
      <c r="K299" s="358" t="str">
        <f t="shared" si="90"/>
        <v/>
      </c>
      <c r="L299" s="358">
        <f t="shared" si="113"/>
        <v>0</v>
      </c>
      <c r="M299" s="358">
        <f t="shared" si="114"/>
        <v>0</v>
      </c>
      <c r="N299" s="359" t="str">
        <f t="shared" si="115"/>
        <v/>
      </c>
      <c r="O299" s="359" t="str">
        <f t="shared" si="91"/>
        <v/>
      </c>
      <c r="P299" s="359" t="str">
        <f t="shared" si="92"/>
        <v/>
      </c>
      <c r="Q299" s="359" t="str">
        <f t="shared" si="93"/>
        <v/>
      </c>
      <c r="R299" s="359" t="str">
        <f t="shared" si="94"/>
        <v/>
      </c>
      <c r="S299" s="359" t="str">
        <f t="shared" si="95"/>
        <v/>
      </c>
      <c r="T299" s="431"/>
      <c r="U299" s="515"/>
      <c r="V299" s="108"/>
      <c r="W299" s="109"/>
      <c r="X299" s="110"/>
      <c r="Y299" s="111"/>
      <c r="Z299" s="113"/>
      <c r="AA299" s="112"/>
      <c r="AB299" s="431" t="str">
        <f t="shared" si="96"/>
        <v/>
      </c>
      <c r="AC299" s="704" t="str">
        <f t="shared" si="116"/>
        <v/>
      </c>
      <c r="AD299" s="622"/>
      <c r="AE299" s="462"/>
      <c r="AF299" s="360" t="str">
        <f t="shared" si="97"/>
        <v/>
      </c>
      <c r="AG299" s="360" t="str">
        <f t="shared" si="98"/>
        <v/>
      </c>
      <c r="AH299" s="361" t="str">
        <f t="shared" si="99"/>
        <v/>
      </c>
      <c r="AI299" s="361" t="str">
        <f t="shared" si="100"/>
        <v/>
      </c>
      <c r="AJ299" s="361" t="str">
        <f t="shared" si="101"/>
        <v/>
      </c>
      <c r="AK299" s="361" t="str">
        <f t="shared" si="102"/>
        <v/>
      </c>
      <c r="AL299" s="361" t="str">
        <f t="shared" si="103"/>
        <v/>
      </c>
      <c r="AM299" s="361" t="str">
        <f t="shared" si="104"/>
        <v/>
      </c>
      <c r="AN299" s="362" t="str">
        <f>IF(AF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2,FALSE),IF(OR(AJ299=1,AJ299=2),VLOOKUP(AH299,INDEX((係数_乗用_ガソリン,係数_乗用_CNG,係数_乗用_軽油,係数_乗用_メタノール,係数_乗用_LPG),1,1,AR299):INDEX((係数_乗用_ガソリン,係数_乗用_CNG,係数_乗用_軽油,係数_乗用_メタノール,係数_乗用_LPG),125,5,AR299),2,FALSE))))))</f>
        <v/>
      </c>
      <c r="AO299" s="362" t="str">
        <f>IF(T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3,FALSE),IF(OR(AJ299=1,AJ299=2),VLOOKUP(AH299,INDEX((係数_乗用_ガソリン,係数_乗用_CNG,係数_乗用_軽油,係数_乗用_メタノール,係数_乗用_LPG),1,1,AR299):INDEX((係数_乗用_ガソリン,係数_乗用_CNG,係数_乗用_軽油,係数_乗用_メタノール,係数_乗用_LPG),125,5,AR299),3,FALSE))))))</f>
        <v/>
      </c>
      <c r="AP299" s="361" t="str">
        <f t="shared" si="105"/>
        <v/>
      </c>
      <c r="AQ299" s="363" t="str">
        <f t="shared" si="106"/>
        <v/>
      </c>
      <c r="AR299" s="361" t="str">
        <f t="shared" si="107"/>
        <v/>
      </c>
      <c r="AS299" s="363" t="str">
        <f t="shared" si="108"/>
        <v/>
      </c>
      <c r="AT299" s="364" t="str">
        <f t="shared" si="109"/>
        <v/>
      </c>
      <c r="AX299" s="607" t="b">
        <f t="shared" si="117"/>
        <v>0</v>
      </c>
      <c r="AY299" s="6" t="str">
        <f t="shared" si="118"/>
        <v>FALSEFALSEFALSE</v>
      </c>
      <c r="AZ299" s="608">
        <f t="shared" si="110"/>
        <v>0</v>
      </c>
      <c r="BA299" s="609" t="str">
        <f t="shared" si="119"/>
        <v/>
      </c>
      <c r="BB299" s="609">
        <f t="shared" si="111"/>
        <v>0</v>
      </c>
      <c r="BC299" s="604" t="str">
        <f t="shared" si="112"/>
        <v/>
      </c>
    </row>
    <row r="300" spans="1:55">
      <c r="A300" s="366">
        <v>243</v>
      </c>
      <c r="B300" s="108"/>
      <c r="C300" s="286"/>
      <c r="D300" s="287"/>
      <c r="E300" s="287"/>
      <c r="F300" s="288"/>
      <c r="G300" s="290"/>
      <c r="H300" s="107"/>
      <c r="I300" s="290"/>
      <c r="J300" s="107"/>
      <c r="K300" s="358" t="str">
        <f t="shared" si="90"/>
        <v/>
      </c>
      <c r="L300" s="358">
        <f t="shared" si="113"/>
        <v>0</v>
      </c>
      <c r="M300" s="358">
        <f t="shared" si="114"/>
        <v>0</v>
      </c>
      <c r="N300" s="359" t="str">
        <f t="shared" si="115"/>
        <v/>
      </c>
      <c r="O300" s="359" t="str">
        <f t="shared" si="91"/>
        <v/>
      </c>
      <c r="P300" s="359" t="str">
        <f t="shared" si="92"/>
        <v/>
      </c>
      <c r="Q300" s="359" t="str">
        <f t="shared" si="93"/>
        <v/>
      </c>
      <c r="R300" s="359" t="str">
        <f t="shared" si="94"/>
        <v/>
      </c>
      <c r="S300" s="359" t="str">
        <f t="shared" si="95"/>
        <v/>
      </c>
      <c r="T300" s="431"/>
      <c r="U300" s="515"/>
      <c r="V300" s="108"/>
      <c r="W300" s="109"/>
      <c r="X300" s="110"/>
      <c r="Y300" s="111"/>
      <c r="Z300" s="113"/>
      <c r="AA300" s="112"/>
      <c r="AB300" s="431" t="str">
        <f t="shared" si="96"/>
        <v/>
      </c>
      <c r="AC300" s="704" t="str">
        <f t="shared" si="116"/>
        <v/>
      </c>
      <c r="AD300" s="622"/>
      <c r="AE300" s="462"/>
      <c r="AF300" s="360" t="str">
        <f t="shared" si="97"/>
        <v/>
      </c>
      <c r="AG300" s="360" t="str">
        <f t="shared" si="98"/>
        <v/>
      </c>
      <c r="AH300" s="361" t="str">
        <f t="shared" si="99"/>
        <v/>
      </c>
      <c r="AI300" s="361" t="str">
        <f t="shared" si="100"/>
        <v/>
      </c>
      <c r="AJ300" s="361" t="str">
        <f t="shared" si="101"/>
        <v/>
      </c>
      <c r="AK300" s="361" t="str">
        <f t="shared" si="102"/>
        <v/>
      </c>
      <c r="AL300" s="361" t="str">
        <f t="shared" si="103"/>
        <v/>
      </c>
      <c r="AM300" s="361" t="str">
        <f t="shared" si="104"/>
        <v/>
      </c>
      <c r="AN300" s="362" t="str">
        <f>IF(AF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2,FALSE),IF(OR(AJ300=1,AJ300=2),VLOOKUP(AH300,INDEX((係数_乗用_ガソリン,係数_乗用_CNG,係数_乗用_軽油,係数_乗用_メタノール,係数_乗用_LPG),1,1,AR300):INDEX((係数_乗用_ガソリン,係数_乗用_CNG,係数_乗用_軽油,係数_乗用_メタノール,係数_乗用_LPG),125,5,AR300),2,FALSE))))))</f>
        <v/>
      </c>
      <c r="AO300" s="362" t="str">
        <f>IF(T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3,FALSE),IF(OR(AJ300=1,AJ300=2),VLOOKUP(AH300,INDEX((係数_乗用_ガソリン,係数_乗用_CNG,係数_乗用_軽油,係数_乗用_メタノール,係数_乗用_LPG),1,1,AR300):INDEX((係数_乗用_ガソリン,係数_乗用_CNG,係数_乗用_軽油,係数_乗用_メタノール,係数_乗用_LPG),125,5,AR300),3,FALSE))))))</f>
        <v/>
      </c>
      <c r="AP300" s="361" t="str">
        <f t="shared" si="105"/>
        <v/>
      </c>
      <c r="AQ300" s="363" t="str">
        <f t="shared" si="106"/>
        <v/>
      </c>
      <c r="AR300" s="361" t="str">
        <f t="shared" si="107"/>
        <v/>
      </c>
      <c r="AS300" s="363" t="str">
        <f t="shared" si="108"/>
        <v/>
      </c>
      <c r="AT300" s="364" t="str">
        <f t="shared" si="109"/>
        <v/>
      </c>
      <c r="AX300" s="607" t="b">
        <f t="shared" si="117"/>
        <v>0</v>
      </c>
      <c r="AY300" s="6" t="str">
        <f t="shared" si="118"/>
        <v>FALSEFALSEFALSE</v>
      </c>
      <c r="AZ300" s="608">
        <f t="shared" si="110"/>
        <v>0</v>
      </c>
      <c r="BA300" s="609" t="str">
        <f t="shared" si="119"/>
        <v/>
      </c>
      <c r="BB300" s="609">
        <f t="shared" si="111"/>
        <v>0</v>
      </c>
      <c r="BC300" s="604" t="str">
        <f t="shared" si="112"/>
        <v/>
      </c>
    </row>
    <row r="301" spans="1:55">
      <c r="A301" s="366">
        <v>244</v>
      </c>
      <c r="B301" s="108"/>
      <c r="C301" s="286"/>
      <c r="D301" s="287"/>
      <c r="E301" s="287"/>
      <c r="F301" s="288"/>
      <c r="G301" s="290"/>
      <c r="H301" s="107"/>
      <c r="I301" s="290"/>
      <c r="J301" s="107"/>
      <c r="K301" s="358" t="str">
        <f t="shared" si="90"/>
        <v/>
      </c>
      <c r="L301" s="358">
        <f t="shared" si="113"/>
        <v>0</v>
      </c>
      <c r="M301" s="358">
        <f t="shared" si="114"/>
        <v>0</v>
      </c>
      <c r="N301" s="359" t="str">
        <f t="shared" si="115"/>
        <v/>
      </c>
      <c r="O301" s="359" t="str">
        <f t="shared" si="91"/>
        <v/>
      </c>
      <c r="P301" s="359" t="str">
        <f t="shared" si="92"/>
        <v/>
      </c>
      <c r="Q301" s="359" t="str">
        <f t="shared" si="93"/>
        <v/>
      </c>
      <c r="R301" s="359" t="str">
        <f t="shared" si="94"/>
        <v/>
      </c>
      <c r="S301" s="359" t="str">
        <f t="shared" si="95"/>
        <v/>
      </c>
      <c r="T301" s="431"/>
      <c r="U301" s="515"/>
      <c r="V301" s="108"/>
      <c r="W301" s="109"/>
      <c r="X301" s="110"/>
      <c r="Y301" s="111"/>
      <c r="Z301" s="113"/>
      <c r="AA301" s="112"/>
      <c r="AB301" s="431" t="str">
        <f t="shared" si="96"/>
        <v/>
      </c>
      <c r="AC301" s="704" t="str">
        <f t="shared" si="116"/>
        <v/>
      </c>
      <c r="AD301" s="622"/>
      <c r="AE301" s="462"/>
      <c r="AF301" s="360" t="str">
        <f t="shared" si="97"/>
        <v/>
      </c>
      <c r="AG301" s="360" t="str">
        <f t="shared" si="98"/>
        <v/>
      </c>
      <c r="AH301" s="361" t="str">
        <f t="shared" si="99"/>
        <v/>
      </c>
      <c r="AI301" s="361" t="str">
        <f t="shared" si="100"/>
        <v/>
      </c>
      <c r="AJ301" s="361" t="str">
        <f t="shared" si="101"/>
        <v/>
      </c>
      <c r="AK301" s="361" t="str">
        <f t="shared" si="102"/>
        <v/>
      </c>
      <c r="AL301" s="361" t="str">
        <f t="shared" si="103"/>
        <v/>
      </c>
      <c r="AM301" s="361" t="str">
        <f t="shared" si="104"/>
        <v/>
      </c>
      <c r="AN301" s="362" t="str">
        <f>IF(AF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2,FALSE),IF(OR(AJ301=1,AJ301=2),VLOOKUP(AH301,INDEX((係数_乗用_ガソリン,係数_乗用_CNG,係数_乗用_軽油,係数_乗用_メタノール,係数_乗用_LPG),1,1,AR301):INDEX((係数_乗用_ガソリン,係数_乗用_CNG,係数_乗用_軽油,係数_乗用_メタノール,係数_乗用_LPG),125,5,AR301),2,FALSE))))))</f>
        <v/>
      </c>
      <c r="AO301" s="362" t="str">
        <f>IF(T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3,FALSE),IF(OR(AJ301=1,AJ301=2),VLOOKUP(AH301,INDEX((係数_乗用_ガソリン,係数_乗用_CNG,係数_乗用_軽油,係数_乗用_メタノール,係数_乗用_LPG),1,1,AR301):INDEX((係数_乗用_ガソリン,係数_乗用_CNG,係数_乗用_軽油,係数_乗用_メタノール,係数_乗用_LPG),125,5,AR301),3,FALSE))))))</f>
        <v/>
      </c>
      <c r="AP301" s="361" t="str">
        <f t="shared" si="105"/>
        <v/>
      </c>
      <c r="AQ301" s="363" t="str">
        <f t="shared" si="106"/>
        <v/>
      </c>
      <c r="AR301" s="361" t="str">
        <f t="shared" si="107"/>
        <v/>
      </c>
      <c r="AS301" s="363" t="str">
        <f t="shared" si="108"/>
        <v/>
      </c>
      <c r="AT301" s="364" t="str">
        <f t="shared" si="109"/>
        <v/>
      </c>
      <c r="AX301" s="607" t="b">
        <f t="shared" si="117"/>
        <v>0</v>
      </c>
      <c r="AY301" s="6" t="str">
        <f t="shared" si="118"/>
        <v>FALSEFALSEFALSE</v>
      </c>
      <c r="AZ301" s="608">
        <f t="shared" si="110"/>
        <v>0</v>
      </c>
      <c r="BA301" s="609" t="str">
        <f t="shared" si="119"/>
        <v/>
      </c>
      <c r="BB301" s="609">
        <f t="shared" si="111"/>
        <v>0</v>
      </c>
      <c r="BC301" s="604" t="str">
        <f t="shared" si="112"/>
        <v/>
      </c>
    </row>
    <row r="302" spans="1:55">
      <c r="A302" s="366">
        <v>245</v>
      </c>
      <c r="B302" s="108"/>
      <c r="C302" s="286"/>
      <c r="D302" s="287"/>
      <c r="E302" s="287"/>
      <c r="F302" s="288"/>
      <c r="G302" s="290"/>
      <c r="H302" s="107"/>
      <c r="I302" s="290"/>
      <c r="J302" s="107"/>
      <c r="K302" s="358" t="str">
        <f t="shared" si="90"/>
        <v/>
      </c>
      <c r="L302" s="358">
        <f t="shared" si="113"/>
        <v>0</v>
      </c>
      <c r="M302" s="358">
        <f t="shared" si="114"/>
        <v>0</v>
      </c>
      <c r="N302" s="359" t="str">
        <f t="shared" si="115"/>
        <v/>
      </c>
      <c r="O302" s="359" t="str">
        <f t="shared" si="91"/>
        <v/>
      </c>
      <c r="P302" s="359" t="str">
        <f t="shared" si="92"/>
        <v/>
      </c>
      <c r="Q302" s="359" t="str">
        <f t="shared" si="93"/>
        <v/>
      </c>
      <c r="R302" s="359" t="str">
        <f t="shared" si="94"/>
        <v/>
      </c>
      <c r="S302" s="359" t="str">
        <f t="shared" si="95"/>
        <v/>
      </c>
      <c r="T302" s="431"/>
      <c r="U302" s="515"/>
      <c r="V302" s="108"/>
      <c r="W302" s="109"/>
      <c r="X302" s="110"/>
      <c r="Y302" s="111"/>
      <c r="Z302" s="113"/>
      <c r="AA302" s="112"/>
      <c r="AB302" s="431" t="str">
        <f t="shared" si="96"/>
        <v/>
      </c>
      <c r="AC302" s="704" t="str">
        <f t="shared" si="116"/>
        <v/>
      </c>
      <c r="AD302" s="622"/>
      <c r="AE302" s="462"/>
      <c r="AF302" s="360" t="str">
        <f t="shared" si="97"/>
        <v/>
      </c>
      <c r="AG302" s="360" t="str">
        <f t="shared" si="98"/>
        <v/>
      </c>
      <c r="AH302" s="361" t="str">
        <f t="shared" si="99"/>
        <v/>
      </c>
      <c r="AI302" s="361" t="str">
        <f t="shared" si="100"/>
        <v/>
      </c>
      <c r="AJ302" s="361" t="str">
        <f t="shared" si="101"/>
        <v/>
      </c>
      <c r="AK302" s="361" t="str">
        <f t="shared" si="102"/>
        <v/>
      </c>
      <c r="AL302" s="361" t="str">
        <f t="shared" si="103"/>
        <v/>
      </c>
      <c r="AM302" s="361" t="str">
        <f t="shared" si="104"/>
        <v/>
      </c>
      <c r="AN302" s="362" t="str">
        <f>IF(AF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2,FALSE),IF(OR(AJ302=1,AJ302=2),VLOOKUP(AH302,INDEX((係数_乗用_ガソリン,係数_乗用_CNG,係数_乗用_軽油,係数_乗用_メタノール,係数_乗用_LPG),1,1,AR302):INDEX((係数_乗用_ガソリン,係数_乗用_CNG,係数_乗用_軽油,係数_乗用_メタノール,係数_乗用_LPG),125,5,AR302),2,FALSE))))))</f>
        <v/>
      </c>
      <c r="AO302" s="362" t="str">
        <f>IF(T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3,FALSE),IF(OR(AJ302=1,AJ302=2),VLOOKUP(AH302,INDEX((係数_乗用_ガソリン,係数_乗用_CNG,係数_乗用_軽油,係数_乗用_メタノール,係数_乗用_LPG),1,1,AR302):INDEX((係数_乗用_ガソリン,係数_乗用_CNG,係数_乗用_軽油,係数_乗用_メタノール,係数_乗用_LPG),125,5,AR302),3,FALSE))))))</f>
        <v/>
      </c>
      <c r="AP302" s="361" t="str">
        <f t="shared" si="105"/>
        <v/>
      </c>
      <c r="AQ302" s="363" t="str">
        <f t="shared" si="106"/>
        <v/>
      </c>
      <c r="AR302" s="361" t="str">
        <f t="shared" si="107"/>
        <v/>
      </c>
      <c r="AS302" s="363" t="str">
        <f t="shared" si="108"/>
        <v/>
      </c>
      <c r="AT302" s="364" t="str">
        <f t="shared" si="109"/>
        <v/>
      </c>
      <c r="AX302" s="607" t="b">
        <f t="shared" si="117"/>
        <v>0</v>
      </c>
      <c r="AY302" s="6" t="str">
        <f t="shared" si="118"/>
        <v>FALSEFALSEFALSE</v>
      </c>
      <c r="AZ302" s="608">
        <f t="shared" si="110"/>
        <v>0</v>
      </c>
      <c r="BA302" s="609" t="str">
        <f t="shared" si="119"/>
        <v/>
      </c>
      <c r="BB302" s="609">
        <f t="shared" si="111"/>
        <v>0</v>
      </c>
      <c r="BC302" s="604" t="str">
        <f t="shared" si="112"/>
        <v/>
      </c>
    </row>
    <row r="303" spans="1:55">
      <c r="A303" s="366">
        <v>246</v>
      </c>
      <c r="B303" s="108"/>
      <c r="C303" s="286"/>
      <c r="D303" s="287"/>
      <c r="E303" s="287"/>
      <c r="F303" s="288"/>
      <c r="G303" s="290"/>
      <c r="H303" s="107"/>
      <c r="I303" s="290"/>
      <c r="J303" s="107"/>
      <c r="K303" s="358" t="str">
        <f t="shared" si="90"/>
        <v/>
      </c>
      <c r="L303" s="358">
        <f t="shared" si="113"/>
        <v>0</v>
      </c>
      <c r="M303" s="358">
        <f t="shared" si="114"/>
        <v>0</v>
      </c>
      <c r="N303" s="359" t="str">
        <f t="shared" si="115"/>
        <v/>
      </c>
      <c r="O303" s="359" t="str">
        <f t="shared" si="91"/>
        <v/>
      </c>
      <c r="P303" s="359" t="str">
        <f t="shared" si="92"/>
        <v/>
      </c>
      <c r="Q303" s="359" t="str">
        <f t="shared" si="93"/>
        <v/>
      </c>
      <c r="R303" s="359" t="str">
        <f t="shared" si="94"/>
        <v/>
      </c>
      <c r="S303" s="359" t="str">
        <f t="shared" si="95"/>
        <v/>
      </c>
      <c r="T303" s="431"/>
      <c r="U303" s="515"/>
      <c r="V303" s="108"/>
      <c r="W303" s="109"/>
      <c r="X303" s="110"/>
      <c r="Y303" s="111"/>
      <c r="Z303" s="113"/>
      <c r="AA303" s="112"/>
      <c r="AB303" s="431" t="str">
        <f t="shared" si="96"/>
        <v/>
      </c>
      <c r="AC303" s="704" t="str">
        <f t="shared" si="116"/>
        <v/>
      </c>
      <c r="AD303" s="622"/>
      <c r="AE303" s="462"/>
      <c r="AF303" s="360" t="str">
        <f t="shared" si="97"/>
        <v/>
      </c>
      <c r="AG303" s="360" t="str">
        <f t="shared" si="98"/>
        <v/>
      </c>
      <c r="AH303" s="361" t="str">
        <f t="shared" si="99"/>
        <v/>
      </c>
      <c r="AI303" s="361" t="str">
        <f t="shared" si="100"/>
        <v/>
      </c>
      <c r="AJ303" s="361" t="str">
        <f t="shared" si="101"/>
        <v/>
      </c>
      <c r="AK303" s="361" t="str">
        <f t="shared" si="102"/>
        <v/>
      </c>
      <c r="AL303" s="361" t="str">
        <f t="shared" si="103"/>
        <v/>
      </c>
      <c r="AM303" s="361" t="str">
        <f t="shared" si="104"/>
        <v/>
      </c>
      <c r="AN303" s="362" t="str">
        <f>IF(AF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2,FALSE),IF(OR(AJ303=1,AJ303=2),VLOOKUP(AH303,INDEX((係数_乗用_ガソリン,係数_乗用_CNG,係数_乗用_軽油,係数_乗用_メタノール,係数_乗用_LPG),1,1,AR303):INDEX((係数_乗用_ガソリン,係数_乗用_CNG,係数_乗用_軽油,係数_乗用_メタノール,係数_乗用_LPG),125,5,AR303),2,FALSE))))))</f>
        <v/>
      </c>
      <c r="AO303" s="362" t="str">
        <f>IF(T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3,FALSE),IF(OR(AJ303=1,AJ303=2),VLOOKUP(AH303,INDEX((係数_乗用_ガソリン,係数_乗用_CNG,係数_乗用_軽油,係数_乗用_メタノール,係数_乗用_LPG),1,1,AR303):INDEX((係数_乗用_ガソリン,係数_乗用_CNG,係数_乗用_軽油,係数_乗用_メタノール,係数_乗用_LPG),125,5,AR303),3,FALSE))))))</f>
        <v/>
      </c>
      <c r="AP303" s="361" t="str">
        <f t="shared" si="105"/>
        <v/>
      </c>
      <c r="AQ303" s="363" t="str">
        <f t="shared" si="106"/>
        <v/>
      </c>
      <c r="AR303" s="361" t="str">
        <f t="shared" si="107"/>
        <v/>
      </c>
      <c r="AS303" s="363" t="str">
        <f t="shared" si="108"/>
        <v/>
      </c>
      <c r="AT303" s="364" t="str">
        <f t="shared" si="109"/>
        <v/>
      </c>
      <c r="AX303" s="607" t="b">
        <f t="shared" si="117"/>
        <v>0</v>
      </c>
      <c r="AY303" s="6" t="str">
        <f t="shared" si="118"/>
        <v>FALSEFALSEFALSE</v>
      </c>
      <c r="AZ303" s="608">
        <f t="shared" si="110"/>
        <v>0</v>
      </c>
      <c r="BA303" s="609" t="str">
        <f t="shared" si="119"/>
        <v/>
      </c>
      <c r="BB303" s="609">
        <f t="shared" si="111"/>
        <v>0</v>
      </c>
      <c r="BC303" s="604" t="str">
        <f t="shared" si="112"/>
        <v/>
      </c>
    </row>
    <row r="304" spans="1:55">
      <c r="A304" s="366">
        <v>247</v>
      </c>
      <c r="B304" s="108"/>
      <c r="C304" s="286"/>
      <c r="D304" s="287"/>
      <c r="E304" s="287"/>
      <c r="F304" s="288"/>
      <c r="G304" s="290"/>
      <c r="H304" s="107"/>
      <c r="I304" s="290"/>
      <c r="J304" s="107"/>
      <c r="K304" s="358" t="str">
        <f t="shared" si="90"/>
        <v/>
      </c>
      <c r="L304" s="358">
        <f t="shared" si="113"/>
        <v>0</v>
      </c>
      <c r="M304" s="358">
        <f t="shared" si="114"/>
        <v>0</v>
      </c>
      <c r="N304" s="359" t="str">
        <f t="shared" si="115"/>
        <v/>
      </c>
      <c r="O304" s="359" t="str">
        <f t="shared" si="91"/>
        <v/>
      </c>
      <c r="P304" s="359" t="str">
        <f t="shared" si="92"/>
        <v/>
      </c>
      <c r="Q304" s="359" t="str">
        <f t="shared" si="93"/>
        <v/>
      </c>
      <c r="R304" s="359" t="str">
        <f t="shared" si="94"/>
        <v/>
      </c>
      <c r="S304" s="359" t="str">
        <f t="shared" si="95"/>
        <v/>
      </c>
      <c r="T304" s="431"/>
      <c r="U304" s="515"/>
      <c r="V304" s="108"/>
      <c r="W304" s="109"/>
      <c r="X304" s="110"/>
      <c r="Y304" s="111"/>
      <c r="Z304" s="113"/>
      <c r="AA304" s="112"/>
      <c r="AB304" s="431" t="str">
        <f t="shared" si="96"/>
        <v/>
      </c>
      <c r="AC304" s="704" t="str">
        <f t="shared" si="116"/>
        <v/>
      </c>
      <c r="AD304" s="622"/>
      <c r="AE304" s="462"/>
      <c r="AF304" s="360" t="str">
        <f t="shared" si="97"/>
        <v/>
      </c>
      <c r="AG304" s="360" t="str">
        <f t="shared" si="98"/>
        <v/>
      </c>
      <c r="AH304" s="361" t="str">
        <f t="shared" si="99"/>
        <v/>
      </c>
      <c r="AI304" s="361" t="str">
        <f t="shared" si="100"/>
        <v/>
      </c>
      <c r="AJ304" s="361" t="str">
        <f t="shared" si="101"/>
        <v/>
      </c>
      <c r="AK304" s="361" t="str">
        <f t="shared" si="102"/>
        <v/>
      </c>
      <c r="AL304" s="361" t="str">
        <f t="shared" si="103"/>
        <v/>
      </c>
      <c r="AM304" s="361" t="str">
        <f t="shared" si="104"/>
        <v/>
      </c>
      <c r="AN304" s="362" t="str">
        <f>IF(AF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2,FALSE),IF(OR(AJ304=1,AJ304=2),VLOOKUP(AH304,INDEX((係数_乗用_ガソリン,係数_乗用_CNG,係数_乗用_軽油,係数_乗用_メタノール,係数_乗用_LPG),1,1,AR304):INDEX((係数_乗用_ガソリン,係数_乗用_CNG,係数_乗用_軽油,係数_乗用_メタノール,係数_乗用_LPG),125,5,AR304),2,FALSE))))))</f>
        <v/>
      </c>
      <c r="AO304" s="362" t="str">
        <f>IF(T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3,FALSE),IF(OR(AJ304=1,AJ304=2),VLOOKUP(AH304,INDEX((係数_乗用_ガソリン,係数_乗用_CNG,係数_乗用_軽油,係数_乗用_メタノール,係数_乗用_LPG),1,1,AR304):INDEX((係数_乗用_ガソリン,係数_乗用_CNG,係数_乗用_軽油,係数_乗用_メタノール,係数_乗用_LPG),125,5,AR304),3,FALSE))))))</f>
        <v/>
      </c>
      <c r="AP304" s="361" t="str">
        <f t="shared" si="105"/>
        <v/>
      </c>
      <c r="AQ304" s="363" t="str">
        <f t="shared" si="106"/>
        <v/>
      </c>
      <c r="AR304" s="361" t="str">
        <f t="shared" si="107"/>
        <v/>
      </c>
      <c r="AS304" s="363" t="str">
        <f t="shared" si="108"/>
        <v/>
      </c>
      <c r="AT304" s="364" t="str">
        <f t="shared" si="109"/>
        <v/>
      </c>
      <c r="AX304" s="607" t="b">
        <f t="shared" si="117"/>
        <v>0</v>
      </c>
      <c r="AY304" s="6" t="str">
        <f t="shared" si="118"/>
        <v>FALSEFALSEFALSE</v>
      </c>
      <c r="AZ304" s="608">
        <f t="shared" si="110"/>
        <v>0</v>
      </c>
      <c r="BA304" s="609" t="str">
        <f t="shared" si="119"/>
        <v/>
      </c>
      <c r="BB304" s="609">
        <f t="shared" si="111"/>
        <v>0</v>
      </c>
      <c r="BC304" s="604" t="str">
        <f t="shared" si="112"/>
        <v/>
      </c>
    </row>
    <row r="305" spans="1:55">
      <c r="A305" s="366">
        <v>248</v>
      </c>
      <c r="B305" s="108"/>
      <c r="C305" s="286"/>
      <c r="D305" s="287"/>
      <c r="E305" s="287"/>
      <c r="F305" s="288"/>
      <c r="G305" s="290"/>
      <c r="H305" s="107"/>
      <c r="I305" s="290"/>
      <c r="J305" s="107"/>
      <c r="K305" s="358" t="str">
        <f t="shared" si="90"/>
        <v/>
      </c>
      <c r="L305" s="358">
        <f t="shared" si="113"/>
        <v>0</v>
      </c>
      <c r="M305" s="358">
        <f t="shared" si="114"/>
        <v>0</v>
      </c>
      <c r="N305" s="359" t="str">
        <f t="shared" si="115"/>
        <v/>
      </c>
      <c r="O305" s="359" t="str">
        <f t="shared" si="91"/>
        <v/>
      </c>
      <c r="P305" s="359" t="str">
        <f t="shared" si="92"/>
        <v/>
      </c>
      <c r="Q305" s="359" t="str">
        <f t="shared" si="93"/>
        <v/>
      </c>
      <c r="R305" s="359" t="str">
        <f t="shared" si="94"/>
        <v/>
      </c>
      <c r="S305" s="359" t="str">
        <f t="shared" si="95"/>
        <v/>
      </c>
      <c r="T305" s="431"/>
      <c r="U305" s="515"/>
      <c r="V305" s="108"/>
      <c r="W305" s="109"/>
      <c r="X305" s="110"/>
      <c r="Y305" s="111"/>
      <c r="Z305" s="113"/>
      <c r="AA305" s="112"/>
      <c r="AB305" s="431" t="str">
        <f t="shared" si="96"/>
        <v/>
      </c>
      <c r="AC305" s="704" t="str">
        <f t="shared" si="116"/>
        <v/>
      </c>
      <c r="AD305" s="622"/>
      <c r="AE305" s="462"/>
      <c r="AF305" s="360" t="str">
        <f t="shared" si="97"/>
        <v/>
      </c>
      <c r="AG305" s="360" t="str">
        <f t="shared" si="98"/>
        <v/>
      </c>
      <c r="AH305" s="361" t="str">
        <f t="shared" si="99"/>
        <v/>
      </c>
      <c r="AI305" s="361" t="str">
        <f t="shared" si="100"/>
        <v/>
      </c>
      <c r="AJ305" s="361" t="str">
        <f t="shared" si="101"/>
        <v/>
      </c>
      <c r="AK305" s="361" t="str">
        <f t="shared" si="102"/>
        <v/>
      </c>
      <c r="AL305" s="361" t="str">
        <f t="shared" si="103"/>
        <v/>
      </c>
      <c r="AM305" s="361" t="str">
        <f t="shared" si="104"/>
        <v/>
      </c>
      <c r="AN305" s="362" t="str">
        <f>IF(AF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2,FALSE),IF(OR(AJ305=1,AJ305=2),VLOOKUP(AH305,INDEX((係数_乗用_ガソリン,係数_乗用_CNG,係数_乗用_軽油,係数_乗用_メタノール,係数_乗用_LPG),1,1,AR305):INDEX((係数_乗用_ガソリン,係数_乗用_CNG,係数_乗用_軽油,係数_乗用_メタノール,係数_乗用_LPG),125,5,AR305),2,FALSE))))))</f>
        <v/>
      </c>
      <c r="AO305" s="362" t="str">
        <f>IF(T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3,FALSE),IF(OR(AJ305=1,AJ305=2),VLOOKUP(AH305,INDEX((係数_乗用_ガソリン,係数_乗用_CNG,係数_乗用_軽油,係数_乗用_メタノール,係数_乗用_LPG),1,1,AR305):INDEX((係数_乗用_ガソリン,係数_乗用_CNG,係数_乗用_軽油,係数_乗用_メタノール,係数_乗用_LPG),125,5,AR305),3,FALSE))))))</f>
        <v/>
      </c>
      <c r="AP305" s="361" t="str">
        <f t="shared" si="105"/>
        <v/>
      </c>
      <c r="AQ305" s="363" t="str">
        <f t="shared" si="106"/>
        <v/>
      </c>
      <c r="AR305" s="361" t="str">
        <f t="shared" si="107"/>
        <v/>
      </c>
      <c r="AS305" s="363" t="str">
        <f t="shared" si="108"/>
        <v/>
      </c>
      <c r="AT305" s="364" t="str">
        <f t="shared" si="109"/>
        <v/>
      </c>
      <c r="AX305" s="607" t="b">
        <f t="shared" si="117"/>
        <v>0</v>
      </c>
      <c r="AY305" s="6" t="str">
        <f t="shared" si="118"/>
        <v>FALSEFALSEFALSE</v>
      </c>
      <c r="AZ305" s="608">
        <f t="shared" si="110"/>
        <v>0</v>
      </c>
      <c r="BA305" s="609" t="str">
        <f t="shared" si="119"/>
        <v/>
      </c>
      <c r="BB305" s="609">
        <f t="shared" si="111"/>
        <v>0</v>
      </c>
      <c r="BC305" s="604" t="str">
        <f t="shared" si="112"/>
        <v/>
      </c>
    </row>
    <row r="306" spans="1:55">
      <c r="A306" s="366">
        <v>249</v>
      </c>
      <c r="B306" s="108"/>
      <c r="C306" s="286"/>
      <c r="D306" s="287"/>
      <c r="E306" s="287"/>
      <c r="F306" s="288"/>
      <c r="G306" s="290"/>
      <c r="H306" s="107"/>
      <c r="I306" s="290"/>
      <c r="J306" s="107"/>
      <c r="K306" s="358" t="str">
        <f t="shared" si="90"/>
        <v/>
      </c>
      <c r="L306" s="358">
        <f t="shared" si="113"/>
        <v>0</v>
      </c>
      <c r="M306" s="358">
        <f t="shared" si="114"/>
        <v>0</v>
      </c>
      <c r="N306" s="359" t="str">
        <f t="shared" si="115"/>
        <v/>
      </c>
      <c r="O306" s="359" t="str">
        <f t="shared" si="91"/>
        <v/>
      </c>
      <c r="P306" s="359" t="str">
        <f t="shared" si="92"/>
        <v/>
      </c>
      <c r="Q306" s="359" t="str">
        <f t="shared" si="93"/>
        <v/>
      </c>
      <c r="R306" s="359" t="str">
        <f t="shared" si="94"/>
        <v/>
      </c>
      <c r="S306" s="359" t="str">
        <f t="shared" si="95"/>
        <v/>
      </c>
      <c r="T306" s="431"/>
      <c r="U306" s="515"/>
      <c r="V306" s="108"/>
      <c r="W306" s="109"/>
      <c r="X306" s="110"/>
      <c r="Y306" s="111"/>
      <c r="Z306" s="113"/>
      <c r="AA306" s="112"/>
      <c r="AB306" s="431" t="str">
        <f t="shared" si="96"/>
        <v/>
      </c>
      <c r="AC306" s="704" t="str">
        <f t="shared" si="116"/>
        <v/>
      </c>
      <c r="AD306" s="622"/>
      <c r="AE306" s="462"/>
      <c r="AF306" s="360" t="str">
        <f t="shared" si="97"/>
        <v/>
      </c>
      <c r="AG306" s="360" t="str">
        <f t="shared" si="98"/>
        <v/>
      </c>
      <c r="AH306" s="361" t="str">
        <f t="shared" si="99"/>
        <v/>
      </c>
      <c r="AI306" s="361" t="str">
        <f t="shared" si="100"/>
        <v/>
      </c>
      <c r="AJ306" s="361" t="str">
        <f t="shared" si="101"/>
        <v/>
      </c>
      <c r="AK306" s="361" t="str">
        <f t="shared" si="102"/>
        <v/>
      </c>
      <c r="AL306" s="361" t="str">
        <f t="shared" si="103"/>
        <v/>
      </c>
      <c r="AM306" s="361" t="str">
        <f t="shared" si="104"/>
        <v/>
      </c>
      <c r="AN306" s="362" t="str">
        <f>IF(AF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2,FALSE),IF(OR(AJ306=1,AJ306=2),VLOOKUP(AH306,INDEX((係数_乗用_ガソリン,係数_乗用_CNG,係数_乗用_軽油,係数_乗用_メタノール,係数_乗用_LPG),1,1,AR306):INDEX((係数_乗用_ガソリン,係数_乗用_CNG,係数_乗用_軽油,係数_乗用_メタノール,係数_乗用_LPG),125,5,AR306),2,FALSE))))))</f>
        <v/>
      </c>
      <c r="AO306" s="362" t="str">
        <f>IF(T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3,FALSE),IF(OR(AJ306=1,AJ306=2),VLOOKUP(AH306,INDEX((係数_乗用_ガソリン,係数_乗用_CNG,係数_乗用_軽油,係数_乗用_メタノール,係数_乗用_LPG),1,1,AR306):INDEX((係数_乗用_ガソリン,係数_乗用_CNG,係数_乗用_軽油,係数_乗用_メタノール,係数_乗用_LPG),125,5,AR306),3,FALSE))))))</f>
        <v/>
      </c>
      <c r="AP306" s="361" t="str">
        <f t="shared" si="105"/>
        <v/>
      </c>
      <c r="AQ306" s="363" t="str">
        <f t="shared" si="106"/>
        <v/>
      </c>
      <c r="AR306" s="361" t="str">
        <f t="shared" si="107"/>
        <v/>
      </c>
      <c r="AS306" s="363" t="str">
        <f t="shared" si="108"/>
        <v/>
      </c>
      <c r="AT306" s="364" t="str">
        <f t="shared" si="109"/>
        <v/>
      </c>
      <c r="AX306" s="607" t="b">
        <f t="shared" si="117"/>
        <v>0</v>
      </c>
      <c r="AY306" s="6" t="str">
        <f t="shared" si="118"/>
        <v>FALSEFALSEFALSE</v>
      </c>
      <c r="AZ306" s="608">
        <f t="shared" si="110"/>
        <v>0</v>
      </c>
      <c r="BA306" s="609" t="str">
        <f t="shared" si="119"/>
        <v/>
      </c>
      <c r="BB306" s="609">
        <f t="shared" si="111"/>
        <v>0</v>
      </c>
      <c r="BC306" s="604" t="str">
        <f t="shared" si="112"/>
        <v/>
      </c>
    </row>
    <row r="307" spans="1:55">
      <c r="A307" s="366">
        <v>250</v>
      </c>
      <c r="B307" s="108"/>
      <c r="C307" s="286"/>
      <c r="D307" s="287"/>
      <c r="E307" s="287"/>
      <c r="F307" s="288"/>
      <c r="G307" s="290"/>
      <c r="H307" s="107"/>
      <c r="I307" s="290"/>
      <c r="J307" s="107"/>
      <c r="K307" s="358" t="str">
        <f t="shared" si="90"/>
        <v/>
      </c>
      <c r="L307" s="358">
        <f t="shared" si="113"/>
        <v>0</v>
      </c>
      <c r="M307" s="358">
        <f t="shared" si="114"/>
        <v>0</v>
      </c>
      <c r="N307" s="359" t="str">
        <f t="shared" si="115"/>
        <v/>
      </c>
      <c r="O307" s="359" t="str">
        <f t="shared" si="91"/>
        <v/>
      </c>
      <c r="P307" s="359" t="str">
        <f t="shared" si="92"/>
        <v/>
      </c>
      <c r="Q307" s="359" t="str">
        <f t="shared" si="93"/>
        <v/>
      </c>
      <c r="R307" s="359" t="str">
        <f t="shared" si="94"/>
        <v/>
      </c>
      <c r="S307" s="359" t="str">
        <f t="shared" si="95"/>
        <v/>
      </c>
      <c r="T307" s="431"/>
      <c r="U307" s="515"/>
      <c r="V307" s="108"/>
      <c r="W307" s="109"/>
      <c r="X307" s="110"/>
      <c r="Y307" s="111"/>
      <c r="Z307" s="113"/>
      <c r="AA307" s="112"/>
      <c r="AB307" s="431" t="str">
        <f t="shared" si="96"/>
        <v/>
      </c>
      <c r="AC307" s="704" t="str">
        <f t="shared" si="116"/>
        <v/>
      </c>
      <c r="AD307" s="622"/>
      <c r="AE307" s="462"/>
      <c r="AF307" s="360" t="str">
        <f t="shared" si="97"/>
        <v/>
      </c>
      <c r="AG307" s="360" t="str">
        <f t="shared" si="98"/>
        <v/>
      </c>
      <c r="AH307" s="361" t="str">
        <f t="shared" si="99"/>
        <v/>
      </c>
      <c r="AI307" s="361" t="str">
        <f t="shared" si="100"/>
        <v/>
      </c>
      <c r="AJ307" s="361" t="str">
        <f t="shared" si="101"/>
        <v/>
      </c>
      <c r="AK307" s="361" t="str">
        <f t="shared" si="102"/>
        <v/>
      </c>
      <c r="AL307" s="361" t="str">
        <f t="shared" si="103"/>
        <v/>
      </c>
      <c r="AM307" s="361" t="str">
        <f t="shared" si="104"/>
        <v/>
      </c>
      <c r="AN307" s="362" t="str">
        <f>IF(AF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2,FALSE),IF(OR(AJ307=1,AJ307=2),VLOOKUP(AH307,INDEX((係数_乗用_ガソリン,係数_乗用_CNG,係数_乗用_軽油,係数_乗用_メタノール,係数_乗用_LPG),1,1,AR307):INDEX((係数_乗用_ガソリン,係数_乗用_CNG,係数_乗用_軽油,係数_乗用_メタノール,係数_乗用_LPG),125,5,AR307),2,FALSE))))))</f>
        <v/>
      </c>
      <c r="AO307" s="362" t="str">
        <f>IF(T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3,FALSE),IF(OR(AJ307=1,AJ307=2),VLOOKUP(AH307,INDEX((係数_乗用_ガソリン,係数_乗用_CNG,係数_乗用_軽油,係数_乗用_メタノール,係数_乗用_LPG),1,1,AR307):INDEX((係数_乗用_ガソリン,係数_乗用_CNG,係数_乗用_軽油,係数_乗用_メタノール,係数_乗用_LPG),125,5,AR307),3,FALSE))))))</f>
        <v/>
      </c>
      <c r="AP307" s="361" t="str">
        <f t="shared" si="105"/>
        <v/>
      </c>
      <c r="AQ307" s="363" t="str">
        <f t="shared" si="106"/>
        <v/>
      </c>
      <c r="AR307" s="361" t="str">
        <f t="shared" si="107"/>
        <v/>
      </c>
      <c r="AS307" s="363" t="str">
        <f t="shared" si="108"/>
        <v/>
      </c>
      <c r="AT307" s="364" t="str">
        <f t="shared" si="109"/>
        <v/>
      </c>
      <c r="AX307" s="607" t="b">
        <f t="shared" si="117"/>
        <v>0</v>
      </c>
      <c r="AY307" s="6" t="str">
        <f t="shared" si="118"/>
        <v>FALSEFALSEFALSE</v>
      </c>
      <c r="AZ307" s="608">
        <f t="shared" si="110"/>
        <v>0</v>
      </c>
      <c r="BA307" s="609" t="str">
        <f t="shared" si="119"/>
        <v/>
      </c>
      <c r="BB307" s="609">
        <f t="shared" si="111"/>
        <v>0</v>
      </c>
      <c r="BC307" s="604" t="str">
        <f t="shared" si="112"/>
        <v/>
      </c>
    </row>
    <row r="308" spans="1:55">
      <c r="A308" s="366">
        <v>251</v>
      </c>
      <c r="B308" s="108"/>
      <c r="C308" s="286"/>
      <c r="D308" s="287"/>
      <c r="E308" s="287"/>
      <c r="F308" s="288"/>
      <c r="G308" s="290"/>
      <c r="H308" s="107"/>
      <c r="I308" s="290"/>
      <c r="J308" s="107"/>
      <c r="K308" s="358" t="str">
        <f t="shared" si="90"/>
        <v/>
      </c>
      <c r="L308" s="358">
        <f t="shared" si="113"/>
        <v>0</v>
      </c>
      <c r="M308" s="358">
        <f t="shared" si="114"/>
        <v>0</v>
      </c>
      <c r="N308" s="359" t="str">
        <f t="shared" si="115"/>
        <v/>
      </c>
      <c r="O308" s="359" t="str">
        <f t="shared" si="91"/>
        <v/>
      </c>
      <c r="P308" s="359" t="str">
        <f t="shared" si="92"/>
        <v/>
      </c>
      <c r="Q308" s="359" t="str">
        <f t="shared" si="93"/>
        <v/>
      </c>
      <c r="R308" s="359" t="str">
        <f t="shared" si="94"/>
        <v/>
      </c>
      <c r="S308" s="359" t="str">
        <f t="shared" si="95"/>
        <v/>
      </c>
      <c r="T308" s="431"/>
      <c r="U308" s="515"/>
      <c r="V308" s="108"/>
      <c r="W308" s="109"/>
      <c r="X308" s="110"/>
      <c r="Y308" s="111"/>
      <c r="Z308" s="113"/>
      <c r="AA308" s="112"/>
      <c r="AB308" s="431" t="str">
        <f t="shared" si="96"/>
        <v/>
      </c>
      <c r="AC308" s="704" t="str">
        <f t="shared" si="116"/>
        <v/>
      </c>
      <c r="AD308" s="622"/>
      <c r="AE308" s="462"/>
      <c r="AF308" s="360" t="str">
        <f t="shared" si="97"/>
        <v/>
      </c>
      <c r="AG308" s="360" t="str">
        <f t="shared" si="98"/>
        <v/>
      </c>
      <c r="AH308" s="361" t="str">
        <f t="shared" si="99"/>
        <v/>
      </c>
      <c r="AI308" s="361" t="str">
        <f t="shared" si="100"/>
        <v/>
      </c>
      <c r="AJ308" s="361" t="str">
        <f t="shared" si="101"/>
        <v/>
      </c>
      <c r="AK308" s="361" t="str">
        <f t="shared" si="102"/>
        <v/>
      </c>
      <c r="AL308" s="361" t="str">
        <f t="shared" si="103"/>
        <v/>
      </c>
      <c r="AM308" s="361" t="str">
        <f t="shared" si="104"/>
        <v/>
      </c>
      <c r="AN308" s="362" t="str">
        <f>IF(AF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2,FALSE),IF(OR(AJ308=1,AJ308=2),VLOOKUP(AH308,INDEX((係数_乗用_ガソリン,係数_乗用_CNG,係数_乗用_軽油,係数_乗用_メタノール,係数_乗用_LPG),1,1,AR308):INDEX((係数_乗用_ガソリン,係数_乗用_CNG,係数_乗用_軽油,係数_乗用_メタノール,係数_乗用_LPG),125,5,AR308),2,FALSE))))))</f>
        <v/>
      </c>
      <c r="AO308" s="362" t="str">
        <f>IF(T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3,FALSE),IF(OR(AJ308=1,AJ308=2),VLOOKUP(AH308,INDEX((係数_乗用_ガソリン,係数_乗用_CNG,係数_乗用_軽油,係数_乗用_メタノール,係数_乗用_LPG),1,1,AR308):INDEX((係数_乗用_ガソリン,係数_乗用_CNG,係数_乗用_軽油,係数_乗用_メタノール,係数_乗用_LPG),125,5,AR308),3,FALSE))))))</f>
        <v/>
      </c>
      <c r="AP308" s="361" t="str">
        <f t="shared" si="105"/>
        <v/>
      </c>
      <c r="AQ308" s="363" t="str">
        <f t="shared" si="106"/>
        <v/>
      </c>
      <c r="AR308" s="361" t="str">
        <f t="shared" si="107"/>
        <v/>
      </c>
      <c r="AS308" s="363" t="str">
        <f t="shared" si="108"/>
        <v/>
      </c>
      <c r="AT308" s="364" t="str">
        <f t="shared" si="109"/>
        <v/>
      </c>
      <c r="AX308" s="607" t="b">
        <f t="shared" si="117"/>
        <v>0</v>
      </c>
      <c r="AY308" s="6" t="str">
        <f t="shared" si="118"/>
        <v>FALSEFALSEFALSE</v>
      </c>
      <c r="AZ308" s="608">
        <f t="shared" si="110"/>
        <v>0</v>
      </c>
      <c r="BA308" s="609" t="str">
        <f t="shared" si="119"/>
        <v/>
      </c>
      <c r="BB308" s="609">
        <f t="shared" si="111"/>
        <v>0</v>
      </c>
      <c r="BC308" s="604" t="str">
        <f t="shared" si="112"/>
        <v/>
      </c>
    </row>
    <row r="309" spans="1:55">
      <c r="A309" s="366">
        <v>252</v>
      </c>
      <c r="B309" s="108"/>
      <c r="C309" s="286"/>
      <c r="D309" s="287"/>
      <c r="E309" s="287"/>
      <c r="F309" s="288"/>
      <c r="G309" s="290"/>
      <c r="H309" s="107"/>
      <c r="I309" s="290"/>
      <c r="J309" s="107"/>
      <c r="K309" s="358" t="str">
        <f t="shared" si="90"/>
        <v/>
      </c>
      <c r="L309" s="358">
        <f t="shared" si="113"/>
        <v>0</v>
      </c>
      <c r="M309" s="358">
        <f t="shared" si="114"/>
        <v>0</v>
      </c>
      <c r="N309" s="359" t="str">
        <f t="shared" si="115"/>
        <v/>
      </c>
      <c r="O309" s="359" t="str">
        <f t="shared" si="91"/>
        <v/>
      </c>
      <c r="P309" s="359" t="str">
        <f t="shared" si="92"/>
        <v/>
      </c>
      <c r="Q309" s="359" t="str">
        <f t="shared" si="93"/>
        <v/>
      </c>
      <c r="R309" s="359" t="str">
        <f t="shared" si="94"/>
        <v/>
      </c>
      <c r="S309" s="359" t="str">
        <f t="shared" si="95"/>
        <v/>
      </c>
      <c r="T309" s="431"/>
      <c r="U309" s="515"/>
      <c r="V309" s="108"/>
      <c r="W309" s="109"/>
      <c r="X309" s="110"/>
      <c r="Y309" s="111"/>
      <c r="Z309" s="113"/>
      <c r="AA309" s="112"/>
      <c r="AB309" s="431" t="str">
        <f t="shared" si="96"/>
        <v/>
      </c>
      <c r="AC309" s="704" t="str">
        <f t="shared" si="116"/>
        <v/>
      </c>
      <c r="AD309" s="622"/>
      <c r="AE309" s="462"/>
      <c r="AF309" s="360" t="str">
        <f t="shared" si="97"/>
        <v/>
      </c>
      <c r="AG309" s="360" t="str">
        <f t="shared" si="98"/>
        <v/>
      </c>
      <c r="AH309" s="361" t="str">
        <f t="shared" si="99"/>
        <v/>
      </c>
      <c r="AI309" s="361" t="str">
        <f t="shared" si="100"/>
        <v/>
      </c>
      <c r="AJ309" s="361" t="str">
        <f t="shared" si="101"/>
        <v/>
      </c>
      <c r="AK309" s="361" t="str">
        <f t="shared" si="102"/>
        <v/>
      </c>
      <c r="AL309" s="361" t="str">
        <f t="shared" si="103"/>
        <v/>
      </c>
      <c r="AM309" s="361" t="str">
        <f t="shared" si="104"/>
        <v/>
      </c>
      <c r="AN309" s="362" t="str">
        <f>IF(AF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2,FALSE),IF(OR(AJ309=1,AJ309=2),VLOOKUP(AH309,INDEX((係数_乗用_ガソリン,係数_乗用_CNG,係数_乗用_軽油,係数_乗用_メタノール,係数_乗用_LPG),1,1,AR309):INDEX((係数_乗用_ガソリン,係数_乗用_CNG,係数_乗用_軽油,係数_乗用_メタノール,係数_乗用_LPG),125,5,AR309),2,FALSE))))))</f>
        <v/>
      </c>
      <c r="AO309" s="362" t="str">
        <f>IF(T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3,FALSE),IF(OR(AJ309=1,AJ309=2),VLOOKUP(AH309,INDEX((係数_乗用_ガソリン,係数_乗用_CNG,係数_乗用_軽油,係数_乗用_メタノール,係数_乗用_LPG),1,1,AR309):INDEX((係数_乗用_ガソリン,係数_乗用_CNG,係数_乗用_軽油,係数_乗用_メタノール,係数_乗用_LPG),125,5,AR309),3,FALSE))))))</f>
        <v/>
      </c>
      <c r="AP309" s="361" t="str">
        <f t="shared" si="105"/>
        <v/>
      </c>
      <c r="AQ309" s="363" t="str">
        <f t="shared" si="106"/>
        <v/>
      </c>
      <c r="AR309" s="361" t="str">
        <f t="shared" si="107"/>
        <v/>
      </c>
      <c r="AS309" s="363" t="str">
        <f t="shared" si="108"/>
        <v/>
      </c>
      <c r="AT309" s="364" t="str">
        <f t="shared" si="109"/>
        <v/>
      </c>
      <c r="AX309" s="607" t="b">
        <f t="shared" si="117"/>
        <v>0</v>
      </c>
      <c r="AY309" s="6" t="str">
        <f t="shared" si="118"/>
        <v>FALSEFALSEFALSE</v>
      </c>
      <c r="AZ309" s="608">
        <f t="shared" si="110"/>
        <v>0</v>
      </c>
      <c r="BA309" s="609" t="str">
        <f t="shared" si="119"/>
        <v/>
      </c>
      <c r="BB309" s="609">
        <f t="shared" si="111"/>
        <v>0</v>
      </c>
      <c r="BC309" s="604" t="str">
        <f t="shared" si="112"/>
        <v/>
      </c>
    </row>
    <row r="310" spans="1:55">
      <c r="A310" s="366">
        <v>253</v>
      </c>
      <c r="B310" s="108"/>
      <c r="C310" s="286"/>
      <c r="D310" s="287"/>
      <c r="E310" s="287"/>
      <c r="F310" s="288"/>
      <c r="G310" s="290"/>
      <c r="H310" s="107"/>
      <c r="I310" s="290"/>
      <c r="J310" s="107"/>
      <c r="K310" s="358" t="str">
        <f t="shared" si="90"/>
        <v/>
      </c>
      <c r="L310" s="358">
        <f t="shared" si="113"/>
        <v>0</v>
      </c>
      <c r="M310" s="358">
        <f t="shared" si="114"/>
        <v>0</v>
      </c>
      <c r="N310" s="359" t="str">
        <f t="shared" si="115"/>
        <v/>
      </c>
      <c r="O310" s="359" t="str">
        <f t="shared" si="91"/>
        <v/>
      </c>
      <c r="P310" s="359" t="str">
        <f t="shared" si="92"/>
        <v/>
      </c>
      <c r="Q310" s="359" t="str">
        <f t="shared" si="93"/>
        <v/>
      </c>
      <c r="R310" s="359" t="str">
        <f t="shared" si="94"/>
        <v/>
      </c>
      <c r="S310" s="359" t="str">
        <f t="shared" si="95"/>
        <v/>
      </c>
      <c r="T310" s="431"/>
      <c r="U310" s="515"/>
      <c r="V310" s="108"/>
      <c r="W310" s="109"/>
      <c r="X310" s="110"/>
      <c r="Y310" s="111"/>
      <c r="Z310" s="113"/>
      <c r="AA310" s="112"/>
      <c r="AB310" s="431" t="str">
        <f t="shared" si="96"/>
        <v/>
      </c>
      <c r="AC310" s="704" t="str">
        <f t="shared" si="116"/>
        <v/>
      </c>
      <c r="AD310" s="622"/>
      <c r="AE310" s="462"/>
      <c r="AF310" s="360" t="str">
        <f t="shared" si="97"/>
        <v/>
      </c>
      <c r="AG310" s="360" t="str">
        <f t="shared" si="98"/>
        <v/>
      </c>
      <c r="AH310" s="361" t="str">
        <f t="shared" si="99"/>
        <v/>
      </c>
      <c r="AI310" s="361" t="str">
        <f t="shared" si="100"/>
        <v/>
      </c>
      <c r="AJ310" s="361" t="str">
        <f t="shared" si="101"/>
        <v/>
      </c>
      <c r="AK310" s="361" t="str">
        <f t="shared" si="102"/>
        <v/>
      </c>
      <c r="AL310" s="361" t="str">
        <f t="shared" si="103"/>
        <v/>
      </c>
      <c r="AM310" s="361" t="str">
        <f t="shared" si="104"/>
        <v/>
      </c>
      <c r="AN310" s="362" t="str">
        <f>IF(AF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2,FALSE),IF(OR(AJ310=1,AJ310=2),VLOOKUP(AH310,INDEX((係数_乗用_ガソリン,係数_乗用_CNG,係数_乗用_軽油,係数_乗用_メタノール,係数_乗用_LPG),1,1,AR310):INDEX((係数_乗用_ガソリン,係数_乗用_CNG,係数_乗用_軽油,係数_乗用_メタノール,係数_乗用_LPG),125,5,AR310),2,FALSE))))))</f>
        <v/>
      </c>
      <c r="AO310" s="362" t="str">
        <f>IF(T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3,FALSE),IF(OR(AJ310=1,AJ310=2),VLOOKUP(AH310,INDEX((係数_乗用_ガソリン,係数_乗用_CNG,係数_乗用_軽油,係数_乗用_メタノール,係数_乗用_LPG),1,1,AR310):INDEX((係数_乗用_ガソリン,係数_乗用_CNG,係数_乗用_軽油,係数_乗用_メタノール,係数_乗用_LPG),125,5,AR310),3,FALSE))))))</f>
        <v/>
      </c>
      <c r="AP310" s="361" t="str">
        <f t="shared" si="105"/>
        <v/>
      </c>
      <c r="AQ310" s="363" t="str">
        <f t="shared" si="106"/>
        <v/>
      </c>
      <c r="AR310" s="361" t="str">
        <f t="shared" si="107"/>
        <v/>
      </c>
      <c r="AS310" s="363" t="str">
        <f t="shared" si="108"/>
        <v/>
      </c>
      <c r="AT310" s="364" t="str">
        <f t="shared" si="109"/>
        <v/>
      </c>
      <c r="AX310" s="607" t="b">
        <f t="shared" si="117"/>
        <v>0</v>
      </c>
      <c r="AY310" s="6" t="str">
        <f t="shared" si="118"/>
        <v>FALSEFALSEFALSE</v>
      </c>
      <c r="AZ310" s="608">
        <f t="shared" si="110"/>
        <v>0</v>
      </c>
      <c r="BA310" s="609" t="str">
        <f t="shared" si="119"/>
        <v/>
      </c>
      <c r="BB310" s="609">
        <f t="shared" si="111"/>
        <v>0</v>
      </c>
      <c r="BC310" s="604" t="str">
        <f t="shared" si="112"/>
        <v/>
      </c>
    </row>
    <row r="311" spans="1:55">
      <c r="A311" s="366">
        <v>254</v>
      </c>
      <c r="B311" s="108"/>
      <c r="C311" s="286"/>
      <c r="D311" s="287"/>
      <c r="E311" s="287"/>
      <c r="F311" s="288"/>
      <c r="G311" s="290"/>
      <c r="H311" s="107"/>
      <c r="I311" s="290"/>
      <c r="J311" s="107"/>
      <c r="K311" s="358" t="str">
        <f t="shared" si="90"/>
        <v/>
      </c>
      <c r="L311" s="358">
        <f t="shared" si="113"/>
        <v>0</v>
      </c>
      <c r="M311" s="358">
        <f t="shared" si="114"/>
        <v>0</v>
      </c>
      <c r="N311" s="359" t="str">
        <f t="shared" si="115"/>
        <v/>
      </c>
      <c r="O311" s="359" t="str">
        <f t="shared" si="91"/>
        <v/>
      </c>
      <c r="P311" s="359" t="str">
        <f t="shared" si="92"/>
        <v/>
      </c>
      <c r="Q311" s="359" t="str">
        <f t="shared" si="93"/>
        <v/>
      </c>
      <c r="R311" s="359" t="str">
        <f t="shared" si="94"/>
        <v/>
      </c>
      <c r="S311" s="359" t="str">
        <f t="shared" si="95"/>
        <v/>
      </c>
      <c r="T311" s="431"/>
      <c r="U311" s="515"/>
      <c r="V311" s="108"/>
      <c r="W311" s="109"/>
      <c r="X311" s="110"/>
      <c r="Y311" s="111"/>
      <c r="Z311" s="113"/>
      <c r="AA311" s="112"/>
      <c r="AB311" s="431" t="str">
        <f t="shared" si="96"/>
        <v/>
      </c>
      <c r="AC311" s="704" t="str">
        <f t="shared" si="116"/>
        <v/>
      </c>
      <c r="AD311" s="622"/>
      <c r="AE311" s="462"/>
      <c r="AF311" s="360" t="str">
        <f t="shared" si="97"/>
        <v/>
      </c>
      <c r="AG311" s="360" t="str">
        <f t="shared" si="98"/>
        <v/>
      </c>
      <c r="AH311" s="361" t="str">
        <f t="shared" si="99"/>
        <v/>
      </c>
      <c r="AI311" s="361" t="str">
        <f t="shared" si="100"/>
        <v/>
      </c>
      <c r="AJ311" s="361" t="str">
        <f t="shared" si="101"/>
        <v/>
      </c>
      <c r="AK311" s="361" t="str">
        <f t="shared" si="102"/>
        <v/>
      </c>
      <c r="AL311" s="361" t="str">
        <f t="shared" si="103"/>
        <v/>
      </c>
      <c r="AM311" s="361" t="str">
        <f t="shared" si="104"/>
        <v/>
      </c>
      <c r="AN311" s="362" t="str">
        <f>IF(AF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2,FALSE),IF(OR(AJ311=1,AJ311=2),VLOOKUP(AH311,INDEX((係数_乗用_ガソリン,係数_乗用_CNG,係数_乗用_軽油,係数_乗用_メタノール,係数_乗用_LPG),1,1,AR311):INDEX((係数_乗用_ガソリン,係数_乗用_CNG,係数_乗用_軽油,係数_乗用_メタノール,係数_乗用_LPG),125,5,AR311),2,FALSE))))))</f>
        <v/>
      </c>
      <c r="AO311" s="362" t="str">
        <f>IF(T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3,FALSE),IF(OR(AJ311=1,AJ311=2),VLOOKUP(AH311,INDEX((係数_乗用_ガソリン,係数_乗用_CNG,係数_乗用_軽油,係数_乗用_メタノール,係数_乗用_LPG),1,1,AR311):INDEX((係数_乗用_ガソリン,係数_乗用_CNG,係数_乗用_軽油,係数_乗用_メタノール,係数_乗用_LPG),125,5,AR311),3,FALSE))))))</f>
        <v/>
      </c>
      <c r="AP311" s="361" t="str">
        <f t="shared" si="105"/>
        <v/>
      </c>
      <c r="AQ311" s="363" t="str">
        <f t="shared" si="106"/>
        <v/>
      </c>
      <c r="AR311" s="361" t="str">
        <f t="shared" si="107"/>
        <v/>
      </c>
      <c r="AS311" s="363" t="str">
        <f t="shared" si="108"/>
        <v/>
      </c>
      <c r="AT311" s="364" t="str">
        <f t="shared" si="109"/>
        <v/>
      </c>
      <c r="AX311" s="607" t="b">
        <f t="shared" si="117"/>
        <v>0</v>
      </c>
      <c r="AY311" s="6" t="str">
        <f t="shared" si="118"/>
        <v>FALSEFALSEFALSE</v>
      </c>
      <c r="AZ311" s="608">
        <f t="shared" si="110"/>
        <v>0</v>
      </c>
      <c r="BA311" s="609" t="str">
        <f t="shared" si="119"/>
        <v/>
      </c>
      <c r="BB311" s="609">
        <f t="shared" si="111"/>
        <v>0</v>
      </c>
      <c r="BC311" s="604" t="str">
        <f t="shared" si="112"/>
        <v/>
      </c>
    </row>
    <row r="312" spans="1:55">
      <c r="A312" s="366">
        <v>255</v>
      </c>
      <c r="B312" s="108"/>
      <c r="C312" s="286"/>
      <c r="D312" s="287"/>
      <c r="E312" s="287"/>
      <c r="F312" s="288"/>
      <c r="G312" s="290"/>
      <c r="H312" s="107"/>
      <c r="I312" s="290"/>
      <c r="J312" s="107"/>
      <c r="K312" s="358" t="str">
        <f t="shared" si="90"/>
        <v/>
      </c>
      <c r="L312" s="358">
        <f t="shared" si="113"/>
        <v>0</v>
      </c>
      <c r="M312" s="358">
        <f t="shared" si="114"/>
        <v>0</v>
      </c>
      <c r="N312" s="359" t="str">
        <f t="shared" si="115"/>
        <v/>
      </c>
      <c r="O312" s="359" t="str">
        <f t="shared" si="91"/>
        <v/>
      </c>
      <c r="P312" s="359" t="str">
        <f t="shared" si="92"/>
        <v/>
      </c>
      <c r="Q312" s="359" t="str">
        <f t="shared" si="93"/>
        <v/>
      </c>
      <c r="R312" s="359" t="str">
        <f t="shared" si="94"/>
        <v/>
      </c>
      <c r="S312" s="359" t="str">
        <f t="shared" si="95"/>
        <v/>
      </c>
      <c r="T312" s="431"/>
      <c r="U312" s="515"/>
      <c r="V312" s="108"/>
      <c r="W312" s="109"/>
      <c r="X312" s="110"/>
      <c r="Y312" s="111"/>
      <c r="Z312" s="113"/>
      <c r="AA312" s="112"/>
      <c r="AB312" s="431" t="str">
        <f t="shared" si="96"/>
        <v/>
      </c>
      <c r="AC312" s="704" t="str">
        <f t="shared" si="116"/>
        <v/>
      </c>
      <c r="AD312" s="622"/>
      <c r="AE312" s="462"/>
      <c r="AF312" s="360" t="str">
        <f t="shared" si="97"/>
        <v/>
      </c>
      <c r="AG312" s="360" t="str">
        <f t="shared" si="98"/>
        <v/>
      </c>
      <c r="AH312" s="361" t="str">
        <f t="shared" si="99"/>
        <v/>
      </c>
      <c r="AI312" s="361" t="str">
        <f t="shared" si="100"/>
        <v/>
      </c>
      <c r="AJ312" s="361" t="str">
        <f t="shared" si="101"/>
        <v/>
      </c>
      <c r="AK312" s="361" t="str">
        <f t="shared" si="102"/>
        <v/>
      </c>
      <c r="AL312" s="361" t="str">
        <f t="shared" si="103"/>
        <v/>
      </c>
      <c r="AM312" s="361" t="str">
        <f t="shared" si="104"/>
        <v/>
      </c>
      <c r="AN312" s="362" t="str">
        <f>IF(AF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2,FALSE),IF(OR(AJ312=1,AJ312=2),VLOOKUP(AH312,INDEX((係数_乗用_ガソリン,係数_乗用_CNG,係数_乗用_軽油,係数_乗用_メタノール,係数_乗用_LPG),1,1,AR312):INDEX((係数_乗用_ガソリン,係数_乗用_CNG,係数_乗用_軽油,係数_乗用_メタノール,係数_乗用_LPG),125,5,AR312),2,FALSE))))))</f>
        <v/>
      </c>
      <c r="AO312" s="362" t="str">
        <f>IF(T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3,FALSE),IF(OR(AJ312=1,AJ312=2),VLOOKUP(AH312,INDEX((係数_乗用_ガソリン,係数_乗用_CNG,係数_乗用_軽油,係数_乗用_メタノール,係数_乗用_LPG),1,1,AR312):INDEX((係数_乗用_ガソリン,係数_乗用_CNG,係数_乗用_軽油,係数_乗用_メタノール,係数_乗用_LPG),125,5,AR312),3,FALSE))))))</f>
        <v/>
      </c>
      <c r="AP312" s="361" t="str">
        <f t="shared" si="105"/>
        <v/>
      </c>
      <c r="AQ312" s="363" t="str">
        <f t="shared" si="106"/>
        <v/>
      </c>
      <c r="AR312" s="361" t="str">
        <f t="shared" si="107"/>
        <v/>
      </c>
      <c r="AS312" s="363" t="str">
        <f t="shared" si="108"/>
        <v/>
      </c>
      <c r="AT312" s="364" t="str">
        <f t="shared" si="109"/>
        <v/>
      </c>
      <c r="AX312" s="607" t="b">
        <f t="shared" si="117"/>
        <v>0</v>
      </c>
      <c r="AY312" s="6" t="str">
        <f t="shared" si="118"/>
        <v>FALSEFALSEFALSE</v>
      </c>
      <c r="AZ312" s="608">
        <f t="shared" si="110"/>
        <v>0</v>
      </c>
      <c r="BA312" s="609" t="str">
        <f t="shared" si="119"/>
        <v/>
      </c>
      <c r="BB312" s="609">
        <f t="shared" si="111"/>
        <v>0</v>
      </c>
      <c r="BC312" s="604" t="str">
        <f t="shared" si="112"/>
        <v/>
      </c>
    </row>
    <row r="313" spans="1:55">
      <c r="A313" s="366">
        <v>256</v>
      </c>
      <c r="B313" s="108"/>
      <c r="C313" s="286"/>
      <c r="D313" s="287"/>
      <c r="E313" s="287"/>
      <c r="F313" s="288"/>
      <c r="G313" s="290"/>
      <c r="H313" s="107"/>
      <c r="I313" s="290"/>
      <c r="J313" s="107"/>
      <c r="K313" s="358" t="str">
        <f t="shared" si="90"/>
        <v/>
      </c>
      <c r="L313" s="358">
        <f t="shared" si="113"/>
        <v>0</v>
      </c>
      <c r="M313" s="358">
        <f t="shared" si="114"/>
        <v>0</v>
      </c>
      <c r="N313" s="359" t="str">
        <f t="shared" si="115"/>
        <v/>
      </c>
      <c r="O313" s="359" t="str">
        <f t="shared" si="91"/>
        <v/>
      </c>
      <c r="P313" s="359" t="str">
        <f t="shared" si="92"/>
        <v/>
      </c>
      <c r="Q313" s="359" t="str">
        <f t="shared" si="93"/>
        <v/>
      </c>
      <c r="R313" s="359" t="str">
        <f t="shared" si="94"/>
        <v/>
      </c>
      <c r="S313" s="359" t="str">
        <f t="shared" si="95"/>
        <v/>
      </c>
      <c r="T313" s="431"/>
      <c r="U313" s="515"/>
      <c r="V313" s="108"/>
      <c r="W313" s="109"/>
      <c r="X313" s="110"/>
      <c r="Y313" s="111"/>
      <c r="Z313" s="113"/>
      <c r="AA313" s="112"/>
      <c r="AB313" s="431" t="str">
        <f t="shared" si="96"/>
        <v/>
      </c>
      <c r="AC313" s="704" t="str">
        <f t="shared" si="116"/>
        <v/>
      </c>
      <c r="AD313" s="622"/>
      <c r="AE313" s="462"/>
      <c r="AF313" s="360" t="str">
        <f t="shared" si="97"/>
        <v/>
      </c>
      <c r="AG313" s="360" t="str">
        <f t="shared" si="98"/>
        <v/>
      </c>
      <c r="AH313" s="361" t="str">
        <f t="shared" si="99"/>
        <v/>
      </c>
      <c r="AI313" s="361" t="str">
        <f t="shared" si="100"/>
        <v/>
      </c>
      <c r="AJ313" s="361" t="str">
        <f t="shared" si="101"/>
        <v/>
      </c>
      <c r="AK313" s="361" t="str">
        <f t="shared" si="102"/>
        <v/>
      </c>
      <c r="AL313" s="361" t="str">
        <f t="shared" si="103"/>
        <v/>
      </c>
      <c r="AM313" s="361" t="str">
        <f t="shared" si="104"/>
        <v/>
      </c>
      <c r="AN313" s="362" t="str">
        <f>IF(AF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2,FALSE),IF(OR(AJ313=1,AJ313=2),VLOOKUP(AH313,INDEX((係数_乗用_ガソリン,係数_乗用_CNG,係数_乗用_軽油,係数_乗用_メタノール,係数_乗用_LPG),1,1,AR313):INDEX((係数_乗用_ガソリン,係数_乗用_CNG,係数_乗用_軽油,係数_乗用_メタノール,係数_乗用_LPG),125,5,AR313),2,FALSE))))))</f>
        <v/>
      </c>
      <c r="AO313" s="362" t="str">
        <f>IF(T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3,FALSE),IF(OR(AJ313=1,AJ313=2),VLOOKUP(AH313,INDEX((係数_乗用_ガソリン,係数_乗用_CNG,係数_乗用_軽油,係数_乗用_メタノール,係数_乗用_LPG),1,1,AR313):INDEX((係数_乗用_ガソリン,係数_乗用_CNG,係数_乗用_軽油,係数_乗用_メタノール,係数_乗用_LPG),125,5,AR313),3,FALSE))))))</f>
        <v/>
      </c>
      <c r="AP313" s="361" t="str">
        <f t="shared" si="105"/>
        <v/>
      </c>
      <c r="AQ313" s="363" t="str">
        <f t="shared" si="106"/>
        <v/>
      </c>
      <c r="AR313" s="361" t="str">
        <f t="shared" si="107"/>
        <v/>
      </c>
      <c r="AS313" s="363" t="str">
        <f t="shared" si="108"/>
        <v/>
      </c>
      <c r="AT313" s="364" t="str">
        <f t="shared" si="109"/>
        <v/>
      </c>
      <c r="AX313" s="607" t="b">
        <f t="shared" si="117"/>
        <v>0</v>
      </c>
      <c r="AY313" s="6" t="str">
        <f t="shared" si="118"/>
        <v>FALSEFALSEFALSE</v>
      </c>
      <c r="AZ313" s="608">
        <f t="shared" si="110"/>
        <v>0</v>
      </c>
      <c r="BA313" s="609" t="str">
        <f t="shared" si="119"/>
        <v/>
      </c>
      <c r="BB313" s="609">
        <f t="shared" si="111"/>
        <v>0</v>
      </c>
      <c r="BC313" s="604" t="str">
        <f t="shared" si="112"/>
        <v/>
      </c>
    </row>
    <row r="314" spans="1:55">
      <c r="A314" s="366">
        <v>257</v>
      </c>
      <c r="B314" s="108"/>
      <c r="C314" s="286"/>
      <c r="D314" s="287"/>
      <c r="E314" s="287"/>
      <c r="F314" s="288"/>
      <c r="G314" s="290"/>
      <c r="H314" s="107"/>
      <c r="I314" s="290"/>
      <c r="J314" s="107"/>
      <c r="K314" s="358" t="str">
        <f t="shared" ref="K314:K377" si="120">C314&amp;D314&amp;E314&amp;F314</f>
        <v/>
      </c>
      <c r="L314" s="358">
        <f t="shared" si="113"/>
        <v>0</v>
      </c>
      <c r="M314" s="358">
        <f t="shared" si="114"/>
        <v>0</v>
      </c>
      <c r="N314" s="359" t="str">
        <f t="shared" si="115"/>
        <v/>
      </c>
      <c r="O314" s="359" t="str">
        <f t="shared" ref="O314:O377" si="121">IF(AND($N314&lt;&gt;"ERROR",$L314&lt;=$U$50,$M314&lt;=$U$50,$M314&lt;&gt;0),"(減車済)","")</f>
        <v/>
      </c>
      <c r="P314" s="359" t="str">
        <f t="shared" ref="P314:P377" si="122">IF(AND($N314&lt;&gt;"ERROR",$L314&lt;$U$50,AND($M314&gt;$U$50,$M314&lt;=$W$50),$M314&lt;&gt;0),"減車","")</f>
        <v/>
      </c>
      <c r="Q314" s="359" t="str">
        <f t="shared" ref="Q314:Q377" si="123">IF(AND($N314&lt;&gt;"ERROR",$L314&gt;$U$50,$M314&lt;=$W$50,$M314&lt;&gt;0),"一時使用","")</f>
        <v/>
      </c>
      <c r="R314" s="359" t="str">
        <f t="shared" ref="R314:R377" si="124">IF(AND($N314&lt;&gt;"ERROR",AND($L314&gt;0,$L314&lt;=$U$50),$M314=0),"継続","")</f>
        <v/>
      </c>
      <c r="S314" s="359" t="str">
        <f t="shared" ref="S314:S377" si="125">IF(AND($N314&lt;&gt;"ERROR",AND($L314&gt;$U$50),$M314=0),"新規","")</f>
        <v/>
      </c>
      <c r="T314" s="431"/>
      <c r="U314" s="515"/>
      <c r="V314" s="108"/>
      <c r="W314" s="109"/>
      <c r="X314" s="110"/>
      <c r="Y314" s="111"/>
      <c r="Z314" s="113"/>
      <c r="AA314" s="112"/>
      <c r="AB314" s="431" t="str">
        <f t="shared" ref="AB314:AB377" si="126">IF(AF314="","",IF(AM314=1,VLOOKUP(AN314,低公害車判別,2,FALSE),IF(AM314=3,VLOOKUP(AN314,低公害車判別,2,FALSE),IF(AM314=4,VLOOKUP(AO314,低公害車判別,2,FALSE),"低公害車"))))</f>
        <v/>
      </c>
      <c r="AC314" s="704" t="str">
        <f t="shared" si="116"/>
        <v/>
      </c>
      <c r="AD314" s="622"/>
      <c r="AE314" s="462"/>
      <c r="AF314" s="360" t="str">
        <f t="shared" ref="AF314:AF377" si="127">IF(OR(T314="(減車済)",T314=""),"",1)</f>
        <v/>
      </c>
      <c r="AG314" s="360" t="str">
        <f t="shared" ref="AG314:AG377" si="128">IF(OR(T314="継続",T314="新規"),1,"")</f>
        <v/>
      </c>
      <c r="AH314" s="361" t="str">
        <f t="shared" ref="AH314:AH377" si="129">IF(AF314="","",UPPER(ASC(X314)))</f>
        <v/>
      </c>
      <c r="AI314" s="361" t="str">
        <f t="shared" ref="AI314:AI377" si="130">IF(AF314="","",IF(V314="","",IF(V314="普通",1,IF(V314="小型",2,0))))</f>
        <v/>
      </c>
      <c r="AJ314" s="361" t="str">
        <f t="shared" ref="AJ314:AJ377" si="131">IF(AF314="","",IF(W314="","",VLOOKUP(W314,用途,2,FALSE)))</f>
        <v/>
      </c>
      <c r="AK314" s="361" t="str">
        <f t="shared" ref="AK314:AK377" si="132">IF(AF314="","",IF(Y314="","",IF(Y314&lt;=10,1,IF(Y314&lt;30,2,IF(Y314&gt;=30,3,0)))))</f>
        <v/>
      </c>
      <c r="AL314" s="361" t="str">
        <f t="shared" ref="AL314:AL377" si="133">IF(AF314="","",IF(Z314="","",IF(Z314&lt;=1.7*1000,1,IF(Z314&lt;=2.5*1000,2,IF(Z314&lt;=3.5*1000,3,IF(Z314&lt;8*1000,4,IF(Z314&gt;=8*1000,5,"")))))))</f>
        <v/>
      </c>
      <c r="AM314" s="361" t="str">
        <f t="shared" ref="AM314:AM377" si="134">IF(AF314="","",IF(AA314="","",VLOOKUP(AA314,燃料の種類,2,FALSE)))</f>
        <v/>
      </c>
      <c r="AN314" s="362" t="str">
        <f>IF(AF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2,FALSE),IF(OR(AJ314=1,AJ314=2),VLOOKUP(AH314,INDEX((係数_乗用_ガソリン,係数_乗用_CNG,係数_乗用_軽油,係数_乗用_メタノール,係数_乗用_LPG),1,1,AR314):INDEX((係数_乗用_ガソリン,係数_乗用_CNG,係数_乗用_軽油,係数_乗用_メタノール,係数_乗用_LPG),125,5,AR314),2,FALSE))))))</f>
        <v/>
      </c>
      <c r="AO314" s="362" t="str">
        <f>IF(T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3,FALSE),IF(OR(AJ314=1,AJ314=2),VLOOKUP(AH314,INDEX((係数_乗用_ガソリン,係数_乗用_CNG,係数_乗用_軽油,係数_乗用_メタノール,係数_乗用_LPG),1,1,AR314):INDEX((係数_乗用_ガソリン,係数_乗用_CNG,係数_乗用_軽油,係数_乗用_メタノール,係数_乗用_LPG),125,5,AR314),3,FALSE))))))</f>
        <v/>
      </c>
      <c r="AP314" s="361" t="str">
        <f t="shared" ref="AP314:AP377" si="135">IF((AF314="")+(AC314=""),"",IF(燃料区分1=4,VLOOKUP(AO314,排ガス低減レベル,2,FALSE),VLOOKUP(AC314,排ガス低減レベル,2,FALSE)))</f>
        <v/>
      </c>
      <c r="AQ314" s="363" t="str">
        <f t="shared" ref="AQ314:AQ377" si="136">IF(AG314="","",IF(AJ314=3,B314&amp;"-"&amp;SUM(AJ314*100,AK314*10,AL314)&amp;"A",IF(OR(AJ314=2,AJ314=4,AJ314=6),B314&amp;"-"&amp;AL314*10&amp;"A",IF(AJ314=1,B314&amp;"-"&amp;AJ314&amp;"A",IF(AJ314=5,B314&amp;"-"&amp;SUM(AJ314*100,AI314*10,AL314)&amp;"A","")))))</f>
        <v/>
      </c>
      <c r="AR314" s="361" t="str">
        <f t="shared" ref="AR314:AR377" si="137">IF(OR(AM314=1,AM314=2,AM314=11),1,IF(AM314=6,2,IF(OR(AM314=4,AM314=5,AM314=10),3,IF(AM314=7,4,IF(AM314=3,5, IF(OR(AM314=8,AM314=9),6,""))))))</f>
        <v/>
      </c>
      <c r="AS314" s="363" t="str">
        <f t="shared" ref="AS314:AS377" si="138">IF(AG314="","",B314&amp;"-"&amp;AM314)</f>
        <v/>
      </c>
      <c r="AT314" s="364" t="str">
        <f t="shared" ref="AT314:AT377" si="139">IF(AF314="","",VLOOKUP(T314,車両の増減,2,FALSE))</f>
        <v/>
      </c>
      <c r="AX314" s="607" t="b">
        <f t="shared" si="117"/>
        <v>0</v>
      </c>
      <c r="AY314" s="6" t="str">
        <f t="shared" si="118"/>
        <v>FALSEFALSEFALSE</v>
      </c>
      <c r="AZ314" s="608">
        <f t="shared" ref="AZ314:AZ377" si="140">AA314</f>
        <v>0</v>
      </c>
      <c r="BA314" s="609" t="str">
        <f t="shared" si="119"/>
        <v/>
      </c>
      <c r="BB314" s="609">
        <f t="shared" ref="BB314:BB377" si="141">LEN(X314)</f>
        <v>0</v>
      </c>
      <c r="BC314" s="604" t="str">
        <f t="shared" ref="BC314:BC377" si="142">MID(X314,2,1)</f>
        <v/>
      </c>
    </row>
    <row r="315" spans="1:55">
      <c r="A315" s="366">
        <v>258</v>
      </c>
      <c r="B315" s="108"/>
      <c r="C315" s="286"/>
      <c r="D315" s="287"/>
      <c r="E315" s="287"/>
      <c r="F315" s="288"/>
      <c r="G315" s="290"/>
      <c r="H315" s="107"/>
      <c r="I315" s="290"/>
      <c r="J315" s="107"/>
      <c r="K315" s="358" t="str">
        <f t="shared" si="120"/>
        <v/>
      </c>
      <c r="L315" s="358">
        <f t="shared" ref="L315:L378" si="143">IF(G315&gt;0,DATE((G315),(H315+1),0),0)</f>
        <v>0</v>
      </c>
      <c r="M315" s="358">
        <f t="shared" ref="M315:M378" si="144">IF(I315&gt;0,DATE((I315),(J315+1),0),0)</f>
        <v>0</v>
      </c>
      <c r="N315" s="359" t="str">
        <f t="shared" ref="N315:N378" si="145">IF(OR($L315&gt;$U$49,$M315&gt;$U$49,AND($L315&gt;$M315,$M315&lt;&gt;0),AND($L315=0,$M315&lt;&gt;0)),"ERROR","")</f>
        <v/>
      </c>
      <c r="O315" s="359" t="str">
        <f t="shared" si="121"/>
        <v/>
      </c>
      <c r="P315" s="359" t="str">
        <f t="shared" si="122"/>
        <v/>
      </c>
      <c r="Q315" s="359" t="str">
        <f t="shared" si="123"/>
        <v/>
      </c>
      <c r="R315" s="359" t="str">
        <f t="shared" si="124"/>
        <v/>
      </c>
      <c r="S315" s="359" t="str">
        <f t="shared" si="125"/>
        <v/>
      </c>
      <c r="T315" s="431"/>
      <c r="U315" s="515"/>
      <c r="V315" s="108"/>
      <c r="W315" s="109"/>
      <c r="X315" s="110"/>
      <c r="Y315" s="111"/>
      <c r="Z315" s="113"/>
      <c r="AA315" s="112"/>
      <c r="AB315" s="431" t="str">
        <f t="shared" si="126"/>
        <v/>
      </c>
      <c r="AC315" s="704" t="str">
        <f t="shared" ref="AC315:AC378" si="146">IF(AF315="","",IF((AN315="")+(AN315="－"),IF((AO315="")+(AO315=0),"－",AO315),IF((AN315="PM☆☆☆")+(AN315="☆及びPM☆☆☆")+(AN315="☆☆及びPM☆☆☆")+(AN315="☆☆☆及びPM☆☆☆"),"PM☆☆☆",IF((AN315="PM☆☆☆☆")+(AN315="☆及びPM☆☆☆☆")+(AN315="☆☆及びPM☆☆☆☆")+(AN315="☆☆☆及びPM☆☆☆☆"),"PM☆☆☆☆",IF((AN315="新☆")+(AN315="新NOx☆")+(AN315="新PM☆"),"新☆（新長期）",AN315)))))</f>
        <v/>
      </c>
      <c r="AD315" s="622"/>
      <c r="AE315" s="462"/>
      <c r="AF315" s="360" t="str">
        <f t="shared" si="127"/>
        <v/>
      </c>
      <c r="AG315" s="360" t="str">
        <f t="shared" si="128"/>
        <v/>
      </c>
      <c r="AH315" s="361" t="str">
        <f t="shared" si="129"/>
        <v/>
      </c>
      <c r="AI315" s="361" t="str">
        <f t="shared" si="130"/>
        <v/>
      </c>
      <c r="AJ315" s="361" t="str">
        <f t="shared" si="131"/>
        <v/>
      </c>
      <c r="AK315" s="361" t="str">
        <f t="shared" si="132"/>
        <v/>
      </c>
      <c r="AL315" s="361" t="str">
        <f t="shared" si="133"/>
        <v/>
      </c>
      <c r="AM315" s="361" t="str">
        <f t="shared" si="134"/>
        <v/>
      </c>
      <c r="AN315" s="362" t="str">
        <f>IF(AF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2,FALSE),IF(OR(AJ315=1,AJ315=2),VLOOKUP(AH315,INDEX((係数_乗用_ガソリン,係数_乗用_CNG,係数_乗用_軽油,係数_乗用_メタノール,係数_乗用_LPG),1,1,AR315):INDEX((係数_乗用_ガソリン,係数_乗用_CNG,係数_乗用_軽油,係数_乗用_メタノール,係数_乗用_LPG),125,5,AR315),2,FALSE))))))</f>
        <v/>
      </c>
      <c r="AO315" s="362" t="str">
        <f>IF(T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3,FALSE),IF(OR(AJ315=1,AJ315=2),VLOOKUP(AH315,INDEX((係数_乗用_ガソリン,係数_乗用_CNG,係数_乗用_軽油,係数_乗用_メタノール,係数_乗用_LPG),1,1,AR315):INDEX((係数_乗用_ガソリン,係数_乗用_CNG,係数_乗用_軽油,係数_乗用_メタノール,係数_乗用_LPG),125,5,AR315),3,FALSE))))))</f>
        <v/>
      </c>
      <c r="AP315" s="361" t="str">
        <f t="shared" si="135"/>
        <v/>
      </c>
      <c r="AQ315" s="363" t="str">
        <f t="shared" si="136"/>
        <v/>
      </c>
      <c r="AR315" s="361" t="str">
        <f t="shared" si="137"/>
        <v/>
      </c>
      <c r="AS315" s="363" t="str">
        <f t="shared" si="138"/>
        <v/>
      </c>
      <c r="AT315" s="364" t="str">
        <f t="shared" si="139"/>
        <v/>
      </c>
      <c r="AX315" s="607" t="b">
        <f t="shared" ref="AX315:AX378" si="147">IF(AY315="FALSEFALSEFALSEFALSE","ハイブリッド")</f>
        <v>0</v>
      </c>
      <c r="AY315" s="6" t="str">
        <f t="shared" ref="AY315:AY378" si="148">EXACT(AZ315,BA315)&amp;IF(BA315="","")&amp;IF(AZ315="電気",TRUE)&amp;IF(AZ315="LPG",TRUE)</f>
        <v>FALSEFALSEFALSE</v>
      </c>
      <c r="AZ315" s="608">
        <f t="shared" si="140"/>
        <v>0</v>
      </c>
      <c r="BA315" s="609" t="str">
        <f t="shared" ref="BA315:BA378" si="149">IF(COUNTIFS(BC315,"*A*",BB315,"3"),"ハイブリッド(ガソリン)","")</f>
        <v/>
      </c>
      <c r="BB315" s="609">
        <f t="shared" si="141"/>
        <v>0</v>
      </c>
      <c r="BC315" s="604" t="str">
        <f t="shared" si="142"/>
        <v/>
      </c>
    </row>
    <row r="316" spans="1:55">
      <c r="A316" s="366">
        <v>259</v>
      </c>
      <c r="B316" s="108"/>
      <c r="C316" s="286"/>
      <c r="D316" s="287"/>
      <c r="E316" s="287"/>
      <c r="F316" s="288"/>
      <c r="G316" s="290"/>
      <c r="H316" s="107"/>
      <c r="I316" s="290"/>
      <c r="J316" s="107"/>
      <c r="K316" s="358" t="str">
        <f t="shared" si="120"/>
        <v/>
      </c>
      <c r="L316" s="358">
        <f t="shared" si="143"/>
        <v>0</v>
      </c>
      <c r="M316" s="358">
        <f t="shared" si="144"/>
        <v>0</v>
      </c>
      <c r="N316" s="359" t="str">
        <f t="shared" si="145"/>
        <v/>
      </c>
      <c r="O316" s="359" t="str">
        <f t="shared" si="121"/>
        <v/>
      </c>
      <c r="P316" s="359" t="str">
        <f t="shared" si="122"/>
        <v/>
      </c>
      <c r="Q316" s="359" t="str">
        <f t="shared" si="123"/>
        <v/>
      </c>
      <c r="R316" s="359" t="str">
        <f t="shared" si="124"/>
        <v/>
      </c>
      <c r="S316" s="359" t="str">
        <f t="shared" si="125"/>
        <v/>
      </c>
      <c r="T316" s="431"/>
      <c r="U316" s="515"/>
      <c r="V316" s="108"/>
      <c r="W316" s="109"/>
      <c r="X316" s="110"/>
      <c r="Y316" s="111"/>
      <c r="Z316" s="113"/>
      <c r="AA316" s="112"/>
      <c r="AB316" s="431" t="str">
        <f t="shared" si="126"/>
        <v/>
      </c>
      <c r="AC316" s="704" t="str">
        <f t="shared" si="146"/>
        <v/>
      </c>
      <c r="AD316" s="622"/>
      <c r="AE316" s="462"/>
      <c r="AF316" s="360" t="str">
        <f t="shared" si="127"/>
        <v/>
      </c>
      <c r="AG316" s="360" t="str">
        <f t="shared" si="128"/>
        <v/>
      </c>
      <c r="AH316" s="361" t="str">
        <f t="shared" si="129"/>
        <v/>
      </c>
      <c r="AI316" s="361" t="str">
        <f t="shared" si="130"/>
        <v/>
      </c>
      <c r="AJ316" s="361" t="str">
        <f t="shared" si="131"/>
        <v/>
      </c>
      <c r="AK316" s="361" t="str">
        <f t="shared" si="132"/>
        <v/>
      </c>
      <c r="AL316" s="361" t="str">
        <f t="shared" si="133"/>
        <v/>
      </c>
      <c r="AM316" s="361" t="str">
        <f t="shared" si="134"/>
        <v/>
      </c>
      <c r="AN316" s="362" t="str">
        <f>IF(AF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2,FALSE),IF(OR(AJ316=1,AJ316=2),VLOOKUP(AH316,INDEX((係数_乗用_ガソリン,係数_乗用_CNG,係数_乗用_軽油,係数_乗用_メタノール,係数_乗用_LPG),1,1,AR316):INDEX((係数_乗用_ガソリン,係数_乗用_CNG,係数_乗用_軽油,係数_乗用_メタノール,係数_乗用_LPG),125,5,AR316),2,FALSE))))))</f>
        <v/>
      </c>
      <c r="AO316" s="362" t="str">
        <f>IF(T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3,FALSE),IF(OR(AJ316=1,AJ316=2),VLOOKUP(AH316,INDEX((係数_乗用_ガソリン,係数_乗用_CNG,係数_乗用_軽油,係数_乗用_メタノール,係数_乗用_LPG),1,1,AR316):INDEX((係数_乗用_ガソリン,係数_乗用_CNG,係数_乗用_軽油,係数_乗用_メタノール,係数_乗用_LPG),125,5,AR316),3,FALSE))))))</f>
        <v/>
      </c>
      <c r="AP316" s="361" t="str">
        <f t="shared" si="135"/>
        <v/>
      </c>
      <c r="AQ316" s="363" t="str">
        <f t="shared" si="136"/>
        <v/>
      </c>
      <c r="AR316" s="361" t="str">
        <f t="shared" si="137"/>
        <v/>
      </c>
      <c r="AS316" s="363" t="str">
        <f t="shared" si="138"/>
        <v/>
      </c>
      <c r="AT316" s="364" t="str">
        <f t="shared" si="139"/>
        <v/>
      </c>
      <c r="AX316" s="607" t="b">
        <f t="shared" si="147"/>
        <v>0</v>
      </c>
      <c r="AY316" s="6" t="str">
        <f t="shared" si="148"/>
        <v>FALSEFALSEFALSE</v>
      </c>
      <c r="AZ316" s="608">
        <f t="shared" si="140"/>
        <v>0</v>
      </c>
      <c r="BA316" s="609" t="str">
        <f t="shared" si="149"/>
        <v/>
      </c>
      <c r="BB316" s="609">
        <f t="shared" si="141"/>
        <v>0</v>
      </c>
      <c r="BC316" s="604" t="str">
        <f t="shared" si="142"/>
        <v/>
      </c>
    </row>
    <row r="317" spans="1:55">
      <c r="A317" s="366">
        <v>260</v>
      </c>
      <c r="B317" s="108"/>
      <c r="C317" s="286"/>
      <c r="D317" s="287"/>
      <c r="E317" s="287"/>
      <c r="F317" s="288"/>
      <c r="G317" s="290"/>
      <c r="H317" s="107"/>
      <c r="I317" s="290"/>
      <c r="J317" s="107"/>
      <c r="K317" s="358" t="str">
        <f t="shared" si="120"/>
        <v/>
      </c>
      <c r="L317" s="358">
        <f t="shared" si="143"/>
        <v>0</v>
      </c>
      <c r="M317" s="358">
        <f t="shared" si="144"/>
        <v>0</v>
      </c>
      <c r="N317" s="359" t="str">
        <f t="shared" si="145"/>
        <v/>
      </c>
      <c r="O317" s="359" t="str">
        <f t="shared" si="121"/>
        <v/>
      </c>
      <c r="P317" s="359" t="str">
        <f t="shared" si="122"/>
        <v/>
      </c>
      <c r="Q317" s="359" t="str">
        <f t="shared" si="123"/>
        <v/>
      </c>
      <c r="R317" s="359" t="str">
        <f t="shared" si="124"/>
        <v/>
      </c>
      <c r="S317" s="359" t="str">
        <f t="shared" si="125"/>
        <v/>
      </c>
      <c r="T317" s="431"/>
      <c r="U317" s="515"/>
      <c r="V317" s="108"/>
      <c r="W317" s="109"/>
      <c r="X317" s="110"/>
      <c r="Y317" s="111"/>
      <c r="Z317" s="113"/>
      <c r="AA317" s="112"/>
      <c r="AB317" s="431" t="str">
        <f t="shared" si="126"/>
        <v/>
      </c>
      <c r="AC317" s="704" t="str">
        <f t="shared" si="146"/>
        <v/>
      </c>
      <c r="AD317" s="622"/>
      <c r="AE317" s="462"/>
      <c r="AF317" s="360" t="str">
        <f t="shared" si="127"/>
        <v/>
      </c>
      <c r="AG317" s="360" t="str">
        <f t="shared" si="128"/>
        <v/>
      </c>
      <c r="AH317" s="361" t="str">
        <f t="shared" si="129"/>
        <v/>
      </c>
      <c r="AI317" s="361" t="str">
        <f t="shared" si="130"/>
        <v/>
      </c>
      <c r="AJ317" s="361" t="str">
        <f t="shared" si="131"/>
        <v/>
      </c>
      <c r="AK317" s="361" t="str">
        <f t="shared" si="132"/>
        <v/>
      </c>
      <c r="AL317" s="361" t="str">
        <f t="shared" si="133"/>
        <v/>
      </c>
      <c r="AM317" s="361" t="str">
        <f t="shared" si="134"/>
        <v/>
      </c>
      <c r="AN317" s="362" t="str">
        <f>IF(AF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2,FALSE),IF(OR(AJ317=1,AJ317=2),VLOOKUP(AH317,INDEX((係数_乗用_ガソリン,係数_乗用_CNG,係数_乗用_軽油,係数_乗用_メタノール,係数_乗用_LPG),1,1,AR317):INDEX((係数_乗用_ガソリン,係数_乗用_CNG,係数_乗用_軽油,係数_乗用_メタノール,係数_乗用_LPG),125,5,AR317),2,FALSE))))))</f>
        <v/>
      </c>
      <c r="AO317" s="362" t="str">
        <f>IF(T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3,FALSE),IF(OR(AJ317=1,AJ317=2),VLOOKUP(AH317,INDEX((係数_乗用_ガソリン,係数_乗用_CNG,係数_乗用_軽油,係数_乗用_メタノール,係数_乗用_LPG),1,1,AR317):INDEX((係数_乗用_ガソリン,係数_乗用_CNG,係数_乗用_軽油,係数_乗用_メタノール,係数_乗用_LPG),125,5,AR317),3,FALSE))))))</f>
        <v/>
      </c>
      <c r="AP317" s="361" t="str">
        <f t="shared" si="135"/>
        <v/>
      </c>
      <c r="AQ317" s="363" t="str">
        <f t="shared" si="136"/>
        <v/>
      </c>
      <c r="AR317" s="361" t="str">
        <f t="shared" si="137"/>
        <v/>
      </c>
      <c r="AS317" s="363" t="str">
        <f t="shared" si="138"/>
        <v/>
      </c>
      <c r="AT317" s="364" t="str">
        <f t="shared" si="139"/>
        <v/>
      </c>
      <c r="AX317" s="607" t="b">
        <f t="shared" si="147"/>
        <v>0</v>
      </c>
      <c r="AY317" s="6" t="str">
        <f t="shared" si="148"/>
        <v>FALSEFALSEFALSE</v>
      </c>
      <c r="AZ317" s="608">
        <f t="shared" si="140"/>
        <v>0</v>
      </c>
      <c r="BA317" s="609" t="str">
        <f t="shared" si="149"/>
        <v/>
      </c>
      <c r="BB317" s="609">
        <f t="shared" si="141"/>
        <v>0</v>
      </c>
      <c r="BC317" s="604" t="str">
        <f t="shared" si="142"/>
        <v/>
      </c>
    </row>
    <row r="318" spans="1:55">
      <c r="A318" s="366">
        <v>261</v>
      </c>
      <c r="B318" s="108"/>
      <c r="C318" s="286"/>
      <c r="D318" s="287"/>
      <c r="E318" s="287"/>
      <c r="F318" s="288"/>
      <c r="G318" s="290"/>
      <c r="H318" s="107"/>
      <c r="I318" s="290"/>
      <c r="J318" s="107"/>
      <c r="K318" s="358" t="str">
        <f t="shared" si="120"/>
        <v/>
      </c>
      <c r="L318" s="358">
        <f t="shared" si="143"/>
        <v>0</v>
      </c>
      <c r="M318" s="358">
        <f t="shared" si="144"/>
        <v>0</v>
      </c>
      <c r="N318" s="359" t="str">
        <f t="shared" si="145"/>
        <v/>
      </c>
      <c r="O318" s="359" t="str">
        <f t="shared" si="121"/>
        <v/>
      </c>
      <c r="P318" s="359" t="str">
        <f t="shared" si="122"/>
        <v/>
      </c>
      <c r="Q318" s="359" t="str">
        <f t="shared" si="123"/>
        <v/>
      </c>
      <c r="R318" s="359" t="str">
        <f t="shared" si="124"/>
        <v/>
      </c>
      <c r="S318" s="359" t="str">
        <f t="shared" si="125"/>
        <v/>
      </c>
      <c r="T318" s="431"/>
      <c r="U318" s="515"/>
      <c r="V318" s="108"/>
      <c r="W318" s="109"/>
      <c r="X318" s="110"/>
      <c r="Y318" s="111"/>
      <c r="Z318" s="113"/>
      <c r="AA318" s="112"/>
      <c r="AB318" s="431" t="str">
        <f t="shared" si="126"/>
        <v/>
      </c>
      <c r="AC318" s="704" t="str">
        <f t="shared" si="146"/>
        <v/>
      </c>
      <c r="AD318" s="622"/>
      <c r="AE318" s="462"/>
      <c r="AF318" s="360" t="str">
        <f t="shared" si="127"/>
        <v/>
      </c>
      <c r="AG318" s="360" t="str">
        <f t="shared" si="128"/>
        <v/>
      </c>
      <c r="AH318" s="361" t="str">
        <f t="shared" si="129"/>
        <v/>
      </c>
      <c r="AI318" s="361" t="str">
        <f t="shared" si="130"/>
        <v/>
      </c>
      <c r="AJ318" s="361" t="str">
        <f t="shared" si="131"/>
        <v/>
      </c>
      <c r="AK318" s="361" t="str">
        <f t="shared" si="132"/>
        <v/>
      </c>
      <c r="AL318" s="361" t="str">
        <f t="shared" si="133"/>
        <v/>
      </c>
      <c r="AM318" s="361" t="str">
        <f t="shared" si="134"/>
        <v/>
      </c>
      <c r="AN318" s="362" t="str">
        <f>IF(AF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2,FALSE),IF(OR(AJ318=1,AJ318=2),VLOOKUP(AH318,INDEX((係数_乗用_ガソリン,係数_乗用_CNG,係数_乗用_軽油,係数_乗用_メタノール,係数_乗用_LPG),1,1,AR318):INDEX((係数_乗用_ガソリン,係数_乗用_CNG,係数_乗用_軽油,係数_乗用_メタノール,係数_乗用_LPG),125,5,AR318),2,FALSE))))))</f>
        <v/>
      </c>
      <c r="AO318" s="362" t="str">
        <f>IF(T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3,FALSE),IF(OR(AJ318=1,AJ318=2),VLOOKUP(AH318,INDEX((係数_乗用_ガソリン,係数_乗用_CNG,係数_乗用_軽油,係数_乗用_メタノール,係数_乗用_LPG),1,1,AR318):INDEX((係数_乗用_ガソリン,係数_乗用_CNG,係数_乗用_軽油,係数_乗用_メタノール,係数_乗用_LPG),125,5,AR318),3,FALSE))))))</f>
        <v/>
      </c>
      <c r="AP318" s="361" t="str">
        <f t="shared" si="135"/>
        <v/>
      </c>
      <c r="AQ318" s="363" t="str">
        <f t="shared" si="136"/>
        <v/>
      </c>
      <c r="AR318" s="361" t="str">
        <f t="shared" si="137"/>
        <v/>
      </c>
      <c r="AS318" s="363" t="str">
        <f t="shared" si="138"/>
        <v/>
      </c>
      <c r="AT318" s="364" t="str">
        <f t="shared" si="139"/>
        <v/>
      </c>
      <c r="AX318" s="607" t="b">
        <f t="shared" si="147"/>
        <v>0</v>
      </c>
      <c r="AY318" s="6" t="str">
        <f t="shared" si="148"/>
        <v>FALSEFALSEFALSE</v>
      </c>
      <c r="AZ318" s="608">
        <f t="shared" si="140"/>
        <v>0</v>
      </c>
      <c r="BA318" s="609" t="str">
        <f t="shared" si="149"/>
        <v/>
      </c>
      <c r="BB318" s="609">
        <f t="shared" si="141"/>
        <v>0</v>
      </c>
      <c r="BC318" s="604" t="str">
        <f t="shared" si="142"/>
        <v/>
      </c>
    </row>
    <row r="319" spans="1:55">
      <c r="A319" s="366">
        <v>262</v>
      </c>
      <c r="B319" s="108"/>
      <c r="C319" s="286"/>
      <c r="D319" s="287"/>
      <c r="E319" s="287"/>
      <c r="F319" s="288"/>
      <c r="G319" s="290"/>
      <c r="H319" s="107"/>
      <c r="I319" s="290"/>
      <c r="J319" s="107"/>
      <c r="K319" s="358" t="str">
        <f t="shared" si="120"/>
        <v/>
      </c>
      <c r="L319" s="358">
        <f t="shared" si="143"/>
        <v>0</v>
      </c>
      <c r="M319" s="358">
        <f t="shared" si="144"/>
        <v>0</v>
      </c>
      <c r="N319" s="359" t="str">
        <f t="shared" si="145"/>
        <v/>
      </c>
      <c r="O319" s="359" t="str">
        <f t="shared" si="121"/>
        <v/>
      </c>
      <c r="P319" s="359" t="str">
        <f t="shared" si="122"/>
        <v/>
      </c>
      <c r="Q319" s="359" t="str">
        <f t="shared" si="123"/>
        <v/>
      </c>
      <c r="R319" s="359" t="str">
        <f t="shared" si="124"/>
        <v/>
      </c>
      <c r="S319" s="359" t="str">
        <f t="shared" si="125"/>
        <v/>
      </c>
      <c r="T319" s="431"/>
      <c r="U319" s="515"/>
      <c r="V319" s="108"/>
      <c r="W319" s="109"/>
      <c r="X319" s="110"/>
      <c r="Y319" s="111"/>
      <c r="Z319" s="113"/>
      <c r="AA319" s="112"/>
      <c r="AB319" s="431" t="str">
        <f t="shared" si="126"/>
        <v/>
      </c>
      <c r="AC319" s="704" t="str">
        <f t="shared" si="146"/>
        <v/>
      </c>
      <c r="AD319" s="622"/>
      <c r="AE319" s="462"/>
      <c r="AF319" s="360" t="str">
        <f t="shared" si="127"/>
        <v/>
      </c>
      <c r="AG319" s="360" t="str">
        <f t="shared" si="128"/>
        <v/>
      </c>
      <c r="AH319" s="361" t="str">
        <f t="shared" si="129"/>
        <v/>
      </c>
      <c r="AI319" s="361" t="str">
        <f t="shared" si="130"/>
        <v/>
      </c>
      <c r="AJ319" s="361" t="str">
        <f t="shared" si="131"/>
        <v/>
      </c>
      <c r="AK319" s="361" t="str">
        <f t="shared" si="132"/>
        <v/>
      </c>
      <c r="AL319" s="361" t="str">
        <f t="shared" si="133"/>
        <v/>
      </c>
      <c r="AM319" s="361" t="str">
        <f t="shared" si="134"/>
        <v/>
      </c>
      <c r="AN319" s="362" t="str">
        <f>IF(AF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2,FALSE),IF(OR(AJ319=1,AJ319=2),VLOOKUP(AH319,INDEX((係数_乗用_ガソリン,係数_乗用_CNG,係数_乗用_軽油,係数_乗用_メタノール,係数_乗用_LPG),1,1,AR319):INDEX((係数_乗用_ガソリン,係数_乗用_CNG,係数_乗用_軽油,係数_乗用_メタノール,係数_乗用_LPG),125,5,AR319),2,FALSE))))))</f>
        <v/>
      </c>
      <c r="AO319" s="362" t="str">
        <f>IF(T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3,FALSE),IF(OR(AJ319=1,AJ319=2),VLOOKUP(AH319,INDEX((係数_乗用_ガソリン,係数_乗用_CNG,係数_乗用_軽油,係数_乗用_メタノール,係数_乗用_LPG),1,1,AR319):INDEX((係数_乗用_ガソリン,係数_乗用_CNG,係数_乗用_軽油,係数_乗用_メタノール,係数_乗用_LPG),125,5,AR319),3,FALSE))))))</f>
        <v/>
      </c>
      <c r="AP319" s="361" t="str">
        <f t="shared" si="135"/>
        <v/>
      </c>
      <c r="AQ319" s="363" t="str">
        <f t="shared" si="136"/>
        <v/>
      </c>
      <c r="AR319" s="361" t="str">
        <f t="shared" si="137"/>
        <v/>
      </c>
      <c r="AS319" s="363" t="str">
        <f t="shared" si="138"/>
        <v/>
      </c>
      <c r="AT319" s="364" t="str">
        <f t="shared" si="139"/>
        <v/>
      </c>
      <c r="AX319" s="607" t="b">
        <f t="shared" si="147"/>
        <v>0</v>
      </c>
      <c r="AY319" s="6" t="str">
        <f t="shared" si="148"/>
        <v>FALSEFALSEFALSE</v>
      </c>
      <c r="AZ319" s="608">
        <f t="shared" si="140"/>
        <v>0</v>
      </c>
      <c r="BA319" s="609" t="str">
        <f t="shared" si="149"/>
        <v/>
      </c>
      <c r="BB319" s="609">
        <f t="shared" si="141"/>
        <v>0</v>
      </c>
      <c r="BC319" s="604" t="str">
        <f t="shared" si="142"/>
        <v/>
      </c>
    </row>
    <row r="320" spans="1:55">
      <c r="A320" s="366">
        <v>263</v>
      </c>
      <c r="B320" s="108"/>
      <c r="C320" s="286"/>
      <c r="D320" s="287"/>
      <c r="E320" s="287"/>
      <c r="F320" s="288"/>
      <c r="G320" s="290"/>
      <c r="H320" s="107"/>
      <c r="I320" s="290"/>
      <c r="J320" s="107"/>
      <c r="K320" s="358" t="str">
        <f t="shared" si="120"/>
        <v/>
      </c>
      <c r="L320" s="358">
        <f t="shared" si="143"/>
        <v>0</v>
      </c>
      <c r="M320" s="358">
        <f t="shared" si="144"/>
        <v>0</v>
      </c>
      <c r="N320" s="359" t="str">
        <f t="shared" si="145"/>
        <v/>
      </c>
      <c r="O320" s="359" t="str">
        <f t="shared" si="121"/>
        <v/>
      </c>
      <c r="P320" s="359" t="str">
        <f t="shared" si="122"/>
        <v/>
      </c>
      <c r="Q320" s="359" t="str">
        <f t="shared" si="123"/>
        <v/>
      </c>
      <c r="R320" s="359" t="str">
        <f t="shared" si="124"/>
        <v/>
      </c>
      <c r="S320" s="359" t="str">
        <f t="shared" si="125"/>
        <v/>
      </c>
      <c r="T320" s="431"/>
      <c r="U320" s="515"/>
      <c r="V320" s="108"/>
      <c r="W320" s="109"/>
      <c r="X320" s="110"/>
      <c r="Y320" s="111"/>
      <c r="Z320" s="113"/>
      <c r="AA320" s="112"/>
      <c r="AB320" s="431" t="str">
        <f t="shared" si="126"/>
        <v/>
      </c>
      <c r="AC320" s="704" t="str">
        <f t="shared" si="146"/>
        <v/>
      </c>
      <c r="AD320" s="622"/>
      <c r="AE320" s="462"/>
      <c r="AF320" s="360" t="str">
        <f t="shared" si="127"/>
        <v/>
      </c>
      <c r="AG320" s="360" t="str">
        <f t="shared" si="128"/>
        <v/>
      </c>
      <c r="AH320" s="361" t="str">
        <f t="shared" si="129"/>
        <v/>
      </c>
      <c r="AI320" s="361" t="str">
        <f t="shared" si="130"/>
        <v/>
      </c>
      <c r="AJ320" s="361" t="str">
        <f t="shared" si="131"/>
        <v/>
      </c>
      <c r="AK320" s="361" t="str">
        <f t="shared" si="132"/>
        <v/>
      </c>
      <c r="AL320" s="361" t="str">
        <f t="shared" si="133"/>
        <v/>
      </c>
      <c r="AM320" s="361" t="str">
        <f t="shared" si="134"/>
        <v/>
      </c>
      <c r="AN320" s="362" t="str">
        <f>IF(AF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2,FALSE),IF(OR(AJ320=1,AJ320=2),VLOOKUP(AH320,INDEX((係数_乗用_ガソリン,係数_乗用_CNG,係数_乗用_軽油,係数_乗用_メタノール,係数_乗用_LPG),1,1,AR320):INDEX((係数_乗用_ガソリン,係数_乗用_CNG,係数_乗用_軽油,係数_乗用_メタノール,係数_乗用_LPG),125,5,AR320),2,FALSE))))))</f>
        <v/>
      </c>
      <c r="AO320" s="362" t="str">
        <f>IF(T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3,FALSE),IF(OR(AJ320=1,AJ320=2),VLOOKUP(AH320,INDEX((係数_乗用_ガソリン,係数_乗用_CNG,係数_乗用_軽油,係数_乗用_メタノール,係数_乗用_LPG),1,1,AR320):INDEX((係数_乗用_ガソリン,係数_乗用_CNG,係数_乗用_軽油,係数_乗用_メタノール,係数_乗用_LPG),125,5,AR320),3,FALSE))))))</f>
        <v/>
      </c>
      <c r="AP320" s="361" t="str">
        <f t="shared" si="135"/>
        <v/>
      </c>
      <c r="AQ320" s="363" t="str">
        <f t="shared" si="136"/>
        <v/>
      </c>
      <c r="AR320" s="361" t="str">
        <f t="shared" si="137"/>
        <v/>
      </c>
      <c r="AS320" s="363" t="str">
        <f t="shared" si="138"/>
        <v/>
      </c>
      <c r="AT320" s="364" t="str">
        <f t="shared" si="139"/>
        <v/>
      </c>
      <c r="AX320" s="607" t="b">
        <f t="shared" si="147"/>
        <v>0</v>
      </c>
      <c r="AY320" s="6" t="str">
        <f t="shared" si="148"/>
        <v>FALSEFALSEFALSE</v>
      </c>
      <c r="AZ320" s="608">
        <f t="shared" si="140"/>
        <v>0</v>
      </c>
      <c r="BA320" s="609" t="str">
        <f t="shared" si="149"/>
        <v/>
      </c>
      <c r="BB320" s="609">
        <f t="shared" si="141"/>
        <v>0</v>
      </c>
      <c r="BC320" s="604" t="str">
        <f t="shared" si="142"/>
        <v/>
      </c>
    </row>
    <row r="321" spans="1:55">
      <c r="A321" s="366">
        <v>264</v>
      </c>
      <c r="B321" s="108"/>
      <c r="C321" s="286"/>
      <c r="D321" s="287"/>
      <c r="E321" s="287"/>
      <c r="F321" s="288"/>
      <c r="G321" s="290"/>
      <c r="H321" s="107"/>
      <c r="I321" s="290"/>
      <c r="J321" s="107"/>
      <c r="K321" s="358" t="str">
        <f t="shared" si="120"/>
        <v/>
      </c>
      <c r="L321" s="358">
        <f t="shared" si="143"/>
        <v>0</v>
      </c>
      <c r="M321" s="358">
        <f t="shared" si="144"/>
        <v>0</v>
      </c>
      <c r="N321" s="359" t="str">
        <f t="shared" si="145"/>
        <v/>
      </c>
      <c r="O321" s="359" t="str">
        <f t="shared" si="121"/>
        <v/>
      </c>
      <c r="P321" s="359" t="str">
        <f t="shared" si="122"/>
        <v/>
      </c>
      <c r="Q321" s="359" t="str">
        <f t="shared" si="123"/>
        <v/>
      </c>
      <c r="R321" s="359" t="str">
        <f t="shared" si="124"/>
        <v/>
      </c>
      <c r="S321" s="359" t="str">
        <f t="shared" si="125"/>
        <v/>
      </c>
      <c r="T321" s="431"/>
      <c r="U321" s="515"/>
      <c r="V321" s="108"/>
      <c r="W321" s="109"/>
      <c r="X321" s="110"/>
      <c r="Y321" s="111"/>
      <c r="Z321" s="113"/>
      <c r="AA321" s="112"/>
      <c r="AB321" s="431" t="str">
        <f t="shared" si="126"/>
        <v/>
      </c>
      <c r="AC321" s="704" t="str">
        <f t="shared" si="146"/>
        <v/>
      </c>
      <c r="AD321" s="622"/>
      <c r="AE321" s="462"/>
      <c r="AF321" s="360" t="str">
        <f t="shared" si="127"/>
        <v/>
      </c>
      <c r="AG321" s="360" t="str">
        <f t="shared" si="128"/>
        <v/>
      </c>
      <c r="AH321" s="361" t="str">
        <f t="shared" si="129"/>
        <v/>
      </c>
      <c r="AI321" s="361" t="str">
        <f t="shared" si="130"/>
        <v/>
      </c>
      <c r="AJ321" s="361" t="str">
        <f t="shared" si="131"/>
        <v/>
      </c>
      <c r="AK321" s="361" t="str">
        <f t="shared" si="132"/>
        <v/>
      </c>
      <c r="AL321" s="361" t="str">
        <f t="shared" si="133"/>
        <v/>
      </c>
      <c r="AM321" s="361" t="str">
        <f t="shared" si="134"/>
        <v/>
      </c>
      <c r="AN321" s="362" t="str">
        <f>IF(AF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2,FALSE),IF(OR(AJ321=1,AJ321=2),VLOOKUP(AH321,INDEX((係数_乗用_ガソリン,係数_乗用_CNG,係数_乗用_軽油,係数_乗用_メタノール,係数_乗用_LPG),1,1,AR321):INDEX((係数_乗用_ガソリン,係数_乗用_CNG,係数_乗用_軽油,係数_乗用_メタノール,係数_乗用_LPG),125,5,AR321),2,FALSE))))))</f>
        <v/>
      </c>
      <c r="AO321" s="362" t="str">
        <f>IF(T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3,FALSE),IF(OR(AJ321=1,AJ321=2),VLOOKUP(AH321,INDEX((係数_乗用_ガソリン,係数_乗用_CNG,係数_乗用_軽油,係数_乗用_メタノール,係数_乗用_LPG),1,1,AR321):INDEX((係数_乗用_ガソリン,係数_乗用_CNG,係数_乗用_軽油,係数_乗用_メタノール,係数_乗用_LPG),125,5,AR321),3,FALSE))))))</f>
        <v/>
      </c>
      <c r="AP321" s="361" t="str">
        <f t="shared" si="135"/>
        <v/>
      </c>
      <c r="AQ321" s="363" t="str">
        <f t="shared" si="136"/>
        <v/>
      </c>
      <c r="AR321" s="361" t="str">
        <f t="shared" si="137"/>
        <v/>
      </c>
      <c r="AS321" s="363" t="str">
        <f t="shared" si="138"/>
        <v/>
      </c>
      <c r="AT321" s="364" t="str">
        <f t="shared" si="139"/>
        <v/>
      </c>
      <c r="AX321" s="607" t="b">
        <f t="shared" si="147"/>
        <v>0</v>
      </c>
      <c r="AY321" s="6" t="str">
        <f t="shared" si="148"/>
        <v>FALSEFALSEFALSE</v>
      </c>
      <c r="AZ321" s="608">
        <f t="shared" si="140"/>
        <v>0</v>
      </c>
      <c r="BA321" s="609" t="str">
        <f t="shared" si="149"/>
        <v/>
      </c>
      <c r="BB321" s="609">
        <f t="shared" si="141"/>
        <v>0</v>
      </c>
      <c r="BC321" s="604" t="str">
        <f t="shared" si="142"/>
        <v/>
      </c>
    </row>
    <row r="322" spans="1:55">
      <c r="A322" s="366">
        <v>265</v>
      </c>
      <c r="B322" s="108"/>
      <c r="C322" s="286"/>
      <c r="D322" s="287"/>
      <c r="E322" s="287"/>
      <c r="F322" s="288"/>
      <c r="G322" s="290"/>
      <c r="H322" s="107"/>
      <c r="I322" s="290"/>
      <c r="J322" s="107"/>
      <c r="K322" s="358" t="str">
        <f t="shared" si="120"/>
        <v/>
      </c>
      <c r="L322" s="358">
        <f t="shared" si="143"/>
        <v>0</v>
      </c>
      <c r="M322" s="358">
        <f t="shared" si="144"/>
        <v>0</v>
      </c>
      <c r="N322" s="359" t="str">
        <f t="shared" si="145"/>
        <v/>
      </c>
      <c r="O322" s="359" t="str">
        <f t="shared" si="121"/>
        <v/>
      </c>
      <c r="P322" s="359" t="str">
        <f t="shared" si="122"/>
        <v/>
      </c>
      <c r="Q322" s="359" t="str">
        <f t="shared" si="123"/>
        <v/>
      </c>
      <c r="R322" s="359" t="str">
        <f t="shared" si="124"/>
        <v/>
      </c>
      <c r="S322" s="359" t="str">
        <f t="shared" si="125"/>
        <v/>
      </c>
      <c r="T322" s="431"/>
      <c r="U322" s="515"/>
      <c r="V322" s="108"/>
      <c r="W322" s="109"/>
      <c r="X322" s="110"/>
      <c r="Y322" s="111"/>
      <c r="Z322" s="113"/>
      <c r="AA322" s="112"/>
      <c r="AB322" s="431" t="str">
        <f t="shared" si="126"/>
        <v/>
      </c>
      <c r="AC322" s="704" t="str">
        <f t="shared" si="146"/>
        <v/>
      </c>
      <c r="AD322" s="622"/>
      <c r="AE322" s="462"/>
      <c r="AF322" s="360" t="str">
        <f t="shared" si="127"/>
        <v/>
      </c>
      <c r="AG322" s="360" t="str">
        <f t="shared" si="128"/>
        <v/>
      </c>
      <c r="AH322" s="361" t="str">
        <f t="shared" si="129"/>
        <v/>
      </c>
      <c r="AI322" s="361" t="str">
        <f t="shared" si="130"/>
        <v/>
      </c>
      <c r="AJ322" s="361" t="str">
        <f t="shared" si="131"/>
        <v/>
      </c>
      <c r="AK322" s="361" t="str">
        <f t="shared" si="132"/>
        <v/>
      </c>
      <c r="AL322" s="361" t="str">
        <f t="shared" si="133"/>
        <v/>
      </c>
      <c r="AM322" s="361" t="str">
        <f t="shared" si="134"/>
        <v/>
      </c>
      <c r="AN322" s="362" t="str">
        <f>IF(AF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2,FALSE),IF(OR(AJ322=1,AJ322=2),VLOOKUP(AH322,INDEX((係数_乗用_ガソリン,係数_乗用_CNG,係数_乗用_軽油,係数_乗用_メタノール,係数_乗用_LPG),1,1,AR322):INDEX((係数_乗用_ガソリン,係数_乗用_CNG,係数_乗用_軽油,係数_乗用_メタノール,係数_乗用_LPG),125,5,AR322),2,FALSE))))))</f>
        <v/>
      </c>
      <c r="AO322" s="362" t="str">
        <f>IF(T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3,FALSE),IF(OR(AJ322=1,AJ322=2),VLOOKUP(AH322,INDEX((係数_乗用_ガソリン,係数_乗用_CNG,係数_乗用_軽油,係数_乗用_メタノール,係数_乗用_LPG),1,1,AR322):INDEX((係数_乗用_ガソリン,係数_乗用_CNG,係数_乗用_軽油,係数_乗用_メタノール,係数_乗用_LPG),125,5,AR322),3,FALSE))))))</f>
        <v/>
      </c>
      <c r="AP322" s="361" t="str">
        <f t="shared" si="135"/>
        <v/>
      </c>
      <c r="AQ322" s="363" t="str">
        <f t="shared" si="136"/>
        <v/>
      </c>
      <c r="AR322" s="361" t="str">
        <f t="shared" si="137"/>
        <v/>
      </c>
      <c r="AS322" s="363" t="str">
        <f t="shared" si="138"/>
        <v/>
      </c>
      <c r="AT322" s="364" t="str">
        <f t="shared" si="139"/>
        <v/>
      </c>
      <c r="AX322" s="607" t="b">
        <f t="shared" si="147"/>
        <v>0</v>
      </c>
      <c r="AY322" s="6" t="str">
        <f t="shared" si="148"/>
        <v>FALSEFALSEFALSE</v>
      </c>
      <c r="AZ322" s="608">
        <f t="shared" si="140"/>
        <v>0</v>
      </c>
      <c r="BA322" s="609" t="str">
        <f t="shared" si="149"/>
        <v/>
      </c>
      <c r="BB322" s="609">
        <f t="shared" si="141"/>
        <v>0</v>
      </c>
      <c r="BC322" s="604" t="str">
        <f t="shared" si="142"/>
        <v/>
      </c>
    </row>
    <row r="323" spans="1:55">
      <c r="A323" s="366">
        <v>266</v>
      </c>
      <c r="B323" s="108"/>
      <c r="C323" s="286"/>
      <c r="D323" s="287"/>
      <c r="E323" s="287"/>
      <c r="F323" s="288"/>
      <c r="G323" s="290"/>
      <c r="H323" s="107"/>
      <c r="I323" s="290"/>
      <c r="J323" s="107"/>
      <c r="K323" s="358" t="str">
        <f t="shared" si="120"/>
        <v/>
      </c>
      <c r="L323" s="358">
        <f t="shared" si="143"/>
        <v>0</v>
      </c>
      <c r="M323" s="358">
        <f t="shared" si="144"/>
        <v>0</v>
      </c>
      <c r="N323" s="359" t="str">
        <f t="shared" si="145"/>
        <v/>
      </c>
      <c r="O323" s="359" t="str">
        <f t="shared" si="121"/>
        <v/>
      </c>
      <c r="P323" s="359" t="str">
        <f t="shared" si="122"/>
        <v/>
      </c>
      <c r="Q323" s="359" t="str">
        <f t="shared" si="123"/>
        <v/>
      </c>
      <c r="R323" s="359" t="str">
        <f t="shared" si="124"/>
        <v/>
      </c>
      <c r="S323" s="359" t="str">
        <f t="shared" si="125"/>
        <v/>
      </c>
      <c r="T323" s="431"/>
      <c r="U323" s="515"/>
      <c r="V323" s="108"/>
      <c r="W323" s="109"/>
      <c r="X323" s="110"/>
      <c r="Y323" s="111"/>
      <c r="Z323" s="113"/>
      <c r="AA323" s="112"/>
      <c r="AB323" s="431" t="str">
        <f t="shared" si="126"/>
        <v/>
      </c>
      <c r="AC323" s="704" t="str">
        <f t="shared" si="146"/>
        <v/>
      </c>
      <c r="AD323" s="622"/>
      <c r="AE323" s="462"/>
      <c r="AF323" s="360" t="str">
        <f t="shared" si="127"/>
        <v/>
      </c>
      <c r="AG323" s="360" t="str">
        <f t="shared" si="128"/>
        <v/>
      </c>
      <c r="AH323" s="361" t="str">
        <f t="shared" si="129"/>
        <v/>
      </c>
      <c r="AI323" s="361" t="str">
        <f t="shared" si="130"/>
        <v/>
      </c>
      <c r="AJ323" s="361" t="str">
        <f t="shared" si="131"/>
        <v/>
      </c>
      <c r="AK323" s="361" t="str">
        <f t="shared" si="132"/>
        <v/>
      </c>
      <c r="AL323" s="361" t="str">
        <f t="shared" si="133"/>
        <v/>
      </c>
      <c r="AM323" s="361" t="str">
        <f t="shared" si="134"/>
        <v/>
      </c>
      <c r="AN323" s="362" t="str">
        <f>IF(AF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2,FALSE),IF(OR(AJ323=1,AJ323=2),VLOOKUP(AH323,INDEX((係数_乗用_ガソリン,係数_乗用_CNG,係数_乗用_軽油,係数_乗用_メタノール,係数_乗用_LPG),1,1,AR323):INDEX((係数_乗用_ガソリン,係数_乗用_CNG,係数_乗用_軽油,係数_乗用_メタノール,係数_乗用_LPG),125,5,AR323),2,FALSE))))))</f>
        <v/>
      </c>
      <c r="AO323" s="362" t="str">
        <f>IF(T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3,FALSE),IF(OR(AJ323=1,AJ323=2),VLOOKUP(AH323,INDEX((係数_乗用_ガソリン,係数_乗用_CNG,係数_乗用_軽油,係数_乗用_メタノール,係数_乗用_LPG),1,1,AR323):INDEX((係数_乗用_ガソリン,係数_乗用_CNG,係数_乗用_軽油,係数_乗用_メタノール,係数_乗用_LPG),125,5,AR323),3,FALSE))))))</f>
        <v/>
      </c>
      <c r="AP323" s="361" t="str">
        <f t="shared" si="135"/>
        <v/>
      </c>
      <c r="AQ323" s="363" t="str">
        <f t="shared" si="136"/>
        <v/>
      </c>
      <c r="AR323" s="361" t="str">
        <f t="shared" si="137"/>
        <v/>
      </c>
      <c r="AS323" s="363" t="str">
        <f t="shared" si="138"/>
        <v/>
      </c>
      <c r="AT323" s="364" t="str">
        <f t="shared" si="139"/>
        <v/>
      </c>
      <c r="AX323" s="607" t="b">
        <f t="shared" si="147"/>
        <v>0</v>
      </c>
      <c r="AY323" s="6" t="str">
        <f t="shared" si="148"/>
        <v>FALSEFALSEFALSE</v>
      </c>
      <c r="AZ323" s="608">
        <f t="shared" si="140"/>
        <v>0</v>
      </c>
      <c r="BA323" s="609" t="str">
        <f t="shared" si="149"/>
        <v/>
      </c>
      <c r="BB323" s="609">
        <f t="shared" si="141"/>
        <v>0</v>
      </c>
      <c r="BC323" s="604" t="str">
        <f t="shared" si="142"/>
        <v/>
      </c>
    </row>
    <row r="324" spans="1:55">
      <c r="A324" s="366">
        <v>267</v>
      </c>
      <c r="B324" s="108"/>
      <c r="C324" s="286"/>
      <c r="D324" s="287"/>
      <c r="E324" s="287"/>
      <c r="F324" s="288"/>
      <c r="G324" s="290"/>
      <c r="H324" s="107"/>
      <c r="I324" s="290"/>
      <c r="J324" s="107"/>
      <c r="K324" s="358" t="str">
        <f t="shared" si="120"/>
        <v/>
      </c>
      <c r="L324" s="358">
        <f t="shared" si="143"/>
        <v>0</v>
      </c>
      <c r="M324" s="358">
        <f t="shared" si="144"/>
        <v>0</v>
      </c>
      <c r="N324" s="359" t="str">
        <f t="shared" si="145"/>
        <v/>
      </c>
      <c r="O324" s="359" t="str">
        <f t="shared" si="121"/>
        <v/>
      </c>
      <c r="P324" s="359" t="str">
        <f t="shared" si="122"/>
        <v/>
      </c>
      <c r="Q324" s="359" t="str">
        <f t="shared" si="123"/>
        <v/>
      </c>
      <c r="R324" s="359" t="str">
        <f t="shared" si="124"/>
        <v/>
      </c>
      <c r="S324" s="359" t="str">
        <f t="shared" si="125"/>
        <v/>
      </c>
      <c r="T324" s="431"/>
      <c r="U324" s="515"/>
      <c r="V324" s="108"/>
      <c r="W324" s="109"/>
      <c r="X324" s="110"/>
      <c r="Y324" s="111"/>
      <c r="Z324" s="113"/>
      <c r="AA324" s="112"/>
      <c r="AB324" s="431" t="str">
        <f t="shared" si="126"/>
        <v/>
      </c>
      <c r="AC324" s="704" t="str">
        <f t="shared" si="146"/>
        <v/>
      </c>
      <c r="AD324" s="622"/>
      <c r="AE324" s="462"/>
      <c r="AF324" s="360" t="str">
        <f t="shared" si="127"/>
        <v/>
      </c>
      <c r="AG324" s="360" t="str">
        <f t="shared" si="128"/>
        <v/>
      </c>
      <c r="AH324" s="361" t="str">
        <f t="shared" si="129"/>
        <v/>
      </c>
      <c r="AI324" s="361" t="str">
        <f t="shared" si="130"/>
        <v/>
      </c>
      <c r="AJ324" s="361" t="str">
        <f t="shared" si="131"/>
        <v/>
      </c>
      <c r="AK324" s="361" t="str">
        <f t="shared" si="132"/>
        <v/>
      </c>
      <c r="AL324" s="361" t="str">
        <f t="shared" si="133"/>
        <v/>
      </c>
      <c r="AM324" s="361" t="str">
        <f t="shared" si="134"/>
        <v/>
      </c>
      <c r="AN324" s="362" t="str">
        <f>IF(AF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2,FALSE),IF(OR(AJ324=1,AJ324=2),VLOOKUP(AH324,INDEX((係数_乗用_ガソリン,係数_乗用_CNG,係数_乗用_軽油,係数_乗用_メタノール,係数_乗用_LPG),1,1,AR324):INDEX((係数_乗用_ガソリン,係数_乗用_CNG,係数_乗用_軽油,係数_乗用_メタノール,係数_乗用_LPG),125,5,AR324),2,FALSE))))))</f>
        <v/>
      </c>
      <c r="AO324" s="362" t="str">
        <f>IF(T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3,FALSE),IF(OR(AJ324=1,AJ324=2),VLOOKUP(AH324,INDEX((係数_乗用_ガソリン,係数_乗用_CNG,係数_乗用_軽油,係数_乗用_メタノール,係数_乗用_LPG),1,1,AR324):INDEX((係数_乗用_ガソリン,係数_乗用_CNG,係数_乗用_軽油,係数_乗用_メタノール,係数_乗用_LPG),125,5,AR324),3,FALSE))))))</f>
        <v/>
      </c>
      <c r="AP324" s="361" t="str">
        <f t="shared" si="135"/>
        <v/>
      </c>
      <c r="AQ324" s="363" t="str">
        <f t="shared" si="136"/>
        <v/>
      </c>
      <c r="AR324" s="361" t="str">
        <f t="shared" si="137"/>
        <v/>
      </c>
      <c r="AS324" s="363" t="str">
        <f t="shared" si="138"/>
        <v/>
      </c>
      <c r="AT324" s="364" t="str">
        <f t="shared" si="139"/>
        <v/>
      </c>
      <c r="AX324" s="607" t="b">
        <f t="shared" si="147"/>
        <v>0</v>
      </c>
      <c r="AY324" s="6" t="str">
        <f t="shared" si="148"/>
        <v>FALSEFALSEFALSE</v>
      </c>
      <c r="AZ324" s="608">
        <f t="shared" si="140"/>
        <v>0</v>
      </c>
      <c r="BA324" s="609" t="str">
        <f t="shared" si="149"/>
        <v/>
      </c>
      <c r="BB324" s="609">
        <f t="shared" si="141"/>
        <v>0</v>
      </c>
      <c r="BC324" s="604" t="str">
        <f t="shared" si="142"/>
        <v/>
      </c>
    </row>
    <row r="325" spans="1:55">
      <c r="A325" s="366">
        <v>268</v>
      </c>
      <c r="B325" s="108"/>
      <c r="C325" s="286"/>
      <c r="D325" s="287"/>
      <c r="E325" s="287"/>
      <c r="F325" s="288"/>
      <c r="G325" s="290"/>
      <c r="H325" s="107"/>
      <c r="I325" s="290"/>
      <c r="J325" s="107"/>
      <c r="K325" s="358" t="str">
        <f t="shared" si="120"/>
        <v/>
      </c>
      <c r="L325" s="358">
        <f t="shared" si="143"/>
        <v>0</v>
      </c>
      <c r="M325" s="358">
        <f t="shared" si="144"/>
        <v>0</v>
      </c>
      <c r="N325" s="359" t="str">
        <f t="shared" si="145"/>
        <v/>
      </c>
      <c r="O325" s="359" t="str">
        <f t="shared" si="121"/>
        <v/>
      </c>
      <c r="P325" s="359" t="str">
        <f t="shared" si="122"/>
        <v/>
      </c>
      <c r="Q325" s="359" t="str">
        <f t="shared" si="123"/>
        <v/>
      </c>
      <c r="R325" s="359" t="str">
        <f t="shared" si="124"/>
        <v/>
      </c>
      <c r="S325" s="359" t="str">
        <f t="shared" si="125"/>
        <v/>
      </c>
      <c r="T325" s="431"/>
      <c r="U325" s="515"/>
      <c r="V325" s="108"/>
      <c r="W325" s="109"/>
      <c r="X325" s="110"/>
      <c r="Y325" s="111"/>
      <c r="Z325" s="113"/>
      <c r="AA325" s="112"/>
      <c r="AB325" s="431" t="str">
        <f t="shared" si="126"/>
        <v/>
      </c>
      <c r="AC325" s="704" t="str">
        <f t="shared" si="146"/>
        <v/>
      </c>
      <c r="AD325" s="622"/>
      <c r="AE325" s="462"/>
      <c r="AF325" s="360" t="str">
        <f t="shared" si="127"/>
        <v/>
      </c>
      <c r="AG325" s="360" t="str">
        <f t="shared" si="128"/>
        <v/>
      </c>
      <c r="AH325" s="361" t="str">
        <f t="shared" si="129"/>
        <v/>
      </c>
      <c r="AI325" s="361" t="str">
        <f t="shared" si="130"/>
        <v/>
      </c>
      <c r="AJ325" s="361" t="str">
        <f t="shared" si="131"/>
        <v/>
      </c>
      <c r="AK325" s="361" t="str">
        <f t="shared" si="132"/>
        <v/>
      </c>
      <c r="AL325" s="361" t="str">
        <f t="shared" si="133"/>
        <v/>
      </c>
      <c r="AM325" s="361" t="str">
        <f t="shared" si="134"/>
        <v/>
      </c>
      <c r="AN325" s="362" t="str">
        <f>IF(AF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2,FALSE),IF(OR(AJ325=1,AJ325=2),VLOOKUP(AH325,INDEX((係数_乗用_ガソリン,係数_乗用_CNG,係数_乗用_軽油,係数_乗用_メタノール,係数_乗用_LPG),1,1,AR325):INDEX((係数_乗用_ガソリン,係数_乗用_CNG,係数_乗用_軽油,係数_乗用_メタノール,係数_乗用_LPG),125,5,AR325),2,FALSE))))))</f>
        <v/>
      </c>
      <c r="AO325" s="362" t="str">
        <f>IF(T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3,FALSE),IF(OR(AJ325=1,AJ325=2),VLOOKUP(AH325,INDEX((係数_乗用_ガソリン,係数_乗用_CNG,係数_乗用_軽油,係数_乗用_メタノール,係数_乗用_LPG),1,1,AR325):INDEX((係数_乗用_ガソリン,係数_乗用_CNG,係数_乗用_軽油,係数_乗用_メタノール,係数_乗用_LPG),125,5,AR325),3,FALSE))))))</f>
        <v/>
      </c>
      <c r="AP325" s="361" t="str">
        <f t="shared" si="135"/>
        <v/>
      </c>
      <c r="AQ325" s="363" t="str">
        <f t="shared" si="136"/>
        <v/>
      </c>
      <c r="AR325" s="361" t="str">
        <f t="shared" si="137"/>
        <v/>
      </c>
      <c r="AS325" s="363" t="str">
        <f t="shared" si="138"/>
        <v/>
      </c>
      <c r="AT325" s="364" t="str">
        <f t="shared" si="139"/>
        <v/>
      </c>
      <c r="AX325" s="607" t="b">
        <f t="shared" si="147"/>
        <v>0</v>
      </c>
      <c r="AY325" s="6" t="str">
        <f t="shared" si="148"/>
        <v>FALSEFALSEFALSE</v>
      </c>
      <c r="AZ325" s="608">
        <f t="shared" si="140"/>
        <v>0</v>
      </c>
      <c r="BA325" s="609" t="str">
        <f t="shared" si="149"/>
        <v/>
      </c>
      <c r="BB325" s="609">
        <f t="shared" si="141"/>
        <v>0</v>
      </c>
      <c r="BC325" s="604" t="str">
        <f t="shared" si="142"/>
        <v/>
      </c>
    </row>
    <row r="326" spans="1:55">
      <c r="A326" s="366">
        <v>269</v>
      </c>
      <c r="B326" s="108"/>
      <c r="C326" s="286"/>
      <c r="D326" s="287"/>
      <c r="E326" s="287"/>
      <c r="F326" s="288"/>
      <c r="G326" s="290"/>
      <c r="H326" s="107"/>
      <c r="I326" s="290"/>
      <c r="J326" s="107"/>
      <c r="K326" s="358" t="str">
        <f t="shared" si="120"/>
        <v/>
      </c>
      <c r="L326" s="358">
        <f t="shared" si="143"/>
        <v>0</v>
      </c>
      <c r="M326" s="358">
        <f t="shared" si="144"/>
        <v>0</v>
      </c>
      <c r="N326" s="359" t="str">
        <f t="shared" si="145"/>
        <v/>
      </c>
      <c r="O326" s="359" t="str">
        <f t="shared" si="121"/>
        <v/>
      </c>
      <c r="P326" s="359" t="str">
        <f t="shared" si="122"/>
        <v/>
      </c>
      <c r="Q326" s="359" t="str">
        <f t="shared" si="123"/>
        <v/>
      </c>
      <c r="R326" s="359" t="str">
        <f t="shared" si="124"/>
        <v/>
      </c>
      <c r="S326" s="359" t="str">
        <f t="shared" si="125"/>
        <v/>
      </c>
      <c r="T326" s="431"/>
      <c r="U326" s="515"/>
      <c r="V326" s="108"/>
      <c r="W326" s="109"/>
      <c r="X326" s="110"/>
      <c r="Y326" s="111"/>
      <c r="Z326" s="113"/>
      <c r="AA326" s="112"/>
      <c r="AB326" s="431" t="str">
        <f t="shared" si="126"/>
        <v/>
      </c>
      <c r="AC326" s="704" t="str">
        <f t="shared" si="146"/>
        <v/>
      </c>
      <c r="AD326" s="622"/>
      <c r="AE326" s="462"/>
      <c r="AF326" s="360" t="str">
        <f t="shared" si="127"/>
        <v/>
      </c>
      <c r="AG326" s="360" t="str">
        <f t="shared" si="128"/>
        <v/>
      </c>
      <c r="AH326" s="361" t="str">
        <f t="shared" si="129"/>
        <v/>
      </c>
      <c r="AI326" s="361" t="str">
        <f t="shared" si="130"/>
        <v/>
      </c>
      <c r="AJ326" s="361" t="str">
        <f t="shared" si="131"/>
        <v/>
      </c>
      <c r="AK326" s="361" t="str">
        <f t="shared" si="132"/>
        <v/>
      </c>
      <c r="AL326" s="361" t="str">
        <f t="shared" si="133"/>
        <v/>
      </c>
      <c r="AM326" s="361" t="str">
        <f t="shared" si="134"/>
        <v/>
      </c>
      <c r="AN326" s="362" t="str">
        <f>IF(AF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2,FALSE),IF(OR(AJ326=1,AJ326=2),VLOOKUP(AH326,INDEX((係数_乗用_ガソリン,係数_乗用_CNG,係数_乗用_軽油,係数_乗用_メタノール,係数_乗用_LPG),1,1,AR326):INDEX((係数_乗用_ガソリン,係数_乗用_CNG,係数_乗用_軽油,係数_乗用_メタノール,係数_乗用_LPG),125,5,AR326),2,FALSE))))))</f>
        <v/>
      </c>
      <c r="AO326" s="362" t="str">
        <f>IF(T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3,FALSE),IF(OR(AJ326=1,AJ326=2),VLOOKUP(AH326,INDEX((係数_乗用_ガソリン,係数_乗用_CNG,係数_乗用_軽油,係数_乗用_メタノール,係数_乗用_LPG),1,1,AR326):INDEX((係数_乗用_ガソリン,係数_乗用_CNG,係数_乗用_軽油,係数_乗用_メタノール,係数_乗用_LPG),125,5,AR326),3,FALSE))))))</f>
        <v/>
      </c>
      <c r="AP326" s="361" t="str">
        <f t="shared" si="135"/>
        <v/>
      </c>
      <c r="AQ326" s="363" t="str">
        <f t="shared" si="136"/>
        <v/>
      </c>
      <c r="AR326" s="361" t="str">
        <f t="shared" si="137"/>
        <v/>
      </c>
      <c r="AS326" s="363" t="str">
        <f t="shared" si="138"/>
        <v/>
      </c>
      <c r="AT326" s="364" t="str">
        <f t="shared" si="139"/>
        <v/>
      </c>
      <c r="AX326" s="607" t="b">
        <f t="shared" si="147"/>
        <v>0</v>
      </c>
      <c r="AY326" s="6" t="str">
        <f t="shared" si="148"/>
        <v>FALSEFALSEFALSE</v>
      </c>
      <c r="AZ326" s="608">
        <f t="shared" si="140"/>
        <v>0</v>
      </c>
      <c r="BA326" s="609" t="str">
        <f t="shared" si="149"/>
        <v/>
      </c>
      <c r="BB326" s="609">
        <f t="shared" si="141"/>
        <v>0</v>
      </c>
      <c r="BC326" s="604" t="str">
        <f t="shared" si="142"/>
        <v/>
      </c>
    </row>
    <row r="327" spans="1:55">
      <c r="A327" s="366">
        <v>270</v>
      </c>
      <c r="B327" s="108"/>
      <c r="C327" s="286"/>
      <c r="D327" s="287"/>
      <c r="E327" s="287"/>
      <c r="F327" s="288"/>
      <c r="G327" s="290"/>
      <c r="H327" s="107"/>
      <c r="I327" s="290"/>
      <c r="J327" s="107"/>
      <c r="K327" s="358" t="str">
        <f t="shared" si="120"/>
        <v/>
      </c>
      <c r="L327" s="358">
        <f t="shared" si="143"/>
        <v>0</v>
      </c>
      <c r="M327" s="358">
        <f t="shared" si="144"/>
        <v>0</v>
      </c>
      <c r="N327" s="359" t="str">
        <f t="shared" si="145"/>
        <v/>
      </c>
      <c r="O327" s="359" t="str">
        <f t="shared" si="121"/>
        <v/>
      </c>
      <c r="P327" s="359" t="str">
        <f t="shared" si="122"/>
        <v/>
      </c>
      <c r="Q327" s="359" t="str">
        <f t="shared" si="123"/>
        <v/>
      </c>
      <c r="R327" s="359" t="str">
        <f t="shared" si="124"/>
        <v/>
      </c>
      <c r="S327" s="359" t="str">
        <f t="shared" si="125"/>
        <v/>
      </c>
      <c r="T327" s="431"/>
      <c r="U327" s="515"/>
      <c r="V327" s="108"/>
      <c r="W327" s="109"/>
      <c r="X327" s="110"/>
      <c r="Y327" s="111"/>
      <c r="Z327" s="113"/>
      <c r="AA327" s="112"/>
      <c r="AB327" s="431" t="str">
        <f t="shared" si="126"/>
        <v/>
      </c>
      <c r="AC327" s="704" t="str">
        <f t="shared" si="146"/>
        <v/>
      </c>
      <c r="AD327" s="622"/>
      <c r="AE327" s="462"/>
      <c r="AF327" s="360" t="str">
        <f t="shared" si="127"/>
        <v/>
      </c>
      <c r="AG327" s="360" t="str">
        <f t="shared" si="128"/>
        <v/>
      </c>
      <c r="AH327" s="361" t="str">
        <f t="shared" si="129"/>
        <v/>
      </c>
      <c r="AI327" s="361" t="str">
        <f t="shared" si="130"/>
        <v/>
      </c>
      <c r="AJ327" s="361" t="str">
        <f t="shared" si="131"/>
        <v/>
      </c>
      <c r="AK327" s="361" t="str">
        <f t="shared" si="132"/>
        <v/>
      </c>
      <c r="AL327" s="361" t="str">
        <f t="shared" si="133"/>
        <v/>
      </c>
      <c r="AM327" s="361" t="str">
        <f t="shared" si="134"/>
        <v/>
      </c>
      <c r="AN327" s="362" t="str">
        <f>IF(AF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2,FALSE),IF(OR(AJ327=1,AJ327=2),VLOOKUP(AH327,INDEX((係数_乗用_ガソリン,係数_乗用_CNG,係数_乗用_軽油,係数_乗用_メタノール,係数_乗用_LPG),1,1,AR327):INDEX((係数_乗用_ガソリン,係数_乗用_CNG,係数_乗用_軽油,係数_乗用_メタノール,係数_乗用_LPG),125,5,AR327),2,FALSE))))))</f>
        <v/>
      </c>
      <c r="AO327" s="362" t="str">
        <f>IF(T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3,FALSE),IF(OR(AJ327=1,AJ327=2),VLOOKUP(AH327,INDEX((係数_乗用_ガソリン,係数_乗用_CNG,係数_乗用_軽油,係数_乗用_メタノール,係数_乗用_LPG),1,1,AR327):INDEX((係数_乗用_ガソリン,係数_乗用_CNG,係数_乗用_軽油,係数_乗用_メタノール,係数_乗用_LPG),125,5,AR327),3,FALSE))))))</f>
        <v/>
      </c>
      <c r="AP327" s="361" t="str">
        <f t="shared" si="135"/>
        <v/>
      </c>
      <c r="AQ327" s="363" t="str">
        <f t="shared" si="136"/>
        <v/>
      </c>
      <c r="AR327" s="361" t="str">
        <f t="shared" si="137"/>
        <v/>
      </c>
      <c r="AS327" s="363" t="str">
        <f t="shared" si="138"/>
        <v/>
      </c>
      <c r="AT327" s="364" t="str">
        <f t="shared" si="139"/>
        <v/>
      </c>
      <c r="AX327" s="607" t="b">
        <f t="shared" si="147"/>
        <v>0</v>
      </c>
      <c r="AY327" s="6" t="str">
        <f t="shared" si="148"/>
        <v>FALSEFALSEFALSE</v>
      </c>
      <c r="AZ327" s="608">
        <f t="shared" si="140"/>
        <v>0</v>
      </c>
      <c r="BA327" s="609" t="str">
        <f t="shared" si="149"/>
        <v/>
      </c>
      <c r="BB327" s="609">
        <f t="shared" si="141"/>
        <v>0</v>
      </c>
      <c r="BC327" s="604" t="str">
        <f t="shared" si="142"/>
        <v/>
      </c>
    </row>
    <row r="328" spans="1:55">
      <c r="A328" s="366">
        <v>271</v>
      </c>
      <c r="B328" s="108"/>
      <c r="C328" s="286"/>
      <c r="D328" s="287"/>
      <c r="E328" s="287"/>
      <c r="F328" s="288"/>
      <c r="G328" s="290"/>
      <c r="H328" s="107"/>
      <c r="I328" s="290"/>
      <c r="J328" s="107"/>
      <c r="K328" s="358" t="str">
        <f t="shared" si="120"/>
        <v/>
      </c>
      <c r="L328" s="358">
        <f t="shared" si="143"/>
        <v>0</v>
      </c>
      <c r="M328" s="358">
        <f t="shared" si="144"/>
        <v>0</v>
      </c>
      <c r="N328" s="359" t="str">
        <f t="shared" si="145"/>
        <v/>
      </c>
      <c r="O328" s="359" t="str">
        <f t="shared" si="121"/>
        <v/>
      </c>
      <c r="P328" s="359" t="str">
        <f t="shared" si="122"/>
        <v/>
      </c>
      <c r="Q328" s="359" t="str">
        <f t="shared" si="123"/>
        <v/>
      </c>
      <c r="R328" s="359" t="str">
        <f t="shared" si="124"/>
        <v/>
      </c>
      <c r="S328" s="359" t="str">
        <f t="shared" si="125"/>
        <v/>
      </c>
      <c r="T328" s="431"/>
      <c r="U328" s="515"/>
      <c r="V328" s="108"/>
      <c r="W328" s="109"/>
      <c r="X328" s="110"/>
      <c r="Y328" s="111"/>
      <c r="Z328" s="113"/>
      <c r="AA328" s="112"/>
      <c r="AB328" s="431" t="str">
        <f t="shared" si="126"/>
        <v/>
      </c>
      <c r="AC328" s="704" t="str">
        <f t="shared" si="146"/>
        <v/>
      </c>
      <c r="AD328" s="622"/>
      <c r="AE328" s="462"/>
      <c r="AF328" s="360" t="str">
        <f t="shared" si="127"/>
        <v/>
      </c>
      <c r="AG328" s="360" t="str">
        <f t="shared" si="128"/>
        <v/>
      </c>
      <c r="AH328" s="361" t="str">
        <f t="shared" si="129"/>
        <v/>
      </c>
      <c r="AI328" s="361" t="str">
        <f t="shared" si="130"/>
        <v/>
      </c>
      <c r="AJ328" s="361" t="str">
        <f t="shared" si="131"/>
        <v/>
      </c>
      <c r="AK328" s="361" t="str">
        <f t="shared" si="132"/>
        <v/>
      </c>
      <c r="AL328" s="361" t="str">
        <f t="shared" si="133"/>
        <v/>
      </c>
      <c r="AM328" s="361" t="str">
        <f t="shared" si="134"/>
        <v/>
      </c>
      <c r="AN328" s="362" t="str">
        <f>IF(AF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2,FALSE),IF(OR(AJ328=1,AJ328=2),VLOOKUP(AH328,INDEX((係数_乗用_ガソリン,係数_乗用_CNG,係数_乗用_軽油,係数_乗用_メタノール,係数_乗用_LPG),1,1,AR328):INDEX((係数_乗用_ガソリン,係数_乗用_CNG,係数_乗用_軽油,係数_乗用_メタノール,係数_乗用_LPG),125,5,AR328),2,FALSE))))))</f>
        <v/>
      </c>
      <c r="AO328" s="362" t="str">
        <f>IF(T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3,FALSE),IF(OR(AJ328=1,AJ328=2),VLOOKUP(AH328,INDEX((係数_乗用_ガソリン,係数_乗用_CNG,係数_乗用_軽油,係数_乗用_メタノール,係数_乗用_LPG),1,1,AR328):INDEX((係数_乗用_ガソリン,係数_乗用_CNG,係数_乗用_軽油,係数_乗用_メタノール,係数_乗用_LPG),125,5,AR328),3,FALSE))))))</f>
        <v/>
      </c>
      <c r="AP328" s="361" t="str">
        <f t="shared" si="135"/>
        <v/>
      </c>
      <c r="AQ328" s="363" t="str">
        <f t="shared" si="136"/>
        <v/>
      </c>
      <c r="AR328" s="361" t="str">
        <f t="shared" si="137"/>
        <v/>
      </c>
      <c r="AS328" s="363" t="str">
        <f t="shared" si="138"/>
        <v/>
      </c>
      <c r="AT328" s="364" t="str">
        <f t="shared" si="139"/>
        <v/>
      </c>
      <c r="AX328" s="607" t="b">
        <f t="shared" si="147"/>
        <v>0</v>
      </c>
      <c r="AY328" s="6" t="str">
        <f t="shared" si="148"/>
        <v>FALSEFALSEFALSE</v>
      </c>
      <c r="AZ328" s="608">
        <f t="shared" si="140"/>
        <v>0</v>
      </c>
      <c r="BA328" s="609" t="str">
        <f t="shared" si="149"/>
        <v/>
      </c>
      <c r="BB328" s="609">
        <f t="shared" si="141"/>
        <v>0</v>
      </c>
      <c r="BC328" s="604" t="str">
        <f t="shared" si="142"/>
        <v/>
      </c>
    </row>
    <row r="329" spans="1:55">
      <c r="A329" s="366">
        <v>272</v>
      </c>
      <c r="B329" s="108"/>
      <c r="C329" s="286"/>
      <c r="D329" s="287"/>
      <c r="E329" s="287"/>
      <c r="F329" s="288"/>
      <c r="G329" s="290"/>
      <c r="H329" s="107"/>
      <c r="I329" s="290"/>
      <c r="J329" s="107"/>
      <c r="K329" s="358" t="str">
        <f t="shared" si="120"/>
        <v/>
      </c>
      <c r="L329" s="358">
        <f t="shared" si="143"/>
        <v>0</v>
      </c>
      <c r="M329" s="358">
        <f t="shared" si="144"/>
        <v>0</v>
      </c>
      <c r="N329" s="359" t="str">
        <f t="shared" si="145"/>
        <v/>
      </c>
      <c r="O329" s="359" t="str">
        <f t="shared" si="121"/>
        <v/>
      </c>
      <c r="P329" s="359" t="str">
        <f t="shared" si="122"/>
        <v/>
      </c>
      <c r="Q329" s="359" t="str">
        <f t="shared" si="123"/>
        <v/>
      </c>
      <c r="R329" s="359" t="str">
        <f t="shared" si="124"/>
        <v/>
      </c>
      <c r="S329" s="359" t="str">
        <f t="shared" si="125"/>
        <v/>
      </c>
      <c r="T329" s="431"/>
      <c r="U329" s="515"/>
      <c r="V329" s="108"/>
      <c r="W329" s="109"/>
      <c r="X329" s="110"/>
      <c r="Y329" s="111"/>
      <c r="Z329" s="113"/>
      <c r="AA329" s="112"/>
      <c r="AB329" s="431" t="str">
        <f t="shared" si="126"/>
        <v/>
      </c>
      <c r="AC329" s="704" t="str">
        <f t="shared" si="146"/>
        <v/>
      </c>
      <c r="AD329" s="622"/>
      <c r="AE329" s="462"/>
      <c r="AF329" s="360" t="str">
        <f t="shared" si="127"/>
        <v/>
      </c>
      <c r="AG329" s="360" t="str">
        <f t="shared" si="128"/>
        <v/>
      </c>
      <c r="AH329" s="361" t="str">
        <f t="shared" si="129"/>
        <v/>
      </c>
      <c r="AI329" s="361" t="str">
        <f t="shared" si="130"/>
        <v/>
      </c>
      <c r="AJ329" s="361" t="str">
        <f t="shared" si="131"/>
        <v/>
      </c>
      <c r="AK329" s="361" t="str">
        <f t="shared" si="132"/>
        <v/>
      </c>
      <c r="AL329" s="361" t="str">
        <f t="shared" si="133"/>
        <v/>
      </c>
      <c r="AM329" s="361" t="str">
        <f t="shared" si="134"/>
        <v/>
      </c>
      <c r="AN329" s="362" t="str">
        <f>IF(AF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2,FALSE),IF(OR(AJ329=1,AJ329=2),VLOOKUP(AH329,INDEX((係数_乗用_ガソリン,係数_乗用_CNG,係数_乗用_軽油,係数_乗用_メタノール,係数_乗用_LPG),1,1,AR329):INDEX((係数_乗用_ガソリン,係数_乗用_CNG,係数_乗用_軽油,係数_乗用_メタノール,係数_乗用_LPG),125,5,AR329),2,FALSE))))))</f>
        <v/>
      </c>
      <c r="AO329" s="362" t="str">
        <f>IF(T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3,FALSE),IF(OR(AJ329=1,AJ329=2),VLOOKUP(AH329,INDEX((係数_乗用_ガソリン,係数_乗用_CNG,係数_乗用_軽油,係数_乗用_メタノール,係数_乗用_LPG),1,1,AR329):INDEX((係数_乗用_ガソリン,係数_乗用_CNG,係数_乗用_軽油,係数_乗用_メタノール,係数_乗用_LPG),125,5,AR329),3,FALSE))))))</f>
        <v/>
      </c>
      <c r="AP329" s="361" t="str">
        <f t="shared" si="135"/>
        <v/>
      </c>
      <c r="AQ329" s="363" t="str">
        <f t="shared" si="136"/>
        <v/>
      </c>
      <c r="AR329" s="361" t="str">
        <f t="shared" si="137"/>
        <v/>
      </c>
      <c r="AS329" s="363" t="str">
        <f t="shared" si="138"/>
        <v/>
      </c>
      <c r="AT329" s="364" t="str">
        <f t="shared" si="139"/>
        <v/>
      </c>
      <c r="AX329" s="607" t="b">
        <f t="shared" si="147"/>
        <v>0</v>
      </c>
      <c r="AY329" s="6" t="str">
        <f t="shared" si="148"/>
        <v>FALSEFALSEFALSE</v>
      </c>
      <c r="AZ329" s="608">
        <f t="shared" si="140"/>
        <v>0</v>
      </c>
      <c r="BA329" s="609" t="str">
        <f t="shared" si="149"/>
        <v/>
      </c>
      <c r="BB329" s="609">
        <f t="shared" si="141"/>
        <v>0</v>
      </c>
      <c r="BC329" s="604" t="str">
        <f t="shared" si="142"/>
        <v/>
      </c>
    </row>
    <row r="330" spans="1:55">
      <c r="A330" s="366">
        <v>273</v>
      </c>
      <c r="B330" s="108"/>
      <c r="C330" s="286"/>
      <c r="D330" s="287"/>
      <c r="E330" s="287"/>
      <c r="F330" s="288"/>
      <c r="G330" s="290"/>
      <c r="H330" s="107"/>
      <c r="I330" s="290"/>
      <c r="J330" s="107"/>
      <c r="K330" s="358" t="str">
        <f t="shared" si="120"/>
        <v/>
      </c>
      <c r="L330" s="358">
        <f t="shared" si="143"/>
        <v>0</v>
      </c>
      <c r="M330" s="358">
        <f t="shared" si="144"/>
        <v>0</v>
      </c>
      <c r="N330" s="359" t="str">
        <f t="shared" si="145"/>
        <v/>
      </c>
      <c r="O330" s="359" t="str">
        <f t="shared" si="121"/>
        <v/>
      </c>
      <c r="P330" s="359" t="str">
        <f t="shared" si="122"/>
        <v/>
      </c>
      <c r="Q330" s="359" t="str">
        <f t="shared" si="123"/>
        <v/>
      </c>
      <c r="R330" s="359" t="str">
        <f t="shared" si="124"/>
        <v/>
      </c>
      <c r="S330" s="359" t="str">
        <f t="shared" si="125"/>
        <v/>
      </c>
      <c r="T330" s="431"/>
      <c r="U330" s="515"/>
      <c r="V330" s="108"/>
      <c r="W330" s="109"/>
      <c r="X330" s="110"/>
      <c r="Y330" s="111"/>
      <c r="Z330" s="113"/>
      <c r="AA330" s="112"/>
      <c r="AB330" s="431" t="str">
        <f t="shared" si="126"/>
        <v/>
      </c>
      <c r="AC330" s="704" t="str">
        <f t="shared" si="146"/>
        <v/>
      </c>
      <c r="AD330" s="622"/>
      <c r="AE330" s="462"/>
      <c r="AF330" s="360" t="str">
        <f t="shared" si="127"/>
        <v/>
      </c>
      <c r="AG330" s="360" t="str">
        <f t="shared" si="128"/>
        <v/>
      </c>
      <c r="AH330" s="361" t="str">
        <f t="shared" si="129"/>
        <v/>
      </c>
      <c r="AI330" s="361" t="str">
        <f t="shared" si="130"/>
        <v/>
      </c>
      <c r="AJ330" s="361" t="str">
        <f t="shared" si="131"/>
        <v/>
      </c>
      <c r="AK330" s="361" t="str">
        <f t="shared" si="132"/>
        <v/>
      </c>
      <c r="AL330" s="361" t="str">
        <f t="shared" si="133"/>
        <v/>
      </c>
      <c r="AM330" s="361" t="str">
        <f t="shared" si="134"/>
        <v/>
      </c>
      <c r="AN330" s="362" t="str">
        <f>IF(AF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2,FALSE),IF(OR(AJ330=1,AJ330=2),VLOOKUP(AH330,INDEX((係数_乗用_ガソリン,係数_乗用_CNG,係数_乗用_軽油,係数_乗用_メタノール,係数_乗用_LPG),1,1,AR330):INDEX((係数_乗用_ガソリン,係数_乗用_CNG,係数_乗用_軽油,係数_乗用_メタノール,係数_乗用_LPG),125,5,AR330),2,FALSE))))))</f>
        <v/>
      </c>
      <c r="AO330" s="362" t="str">
        <f>IF(T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3,FALSE),IF(OR(AJ330=1,AJ330=2),VLOOKUP(AH330,INDEX((係数_乗用_ガソリン,係数_乗用_CNG,係数_乗用_軽油,係数_乗用_メタノール,係数_乗用_LPG),1,1,AR330):INDEX((係数_乗用_ガソリン,係数_乗用_CNG,係数_乗用_軽油,係数_乗用_メタノール,係数_乗用_LPG),125,5,AR330),3,FALSE))))))</f>
        <v/>
      </c>
      <c r="AP330" s="361" t="str">
        <f t="shared" si="135"/>
        <v/>
      </c>
      <c r="AQ330" s="363" t="str">
        <f t="shared" si="136"/>
        <v/>
      </c>
      <c r="AR330" s="361" t="str">
        <f t="shared" si="137"/>
        <v/>
      </c>
      <c r="AS330" s="363" t="str">
        <f t="shared" si="138"/>
        <v/>
      </c>
      <c r="AT330" s="364" t="str">
        <f t="shared" si="139"/>
        <v/>
      </c>
      <c r="AX330" s="607" t="b">
        <f t="shared" si="147"/>
        <v>0</v>
      </c>
      <c r="AY330" s="6" t="str">
        <f t="shared" si="148"/>
        <v>FALSEFALSEFALSE</v>
      </c>
      <c r="AZ330" s="608">
        <f t="shared" si="140"/>
        <v>0</v>
      </c>
      <c r="BA330" s="609" t="str">
        <f t="shared" si="149"/>
        <v/>
      </c>
      <c r="BB330" s="609">
        <f t="shared" si="141"/>
        <v>0</v>
      </c>
      <c r="BC330" s="604" t="str">
        <f t="shared" si="142"/>
        <v/>
      </c>
    </row>
    <row r="331" spans="1:55">
      <c r="A331" s="366">
        <v>274</v>
      </c>
      <c r="B331" s="108"/>
      <c r="C331" s="286"/>
      <c r="D331" s="287"/>
      <c r="E331" s="287"/>
      <c r="F331" s="288"/>
      <c r="G331" s="290"/>
      <c r="H331" s="107"/>
      <c r="I331" s="290"/>
      <c r="J331" s="107"/>
      <c r="K331" s="358" t="str">
        <f t="shared" si="120"/>
        <v/>
      </c>
      <c r="L331" s="358">
        <f t="shared" si="143"/>
        <v>0</v>
      </c>
      <c r="M331" s="358">
        <f t="shared" si="144"/>
        <v>0</v>
      </c>
      <c r="N331" s="359" t="str">
        <f t="shared" si="145"/>
        <v/>
      </c>
      <c r="O331" s="359" t="str">
        <f t="shared" si="121"/>
        <v/>
      </c>
      <c r="P331" s="359" t="str">
        <f t="shared" si="122"/>
        <v/>
      </c>
      <c r="Q331" s="359" t="str">
        <f t="shared" si="123"/>
        <v/>
      </c>
      <c r="R331" s="359" t="str">
        <f t="shared" si="124"/>
        <v/>
      </c>
      <c r="S331" s="359" t="str">
        <f t="shared" si="125"/>
        <v/>
      </c>
      <c r="T331" s="431"/>
      <c r="U331" s="515"/>
      <c r="V331" s="108"/>
      <c r="W331" s="109"/>
      <c r="X331" s="110"/>
      <c r="Y331" s="111"/>
      <c r="Z331" s="113"/>
      <c r="AA331" s="112"/>
      <c r="AB331" s="431" t="str">
        <f t="shared" si="126"/>
        <v/>
      </c>
      <c r="AC331" s="704" t="str">
        <f t="shared" si="146"/>
        <v/>
      </c>
      <c r="AD331" s="622"/>
      <c r="AE331" s="462"/>
      <c r="AF331" s="360" t="str">
        <f t="shared" si="127"/>
        <v/>
      </c>
      <c r="AG331" s="360" t="str">
        <f t="shared" si="128"/>
        <v/>
      </c>
      <c r="AH331" s="361" t="str">
        <f t="shared" si="129"/>
        <v/>
      </c>
      <c r="AI331" s="361" t="str">
        <f t="shared" si="130"/>
        <v/>
      </c>
      <c r="AJ331" s="361" t="str">
        <f t="shared" si="131"/>
        <v/>
      </c>
      <c r="AK331" s="361" t="str">
        <f t="shared" si="132"/>
        <v/>
      </c>
      <c r="AL331" s="361" t="str">
        <f t="shared" si="133"/>
        <v/>
      </c>
      <c r="AM331" s="361" t="str">
        <f t="shared" si="134"/>
        <v/>
      </c>
      <c r="AN331" s="362" t="str">
        <f>IF(AF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2,FALSE),IF(OR(AJ331=1,AJ331=2),VLOOKUP(AH331,INDEX((係数_乗用_ガソリン,係数_乗用_CNG,係数_乗用_軽油,係数_乗用_メタノール,係数_乗用_LPG),1,1,AR331):INDEX((係数_乗用_ガソリン,係数_乗用_CNG,係数_乗用_軽油,係数_乗用_メタノール,係数_乗用_LPG),125,5,AR331),2,FALSE))))))</f>
        <v/>
      </c>
      <c r="AO331" s="362" t="str">
        <f>IF(T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3,FALSE),IF(OR(AJ331=1,AJ331=2),VLOOKUP(AH331,INDEX((係数_乗用_ガソリン,係数_乗用_CNG,係数_乗用_軽油,係数_乗用_メタノール,係数_乗用_LPG),1,1,AR331):INDEX((係数_乗用_ガソリン,係数_乗用_CNG,係数_乗用_軽油,係数_乗用_メタノール,係数_乗用_LPG),125,5,AR331),3,FALSE))))))</f>
        <v/>
      </c>
      <c r="AP331" s="361" t="str">
        <f t="shared" si="135"/>
        <v/>
      </c>
      <c r="AQ331" s="363" t="str">
        <f t="shared" si="136"/>
        <v/>
      </c>
      <c r="AR331" s="361" t="str">
        <f t="shared" si="137"/>
        <v/>
      </c>
      <c r="AS331" s="363" t="str">
        <f t="shared" si="138"/>
        <v/>
      </c>
      <c r="AT331" s="364" t="str">
        <f t="shared" si="139"/>
        <v/>
      </c>
      <c r="AX331" s="607" t="b">
        <f t="shared" si="147"/>
        <v>0</v>
      </c>
      <c r="AY331" s="6" t="str">
        <f t="shared" si="148"/>
        <v>FALSEFALSEFALSE</v>
      </c>
      <c r="AZ331" s="608">
        <f t="shared" si="140"/>
        <v>0</v>
      </c>
      <c r="BA331" s="609" t="str">
        <f t="shared" si="149"/>
        <v/>
      </c>
      <c r="BB331" s="609">
        <f t="shared" si="141"/>
        <v>0</v>
      </c>
      <c r="BC331" s="604" t="str">
        <f t="shared" si="142"/>
        <v/>
      </c>
    </row>
    <row r="332" spans="1:55">
      <c r="A332" s="366">
        <v>275</v>
      </c>
      <c r="B332" s="108"/>
      <c r="C332" s="286"/>
      <c r="D332" s="287"/>
      <c r="E332" s="287"/>
      <c r="F332" s="288"/>
      <c r="G332" s="290"/>
      <c r="H332" s="107"/>
      <c r="I332" s="290"/>
      <c r="J332" s="107"/>
      <c r="K332" s="358" t="str">
        <f t="shared" si="120"/>
        <v/>
      </c>
      <c r="L332" s="358">
        <f t="shared" si="143"/>
        <v>0</v>
      </c>
      <c r="M332" s="358">
        <f t="shared" si="144"/>
        <v>0</v>
      </c>
      <c r="N332" s="359" t="str">
        <f t="shared" si="145"/>
        <v/>
      </c>
      <c r="O332" s="359" t="str">
        <f t="shared" si="121"/>
        <v/>
      </c>
      <c r="P332" s="359" t="str">
        <f t="shared" si="122"/>
        <v/>
      </c>
      <c r="Q332" s="359" t="str">
        <f t="shared" si="123"/>
        <v/>
      </c>
      <c r="R332" s="359" t="str">
        <f t="shared" si="124"/>
        <v/>
      </c>
      <c r="S332" s="359" t="str">
        <f t="shared" si="125"/>
        <v/>
      </c>
      <c r="T332" s="431"/>
      <c r="U332" s="515"/>
      <c r="V332" s="108"/>
      <c r="W332" s="109"/>
      <c r="X332" s="110"/>
      <c r="Y332" s="111"/>
      <c r="Z332" s="113"/>
      <c r="AA332" s="112"/>
      <c r="AB332" s="431" t="str">
        <f t="shared" si="126"/>
        <v/>
      </c>
      <c r="AC332" s="704" t="str">
        <f t="shared" si="146"/>
        <v/>
      </c>
      <c r="AD332" s="622"/>
      <c r="AE332" s="462"/>
      <c r="AF332" s="360" t="str">
        <f t="shared" si="127"/>
        <v/>
      </c>
      <c r="AG332" s="360" t="str">
        <f t="shared" si="128"/>
        <v/>
      </c>
      <c r="AH332" s="361" t="str">
        <f t="shared" si="129"/>
        <v/>
      </c>
      <c r="AI332" s="361" t="str">
        <f t="shared" si="130"/>
        <v/>
      </c>
      <c r="AJ332" s="361" t="str">
        <f t="shared" si="131"/>
        <v/>
      </c>
      <c r="AK332" s="361" t="str">
        <f t="shared" si="132"/>
        <v/>
      </c>
      <c r="AL332" s="361" t="str">
        <f t="shared" si="133"/>
        <v/>
      </c>
      <c r="AM332" s="361" t="str">
        <f t="shared" si="134"/>
        <v/>
      </c>
      <c r="AN332" s="362" t="str">
        <f>IF(AF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2,FALSE),IF(OR(AJ332=1,AJ332=2),VLOOKUP(AH332,INDEX((係数_乗用_ガソリン,係数_乗用_CNG,係数_乗用_軽油,係数_乗用_メタノール,係数_乗用_LPG),1,1,AR332):INDEX((係数_乗用_ガソリン,係数_乗用_CNG,係数_乗用_軽油,係数_乗用_メタノール,係数_乗用_LPG),125,5,AR332),2,FALSE))))))</f>
        <v/>
      </c>
      <c r="AO332" s="362" t="str">
        <f>IF(T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3,FALSE),IF(OR(AJ332=1,AJ332=2),VLOOKUP(AH332,INDEX((係数_乗用_ガソリン,係数_乗用_CNG,係数_乗用_軽油,係数_乗用_メタノール,係数_乗用_LPG),1,1,AR332):INDEX((係数_乗用_ガソリン,係数_乗用_CNG,係数_乗用_軽油,係数_乗用_メタノール,係数_乗用_LPG),125,5,AR332),3,FALSE))))))</f>
        <v/>
      </c>
      <c r="AP332" s="361" t="str">
        <f t="shared" si="135"/>
        <v/>
      </c>
      <c r="AQ332" s="363" t="str">
        <f t="shared" si="136"/>
        <v/>
      </c>
      <c r="AR332" s="361" t="str">
        <f t="shared" si="137"/>
        <v/>
      </c>
      <c r="AS332" s="363" t="str">
        <f t="shared" si="138"/>
        <v/>
      </c>
      <c r="AT332" s="364" t="str">
        <f t="shared" si="139"/>
        <v/>
      </c>
      <c r="AX332" s="607" t="b">
        <f t="shared" si="147"/>
        <v>0</v>
      </c>
      <c r="AY332" s="6" t="str">
        <f t="shared" si="148"/>
        <v>FALSEFALSEFALSE</v>
      </c>
      <c r="AZ332" s="608">
        <f t="shared" si="140"/>
        <v>0</v>
      </c>
      <c r="BA332" s="609" t="str">
        <f t="shared" si="149"/>
        <v/>
      </c>
      <c r="BB332" s="609">
        <f t="shared" si="141"/>
        <v>0</v>
      </c>
      <c r="BC332" s="604" t="str">
        <f t="shared" si="142"/>
        <v/>
      </c>
    </row>
    <row r="333" spans="1:55">
      <c r="A333" s="366">
        <v>276</v>
      </c>
      <c r="B333" s="108"/>
      <c r="C333" s="286"/>
      <c r="D333" s="287"/>
      <c r="E333" s="287"/>
      <c r="F333" s="288"/>
      <c r="G333" s="290"/>
      <c r="H333" s="107"/>
      <c r="I333" s="290"/>
      <c r="J333" s="107"/>
      <c r="K333" s="358" t="str">
        <f t="shared" si="120"/>
        <v/>
      </c>
      <c r="L333" s="358">
        <f t="shared" si="143"/>
        <v>0</v>
      </c>
      <c r="M333" s="358">
        <f t="shared" si="144"/>
        <v>0</v>
      </c>
      <c r="N333" s="359" t="str">
        <f t="shared" si="145"/>
        <v/>
      </c>
      <c r="O333" s="359" t="str">
        <f t="shared" si="121"/>
        <v/>
      </c>
      <c r="P333" s="359" t="str">
        <f t="shared" si="122"/>
        <v/>
      </c>
      <c r="Q333" s="359" t="str">
        <f t="shared" si="123"/>
        <v/>
      </c>
      <c r="R333" s="359" t="str">
        <f t="shared" si="124"/>
        <v/>
      </c>
      <c r="S333" s="359" t="str">
        <f t="shared" si="125"/>
        <v/>
      </c>
      <c r="T333" s="431"/>
      <c r="U333" s="515"/>
      <c r="V333" s="108"/>
      <c r="W333" s="109"/>
      <c r="X333" s="110"/>
      <c r="Y333" s="111"/>
      <c r="Z333" s="113"/>
      <c r="AA333" s="112"/>
      <c r="AB333" s="431" t="str">
        <f t="shared" si="126"/>
        <v/>
      </c>
      <c r="AC333" s="704" t="str">
        <f t="shared" si="146"/>
        <v/>
      </c>
      <c r="AD333" s="622"/>
      <c r="AE333" s="462"/>
      <c r="AF333" s="360" t="str">
        <f t="shared" si="127"/>
        <v/>
      </c>
      <c r="AG333" s="360" t="str">
        <f t="shared" si="128"/>
        <v/>
      </c>
      <c r="AH333" s="361" t="str">
        <f t="shared" si="129"/>
        <v/>
      </c>
      <c r="AI333" s="361" t="str">
        <f t="shared" si="130"/>
        <v/>
      </c>
      <c r="AJ333" s="361" t="str">
        <f t="shared" si="131"/>
        <v/>
      </c>
      <c r="AK333" s="361" t="str">
        <f t="shared" si="132"/>
        <v/>
      </c>
      <c r="AL333" s="361" t="str">
        <f t="shared" si="133"/>
        <v/>
      </c>
      <c r="AM333" s="361" t="str">
        <f t="shared" si="134"/>
        <v/>
      </c>
      <c r="AN333" s="362" t="str">
        <f>IF(AF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2,FALSE),IF(OR(AJ333=1,AJ333=2),VLOOKUP(AH333,INDEX((係数_乗用_ガソリン,係数_乗用_CNG,係数_乗用_軽油,係数_乗用_メタノール,係数_乗用_LPG),1,1,AR333):INDEX((係数_乗用_ガソリン,係数_乗用_CNG,係数_乗用_軽油,係数_乗用_メタノール,係数_乗用_LPG),125,5,AR333),2,FALSE))))))</f>
        <v/>
      </c>
      <c r="AO333" s="362" t="str">
        <f>IF(T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3,FALSE),IF(OR(AJ333=1,AJ333=2),VLOOKUP(AH333,INDEX((係数_乗用_ガソリン,係数_乗用_CNG,係数_乗用_軽油,係数_乗用_メタノール,係数_乗用_LPG),1,1,AR333):INDEX((係数_乗用_ガソリン,係数_乗用_CNG,係数_乗用_軽油,係数_乗用_メタノール,係数_乗用_LPG),125,5,AR333),3,FALSE))))))</f>
        <v/>
      </c>
      <c r="AP333" s="361" t="str">
        <f t="shared" si="135"/>
        <v/>
      </c>
      <c r="AQ333" s="363" t="str">
        <f t="shared" si="136"/>
        <v/>
      </c>
      <c r="AR333" s="361" t="str">
        <f t="shared" si="137"/>
        <v/>
      </c>
      <c r="AS333" s="363" t="str">
        <f t="shared" si="138"/>
        <v/>
      </c>
      <c r="AT333" s="364" t="str">
        <f t="shared" si="139"/>
        <v/>
      </c>
      <c r="AX333" s="607" t="b">
        <f t="shared" si="147"/>
        <v>0</v>
      </c>
      <c r="AY333" s="6" t="str">
        <f t="shared" si="148"/>
        <v>FALSEFALSEFALSE</v>
      </c>
      <c r="AZ333" s="608">
        <f t="shared" si="140"/>
        <v>0</v>
      </c>
      <c r="BA333" s="609" t="str">
        <f t="shared" si="149"/>
        <v/>
      </c>
      <c r="BB333" s="609">
        <f t="shared" si="141"/>
        <v>0</v>
      </c>
      <c r="BC333" s="604" t="str">
        <f t="shared" si="142"/>
        <v/>
      </c>
    </row>
    <row r="334" spans="1:55">
      <c r="A334" s="366">
        <v>277</v>
      </c>
      <c r="B334" s="108"/>
      <c r="C334" s="286"/>
      <c r="D334" s="287"/>
      <c r="E334" s="287"/>
      <c r="F334" s="288"/>
      <c r="G334" s="290"/>
      <c r="H334" s="107"/>
      <c r="I334" s="290"/>
      <c r="J334" s="107"/>
      <c r="K334" s="358" t="str">
        <f t="shared" si="120"/>
        <v/>
      </c>
      <c r="L334" s="358">
        <f t="shared" si="143"/>
        <v>0</v>
      </c>
      <c r="M334" s="358">
        <f t="shared" si="144"/>
        <v>0</v>
      </c>
      <c r="N334" s="359" t="str">
        <f t="shared" si="145"/>
        <v/>
      </c>
      <c r="O334" s="359" t="str">
        <f t="shared" si="121"/>
        <v/>
      </c>
      <c r="P334" s="359" t="str">
        <f t="shared" si="122"/>
        <v/>
      </c>
      <c r="Q334" s="359" t="str">
        <f t="shared" si="123"/>
        <v/>
      </c>
      <c r="R334" s="359" t="str">
        <f t="shared" si="124"/>
        <v/>
      </c>
      <c r="S334" s="359" t="str">
        <f t="shared" si="125"/>
        <v/>
      </c>
      <c r="T334" s="431"/>
      <c r="U334" s="515"/>
      <c r="V334" s="108"/>
      <c r="W334" s="109"/>
      <c r="X334" s="110"/>
      <c r="Y334" s="111"/>
      <c r="Z334" s="113"/>
      <c r="AA334" s="112"/>
      <c r="AB334" s="431" t="str">
        <f t="shared" si="126"/>
        <v/>
      </c>
      <c r="AC334" s="704" t="str">
        <f t="shared" si="146"/>
        <v/>
      </c>
      <c r="AD334" s="622"/>
      <c r="AE334" s="462"/>
      <c r="AF334" s="360" t="str">
        <f t="shared" si="127"/>
        <v/>
      </c>
      <c r="AG334" s="360" t="str">
        <f t="shared" si="128"/>
        <v/>
      </c>
      <c r="AH334" s="361" t="str">
        <f t="shared" si="129"/>
        <v/>
      </c>
      <c r="AI334" s="361" t="str">
        <f t="shared" si="130"/>
        <v/>
      </c>
      <c r="AJ334" s="361" t="str">
        <f t="shared" si="131"/>
        <v/>
      </c>
      <c r="AK334" s="361" t="str">
        <f t="shared" si="132"/>
        <v/>
      </c>
      <c r="AL334" s="361" t="str">
        <f t="shared" si="133"/>
        <v/>
      </c>
      <c r="AM334" s="361" t="str">
        <f t="shared" si="134"/>
        <v/>
      </c>
      <c r="AN334" s="362" t="str">
        <f>IF(AF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2,FALSE),IF(OR(AJ334=1,AJ334=2),VLOOKUP(AH334,INDEX((係数_乗用_ガソリン,係数_乗用_CNG,係数_乗用_軽油,係数_乗用_メタノール,係数_乗用_LPG),1,1,AR334):INDEX((係数_乗用_ガソリン,係数_乗用_CNG,係数_乗用_軽油,係数_乗用_メタノール,係数_乗用_LPG),125,5,AR334),2,FALSE))))))</f>
        <v/>
      </c>
      <c r="AO334" s="362" t="str">
        <f>IF(T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3,FALSE),IF(OR(AJ334=1,AJ334=2),VLOOKUP(AH334,INDEX((係数_乗用_ガソリン,係数_乗用_CNG,係数_乗用_軽油,係数_乗用_メタノール,係数_乗用_LPG),1,1,AR334):INDEX((係数_乗用_ガソリン,係数_乗用_CNG,係数_乗用_軽油,係数_乗用_メタノール,係数_乗用_LPG),125,5,AR334),3,FALSE))))))</f>
        <v/>
      </c>
      <c r="AP334" s="361" t="str">
        <f t="shared" si="135"/>
        <v/>
      </c>
      <c r="AQ334" s="363" t="str">
        <f t="shared" si="136"/>
        <v/>
      </c>
      <c r="AR334" s="361" t="str">
        <f t="shared" si="137"/>
        <v/>
      </c>
      <c r="AS334" s="363" t="str">
        <f t="shared" si="138"/>
        <v/>
      </c>
      <c r="AT334" s="364" t="str">
        <f t="shared" si="139"/>
        <v/>
      </c>
      <c r="AX334" s="607" t="b">
        <f t="shared" si="147"/>
        <v>0</v>
      </c>
      <c r="AY334" s="6" t="str">
        <f t="shared" si="148"/>
        <v>FALSEFALSEFALSE</v>
      </c>
      <c r="AZ334" s="608">
        <f t="shared" si="140"/>
        <v>0</v>
      </c>
      <c r="BA334" s="609" t="str">
        <f t="shared" si="149"/>
        <v/>
      </c>
      <c r="BB334" s="609">
        <f t="shared" si="141"/>
        <v>0</v>
      </c>
      <c r="BC334" s="604" t="str">
        <f t="shared" si="142"/>
        <v/>
      </c>
    </row>
    <row r="335" spans="1:55">
      <c r="A335" s="366">
        <v>278</v>
      </c>
      <c r="B335" s="108"/>
      <c r="C335" s="286"/>
      <c r="D335" s="287"/>
      <c r="E335" s="287"/>
      <c r="F335" s="288"/>
      <c r="G335" s="290"/>
      <c r="H335" s="107"/>
      <c r="I335" s="290"/>
      <c r="J335" s="107"/>
      <c r="K335" s="358" t="str">
        <f t="shared" si="120"/>
        <v/>
      </c>
      <c r="L335" s="358">
        <f t="shared" si="143"/>
        <v>0</v>
      </c>
      <c r="M335" s="358">
        <f t="shared" si="144"/>
        <v>0</v>
      </c>
      <c r="N335" s="359" t="str">
        <f t="shared" si="145"/>
        <v/>
      </c>
      <c r="O335" s="359" t="str">
        <f t="shared" si="121"/>
        <v/>
      </c>
      <c r="P335" s="359" t="str">
        <f t="shared" si="122"/>
        <v/>
      </c>
      <c r="Q335" s="359" t="str">
        <f t="shared" si="123"/>
        <v/>
      </c>
      <c r="R335" s="359" t="str">
        <f t="shared" si="124"/>
        <v/>
      </c>
      <c r="S335" s="359" t="str">
        <f t="shared" si="125"/>
        <v/>
      </c>
      <c r="T335" s="431"/>
      <c r="U335" s="515"/>
      <c r="V335" s="108"/>
      <c r="W335" s="109"/>
      <c r="X335" s="110"/>
      <c r="Y335" s="111"/>
      <c r="Z335" s="113"/>
      <c r="AA335" s="112"/>
      <c r="AB335" s="431" t="str">
        <f t="shared" si="126"/>
        <v/>
      </c>
      <c r="AC335" s="704" t="str">
        <f t="shared" si="146"/>
        <v/>
      </c>
      <c r="AD335" s="622"/>
      <c r="AE335" s="462"/>
      <c r="AF335" s="360" t="str">
        <f t="shared" si="127"/>
        <v/>
      </c>
      <c r="AG335" s="360" t="str">
        <f t="shared" si="128"/>
        <v/>
      </c>
      <c r="AH335" s="361" t="str">
        <f t="shared" si="129"/>
        <v/>
      </c>
      <c r="AI335" s="361" t="str">
        <f t="shared" si="130"/>
        <v/>
      </c>
      <c r="AJ335" s="361" t="str">
        <f t="shared" si="131"/>
        <v/>
      </c>
      <c r="AK335" s="361" t="str">
        <f t="shared" si="132"/>
        <v/>
      </c>
      <c r="AL335" s="361" t="str">
        <f t="shared" si="133"/>
        <v/>
      </c>
      <c r="AM335" s="361" t="str">
        <f t="shared" si="134"/>
        <v/>
      </c>
      <c r="AN335" s="362" t="str">
        <f>IF(AF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2,FALSE),IF(OR(AJ335=1,AJ335=2),VLOOKUP(AH335,INDEX((係数_乗用_ガソリン,係数_乗用_CNG,係数_乗用_軽油,係数_乗用_メタノール,係数_乗用_LPG),1,1,AR335):INDEX((係数_乗用_ガソリン,係数_乗用_CNG,係数_乗用_軽油,係数_乗用_メタノール,係数_乗用_LPG),125,5,AR335),2,FALSE))))))</f>
        <v/>
      </c>
      <c r="AO335" s="362" t="str">
        <f>IF(T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3,FALSE),IF(OR(AJ335=1,AJ335=2),VLOOKUP(AH335,INDEX((係数_乗用_ガソリン,係数_乗用_CNG,係数_乗用_軽油,係数_乗用_メタノール,係数_乗用_LPG),1,1,AR335):INDEX((係数_乗用_ガソリン,係数_乗用_CNG,係数_乗用_軽油,係数_乗用_メタノール,係数_乗用_LPG),125,5,AR335),3,FALSE))))))</f>
        <v/>
      </c>
      <c r="AP335" s="361" t="str">
        <f t="shared" si="135"/>
        <v/>
      </c>
      <c r="AQ335" s="363" t="str">
        <f t="shared" si="136"/>
        <v/>
      </c>
      <c r="AR335" s="361" t="str">
        <f t="shared" si="137"/>
        <v/>
      </c>
      <c r="AS335" s="363" t="str">
        <f t="shared" si="138"/>
        <v/>
      </c>
      <c r="AT335" s="364" t="str">
        <f t="shared" si="139"/>
        <v/>
      </c>
      <c r="AX335" s="607" t="b">
        <f t="shared" si="147"/>
        <v>0</v>
      </c>
      <c r="AY335" s="6" t="str">
        <f t="shared" si="148"/>
        <v>FALSEFALSEFALSE</v>
      </c>
      <c r="AZ335" s="608">
        <f t="shared" si="140"/>
        <v>0</v>
      </c>
      <c r="BA335" s="609" t="str">
        <f t="shared" si="149"/>
        <v/>
      </c>
      <c r="BB335" s="609">
        <f t="shared" si="141"/>
        <v>0</v>
      </c>
      <c r="BC335" s="604" t="str">
        <f t="shared" si="142"/>
        <v/>
      </c>
    </row>
    <row r="336" spans="1:55">
      <c r="A336" s="366">
        <v>279</v>
      </c>
      <c r="B336" s="108"/>
      <c r="C336" s="286"/>
      <c r="D336" s="287"/>
      <c r="E336" s="287"/>
      <c r="F336" s="288"/>
      <c r="G336" s="290"/>
      <c r="H336" s="107"/>
      <c r="I336" s="290"/>
      <c r="J336" s="107"/>
      <c r="K336" s="358" t="str">
        <f t="shared" si="120"/>
        <v/>
      </c>
      <c r="L336" s="358">
        <f t="shared" si="143"/>
        <v>0</v>
      </c>
      <c r="M336" s="358">
        <f t="shared" si="144"/>
        <v>0</v>
      </c>
      <c r="N336" s="359" t="str">
        <f t="shared" si="145"/>
        <v/>
      </c>
      <c r="O336" s="359" t="str">
        <f t="shared" si="121"/>
        <v/>
      </c>
      <c r="P336" s="359" t="str">
        <f t="shared" si="122"/>
        <v/>
      </c>
      <c r="Q336" s="359" t="str">
        <f t="shared" si="123"/>
        <v/>
      </c>
      <c r="R336" s="359" t="str">
        <f t="shared" si="124"/>
        <v/>
      </c>
      <c r="S336" s="359" t="str">
        <f t="shared" si="125"/>
        <v/>
      </c>
      <c r="T336" s="431"/>
      <c r="U336" s="515"/>
      <c r="V336" s="108"/>
      <c r="W336" s="109"/>
      <c r="X336" s="110"/>
      <c r="Y336" s="111"/>
      <c r="Z336" s="113"/>
      <c r="AA336" s="112"/>
      <c r="AB336" s="431" t="str">
        <f t="shared" si="126"/>
        <v/>
      </c>
      <c r="AC336" s="704" t="str">
        <f t="shared" si="146"/>
        <v/>
      </c>
      <c r="AD336" s="622"/>
      <c r="AE336" s="462"/>
      <c r="AF336" s="360" t="str">
        <f t="shared" si="127"/>
        <v/>
      </c>
      <c r="AG336" s="360" t="str">
        <f t="shared" si="128"/>
        <v/>
      </c>
      <c r="AH336" s="361" t="str">
        <f t="shared" si="129"/>
        <v/>
      </c>
      <c r="AI336" s="361" t="str">
        <f t="shared" si="130"/>
        <v/>
      </c>
      <c r="AJ336" s="361" t="str">
        <f t="shared" si="131"/>
        <v/>
      </c>
      <c r="AK336" s="361" t="str">
        <f t="shared" si="132"/>
        <v/>
      </c>
      <c r="AL336" s="361" t="str">
        <f t="shared" si="133"/>
        <v/>
      </c>
      <c r="AM336" s="361" t="str">
        <f t="shared" si="134"/>
        <v/>
      </c>
      <c r="AN336" s="362" t="str">
        <f>IF(AF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2,FALSE),IF(OR(AJ336=1,AJ336=2),VLOOKUP(AH336,INDEX((係数_乗用_ガソリン,係数_乗用_CNG,係数_乗用_軽油,係数_乗用_メタノール,係数_乗用_LPG),1,1,AR336):INDEX((係数_乗用_ガソリン,係数_乗用_CNG,係数_乗用_軽油,係数_乗用_メタノール,係数_乗用_LPG),125,5,AR336),2,FALSE))))))</f>
        <v/>
      </c>
      <c r="AO336" s="362" t="str">
        <f>IF(T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3,FALSE),IF(OR(AJ336=1,AJ336=2),VLOOKUP(AH336,INDEX((係数_乗用_ガソリン,係数_乗用_CNG,係数_乗用_軽油,係数_乗用_メタノール,係数_乗用_LPG),1,1,AR336):INDEX((係数_乗用_ガソリン,係数_乗用_CNG,係数_乗用_軽油,係数_乗用_メタノール,係数_乗用_LPG),125,5,AR336),3,FALSE))))))</f>
        <v/>
      </c>
      <c r="AP336" s="361" t="str">
        <f t="shared" si="135"/>
        <v/>
      </c>
      <c r="AQ336" s="363" t="str">
        <f t="shared" si="136"/>
        <v/>
      </c>
      <c r="AR336" s="361" t="str">
        <f t="shared" si="137"/>
        <v/>
      </c>
      <c r="AS336" s="363" t="str">
        <f t="shared" si="138"/>
        <v/>
      </c>
      <c r="AT336" s="364" t="str">
        <f t="shared" si="139"/>
        <v/>
      </c>
      <c r="AX336" s="607" t="b">
        <f t="shared" si="147"/>
        <v>0</v>
      </c>
      <c r="AY336" s="6" t="str">
        <f t="shared" si="148"/>
        <v>FALSEFALSEFALSE</v>
      </c>
      <c r="AZ336" s="608">
        <f t="shared" si="140"/>
        <v>0</v>
      </c>
      <c r="BA336" s="609" t="str">
        <f t="shared" si="149"/>
        <v/>
      </c>
      <c r="BB336" s="609">
        <f t="shared" si="141"/>
        <v>0</v>
      </c>
      <c r="BC336" s="604" t="str">
        <f t="shared" si="142"/>
        <v/>
      </c>
    </row>
    <row r="337" spans="1:55">
      <c r="A337" s="366">
        <v>280</v>
      </c>
      <c r="B337" s="108"/>
      <c r="C337" s="286"/>
      <c r="D337" s="287"/>
      <c r="E337" s="287"/>
      <c r="F337" s="288"/>
      <c r="G337" s="290"/>
      <c r="H337" s="107"/>
      <c r="I337" s="290"/>
      <c r="J337" s="107"/>
      <c r="K337" s="358" t="str">
        <f t="shared" si="120"/>
        <v/>
      </c>
      <c r="L337" s="358">
        <f t="shared" si="143"/>
        <v>0</v>
      </c>
      <c r="M337" s="358">
        <f t="shared" si="144"/>
        <v>0</v>
      </c>
      <c r="N337" s="359" t="str">
        <f t="shared" si="145"/>
        <v/>
      </c>
      <c r="O337" s="359" t="str">
        <f t="shared" si="121"/>
        <v/>
      </c>
      <c r="P337" s="359" t="str">
        <f t="shared" si="122"/>
        <v/>
      </c>
      <c r="Q337" s="359" t="str">
        <f t="shared" si="123"/>
        <v/>
      </c>
      <c r="R337" s="359" t="str">
        <f t="shared" si="124"/>
        <v/>
      </c>
      <c r="S337" s="359" t="str">
        <f t="shared" si="125"/>
        <v/>
      </c>
      <c r="T337" s="431"/>
      <c r="U337" s="515"/>
      <c r="V337" s="108"/>
      <c r="W337" s="109"/>
      <c r="X337" s="110"/>
      <c r="Y337" s="111"/>
      <c r="Z337" s="113"/>
      <c r="AA337" s="112"/>
      <c r="AB337" s="431" t="str">
        <f t="shared" si="126"/>
        <v/>
      </c>
      <c r="AC337" s="704" t="str">
        <f t="shared" si="146"/>
        <v/>
      </c>
      <c r="AD337" s="622"/>
      <c r="AE337" s="462"/>
      <c r="AF337" s="360" t="str">
        <f t="shared" si="127"/>
        <v/>
      </c>
      <c r="AG337" s="360" t="str">
        <f t="shared" si="128"/>
        <v/>
      </c>
      <c r="AH337" s="361" t="str">
        <f t="shared" si="129"/>
        <v/>
      </c>
      <c r="AI337" s="361" t="str">
        <f t="shared" si="130"/>
        <v/>
      </c>
      <c r="AJ337" s="361" t="str">
        <f t="shared" si="131"/>
        <v/>
      </c>
      <c r="AK337" s="361" t="str">
        <f t="shared" si="132"/>
        <v/>
      </c>
      <c r="AL337" s="361" t="str">
        <f t="shared" si="133"/>
        <v/>
      </c>
      <c r="AM337" s="361" t="str">
        <f t="shared" si="134"/>
        <v/>
      </c>
      <c r="AN337" s="362" t="str">
        <f>IF(AF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2,FALSE),IF(OR(AJ337=1,AJ337=2),VLOOKUP(AH337,INDEX((係数_乗用_ガソリン,係数_乗用_CNG,係数_乗用_軽油,係数_乗用_メタノール,係数_乗用_LPG),1,1,AR337):INDEX((係数_乗用_ガソリン,係数_乗用_CNG,係数_乗用_軽油,係数_乗用_メタノール,係数_乗用_LPG),125,5,AR337),2,FALSE))))))</f>
        <v/>
      </c>
      <c r="AO337" s="362" t="str">
        <f>IF(T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3,FALSE),IF(OR(AJ337=1,AJ337=2),VLOOKUP(AH337,INDEX((係数_乗用_ガソリン,係数_乗用_CNG,係数_乗用_軽油,係数_乗用_メタノール,係数_乗用_LPG),1,1,AR337):INDEX((係数_乗用_ガソリン,係数_乗用_CNG,係数_乗用_軽油,係数_乗用_メタノール,係数_乗用_LPG),125,5,AR337),3,FALSE))))))</f>
        <v/>
      </c>
      <c r="AP337" s="361" t="str">
        <f t="shared" si="135"/>
        <v/>
      </c>
      <c r="AQ337" s="363" t="str">
        <f t="shared" si="136"/>
        <v/>
      </c>
      <c r="AR337" s="361" t="str">
        <f t="shared" si="137"/>
        <v/>
      </c>
      <c r="AS337" s="363" t="str">
        <f t="shared" si="138"/>
        <v/>
      </c>
      <c r="AT337" s="364" t="str">
        <f t="shared" si="139"/>
        <v/>
      </c>
      <c r="AX337" s="607" t="b">
        <f t="shared" si="147"/>
        <v>0</v>
      </c>
      <c r="AY337" s="6" t="str">
        <f t="shared" si="148"/>
        <v>FALSEFALSEFALSE</v>
      </c>
      <c r="AZ337" s="608">
        <f t="shared" si="140"/>
        <v>0</v>
      </c>
      <c r="BA337" s="609" t="str">
        <f t="shared" si="149"/>
        <v/>
      </c>
      <c r="BB337" s="609">
        <f t="shared" si="141"/>
        <v>0</v>
      </c>
      <c r="BC337" s="604" t="str">
        <f t="shared" si="142"/>
        <v/>
      </c>
    </row>
    <row r="338" spans="1:55">
      <c r="A338" s="366">
        <v>281</v>
      </c>
      <c r="B338" s="108"/>
      <c r="C338" s="286"/>
      <c r="D338" s="287"/>
      <c r="E338" s="287"/>
      <c r="F338" s="288"/>
      <c r="G338" s="290"/>
      <c r="H338" s="107"/>
      <c r="I338" s="290"/>
      <c r="J338" s="107"/>
      <c r="K338" s="358" t="str">
        <f t="shared" si="120"/>
        <v/>
      </c>
      <c r="L338" s="358">
        <f t="shared" si="143"/>
        <v>0</v>
      </c>
      <c r="M338" s="358">
        <f t="shared" si="144"/>
        <v>0</v>
      </c>
      <c r="N338" s="359" t="str">
        <f t="shared" si="145"/>
        <v/>
      </c>
      <c r="O338" s="359" t="str">
        <f t="shared" si="121"/>
        <v/>
      </c>
      <c r="P338" s="359" t="str">
        <f t="shared" si="122"/>
        <v/>
      </c>
      <c r="Q338" s="359" t="str">
        <f t="shared" si="123"/>
        <v/>
      </c>
      <c r="R338" s="359" t="str">
        <f t="shared" si="124"/>
        <v/>
      </c>
      <c r="S338" s="359" t="str">
        <f t="shared" si="125"/>
        <v/>
      </c>
      <c r="T338" s="431"/>
      <c r="U338" s="515"/>
      <c r="V338" s="108"/>
      <c r="W338" s="109"/>
      <c r="X338" s="110"/>
      <c r="Y338" s="111"/>
      <c r="Z338" s="113"/>
      <c r="AA338" s="112"/>
      <c r="AB338" s="431" t="str">
        <f t="shared" si="126"/>
        <v/>
      </c>
      <c r="AC338" s="704" t="str">
        <f t="shared" si="146"/>
        <v/>
      </c>
      <c r="AD338" s="622"/>
      <c r="AE338" s="462"/>
      <c r="AF338" s="360" t="str">
        <f t="shared" si="127"/>
        <v/>
      </c>
      <c r="AG338" s="360" t="str">
        <f t="shared" si="128"/>
        <v/>
      </c>
      <c r="AH338" s="361" t="str">
        <f t="shared" si="129"/>
        <v/>
      </c>
      <c r="AI338" s="361" t="str">
        <f t="shared" si="130"/>
        <v/>
      </c>
      <c r="AJ338" s="361" t="str">
        <f t="shared" si="131"/>
        <v/>
      </c>
      <c r="AK338" s="361" t="str">
        <f t="shared" si="132"/>
        <v/>
      </c>
      <c r="AL338" s="361" t="str">
        <f t="shared" si="133"/>
        <v/>
      </c>
      <c r="AM338" s="361" t="str">
        <f t="shared" si="134"/>
        <v/>
      </c>
      <c r="AN338" s="362" t="str">
        <f>IF(AF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2,FALSE),IF(OR(AJ338=1,AJ338=2),VLOOKUP(AH338,INDEX((係数_乗用_ガソリン,係数_乗用_CNG,係数_乗用_軽油,係数_乗用_メタノール,係数_乗用_LPG),1,1,AR338):INDEX((係数_乗用_ガソリン,係数_乗用_CNG,係数_乗用_軽油,係数_乗用_メタノール,係数_乗用_LPG),125,5,AR338),2,FALSE))))))</f>
        <v/>
      </c>
      <c r="AO338" s="362" t="str">
        <f>IF(T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3,FALSE),IF(OR(AJ338=1,AJ338=2),VLOOKUP(AH338,INDEX((係数_乗用_ガソリン,係数_乗用_CNG,係数_乗用_軽油,係数_乗用_メタノール,係数_乗用_LPG),1,1,AR338):INDEX((係数_乗用_ガソリン,係数_乗用_CNG,係数_乗用_軽油,係数_乗用_メタノール,係数_乗用_LPG),125,5,AR338),3,FALSE))))))</f>
        <v/>
      </c>
      <c r="AP338" s="361" t="str">
        <f t="shared" si="135"/>
        <v/>
      </c>
      <c r="AQ338" s="363" t="str">
        <f t="shared" si="136"/>
        <v/>
      </c>
      <c r="AR338" s="361" t="str">
        <f t="shared" si="137"/>
        <v/>
      </c>
      <c r="AS338" s="363" t="str">
        <f t="shared" si="138"/>
        <v/>
      </c>
      <c r="AT338" s="364" t="str">
        <f t="shared" si="139"/>
        <v/>
      </c>
      <c r="AX338" s="607" t="b">
        <f t="shared" si="147"/>
        <v>0</v>
      </c>
      <c r="AY338" s="6" t="str">
        <f t="shared" si="148"/>
        <v>FALSEFALSEFALSE</v>
      </c>
      <c r="AZ338" s="608">
        <f t="shared" si="140"/>
        <v>0</v>
      </c>
      <c r="BA338" s="609" t="str">
        <f t="shared" si="149"/>
        <v/>
      </c>
      <c r="BB338" s="609">
        <f t="shared" si="141"/>
        <v>0</v>
      </c>
      <c r="BC338" s="604" t="str">
        <f t="shared" si="142"/>
        <v/>
      </c>
    </row>
    <row r="339" spans="1:55">
      <c r="A339" s="366">
        <v>282</v>
      </c>
      <c r="B339" s="108"/>
      <c r="C339" s="286"/>
      <c r="D339" s="287"/>
      <c r="E339" s="287"/>
      <c r="F339" s="288"/>
      <c r="G339" s="290"/>
      <c r="H339" s="107"/>
      <c r="I339" s="290"/>
      <c r="J339" s="107"/>
      <c r="K339" s="358" t="str">
        <f t="shared" si="120"/>
        <v/>
      </c>
      <c r="L339" s="358">
        <f t="shared" si="143"/>
        <v>0</v>
      </c>
      <c r="M339" s="358">
        <f t="shared" si="144"/>
        <v>0</v>
      </c>
      <c r="N339" s="359" t="str">
        <f t="shared" si="145"/>
        <v/>
      </c>
      <c r="O339" s="359" t="str">
        <f t="shared" si="121"/>
        <v/>
      </c>
      <c r="P339" s="359" t="str">
        <f t="shared" si="122"/>
        <v/>
      </c>
      <c r="Q339" s="359" t="str">
        <f t="shared" si="123"/>
        <v/>
      </c>
      <c r="R339" s="359" t="str">
        <f t="shared" si="124"/>
        <v/>
      </c>
      <c r="S339" s="359" t="str">
        <f t="shared" si="125"/>
        <v/>
      </c>
      <c r="T339" s="431"/>
      <c r="U339" s="515"/>
      <c r="V339" s="108"/>
      <c r="W339" s="109"/>
      <c r="X339" s="110"/>
      <c r="Y339" s="111"/>
      <c r="Z339" s="113"/>
      <c r="AA339" s="112"/>
      <c r="AB339" s="431" t="str">
        <f t="shared" si="126"/>
        <v/>
      </c>
      <c r="AC339" s="704" t="str">
        <f t="shared" si="146"/>
        <v/>
      </c>
      <c r="AD339" s="622"/>
      <c r="AE339" s="462"/>
      <c r="AF339" s="360" t="str">
        <f t="shared" si="127"/>
        <v/>
      </c>
      <c r="AG339" s="360" t="str">
        <f t="shared" si="128"/>
        <v/>
      </c>
      <c r="AH339" s="361" t="str">
        <f t="shared" si="129"/>
        <v/>
      </c>
      <c r="AI339" s="361" t="str">
        <f t="shared" si="130"/>
        <v/>
      </c>
      <c r="AJ339" s="361" t="str">
        <f t="shared" si="131"/>
        <v/>
      </c>
      <c r="AK339" s="361" t="str">
        <f t="shared" si="132"/>
        <v/>
      </c>
      <c r="AL339" s="361" t="str">
        <f t="shared" si="133"/>
        <v/>
      </c>
      <c r="AM339" s="361" t="str">
        <f t="shared" si="134"/>
        <v/>
      </c>
      <c r="AN339" s="362" t="str">
        <f>IF(AF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2,FALSE),IF(OR(AJ339=1,AJ339=2),VLOOKUP(AH339,INDEX((係数_乗用_ガソリン,係数_乗用_CNG,係数_乗用_軽油,係数_乗用_メタノール,係数_乗用_LPG),1,1,AR339):INDEX((係数_乗用_ガソリン,係数_乗用_CNG,係数_乗用_軽油,係数_乗用_メタノール,係数_乗用_LPG),125,5,AR339),2,FALSE))))))</f>
        <v/>
      </c>
      <c r="AO339" s="362" t="str">
        <f>IF(T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3,FALSE),IF(OR(AJ339=1,AJ339=2),VLOOKUP(AH339,INDEX((係数_乗用_ガソリン,係数_乗用_CNG,係数_乗用_軽油,係数_乗用_メタノール,係数_乗用_LPG),1,1,AR339):INDEX((係数_乗用_ガソリン,係数_乗用_CNG,係数_乗用_軽油,係数_乗用_メタノール,係数_乗用_LPG),125,5,AR339),3,FALSE))))))</f>
        <v/>
      </c>
      <c r="AP339" s="361" t="str">
        <f t="shared" si="135"/>
        <v/>
      </c>
      <c r="AQ339" s="363" t="str">
        <f t="shared" si="136"/>
        <v/>
      </c>
      <c r="AR339" s="361" t="str">
        <f t="shared" si="137"/>
        <v/>
      </c>
      <c r="AS339" s="363" t="str">
        <f t="shared" si="138"/>
        <v/>
      </c>
      <c r="AT339" s="364" t="str">
        <f t="shared" si="139"/>
        <v/>
      </c>
      <c r="AX339" s="607" t="b">
        <f t="shared" si="147"/>
        <v>0</v>
      </c>
      <c r="AY339" s="6" t="str">
        <f t="shared" si="148"/>
        <v>FALSEFALSEFALSE</v>
      </c>
      <c r="AZ339" s="608">
        <f t="shared" si="140"/>
        <v>0</v>
      </c>
      <c r="BA339" s="609" t="str">
        <f t="shared" si="149"/>
        <v/>
      </c>
      <c r="BB339" s="609">
        <f t="shared" si="141"/>
        <v>0</v>
      </c>
      <c r="BC339" s="604" t="str">
        <f t="shared" si="142"/>
        <v/>
      </c>
    </row>
    <row r="340" spans="1:55">
      <c r="A340" s="366">
        <v>283</v>
      </c>
      <c r="B340" s="108"/>
      <c r="C340" s="286"/>
      <c r="D340" s="287"/>
      <c r="E340" s="287"/>
      <c r="F340" s="288"/>
      <c r="G340" s="290"/>
      <c r="H340" s="107"/>
      <c r="I340" s="290"/>
      <c r="J340" s="107"/>
      <c r="K340" s="358" t="str">
        <f t="shared" si="120"/>
        <v/>
      </c>
      <c r="L340" s="358">
        <f t="shared" si="143"/>
        <v>0</v>
      </c>
      <c r="M340" s="358">
        <f t="shared" si="144"/>
        <v>0</v>
      </c>
      <c r="N340" s="359" t="str">
        <f t="shared" si="145"/>
        <v/>
      </c>
      <c r="O340" s="359" t="str">
        <f t="shared" si="121"/>
        <v/>
      </c>
      <c r="P340" s="359" t="str">
        <f t="shared" si="122"/>
        <v/>
      </c>
      <c r="Q340" s="359" t="str">
        <f t="shared" si="123"/>
        <v/>
      </c>
      <c r="R340" s="359" t="str">
        <f t="shared" si="124"/>
        <v/>
      </c>
      <c r="S340" s="359" t="str">
        <f t="shared" si="125"/>
        <v/>
      </c>
      <c r="T340" s="431"/>
      <c r="U340" s="515"/>
      <c r="V340" s="108"/>
      <c r="W340" s="109"/>
      <c r="X340" s="110"/>
      <c r="Y340" s="111"/>
      <c r="Z340" s="113"/>
      <c r="AA340" s="112"/>
      <c r="AB340" s="431" t="str">
        <f t="shared" si="126"/>
        <v/>
      </c>
      <c r="AC340" s="704" t="str">
        <f t="shared" si="146"/>
        <v/>
      </c>
      <c r="AD340" s="622"/>
      <c r="AE340" s="462"/>
      <c r="AF340" s="360" t="str">
        <f t="shared" si="127"/>
        <v/>
      </c>
      <c r="AG340" s="360" t="str">
        <f t="shared" si="128"/>
        <v/>
      </c>
      <c r="AH340" s="361" t="str">
        <f t="shared" si="129"/>
        <v/>
      </c>
      <c r="AI340" s="361" t="str">
        <f t="shared" si="130"/>
        <v/>
      </c>
      <c r="AJ340" s="361" t="str">
        <f t="shared" si="131"/>
        <v/>
      </c>
      <c r="AK340" s="361" t="str">
        <f t="shared" si="132"/>
        <v/>
      </c>
      <c r="AL340" s="361" t="str">
        <f t="shared" si="133"/>
        <v/>
      </c>
      <c r="AM340" s="361" t="str">
        <f t="shared" si="134"/>
        <v/>
      </c>
      <c r="AN340" s="362" t="str">
        <f>IF(AF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2,FALSE),IF(OR(AJ340=1,AJ340=2),VLOOKUP(AH340,INDEX((係数_乗用_ガソリン,係数_乗用_CNG,係数_乗用_軽油,係数_乗用_メタノール,係数_乗用_LPG),1,1,AR340):INDEX((係数_乗用_ガソリン,係数_乗用_CNG,係数_乗用_軽油,係数_乗用_メタノール,係数_乗用_LPG),125,5,AR340),2,FALSE))))))</f>
        <v/>
      </c>
      <c r="AO340" s="362" t="str">
        <f>IF(T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3,FALSE),IF(OR(AJ340=1,AJ340=2),VLOOKUP(AH340,INDEX((係数_乗用_ガソリン,係数_乗用_CNG,係数_乗用_軽油,係数_乗用_メタノール,係数_乗用_LPG),1,1,AR340):INDEX((係数_乗用_ガソリン,係数_乗用_CNG,係数_乗用_軽油,係数_乗用_メタノール,係数_乗用_LPG),125,5,AR340),3,FALSE))))))</f>
        <v/>
      </c>
      <c r="AP340" s="361" t="str">
        <f t="shared" si="135"/>
        <v/>
      </c>
      <c r="AQ340" s="363" t="str">
        <f t="shared" si="136"/>
        <v/>
      </c>
      <c r="AR340" s="361" t="str">
        <f t="shared" si="137"/>
        <v/>
      </c>
      <c r="AS340" s="363" t="str">
        <f t="shared" si="138"/>
        <v/>
      </c>
      <c r="AT340" s="364" t="str">
        <f t="shared" si="139"/>
        <v/>
      </c>
      <c r="AX340" s="607" t="b">
        <f t="shared" si="147"/>
        <v>0</v>
      </c>
      <c r="AY340" s="6" t="str">
        <f t="shared" si="148"/>
        <v>FALSEFALSEFALSE</v>
      </c>
      <c r="AZ340" s="608">
        <f t="shared" si="140"/>
        <v>0</v>
      </c>
      <c r="BA340" s="609" t="str">
        <f t="shared" si="149"/>
        <v/>
      </c>
      <c r="BB340" s="609">
        <f t="shared" si="141"/>
        <v>0</v>
      </c>
      <c r="BC340" s="604" t="str">
        <f t="shared" si="142"/>
        <v/>
      </c>
    </row>
    <row r="341" spans="1:55">
      <c r="A341" s="366">
        <v>284</v>
      </c>
      <c r="B341" s="108"/>
      <c r="C341" s="286"/>
      <c r="D341" s="287"/>
      <c r="E341" s="287"/>
      <c r="F341" s="288"/>
      <c r="G341" s="290"/>
      <c r="H341" s="107"/>
      <c r="I341" s="290"/>
      <c r="J341" s="107"/>
      <c r="K341" s="358" t="str">
        <f t="shared" si="120"/>
        <v/>
      </c>
      <c r="L341" s="358">
        <f t="shared" si="143"/>
        <v>0</v>
      </c>
      <c r="M341" s="358">
        <f t="shared" si="144"/>
        <v>0</v>
      </c>
      <c r="N341" s="359" t="str">
        <f t="shared" si="145"/>
        <v/>
      </c>
      <c r="O341" s="359" t="str">
        <f t="shared" si="121"/>
        <v/>
      </c>
      <c r="P341" s="359" t="str">
        <f t="shared" si="122"/>
        <v/>
      </c>
      <c r="Q341" s="359" t="str">
        <f t="shared" si="123"/>
        <v/>
      </c>
      <c r="R341" s="359" t="str">
        <f t="shared" si="124"/>
        <v/>
      </c>
      <c r="S341" s="359" t="str">
        <f t="shared" si="125"/>
        <v/>
      </c>
      <c r="T341" s="431"/>
      <c r="U341" s="515"/>
      <c r="V341" s="108"/>
      <c r="W341" s="109"/>
      <c r="X341" s="110"/>
      <c r="Y341" s="111"/>
      <c r="Z341" s="113"/>
      <c r="AA341" s="112"/>
      <c r="AB341" s="431" t="str">
        <f t="shared" si="126"/>
        <v/>
      </c>
      <c r="AC341" s="704" t="str">
        <f t="shared" si="146"/>
        <v/>
      </c>
      <c r="AD341" s="622"/>
      <c r="AE341" s="462"/>
      <c r="AF341" s="360" t="str">
        <f t="shared" si="127"/>
        <v/>
      </c>
      <c r="AG341" s="360" t="str">
        <f t="shared" si="128"/>
        <v/>
      </c>
      <c r="AH341" s="361" t="str">
        <f t="shared" si="129"/>
        <v/>
      </c>
      <c r="AI341" s="361" t="str">
        <f t="shared" si="130"/>
        <v/>
      </c>
      <c r="AJ341" s="361" t="str">
        <f t="shared" si="131"/>
        <v/>
      </c>
      <c r="AK341" s="361" t="str">
        <f t="shared" si="132"/>
        <v/>
      </c>
      <c r="AL341" s="361" t="str">
        <f t="shared" si="133"/>
        <v/>
      </c>
      <c r="AM341" s="361" t="str">
        <f t="shared" si="134"/>
        <v/>
      </c>
      <c r="AN341" s="362" t="str">
        <f>IF(AF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2,FALSE),IF(OR(AJ341=1,AJ341=2),VLOOKUP(AH341,INDEX((係数_乗用_ガソリン,係数_乗用_CNG,係数_乗用_軽油,係数_乗用_メタノール,係数_乗用_LPG),1,1,AR341):INDEX((係数_乗用_ガソリン,係数_乗用_CNG,係数_乗用_軽油,係数_乗用_メタノール,係数_乗用_LPG),125,5,AR341),2,FALSE))))))</f>
        <v/>
      </c>
      <c r="AO341" s="362" t="str">
        <f>IF(T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3,FALSE),IF(OR(AJ341=1,AJ341=2),VLOOKUP(AH341,INDEX((係数_乗用_ガソリン,係数_乗用_CNG,係数_乗用_軽油,係数_乗用_メタノール,係数_乗用_LPG),1,1,AR341):INDEX((係数_乗用_ガソリン,係数_乗用_CNG,係数_乗用_軽油,係数_乗用_メタノール,係数_乗用_LPG),125,5,AR341),3,FALSE))))))</f>
        <v/>
      </c>
      <c r="AP341" s="361" t="str">
        <f t="shared" si="135"/>
        <v/>
      </c>
      <c r="AQ341" s="363" t="str">
        <f t="shared" si="136"/>
        <v/>
      </c>
      <c r="AR341" s="361" t="str">
        <f t="shared" si="137"/>
        <v/>
      </c>
      <c r="AS341" s="363" t="str">
        <f t="shared" si="138"/>
        <v/>
      </c>
      <c r="AT341" s="364" t="str">
        <f t="shared" si="139"/>
        <v/>
      </c>
      <c r="AX341" s="607" t="b">
        <f t="shared" si="147"/>
        <v>0</v>
      </c>
      <c r="AY341" s="6" t="str">
        <f t="shared" si="148"/>
        <v>FALSEFALSEFALSE</v>
      </c>
      <c r="AZ341" s="608">
        <f t="shared" si="140"/>
        <v>0</v>
      </c>
      <c r="BA341" s="609" t="str">
        <f t="shared" si="149"/>
        <v/>
      </c>
      <c r="BB341" s="609">
        <f t="shared" si="141"/>
        <v>0</v>
      </c>
      <c r="BC341" s="604" t="str">
        <f t="shared" si="142"/>
        <v/>
      </c>
    </row>
    <row r="342" spans="1:55">
      <c r="A342" s="366">
        <v>285</v>
      </c>
      <c r="B342" s="108"/>
      <c r="C342" s="286"/>
      <c r="D342" s="287"/>
      <c r="E342" s="287"/>
      <c r="F342" s="288"/>
      <c r="G342" s="290"/>
      <c r="H342" s="107"/>
      <c r="I342" s="290"/>
      <c r="J342" s="107"/>
      <c r="K342" s="358" t="str">
        <f t="shared" si="120"/>
        <v/>
      </c>
      <c r="L342" s="358">
        <f t="shared" si="143"/>
        <v>0</v>
      </c>
      <c r="M342" s="358">
        <f t="shared" si="144"/>
        <v>0</v>
      </c>
      <c r="N342" s="359" t="str">
        <f t="shared" si="145"/>
        <v/>
      </c>
      <c r="O342" s="359" t="str">
        <f t="shared" si="121"/>
        <v/>
      </c>
      <c r="P342" s="359" t="str">
        <f t="shared" si="122"/>
        <v/>
      </c>
      <c r="Q342" s="359" t="str">
        <f t="shared" si="123"/>
        <v/>
      </c>
      <c r="R342" s="359" t="str">
        <f t="shared" si="124"/>
        <v/>
      </c>
      <c r="S342" s="359" t="str">
        <f t="shared" si="125"/>
        <v/>
      </c>
      <c r="T342" s="431"/>
      <c r="U342" s="515"/>
      <c r="V342" s="108"/>
      <c r="W342" s="109"/>
      <c r="X342" s="110"/>
      <c r="Y342" s="111"/>
      <c r="Z342" s="113"/>
      <c r="AA342" s="112"/>
      <c r="AB342" s="431" t="str">
        <f t="shared" si="126"/>
        <v/>
      </c>
      <c r="AC342" s="704" t="str">
        <f t="shared" si="146"/>
        <v/>
      </c>
      <c r="AD342" s="622"/>
      <c r="AE342" s="462"/>
      <c r="AF342" s="360" t="str">
        <f t="shared" si="127"/>
        <v/>
      </c>
      <c r="AG342" s="360" t="str">
        <f t="shared" si="128"/>
        <v/>
      </c>
      <c r="AH342" s="361" t="str">
        <f t="shared" si="129"/>
        <v/>
      </c>
      <c r="AI342" s="361" t="str">
        <f t="shared" si="130"/>
        <v/>
      </c>
      <c r="AJ342" s="361" t="str">
        <f t="shared" si="131"/>
        <v/>
      </c>
      <c r="AK342" s="361" t="str">
        <f t="shared" si="132"/>
        <v/>
      </c>
      <c r="AL342" s="361" t="str">
        <f t="shared" si="133"/>
        <v/>
      </c>
      <c r="AM342" s="361" t="str">
        <f t="shared" si="134"/>
        <v/>
      </c>
      <c r="AN342" s="362" t="str">
        <f>IF(AF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2,FALSE),IF(OR(AJ342=1,AJ342=2),VLOOKUP(AH342,INDEX((係数_乗用_ガソリン,係数_乗用_CNG,係数_乗用_軽油,係数_乗用_メタノール,係数_乗用_LPG),1,1,AR342):INDEX((係数_乗用_ガソリン,係数_乗用_CNG,係数_乗用_軽油,係数_乗用_メタノール,係数_乗用_LPG),125,5,AR342),2,FALSE))))))</f>
        <v/>
      </c>
      <c r="AO342" s="362" t="str">
        <f>IF(T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3,FALSE),IF(OR(AJ342=1,AJ342=2),VLOOKUP(AH342,INDEX((係数_乗用_ガソリン,係数_乗用_CNG,係数_乗用_軽油,係数_乗用_メタノール,係数_乗用_LPG),1,1,AR342):INDEX((係数_乗用_ガソリン,係数_乗用_CNG,係数_乗用_軽油,係数_乗用_メタノール,係数_乗用_LPG),125,5,AR342),3,FALSE))))))</f>
        <v/>
      </c>
      <c r="AP342" s="361" t="str">
        <f t="shared" si="135"/>
        <v/>
      </c>
      <c r="AQ342" s="363" t="str">
        <f t="shared" si="136"/>
        <v/>
      </c>
      <c r="AR342" s="361" t="str">
        <f t="shared" si="137"/>
        <v/>
      </c>
      <c r="AS342" s="363" t="str">
        <f t="shared" si="138"/>
        <v/>
      </c>
      <c r="AT342" s="364" t="str">
        <f t="shared" si="139"/>
        <v/>
      </c>
      <c r="AX342" s="607" t="b">
        <f t="shared" si="147"/>
        <v>0</v>
      </c>
      <c r="AY342" s="6" t="str">
        <f t="shared" si="148"/>
        <v>FALSEFALSEFALSE</v>
      </c>
      <c r="AZ342" s="608">
        <f t="shared" si="140"/>
        <v>0</v>
      </c>
      <c r="BA342" s="609" t="str">
        <f t="shared" si="149"/>
        <v/>
      </c>
      <c r="BB342" s="609">
        <f t="shared" si="141"/>
        <v>0</v>
      </c>
      <c r="BC342" s="604" t="str">
        <f t="shared" si="142"/>
        <v/>
      </c>
    </row>
    <row r="343" spans="1:55">
      <c r="A343" s="366">
        <v>286</v>
      </c>
      <c r="B343" s="108"/>
      <c r="C343" s="286"/>
      <c r="D343" s="287"/>
      <c r="E343" s="287"/>
      <c r="F343" s="288"/>
      <c r="G343" s="290"/>
      <c r="H343" s="107"/>
      <c r="I343" s="290"/>
      <c r="J343" s="107"/>
      <c r="K343" s="358" t="str">
        <f t="shared" si="120"/>
        <v/>
      </c>
      <c r="L343" s="358">
        <f t="shared" si="143"/>
        <v>0</v>
      </c>
      <c r="M343" s="358">
        <f t="shared" si="144"/>
        <v>0</v>
      </c>
      <c r="N343" s="359" t="str">
        <f t="shared" si="145"/>
        <v/>
      </c>
      <c r="O343" s="359" t="str">
        <f t="shared" si="121"/>
        <v/>
      </c>
      <c r="P343" s="359" t="str">
        <f t="shared" si="122"/>
        <v/>
      </c>
      <c r="Q343" s="359" t="str">
        <f t="shared" si="123"/>
        <v/>
      </c>
      <c r="R343" s="359" t="str">
        <f t="shared" si="124"/>
        <v/>
      </c>
      <c r="S343" s="359" t="str">
        <f t="shared" si="125"/>
        <v/>
      </c>
      <c r="T343" s="431"/>
      <c r="U343" s="515"/>
      <c r="V343" s="108"/>
      <c r="W343" s="109"/>
      <c r="X343" s="110"/>
      <c r="Y343" s="111"/>
      <c r="Z343" s="113"/>
      <c r="AA343" s="112"/>
      <c r="AB343" s="431" t="str">
        <f t="shared" si="126"/>
        <v/>
      </c>
      <c r="AC343" s="704" t="str">
        <f t="shared" si="146"/>
        <v/>
      </c>
      <c r="AD343" s="622"/>
      <c r="AE343" s="462"/>
      <c r="AF343" s="360" t="str">
        <f t="shared" si="127"/>
        <v/>
      </c>
      <c r="AG343" s="360" t="str">
        <f t="shared" si="128"/>
        <v/>
      </c>
      <c r="AH343" s="361" t="str">
        <f t="shared" si="129"/>
        <v/>
      </c>
      <c r="AI343" s="361" t="str">
        <f t="shared" si="130"/>
        <v/>
      </c>
      <c r="AJ343" s="361" t="str">
        <f t="shared" si="131"/>
        <v/>
      </c>
      <c r="AK343" s="361" t="str">
        <f t="shared" si="132"/>
        <v/>
      </c>
      <c r="AL343" s="361" t="str">
        <f t="shared" si="133"/>
        <v/>
      </c>
      <c r="AM343" s="361" t="str">
        <f t="shared" si="134"/>
        <v/>
      </c>
      <c r="AN343" s="362" t="str">
        <f>IF(AF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2,FALSE),IF(OR(AJ343=1,AJ343=2),VLOOKUP(AH343,INDEX((係数_乗用_ガソリン,係数_乗用_CNG,係数_乗用_軽油,係数_乗用_メタノール,係数_乗用_LPG),1,1,AR343):INDEX((係数_乗用_ガソリン,係数_乗用_CNG,係数_乗用_軽油,係数_乗用_メタノール,係数_乗用_LPG),125,5,AR343),2,FALSE))))))</f>
        <v/>
      </c>
      <c r="AO343" s="362" t="str">
        <f>IF(T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3,FALSE),IF(OR(AJ343=1,AJ343=2),VLOOKUP(AH343,INDEX((係数_乗用_ガソリン,係数_乗用_CNG,係数_乗用_軽油,係数_乗用_メタノール,係数_乗用_LPG),1,1,AR343):INDEX((係数_乗用_ガソリン,係数_乗用_CNG,係数_乗用_軽油,係数_乗用_メタノール,係数_乗用_LPG),125,5,AR343),3,FALSE))))))</f>
        <v/>
      </c>
      <c r="AP343" s="361" t="str">
        <f t="shared" si="135"/>
        <v/>
      </c>
      <c r="AQ343" s="363" t="str">
        <f t="shared" si="136"/>
        <v/>
      </c>
      <c r="AR343" s="361" t="str">
        <f t="shared" si="137"/>
        <v/>
      </c>
      <c r="AS343" s="363" t="str">
        <f t="shared" si="138"/>
        <v/>
      </c>
      <c r="AT343" s="364" t="str">
        <f t="shared" si="139"/>
        <v/>
      </c>
      <c r="AX343" s="607" t="b">
        <f t="shared" si="147"/>
        <v>0</v>
      </c>
      <c r="AY343" s="6" t="str">
        <f t="shared" si="148"/>
        <v>FALSEFALSEFALSE</v>
      </c>
      <c r="AZ343" s="608">
        <f t="shared" si="140"/>
        <v>0</v>
      </c>
      <c r="BA343" s="609" t="str">
        <f t="shared" si="149"/>
        <v/>
      </c>
      <c r="BB343" s="609">
        <f t="shared" si="141"/>
        <v>0</v>
      </c>
      <c r="BC343" s="604" t="str">
        <f t="shared" si="142"/>
        <v/>
      </c>
    </row>
    <row r="344" spans="1:55">
      <c r="A344" s="366">
        <v>287</v>
      </c>
      <c r="B344" s="108"/>
      <c r="C344" s="286"/>
      <c r="D344" s="287"/>
      <c r="E344" s="287"/>
      <c r="F344" s="288"/>
      <c r="G344" s="290"/>
      <c r="H344" s="107"/>
      <c r="I344" s="290"/>
      <c r="J344" s="107"/>
      <c r="K344" s="358" t="str">
        <f t="shared" si="120"/>
        <v/>
      </c>
      <c r="L344" s="358">
        <f t="shared" si="143"/>
        <v>0</v>
      </c>
      <c r="M344" s="358">
        <f t="shared" si="144"/>
        <v>0</v>
      </c>
      <c r="N344" s="359" t="str">
        <f t="shared" si="145"/>
        <v/>
      </c>
      <c r="O344" s="359" t="str">
        <f t="shared" si="121"/>
        <v/>
      </c>
      <c r="P344" s="359" t="str">
        <f t="shared" si="122"/>
        <v/>
      </c>
      <c r="Q344" s="359" t="str">
        <f t="shared" si="123"/>
        <v/>
      </c>
      <c r="R344" s="359" t="str">
        <f t="shared" si="124"/>
        <v/>
      </c>
      <c r="S344" s="359" t="str">
        <f t="shared" si="125"/>
        <v/>
      </c>
      <c r="T344" s="431"/>
      <c r="U344" s="515"/>
      <c r="V344" s="108"/>
      <c r="W344" s="109"/>
      <c r="X344" s="110"/>
      <c r="Y344" s="111"/>
      <c r="Z344" s="113"/>
      <c r="AA344" s="112"/>
      <c r="AB344" s="431" t="str">
        <f t="shared" si="126"/>
        <v/>
      </c>
      <c r="AC344" s="704" t="str">
        <f t="shared" si="146"/>
        <v/>
      </c>
      <c r="AD344" s="622"/>
      <c r="AE344" s="462"/>
      <c r="AF344" s="360" t="str">
        <f t="shared" si="127"/>
        <v/>
      </c>
      <c r="AG344" s="360" t="str">
        <f t="shared" si="128"/>
        <v/>
      </c>
      <c r="AH344" s="361" t="str">
        <f t="shared" si="129"/>
        <v/>
      </c>
      <c r="AI344" s="361" t="str">
        <f t="shared" si="130"/>
        <v/>
      </c>
      <c r="AJ344" s="361" t="str">
        <f t="shared" si="131"/>
        <v/>
      </c>
      <c r="AK344" s="361" t="str">
        <f t="shared" si="132"/>
        <v/>
      </c>
      <c r="AL344" s="361" t="str">
        <f t="shared" si="133"/>
        <v/>
      </c>
      <c r="AM344" s="361" t="str">
        <f t="shared" si="134"/>
        <v/>
      </c>
      <c r="AN344" s="362" t="str">
        <f>IF(AF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2,FALSE),IF(OR(AJ344=1,AJ344=2),VLOOKUP(AH344,INDEX((係数_乗用_ガソリン,係数_乗用_CNG,係数_乗用_軽油,係数_乗用_メタノール,係数_乗用_LPG),1,1,AR344):INDEX((係数_乗用_ガソリン,係数_乗用_CNG,係数_乗用_軽油,係数_乗用_メタノール,係数_乗用_LPG),125,5,AR344),2,FALSE))))))</f>
        <v/>
      </c>
      <c r="AO344" s="362" t="str">
        <f>IF(T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3,FALSE),IF(OR(AJ344=1,AJ344=2),VLOOKUP(AH344,INDEX((係数_乗用_ガソリン,係数_乗用_CNG,係数_乗用_軽油,係数_乗用_メタノール,係数_乗用_LPG),1,1,AR344):INDEX((係数_乗用_ガソリン,係数_乗用_CNG,係数_乗用_軽油,係数_乗用_メタノール,係数_乗用_LPG),125,5,AR344),3,FALSE))))))</f>
        <v/>
      </c>
      <c r="AP344" s="361" t="str">
        <f t="shared" si="135"/>
        <v/>
      </c>
      <c r="AQ344" s="363" t="str">
        <f t="shared" si="136"/>
        <v/>
      </c>
      <c r="AR344" s="361" t="str">
        <f t="shared" si="137"/>
        <v/>
      </c>
      <c r="AS344" s="363" t="str">
        <f t="shared" si="138"/>
        <v/>
      </c>
      <c r="AT344" s="364" t="str">
        <f t="shared" si="139"/>
        <v/>
      </c>
      <c r="AX344" s="607" t="b">
        <f t="shared" si="147"/>
        <v>0</v>
      </c>
      <c r="AY344" s="6" t="str">
        <f t="shared" si="148"/>
        <v>FALSEFALSEFALSE</v>
      </c>
      <c r="AZ344" s="608">
        <f t="shared" si="140"/>
        <v>0</v>
      </c>
      <c r="BA344" s="609" t="str">
        <f t="shared" si="149"/>
        <v/>
      </c>
      <c r="BB344" s="609">
        <f t="shared" si="141"/>
        <v>0</v>
      </c>
      <c r="BC344" s="604" t="str">
        <f t="shared" si="142"/>
        <v/>
      </c>
    </row>
    <row r="345" spans="1:55">
      <c r="A345" s="366">
        <v>288</v>
      </c>
      <c r="B345" s="108"/>
      <c r="C345" s="286"/>
      <c r="D345" s="287"/>
      <c r="E345" s="287"/>
      <c r="F345" s="288"/>
      <c r="G345" s="290"/>
      <c r="H345" s="107"/>
      <c r="I345" s="290"/>
      <c r="J345" s="107"/>
      <c r="K345" s="358" t="str">
        <f t="shared" si="120"/>
        <v/>
      </c>
      <c r="L345" s="358">
        <f t="shared" si="143"/>
        <v>0</v>
      </c>
      <c r="M345" s="358">
        <f t="shared" si="144"/>
        <v>0</v>
      </c>
      <c r="N345" s="359" t="str">
        <f t="shared" si="145"/>
        <v/>
      </c>
      <c r="O345" s="359" t="str">
        <f t="shared" si="121"/>
        <v/>
      </c>
      <c r="P345" s="359" t="str">
        <f t="shared" si="122"/>
        <v/>
      </c>
      <c r="Q345" s="359" t="str">
        <f t="shared" si="123"/>
        <v/>
      </c>
      <c r="R345" s="359" t="str">
        <f t="shared" si="124"/>
        <v/>
      </c>
      <c r="S345" s="359" t="str">
        <f t="shared" si="125"/>
        <v/>
      </c>
      <c r="T345" s="431"/>
      <c r="U345" s="515"/>
      <c r="V345" s="108"/>
      <c r="W345" s="109"/>
      <c r="X345" s="110"/>
      <c r="Y345" s="111"/>
      <c r="Z345" s="113"/>
      <c r="AA345" s="112"/>
      <c r="AB345" s="431" t="str">
        <f t="shared" si="126"/>
        <v/>
      </c>
      <c r="AC345" s="704" t="str">
        <f t="shared" si="146"/>
        <v/>
      </c>
      <c r="AD345" s="622"/>
      <c r="AE345" s="462"/>
      <c r="AF345" s="360" t="str">
        <f t="shared" si="127"/>
        <v/>
      </c>
      <c r="AG345" s="360" t="str">
        <f t="shared" si="128"/>
        <v/>
      </c>
      <c r="AH345" s="361" t="str">
        <f t="shared" si="129"/>
        <v/>
      </c>
      <c r="AI345" s="361" t="str">
        <f t="shared" si="130"/>
        <v/>
      </c>
      <c r="AJ345" s="361" t="str">
        <f t="shared" si="131"/>
        <v/>
      </c>
      <c r="AK345" s="361" t="str">
        <f t="shared" si="132"/>
        <v/>
      </c>
      <c r="AL345" s="361" t="str">
        <f t="shared" si="133"/>
        <v/>
      </c>
      <c r="AM345" s="361" t="str">
        <f t="shared" si="134"/>
        <v/>
      </c>
      <c r="AN345" s="362" t="str">
        <f>IF(AF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2,FALSE),IF(OR(AJ345=1,AJ345=2),VLOOKUP(AH345,INDEX((係数_乗用_ガソリン,係数_乗用_CNG,係数_乗用_軽油,係数_乗用_メタノール,係数_乗用_LPG),1,1,AR345):INDEX((係数_乗用_ガソリン,係数_乗用_CNG,係数_乗用_軽油,係数_乗用_メタノール,係数_乗用_LPG),125,5,AR345),2,FALSE))))))</f>
        <v/>
      </c>
      <c r="AO345" s="362" t="str">
        <f>IF(T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3,FALSE),IF(OR(AJ345=1,AJ345=2),VLOOKUP(AH345,INDEX((係数_乗用_ガソリン,係数_乗用_CNG,係数_乗用_軽油,係数_乗用_メタノール,係数_乗用_LPG),1,1,AR345):INDEX((係数_乗用_ガソリン,係数_乗用_CNG,係数_乗用_軽油,係数_乗用_メタノール,係数_乗用_LPG),125,5,AR345),3,FALSE))))))</f>
        <v/>
      </c>
      <c r="AP345" s="361" t="str">
        <f t="shared" si="135"/>
        <v/>
      </c>
      <c r="AQ345" s="363" t="str">
        <f t="shared" si="136"/>
        <v/>
      </c>
      <c r="AR345" s="361" t="str">
        <f t="shared" si="137"/>
        <v/>
      </c>
      <c r="AS345" s="363" t="str">
        <f t="shared" si="138"/>
        <v/>
      </c>
      <c r="AT345" s="364" t="str">
        <f t="shared" si="139"/>
        <v/>
      </c>
      <c r="AX345" s="607" t="b">
        <f t="shared" si="147"/>
        <v>0</v>
      </c>
      <c r="AY345" s="6" t="str">
        <f t="shared" si="148"/>
        <v>FALSEFALSEFALSE</v>
      </c>
      <c r="AZ345" s="608">
        <f t="shared" si="140"/>
        <v>0</v>
      </c>
      <c r="BA345" s="609" t="str">
        <f t="shared" si="149"/>
        <v/>
      </c>
      <c r="BB345" s="609">
        <f t="shared" si="141"/>
        <v>0</v>
      </c>
      <c r="BC345" s="604" t="str">
        <f t="shared" si="142"/>
        <v/>
      </c>
    </row>
    <row r="346" spans="1:55">
      <c r="A346" s="366">
        <v>289</v>
      </c>
      <c r="B346" s="108"/>
      <c r="C346" s="286"/>
      <c r="D346" s="287"/>
      <c r="E346" s="287"/>
      <c r="F346" s="288"/>
      <c r="G346" s="290"/>
      <c r="H346" s="107"/>
      <c r="I346" s="290"/>
      <c r="J346" s="107"/>
      <c r="K346" s="358" t="str">
        <f t="shared" si="120"/>
        <v/>
      </c>
      <c r="L346" s="358">
        <f t="shared" si="143"/>
        <v>0</v>
      </c>
      <c r="M346" s="358">
        <f t="shared" si="144"/>
        <v>0</v>
      </c>
      <c r="N346" s="359" t="str">
        <f t="shared" si="145"/>
        <v/>
      </c>
      <c r="O346" s="359" t="str">
        <f t="shared" si="121"/>
        <v/>
      </c>
      <c r="P346" s="359" t="str">
        <f t="shared" si="122"/>
        <v/>
      </c>
      <c r="Q346" s="359" t="str">
        <f t="shared" si="123"/>
        <v/>
      </c>
      <c r="R346" s="359" t="str">
        <f t="shared" si="124"/>
        <v/>
      </c>
      <c r="S346" s="359" t="str">
        <f t="shared" si="125"/>
        <v/>
      </c>
      <c r="T346" s="431"/>
      <c r="U346" s="515"/>
      <c r="V346" s="108"/>
      <c r="W346" s="109"/>
      <c r="X346" s="110"/>
      <c r="Y346" s="111"/>
      <c r="Z346" s="113"/>
      <c r="AA346" s="112"/>
      <c r="AB346" s="431" t="str">
        <f t="shared" si="126"/>
        <v/>
      </c>
      <c r="AC346" s="704" t="str">
        <f t="shared" si="146"/>
        <v/>
      </c>
      <c r="AD346" s="622"/>
      <c r="AE346" s="462"/>
      <c r="AF346" s="360" t="str">
        <f t="shared" si="127"/>
        <v/>
      </c>
      <c r="AG346" s="360" t="str">
        <f t="shared" si="128"/>
        <v/>
      </c>
      <c r="AH346" s="361" t="str">
        <f t="shared" si="129"/>
        <v/>
      </c>
      <c r="AI346" s="361" t="str">
        <f t="shared" si="130"/>
        <v/>
      </c>
      <c r="AJ346" s="361" t="str">
        <f t="shared" si="131"/>
        <v/>
      </c>
      <c r="AK346" s="361" t="str">
        <f t="shared" si="132"/>
        <v/>
      </c>
      <c r="AL346" s="361" t="str">
        <f t="shared" si="133"/>
        <v/>
      </c>
      <c r="AM346" s="361" t="str">
        <f t="shared" si="134"/>
        <v/>
      </c>
      <c r="AN346" s="362" t="str">
        <f>IF(AF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2,FALSE),IF(OR(AJ346=1,AJ346=2),VLOOKUP(AH346,INDEX((係数_乗用_ガソリン,係数_乗用_CNG,係数_乗用_軽油,係数_乗用_メタノール,係数_乗用_LPG),1,1,AR346):INDEX((係数_乗用_ガソリン,係数_乗用_CNG,係数_乗用_軽油,係数_乗用_メタノール,係数_乗用_LPG),125,5,AR346),2,FALSE))))))</f>
        <v/>
      </c>
      <c r="AO346" s="362" t="str">
        <f>IF(T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3,FALSE),IF(OR(AJ346=1,AJ346=2),VLOOKUP(AH346,INDEX((係数_乗用_ガソリン,係数_乗用_CNG,係数_乗用_軽油,係数_乗用_メタノール,係数_乗用_LPG),1,1,AR346):INDEX((係数_乗用_ガソリン,係数_乗用_CNG,係数_乗用_軽油,係数_乗用_メタノール,係数_乗用_LPG),125,5,AR346),3,FALSE))))))</f>
        <v/>
      </c>
      <c r="AP346" s="361" t="str">
        <f t="shared" si="135"/>
        <v/>
      </c>
      <c r="AQ346" s="363" t="str">
        <f t="shared" si="136"/>
        <v/>
      </c>
      <c r="AR346" s="361" t="str">
        <f t="shared" si="137"/>
        <v/>
      </c>
      <c r="AS346" s="363" t="str">
        <f t="shared" si="138"/>
        <v/>
      </c>
      <c r="AT346" s="364" t="str">
        <f t="shared" si="139"/>
        <v/>
      </c>
      <c r="AX346" s="607" t="b">
        <f t="shared" si="147"/>
        <v>0</v>
      </c>
      <c r="AY346" s="6" t="str">
        <f t="shared" si="148"/>
        <v>FALSEFALSEFALSE</v>
      </c>
      <c r="AZ346" s="608">
        <f t="shared" si="140"/>
        <v>0</v>
      </c>
      <c r="BA346" s="609" t="str">
        <f t="shared" si="149"/>
        <v/>
      </c>
      <c r="BB346" s="609">
        <f t="shared" si="141"/>
        <v>0</v>
      </c>
      <c r="BC346" s="604" t="str">
        <f t="shared" si="142"/>
        <v/>
      </c>
    </row>
    <row r="347" spans="1:55">
      <c r="A347" s="366">
        <v>290</v>
      </c>
      <c r="B347" s="108"/>
      <c r="C347" s="286"/>
      <c r="D347" s="287"/>
      <c r="E347" s="287"/>
      <c r="F347" s="288"/>
      <c r="G347" s="290"/>
      <c r="H347" s="107"/>
      <c r="I347" s="290"/>
      <c r="J347" s="107"/>
      <c r="K347" s="358" t="str">
        <f t="shared" si="120"/>
        <v/>
      </c>
      <c r="L347" s="358">
        <f t="shared" si="143"/>
        <v>0</v>
      </c>
      <c r="M347" s="358">
        <f t="shared" si="144"/>
        <v>0</v>
      </c>
      <c r="N347" s="359" t="str">
        <f t="shared" si="145"/>
        <v/>
      </c>
      <c r="O347" s="359" t="str">
        <f t="shared" si="121"/>
        <v/>
      </c>
      <c r="P347" s="359" t="str">
        <f t="shared" si="122"/>
        <v/>
      </c>
      <c r="Q347" s="359" t="str">
        <f t="shared" si="123"/>
        <v/>
      </c>
      <c r="R347" s="359" t="str">
        <f t="shared" si="124"/>
        <v/>
      </c>
      <c r="S347" s="359" t="str">
        <f t="shared" si="125"/>
        <v/>
      </c>
      <c r="T347" s="431"/>
      <c r="U347" s="515"/>
      <c r="V347" s="108"/>
      <c r="W347" s="109"/>
      <c r="X347" s="110"/>
      <c r="Y347" s="111"/>
      <c r="Z347" s="113"/>
      <c r="AA347" s="112"/>
      <c r="AB347" s="431" t="str">
        <f t="shared" si="126"/>
        <v/>
      </c>
      <c r="AC347" s="704" t="str">
        <f t="shared" si="146"/>
        <v/>
      </c>
      <c r="AD347" s="622"/>
      <c r="AE347" s="462"/>
      <c r="AF347" s="360" t="str">
        <f t="shared" si="127"/>
        <v/>
      </c>
      <c r="AG347" s="360" t="str">
        <f t="shared" si="128"/>
        <v/>
      </c>
      <c r="AH347" s="361" t="str">
        <f t="shared" si="129"/>
        <v/>
      </c>
      <c r="AI347" s="361" t="str">
        <f t="shared" si="130"/>
        <v/>
      </c>
      <c r="AJ347" s="361" t="str">
        <f t="shared" si="131"/>
        <v/>
      </c>
      <c r="AK347" s="361" t="str">
        <f t="shared" si="132"/>
        <v/>
      </c>
      <c r="AL347" s="361" t="str">
        <f t="shared" si="133"/>
        <v/>
      </c>
      <c r="AM347" s="361" t="str">
        <f t="shared" si="134"/>
        <v/>
      </c>
      <c r="AN347" s="362" t="str">
        <f>IF(AF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2,FALSE),IF(OR(AJ347=1,AJ347=2),VLOOKUP(AH347,INDEX((係数_乗用_ガソリン,係数_乗用_CNG,係数_乗用_軽油,係数_乗用_メタノール,係数_乗用_LPG),1,1,AR347):INDEX((係数_乗用_ガソリン,係数_乗用_CNG,係数_乗用_軽油,係数_乗用_メタノール,係数_乗用_LPG),125,5,AR347),2,FALSE))))))</f>
        <v/>
      </c>
      <c r="AO347" s="362" t="str">
        <f>IF(T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3,FALSE),IF(OR(AJ347=1,AJ347=2),VLOOKUP(AH347,INDEX((係数_乗用_ガソリン,係数_乗用_CNG,係数_乗用_軽油,係数_乗用_メタノール,係数_乗用_LPG),1,1,AR347):INDEX((係数_乗用_ガソリン,係数_乗用_CNG,係数_乗用_軽油,係数_乗用_メタノール,係数_乗用_LPG),125,5,AR347),3,FALSE))))))</f>
        <v/>
      </c>
      <c r="AP347" s="361" t="str">
        <f t="shared" si="135"/>
        <v/>
      </c>
      <c r="AQ347" s="363" t="str">
        <f t="shared" si="136"/>
        <v/>
      </c>
      <c r="AR347" s="361" t="str">
        <f t="shared" si="137"/>
        <v/>
      </c>
      <c r="AS347" s="363" t="str">
        <f t="shared" si="138"/>
        <v/>
      </c>
      <c r="AT347" s="364" t="str">
        <f t="shared" si="139"/>
        <v/>
      </c>
      <c r="AX347" s="607" t="b">
        <f t="shared" si="147"/>
        <v>0</v>
      </c>
      <c r="AY347" s="6" t="str">
        <f t="shared" si="148"/>
        <v>FALSEFALSEFALSE</v>
      </c>
      <c r="AZ347" s="608">
        <f t="shared" si="140"/>
        <v>0</v>
      </c>
      <c r="BA347" s="609" t="str">
        <f t="shared" si="149"/>
        <v/>
      </c>
      <c r="BB347" s="609">
        <f t="shared" si="141"/>
        <v>0</v>
      </c>
      <c r="BC347" s="604" t="str">
        <f t="shared" si="142"/>
        <v/>
      </c>
    </row>
    <row r="348" spans="1:55">
      <c r="A348" s="366">
        <v>291</v>
      </c>
      <c r="B348" s="108"/>
      <c r="C348" s="286"/>
      <c r="D348" s="287"/>
      <c r="E348" s="287"/>
      <c r="F348" s="288"/>
      <c r="G348" s="290"/>
      <c r="H348" s="107"/>
      <c r="I348" s="290"/>
      <c r="J348" s="107"/>
      <c r="K348" s="358" t="str">
        <f t="shared" si="120"/>
        <v/>
      </c>
      <c r="L348" s="358">
        <f t="shared" si="143"/>
        <v>0</v>
      </c>
      <c r="M348" s="358">
        <f t="shared" si="144"/>
        <v>0</v>
      </c>
      <c r="N348" s="359" t="str">
        <f t="shared" si="145"/>
        <v/>
      </c>
      <c r="O348" s="359" t="str">
        <f t="shared" si="121"/>
        <v/>
      </c>
      <c r="P348" s="359" t="str">
        <f t="shared" si="122"/>
        <v/>
      </c>
      <c r="Q348" s="359" t="str">
        <f t="shared" si="123"/>
        <v/>
      </c>
      <c r="R348" s="359" t="str">
        <f t="shared" si="124"/>
        <v/>
      </c>
      <c r="S348" s="359" t="str">
        <f t="shared" si="125"/>
        <v/>
      </c>
      <c r="T348" s="431"/>
      <c r="U348" s="515"/>
      <c r="V348" s="108"/>
      <c r="W348" s="109"/>
      <c r="X348" s="110"/>
      <c r="Y348" s="111"/>
      <c r="Z348" s="113"/>
      <c r="AA348" s="112"/>
      <c r="AB348" s="431" t="str">
        <f t="shared" si="126"/>
        <v/>
      </c>
      <c r="AC348" s="704" t="str">
        <f t="shared" si="146"/>
        <v/>
      </c>
      <c r="AD348" s="622"/>
      <c r="AE348" s="462"/>
      <c r="AF348" s="360" t="str">
        <f t="shared" si="127"/>
        <v/>
      </c>
      <c r="AG348" s="360" t="str">
        <f t="shared" si="128"/>
        <v/>
      </c>
      <c r="AH348" s="361" t="str">
        <f t="shared" si="129"/>
        <v/>
      </c>
      <c r="AI348" s="361" t="str">
        <f t="shared" si="130"/>
        <v/>
      </c>
      <c r="AJ348" s="361" t="str">
        <f t="shared" si="131"/>
        <v/>
      </c>
      <c r="AK348" s="361" t="str">
        <f t="shared" si="132"/>
        <v/>
      </c>
      <c r="AL348" s="361" t="str">
        <f t="shared" si="133"/>
        <v/>
      </c>
      <c r="AM348" s="361" t="str">
        <f t="shared" si="134"/>
        <v/>
      </c>
      <c r="AN348" s="362" t="str">
        <f>IF(AF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2,FALSE),IF(OR(AJ348=1,AJ348=2),VLOOKUP(AH348,INDEX((係数_乗用_ガソリン,係数_乗用_CNG,係数_乗用_軽油,係数_乗用_メタノール,係数_乗用_LPG),1,1,AR348):INDEX((係数_乗用_ガソリン,係数_乗用_CNG,係数_乗用_軽油,係数_乗用_メタノール,係数_乗用_LPG),125,5,AR348),2,FALSE))))))</f>
        <v/>
      </c>
      <c r="AO348" s="362" t="str">
        <f>IF(T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3,FALSE),IF(OR(AJ348=1,AJ348=2),VLOOKUP(AH348,INDEX((係数_乗用_ガソリン,係数_乗用_CNG,係数_乗用_軽油,係数_乗用_メタノール,係数_乗用_LPG),1,1,AR348):INDEX((係数_乗用_ガソリン,係数_乗用_CNG,係数_乗用_軽油,係数_乗用_メタノール,係数_乗用_LPG),125,5,AR348),3,FALSE))))))</f>
        <v/>
      </c>
      <c r="AP348" s="361" t="str">
        <f t="shared" si="135"/>
        <v/>
      </c>
      <c r="AQ348" s="363" t="str">
        <f t="shared" si="136"/>
        <v/>
      </c>
      <c r="AR348" s="361" t="str">
        <f t="shared" si="137"/>
        <v/>
      </c>
      <c r="AS348" s="363" t="str">
        <f t="shared" si="138"/>
        <v/>
      </c>
      <c r="AT348" s="364" t="str">
        <f t="shared" si="139"/>
        <v/>
      </c>
      <c r="AX348" s="607" t="b">
        <f t="shared" si="147"/>
        <v>0</v>
      </c>
      <c r="AY348" s="6" t="str">
        <f t="shared" si="148"/>
        <v>FALSEFALSEFALSE</v>
      </c>
      <c r="AZ348" s="608">
        <f t="shared" si="140"/>
        <v>0</v>
      </c>
      <c r="BA348" s="609" t="str">
        <f t="shared" si="149"/>
        <v/>
      </c>
      <c r="BB348" s="609">
        <f t="shared" si="141"/>
        <v>0</v>
      </c>
      <c r="BC348" s="604" t="str">
        <f t="shared" si="142"/>
        <v/>
      </c>
    </row>
    <row r="349" spans="1:55">
      <c r="A349" s="366">
        <v>292</v>
      </c>
      <c r="B349" s="108"/>
      <c r="C349" s="286"/>
      <c r="D349" s="287"/>
      <c r="E349" s="287"/>
      <c r="F349" s="288"/>
      <c r="G349" s="290"/>
      <c r="H349" s="107"/>
      <c r="I349" s="290"/>
      <c r="J349" s="107"/>
      <c r="K349" s="358" t="str">
        <f t="shared" si="120"/>
        <v/>
      </c>
      <c r="L349" s="358">
        <f t="shared" si="143"/>
        <v>0</v>
      </c>
      <c r="M349" s="358">
        <f t="shared" si="144"/>
        <v>0</v>
      </c>
      <c r="N349" s="359" t="str">
        <f t="shared" si="145"/>
        <v/>
      </c>
      <c r="O349" s="359" t="str">
        <f t="shared" si="121"/>
        <v/>
      </c>
      <c r="P349" s="359" t="str">
        <f t="shared" si="122"/>
        <v/>
      </c>
      <c r="Q349" s="359" t="str">
        <f t="shared" si="123"/>
        <v/>
      </c>
      <c r="R349" s="359" t="str">
        <f t="shared" si="124"/>
        <v/>
      </c>
      <c r="S349" s="359" t="str">
        <f t="shared" si="125"/>
        <v/>
      </c>
      <c r="T349" s="431"/>
      <c r="U349" s="515"/>
      <c r="V349" s="108"/>
      <c r="W349" s="109"/>
      <c r="X349" s="110"/>
      <c r="Y349" s="111"/>
      <c r="Z349" s="113"/>
      <c r="AA349" s="112"/>
      <c r="AB349" s="431" t="str">
        <f t="shared" si="126"/>
        <v/>
      </c>
      <c r="AC349" s="704" t="str">
        <f t="shared" si="146"/>
        <v/>
      </c>
      <c r="AD349" s="622"/>
      <c r="AE349" s="462"/>
      <c r="AF349" s="360" t="str">
        <f t="shared" si="127"/>
        <v/>
      </c>
      <c r="AG349" s="360" t="str">
        <f t="shared" si="128"/>
        <v/>
      </c>
      <c r="AH349" s="361" t="str">
        <f t="shared" si="129"/>
        <v/>
      </c>
      <c r="AI349" s="361" t="str">
        <f t="shared" si="130"/>
        <v/>
      </c>
      <c r="AJ349" s="361" t="str">
        <f t="shared" si="131"/>
        <v/>
      </c>
      <c r="AK349" s="361" t="str">
        <f t="shared" si="132"/>
        <v/>
      </c>
      <c r="AL349" s="361" t="str">
        <f t="shared" si="133"/>
        <v/>
      </c>
      <c r="AM349" s="361" t="str">
        <f t="shared" si="134"/>
        <v/>
      </c>
      <c r="AN349" s="362" t="str">
        <f>IF(AF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2,FALSE),IF(OR(AJ349=1,AJ349=2),VLOOKUP(AH349,INDEX((係数_乗用_ガソリン,係数_乗用_CNG,係数_乗用_軽油,係数_乗用_メタノール,係数_乗用_LPG),1,1,AR349):INDEX((係数_乗用_ガソリン,係数_乗用_CNG,係数_乗用_軽油,係数_乗用_メタノール,係数_乗用_LPG),125,5,AR349),2,FALSE))))))</f>
        <v/>
      </c>
      <c r="AO349" s="362" t="str">
        <f>IF(T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3,FALSE),IF(OR(AJ349=1,AJ349=2),VLOOKUP(AH349,INDEX((係数_乗用_ガソリン,係数_乗用_CNG,係数_乗用_軽油,係数_乗用_メタノール,係数_乗用_LPG),1,1,AR349):INDEX((係数_乗用_ガソリン,係数_乗用_CNG,係数_乗用_軽油,係数_乗用_メタノール,係数_乗用_LPG),125,5,AR349),3,FALSE))))))</f>
        <v/>
      </c>
      <c r="AP349" s="361" t="str">
        <f t="shared" si="135"/>
        <v/>
      </c>
      <c r="AQ349" s="363" t="str">
        <f t="shared" si="136"/>
        <v/>
      </c>
      <c r="AR349" s="361" t="str">
        <f t="shared" si="137"/>
        <v/>
      </c>
      <c r="AS349" s="363" t="str">
        <f t="shared" si="138"/>
        <v/>
      </c>
      <c r="AT349" s="364" t="str">
        <f t="shared" si="139"/>
        <v/>
      </c>
      <c r="AX349" s="607" t="b">
        <f t="shared" si="147"/>
        <v>0</v>
      </c>
      <c r="AY349" s="6" t="str">
        <f t="shared" si="148"/>
        <v>FALSEFALSEFALSE</v>
      </c>
      <c r="AZ349" s="608">
        <f t="shared" si="140"/>
        <v>0</v>
      </c>
      <c r="BA349" s="609" t="str">
        <f t="shared" si="149"/>
        <v/>
      </c>
      <c r="BB349" s="609">
        <f t="shared" si="141"/>
        <v>0</v>
      </c>
      <c r="BC349" s="604" t="str">
        <f t="shared" si="142"/>
        <v/>
      </c>
    </row>
    <row r="350" spans="1:55">
      <c r="A350" s="366">
        <v>293</v>
      </c>
      <c r="B350" s="108"/>
      <c r="C350" s="286"/>
      <c r="D350" s="287"/>
      <c r="E350" s="287"/>
      <c r="F350" s="288"/>
      <c r="G350" s="290"/>
      <c r="H350" s="107"/>
      <c r="I350" s="290"/>
      <c r="J350" s="107"/>
      <c r="K350" s="358" t="str">
        <f t="shared" si="120"/>
        <v/>
      </c>
      <c r="L350" s="358">
        <f t="shared" si="143"/>
        <v>0</v>
      </c>
      <c r="M350" s="358">
        <f t="shared" si="144"/>
        <v>0</v>
      </c>
      <c r="N350" s="359" t="str">
        <f t="shared" si="145"/>
        <v/>
      </c>
      <c r="O350" s="359" t="str">
        <f t="shared" si="121"/>
        <v/>
      </c>
      <c r="P350" s="359" t="str">
        <f t="shared" si="122"/>
        <v/>
      </c>
      <c r="Q350" s="359" t="str">
        <f t="shared" si="123"/>
        <v/>
      </c>
      <c r="R350" s="359" t="str">
        <f t="shared" si="124"/>
        <v/>
      </c>
      <c r="S350" s="359" t="str">
        <f t="shared" si="125"/>
        <v/>
      </c>
      <c r="T350" s="431"/>
      <c r="U350" s="515"/>
      <c r="V350" s="108"/>
      <c r="W350" s="109"/>
      <c r="X350" s="110"/>
      <c r="Y350" s="111"/>
      <c r="Z350" s="113"/>
      <c r="AA350" s="112"/>
      <c r="AB350" s="431" t="str">
        <f t="shared" si="126"/>
        <v/>
      </c>
      <c r="AC350" s="704" t="str">
        <f t="shared" si="146"/>
        <v/>
      </c>
      <c r="AD350" s="622"/>
      <c r="AE350" s="462"/>
      <c r="AF350" s="360" t="str">
        <f t="shared" si="127"/>
        <v/>
      </c>
      <c r="AG350" s="360" t="str">
        <f t="shared" si="128"/>
        <v/>
      </c>
      <c r="AH350" s="361" t="str">
        <f t="shared" si="129"/>
        <v/>
      </c>
      <c r="AI350" s="361" t="str">
        <f t="shared" si="130"/>
        <v/>
      </c>
      <c r="AJ350" s="361" t="str">
        <f t="shared" si="131"/>
        <v/>
      </c>
      <c r="AK350" s="361" t="str">
        <f t="shared" si="132"/>
        <v/>
      </c>
      <c r="AL350" s="361" t="str">
        <f t="shared" si="133"/>
        <v/>
      </c>
      <c r="AM350" s="361" t="str">
        <f t="shared" si="134"/>
        <v/>
      </c>
      <c r="AN350" s="362" t="str">
        <f>IF(AF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2,FALSE),IF(OR(AJ350=1,AJ350=2),VLOOKUP(AH350,INDEX((係数_乗用_ガソリン,係数_乗用_CNG,係数_乗用_軽油,係数_乗用_メタノール,係数_乗用_LPG),1,1,AR350):INDEX((係数_乗用_ガソリン,係数_乗用_CNG,係数_乗用_軽油,係数_乗用_メタノール,係数_乗用_LPG),125,5,AR350),2,FALSE))))))</f>
        <v/>
      </c>
      <c r="AO350" s="362" t="str">
        <f>IF(T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3,FALSE),IF(OR(AJ350=1,AJ350=2),VLOOKUP(AH350,INDEX((係数_乗用_ガソリン,係数_乗用_CNG,係数_乗用_軽油,係数_乗用_メタノール,係数_乗用_LPG),1,1,AR350):INDEX((係数_乗用_ガソリン,係数_乗用_CNG,係数_乗用_軽油,係数_乗用_メタノール,係数_乗用_LPG),125,5,AR350),3,FALSE))))))</f>
        <v/>
      </c>
      <c r="AP350" s="361" t="str">
        <f t="shared" si="135"/>
        <v/>
      </c>
      <c r="AQ350" s="363" t="str">
        <f t="shared" si="136"/>
        <v/>
      </c>
      <c r="AR350" s="361" t="str">
        <f t="shared" si="137"/>
        <v/>
      </c>
      <c r="AS350" s="363" t="str">
        <f t="shared" si="138"/>
        <v/>
      </c>
      <c r="AT350" s="364" t="str">
        <f t="shared" si="139"/>
        <v/>
      </c>
      <c r="AX350" s="607" t="b">
        <f t="shared" si="147"/>
        <v>0</v>
      </c>
      <c r="AY350" s="6" t="str">
        <f t="shared" si="148"/>
        <v>FALSEFALSEFALSE</v>
      </c>
      <c r="AZ350" s="608">
        <f t="shared" si="140"/>
        <v>0</v>
      </c>
      <c r="BA350" s="609" t="str">
        <f t="shared" si="149"/>
        <v/>
      </c>
      <c r="BB350" s="609">
        <f t="shared" si="141"/>
        <v>0</v>
      </c>
      <c r="BC350" s="604" t="str">
        <f t="shared" si="142"/>
        <v/>
      </c>
    </row>
    <row r="351" spans="1:55">
      <c r="A351" s="366">
        <v>294</v>
      </c>
      <c r="B351" s="108"/>
      <c r="C351" s="286"/>
      <c r="D351" s="287"/>
      <c r="E351" s="287"/>
      <c r="F351" s="288"/>
      <c r="G351" s="290"/>
      <c r="H351" s="107"/>
      <c r="I351" s="290"/>
      <c r="J351" s="107"/>
      <c r="K351" s="358" t="str">
        <f t="shared" si="120"/>
        <v/>
      </c>
      <c r="L351" s="358">
        <f t="shared" si="143"/>
        <v>0</v>
      </c>
      <c r="M351" s="358">
        <f t="shared" si="144"/>
        <v>0</v>
      </c>
      <c r="N351" s="359" t="str">
        <f t="shared" si="145"/>
        <v/>
      </c>
      <c r="O351" s="359" t="str">
        <f t="shared" si="121"/>
        <v/>
      </c>
      <c r="P351" s="359" t="str">
        <f t="shared" si="122"/>
        <v/>
      </c>
      <c r="Q351" s="359" t="str">
        <f t="shared" si="123"/>
        <v/>
      </c>
      <c r="R351" s="359" t="str">
        <f t="shared" si="124"/>
        <v/>
      </c>
      <c r="S351" s="359" t="str">
        <f t="shared" si="125"/>
        <v/>
      </c>
      <c r="T351" s="431"/>
      <c r="U351" s="515"/>
      <c r="V351" s="108"/>
      <c r="W351" s="109"/>
      <c r="X351" s="110"/>
      <c r="Y351" s="111"/>
      <c r="Z351" s="113"/>
      <c r="AA351" s="112"/>
      <c r="AB351" s="431" t="str">
        <f t="shared" si="126"/>
        <v/>
      </c>
      <c r="AC351" s="704" t="str">
        <f t="shared" si="146"/>
        <v/>
      </c>
      <c r="AD351" s="622"/>
      <c r="AE351" s="462"/>
      <c r="AF351" s="360" t="str">
        <f t="shared" si="127"/>
        <v/>
      </c>
      <c r="AG351" s="360" t="str">
        <f t="shared" si="128"/>
        <v/>
      </c>
      <c r="AH351" s="361" t="str">
        <f t="shared" si="129"/>
        <v/>
      </c>
      <c r="AI351" s="361" t="str">
        <f t="shared" si="130"/>
        <v/>
      </c>
      <c r="AJ351" s="361" t="str">
        <f t="shared" si="131"/>
        <v/>
      </c>
      <c r="AK351" s="361" t="str">
        <f t="shared" si="132"/>
        <v/>
      </c>
      <c r="AL351" s="361" t="str">
        <f t="shared" si="133"/>
        <v/>
      </c>
      <c r="AM351" s="361" t="str">
        <f t="shared" si="134"/>
        <v/>
      </c>
      <c r="AN351" s="362" t="str">
        <f>IF(AF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2,FALSE),IF(OR(AJ351=1,AJ351=2),VLOOKUP(AH351,INDEX((係数_乗用_ガソリン,係数_乗用_CNG,係数_乗用_軽油,係数_乗用_メタノール,係数_乗用_LPG),1,1,AR351):INDEX((係数_乗用_ガソリン,係数_乗用_CNG,係数_乗用_軽油,係数_乗用_メタノール,係数_乗用_LPG),125,5,AR351),2,FALSE))))))</f>
        <v/>
      </c>
      <c r="AO351" s="362" t="str">
        <f>IF(T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3,FALSE),IF(OR(AJ351=1,AJ351=2),VLOOKUP(AH351,INDEX((係数_乗用_ガソリン,係数_乗用_CNG,係数_乗用_軽油,係数_乗用_メタノール,係数_乗用_LPG),1,1,AR351):INDEX((係数_乗用_ガソリン,係数_乗用_CNG,係数_乗用_軽油,係数_乗用_メタノール,係数_乗用_LPG),125,5,AR351),3,FALSE))))))</f>
        <v/>
      </c>
      <c r="AP351" s="361" t="str">
        <f t="shared" si="135"/>
        <v/>
      </c>
      <c r="AQ351" s="363" t="str">
        <f t="shared" si="136"/>
        <v/>
      </c>
      <c r="AR351" s="361" t="str">
        <f t="shared" si="137"/>
        <v/>
      </c>
      <c r="AS351" s="363" t="str">
        <f t="shared" si="138"/>
        <v/>
      </c>
      <c r="AT351" s="364" t="str">
        <f t="shared" si="139"/>
        <v/>
      </c>
      <c r="AX351" s="607" t="b">
        <f t="shared" si="147"/>
        <v>0</v>
      </c>
      <c r="AY351" s="6" t="str">
        <f t="shared" si="148"/>
        <v>FALSEFALSEFALSE</v>
      </c>
      <c r="AZ351" s="608">
        <f t="shared" si="140"/>
        <v>0</v>
      </c>
      <c r="BA351" s="609" t="str">
        <f t="shared" si="149"/>
        <v/>
      </c>
      <c r="BB351" s="609">
        <f t="shared" si="141"/>
        <v>0</v>
      </c>
      <c r="BC351" s="604" t="str">
        <f t="shared" si="142"/>
        <v/>
      </c>
    </row>
    <row r="352" spans="1:55">
      <c r="A352" s="366">
        <v>295</v>
      </c>
      <c r="B352" s="108"/>
      <c r="C352" s="286"/>
      <c r="D352" s="287"/>
      <c r="E352" s="287"/>
      <c r="F352" s="288"/>
      <c r="G352" s="290"/>
      <c r="H352" s="107"/>
      <c r="I352" s="290"/>
      <c r="J352" s="107"/>
      <c r="K352" s="358" t="str">
        <f t="shared" si="120"/>
        <v/>
      </c>
      <c r="L352" s="358">
        <f t="shared" si="143"/>
        <v>0</v>
      </c>
      <c r="M352" s="358">
        <f t="shared" si="144"/>
        <v>0</v>
      </c>
      <c r="N352" s="359" t="str">
        <f t="shared" si="145"/>
        <v/>
      </c>
      <c r="O352" s="359" t="str">
        <f t="shared" si="121"/>
        <v/>
      </c>
      <c r="P352" s="359" t="str">
        <f t="shared" si="122"/>
        <v/>
      </c>
      <c r="Q352" s="359" t="str">
        <f t="shared" si="123"/>
        <v/>
      </c>
      <c r="R352" s="359" t="str">
        <f t="shared" si="124"/>
        <v/>
      </c>
      <c r="S352" s="359" t="str">
        <f t="shared" si="125"/>
        <v/>
      </c>
      <c r="T352" s="431"/>
      <c r="U352" s="515"/>
      <c r="V352" s="108"/>
      <c r="W352" s="109"/>
      <c r="X352" s="110"/>
      <c r="Y352" s="111"/>
      <c r="Z352" s="113"/>
      <c r="AA352" s="112"/>
      <c r="AB352" s="431" t="str">
        <f t="shared" si="126"/>
        <v/>
      </c>
      <c r="AC352" s="704" t="str">
        <f t="shared" si="146"/>
        <v/>
      </c>
      <c r="AD352" s="622"/>
      <c r="AE352" s="462"/>
      <c r="AF352" s="360" t="str">
        <f t="shared" si="127"/>
        <v/>
      </c>
      <c r="AG352" s="360" t="str">
        <f t="shared" si="128"/>
        <v/>
      </c>
      <c r="AH352" s="361" t="str">
        <f t="shared" si="129"/>
        <v/>
      </c>
      <c r="AI352" s="361" t="str">
        <f t="shared" si="130"/>
        <v/>
      </c>
      <c r="AJ352" s="361" t="str">
        <f t="shared" si="131"/>
        <v/>
      </c>
      <c r="AK352" s="361" t="str">
        <f t="shared" si="132"/>
        <v/>
      </c>
      <c r="AL352" s="361" t="str">
        <f t="shared" si="133"/>
        <v/>
      </c>
      <c r="AM352" s="361" t="str">
        <f t="shared" si="134"/>
        <v/>
      </c>
      <c r="AN352" s="362" t="str">
        <f>IF(AF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2,FALSE),IF(OR(AJ352=1,AJ352=2),VLOOKUP(AH352,INDEX((係数_乗用_ガソリン,係数_乗用_CNG,係数_乗用_軽油,係数_乗用_メタノール,係数_乗用_LPG),1,1,AR352):INDEX((係数_乗用_ガソリン,係数_乗用_CNG,係数_乗用_軽油,係数_乗用_メタノール,係数_乗用_LPG),125,5,AR352),2,FALSE))))))</f>
        <v/>
      </c>
      <c r="AO352" s="362" t="str">
        <f>IF(T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3,FALSE),IF(OR(AJ352=1,AJ352=2),VLOOKUP(AH352,INDEX((係数_乗用_ガソリン,係数_乗用_CNG,係数_乗用_軽油,係数_乗用_メタノール,係数_乗用_LPG),1,1,AR352):INDEX((係数_乗用_ガソリン,係数_乗用_CNG,係数_乗用_軽油,係数_乗用_メタノール,係数_乗用_LPG),125,5,AR352),3,FALSE))))))</f>
        <v/>
      </c>
      <c r="AP352" s="361" t="str">
        <f t="shared" si="135"/>
        <v/>
      </c>
      <c r="AQ352" s="363" t="str">
        <f t="shared" si="136"/>
        <v/>
      </c>
      <c r="AR352" s="361" t="str">
        <f t="shared" si="137"/>
        <v/>
      </c>
      <c r="AS352" s="363" t="str">
        <f t="shared" si="138"/>
        <v/>
      </c>
      <c r="AT352" s="364" t="str">
        <f t="shared" si="139"/>
        <v/>
      </c>
      <c r="AX352" s="607" t="b">
        <f t="shared" si="147"/>
        <v>0</v>
      </c>
      <c r="AY352" s="6" t="str">
        <f t="shared" si="148"/>
        <v>FALSEFALSEFALSE</v>
      </c>
      <c r="AZ352" s="608">
        <f t="shared" si="140"/>
        <v>0</v>
      </c>
      <c r="BA352" s="609" t="str">
        <f t="shared" si="149"/>
        <v/>
      </c>
      <c r="BB352" s="609">
        <f t="shared" si="141"/>
        <v>0</v>
      </c>
      <c r="BC352" s="604" t="str">
        <f t="shared" si="142"/>
        <v/>
      </c>
    </row>
    <row r="353" spans="1:55">
      <c r="A353" s="366">
        <v>296</v>
      </c>
      <c r="B353" s="108"/>
      <c r="C353" s="286"/>
      <c r="D353" s="287"/>
      <c r="E353" s="287"/>
      <c r="F353" s="288"/>
      <c r="G353" s="290"/>
      <c r="H353" s="107"/>
      <c r="I353" s="290"/>
      <c r="J353" s="107"/>
      <c r="K353" s="358" t="str">
        <f t="shared" si="120"/>
        <v/>
      </c>
      <c r="L353" s="358">
        <f t="shared" si="143"/>
        <v>0</v>
      </c>
      <c r="M353" s="358">
        <f t="shared" si="144"/>
        <v>0</v>
      </c>
      <c r="N353" s="359" t="str">
        <f t="shared" si="145"/>
        <v/>
      </c>
      <c r="O353" s="359" t="str">
        <f t="shared" si="121"/>
        <v/>
      </c>
      <c r="P353" s="359" t="str">
        <f t="shared" si="122"/>
        <v/>
      </c>
      <c r="Q353" s="359" t="str">
        <f t="shared" si="123"/>
        <v/>
      </c>
      <c r="R353" s="359" t="str">
        <f t="shared" si="124"/>
        <v/>
      </c>
      <c r="S353" s="359" t="str">
        <f t="shared" si="125"/>
        <v/>
      </c>
      <c r="T353" s="431"/>
      <c r="U353" s="515"/>
      <c r="V353" s="108"/>
      <c r="W353" s="109"/>
      <c r="X353" s="110"/>
      <c r="Y353" s="111"/>
      <c r="Z353" s="113"/>
      <c r="AA353" s="112"/>
      <c r="AB353" s="431" t="str">
        <f t="shared" si="126"/>
        <v/>
      </c>
      <c r="AC353" s="704" t="str">
        <f t="shared" si="146"/>
        <v/>
      </c>
      <c r="AD353" s="622"/>
      <c r="AE353" s="462"/>
      <c r="AF353" s="360" t="str">
        <f t="shared" si="127"/>
        <v/>
      </c>
      <c r="AG353" s="360" t="str">
        <f t="shared" si="128"/>
        <v/>
      </c>
      <c r="AH353" s="361" t="str">
        <f t="shared" si="129"/>
        <v/>
      </c>
      <c r="AI353" s="361" t="str">
        <f t="shared" si="130"/>
        <v/>
      </c>
      <c r="AJ353" s="361" t="str">
        <f t="shared" si="131"/>
        <v/>
      </c>
      <c r="AK353" s="361" t="str">
        <f t="shared" si="132"/>
        <v/>
      </c>
      <c r="AL353" s="361" t="str">
        <f t="shared" si="133"/>
        <v/>
      </c>
      <c r="AM353" s="361" t="str">
        <f t="shared" si="134"/>
        <v/>
      </c>
      <c r="AN353" s="362" t="str">
        <f>IF(AF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2,FALSE),IF(OR(AJ353=1,AJ353=2),VLOOKUP(AH353,INDEX((係数_乗用_ガソリン,係数_乗用_CNG,係数_乗用_軽油,係数_乗用_メタノール,係数_乗用_LPG),1,1,AR353):INDEX((係数_乗用_ガソリン,係数_乗用_CNG,係数_乗用_軽油,係数_乗用_メタノール,係数_乗用_LPG),125,5,AR353),2,FALSE))))))</f>
        <v/>
      </c>
      <c r="AO353" s="362" t="str">
        <f>IF(T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3,FALSE),IF(OR(AJ353=1,AJ353=2),VLOOKUP(AH353,INDEX((係数_乗用_ガソリン,係数_乗用_CNG,係数_乗用_軽油,係数_乗用_メタノール,係数_乗用_LPG),1,1,AR353):INDEX((係数_乗用_ガソリン,係数_乗用_CNG,係数_乗用_軽油,係数_乗用_メタノール,係数_乗用_LPG),125,5,AR353),3,FALSE))))))</f>
        <v/>
      </c>
      <c r="AP353" s="361" t="str">
        <f t="shared" si="135"/>
        <v/>
      </c>
      <c r="AQ353" s="363" t="str">
        <f t="shared" si="136"/>
        <v/>
      </c>
      <c r="AR353" s="361" t="str">
        <f t="shared" si="137"/>
        <v/>
      </c>
      <c r="AS353" s="363" t="str">
        <f t="shared" si="138"/>
        <v/>
      </c>
      <c r="AT353" s="364" t="str">
        <f t="shared" si="139"/>
        <v/>
      </c>
      <c r="AX353" s="607" t="b">
        <f t="shared" si="147"/>
        <v>0</v>
      </c>
      <c r="AY353" s="6" t="str">
        <f t="shared" si="148"/>
        <v>FALSEFALSEFALSE</v>
      </c>
      <c r="AZ353" s="608">
        <f t="shared" si="140"/>
        <v>0</v>
      </c>
      <c r="BA353" s="609" t="str">
        <f t="shared" si="149"/>
        <v/>
      </c>
      <c r="BB353" s="609">
        <f t="shared" si="141"/>
        <v>0</v>
      </c>
      <c r="BC353" s="604" t="str">
        <f t="shared" si="142"/>
        <v/>
      </c>
    </row>
    <row r="354" spans="1:55">
      <c r="A354" s="366">
        <v>297</v>
      </c>
      <c r="B354" s="108"/>
      <c r="C354" s="286"/>
      <c r="D354" s="287"/>
      <c r="E354" s="287"/>
      <c r="F354" s="288"/>
      <c r="G354" s="290"/>
      <c r="H354" s="107"/>
      <c r="I354" s="290"/>
      <c r="J354" s="107"/>
      <c r="K354" s="358" t="str">
        <f t="shared" si="120"/>
        <v/>
      </c>
      <c r="L354" s="358">
        <f t="shared" si="143"/>
        <v>0</v>
      </c>
      <c r="M354" s="358">
        <f t="shared" si="144"/>
        <v>0</v>
      </c>
      <c r="N354" s="359" t="str">
        <f t="shared" si="145"/>
        <v/>
      </c>
      <c r="O354" s="359" t="str">
        <f t="shared" si="121"/>
        <v/>
      </c>
      <c r="P354" s="359" t="str">
        <f t="shared" si="122"/>
        <v/>
      </c>
      <c r="Q354" s="359" t="str">
        <f t="shared" si="123"/>
        <v/>
      </c>
      <c r="R354" s="359" t="str">
        <f t="shared" si="124"/>
        <v/>
      </c>
      <c r="S354" s="359" t="str">
        <f t="shared" si="125"/>
        <v/>
      </c>
      <c r="T354" s="431"/>
      <c r="U354" s="515"/>
      <c r="V354" s="108"/>
      <c r="W354" s="109"/>
      <c r="X354" s="110"/>
      <c r="Y354" s="111"/>
      <c r="Z354" s="113"/>
      <c r="AA354" s="112"/>
      <c r="AB354" s="431" t="str">
        <f t="shared" si="126"/>
        <v/>
      </c>
      <c r="AC354" s="704" t="str">
        <f t="shared" si="146"/>
        <v/>
      </c>
      <c r="AD354" s="622"/>
      <c r="AE354" s="462"/>
      <c r="AF354" s="360" t="str">
        <f t="shared" si="127"/>
        <v/>
      </c>
      <c r="AG354" s="360" t="str">
        <f t="shared" si="128"/>
        <v/>
      </c>
      <c r="AH354" s="361" t="str">
        <f t="shared" si="129"/>
        <v/>
      </c>
      <c r="AI354" s="361" t="str">
        <f t="shared" si="130"/>
        <v/>
      </c>
      <c r="AJ354" s="361" t="str">
        <f t="shared" si="131"/>
        <v/>
      </c>
      <c r="AK354" s="361" t="str">
        <f t="shared" si="132"/>
        <v/>
      </c>
      <c r="AL354" s="361" t="str">
        <f t="shared" si="133"/>
        <v/>
      </c>
      <c r="AM354" s="361" t="str">
        <f t="shared" si="134"/>
        <v/>
      </c>
      <c r="AN354" s="362" t="str">
        <f>IF(AF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2,FALSE),IF(OR(AJ354=1,AJ354=2),VLOOKUP(AH354,INDEX((係数_乗用_ガソリン,係数_乗用_CNG,係数_乗用_軽油,係数_乗用_メタノール,係数_乗用_LPG),1,1,AR354):INDEX((係数_乗用_ガソリン,係数_乗用_CNG,係数_乗用_軽油,係数_乗用_メタノール,係数_乗用_LPG),125,5,AR354),2,FALSE))))))</f>
        <v/>
      </c>
      <c r="AO354" s="362" t="str">
        <f>IF(T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3,FALSE),IF(OR(AJ354=1,AJ354=2),VLOOKUP(AH354,INDEX((係数_乗用_ガソリン,係数_乗用_CNG,係数_乗用_軽油,係数_乗用_メタノール,係数_乗用_LPG),1,1,AR354):INDEX((係数_乗用_ガソリン,係数_乗用_CNG,係数_乗用_軽油,係数_乗用_メタノール,係数_乗用_LPG),125,5,AR354),3,FALSE))))))</f>
        <v/>
      </c>
      <c r="AP354" s="361" t="str">
        <f t="shared" si="135"/>
        <v/>
      </c>
      <c r="AQ354" s="363" t="str">
        <f t="shared" si="136"/>
        <v/>
      </c>
      <c r="AR354" s="361" t="str">
        <f t="shared" si="137"/>
        <v/>
      </c>
      <c r="AS354" s="363" t="str">
        <f t="shared" si="138"/>
        <v/>
      </c>
      <c r="AT354" s="364" t="str">
        <f t="shared" si="139"/>
        <v/>
      </c>
      <c r="AX354" s="607" t="b">
        <f t="shared" si="147"/>
        <v>0</v>
      </c>
      <c r="AY354" s="6" t="str">
        <f t="shared" si="148"/>
        <v>FALSEFALSEFALSE</v>
      </c>
      <c r="AZ354" s="608">
        <f t="shared" si="140"/>
        <v>0</v>
      </c>
      <c r="BA354" s="609" t="str">
        <f t="shared" si="149"/>
        <v/>
      </c>
      <c r="BB354" s="609">
        <f t="shared" si="141"/>
        <v>0</v>
      </c>
      <c r="BC354" s="604" t="str">
        <f t="shared" si="142"/>
        <v/>
      </c>
    </row>
    <row r="355" spans="1:55">
      <c r="A355" s="366">
        <v>298</v>
      </c>
      <c r="B355" s="108"/>
      <c r="C355" s="286"/>
      <c r="D355" s="287"/>
      <c r="E355" s="287"/>
      <c r="F355" s="288"/>
      <c r="G355" s="290"/>
      <c r="H355" s="107"/>
      <c r="I355" s="290"/>
      <c r="J355" s="107"/>
      <c r="K355" s="358" t="str">
        <f t="shared" si="120"/>
        <v/>
      </c>
      <c r="L355" s="358">
        <f t="shared" si="143"/>
        <v>0</v>
      </c>
      <c r="M355" s="358">
        <f t="shared" si="144"/>
        <v>0</v>
      </c>
      <c r="N355" s="359" t="str">
        <f t="shared" si="145"/>
        <v/>
      </c>
      <c r="O355" s="359" t="str">
        <f t="shared" si="121"/>
        <v/>
      </c>
      <c r="P355" s="359" t="str">
        <f t="shared" si="122"/>
        <v/>
      </c>
      <c r="Q355" s="359" t="str">
        <f t="shared" si="123"/>
        <v/>
      </c>
      <c r="R355" s="359" t="str">
        <f t="shared" si="124"/>
        <v/>
      </c>
      <c r="S355" s="359" t="str">
        <f t="shared" si="125"/>
        <v/>
      </c>
      <c r="T355" s="431"/>
      <c r="U355" s="515"/>
      <c r="V355" s="108"/>
      <c r="W355" s="109"/>
      <c r="X355" s="110"/>
      <c r="Y355" s="111"/>
      <c r="Z355" s="113"/>
      <c r="AA355" s="112"/>
      <c r="AB355" s="431" t="str">
        <f t="shared" si="126"/>
        <v/>
      </c>
      <c r="AC355" s="704" t="str">
        <f t="shared" si="146"/>
        <v/>
      </c>
      <c r="AD355" s="622"/>
      <c r="AE355" s="462"/>
      <c r="AF355" s="360" t="str">
        <f t="shared" si="127"/>
        <v/>
      </c>
      <c r="AG355" s="360" t="str">
        <f t="shared" si="128"/>
        <v/>
      </c>
      <c r="AH355" s="361" t="str">
        <f t="shared" si="129"/>
        <v/>
      </c>
      <c r="AI355" s="361" t="str">
        <f t="shared" si="130"/>
        <v/>
      </c>
      <c r="AJ355" s="361" t="str">
        <f t="shared" si="131"/>
        <v/>
      </c>
      <c r="AK355" s="361" t="str">
        <f t="shared" si="132"/>
        <v/>
      </c>
      <c r="AL355" s="361" t="str">
        <f t="shared" si="133"/>
        <v/>
      </c>
      <c r="AM355" s="361" t="str">
        <f t="shared" si="134"/>
        <v/>
      </c>
      <c r="AN355" s="362" t="str">
        <f>IF(AF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2,FALSE),IF(OR(AJ355=1,AJ355=2),VLOOKUP(AH355,INDEX((係数_乗用_ガソリン,係数_乗用_CNG,係数_乗用_軽油,係数_乗用_メタノール,係数_乗用_LPG),1,1,AR355):INDEX((係数_乗用_ガソリン,係数_乗用_CNG,係数_乗用_軽油,係数_乗用_メタノール,係数_乗用_LPG),125,5,AR355),2,FALSE))))))</f>
        <v/>
      </c>
      <c r="AO355" s="362" t="str">
        <f>IF(T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3,FALSE),IF(OR(AJ355=1,AJ355=2),VLOOKUP(AH355,INDEX((係数_乗用_ガソリン,係数_乗用_CNG,係数_乗用_軽油,係数_乗用_メタノール,係数_乗用_LPG),1,1,AR355):INDEX((係数_乗用_ガソリン,係数_乗用_CNG,係数_乗用_軽油,係数_乗用_メタノール,係数_乗用_LPG),125,5,AR355),3,FALSE))))))</f>
        <v/>
      </c>
      <c r="AP355" s="361" t="str">
        <f t="shared" si="135"/>
        <v/>
      </c>
      <c r="AQ355" s="363" t="str">
        <f t="shared" si="136"/>
        <v/>
      </c>
      <c r="AR355" s="361" t="str">
        <f t="shared" si="137"/>
        <v/>
      </c>
      <c r="AS355" s="363" t="str">
        <f t="shared" si="138"/>
        <v/>
      </c>
      <c r="AT355" s="364" t="str">
        <f t="shared" si="139"/>
        <v/>
      </c>
      <c r="AX355" s="607" t="b">
        <f t="shared" si="147"/>
        <v>0</v>
      </c>
      <c r="AY355" s="6" t="str">
        <f t="shared" si="148"/>
        <v>FALSEFALSEFALSE</v>
      </c>
      <c r="AZ355" s="608">
        <f t="shared" si="140"/>
        <v>0</v>
      </c>
      <c r="BA355" s="609" t="str">
        <f t="shared" si="149"/>
        <v/>
      </c>
      <c r="BB355" s="609">
        <f t="shared" si="141"/>
        <v>0</v>
      </c>
      <c r="BC355" s="604" t="str">
        <f t="shared" si="142"/>
        <v/>
      </c>
    </row>
    <row r="356" spans="1:55">
      <c r="A356" s="366">
        <v>299</v>
      </c>
      <c r="B356" s="108"/>
      <c r="C356" s="286"/>
      <c r="D356" s="287"/>
      <c r="E356" s="287"/>
      <c r="F356" s="288"/>
      <c r="G356" s="290"/>
      <c r="H356" s="107"/>
      <c r="I356" s="290"/>
      <c r="J356" s="107"/>
      <c r="K356" s="358" t="str">
        <f t="shared" si="120"/>
        <v/>
      </c>
      <c r="L356" s="358">
        <f t="shared" si="143"/>
        <v>0</v>
      </c>
      <c r="M356" s="358">
        <f t="shared" si="144"/>
        <v>0</v>
      </c>
      <c r="N356" s="359" t="str">
        <f t="shared" si="145"/>
        <v/>
      </c>
      <c r="O356" s="359" t="str">
        <f t="shared" si="121"/>
        <v/>
      </c>
      <c r="P356" s="359" t="str">
        <f t="shared" si="122"/>
        <v/>
      </c>
      <c r="Q356" s="359" t="str">
        <f t="shared" si="123"/>
        <v/>
      </c>
      <c r="R356" s="359" t="str">
        <f t="shared" si="124"/>
        <v/>
      </c>
      <c r="S356" s="359" t="str">
        <f t="shared" si="125"/>
        <v/>
      </c>
      <c r="T356" s="431"/>
      <c r="U356" s="515"/>
      <c r="V356" s="108"/>
      <c r="W356" s="109"/>
      <c r="X356" s="110"/>
      <c r="Y356" s="111"/>
      <c r="Z356" s="113"/>
      <c r="AA356" s="112"/>
      <c r="AB356" s="431" t="str">
        <f t="shared" si="126"/>
        <v/>
      </c>
      <c r="AC356" s="704" t="str">
        <f t="shared" si="146"/>
        <v/>
      </c>
      <c r="AD356" s="622"/>
      <c r="AE356" s="462"/>
      <c r="AF356" s="360" t="str">
        <f t="shared" si="127"/>
        <v/>
      </c>
      <c r="AG356" s="360" t="str">
        <f t="shared" si="128"/>
        <v/>
      </c>
      <c r="AH356" s="361" t="str">
        <f t="shared" si="129"/>
        <v/>
      </c>
      <c r="AI356" s="361" t="str">
        <f t="shared" si="130"/>
        <v/>
      </c>
      <c r="AJ356" s="361" t="str">
        <f t="shared" si="131"/>
        <v/>
      </c>
      <c r="AK356" s="361" t="str">
        <f t="shared" si="132"/>
        <v/>
      </c>
      <c r="AL356" s="361" t="str">
        <f t="shared" si="133"/>
        <v/>
      </c>
      <c r="AM356" s="361" t="str">
        <f t="shared" si="134"/>
        <v/>
      </c>
      <c r="AN356" s="362" t="str">
        <f>IF(AF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2,FALSE),IF(OR(AJ356=1,AJ356=2),VLOOKUP(AH356,INDEX((係数_乗用_ガソリン,係数_乗用_CNG,係数_乗用_軽油,係数_乗用_メタノール,係数_乗用_LPG),1,1,AR356):INDEX((係数_乗用_ガソリン,係数_乗用_CNG,係数_乗用_軽油,係数_乗用_メタノール,係数_乗用_LPG),125,5,AR356),2,FALSE))))))</f>
        <v/>
      </c>
      <c r="AO356" s="362" t="str">
        <f>IF(T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3,FALSE),IF(OR(AJ356=1,AJ356=2),VLOOKUP(AH356,INDEX((係数_乗用_ガソリン,係数_乗用_CNG,係数_乗用_軽油,係数_乗用_メタノール,係数_乗用_LPG),1,1,AR356):INDEX((係数_乗用_ガソリン,係数_乗用_CNG,係数_乗用_軽油,係数_乗用_メタノール,係数_乗用_LPG),125,5,AR356),3,FALSE))))))</f>
        <v/>
      </c>
      <c r="AP356" s="361" t="str">
        <f t="shared" si="135"/>
        <v/>
      </c>
      <c r="AQ356" s="363" t="str">
        <f t="shared" si="136"/>
        <v/>
      </c>
      <c r="AR356" s="361" t="str">
        <f t="shared" si="137"/>
        <v/>
      </c>
      <c r="AS356" s="363" t="str">
        <f t="shared" si="138"/>
        <v/>
      </c>
      <c r="AT356" s="364" t="str">
        <f t="shared" si="139"/>
        <v/>
      </c>
      <c r="AX356" s="607" t="b">
        <f t="shared" si="147"/>
        <v>0</v>
      </c>
      <c r="AY356" s="6" t="str">
        <f t="shared" si="148"/>
        <v>FALSEFALSEFALSE</v>
      </c>
      <c r="AZ356" s="608">
        <f t="shared" si="140"/>
        <v>0</v>
      </c>
      <c r="BA356" s="609" t="str">
        <f t="shared" si="149"/>
        <v/>
      </c>
      <c r="BB356" s="609">
        <f t="shared" si="141"/>
        <v>0</v>
      </c>
      <c r="BC356" s="604" t="str">
        <f t="shared" si="142"/>
        <v/>
      </c>
    </row>
    <row r="357" spans="1:55">
      <c r="A357" s="366">
        <v>300</v>
      </c>
      <c r="B357" s="108"/>
      <c r="C357" s="286"/>
      <c r="D357" s="287"/>
      <c r="E357" s="287"/>
      <c r="F357" s="288"/>
      <c r="G357" s="290"/>
      <c r="H357" s="107"/>
      <c r="I357" s="290"/>
      <c r="J357" s="107"/>
      <c r="K357" s="358" t="str">
        <f t="shared" si="120"/>
        <v/>
      </c>
      <c r="L357" s="358">
        <f t="shared" si="143"/>
        <v>0</v>
      </c>
      <c r="M357" s="358">
        <f t="shared" si="144"/>
        <v>0</v>
      </c>
      <c r="N357" s="359" t="str">
        <f t="shared" si="145"/>
        <v/>
      </c>
      <c r="O357" s="359" t="str">
        <f t="shared" si="121"/>
        <v/>
      </c>
      <c r="P357" s="359" t="str">
        <f t="shared" si="122"/>
        <v/>
      </c>
      <c r="Q357" s="359" t="str">
        <f t="shared" si="123"/>
        <v/>
      </c>
      <c r="R357" s="359" t="str">
        <f t="shared" si="124"/>
        <v/>
      </c>
      <c r="S357" s="359" t="str">
        <f t="shared" si="125"/>
        <v/>
      </c>
      <c r="T357" s="431"/>
      <c r="U357" s="515"/>
      <c r="V357" s="108"/>
      <c r="W357" s="109"/>
      <c r="X357" s="110"/>
      <c r="Y357" s="111"/>
      <c r="Z357" s="113"/>
      <c r="AA357" s="112"/>
      <c r="AB357" s="431" t="str">
        <f t="shared" si="126"/>
        <v/>
      </c>
      <c r="AC357" s="704" t="str">
        <f t="shared" si="146"/>
        <v/>
      </c>
      <c r="AD357" s="622"/>
      <c r="AE357" s="462"/>
      <c r="AF357" s="360" t="str">
        <f t="shared" si="127"/>
        <v/>
      </c>
      <c r="AG357" s="360" t="str">
        <f t="shared" si="128"/>
        <v/>
      </c>
      <c r="AH357" s="361" t="str">
        <f t="shared" si="129"/>
        <v/>
      </c>
      <c r="AI357" s="361" t="str">
        <f t="shared" si="130"/>
        <v/>
      </c>
      <c r="AJ357" s="361" t="str">
        <f t="shared" si="131"/>
        <v/>
      </c>
      <c r="AK357" s="361" t="str">
        <f t="shared" si="132"/>
        <v/>
      </c>
      <c r="AL357" s="361" t="str">
        <f t="shared" si="133"/>
        <v/>
      </c>
      <c r="AM357" s="361" t="str">
        <f t="shared" si="134"/>
        <v/>
      </c>
      <c r="AN357" s="362" t="str">
        <f>IF(AF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2,FALSE),IF(OR(AJ357=1,AJ357=2),VLOOKUP(AH357,INDEX((係数_乗用_ガソリン,係数_乗用_CNG,係数_乗用_軽油,係数_乗用_メタノール,係数_乗用_LPG),1,1,AR357):INDEX((係数_乗用_ガソリン,係数_乗用_CNG,係数_乗用_軽油,係数_乗用_メタノール,係数_乗用_LPG),125,5,AR357),2,FALSE))))))</f>
        <v/>
      </c>
      <c r="AO357" s="362" t="str">
        <f>IF(T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3,FALSE),IF(OR(AJ357=1,AJ357=2),VLOOKUP(AH357,INDEX((係数_乗用_ガソリン,係数_乗用_CNG,係数_乗用_軽油,係数_乗用_メタノール,係数_乗用_LPG),1,1,AR357):INDEX((係数_乗用_ガソリン,係数_乗用_CNG,係数_乗用_軽油,係数_乗用_メタノール,係数_乗用_LPG),125,5,AR357),3,FALSE))))))</f>
        <v/>
      </c>
      <c r="AP357" s="361" t="str">
        <f t="shared" si="135"/>
        <v/>
      </c>
      <c r="AQ357" s="363" t="str">
        <f t="shared" si="136"/>
        <v/>
      </c>
      <c r="AR357" s="361" t="str">
        <f t="shared" si="137"/>
        <v/>
      </c>
      <c r="AS357" s="363" t="str">
        <f t="shared" si="138"/>
        <v/>
      </c>
      <c r="AT357" s="364" t="str">
        <f t="shared" si="139"/>
        <v/>
      </c>
      <c r="AX357" s="607" t="b">
        <f t="shared" si="147"/>
        <v>0</v>
      </c>
      <c r="AY357" s="6" t="str">
        <f t="shared" si="148"/>
        <v>FALSEFALSEFALSE</v>
      </c>
      <c r="AZ357" s="608">
        <f t="shared" si="140"/>
        <v>0</v>
      </c>
      <c r="BA357" s="609" t="str">
        <f t="shared" si="149"/>
        <v/>
      </c>
      <c r="BB357" s="609">
        <f t="shared" si="141"/>
        <v>0</v>
      </c>
      <c r="BC357" s="604" t="str">
        <f t="shared" si="142"/>
        <v/>
      </c>
    </row>
    <row r="358" spans="1:55">
      <c r="A358" s="366">
        <v>301</v>
      </c>
      <c r="B358" s="108"/>
      <c r="C358" s="286"/>
      <c r="D358" s="287"/>
      <c r="E358" s="287"/>
      <c r="F358" s="288"/>
      <c r="G358" s="290"/>
      <c r="H358" s="107"/>
      <c r="I358" s="290"/>
      <c r="J358" s="107"/>
      <c r="K358" s="358" t="str">
        <f t="shared" si="120"/>
        <v/>
      </c>
      <c r="L358" s="358">
        <f t="shared" si="143"/>
        <v>0</v>
      </c>
      <c r="M358" s="358">
        <f t="shared" si="144"/>
        <v>0</v>
      </c>
      <c r="N358" s="359" t="str">
        <f t="shared" si="145"/>
        <v/>
      </c>
      <c r="O358" s="359" t="str">
        <f t="shared" si="121"/>
        <v/>
      </c>
      <c r="P358" s="359" t="str">
        <f t="shared" si="122"/>
        <v/>
      </c>
      <c r="Q358" s="359" t="str">
        <f t="shared" si="123"/>
        <v/>
      </c>
      <c r="R358" s="359" t="str">
        <f t="shared" si="124"/>
        <v/>
      </c>
      <c r="S358" s="359" t="str">
        <f t="shared" si="125"/>
        <v/>
      </c>
      <c r="T358" s="431"/>
      <c r="U358" s="515"/>
      <c r="V358" s="108"/>
      <c r="W358" s="109"/>
      <c r="X358" s="110"/>
      <c r="Y358" s="111"/>
      <c r="Z358" s="113"/>
      <c r="AA358" s="112"/>
      <c r="AB358" s="431" t="str">
        <f t="shared" si="126"/>
        <v/>
      </c>
      <c r="AC358" s="704" t="str">
        <f t="shared" si="146"/>
        <v/>
      </c>
      <c r="AD358" s="622"/>
      <c r="AE358" s="462"/>
      <c r="AF358" s="360" t="str">
        <f t="shared" si="127"/>
        <v/>
      </c>
      <c r="AG358" s="360" t="str">
        <f t="shared" si="128"/>
        <v/>
      </c>
      <c r="AH358" s="361" t="str">
        <f t="shared" si="129"/>
        <v/>
      </c>
      <c r="AI358" s="361" t="str">
        <f t="shared" si="130"/>
        <v/>
      </c>
      <c r="AJ358" s="361" t="str">
        <f t="shared" si="131"/>
        <v/>
      </c>
      <c r="AK358" s="361" t="str">
        <f t="shared" si="132"/>
        <v/>
      </c>
      <c r="AL358" s="361" t="str">
        <f t="shared" si="133"/>
        <v/>
      </c>
      <c r="AM358" s="361" t="str">
        <f t="shared" si="134"/>
        <v/>
      </c>
      <c r="AN358" s="362" t="str">
        <f>IF(AF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2,FALSE),IF(OR(AJ358=1,AJ358=2),VLOOKUP(AH358,INDEX((係数_乗用_ガソリン,係数_乗用_CNG,係数_乗用_軽油,係数_乗用_メタノール,係数_乗用_LPG),1,1,AR358):INDEX((係数_乗用_ガソリン,係数_乗用_CNG,係数_乗用_軽油,係数_乗用_メタノール,係数_乗用_LPG),125,5,AR358),2,FALSE))))))</f>
        <v/>
      </c>
      <c r="AO358" s="362" t="str">
        <f>IF(T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3,FALSE),IF(OR(AJ358=1,AJ358=2),VLOOKUP(AH358,INDEX((係数_乗用_ガソリン,係数_乗用_CNG,係数_乗用_軽油,係数_乗用_メタノール,係数_乗用_LPG),1,1,AR358):INDEX((係数_乗用_ガソリン,係数_乗用_CNG,係数_乗用_軽油,係数_乗用_メタノール,係数_乗用_LPG),125,5,AR358),3,FALSE))))))</f>
        <v/>
      </c>
      <c r="AP358" s="361" t="str">
        <f t="shared" si="135"/>
        <v/>
      </c>
      <c r="AQ358" s="363" t="str">
        <f t="shared" si="136"/>
        <v/>
      </c>
      <c r="AR358" s="361" t="str">
        <f t="shared" si="137"/>
        <v/>
      </c>
      <c r="AS358" s="363" t="str">
        <f t="shared" si="138"/>
        <v/>
      </c>
      <c r="AT358" s="364" t="str">
        <f t="shared" si="139"/>
        <v/>
      </c>
      <c r="AX358" s="607" t="b">
        <f t="shared" si="147"/>
        <v>0</v>
      </c>
      <c r="AY358" s="6" t="str">
        <f t="shared" si="148"/>
        <v>FALSEFALSEFALSE</v>
      </c>
      <c r="AZ358" s="608">
        <f t="shared" si="140"/>
        <v>0</v>
      </c>
      <c r="BA358" s="609" t="str">
        <f t="shared" si="149"/>
        <v/>
      </c>
      <c r="BB358" s="609">
        <f t="shared" si="141"/>
        <v>0</v>
      </c>
      <c r="BC358" s="604" t="str">
        <f t="shared" si="142"/>
        <v/>
      </c>
    </row>
    <row r="359" spans="1:55">
      <c r="A359" s="366">
        <v>302</v>
      </c>
      <c r="B359" s="108"/>
      <c r="C359" s="286"/>
      <c r="D359" s="287"/>
      <c r="E359" s="287"/>
      <c r="F359" s="288"/>
      <c r="G359" s="290"/>
      <c r="H359" s="107"/>
      <c r="I359" s="290"/>
      <c r="J359" s="107"/>
      <c r="K359" s="358" t="str">
        <f t="shared" si="120"/>
        <v/>
      </c>
      <c r="L359" s="358">
        <f t="shared" si="143"/>
        <v>0</v>
      </c>
      <c r="M359" s="358">
        <f t="shared" si="144"/>
        <v>0</v>
      </c>
      <c r="N359" s="359" t="str">
        <f t="shared" si="145"/>
        <v/>
      </c>
      <c r="O359" s="359" t="str">
        <f t="shared" si="121"/>
        <v/>
      </c>
      <c r="P359" s="359" t="str">
        <f t="shared" si="122"/>
        <v/>
      </c>
      <c r="Q359" s="359" t="str">
        <f t="shared" si="123"/>
        <v/>
      </c>
      <c r="R359" s="359" t="str">
        <f t="shared" si="124"/>
        <v/>
      </c>
      <c r="S359" s="359" t="str">
        <f t="shared" si="125"/>
        <v/>
      </c>
      <c r="T359" s="431"/>
      <c r="U359" s="515"/>
      <c r="V359" s="108"/>
      <c r="W359" s="109"/>
      <c r="X359" s="110"/>
      <c r="Y359" s="111"/>
      <c r="Z359" s="113"/>
      <c r="AA359" s="112"/>
      <c r="AB359" s="431" t="str">
        <f t="shared" si="126"/>
        <v/>
      </c>
      <c r="AC359" s="704" t="str">
        <f t="shared" si="146"/>
        <v/>
      </c>
      <c r="AD359" s="622"/>
      <c r="AE359" s="462"/>
      <c r="AF359" s="360" t="str">
        <f t="shared" si="127"/>
        <v/>
      </c>
      <c r="AG359" s="360" t="str">
        <f t="shared" si="128"/>
        <v/>
      </c>
      <c r="AH359" s="361" t="str">
        <f t="shared" si="129"/>
        <v/>
      </c>
      <c r="AI359" s="361" t="str">
        <f t="shared" si="130"/>
        <v/>
      </c>
      <c r="AJ359" s="361" t="str">
        <f t="shared" si="131"/>
        <v/>
      </c>
      <c r="AK359" s="361" t="str">
        <f t="shared" si="132"/>
        <v/>
      </c>
      <c r="AL359" s="361" t="str">
        <f t="shared" si="133"/>
        <v/>
      </c>
      <c r="AM359" s="361" t="str">
        <f t="shared" si="134"/>
        <v/>
      </c>
      <c r="AN359" s="362" t="str">
        <f>IF(AF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2,FALSE),IF(OR(AJ359=1,AJ359=2),VLOOKUP(AH359,INDEX((係数_乗用_ガソリン,係数_乗用_CNG,係数_乗用_軽油,係数_乗用_メタノール,係数_乗用_LPG),1,1,AR359):INDEX((係数_乗用_ガソリン,係数_乗用_CNG,係数_乗用_軽油,係数_乗用_メタノール,係数_乗用_LPG),125,5,AR359),2,FALSE))))))</f>
        <v/>
      </c>
      <c r="AO359" s="362" t="str">
        <f>IF(T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3,FALSE),IF(OR(AJ359=1,AJ359=2),VLOOKUP(AH359,INDEX((係数_乗用_ガソリン,係数_乗用_CNG,係数_乗用_軽油,係数_乗用_メタノール,係数_乗用_LPG),1,1,AR359):INDEX((係数_乗用_ガソリン,係数_乗用_CNG,係数_乗用_軽油,係数_乗用_メタノール,係数_乗用_LPG),125,5,AR359),3,FALSE))))))</f>
        <v/>
      </c>
      <c r="AP359" s="361" t="str">
        <f t="shared" si="135"/>
        <v/>
      </c>
      <c r="AQ359" s="363" t="str">
        <f t="shared" si="136"/>
        <v/>
      </c>
      <c r="AR359" s="361" t="str">
        <f t="shared" si="137"/>
        <v/>
      </c>
      <c r="AS359" s="363" t="str">
        <f t="shared" si="138"/>
        <v/>
      </c>
      <c r="AT359" s="364" t="str">
        <f t="shared" si="139"/>
        <v/>
      </c>
      <c r="AX359" s="607" t="b">
        <f t="shared" si="147"/>
        <v>0</v>
      </c>
      <c r="AY359" s="6" t="str">
        <f t="shared" si="148"/>
        <v>FALSEFALSEFALSE</v>
      </c>
      <c r="AZ359" s="608">
        <f t="shared" si="140"/>
        <v>0</v>
      </c>
      <c r="BA359" s="609" t="str">
        <f t="shared" si="149"/>
        <v/>
      </c>
      <c r="BB359" s="609">
        <f t="shared" si="141"/>
        <v>0</v>
      </c>
      <c r="BC359" s="604" t="str">
        <f t="shared" si="142"/>
        <v/>
      </c>
    </row>
    <row r="360" spans="1:55">
      <c r="A360" s="366">
        <v>303</v>
      </c>
      <c r="B360" s="108"/>
      <c r="C360" s="286"/>
      <c r="D360" s="287"/>
      <c r="E360" s="287"/>
      <c r="F360" s="288"/>
      <c r="G360" s="290"/>
      <c r="H360" s="107"/>
      <c r="I360" s="290"/>
      <c r="J360" s="107"/>
      <c r="K360" s="358" t="str">
        <f t="shared" si="120"/>
        <v/>
      </c>
      <c r="L360" s="358">
        <f t="shared" si="143"/>
        <v>0</v>
      </c>
      <c r="M360" s="358">
        <f t="shared" si="144"/>
        <v>0</v>
      </c>
      <c r="N360" s="359" t="str">
        <f t="shared" si="145"/>
        <v/>
      </c>
      <c r="O360" s="359" t="str">
        <f t="shared" si="121"/>
        <v/>
      </c>
      <c r="P360" s="359" t="str">
        <f t="shared" si="122"/>
        <v/>
      </c>
      <c r="Q360" s="359" t="str">
        <f t="shared" si="123"/>
        <v/>
      </c>
      <c r="R360" s="359" t="str">
        <f t="shared" si="124"/>
        <v/>
      </c>
      <c r="S360" s="359" t="str">
        <f t="shared" si="125"/>
        <v/>
      </c>
      <c r="T360" s="431"/>
      <c r="U360" s="515"/>
      <c r="V360" s="108"/>
      <c r="W360" s="109"/>
      <c r="X360" s="110"/>
      <c r="Y360" s="111"/>
      <c r="Z360" s="113"/>
      <c r="AA360" s="112"/>
      <c r="AB360" s="431" t="str">
        <f t="shared" si="126"/>
        <v/>
      </c>
      <c r="AC360" s="704" t="str">
        <f t="shared" si="146"/>
        <v/>
      </c>
      <c r="AD360" s="622"/>
      <c r="AE360" s="462"/>
      <c r="AF360" s="360" t="str">
        <f t="shared" si="127"/>
        <v/>
      </c>
      <c r="AG360" s="360" t="str">
        <f t="shared" si="128"/>
        <v/>
      </c>
      <c r="AH360" s="361" t="str">
        <f t="shared" si="129"/>
        <v/>
      </c>
      <c r="AI360" s="361" t="str">
        <f t="shared" si="130"/>
        <v/>
      </c>
      <c r="AJ360" s="361" t="str">
        <f t="shared" si="131"/>
        <v/>
      </c>
      <c r="AK360" s="361" t="str">
        <f t="shared" si="132"/>
        <v/>
      </c>
      <c r="AL360" s="361" t="str">
        <f t="shared" si="133"/>
        <v/>
      </c>
      <c r="AM360" s="361" t="str">
        <f t="shared" si="134"/>
        <v/>
      </c>
      <c r="AN360" s="362" t="str">
        <f>IF(AF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2,FALSE),IF(OR(AJ360=1,AJ360=2),VLOOKUP(AH360,INDEX((係数_乗用_ガソリン,係数_乗用_CNG,係数_乗用_軽油,係数_乗用_メタノール,係数_乗用_LPG),1,1,AR360):INDEX((係数_乗用_ガソリン,係数_乗用_CNG,係数_乗用_軽油,係数_乗用_メタノール,係数_乗用_LPG),125,5,AR360),2,FALSE))))))</f>
        <v/>
      </c>
      <c r="AO360" s="362" t="str">
        <f>IF(T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3,FALSE),IF(OR(AJ360=1,AJ360=2),VLOOKUP(AH360,INDEX((係数_乗用_ガソリン,係数_乗用_CNG,係数_乗用_軽油,係数_乗用_メタノール,係数_乗用_LPG),1,1,AR360):INDEX((係数_乗用_ガソリン,係数_乗用_CNG,係数_乗用_軽油,係数_乗用_メタノール,係数_乗用_LPG),125,5,AR360),3,FALSE))))))</f>
        <v/>
      </c>
      <c r="AP360" s="361" t="str">
        <f t="shared" si="135"/>
        <v/>
      </c>
      <c r="AQ360" s="363" t="str">
        <f t="shared" si="136"/>
        <v/>
      </c>
      <c r="AR360" s="361" t="str">
        <f t="shared" si="137"/>
        <v/>
      </c>
      <c r="AS360" s="363" t="str">
        <f t="shared" si="138"/>
        <v/>
      </c>
      <c r="AT360" s="364" t="str">
        <f t="shared" si="139"/>
        <v/>
      </c>
      <c r="AX360" s="607" t="b">
        <f t="shared" si="147"/>
        <v>0</v>
      </c>
      <c r="AY360" s="6" t="str">
        <f t="shared" si="148"/>
        <v>FALSEFALSEFALSE</v>
      </c>
      <c r="AZ360" s="608">
        <f t="shared" si="140"/>
        <v>0</v>
      </c>
      <c r="BA360" s="609" t="str">
        <f t="shared" si="149"/>
        <v/>
      </c>
      <c r="BB360" s="609">
        <f t="shared" si="141"/>
        <v>0</v>
      </c>
      <c r="BC360" s="604" t="str">
        <f t="shared" si="142"/>
        <v/>
      </c>
    </row>
    <row r="361" spans="1:55">
      <c r="A361" s="366">
        <v>304</v>
      </c>
      <c r="B361" s="108"/>
      <c r="C361" s="286"/>
      <c r="D361" s="287"/>
      <c r="E361" s="287"/>
      <c r="F361" s="288"/>
      <c r="G361" s="290"/>
      <c r="H361" s="107"/>
      <c r="I361" s="290"/>
      <c r="J361" s="107"/>
      <c r="K361" s="358" t="str">
        <f t="shared" si="120"/>
        <v/>
      </c>
      <c r="L361" s="358">
        <f t="shared" si="143"/>
        <v>0</v>
      </c>
      <c r="M361" s="358">
        <f t="shared" si="144"/>
        <v>0</v>
      </c>
      <c r="N361" s="359" t="str">
        <f t="shared" si="145"/>
        <v/>
      </c>
      <c r="O361" s="359" t="str">
        <f t="shared" si="121"/>
        <v/>
      </c>
      <c r="P361" s="359" t="str">
        <f t="shared" si="122"/>
        <v/>
      </c>
      <c r="Q361" s="359" t="str">
        <f t="shared" si="123"/>
        <v/>
      </c>
      <c r="R361" s="359" t="str">
        <f t="shared" si="124"/>
        <v/>
      </c>
      <c r="S361" s="359" t="str">
        <f t="shared" si="125"/>
        <v/>
      </c>
      <c r="T361" s="431"/>
      <c r="U361" s="515"/>
      <c r="V361" s="108"/>
      <c r="W361" s="109"/>
      <c r="X361" s="110"/>
      <c r="Y361" s="111"/>
      <c r="Z361" s="113"/>
      <c r="AA361" s="112"/>
      <c r="AB361" s="431" t="str">
        <f t="shared" si="126"/>
        <v/>
      </c>
      <c r="AC361" s="704" t="str">
        <f t="shared" si="146"/>
        <v/>
      </c>
      <c r="AD361" s="622"/>
      <c r="AE361" s="462"/>
      <c r="AF361" s="360" t="str">
        <f t="shared" si="127"/>
        <v/>
      </c>
      <c r="AG361" s="360" t="str">
        <f t="shared" si="128"/>
        <v/>
      </c>
      <c r="AH361" s="361" t="str">
        <f t="shared" si="129"/>
        <v/>
      </c>
      <c r="AI361" s="361" t="str">
        <f t="shared" si="130"/>
        <v/>
      </c>
      <c r="AJ361" s="361" t="str">
        <f t="shared" si="131"/>
        <v/>
      </c>
      <c r="AK361" s="361" t="str">
        <f t="shared" si="132"/>
        <v/>
      </c>
      <c r="AL361" s="361" t="str">
        <f t="shared" si="133"/>
        <v/>
      </c>
      <c r="AM361" s="361" t="str">
        <f t="shared" si="134"/>
        <v/>
      </c>
      <c r="AN361" s="362" t="str">
        <f>IF(AF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2,FALSE),IF(OR(AJ361=1,AJ361=2),VLOOKUP(AH361,INDEX((係数_乗用_ガソリン,係数_乗用_CNG,係数_乗用_軽油,係数_乗用_メタノール,係数_乗用_LPG),1,1,AR361):INDEX((係数_乗用_ガソリン,係数_乗用_CNG,係数_乗用_軽油,係数_乗用_メタノール,係数_乗用_LPG),125,5,AR361),2,FALSE))))))</f>
        <v/>
      </c>
      <c r="AO361" s="362" t="str">
        <f>IF(T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3,FALSE),IF(OR(AJ361=1,AJ361=2),VLOOKUP(AH361,INDEX((係数_乗用_ガソリン,係数_乗用_CNG,係数_乗用_軽油,係数_乗用_メタノール,係数_乗用_LPG),1,1,AR361):INDEX((係数_乗用_ガソリン,係数_乗用_CNG,係数_乗用_軽油,係数_乗用_メタノール,係数_乗用_LPG),125,5,AR361),3,FALSE))))))</f>
        <v/>
      </c>
      <c r="AP361" s="361" t="str">
        <f t="shared" si="135"/>
        <v/>
      </c>
      <c r="AQ361" s="363" t="str">
        <f t="shared" si="136"/>
        <v/>
      </c>
      <c r="AR361" s="361" t="str">
        <f t="shared" si="137"/>
        <v/>
      </c>
      <c r="AS361" s="363" t="str">
        <f t="shared" si="138"/>
        <v/>
      </c>
      <c r="AT361" s="364" t="str">
        <f t="shared" si="139"/>
        <v/>
      </c>
      <c r="AX361" s="607" t="b">
        <f t="shared" si="147"/>
        <v>0</v>
      </c>
      <c r="AY361" s="6" t="str">
        <f t="shared" si="148"/>
        <v>FALSEFALSEFALSE</v>
      </c>
      <c r="AZ361" s="608">
        <f t="shared" si="140"/>
        <v>0</v>
      </c>
      <c r="BA361" s="609" t="str">
        <f t="shared" si="149"/>
        <v/>
      </c>
      <c r="BB361" s="609">
        <f t="shared" si="141"/>
        <v>0</v>
      </c>
      <c r="BC361" s="604" t="str">
        <f t="shared" si="142"/>
        <v/>
      </c>
    </row>
    <row r="362" spans="1:55">
      <c r="A362" s="366">
        <v>305</v>
      </c>
      <c r="B362" s="108"/>
      <c r="C362" s="286"/>
      <c r="D362" s="287"/>
      <c r="E362" s="287"/>
      <c r="F362" s="288"/>
      <c r="G362" s="290"/>
      <c r="H362" s="107"/>
      <c r="I362" s="290"/>
      <c r="J362" s="107"/>
      <c r="K362" s="358" t="str">
        <f t="shared" si="120"/>
        <v/>
      </c>
      <c r="L362" s="358">
        <f t="shared" si="143"/>
        <v>0</v>
      </c>
      <c r="M362" s="358">
        <f t="shared" si="144"/>
        <v>0</v>
      </c>
      <c r="N362" s="359" t="str">
        <f t="shared" si="145"/>
        <v/>
      </c>
      <c r="O362" s="359" t="str">
        <f t="shared" si="121"/>
        <v/>
      </c>
      <c r="P362" s="359" t="str">
        <f t="shared" si="122"/>
        <v/>
      </c>
      <c r="Q362" s="359" t="str">
        <f t="shared" si="123"/>
        <v/>
      </c>
      <c r="R362" s="359" t="str">
        <f t="shared" si="124"/>
        <v/>
      </c>
      <c r="S362" s="359" t="str">
        <f t="shared" si="125"/>
        <v/>
      </c>
      <c r="T362" s="431"/>
      <c r="U362" s="515"/>
      <c r="V362" s="108"/>
      <c r="W362" s="109"/>
      <c r="X362" s="110"/>
      <c r="Y362" s="111"/>
      <c r="Z362" s="113"/>
      <c r="AA362" s="112"/>
      <c r="AB362" s="431" t="str">
        <f t="shared" si="126"/>
        <v/>
      </c>
      <c r="AC362" s="704" t="str">
        <f t="shared" si="146"/>
        <v/>
      </c>
      <c r="AD362" s="622"/>
      <c r="AE362" s="462"/>
      <c r="AF362" s="360" t="str">
        <f t="shared" si="127"/>
        <v/>
      </c>
      <c r="AG362" s="360" t="str">
        <f t="shared" si="128"/>
        <v/>
      </c>
      <c r="AH362" s="361" t="str">
        <f t="shared" si="129"/>
        <v/>
      </c>
      <c r="AI362" s="361" t="str">
        <f t="shared" si="130"/>
        <v/>
      </c>
      <c r="AJ362" s="361" t="str">
        <f t="shared" si="131"/>
        <v/>
      </c>
      <c r="AK362" s="361" t="str">
        <f t="shared" si="132"/>
        <v/>
      </c>
      <c r="AL362" s="361" t="str">
        <f t="shared" si="133"/>
        <v/>
      </c>
      <c r="AM362" s="361" t="str">
        <f t="shared" si="134"/>
        <v/>
      </c>
      <c r="AN362" s="362" t="str">
        <f>IF(AF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2,FALSE),IF(OR(AJ362=1,AJ362=2),VLOOKUP(AH362,INDEX((係数_乗用_ガソリン,係数_乗用_CNG,係数_乗用_軽油,係数_乗用_メタノール,係数_乗用_LPG),1,1,AR362):INDEX((係数_乗用_ガソリン,係数_乗用_CNG,係数_乗用_軽油,係数_乗用_メタノール,係数_乗用_LPG),125,5,AR362),2,FALSE))))))</f>
        <v/>
      </c>
      <c r="AO362" s="362" t="str">
        <f>IF(T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3,FALSE),IF(OR(AJ362=1,AJ362=2),VLOOKUP(AH362,INDEX((係数_乗用_ガソリン,係数_乗用_CNG,係数_乗用_軽油,係数_乗用_メタノール,係数_乗用_LPG),1,1,AR362):INDEX((係数_乗用_ガソリン,係数_乗用_CNG,係数_乗用_軽油,係数_乗用_メタノール,係数_乗用_LPG),125,5,AR362),3,FALSE))))))</f>
        <v/>
      </c>
      <c r="AP362" s="361" t="str">
        <f t="shared" si="135"/>
        <v/>
      </c>
      <c r="AQ362" s="363" t="str">
        <f t="shared" si="136"/>
        <v/>
      </c>
      <c r="AR362" s="361" t="str">
        <f t="shared" si="137"/>
        <v/>
      </c>
      <c r="AS362" s="363" t="str">
        <f t="shared" si="138"/>
        <v/>
      </c>
      <c r="AT362" s="364" t="str">
        <f t="shared" si="139"/>
        <v/>
      </c>
      <c r="AX362" s="607" t="b">
        <f t="shared" si="147"/>
        <v>0</v>
      </c>
      <c r="AY362" s="6" t="str">
        <f t="shared" si="148"/>
        <v>FALSEFALSEFALSE</v>
      </c>
      <c r="AZ362" s="608">
        <f t="shared" si="140"/>
        <v>0</v>
      </c>
      <c r="BA362" s="609" t="str">
        <f t="shared" si="149"/>
        <v/>
      </c>
      <c r="BB362" s="609">
        <f t="shared" si="141"/>
        <v>0</v>
      </c>
      <c r="BC362" s="604" t="str">
        <f t="shared" si="142"/>
        <v/>
      </c>
    </row>
    <row r="363" spans="1:55">
      <c r="A363" s="366">
        <v>306</v>
      </c>
      <c r="B363" s="108"/>
      <c r="C363" s="286"/>
      <c r="D363" s="287"/>
      <c r="E363" s="287"/>
      <c r="F363" s="288"/>
      <c r="G363" s="290"/>
      <c r="H363" s="107"/>
      <c r="I363" s="290"/>
      <c r="J363" s="107"/>
      <c r="K363" s="358" t="str">
        <f t="shared" si="120"/>
        <v/>
      </c>
      <c r="L363" s="358">
        <f t="shared" si="143"/>
        <v>0</v>
      </c>
      <c r="M363" s="358">
        <f t="shared" si="144"/>
        <v>0</v>
      </c>
      <c r="N363" s="359" t="str">
        <f t="shared" si="145"/>
        <v/>
      </c>
      <c r="O363" s="359" t="str">
        <f t="shared" si="121"/>
        <v/>
      </c>
      <c r="P363" s="359" t="str">
        <f t="shared" si="122"/>
        <v/>
      </c>
      <c r="Q363" s="359" t="str">
        <f t="shared" si="123"/>
        <v/>
      </c>
      <c r="R363" s="359" t="str">
        <f t="shared" si="124"/>
        <v/>
      </c>
      <c r="S363" s="359" t="str">
        <f t="shared" si="125"/>
        <v/>
      </c>
      <c r="T363" s="431"/>
      <c r="U363" s="515"/>
      <c r="V363" s="108"/>
      <c r="W363" s="109"/>
      <c r="X363" s="110"/>
      <c r="Y363" s="111"/>
      <c r="Z363" s="113"/>
      <c r="AA363" s="112"/>
      <c r="AB363" s="431" t="str">
        <f t="shared" si="126"/>
        <v/>
      </c>
      <c r="AC363" s="704" t="str">
        <f t="shared" si="146"/>
        <v/>
      </c>
      <c r="AD363" s="622"/>
      <c r="AE363" s="462"/>
      <c r="AF363" s="360" t="str">
        <f t="shared" si="127"/>
        <v/>
      </c>
      <c r="AG363" s="360" t="str">
        <f t="shared" si="128"/>
        <v/>
      </c>
      <c r="AH363" s="361" t="str">
        <f t="shared" si="129"/>
        <v/>
      </c>
      <c r="AI363" s="361" t="str">
        <f t="shared" si="130"/>
        <v/>
      </c>
      <c r="AJ363" s="361" t="str">
        <f t="shared" si="131"/>
        <v/>
      </c>
      <c r="AK363" s="361" t="str">
        <f t="shared" si="132"/>
        <v/>
      </c>
      <c r="AL363" s="361" t="str">
        <f t="shared" si="133"/>
        <v/>
      </c>
      <c r="AM363" s="361" t="str">
        <f t="shared" si="134"/>
        <v/>
      </c>
      <c r="AN363" s="362" t="str">
        <f>IF(AF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2,FALSE),IF(OR(AJ363=1,AJ363=2),VLOOKUP(AH363,INDEX((係数_乗用_ガソリン,係数_乗用_CNG,係数_乗用_軽油,係数_乗用_メタノール,係数_乗用_LPG),1,1,AR363):INDEX((係数_乗用_ガソリン,係数_乗用_CNG,係数_乗用_軽油,係数_乗用_メタノール,係数_乗用_LPG),125,5,AR363),2,FALSE))))))</f>
        <v/>
      </c>
      <c r="AO363" s="362" t="str">
        <f>IF(T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3,FALSE),IF(OR(AJ363=1,AJ363=2),VLOOKUP(AH363,INDEX((係数_乗用_ガソリン,係数_乗用_CNG,係数_乗用_軽油,係数_乗用_メタノール,係数_乗用_LPG),1,1,AR363):INDEX((係数_乗用_ガソリン,係数_乗用_CNG,係数_乗用_軽油,係数_乗用_メタノール,係数_乗用_LPG),125,5,AR363),3,FALSE))))))</f>
        <v/>
      </c>
      <c r="AP363" s="361" t="str">
        <f t="shared" si="135"/>
        <v/>
      </c>
      <c r="AQ363" s="363" t="str">
        <f t="shared" si="136"/>
        <v/>
      </c>
      <c r="AR363" s="361" t="str">
        <f t="shared" si="137"/>
        <v/>
      </c>
      <c r="AS363" s="363" t="str">
        <f t="shared" si="138"/>
        <v/>
      </c>
      <c r="AT363" s="364" t="str">
        <f t="shared" si="139"/>
        <v/>
      </c>
      <c r="AX363" s="607" t="b">
        <f t="shared" si="147"/>
        <v>0</v>
      </c>
      <c r="AY363" s="6" t="str">
        <f t="shared" si="148"/>
        <v>FALSEFALSEFALSE</v>
      </c>
      <c r="AZ363" s="608">
        <f t="shared" si="140"/>
        <v>0</v>
      </c>
      <c r="BA363" s="609" t="str">
        <f t="shared" si="149"/>
        <v/>
      </c>
      <c r="BB363" s="609">
        <f t="shared" si="141"/>
        <v>0</v>
      </c>
      <c r="BC363" s="604" t="str">
        <f t="shared" si="142"/>
        <v/>
      </c>
    </row>
    <row r="364" spans="1:55">
      <c r="A364" s="366">
        <v>307</v>
      </c>
      <c r="B364" s="108"/>
      <c r="C364" s="286"/>
      <c r="D364" s="287"/>
      <c r="E364" s="287"/>
      <c r="F364" s="288"/>
      <c r="G364" s="290"/>
      <c r="H364" s="107"/>
      <c r="I364" s="290"/>
      <c r="J364" s="107"/>
      <c r="K364" s="358" t="str">
        <f t="shared" si="120"/>
        <v/>
      </c>
      <c r="L364" s="358">
        <f t="shared" si="143"/>
        <v>0</v>
      </c>
      <c r="M364" s="358">
        <f t="shared" si="144"/>
        <v>0</v>
      </c>
      <c r="N364" s="359" t="str">
        <f t="shared" si="145"/>
        <v/>
      </c>
      <c r="O364" s="359" t="str">
        <f t="shared" si="121"/>
        <v/>
      </c>
      <c r="P364" s="359" t="str">
        <f t="shared" si="122"/>
        <v/>
      </c>
      <c r="Q364" s="359" t="str">
        <f t="shared" si="123"/>
        <v/>
      </c>
      <c r="R364" s="359" t="str">
        <f t="shared" si="124"/>
        <v/>
      </c>
      <c r="S364" s="359" t="str">
        <f t="shared" si="125"/>
        <v/>
      </c>
      <c r="T364" s="431"/>
      <c r="U364" s="515"/>
      <c r="V364" s="108"/>
      <c r="W364" s="109"/>
      <c r="X364" s="110"/>
      <c r="Y364" s="111"/>
      <c r="Z364" s="113"/>
      <c r="AA364" s="112"/>
      <c r="AB364" s="431" t="str">
        <f t="shared" si="126"/>
        <v/>
      </c>
      <c r="AC364" s="704" t="str">
        <f t="shared" si="146"/>
        <v/>
      </c>
      <c r="AD364" s="622"/>
      <c r="AE364" s="462"/>
      <c r="AF364" s="360" t="str">
        <f t="shared" si="127"/>
        <v/>
      </c>
      <c r="AG364" s="360" t="str">
        <f t="shared" si="128"/>
        <v/>
      </c>
      <c r="AH364" s="361" t="str">
        <f t="shared" si="129"/>
        <v/>
      </c>
      <c r="AI364" s="361" t="str">
        <f t="shared" si="130"/>
        <v/>
      </c>
      <c r="AJ364" s="361" t="str">
        <f t="shared" si="131"/>
        <v/>
      </c>
      <c r="AK364" s="361" t="str">
        <f t="shared" si="132"/>
        <v/>
      </c>
      <c r="AL364" s="361" t="str">
        <f t="shared" si="133"/>
        <v/>
      </c>
      <c r="AM364" s="361" t="str">
        <f t="shared" si="134"/>
        <v/>
      </c>
      <c r="AN364" s="362" t="str">
        <f>IF(AF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2,FALSE),IF(OR(AJ364=1,AJ364=2),VLOOKUP(AH364,INDEX((係数_乗用_ガソリン,係数_乗用_CNG,係数_乗用_軽油,係数_乗用_メタノール,係数_乗用_LPG),1,1,AR364):INDEX((係数_乗用_ガソリン,係数_乗用_CNG,係数_乗用_軽油,係数_乗用_メタノール,係数_乗用_LPG),125,5,AR364),2,FALSE))))))</f>
        <v/>
      </c>
      <c r="AO364" s="362" t="str">
        <f>IF(T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3,FALSE),IF(OR(AJ364=1,AJ364=2),VLOOKUP(AH364,INDEX((係数_乗用_ガソリン,係数_乗用_CNG,係数_乗用_軽油,係数_乗用_メタノール,係数_乗用_LPG),1,1,AR364):INDEX((係数_乗用_ガソリン,係数_乗用_CNG,係数_乗用_軽油,係数_乗用_メタノール,係数_乗用_LPG),125,5,AR364),3,FALSE))))))</f>
        <v/>
      </c>
      <c r="AP364" s="361" t="str">
        <f t="shared" si="135"/>
        <v/>
      </c>
      <c r="AQ364" s="363" t="str">
        <f t="shared" si="136"/>
        <v/>
      </c>
      <c r="AR364" s="361" t="str">
        <f t="shared" si="137"/>
        <v/>
      </c>
      <c r="AS364" s="363" t="str">
        <f t="shared" si="138"/>
        <v/>
      </c>
      <c r="AT364" s="364" t="str">
        <f t="shared" si="139"/>
        <v/>
      </c>
      <c r="AX364" s="607" t="b">
        <f t="shared" si="147"/>
        <v>0</v>
      </c>
      <c r="AY364" s="6" t="str">
        <f t="shared" si="148"/>
        <v>FALSEFALSEFALSE</v>
      </c>
      <c r="AZ364" s="608">
        <f t="shared" si="140"/>
        <v>0</v>
      </c>
      <c r="BA364" s="609" t="str">
        <f t="shared" si="149"/>
        <v/>
      </c>
      <c r="BB364" s="609">
        <f t="shared" si="141"/>
        <v>0</v>
      </c>
      <c r="BC364" s="604" t="str">
        <f t="shared" si="142"/>
        <v/>
      </c>
    </row>
    <row r="365" spans="1:55">
      <c r="A365" s="366">
        <v>308</v>
      </c>
      <c r="B365" s="108"/>
      <c r="C365" s="286"/>
      <c r="D365" s="287"/>
      <c r="E365" s="287"/>
      <c r="F365" s="288"/>
      <c r="G365" s="290"/>
      <c r="H365" s="107"/>
      <c r="I365" s="290"/>
      <c r="J365" s="107"/>
      <c r="K365" s="358" t="str">
        <f t="shared" si="120"/>
        <v/>
      </c>
      <c r="L365" s="358">
        <f t="shared" si="143"/>
        <v>0</v>
      </c>
      <c r="M365" s="358">
        <f t="shared" si="144"/>
        <v>0</v>
      </c>
      <c r="N365" s="359" t="str">
        <f t="shared" si="145"/>
        <v/>
      </c>
      <c r="O365" s="359" t="str">
        <f t="shared" si="121"/>
        <v/>
      </c>
      <c r="P365" s="359" t="str">
        <f t="shared" si="122"/>
        <v/>
      </c>
      <c r="Q365" s="359" t="str">
        <f t="shared" si="123"/>
        <v/>
      </c>
      <c r="R365" s="359" t="str">
        <f t="shared" si="124"/>
        <v/>
      </c>
      <c r="S365" s="359" t="str">
        <f t="shared" si="125"/>
        <v/>
      </c>
      <c r="T365" s="431"/>
      <c r="U365" s="515"/>
      <c r="V365" s="108"/>
      <c r="W365" s="109"/>
      <c r="X365" s="110"/>
      <c r="Y365" s="111"/>
      <c r="Z365" s="113"/>
      <c r="AA365" s="112"/>
      <c r="AB365" s="431" t="str">
        <f t="shared" si="126"/>
        <v/>
      </c>
      <c r="AC365" s="704" t="str">
        <f t="shared" si="146"/>
        <v/>
      </c>
      <c r="AD365" s="622"/>
      <c r="AE365" s="462"/>
      <c r="AF365" s="360" t="str">
        <f t="shared" si="127"/>
        <v/>
      </c>
      <c r="AG365" s="360" t="str">
        <f t="shared" si="128"/>
        <v/>
      </c>
      <c r="AH365" s="361" t="str">
        <f t="shared" si="129"/>
        <v/>
      </c>
      <c r="AI365" s="361" t="str">
        <f t="shared" si="130"/>
        <v/>
      </c>
      <c r="AJ365" s="361" t="str">
        <f t="shared" si="131"/>
        <v/>
      </c>
      <c r="AK365" s="361" t="str">
        <f t="shared" si="132"/>
        <v/>
      </c>
      <c r="AL365" s="361" t="str">
        <f t="shared" si="133"/>
        <v/>
      </c>
      <c r="AM365" s="361" t="str">
        <f t="shared" si="134"/>
        <v/>
      </c>
      <c r="AN365" s="362" t="str">
        <f>IF(AF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2,FALSE),IF(OR(AJ365=1,AJ365=2),VLOOKUP(AH365,INDEX((係数_乗用_ガソリン,係数_乗用_CNG,係数_乗用_軽油,係数_乗用_メタノール,係数_乗用_LPG),1,1,AR365):INDEX((係数_乗用_ガソリン,係数_乗用_CNG,係数_乗用_軽油,係数_乗用_メタノール,係数_乗用_LPG),125,5,AR365),2,FALSE))))))</f>
        <v/>
      </c>
      <c r="AO365" s="362" t="str">
        <f>IF(T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3,FALSE),IF(OR(AJ365=1,AJ365=2),VLOOKUP(AH365,INDEX((係数_乗用_ガソリン,係数_乗用_CNG,係数_乗用_軽油,係数_乗用_メタノール,係数_乗用_LPG),1,1,AR365):INDEX((係数_乗用_ガソリン,係数_乗用_CNG,係数_乗用_軽油,係数_乗用_メタノール,係数_乗用_LPG),125,5,AR365),3,FALSE))))))</f>
        <v/>
      </c>
      <c r="AP365" s="361" t="str">
        <f t="shared" si="135"/>
        <v/>
      </c>
      <c r="AQ365" s="363" t="str">
        <f t="shared" si="136"/>
        <v/>
      </c>
      <c r="AR365" s="361" t="str">
        <f t="shared" si="137"/>
        <v/>
      </c>
      <c r="AS365" s="363" t="str">
        <f t="shared" si="138"/>
        <v/>
      </c>
      <c r="AT365" s="364" t="str">
        <f t="shared" si="139"/>
        <v/>
      </c>
      <c r="AX365" s="607" t="b">
        <f t="shared" si="147"/>
        <v>0</v>
      </c>
      <c r="AY365" s="6" t="str">
        <f t="shared" si="148"/>
        <v>FALSEFALSEFALSE</v>
      </c>
      <c r="AZ365" s="608">
        <f t="shared" si="140"/>
        <v>0</v>
      </c>
      <c r="BA365" s="609" t="str">
        <f t="shared" si="149"/>
        <v/>
      </c>
      <c r="BB365" s="609">
        <f t="shared" si="141"/>
        <v>0</v>
      </c>
      <c r="BC365" s="604" t="str">
        <f t="shared" si="142"/>
        <v/>
      </c>
    </row>
    <row r="366" spans="1:55">
      <c r="A366" s="366">
        <v>309</v>
      </c>
      <c r="B366" s="108"/>
      <c r="C366" s="286"/>
      <c r="D366" s="287"/>
      <c r="E366" s="287"/>
      <c r="F366" s="288"/>
      <c r="G366" s="290"/>
      <c r="H366" s="107"/>
      <c r="I366" s="290"/>
      <c r="J366" s="107"/>
      <c r="K366" s="358" t="str">
        <f t="shared" si="120"/>
        <v/>
      </c>
      <c r="L366" s="358">
        <f t="shared" si="143"/>
        <v>0</v>
      </c>
      <c r="M366" s="358">
        <f t="shared" si="144"/>
        <v>0</v>
      </c>
      <c r="N366" s="359" t="str">
        <f t="shared" si="145"/>
        <v/>
      </c>
      <c r="O366" s="359" t="str">
        <f t="shared" si="121"/>
        <v/>
      </c>
      <c r="P366" s="359" t="str">
        <f t="shared" si="122"/>
        <v/>
      </c>
      <c r="Q366" s="359" t="str">
        <f t="shared" si="123"/>
        <v/>
      </c>
      <c r="R366" s="359" t="str">
        <f t="shared" si="124"/>
        <v/>
      </c>
      <c r="S366" s="359" t="str">
        <f t="shared" si="125"/>
        <v/>
      </c>
      <c r="T366" s="431"/>
      <c r="U366" s="515"/>
      <c r="V366" s="108"/>
      <c r="W366" s="109"/>
      <c r="X366" s="110"/>
      <c r="Y366" s="111"/>
      <c r="Z366" s="113"/>
      <c r="AA366" s="112"/>
      <c r="AB366" s="431" t="str">
        <f t="shared" si="126"/>
        <v/>
      </c>
      <c r="AC366" s="704" t="str">
        <f t="shared" si="146"/>
        <v/>
      </c>
      <c r="AD366" s="622"/>
      <c r="AE366" s="462"/>
      <c r="AF366" s="360" t="str">
        <f t="shared" si="127"/>
        <v/>
      </c>
      <c r="AG366" s="360" t="str">
        <f t="shared" si="128"/>
        <v/>
      </c>
      <c r="AH366" s="361" t="str">
        <f t="shared" si="129"/>
        <v/>
      </c>
      <c r="AI366" s="361" t="str">
        <f t="shared" si="130"/>
        <v/>
      </c>
      <c r="AJ366" s="361" t="str">
        <f t="shared" si="131"/>
        <v/>
      </c>
      <c r="AK366" s="361" t="str">
        <f t="shared" si="132"/>
        <v/>
      </c>
      <c r="AL366" s="361" t="str">
        <f t="shared" si="133"/>
        <v/>
      </c>
      <c r="AM366" s="361" t="str">
        <f t="shared" si="134"/>
        <v/>
      </c>
      <c r="AN366" s="362" t="str">
        <f>IF(AF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2,FALSE),IF(OR(AJ366=1,AJ366=2),VLOOKUP(AH366,INDEX((係数_乗用_ガソリン,係数_乗用_CNG,係数_乗用_軽油,係数_乗用_メタノール,係数_乗用_LPG),1,1,AR366):INDEX((係数_乗用_ガソリン,係数_乗用_CNG,係数_乗用_軽油,係数_乗用_メタノール,係数_乗用_LPG),125,5,AR366),2,FALSE))))))</f>
        <v/>
      </c>
      <c r="AO366" s="362" t="str">
        <f>IF(T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3,FALSE),IF(OR(AJ366=1,AJ366=2),VLOOKUP(AH366,INDEX((係数_乗用_ガソリン,係数_乗用_CNG,係数_乗用_軽油,係数_乗用_メタノール,係数_乗用_LPG),1,1,AR366):INDEX((係数_乗用_ガソリン,係数_乗用_CNG,係数_乗用_軽油,係数_乗用_メタノール,係数_乗用_LPG),125,5,AR366),3,FALSE))))))</f>
        <v/>
      </c>
      <c r="AP366" s="361" t="str">
        <f t="shared" si="135"/>
        <v/>
      </c>
      <c r="AQ366" s="363" t="str">
        <f t="shared" si="136"/>
        <v/>
      </c>
      <c r="AR366" s="361" t="str">
        <f t="shared" si="137"/>
        <v/>
      </c>
      <c r="AS366" s="363" t="str">
        <f t="shared" si="138"/>
        <v/>
      </c>
      <c r="AT366" s="364" t="str">
        <f t="shared" si="139"/>
        <v/>
      </c>
      <c r="AX366" s="607" t="b">
        <f t="shared" si="147"/>
        <v>0</v>
      </c>
      <c r="AY366" s="6" t="str">
        <f t="shared" si="148"/>
        <v>FALSEFALSEFALSE</v>
      </c>
      <c r="AZ366" s="608">
        <f t="shared" si="140"/>
        <v>0</v>
      </c>
      <c r="BA366" s="609" t="str">
        <f t="shared" si="149"/>
        <v/>
      </c>
      <c r="BB366" s="609">
        <f t="shared" si="141"/>
        <v>0</v>
      </c>
      <c r="BC366" s="604" t="str">
        <f t="shared" si="142"/>
        <v/>
      </c>
    </row>
    <row r="367" spans="1:55">
      <c r="A367" s="366">
        <v>310</v>
      </c>
      <c r="B367" s="108"/>
      <c r="C367" s="286"/>
      <c r="D367" s="287"/>
      <c r="E367" s="287"/>
      <c r="F367" s="288"/>
      <c r="G367" s="290"/>
      <c r="H367" s="107"/>
      <c r="I367" s="290"/>
      <c r="J367" s="107"/>
      <c r="K367" s="358" t="str">
        <f t="shared" si="120"/>
        <v/>
      </c>
      <c r="L367" s="358">
        <f t="shared" si="143"/>
        <v>0</v>
      </c>
      <c r="M367" s="358">
        <f t="shared" si="144"/>
        <v>0</v>
      </c>
      <c r="N367" s="359" t="str">
        <f t="shared" si="145"/>
        <v/>
      </c>
      <c r="O367" s="359" t="str">
        <f t="shared" si="121"/>
        <v/>
      </c>
      <c r="P367" s="359" t="str">
        <f t="shared" si="122"/>
        <v/>
      </c>
      <c r="Q367" s="359" t="str">
        <f t="shared" si="123"/>
        <v/>
      </c>
      <c r="R367" s="359" t="str">
        <f t="shared" si="124"/>
        <v/>
      </c>
      <c r="S367" s="359" t="str">
        <f t="shared" si="125"/>
        <v/>
      </c>
      <c r="T367" s="431"/>
      <c r="U367" s="515"/>
      <c r="V367" s="108"/>
      <c r="W367" s="109"/>
      <c r="X367" s="110"/>
      <c r="Y367" s="111"/>
      <c r="Z367" s="113"/>
      <c r="AA367" s="112"/>
      <c r="AB367" s="431" t="str">
        <f t="shared" si="126"/>
        <v/>
      </c>
      <c r="AC367" s="704" t="str">
        <f t="shared" si="146"/>
        <v/>
      </c>
      <c r="AD367" s="622"/>
      <c r="AE367" s="462"/>
      <c r="AF367" s="360" t="str">
        <f t="shared" si="127"/>
        <v/>
      </c>
      <c r="AG367" s="360" t="str">
        <f t="shared" si="128"/>
        <v/>
      </c>
      <c r="AH367" s="361" t="str">
        <f t="shared" si="129"/>
        <v/>
      </c>
      <c r="AI367" s="361" t="str">
        <f t="shared" si="130"/>
        <v/>
      </c>
      <c r="AJ367" s="361" t="str">
        <f t="shared" si="131"/>
        <v/>
      </c>
      <c r="AK367" s="361" t="str">
        <f t="shared" si="132"/>
        <v/>
      </c>
      <c r="AL367" s="361" t="str">
        <f t="shared" si="133"/>
        <v/>
      </c>
      <c r="AM367" s="361" t="str">
        <f t="shared" si="134"/>
        <v/>
      </c>
      <c r="AN367" s="362" t="str">
        <f>IF(AF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2,FALSE),IF(OR(AJ367=1,AJ367=2),VLOOKUP(AH367,INDEX((係数_乗用_ガソリン,係数_乗用_CNG,係数_乗用_軽油,係数_乗用_メタノール,係数_乗用_LPG),1,1,AR367):INDEX((係数_乗用_ガソリン,係数_乗用_CNG,係数_乗用_軽油,係数_乗用_メタノール,係数_乗用_LPG),125,5,AR367),2,FALSE))))))</f>
        <v/>
      </c>
      <c r="AO367" s="362" t="str">
        <f>IF(T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3,FALSE),IF(OR(AJ367=1,AJ367=2),VLOOKUP(AH367,INDEX((係数_乗用_ガソリン,係数_乗用_CNG,係数_乗用_軽油,係数_乗用_メタノール,係数_乗用_LPG),1,1,AR367):INDEX((係数_乗用_ガソリン,係数_乗用_CNG,係数_乗用_軽油,係数_乗用_メタノール,係数_乗用_LPG),125,5,AR367),3,FALSE))))))</f>
        <v/>
      </c>
      <c r="AP367" s="361" t="str">
        <f t="shared" si="135"/>
        <v/>
      </c>
      <c r="AQ367" s="363" t="str">
        <f t="shared" si="136"/>
        <v/>
      </c>
      <c r="AR367" s="361" t="str">
        <f t="shared" si="137"/>
        <v/>
      </c>
      <c r="AS367" s="363" t="str">
        <f t="shared" si="138"/>
        <v/>
      </c>
      <c r="AT367" s="364" t="str">
        <f t="shared" si="139"/>
        <v/>
      </c>
      <c r="AX367" s="607" t="b">
        <f t="shared" si="147"/>
        <v>0</v>
      </c>
      <c r="AY367" s="6" t="str">
        <f t="shared" si="148"/>
        <v>FALSEFALSEFALSE</v>
      </c>
      <c r="AZ367" s="608">
        <f t="shared" si="140"/>
        <v>0</v>
      </c>
      <c r="BA367" s="609" t="str">
        <f t="shared" si="149"/>
        <v/>
      </c>
      <c r="BB367" s="609">
        <f t="shared" si="141"/>
        <v>0</v>
      </c>
      <c r="BC367" s="604" t="str">
        <f t="shared" si="142"/>
        <v/>
      </c>
    </row>
    <row r="368" spans="1:55">
      <c r="A368" s="366">
        <v>311</v>
      </c>
      <c r="B368" s="108"/>
      <c r="C368" s="286"/>
      <c r="D368" s="287"/>
      <c r="E368" s="287"/>
      <c r="F368" s="288"/>
      <c r="G368" s="290"/>
      <c r="H368" s="107"/>
      <c r="I368" s="290"/>
      <c r="J368" s="107"/>
      <c r="K368" s="358" t="str">
        <f t="shared" si="120"/>
        <v/>
      </c>
      <c r="L368" s="358">
        <f t="shared" si="143"/>
        <v>0</v>
      </c>
      <c r="M368" s="358">
        <f t="shared" si="144"/>
        <v>0</v>
      </c>
      <c r="N368" s="359" t="str">
        <f t="shared" si="145"/>
        <v/>
      </c>
      <c r="O368" s="359" t="str">
        <f t="shared" si="121"/>
        <v/>
      </c>
      <c r="P368" s="359" t="str">
        <f t="shared" si="122"/>
        <v/>
      </c>
      <c r="Q368" s="359" t="str">
        <f t="shared" si="123"/>
        <v/>
      </c>
      <c r="R368" s="359" t="str">
        <f t="shared" si="124"/>
        <v/>
      </c>
      <c r="S368" s="359" t="str">
        <f t="shared" si="125"/>
        <v/>
      </c>
      <c r="T368" s="431"/>
      <c r="U368" s="515"/>
      <c r="V368" s="108"/>
      <c r="W368" s="109"/>
      <c r="X368" s="110"/>
      <c r="Y368" s="111"/>
      <c r="Z368" s="113"/>
      <c r="AA368" s="112"/>
      <c r="AB368" s="431" t="str">
        <f t="shared" si="126"/>
        <v/>
      </c>
      <c r="AC368" s="704" t="str">
        <f t="shared" si="146"/>
        <v/>
      </c>
      <c r="AD368" s="622"/>
      <c r="AE368" s="462"/>
      <c r="AF368" s="360" t="str">
        <f t="shared" si="127"/>
        <v/>
      </c>
      <c r="AG368" s="360" t="str">
        <f t="shared" si="128"/>
        <v/>
      </c>
      <c r="AH368" s="361" t="str">
        <f t="shared" si="129"/>
        <v/>
      </c>
      <c r="AI368" s="361" t="str">
        <f t="shared" si="130"/>
        <v/>
      </c>
      <c r="AJ368" s="361" t="str">
        <f t="shared" si="131"/>
        <v/>
      </c>
      <c r="AK368" s="361" t="str">
        <f t="shared" si="132"/>
        <v/>
      </c>
      <c r="AL368" s="361" t="str">
        <f t="shared" si="133"/>
        <v/>
      </c>
      <c r="AM368" s="361" t="str">
        <f t="shared" si="134"/>
        <v/>
      </c>
      <c r="AN368" s="362" t="str">
        <f>IF(AF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2,FALSE),IF(OR(AJ368=1,AJ368=2),VLOOKUP(AH368,INDEX((係数_乗用_ガソリン,係数_乗用_CNG,係数_乗用_軽油,係数_乗用_メタノール,係数_乗用_LPG),1,1,AR368):INDEX((係数_乗用_ガソリン,係数_乗用_CNG,係数_乗用_軽油,係数_乗用_メタノール,係数_乗用_LPG),125,5,AR368),2,FALSE))))))</f>
        <v/>
      </c>
      <c r="AO368" s="362" t="str">
        <f>IF(T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3,FALSE),IF(OR(AJ368=1,AJ368=2),VLOOKUP(AH368,INDEX((係数_乗用_ガソリン,係数_乗用_CNG,係数_乗用_軽油,係数_乗用_メタノール,係数_乗用_LPG),1,1,AR368):INDEX((係数_乗用_ガソリン,係数_乗用_CNG,係数_乗用_軽油,係数_乗用_メタノール,係数_乗用_LPG),125,5,AR368),3,FALSE))))))</f>
        <v/>
      </c>
      <c r="AP368" s="361" t="str">
        <f t="shared" si="135"/>
        <v/>
      </c>
      <c r="AQ368" s="363" t="str">
        <f t="shared" si="136"/>
        <v/>
      </c>
      <c r="AR368" s="361" t="str">
        <f t="shared" si="137"/>
        <v/>
      </c>
      <c r="AS368" s="363" t="str">
        <f t="shared" si="138"/>
        <v/>
      </c>
      <c r="AT368" s="364" t="str">
        <f t="shared" si="139"/>
        <v/>
      </c>
      <c r="AX368" s="607" t="b">
        <f t="shared" si="147"/>
        <v>0</v>
      </c>
      <c r="AY368" s="6" t="str">
        <f t="shared" si="148"/>
        <v>FALSEFALSEFALSE</v>
      </c>
      <c r="AZ368" s="608">
        <f t="shared" si="140"/>
        <v>0</v>
      </c>
      <c r="BA368" s="609" t="str">
        <f t="shared" si="149"/>
        <v/>
      </c>
      <c r="BB368" s="609">
        <f t="shared" si="141"/>
        <v>0</v>
      </c>
      <c r="BC368" s="604" t="str">
        <f t="shared" si="142"/>
        <v/>
      </c>
    </row>
    <row r="369" spans="1:55">
      <c r="A369" s="366">
        <v>312</v>
      </c>
      <c r="B369" s="108"/>
      <c r="C369" s="286"/>
      <c r="D369" s="287"/>
      <c r="E369" s="287"/>
      <c r="F369" s="288"/>
      <c r="G369" s="290"/>
      <c r="H369" s="107"/>
      <c r="I369" s="290"/>
      <c r="J369" s="107"/>
      <c r="K369" s="358" t="str">
        <f t="shared" si="120"/>
        <v/>
      </c>
      <c r="L369" s="358">
        <f t="shared" si="143"/>
        <v>0</v>
      </c>
      <c r="M369" s="358">
        <f t="shared" si="144"/>
        <v>0</v>
      </c>
      <c r="N369" s="359" t="str">
        <f t="shared" si="145"/>
        <v/>
      </c>
      <c r="O369" s="359" t="str">
        <f t="shared" si="121"/>
        <v/>
      </c>
      <c r="P369" s="359" t="str">
        <f t="shared" si="122"/>
        <v/>
      </c>
      <c r="Q369" s="359" t="str">
        <f t="shared" si="123"/>
        <v/>
      </c>
      <c r="R369" s="359" t="str">
        <f t="shared" si="124"/>
        <v/>
      </c>
      <c r="S369" s="359" t="str">
        <f t="shared" si="125"/>
        <v/>
      </c>
      <c r="T369" s="431"/>
      <c r="U369" s="515"/>
      <c r="V369" s="108"/>
      <c r="W369" s="109"/>
      <c r="X369" s="110"/>
      <c r="Y369" s="111"/>
      <c r="Z369" s="113"/>
      <c r="AA369" s="112"/>
      <c r="AB369" s="431" t="str">
        <f t="shared" si="126"/>
        <v/>
      </c>
      <c r="AC369" s="704" t="str">
        <f t="shared" si="146"/>
        <v/>
      </c>
      <c r="AD369" s="622"/>
      <c r="AE369" s="462"/>
      <c r="AF369" s="360" t="str">
        <f t="shared" si="127"/>
        <v/>
      </c>
      <c r="AG369" s="360" t="str">
        <f t="shared" si="128"/>
        <v/>
      </c>
      <c r="AH369" s="361" t="str">
        <f t="shared" si="129"/>
        <v/>
      </c>
      <c r="AI369" s="361" t="str">
        <f t="shared" si="130"/>
        <v/>
      </c>
      <c r="AJ369" s="361" t="str">
        <f t="shared" si="131"/>
        <v/>
      </c>
      <c r="AK369" s="361" t="str">
        <f t="shared" si="132"/>
        <v/>
      </c>
      <c r="AL369" s="361" t="str">
        <f t="shared" si="133"/>
        <v/>
      </c>
      <c r="AM369" s="361" t="str">
        <f t="shared" si="134"/>
        <v/>
      </c>
      <c r="AN369" s="362" t="str">
        <f>IF(AF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2,FALSE),IF(OR(AJ369=1,AJ369=2),VLOOKUP(AH369,INDEX((係数_乗用_ガソリン,係数_乗用_CNG,係数_乗用_軽油,係数_乗用_メタノール,係数_乗用_LPG),1,1,AR369):INDEX((係数_乗用_ガソリン,係数_乗用_CNG,係数_乗用_軽油,係数_乗用_メタノール,係数_乗用_LPG),125,5,AR369),2,FALSE))))))</f>
        <v/>
      </c>
      <c r="AO369" s="362" t="str">
        <f>IF(T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3,FALSE),IF(OR(AJ369=1,AJ369=2),VLOOKUP(AH369,INDEX((係数_乗用_ガソリン,係数_乗用_CNG,係数_乗用_軽油,係数_乗用_メタノール,係数_乗用_LPG),1,1,AR369):INDEX((係数_乗用_ガソリン,係数_乗用_CNG,係数_乗用_軽油,係数_乗用_メタノール,係数_乗用_LPG),125,5,AR369),3,FALSE))))))</f>
        <v/>
      </c>
      <c r="AP369" s="361" t="str">
        <f t="shared" si="135"/>
        <v/>
      </c>
      <c r="AQ369" s="363" t="str">
        <f t="shared" si="136"/>
        <v/>
      </c>
      <c r="AR369" s="361" t="str">
        <f t="shared" si="137"/>
        <v/>
      </c>
      <c r="AS369" s="363" t="str">
        <f t="shared" si="138"/>
        <v/>
      </c>
      <c r="AT369" s="364" t="str">
        <f t="shared" si="139"/>
        <v/>
      </c>
      <c r="AX369" s="607" t="b">
        <f t="shared" si="147"/>
        <v>0</v>
      </c>
      <c r="AY369" s="6" t="str">
        <f t="shared" si="148"/>
        <v>FALSEFALSEFALSE</v>
      </c>
      <c r="AZ369" s="608">
        <f t="shared" si="140"/>
        <v>0</v>
      </c>
      <c r="BA369" s="609" t="str">
        <f t="shared" si="149"/>
        <v/>
      </c>
      <c r="BB369" s="609">
        <f t="shared" si="141"/>
        <v>0</v>
      </c>
      <c r="BC369" s="604" t="str">
        <f t="shared" si="142"/>
        <v/>
      </c>
    </row>
    <row r="370" spans="1:55">
      <c r="A370" s="366">
        <v>313</v>
      </c>
      <c r="B370" s="108"/>
      <c r="C370" s="286"/>
      <c r="D370" s="287"/>
      <c r="E370" s="287"/>
      <c r="F370" s="288"/>
      <c r="G370" s="290"/>
      <c r="H370" s="107"/>
      <c r="I370" s="290"/>
      <c r="J370" s="107"/>
      <c r="K370" s="358" t="str">
        <f t="shared" si="120"/>
        <v/>
      </c>
      <c r="L370" s="358">
        <f t="shared" si="143"/>
        <v>0</v>
      </c>
      <c r="M370" s="358">
        <f t="shared" si="144"/>
        <v>0</v>
      </c>
      <c r="N370" s="359" t="str">
        <f t="shared" si="145"/>
        <v/>
      </c>
      <c r="O370" s="359" t="str">
        <f t="shared" si="121"/>
        <v/>
      </c>
      <c r="P370" s="359" t="str">
        <f t="shared" si="122"/>
        <v/>
      </c>
      <c r="Q370" s="359" t="str">
        <f t="shared" si="123"/>
        <v/>
      </c>
      <c r="R370" s="359" t="str">
        <f t="shared" si="124"/>
        <v/>
      </c>
      <c r="S370" s="359" t="str">
        <f t="shared" si="125"/>
        <v/>
      </c>
      <c r="T370" s="431"/>
      <c r="U370" s="515"/>
      <c r="V370" s="108"/>
      <c r="W370" s="109"/>
      <c r="X370" s="110"/>
      <c r="Y370" s="111"/>
      <c r="Z370" s="113"/>
      <c r="AA370" s="112"/>
      <c r="AB370" s="431" t="str">
        <f t="shared" si="126"/>
        <v/>
      </c>
      <c r="AC370" s="704" t="str">
        <f t="shared" si="146"/>
        <v/>
      </c>
      <c r="AD370" s="622"/>
      <c r="AE370" s="462"/>
      <c r="AF370" s="360" t="str">
        <f t="shared" si="127"/>
        <v/>
      </c>
      <c r="AG370" s="360" t="str">
        <f t="shared" si="128"/>
        <v/>
      </c>
      <c r="AH370" s="361" t="str">
        <f t="shared" si="129"/>
        <v/>
      </c>
      <c r="AI370" s="361" t="str">
        <f t="shared" si="130"/>
        <v/>
      </c>
      <c r="AJ370" s="361" t="str">
        <f t="shared" si="131"/>
        <v/>
      </c>
      <c r="AK370" s="361" t="str">
        <f t="shared" si="132"/>
        <v/>
      </c>
      <c r="AL370" s="361" t="str">
        <f t="shared" si="133"/>
        <v/>
      </c>
      <c r="AM370" s="361" t="str">
        <f t="shared" si="134"/>
        <v/>
      </c>
      <c r="AN370" s="362" t="str">
        <f>IF(AF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2,FALSE),IF(OR(AJ370=1,AJ370=2),VLOOKUP(AH370,INDEX((係数_乗用_ガソリン,係数_乗用_CNG,係数_乗用_軽油,係数_乗用_メタノール,係数_乗用_LPG),1,1,AR370):INDEX((係数_乗用_ガソリン,係数_乗用_CNG,係数_乗用_軽油,係数_乗用_メタノール,係数_乗用_LPG),125,5,AR370),2,FALSE))))))</f>
        <v/>
      </c>
      <c r="AO370" s="362" t="str">
        <f>IF(T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3,FALSE),IF(OR(AJ370=1,AJ370=2),VLOOKUP(AH370,INDEX((係数_乗用_ガソリン,係数_乗用_CNG,係数_乗用_軽油,係数_乗用_メタノール,係数_乗用_LPG),1,1,AR370):INDEX((係数_乗用_ガソリン,係数_乗用_CNG,係数_乗用_軽油,係数_乗用_メタノール,係数_乗用_LPG),125,5,AR370),3,FALSE))))))</f>
        <v/>
      </c>
      <c r="AP370" s="361" t="str">
        <f t="shared" si="135"/>
        <v/>
      </c>
      <c r="AQ370" s="363" t="str">
        <f t="shared" si="136"/>
        <v/>
      </c>
      <c r="AR370" s="361" t="str">
        <f t="shared" si="137"/>
        <v/>
      </c>
      <c r="AS370" s="363" t="str">
        <f t="shared" si="138"/>
        <v/>
      </c>
      <c r="AT370" s="364" t="str">
        <f t="shared" si="139"/>
        <v/>
      </c>
      <c r="AX370" s="607" t="b">
        <f t="shared" si="147"/>
        <v>0</v>
      </c>
      <c r="AY370" s="6" t="str">
        <f t="shared" si="148"/>
        <v>FALSEFALSEFALSE</v>
      </c>
      <c r="AZ370" s="608">
        <f t="shared" si="140"/>
        <v>0</v>
      </c>
      <c r="BA370" s="609" t="str">
        <f t="shared" si="149"/>
        <v/>
      </c>
      <c r="BB370" s="609">
        <f t="shared" si="141"/>
        <v>0</v>
      </c>
      <c r="BC370" s="604" t="str">
        <f t="shared" si="142"/>
        <v/>
      </c>
    </row>
    <row r="371" spans="1:55">
      <c r="A371" s="366">
        <v>314</v>
      </c>
      <c r="B371" s="108"/>
      <c r="C371" s="286"/>
      <c r="D371" s="287"/>
      <c r="E371" s="287"/>
      <c r="F371" s="288"/>
      <c r="G371" s="290"/>
      <c r="H371" s="107"/>
      <c r="I371" s="290"/>
      <c r="J371" s="107"/>
      <c r="K371" s="358" t="str">
        <f t="shared" si="120"/>
        <v/>
      </c>
      <c r="L371" s="358">
        <f t="shared" si="143"/>
        <v>0</v>
      </c>
      <c r="M371" s="358">
        <f t="shared" si="144"/>
        <v>0</v>
      </c>
      <c r="N371" s="359" t="str">
        <f t="shared" si="145"/>
        <v/>
      </c>
      <c r="O371" s="359" t="str">
        <f t="shared" si="121"/>
        <v/>
      </c>
      <c r="P371" s="359" t="str">
        <f t="shared" si="122"/>
        <v/>
      </c>
      <c r="Q371" s="359" t="str">
        <f t="shared" si="123"/>
        <v/>
      </c>
      <c r="R371" s="359" t="str">
        <f t="shared" si="124"/>
        <v/>
      </c>
      <c r="S371" s="359" t="str">
        <f t="shared" si="125"/>
        <v/>
      </c>
      <c r="T371" s="431"/>
      <c r="U371" s="515"/>
      <c r="V371" s="108"/>
      <c r="W371" s="109"/>
      <c r="X371" s="110"/>
      <c r="Y371" s="111"/>
      <c r="Z371" s="113"/>
      <c r="AA371" s="112"/>
      <c r="AB371" s="431" t="str">
        <f t="shared" si="126"/>
        <v/>
      </c>
      <c r="AC371" s="704" t="str">
        <f t="shared" si="146"/>
        <v/>
      </c>
      <c r="AD371" s="622"/>
      <c r="AE371" s="462"/>
      <c r="AF371" s="360" t="str">
        <f t="shared" si="127"/>
        <v/>
      </c>
      <c r="AG371" s="360" t="str">
        <f t="shared" si="128"/>
        <v/>
      </c>
      <c r="AH371" s="361" t="str">
        <f t="shared" si="129"/>
        <v/>
      </c>
      <c r="AI371" s="361" t="str">
        <f t="shared" si="130"/>
        <v/>
      </c>
      <c r="AJ371" s="361" t="str">
        <f t="shared" si="131"/>
        <v/>
      </c>
      <c r="AK371" s="361" t="str">
        <f t="shared" si="132"/>
        <v/>
      </c>
      <c r="AL371" s="361" t="str">
        <f t="shared" si="133"/>
        <v/>
      </c>
      <c r="AM371" s="361" t="str">
        <f t="shared" si="134"/>
        <v/>
      </c>
      <c r="AN371" s="362" t="str">
        <f>IF(AF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2,FALSE),IF(OR(AJ371=1,AJ371=2),VLOOKUP(AH371,INDEX((係数_乗用_ガソリン,係数_乗用_CNG,係数_乗用_軽油,係数_乗用_メタノール,係数_乗用_LPG),1,1,AR371):INDEX((係数_乗用_ガソリン,係数_乗用_CNG,係数_乗用_軽油,係数_乗用_メタノール,係数_乗用_LPG),125,5,AR371),2,FALSE))))))</f>
        <v/>
      </c>
      <c r="AO371" s="362" t="str">
        <f>IF(T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3,FALSE),IF(OR(AJ371=1,AJ371=2),VLOOKUP(AH371,INDEX((係数_乗用_ガソリン,係数_乗用_CNG,係数_乗用_軽油,係数_乗用_メタノール,係数_乗用_LPG),1,1,AR371):INDEX((係数_乗用_ガソリン,係数_乗用_CNG,係数_乗用_軽油,係数_乗用_メタノール,係数_乗用_LPG),125,5,AR371),3,FALSE))))))</f>
        <v/>
      </c>
      <c r="AP371" s="361" t="str">
        <f t="shared" si="135"/>
        <v/>
      </c>
      <c r="AQ371" s="363" t="str">
        <f t="shared" si="136"/>
        <v/>
      </c>
      <c r="AR371" s="361" t="str">
        <f t="shared" si="137"/>
        <v/>
      </c>
      <c r="AS371" s="363" t="str">
        <f t="shared" si="138"/>
        <v/>
      </c>
      <c r="AT371" s="364" t="str">
        <f t="shared" si="139"/>
        <v/>
      </c>
      <c r="AX371" s="607" t="b">
        <f t="shared" si="147"/>
        <v>0</v>
      </c>
      <c r="AY371" s="6" t="str">
        <f t="shared" si="148"/>
        <v>FALSEFALSEFALSE</v>
      </c>
      <c r="AZ371" s="608">
        <f t="shared" si="140"/>
        <v>0</v>
      </c>
      <c r="BA371" s="609" t="str">
        <f t="shared" si="149"/>
        <v/>
      </c>
      <c r="BB371" s="609">
        <f t="shared" si="141"/>
        <v>0</v>
      </c>
      <c r="BC371" s="604" t="str">
        <f t="shared" si="142"/>
        <v/>
      </c>
    </row>
    <row r="372" spans="1:55">
      <c r="A372" s="366">
        <v>315</v>
      </c>
      <c r="B372" s="108"/>
      <c r="C372" s="286"/>
      <c r="D372" s="287"/>
      <c r="E372" s="287"/>
      <c r="F372" s="288"/>
      <c r="G372" s="290"/>
      <c r="H372" s="107"/>
      <c r="I372" s="290"/>
      <c r="J372" s="107"/>
      <c r="K372" s="358" t="str">
        <f t="shared" si="120"/>
        <v/>
      </c>
      <c r="L372" s="358">
        <f t="shared" si="143"/>
        <v>0</v>
      </c>
      <c r="M372" s="358">
        <f t="shared" si="144"/>
        <v>0</v>
      </c>
      <c r="N372" s="359" t="str">
        <f t="shared" si="145"/>
        <v/>
      </c>
      <c r="O372" s="359" t="str">
        <f t="shared" si="121"/>
        <v/>
      </c>
      <c r="P372" s="359" t="str">
        <f t="shared" si="122"/>
        <v/>
      </c>
      <c r="Q372" s="359" t="str">
        <f t="shared" si="123"/>
        <v/>
      </c>
      <c r="R372" s="359" t="str">
        <f t="shared" si="124"/>
        <v/>
      </c>
      <c r="S372" s="359" t="str">
        <f t="shared" si="125"/>
        <v/>
      </c>
      <c r="T372" s="431"/>
      <c r="U372" s="515"/>
      <c r="V372" s="108"/>
      <c r="W372" s="109"/>
      <c r="X372" s="110"/>
      <c r="Y372" s="111"/>
      <c r="Z372" s="113"/>
      <c r="AA372" s="112"/>
      <c r="AB372" s="431" t="str">
        <f t="shared" si="126"/>
        <v/>
      </c>
      <c r="AC372" s="704" t="str">
        <f t="shared" si="146"/>
        <v/>
      </c>
      <c r="AD372" s="622"/>
      <c r="AE372" s="462"/>
      <c r="AF372" s="360" t="str">
        <f t="shared" si="127"/>
        <v/>
      </c>
      <c r="AG372" s="360" t="str">
        <f t="shared" si="128"/>
        <v/>
      </c>
      <c r="AH372" s="361" t="str">
        <f t="shared" si="129"/>
        <v/>
      </c>
      <c r="AI372" s="361" t="str">
        <f t="shared" si="130"/>
        <v/>
      </c>
      <c r="AJ372" s="361" t="str">
        <f t="shared" si="131"/>
        <v/>
      </c>
      <c r="AK372" s="361" t="str">
        <f t="shared" si="132"/>
        <v/>
      </c>
      <c r="AL372" s="361" t="str">
        <f t="shared" si="133"/>
        <v/>
      </c>
      <c r="AM372" s="361" t="str">
        <f t="shared" si="134"/>
        <v/>
      </c>
      <c r="AN372" s="362" t="str">
        <f>IF(AF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2,FALSE),IF(OR(AJ372=1,AJ372=2),VLOOKUP(AH372,INDEX((係数_乗用_ガソリン,係数_乗用_CNG,係数_乗用_軽油,係数_乗用_メタノール,係数_乗用_LPG),1,1,AR372):INDEX((係数_乗用_ガソリン,係数_乗用_CNG,係数_乗用_軽油,係数_乗用_メタノール,係数_乗用_LPG),125,5,AR372),2,FALSE))))))</f>
        <v/>
      </c>
      <c r="AO372" s="362" t="str">
        <f>IF(T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3,FALSE),IF(OR(AJ372=1,AJ372=2),VLOOKUP(AH372,INDEX((係数_乗用_ガソリン,係数_乗用_CNG,係数_乗用_軽油,係数_乗用_メタノール,係数_乗用_LPG),1,1,AR372):INDEX((係数_乗用_ガソリン,係数_乗用_CNG,係数_乗用_軽油,係数_乗用_メタノール,係数_乗用_LPG),125,5,AR372),3,FALSE))))))</f>
        <v/>
      </c>
      <c r="AP372" s="361" t="str">
        <f t="shared" si="135"/>
        <v/>
      </c>
      <c r="AQ372" s="363" t="str">
        <f t="shared" si="136"/>
        <v/>
      </c>
      <c r="AR372" s="361" t="str">
        <f t="shared" si="137"/>
        <v/>
      </c>
      <c r="AS372" s="363" t="str">
        <f t="shared" si="138"/>
        <v/>
      </c>
      <c r="AT372" s="364" t="str">
        <f t="shared" si="139"/>
        <v/>
      </c>
      <c r="AX372" s="607" t="b">
        <f t="shared" si="147"/>
        <v>0</v>
      </c>
      <c r="AY372" s="6" t="str">
        <f t="shared" si="148"/>
        <v>FALSEFALSEFALSE</v>
      </c>
      <c r="AZ372" s="608">
        <f t="shared" si="140"/>
        <v>0</v>
      </c>
      <c r="BA372" s="609" t="str">
        <f t="shared" si="149"/>
        <v/>
      </c>
      <c r="BB372" s="609">
        <f t="shared" si="141"/>
        <v>0</v>
      </c>
      <c r="BC372" s="604" t="str">
        <f t="shared" si="142"/>
        <v/>
      </c>
    </row>
    <row r="373" spans="1:55">
      <c r="A373" s="366">
        <v>316</v>
      </c>
      <c r="B373" s="108"/>
      <c r="C373" s="286"/>
      <c r="D373" s="287"/>
      <c r="E373" s="287"/>
      <c r="F373" s="288"/>
      <c r="G373" s="290"/>
      <c r="H373" s="107"/>
      <c r="I373" s="290"/>
      <c r="J373" s="107"/>
      <c r="K373" s="358" t="str">
        <f t="shared" si="120"/>
        <v/>
      </c>
      <c r="L373" s="358">
        <f t="shared" si="143"/>
        <v>0</v>
      </c>
      <c r="M373" s="358">
        <f t="shared" si="144"/>
        <v>0</v>
      </c>
      <c r="N373" s="359" t="str">
        <f t="shared" si="145"/>
        <v/>
      </c>
      <c r="O373" s="359" t="str">
        <f t="shared" si="121"/>
        <v/>
      </c>
      <c r="P373" s="359" t="str">
        <f t="shared" si="122"/>
        <v/>
      </c>
      <c r="Q373" s="359" t="str">
        <f t="shared" si="123"/>
        <v/>
      </c>
      <c r="R373" s="359" t="str">
        <f t="shared" si="124"/>
        <v/>
      </c>
      <c r="S373" s="359" t="str">
        <f t="shared" si="125"/>
        <v/>
      </c>
      <c r="T373" s="431"/>
      <c r="U373" s="515"/>
      <c r="V373" s="108"/>
      <c r="W373" s="109"/>
      <c r="X373" s="110"/>
      <c r="Y373" s="111"/>
      <c r="Z373" s="113"/>
      <c r="AA373" s="112"/>
      <c r="AB373" s="431" t="str">
        <f t="shared" si="126"/>
        <v/>
      </c>
      <c r="AC373" s="704" t="str">
        <f t="shared" si="146"/>
        <v/>
      </c>
      <c r="AD373" s="622"/>
      <c r="AE373" s="462"/>
      <c r="AF373" s="360" t="str">
        <f t="shared" si="127"/>
        <v/>
      </c>
      <c r="AG373" s="360" t="str">
        <f t="shared" si="128"/>
        <v/>
      </c>
      <c r="AH373" s="361" t="str">
        <f t="shared" si="129"/>
        <v/>
      </c>
      <c r="AI373" s="361" t="str">
        <f t="shared" si="130"/>
        <v/>
      </c>
      <c r="AJ373" s="361" t="str">
        <f t="shared" si="131"/>
        <v/>
      </c>
      <c r="AK373" s="361" t="str">
        <f t="shared" si="132"/>
        <v/>
      </c>
      <c r="AL373" s="361" t="str">
        <f t="shared" si="133"/>
        <v/>
      </c>
      <c r="AM373" s="361" t="str">
        <f t="shared" si="134"/>
        <v/>
      </c>
      <c r="AN373" s="362" t="str">
        <f>IF(AF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2,FALSE),IF(OR(AJ373=1,AJ373=2),VLOOKUP(AH373,INDEX((係数_乗用_ガソリン,係数_乗用_CNG,係数_乗用_軽油,係数_乗用_メタノール,係数_乗用_LPG),1,1,AR373):INDEX((係数_乗用_ガソリン,係数_乗用_CNG,係数_乗用_軽油,係数_乗用_メタノール,係数_乗用_LPG),125,5,AR373),2,FALSE))))))</f>
        <v/>
      </c>
      <c r="AO373" s="362" t="str">
        <f>IF(T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3,FALSE),IF(OR(AJ373=1,AJ373=2),VLOOKUP(AH373,INDEX((係数_乗用_ガソリン,係数_乗用_CNG,係数_乗用_軽油,係数_乗用_メタノール,係数_乗用_LPG),1,1,AR373):INDEX((係数_乗用_ガソリン,係数_乗用_CNG,係数_乗用_軽油,係数_乗用_メタノール,係数_乗用_LPG),125,5,AR373),3,FALSE))))))</f>
        <v/>
      </c>
      <c r="AP373" s="361" t="str">
        <f t="shared" si="135"/>
        <v/>
      </c>
      <c r="AQ373" s="363" t="str">
        <f t="shared" si="136"/>
        <v/>
      </c>
      <c r="AR373" s="361" t="str">
        <f t="shared" si="137"/>
        <v/>
      </c>
      <c r="AS373" s="363" t="str">
        <f t="shared" si="138"/>
        <v/>
      </c>
      <c r="AT373" s="364" t="str">
        <f t="shared" si="139"/>
        <v/>
      </c>
      <c r="AX373" s="607" t="b">
        <f t="shared" si="147"/>
        <v>0</v>
      </c>
      <c r="AY373" s="6" t="str">
        <f t="shared" si="148"/>
        <v>FALSEFALSEFALSE</v>
      </c>
      <c r="AZ373" s="608">
        <f t="shared" si="140"/>
        <v>0</v>
      </c>
      <c r="BA373" s="609" t="str">
        <f t="shared" si="149"/>
        <v/>
      </c>
      <c r="BB373" s="609">
        <f t="shared" si="141"/>
        <v>0</v>
      </c>
      <c r="BC373" s="604" t="str">
        <f t="shared" si="142"/>
        <v/>
      </c>
    </row>
    <row r="374" spans="1:55">
      <c r="A374" s="366">
        <v>317</v>
      </c>
      <c r="B374" s="108"/>
      <c r="C374" s="286"/>
      <c r="D374" s="287"/>
      <c r="E374" s="287"/>
      <c r="F374" s="288"/>
      <c r="G374" s="290"/>
      <c r="H374" s="107"/>
      <c r="I374" s="290"/>
      <c r="J374" s="107"/>
      <c r="K374" s="358" t="str">
        <f t="shared" si="120"/>
        <v/>
      </c>
      <c r="L374" s="358">
        <f t="shared" si="143"/>
        <v>0</v>
      </c>
      <c r="M374" s="358">
        <f t="shared" si="144"/>
        <v>0</v>
      </c>
      <c r="N374" s="359" t="str">
        <f t="shared" si="145"/>
        <v/>
      </c>
      <c r="O374" s="359" t="str">
        <f t="shared" si="121"/>
        <v/>
      </c>
      <c r="P374" s="359" t="str">
        <f t="shared" si="122"/>
        <v/>
      </c>
      <c r="Q374" s="359" t="str">
        <f t="shared" si="123"/>
        <v/>
      </c>
      <c r="R374" s="359" t="str">
        <f t="shared" si="124"/>
        <v/>
      </c>
      <c r="S374" s="359" t="str">
        <f t="shared" si="125"/>
        <v/>
      </c>
      <c r="T374" s="431"/>
      <c r="U374" s="515"/>
      <c r="V374" s="108"/>
      <c r="W374" s="109"/>
      <c r="X374" s="110"/>
      <c r="Y374" s="111"/>
      <c r="Z374" s="113"/>
      <c r="AA374" s="112"/>
      <c r="AB374" s="431" t="str">
        <f t="shared" si="126"/>
        <v/>
      </c>
      <c r="AC374" s="704" t="str">
        <f t="shared" si="146"/>
        <v/>
      </c>
      <c r="AD374" s="622"/>
      <c r="AE374" s="462"/>
      <c r="AF374" s="360" t="str">
        <f t="shared" si="127"/>
        <v/>
      </c>
      <c r="AG374" s="360" t="str">
        <f t="shared" si="128"/>
        <v/>
      </c>
      <c r="AH374" s="361" t="str">
        <f t="shared" si="129"/>
        <v/>
      </c>
      <c r="AI374" s="361" t="str">
        <f t="shared" si="130"/>
        <v/>
      </c>
      <c r="AJ374" s="361" t="str">
        <f t="shared" si="131"/>
        <v/>
      </c>
      <c r="AK374" s="361" t="str">
        <f t="shared" si="132"/>
        <v/>
      </c>
      <c r="AL374" s="361" t="str">
        <f t="shared" si="133"/>
        <v/>
      </c>
      <c r="AM374" s="361" t="str">
        <f t="shared" si="134"/>
        <v/>
      </c>
      <c r="AN374" s="362" t="str">
        <f>IF(AF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2,FALSE),IF(OR(AJ374=1,AJ374=2),VLOOKUP(AH374,INDEX((係数_乗用_ガソリン,係数_乗用_CNG,係数_乗用_軽油,係数_乗用_メタノール,係数_乗用_LPG),1,1,AR374):INDEX((係数_乗用_ガソリン,係数_乗用_CNG,係数_乗用_軽油,係数_乗用_メタノール,係数_乗用_LPG),125,5,AR374),2,FALSE))))))</f>
        <v/>
      </c>
      <c r="AO374" s="362" t="str">
        <f>IF(T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3,FALSE),IF(OR(AJ374=1,AJ374=2),VLOOKUP(AH374,INDEX((係数_乗用_ガソリン,係数_乗用_CNG,係数_乗用_軽油,係数_乗用_メタノール,係数_乗用_LPG),1,1,AR374):INDEX((係数_乗用_ガソリン,係数_乗用_CNG,係数_乗用_軽油,係数_乗用_メタノール,係数_乗用_LPG),125,5,AR374),3,FALSE))))))</f>
        <v/>
      </c>
      <c r="AP374" s="361" t="str">
        <f t="shared" si="135"/>
        <v/>
      </c>
      <c r="AQ374" s="363" t="str">
        <f t="shared" si="136"/>
        <v/>
      </c>
      <c r="AR374" s="361" t="str">
        <f t="shared" si="137"/>
        <v/>
      </c>
      <c r="AS374" s="363" t="str">
        <f t="shared" si="138"/>
        <v/>
      </c>
      <c r="AT374" s="364" t="str">
        <f t="shared" si="139"/>
        <v/>
      </c>
      <c r="AX374" s="607" t="b">
        <f t="shared" si="147"/>
        <v>0</v>
      </c>
      <c r="AY374" s="6" t="str">
        <f t="shared" si="148"/>
        <v>FALSEFALSEFALSE</v>
      </c>
      <c r="AZ374" s="608">
        <f t="shared" si="140"/>
        <v>0</v>
      </c>
      <c r="BA374" s="609" t="str">
        <f t="shared" si="149"/>
        <v/>
      </c>
      <c r="BB374" s="609">
        <f t="shared" si="141"/>
        <v>0</v>
      </c>
      <c r="BC374" s="604" t="str">
        <f t="shared" si="142"/>
        <v/>
      </c>
    </row>
    <row r="375" spans="1:55">
      <c r="A375" s="366">
        <v>318</v>
      </c>
      <c r="B375" s="108"/>
      <c r="C375" s="286"/>
      <c r="D375" s="287"/>
      <c r="E375" s="287"/>
      <c r="F375" s="288"/>
      <c r="G375" s="290"/>
      <c r="H375" s="107"/>
      <c r="I375" s="290"/>
      <c r="J375" s="107"/>
      <c r="K375" s="358" t="str">
        <f t="shared" si="120"/>
        <v/>
      </c>
      <c r="L375" s="358">
        <f t="shared" si="143"/>
        <v>0</v>
      </c>
      <c r="M375" s="358">
        <f t="shared" si="144"/>
        <v>0</v>
      </c>
      <c r="N375" s="359" t="str">
        <f t="shared" si="145"/>
        <v/>
      </c>
      <c r="O375" s="359" t="str">
        <f t="shared" si="121"/>
        <v/>
      </c>
      <c r="P375" s="359" t="str">
        <f t="shared" si="122"/>
        <v/>
      </c>
      <c r="Q375" s="359" t="str">
        <f t="shared" si="123"/>
        <v/>
      </c>
      <c r="R375" s="359" t="str">
        <f t="shared" si="124"/>
        <v/>
      </c>
      <c r="S375" s="359" t="str">
        <f t="shared" si="125"/>
        <v/>
      </c>
      <c r="T375" s="431"/>
      <c r="U375" s="515"/>
      <c r="V375" s="108"/>
      <c r="W375" s="109"/>
      <c r="X375" s="110"/>
      <c r="Y375" s="111"/>
      <c r="Z375" s="113"/>
      <c r="AA375" s="112"/>
      <c r="AB375" s="431" t="str">
        <f t="shared" si="126"/>
        <v/>
      </c>
      <c r="AC375" s="704" t="str">
        <f t="shared" si="146"/>
        <v/>
      </c>
      <c r="AD375" s="622"/>
      <c r="AE375" s="462"/>
      <c r="AF375" s="360" t="str">
        <f t="shared" si="127"/>
        <v/>
      </c>
      <c r="AG375" s="360" t="str">
        <f t="shared" si="128"/>
        <v/>
      </c>
      <c r="AH375" s="361" t="str">
        <f t="shared" si="129"/>
        <v/>
      </c>
      <c r="AI375" s="361" t="str">
        <f t="shared" si="130"/>
        <v/>
      </c>
      <c r="AJ375" s="361" t="str">
        <f t="shared" si="131"/>
        <v/>
      </c>
      <c r="AK375" s="361" t="str">
        <f t="shared" si="132"/>
        <v/>
      </c>
      <c r="AL375" s="361" t="str">
        <f t="shared" si="133"/>
        <v/>
      </c>
      <c r="AM375" s="361" t="str">
        <f t="shared" si="134"/>
        <v/>
      </c>
      <c r="AN375" s="362" t="str">
        <f>IF(AF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2,FALSE),IF(OR(AJ375=1,AJ375=2),VLOOKUP(AH375,INDEX((係数_乗用_ガソリン,係数_乗用_CNG,係数_乗用_軽油,係数_乗用_メタノール,係数_乗用_LPG),1,1,AR375):INDEX((係数_乗用_ガソリン,係数_乗用_CNG,係数_乗用_軽油,係数_乗用_メタノール,係数_乗用_LPG),125,5,AR375),2,FALSE))))))</f>
        <v/>
      </c>
      <c r="AO375" s="362" t="str">
        <f>IF(T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3,FALSE),IF(OR(AJ375=1,AJ375=2),VLOOKUP(AH375,INDEX((係数_乗用_ガソリン,係数_乗用_CNG,係数_乗用_軽油,係数_乗用_メタノール,係数_乗用_LPG),1,1,AR375):INDEX((係数_乗用_ガソリン,係数_乗用_CNG,係数_乗用_軽油,係数_乗用_メタノール,係数_乗用_LPG),125,5,AR375),3,FALSE))))))</f>
        <v/>
      </c>
      <c r="AP375" s="361" t="str">
        <f t="shared" si="135"/>
        <v/>
      </c>
      <c r="AQ375" s="363" t="str">
        <f t="shared" si="136"/>
        <v/>
      </c>
      <c r="AR375" s="361" t="str">
        <f t="shared" si="137"/>
        <v/>
      </c>
      <c r="AS375" s="363" t="str">
        <f t="shared" si="138"/>
        <v/>
      </c>
      <c r="AT375" s="364" t="str">
        <f t="shared" si="139"/>
        <v/>
      </c>
      <c r="AX375" s="607" t="b">
        <f t="shared" si="147"/>
        <v>0</v>
      </c>
      <c r="AY375" s="6" t="str">
        <f t="shared" si="148"/>
        <v>FALSEFALSEFALSE</v>
      </c>
      <c r="AZ375" s="608">
        <f t="shared" si="140"/>
        <v>0</v>
      </c>
      <c r="BA375" s="609" t="str">
        <f t="shared" si="149"/>
        <v/>
      </c>
      <c r="BB375" s="609">
        <f t="shared" si="141"/>
        <v>0</v>
      </c>
      <c r="BC375" s="604" t="str">
        <f t="shared" si="142"/>
        <v/>
      </c>
    </row>
    <row r="376" spans="1:55">
      <c r="A376" s="366">
        <v>319</v>
      </c>
      <c r="B376" s="108"/>
      <c r="C376" s="286"/>
      <c r="D376" s="287"/>
      <c r="E376" s="287"/>
      <c r="F376" s="288"/>
      <c r="G376" s="290"/>
      <c r="H376" s="107"/>
      <c r="I376" s="290"/>
      <c r="J376" s="107"/>
      <c r="K376" s="358" t="str">
        <f t="shared" si="120"/>
        <v/>
      </c>
      <c r="L376" s="358">
        <f t="shared" si="143"/>
        <v>0</v>
      </c>
      <c r="M376" s="358">
        <f t="shared" si="144"/>
        <v>0</v>
      </c>
      <c r="N376" s="359" t="str">
        <f t="shared" si="145"/>
        <v/>
      </c>
      <c r="O376" s="359" t="str">
        <f t="shared" si="121"/>
        <v/>
      </c>
      <c r="P376" s="359" t="str">
        <f t="shared" si="122"/>
        <v/>
      </c>
      <c r="Q376" s="359" t="str">
        <f t="shared" si="123"/>
        <v/>
      </c>
      <c r="R376" s="359" t="str">
        <f t="shared" si="124"/>
        <v/>
      </c>
      <c r="S376" s="359" t="str">
        <f t="shared" si="125"/>
        <v/>
      </c>
      <c r="T376" s="431"/>
      <c r="U376" s="515"/>
      <c r="V376" s="108"/>
      <c r="W376" s="109"/>
      <c r="X376" s="110"/>
      <c r="Y376" s="111"/>
      <c r="Z376" s="113"/>
      <c r="AA376" s="112"/>
      <c r="AB376" s="431" t="str">
        <f t="shared" si="126"/>
        <v/>
      </c>
      <c r="AC376" s="704" t="str">
        <f t="shared" si="146"/>
        <v/>
      </c>
      <c r="AD376" s="622"/>
      <c r="AE376" s="462"/>
      <c r="AF376" s="360" t="str">
        <f t="shared" si="127"/>
        <v/>
      </c>
      <c r="AG376" s="360" t="str">
        <f t="shared" si="128"/>
        <v/>
      </c>
      <c r="AH376" s="361" t="str">
        <f t="shared" si="129"/>
        <v/>
      </c>
      <c r="AI376" s="361" t="str">
        <f t="shared" si="130"/>
        <v/>
      </c>
      <c r="AJ376" s="361" t="str">
        <f t="shared" si="131"/>
        <v/>
      </c>
      <c r="AK376" s="361" t="str">
        <f t="shared" si="132"/>
        <v/>
      </c>
      <c r="AL376" s="361" t="str">
        <f t="shared" si="133"/>
        <v/>
      </c>
      <c r="AM376" s="361" t="str">
        <f t="shared" si="134"/>
        <v/>
      </c>
      <c r="AN376" s="362" t="str">
        <f>IF(AF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2,FALSE),IF(OR(AJ376=1,AJ376=2),VLOOKUP(AH376,INDEX((係数_乗用_ガソリン,係数_乗用_CNG,係数_乗用_軽油,係数_乗用_メタノール,係数_乗用_LPG),1,1,AR376):INDEX((係数_乗用_ガソリン,係数_乗用_CNG,係数_乗用_軽油,係数_乗用_メタノール,係数_乗用_LPG),125,5,AR376),2,FALSE))))))</f>
        <v/>
      </c>
      <c r="AO376" s="362" t="str">
        <f>IF(T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3,FALSE),IF(OR(AJ376=1,AJ376=2),VLOOKUP(AH376,INDEX((係数_乗用_ガソリン,係数_乗用_CNG,係数_乗用_軽油,係数_乗用_メタノール,係数_乗用_LPG),1,1,AR376):INDEX((係数_乗用_ガソリン,係数_乗用_CNG,係数_乗用_軽油,係数_乗用_メタノール,係数_乗用_LPG),125,5,AR376),3,FALSE))))))</f>
        <v/>
      </c>
      <c r="AP376" s="361" t="str">
        <f t="shared" si="135"/>
        <v/>
      </c>
      <c r="AQ376" s="363" t="str">
        <f t="shared" si="136"/>
        <v/>
      </c>
      <c r="AR376" s="361" t="str">
        <f t="shared" si="137"/>
        <v/>
      </c>
      <c r="AS376" s="363" t="str">
        <f t="shared" si="138"/>
        <v/>
      </c>
      <c r="AT376" s="364" t="str">
        <f t="shared" si="139"/>
        <v/>
      </c>
      <c r="AX376" s="607" t="b">
        <f t="shared" si="147"/>
        <v>0</v>
      </c>
      <c r="AY376" s="6" t="str">
        <f t="shared" si="148"/>
        <v>FALSEFALSEFALSE</v>
      </c>
      <c r="AZ376" s="608">
        <f t="shared" si="140"/>
        <v>0</v>
      </c>
      <c r="BA376" s="609" t="str">
        <f t="shared" si="149"/>
        <v/>
      </c>
      <c r="BB376" s="609">
        <f t="shared" si="141"/>
        <v>0</v>
      </c>
      <c r="BC376" s="604" t="str">
        <f t="shared" si="142"/>
        <v/>
      </c>
    </row>
    <row r="377" spans="1:55">
      <c r="A377" s="366">
        <v>320</v>
      </c>
      <c r="B377" s="108"/>
      <c r="C377" s="286"/>
      <c r="D377" s="287"/>
      <c r="E377" s="287"/>
      <c r="F377" s="288"/>
      <c r="G377" s="290"/>
      <c r="H377" s="107"/>
      <c r="I377" s="290"/>
      <c r="J377" s="107"/>
      <c r="K377" s="358" t="str">
        <f t="shared" si="120"/>
        <v/>
      </c>
      <c r="L377" s="358">
        <f t="shared" si="143"/>
        <v>0</v>
      </c>
      <c r="M377" s="358">
        <f t="shared" si="144"/>
        <v>0</v>
      </c>
      <c r="N377" s="359" t="str">
        <f t="shared" si="145"/>
        <v/>
      </c>
      <c r="O377" s="359" t="str">
        <f t="shared" si="121"/>
        <v/>
      </c>
      <c r="P377" s="359" t="str">
        <f t="shared" si="122"/>
        <v/>
      </c>
      <c r="Q377" s="359" t="str">
        <f t="shared" si="123"/>
        <v/>
      </c>
      <c r="R377" s="359" t="str">
        <f t="shared" si="124"/>
        <v/>
      </c>
      <c r="S377" s="359" t="str">
        <f t="shared" si="125"/>
        <v/>
      </c>
      <c r="T377" s="431"/>
      <c r="U377" s="515"/>
      <c r="V377" s="108"/>
      <c r="W377" s="109"/>
      <c r="X377" s="110"/>
      <c r="Y377" s="111"/>
      <c r="Z377" s="113"/>
      <c r="AA377" s="112"/>
      <c r="AB377" s="431" t="str">
        <f t="shared" si="126"/>
        <v/>
      </c>
      <c r="AC377" s="704" t="str">
        <f t="shared" si="146"/>
        <v/>
      </c>
      <c r="AD377" s="622"/>
      <c r="AE377" s="462"/>
      <c r="AF377" s="360" t="str">
        <f t="shared" si="127"/>
        <v/>
      </c>
      <c r="AG377" s="360" t="str">
        <f t="shared" si="128"/>
        <v/>
      </c>
      <c r="AH377" s="361" t="str">
        <f t="shared" si="129"/>
        <v/>
      </c>
      <c r="AI377" s="361" t="str">
        <f t="shared" si="130"/>
        <v/>
      </c>
      <c r="AJ377" s="361" t="str">
        <f t="shared" si="131"/>
        <v/>
      </c>
      <c r="AK377" s="361" t="str">
        <f t="shared" si="132"/>
        <v/>
      </c>
      <c r="AL377" s="361" t="str">
        <f t="shared" si="133"/>
        <v/>
      </c>
      <c r="AM377" s="361" t="str">
        <f t="shared" si="134"/>
        <v/>
      </c>
      <c r="AN377" s="362" t="str">
        <f>IF(AF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2,FALSE),IF(OR(AJ377=1,AJ377=2),VLOOKUP(AH377,INDEX((係数_乗用_ガソリン,係数_乗用_CNG,係数_乗用_軽油,係数_乗用_メタノール,係数_乗用_LPG),1,1,AR377):INDEX((係数_乗用_ガソリン,係数_乗用_CNG,係数_乗用_軽油,係数_乗用_メタノール,係数_乗用_LPG),125,5,AR377),2,FALSE))))))</f>
        <v/>
      </c>
      <c r="AO377" s="362" t="str">
        <f>IF(T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3,FALSE),IF(OR(AJ377=1,AJ377=2),VLOOKUP(AH377,INDEX((係数_乗用_ガソリン,係数_乗用_CNG,係数_乗用_軽油,係数_乗用_メタノール,係数_乗用_LPG),1,1,AR377):INDEX((係数_乗用_ガソリン,係数_乗用_CNG,係数_乗用_軽油,係数_乗用_メタノール,係数_乗用_LPG),125,5,AR377),3,FALSE))))))</f>
        <v/>
      </c>
      <c r="AP377" s="361" t="str">
        <f t="shared" si="135"/>
        <v/>
      </c>
      <c r="AQ377" s="363" t="str">
        <f t="shared" si="136"/>
        <v/>
      </c>
      <c r="AR377" s="361" t="str">
        <f t="shared" si="137"/>
        <v/>
      </c>
      <c r="AS377" s="363" t="str">
        <f t="shared" si="138"/>
        <v/>
      </c>
      <c r="AT377" s="364" t="str">
        <f t="shared" si="139"/>
        <v/>
      </c>
      <c r="AX377" s="607" t="b">
        <f t="shared" si="147"/>
        <v>0</v>
      </c>
      <c r="AY377" s="6" t="str">
        <f t="shared" si="148"/>
        <v>FALSEFALSEFALSE</v>
      </c>
      <c r="AZ377" s="608">
        <f t="shared" si="140"/>
        <v>0</v>
      </c>
      <c r="BA377" s="609" t="str">
        <f t="shared" si="149"/>
        <v/>
      </c>
      <c r="BB377" s="609">
        <f t="shared" si="141"/>
        <v>0</v>
      </c>
      <c r="BC377" s="604" t="str">
        <f t="shared" si="142"/>
        <v/>
      </c>
    </row>
    <row r="378" spans="1:55">
      <c r="A378" s="366">
        <v>321</v>
      </c>
      <c r="B378" s="108"/>
      <c r="C378" s="286"/>
      <c r="D378" s="287"/>
      <c r="E378" s="287"/>
      <c r="F378" s="288"/>
      <c r="G378" s="290"/>
      <c r="H378" s="107"/>
      <c r="I378" s="290"/>
      <c r="J378" s="107"/>
      <c r="K378" s="358" t="str">
        <f t="shared" ref="K378:K441" si="150">C378&amp;D378&amp;E378&amp;F378</f>
        <v/>
      </c>
      <c r="L378" s="358">
        <f t="shared" si="143"/>
        <v>0</v>
      </c>
      <c r="M378" s="358">
        <f t="shared" si="144"/>
        <v>0</v>
      </c>
      <c r="N378" s="359" t="str">
        <f t="shared" si="145"/>
        <v/>
      </c>
      <c r="O378" s="359" t="str">
        <f t="shared" ref="O378:O441" si="151">IF(AND($N378&lt;&gt;"ERROR",$L378&lt;=$U$50,$M378&lt;=$U$50,$M378&lt;&gt;0),"(減車済)","")</f>
        <v/>
      </c>
      <c r="P378" s="359" t="str">
        <f t="shared" ref="P378:P441" si="152">IF(AND($N378&lt;&gt;"ERROR",$L378&lt;$U$50,AND($M378&gt;$U$50,$M378&lt;=$W$50),$M378&lt;&gt;0),"減車","")</f>
        <v/>
      </c>
      <c r="Q378" s="359" t="str">
        <f t="shared" ref="Q378:Q441" si="153">IF(AND($N378&lt;&gt;"ERROR",$L378&gt;$U$50,$M378&lt;=$W$50,$M378&lt;&gt;0),"一時使用","")</f>
        <v/>
      </c>
      <c r="R378" s="359" t="str">
        <f t="shared" ref="R378:R441" si="154">IF(AND($N378&lt;&gt;"ERROR",AND($L378&gt;0,$L378&lt;=$U$50),$M378=0),"継続","")</f>
        <v/>
      </c>
      <c r="S378" s="359" t="str">
        <f t="shared" ref="S378:S441" si="155">IF(AND($N378&lt;&gt;"ERROR",AND($L378&gt;$U$50),$M378=0),"新規","")</f>
        <v/>
      </c>
      <c r="T378" s="431"/>
      <c r="U378" s="515"/>
      <c r="V378" s="108"/>
      <c r="W378" s="109"/>
      <c r="X378" s="110"/>
      <c r="Y378" s="111"/>
      <c r="Z378" s="113"/>
      <c r="AA378" s="112"/>
      <c r="AB378" s="431" t="str">
        <f t="shared" ref="AB378:AB441" si="156">IF(AF378="","",IF(AM378=1,VLOOKUP(AN378,低公害車判別,2,FALSE),IF(AM378=3,VLOOKUP(AN378,低公害車判別,2,FALSE),IF(AM378=4,VLOOKUP(AO378,低公害車判別,2,FALSE),"低公害車"))))</f>
        <v/>
      </c>
      <c r="AC378" s="704" t="str">
        <f t="shared" si="146"/>
        <v/>
      </c>
      <c r="AD378" s="622"/>
      <c r="AE378" s="462"/>
      <c r="AF378" s="360" t="str">
        <f t="shared" ref="AF378:AF441" si="157">IF(OR(T378="(減車済)",T378=""),"",1)</f>
        <v/>
      </c>
      <c r="AG378" s="360" t="str">
        <f t="shared" ref="AG378:AG441" si="158">IF(OR(T378="継続",T378="新規"),1,"")</f>
        <v/>
      </c>
      <c r="AH378" s="361" t="str">
        <f t="shared" ref="AH378:AH441" si="159">IF(AF378="","",UPPER(ASC(X378)))</f>
        <v/>
      </c>
      <c r="AI378" s="361" t="str">
        <f t="shared" ref="AI378:AI441" si="160">IF(AF378="","",IF(V378="","",IF(V378="普通",1,IF(V378="小型",2,0))))</f>
        <v/>
      </c>
      <c r="AJ378" s="361" t="str">
        <f t="shared" ref="AJ378:AJ441" si="161">IF(AF378="","",IF(W378="","",VLOOKUP(W378,用途,2,FALSE)))</f>
        <v/>
      </c>
      <c r="AK378" s="361" t="str">
        <f t="shared" ref="AK378:AK441" si="162">IF(AF378="","",IF(Y378="","",IF(Y378&lt;=10,1,IF(Y378&lt;30,2,IF(Y378&gt;=30,3,0)))))</f>
        <v/>
      </c>
      <c r="AL378" s="361" t="str">
        <f t="shared" ref="AL378:AL441" si="163">IF(AF378="","",IF(Z378="","",IF(Z378&lt;=1.7*1000,1,IF(Z378&lt;=2.5*1000,2,IF(Z378&lt;=3.5*1000,3,IF(Z378&lt;8*1000,4,IF(Z378&gt;=8*1000,5,"")))))))</f>
        <v/>
      </c>
      <c r="AM378" s="361" t="str">
        <f t="shared" ref="AM378:AM441" si="164">IF(AF378="","",IF(AA378="","",VLOOKUP(AA378,燃料の種類,2,FALSE)))</f>
        <v/>
      </c>
      <c r="AN378" s="362" t="str">
        <f>IF(AF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2,FALSE),IF(OR(AJ378=1,AJ378=2),VLOOKUP(AH378,INDEX((係数_乗用_ガソリン,係数_乗用_CNG,係数_乗用_軽油,係数_乗用_メタノール,係数_乗用_LPG),1,1,AR378):INDEX((係数_乗用_ガソリン,係数_乗用_CNG,係数_乗用_軽油,係数_乗用_メタノール,係数_乗用_LPG),125,5,AR378),2,FALSE))))))</f>
        <v/>
      </c>
      <c r="AO378" s="362" t="str">
        <f>IF(T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3,FALSE),IF(OR(AJ378=1,AJ378=2),VLOOKUP(AH378,INDEX((係数_乗用_ガソリン,係数_乗用_CNG,係数_乗用_軽油,係数_乗用_メタノール,係数_乗用_LPG),1,1,AR378):INDEX((係数_乗用_ガソリン,係数_乗用_CNG,係数_乗用_軽油,係数_乗用_メタノール,係数_乗用_LPG),125,5,AR378),3,FALSE))))))</f>
        <v/>
      </c>
      <c r="AP378" s="361" t="str">
        <f t="shared" ref="AP378:AP441" si="165">IF((AF378="")+(AC378=""),"",IF(燃料区分1=4,VLOOKUP(AO378,排ガス低減レベル,2,FALSE),VLOOKUP(AC378,排ガス低減レベル,2,FALSE)))</f>
        <v/>
      </c>
      <c r="AQ378" s="363" t="str">
        <f t="shared" ref="AQ378:AQ441" si="166">IF(AG378="","",IF(AJ378=3,B378&amp;"-"&amp;SUM(AJ378*100,AK378*10,AL378)&amp;"A",IF(OR(AJ378=2,AJ378=4,AJ378=6),B378&amp;"-"&amp;AL378*10&amp;"A",IF(AJ378=1,B378&amp;"-"&amp;AJ378&amp;"A",IF(AJ378=5,B378&amp;"-"&amp;SUM(AJ378*100,AI378*10,AL378)&amp;"A","")))))</f>
        <v/>
      </c>
      <c r="AR378" s="361" t="str">
        <f t="shared" ref="AR378:AR441" si="167">IF(OR(AM378=1,AM378=2,AM378=11),1,IF(AM378=6,2,IF(OR(AM378=4,AM378=5,AM378=10),3,IF(AM378=7,4,IF(AM378=3,5, IF(OR(AM378=8,AM378=9),6,""))))))</f>
        <v/>
      </c>
      <c r="AS378" s="363" t="str">
        <f t="shared" ref="AS378:AS441" si="168">IF(AG378="","",B378&amp;"-"&amp;AM378)</f>
        <v/>
      </c>
      <c r="AT378" s="364" t="str">
        <f t="shared" ref="AT378:AT441" si="169">IF(AF378="","",VLOOKUP(T378,車両の増減,2,FALSE))</f>
        <v/>
      </c>
      <c r="AX378" s="607" t="b">
        <f t="shared" si="147"/>
        <v>0</v>
      </c>
      <c r="AY378" s="6" t="str">
        <f t="shared" si="148"/>
        <v>FALSEFALSEFALSE</v>
      </c>
      <c r="AZ378" s="608">
        <f t="shared" ref="AZ378:AZ441" si="170">AA378</f>
        <v>0</v>
      </c>
      <c r="BA378" s="609" t="str">
        <f t="shared" si="149"/>
        <v/>
      </c>
      <c r="BB378" s="609">
        <f t="shared" ref="BB378:BB441" si="171">LEN(X378)</f>
        <v>0</v>
      </c>
      <c r="BC378" s="604" t="str">
        <f t="shared" ref="BC378:BC441" si="172">MID(X378,2,1)</f>
        <v/>
      </c>
    </row>
    <row r="379" spans="1:55">
      <c r="A379" s="366">
        <v>322</v>
      </c>
      <c r="B379" s="108"/>
      <c r="C379" s="286"/>
      <c r="D379" s="287"/>
      <c r="E379" s="287"/>
      <c r="F379" s="288"/>
      <c r="G379" s="290"/>
      <c r="H379" s="107"/>
      <c r="I379" s="290"/>
      <c r="J379" s="107"/>
      <c r="K379" s="358" t="str">
        <f t="shared" si="150"/>
        <v/>
      </c>
      <c r="L379" s="358">
        <f t="shared" ref="L379:L442" si="173">IF(G379&gt;0,DATE((G379),(H379+1),0),0)</f>
        <v>0</v>
      </c>
      <c r="M379" s="358">
        <f t="shared" ref="M379:M442" si="174">IF(I379&gt;0,DATE((I379),(J379+1),0),0)</f>
        <v>0</v>
      </c>
      <c r="N379" s="359" t="str">
        <f t="shared" ref="N379:N442" si="175">IF(OR($L379&gt;$U$49,$M379&gt;$U$49,AND($L379&gt;$M379,$M379&lt;&gt;0),AND($L379=0,$M379&lt;&gt;0)),"ERROR","")</f>
        <v/>
      </c>
      <c r="O379" s="359" t="str">
        <f t="shared" si="151"/>
        <v/>
      </c>
      <c r="P379" s="359" t="str">
        <f t="shared" si="152"/>
        <v/>
      </c>
      <c r="Q379" s="359" t="str">
        <f t="shared" si="153"/>
        <v/>
      </c>
      <c r="R379" s="359" t="str">
        <f t="shared" si="154"/>
        <v/>
      </c>
      <c r="S379" s="359" t="str">
        <f t="shared" si="155"/>
        <v/>
      </c>
      <c r="T379" s="431"/>
      <c r="U379" s="515"/>
      <c r="V379" s="108"/>
      <c r="W379" s="109"/>
      <c r="X379" s="110"/>
      <c r="Y379" s="111"/>
      <c r="Z379" s="113"/>
      <c r="AA379" s="112"/>
      <c r="AB379" s="431" t="str">
        <f t="shared" si="156"/>
        <v/>
      </c>
      <c r="AC379" s="704" t="str">
        <f t="shared" ref="AC379:AC442" si="176">IF(AF379="","",IF((AN379="")+(AN379="－"),IF((AO379="")+(AO379=0),"－",AO379),IF((AN379="PM☆☆☆")+(AN379="☆及びPM☆☆☆")+(AN379="☆☆及びPM☆☆☆")+(AN379="☆☆☆及びPM☆☆☆"),"PM☆☆☆",IF((AN379="PM☆☆☆☆")+(AN379="☆及びPM☆☆☆☆")+(AN379="☆☆及びPM☆☆☆☆")+(AN379="☆☆☆及びPM☆☆☆☆"),"PM☆☆☆☆",IF((AN379="新☆")+(AN379="新NOx☆")+(AN379="新PM☆"),"新☆（新長期）",AN379)))))</f>
        <v/>
      </c>
      <c r="AD379" s="622"/>
      <c r="AE379" s="462"/>
      <c r="AF379" s="360" t="str">
        <f t="shared" si="157"/>
        <v/>
      </c>
      <c r="AG379" s="360" t="str">
        <f t="shared" si="158"/>
        <v/>
      </c>
      <c r="AH379" s="361" t="str">
        <f t="shared" si="159"/>
        <v/>
      </c>
      <c r="AI379" s="361" t="str">
        <f t="shared" si="160"/>
        <v/>
      </c>
      <c r="AJ379" s="361" t="str">
        <f t="shared" si="161"/>
        <v/>
      </c>
      <c r="AK379" s="361" t="str">
        <f t="shared" si="162"/>
        <v/>
      </c>
      <c r="AL379" s="361" t="str">
        <f t="shared" si="163"/>
        <v/>
      </c>
      <c r="AM379" s="361" t="str">
        <f t="shared" si="164"/>
        <v/>
      </c>
      <c r="AN379" s="362" t="str">
        <f>IF(AF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2,FALSE),IF(OR(AJ379=1,AJ379=2),VLOOKUP(AH379,INDEX((係数_乗用_ガソリン,係数_乗用_CNG,係数_乗用_軽油,係数_乗用_メタノール,係数_乗用_LPG),1,1,AR379):INDEX((係数_乗用_ガソリン,係数_乗用_CNG,係数_乗用_軽油,係数_乗用_メタノール,係数_乗用_LPG),125,5,AR379),2,FALSE))))))</f>
        <v/>
      </c>
      <c r="AO379" s="362" t="str">
        <f>IF(T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3,FALSE),IF(OR(AJ379=1,AJ379=2),VLOOKUP(AH379,INDEX((係数_乗用_ガソリン,係数_乗用_CNG,係数_乗用_軽油,係数_乗用_メタノール,係数_乗用_LPG),1,1,AR379):INDEX((係数_乗用_ガソリン,係数_乗用_CNG,係数_乗用_軽油,係数_乗用_メタノール,係数_乗用_LPG),125,5,AR379),3,FALSE))))))</f>
        <v/>
      </c>
      <c r="AP379" s="361" t="str">
        <f t="shared" si="165"/>
        <v/>
      </c>
      <c r="AQ379" s="363" t="str">
        <f t="shared" si="166"/>
        <v/>
      </c>
      <c r="AR379" s="361" t="str">
        <f t="shared" si="167"/>
        <v/>
      </c>
      <c r="AS379" s="363" t="str">
        <f t="shared" si="168"/>
        <v/>
      </c>
      <c r="AT379" s="364" t="str">
        <f t="shared" si="169"/>
        <v/>
      </c>
      <c r="AX379" s="607" t="b">
        <f t="shared" ref="AX379:AX442" si="177">IF(AY379="FALSEFALSEFALSEFALSE","ハイブリッド")</f>
        <v>0</v>
      </c>
      <c r="AY379" s="6" t="str">
        <f t="shared" ref="AY379:AY442" si="178">EXACT(AZ379,BA379)&amp;IF(BA379="","")&amp;IF(AZ379="電気",TRUE)&amp;IF(AZ379="LPG",TRUE)</f>
        <v>FALSEFALSEFALSE</v>
      </c>
      <c r="AZ379" s="608">
        <f t="shared" si="170"/>
        <v>0</v>
      </c>
      <c r="BA379" s="609" t="str">
        <f t="shared" ref="BA379:BA442" si="179">IF(COUNTIFS(BC379,"*A*",BB379,"3"),"ハイブリッド(ガソリン)","")</f>
        <v/>
      </c>
      <c r="BB379" s="609">
        <f t="shared" si="171"/>
        <v>0</v>
      </c>
      <c r="BC379" s="604" t="str">
        <f t="shared" si="172"/>
        <v/>
      </c>
    </row>
    <row r="380" spans="1:55">
      <c r="A380" s="366">
        <v>323</v>
      </c>
      <c r="B380" s="108"/>
      <c r="C380" s="286"/>
      <c r="D380" s="287"/>
      <c r="E380" s="287"/>
      <c r="F380" s="288"/>
      <c r="G380" s="290"/>
      <c r="H380" s="107"/>
      <c r="I380" s="290"/>
      <c r="J380" s="107"/>
      <c r="K380" s="358" t="str">
        <f t="shared" si="150"/>
        <v/>
      </c>
      <c r="L380" s="358">
        <f t="shared" si="173"/>
        <v>0</v>
      </c>
      <c r="M380" s="358">
        <f t="shared" si="174"/>
        <v>0</v>
      </c>
      <c r="N380" s="359" t="str">
        <f t="shared" si="175"/>
        <v/>
      </c>
      <c r="O380" s="359" t="str">
        <f t="shared" si="151"/>
        <v/>
      </c>
      <c r="P380" s="359" t="str">
        <f t="shared" si="152"/>
        <v/>
      </c>
      <c r="Q380" s="359" t="str">
        <f t="shared" si="153"/>
        <v/>
      </c>
      <c r="R380" s="359" t="str">
        <f t="shared" si="154"/>
        <v/>
      </c>
      <c r="S380" s="359" t="str">
        <f t="shared" si="155"/>
        <v/>
      </c>
      <c r="T380" s="431"/>
      <c r="U380" s="515"/>
      <c r="V380" s="108"/>
      <c r="W380" s="109"/>
      <c r="X380" s="110"/>
      <c r="Y380" s="111"/>
      <c r="Z380" s="113"/>
      <c r="AA380" s="112"/>
      <c r="AB380" s="431" t="str">
        <f t="shared" si="156"/>
        <v/>
      </c>
      <c r="AC380" s="704" t="str">
        <f t="shared" si="176"/>
        <v/>
      </c>
      <c r="AD380" s="622"/>
      <c r="AE380" s="462"/>
      <c r="AF380" s="360" t="str">
        <f t="shared" si="157"/>
        <v/>
      </c>
      <c r="AG380" s="360" t="str">
        <f t="shared" si="158"/>
        <v/>
      </c>
      <c r="AH380" s="361" t="str">
        <f t="shared" si="159"/>
        <v/>
      </c>
      <c r="AI380" s="361" t="str">
        <f t="shared" si="160"/>
        <v/>
      </c>
      <c r="AJ380" s="361" t="str">
        <f t="shared" si="161"/>
        <v/>
      </c>
      <c r="AK380" s="361" t="str">
        <f t="shared" si="162"/>
        <v/>
      </c>
      <c r="AL380" s="361" t="str">
        <f t="shared" si="163"/>
        <v/>
      </c>
      <c r="AM380" s="361" t="str">
        <f t="shared" si="164"/>
        <v/>
      </c>
      <c r="AN380" s="362" t="str">
        <f>IF(AF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2,FALSE),IF(OR(AJ380=1,AJ380=2),VLOOKUP(AH380,INDEX((係数_乗用_ガソリン,係数_乗用_CNG,係数_乗用_軽油,係数_乗用_メタノール,係数_乗用_LPG),1,1,AR380):INDEX((係数_乗用_ガソリン,係数_乗用_CNG,係数_乗用_軽油,係数_乗用_メタノール,係数_乗用_LPG),125,5,AR380),2,FALSE))))))</f>
        <v/>
      </c>
      <c r="AO380" s="362" t="str">
        <f>IF(T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3,FALSE),IF(OR(AJ380=1,AJ380=2),VLOOKUP(AH380,INDEX((係数_乗用_ガソリン,係数_乗用_CNG,係数_乗用_軽油,係数_乗用_メタノール,係数_乗用_LPG),1,1,AR380):INDEX((係数_乗用_ガソリン,係数_乗用_CNG,係数_乗用_軽油,係数_乗用_メタノール,係数_乗用_LPG),125,5,AR380),3,FALSE))))))</f>
        <v/>
      </c>
      <c r="AP380" s="361" t="str">
        <f t="shared" si="165"/>
        <v/>
      </c>
      <c r="AQ380" s="363" t="str">
        <f t="shared" si="166"/>
        <v/>
      </c>
      <c r="AR380" s="361" t="str">
        <f t="shared" si="167"/>
        <v/>
      </c>
      <c r="AS380" s="363" t="str">
        <f t="shared" si="168"/>
        <v/>
      </c>
      <c r="AT380" s="364" t="str">
        <f t="shared" si="169"/>
        <v/>
      </c>
      <c r="AX380" s="607" t="b">
        <f t="shared" si="177"/>
        <v>0</v>
      </c>
      <c r="AY380" s="6" t="str">
        <f t="shared" si="178"/>
        <v>FALSEFALSEFALSE</v>
      </c>
      <c r="AZ380" s="608">
        <f t="shared" si="170"/>
        <v>0</v>
      </c>
      <c r="BA380" s="609" t="str">
        <f t="shared" si="179"/>
        <v/>
      </c>
      <c r="BB380" s="609">
        <f t="shared" si="171"/>
        <v>0</v>
      </c>
      <c r="BC380" s="604" t="str">
        <f t="shared" si="172"/>
        <v/>
      </c>
    </row>
    <row r="381" spans="1:55">
      <c r="A381" s="366">
        <v>324</v>
      </c>
      <c r="B381" s="108"/>
      <c r="C381" s="286"/>
      <c r="D381" s="287"/>
      <c r="E381" s="287"/>
      <c r="F381" s="288"/>
      <c r="G381" s="290"/>
      <c r="H381" s="107"/>
      <c r="I381" s="290"/>
      <c r="J381" s="107"/>
      <c r="K381" s="358" t="str">
        <f t="shared" si="150"/>
        <v/>
      </c>
      <c r="L381" s="358">
        <f t="shared" si="173"/>
        <v>0</v>
      </c>
      <c r="M381" s="358">
        <f t="shared" si="174"/>
        <v>0</v>
      </c>
      <c r="N381" s="359" t="str">
        <f t="shared" si="175"/>
        <v/>
      </c>
      <c r="O381" s="359" t="str">
        <f t="shared" si="151"/>
        <v/>
      </c>
      <c r="P381" s="359" t="str">
        <f t="shared" si="152"/>
        <v/>
      </c>
      <c r="Q381" s="359" t="str">
        <f t="shared" si="153"/>
        <v/>
      </c>
      <c r="R381" s="359" t="str">
        <f t="shared" si="154"/>
        <v/>
      </c>
      <c r="S381" s="359" t="str">
        <f t="shared" si="155"/>
        <v/>
      </c>
      <c r="T381" s="431"/>
      <c r="U381" s="515"/>
      <c r="V381" s="108"/>
      <c r="W381" s="109"/>
      <c r="X381" s="110"/>
      <c r="Y381" s="111"/>
      <c r="Z381" s="113"/>
      <c r="AA381" s="112"/>
      <c r="AB381" s="431" t="str">
        <f t="shared" si="156"/>
        <v/>
      </c>
      <c r="AC381" s="704" t="str">
        <f t="shared" si="176"/>
        <v/>
      </c>
      <c r="AD381" s="622"/>
      <c r="AE381" s="462"/>
      <c r="AF381" s="360" t="str">
        <f t="shared" si="157"/>
        <v/>
      </c>
      <c r="AG381" s="360" t="str">
        <f t="shared" si="158"/>
        <v/>
      </c>
      <c r="AH381" s="361" t="str">
        <f t="shared" si="159"/>
        <v/>
      </c>
      <c r="AI381" s="361" t="str">
        <f t="shared" si="160"/>
        <v/>
      </c>
      <c r="AJ381" s="361" t="str">
        <f t="shared" si="161"/>
        <v/>
      </c>
      <c r="AK381" s="361" t="str">
        <f t="shared" si="162"/>
        <v/>
      </c>
      <c r="AL381" s="361" t="str">
        <f t="shared" si="163"/>
        <v/>
      </c>
      <c r="AM381" s="361" t="str">
        <f t="shared" si="164"/>
        <v/>
      </c>
      <c r="AN381" s="362" t="str">
        <f>IF(AF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2,FALSE),IF(OR(AJ381=1,AJ381=2),VLOOKUP(AH381,INDEX((係数_乗用_ガソリン,係数_乗用_CNG,係数_乗用_軽油,係数_乗用_メタノール,係数_乗用_LPG),1,1,AR381):INDEX((係数_乗用_ガソリン,係数_乗用_CNG,係数_乗用_軽油,係数_乗用_メタノール,係数_乗用_LPG),125,5,AR381),2,FALSE))))))</f>
        <v/>
      </c>
      <c r="AO381" s="362" t="str">
        <f>IF(T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3,FALSE),IF(OR(AJ381=1,AJ381=2),VLOOKUP(AH381,INDEX((係数_乗用_ガソリン,係数_乗用_CNG,係数_乗用_軽油,係数_乗用_メタノール,係数_乗用_LPG),1,1,AR381):INDEX((係数_乗用_ガソリン,係数_乗用_CNG,係数_乗用_軽油,係数_乗用_メタノール,係数_乗用_LPG),125,5,AR381),3,FALSE))))))</f>
        <v/>
      </c>
      <c r="AP381" s="361" t="str">
        <f t="shared" si="165"/>
        <v/>
      </c>
      <c r="AQ381" s="363" t="str">
        <f t="shared" si="166"/>
        <v/>
      </c>
      <c r="AR381" s="361" t="str">
        <f t="shared" si="167"/>
        <v/>
      </c>
      <c r="AS381" s="363" t="str">
        <f t="shared" si="168"/>
        <v/>
      </c>
      <c r="AT381" s="364" t="str">
        <f t="shared" si="169"/>
        <v/>
      </c>
      <c r="AX381" s="607" t="b">
        <f t="shared" si="177"/>
        <v>0</v>
      </c>
      <c r="AY381" s="6" t="str">
        <f t="shared" si="178"/>
        <v>FALSEFALSEFALSE</v>
      </c>
      <c r="AZ381" s="608">
        <f t="shared" si="170"/>
        <v>0</v>
      </c>
      <c r="BA381" s="609" t="str">
        <f t="shared" si="179"/>
        <v/>
      </c>
      <c r="BB381" s="609">
        <f t="shared" si="171"/>
        <v>0</v>
      </c>
      <c r="BC381" s="604" t="str">
        <f t="shared" si="172"/>
        <v/>
      </c>
    </row>
    <row r="382" spans="1:55">
      <c r="A382" s="366">
        <v>325</v>
      </c>
      <c r="B382" s="108"/>
      <c r="C382" s="286"/>
      <c r="D382" s="287"/>
      <c r="E382" s="287"/>
      <c r="F382" s="288"/>
      <c r="G382" s="290"/>
      <c r="H382" s="107"/>
      <c r="I382" s="290"/>
      <c r="J382" s="107"/>
      <c r="K382" s="358" t="str">
        <f t="shared" si="150"/>
        <v/>
      </c>
      <c r="L382" s="358">
        <f t="shared" si="173"/>
        <v>0</v>
      </c>
      <c r="M382" s="358">
        <f t="shared" si="174"/>
        <v>0</v>
      </c>
      <c r="N382" s="359" t="str">
        <f t="shared" si="175"/>
        <v/>
      </c>
      <c r="O382" s="359" t="str">
        <f t="shared" si="151"/>
        <v/>
      </c>
      <c r="P382" s="359" t="str">
        <f t="shared" si="152"/>
        <v/>
      </c>
      <c r="Q382" s="359" t="str">
        <f t="shared" si="153"/>
        <v/>
      </c>
      <c r="R382" s="359" t="str">
        <f t="shared" si="154"/>
        <v/>
      </c>
      <c r="S382" s="359" t="str">
        <f t="shared" si="155"/>
        <v/>
      </c>
      <c r="T382" s="431"/>
      <c r="U382" s="515"/>
      <c r="V382" s="108"/>
      <c r="W382" s="109"/>
      <c r="X382" s="110"/>
      <c r="Y382" s="111"/>
      <c r="Z382" s="113"/>
      <c r="AA382" s="112"/>
      <c r="AB382" s="431" t="str">
        <f t="shared" si="156"/>
        <v/>
      </c>
      <c r="AC382" s="704" t="str">
        <f t="shared" si="176"/>
        <v/>
      </c>
      <c r="AD382" s="622"/>
      <c r="AE382" s="462"/>
      <c r="AF382" s="360" t="str">
        <f t="shared" si="157"/>
        <v/>
      </c>
      <c r="AG382" s="360" t="str">
        <f t="shared" si="158"/>
        <v/>
      </c>
      <c r="AH382" s="361" t="str">
        <f t="shared" si="159"/>
        <v/>
      </c>
      <c r="AI382" s="361" t="str">
        <f t="shared" si="160"/>
        <v/>
      </c>
      <c r="AJ382" s="361" t="str">
        <f t="shared" si="161"/>
        <v/>
      </c>
      <c r="AK382" s="361" t="str">
        <f t="shared" si="162"/>
        <v/>
      </c>
      <c r="AL382" s="361" t="str">
        <f t="shared" si="163"/>
        <v/>
      </c>
      <c r="AM382" s="361" t="str">
        <f t="shared" si="164"/>
        <v/>
      </c>
      <c r="AN382" s="362" t="str">
        <f>IF(AF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2,FALSE),IF(OR(AJ382=1,AJ382=2),VLOOKUP(AH382,INDEX((係数_乗用_ガソリン,係数_乗用_CNG,係数_乗用_軽油,係数_乗用_メタノール,係数_乗用_LPG),1,1,AR382):INDEX((係数_乗用_ガソリン,係数_乗用_CNG,係数_乗用_軽油,係数_乗用_メタノール,係数_乗用_LPG),125,5,AR382),2,FALSE))))))</f>
        <v/>
      </c>
      <c r="AO382" s="362" t="str">
        <f>IF(T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3,FALSE),IF(OR(AJ382=1,AJ382=2),VLOOKUP(AH382,INDEX((係数_乗用_ガソリン,係数_乗用_CNG,係数_乗用_軽油,係数_乗用_メタノール,係数_乗用_LPG),1,1,AR382):INDEX((係数_乗用_ガソリン,係数_乗用_CNG,係数_乗用_軽油,係数_乗用_メタノール,係数_乗用_LPG),125,5,AR382),3,FALSE))))))</f>
        <v/>
      </c>
      <c r="AP382" s="361" t="str">
        <f t="shared" si="165"/>
        <v/>
      </c>
      <c r="AQ382" s="363" t="str">
        <f t="shared" si="166"/>
        <v/>
      </c>
      <c r="AR382" s="361" t="str">
        <f t="shared" si="167"/>
        <v/>
      </c>
      <c r="AS382" s="363" t="str">
        <f t="shared" si="168"/>
        <v/>
      </c>
      <c r="AT382" s="364" t="str">
        <f t="shared" si="169"/>
        <v/>
      </c>
      <c r="AX382" s="607" t="b">
        <f t="shared" si="177"/>
        <v>0</v>
      </c>
      <c r="AY382" s="6" t="str">
        <f t="shared" si="178"/>
        <v>FALSEFALSEFALSE</v>
      </c>
      <c r="AZ382" s="608">
        <f t="shared" si="170"/>
        <v>0</v>
      </c>
      <c r="BA382" s="609" t="str">
        <f t="shared" si="179"/>
        <v/>
      </c>
      <c r="BB382" s="609">
        <f t="shared" si="171"/>
        <v>0</v>
      </c>
      <c r="BC382" s="604" t="str">
        <f t="shared" si="172"/>
        <v/>
      </c>
    </row>
    <row r="383" spans="1:55">
      <c r="A383" s="366">
        <v>326</v>
      </c>
      <c r="B383" s="108"/>
      <c r="C383" s="286"/>
      <c r="D383" s="287"/>
      <c r="E383" s="287"/>
      <c r="F383" s="288"/>
      <c r="G383" s="290"/>
      <c r="H383" s="107"/>
      <c r="I383" s="290"/>
      <c r="J383" s="107"/>
      <c r="K383" s="358" t="str">
        <f t="shared" si="150"/>
        <v/>
      </c>
      <c r="L383" s="358">
        <f t="shared" si="173"/>
        <v>0</v>
      </c>
      <c r="M383" s="358">
        <f t="shared" si="174"/>
        <v>0</v>
      </c>
      <c r="N383" s="359" t="str">
        <f t="shared" si="175"/>
        <v/>
      </c>
      <c r="O383" s="359" t="str">
        <f t="shared" si="151"/>
        <v/>
      </c>
      <c r="P383" s="359" t="str">
        <f t="shared" si="152"/>
        <v/>
      </c>
      <c r="Q383" s="359" t="str">
        <f t="shared" si="153"/>
        <v/>
      </c>
      <c r="R383" s="359" t="str">
        <f t="shared" si="154"/>
        <v/>
      </c>
      <c r="S383" s="359" t="str">
        <f t="shared" si="155"/>
        <v/>
      </c>
      <c r="T383" s="431"/>
      <c r="U383" s="515"/>
      <c r="V383" s="108"/>
      <c r="W383" s="109"/>
      <c r="X383" s="110"/>
      <c r="Y383" s="111"/>
      <c r="Z383" s="113"/>
      <c r="AA383" s="112"/>
      <c r="AB383" s="431" t="str">
        <f t="shared" si="156"/>
        <v/>
      </c>
      <c r="AC383" s="704" t="str">
        <f t="shared" si="176"/>
        <v/>
      </c>
      <c r="AD383" s="622"/>
      <c r="AE383" s="462"/>
      <c r="AF383" s="360" t="str">
        <f t="shared" si="157"/>
        <v/>
      </c>
      <c r="AG383" s="360" t="str">
        <f t="shared" si="158"/>
        <v/>
      </c>
      <c r="AH383" s="361" t="str">
        <f t="shared" si="159"/>
        <v/>
      </c>
      <c r="AI383" s="361" t="str">
        <f t="shared" si="160"/>
        <v/>
      </c>
      <c r="AJ383" s="361" t="str">
        <f t="shared" si="161"/>
        <v/>
      </c>
      <c r="AK383" s="361" t="str">
        <f t="shared" si="162"/>
        <v/>
      </c>
      <c r="AL383" s="361" t="str">
        <f t="shared" si="163"/>
        <v/>
      </c>
      <c r="AM383" s="361" t="str">
        <f t="shared" si="164"/>
        <v/>
      </c>
      <c r="AN383" s="362" t="str">
        <f>IF(AF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2,FALSE),IF(OR(AJ383=1,AJ383=2),VLOOKUP(AH383,INDEX((係数_乗用_ガソリン,係数_乗用_CNG,係数_乗用_軽油,係数_乗用_メタノール,係数_乗用_LPG),1,1,AR383):INDEX((係数_乗用_ガソリン,係数_乗用_CNG,係数_乗用_軽油,係数_乗用_メタノール,係数_乗用_LPG),125,5,AR383),2,FALSE))))))</f>
        <v/>
      </c>
      <c r="AO383" s="362" t="str">
        <f>IF(T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3,FALSE),IF(OR(AJ383=1,AJ383=2),VLOOKUP(AH383,INDEX((係数_乗用_ガソリン,係数_乗用_CNG,係数_乗用_軽油,係数_乗用_メタノール,係数_乗用_LPG),1,1,AR383):INDEX((係数_乗用_ガソリン,係数_乗用_CNG,係数_乗用_軽油,係数_乗用_メタノール,係数_乗用_LPG),125,5,AR383),3,FALSE))))))</f>
        <v/>
      </c>
      <c r="AP383" s="361" t="str">
        <f t="shared" si="165"/>
        <v/>
      </c>
      <c r="AQ383" s="363" t="str">
        <f t="shared" si="166"/>
        <v/>
      </c>
      <c r="AR383" s="361" t="str">
        <f t="shared" si="167"/>
        <v/>
      </c>
      <c r="AS383" s="363" t="str">
        <f t="shared" si="168"/>
        <v/>
      </c>
      <c r="AT383" s="364" t="str">
        <f t="shared" si="169"/>
        <v/>
      </c>
      <c r="AX383" s="607" t="b">
        <f t="shared" si="177"/>
        <v>0</v>
      </c>
      <c r="AY383" s="6" t="str">
        <f t="shared" si="178"/>
        <v>FALSEFALSEFALSE</v>
      </c>
      <c r="AZ383" s="608">
        <f t="shared" si="170"/>
        <v>0</v>
      </c>
      <c r="BA383" s="609" t="str">
        <f t="shared" si="179"/>
        <v/>
      </c>
      <c r="BB383" s="609">
        <f t="shared" si="171"/>
        <v>0</v>
      </c>
      <c r="BC383" s="604" t="str">
        <f t="shared" si="172"/>
        <v/>
      </c>
    </row>
    <row r="384" spans="1:55">
      <c r="A384" s="366">
        <v>327</v>
      </c>
      <c r="B384" s="108"/>
      <c r="C384" s="286"/>
      <c r="D384" s="287"/>
      <c r="E384" s="287"/>
      <c r="F384" s="288"/>
      <c r="G384" s="290"/>
      <c r="H384" s="107"/>
      <c r="I384" s="290"/>
      <c r="J384" s="107"/>
      <c r="K384" s="358" t="str">
        <f t="shared" si="150"/>
        <v/>
      </c>
      <c r="L384" s="358">
        <f t="shared" si="173"/>
        <v>0</v>
      </c>
      <c r="M384" s="358">
        <f t="shared" si="174"/>
        <v>0</v>
      </c>
      <c r="N384" s="359" t="str">
        <f t="shared" si="175"/>
        <v/>
      </c>
      <c r="O384" s="359" t="str">
        <f t="shared" si="151"/>
        <v/>
      </c>
      <c r="P384" s="359" t="str">
        <f t="shared" si="152"/>
        <v/>
      </c>
      <c r="Q384" s="359" t="str">
        <f t="shared" si="153"/>
        <v/>
      </c>
      <c r="R384" s="359" t="str">
        <f t="shared" si="154"/>
        <v/>
      </c>
      <c r="S384" s="359" t="str">
        <f t="shared" si="155"/>
        <v/>
      </c>
      <c r="T384" s="431"/>
      <c r="U384" s="515"/>
      <c r="V384" s="108"/>
      <c r="W384" s="109"/>
      <c r="X384" s="110"/>
      <c r="Y384" s="111"/>
      <c r="Z384" s="113"/>
      <c r="AA384" s="112"/>
      <c r="AB384" s="431" t="str">
        <f t="shared" si="156"/>
        <v/>
      </c>
      <c r="AC384" s="704" t="str">
        <f t="shared" si="176"/>
        <v/>
      </c>
      <c r="AD384" s="622"/>
      <c r="AE384" s="462"/>
      <c r="AF384" s="360" t="str">
        <f t="shared" si="157"/>
        <v/>
      </c>
      <c r="AG384" s="360" t="str">
        <f t="shared" si="158"/>
        <v/>
      </c>
      <c r="AH384" s="361" t="str">
        <f t="shared" si="159"/>
        <v/>
      </c>
      <c r="AI384" s="361" t="str">
        <f t="shared" si="160"/>
        <v/>
      </c>
      <c r="AJ384" s="361" t="str">
        <f t="shared" si="161"/>
        <v/>
      </c>
      <c r="AK384" s="361" t="str">
        <f t="shared" si="162"/>
        <v/>
      </c>
      <c r="AL384" s="361" t="str">
        <f t="shared" si="163"/>
        <v/>
      </c>
      <c r="AM384" s="361" t="str">
        <f t="shared" si="164"/>
        <v/>
      </c>
      <c r="AN384" s="362" t="str">
        <f>IF(AF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2,FALSE),IF(OR(AJ384=1,AJ384=2),VLOOKUP(AH384,INDEX((係数_乗用_ガソリン,係数_乗用_CNG,係数_乗用_軽油,係数_乗用_メタノール,係数_乗用_LPG),1,1,AR384):INDEX((係数_乗用_ガソリン,係数_乗用_CNG,係数_乗用_軽油,係数_乗用_メタノール,係数_乗用_LPG),125,5,AR384),2,FALSE))))))</f>
        <v/>
      </c>
      <c r="AO384" s="362" t="str">
        <f>IF(T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3,FALSE),IF(OR(AJ384=1,AJ384=2),VLOOKUP(AH384,INDEX((係数_乗用_ガソリン,係数_乗用_CNG,係数_乗用_軽油,係数_乗用_メタノール,係数_乗用_LPG),1,1,AR384):INDEX((係数_乗用_ガソリン,係数_乗用_CNG,係数_乗用_軽油,係数_乗用_メタノール,係数_乗用_LPG),125,5,AR384),3,FALSE))))))</f>
        <v/>
      </c>
      <c r="AP384" s="361" t="str">
        <f t="shared" si="165"/>
        <v/>
      </c>
      <c r="AQ384" s="363" t="str">
        <f t="shared" si="166"/>
        <v/>
      </c>
      <c r="AR384" s="361" t="str">
        <f t="shared" si="167"/>
        <v/>
      </c>
      <c r="AS384" s="363" t="str">
        <f t="shared" si="168"/>
        <v/>
      </c>
      <c r="AT384" s="364" t="str">
        <f t="shared" si="169"/>
        <v/>
      </c>
      <c r="AX384" s="607" t="b">
        <f t="shared" si="177"/>
        <v>0</v>
      </c>
      <c r="AY384" s="6" t="str">
        <f t="shared" si="178"/>
        <v>FALSEFALSEFALSE</v>
      </c>
      <c r="AZ384" s="608">
        <f t="shared" si="170"/>
        <v>0</v>
      </c>
      <c r="BA384" s="609" t="str">
        <f t="shared" si="179"/>
        <v/>
      </c>
      <c r="BB384" s="609">
        <f t="shared" si="171"/>
        <v>0</v>
      </c>
      <c r="BC384" s="604" t="str">
        <f t="shared" si="172"/>
        <v/>
      </c>
    </row>
    <row r="385" spans="1:55">
      <c r="A385" s="366">
        <v>328</v>
      </c>
      <c r="B385" s="108"/>
      <c r="C385" s="286"/>
      <c r="D385" s="287"/>
      <c r="E385" s="287"/>
      <c r="F385" s="288"/>
      <c r="G385" s="290"/>
      <c r="H385" s="107"/>
      <c r="I385" s="290"/>
      <c r="J385" s="107"/>
      <c r="K385" s="358" t="str">
        <f t="shared" si="150"/>
        <v/>
      </c>
      <c r="L385" s="358">
        <f t="shared" si="173"/>
        <v>0</v>
      </c>
      <c r="M385" s="358">
        <f t="shared" si="174"/>
        <v>0</v>
      </c>
      <c r="N385" s="359" t="str">
        <f t="shared" si="175"/>
        <v/>
      </c>
      <c r="O385" s="359" t="str">
        <f t="shared" si="151"/>
        <v/>
      </c>
      <c r="P385" s="359" t="str">
        <f t="shared" si="152"/>
        <v/>
      </c>
      <c r="Q385" s="359" t="str">
        <f t="shared" si="153"/>
        <v/>
      </c>
      <c r="R385" s="359" t="str">
        <f t="shared" si="154"/>
        <v/>
      </c>
      <c r="S385" s="359" t="str">
        <f t="shared" si="155"/>
        <v/>
      </c>
      <c r="T385" s="431"/>
      <c r="U385" s="515"/>
      <c r="V385" s="108"/>
      <c r="W385" s="109"/>
      <c r="X385" s="110"/>
      <c r="Y385" s="111"/>
      <c r="Z385" s="113"/>
      <c r="AA385" s="112"/>
      <c r="AB385" s="431" t="str">
        <f t="shared" si="156"/>
        <v/>
      </c>
      <c r="AC385" s="704" t="str">
        <f t="shared" si="176"/>
        <v/>
      </c>
      <c r="AD385" s="622"/>
      <c r="AE385" s="462"/>
      <c r="AF385" s="360" t="str">
        <f t="shared" si="157"/>
        <v/>
      </c>
      <c r="AG385" s="360" t="str">
        <f t="shared" si="158"/>
        <v/>
      </c>
      <c r="AH385" s="361" t="str">
        <f t="shared" si="159"/>
        <v/>
      </c>
      <c r="AI385" s="361" t="str">
        <f t="shared" si="160"/>
        <v/>
      </c>
      <c r="AJ385" s="361" t="str">
        <f t="shared" si="161"/>
        <v/>
      </c>
      <c r="AK385" s="361" t="str">
        <f t="shared" si="162"/>
        <v/>
      </c>
      <c r="AL385" s="361" t="str">
        <f t="shared" si="163"/>
        <v/>
      </c>
      <c r="AM385" s="361" t="str">
        <f t="shared" si="164"/>
        <v/>
      </c>
      <c r="AN385" s="362" t="str">
        <f>IF(AF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2,FALSE),IF(OR(AJ385=1,AJ385=2),VLOOKUP(AH385,INDEX((係数_乗用_ガソリン,係数_乗用_CNG,係数_乗用_軽油,係数_乗用_メタノール,係数_乗用_LPG),1,1,AR385):INDEX((係数_乗用_ガソリン,係数_乗用_CNG,係数_乗用_軽油,係数_乗用_メタノール,係数_乗用_LPG),125,5,AR385),2,FALSE))))))</f>
        <v/>
      </c>
      <c r="AO385" s="362" t="str">
        <f>IF(T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3,FALSE),IF(OR(AJ385=1,AJ385=2),VLOOKUP(AH385,INDEX((係数_乗用_ガソリン,係数_乗用_CNG,係数_乗用_軽油,係数_乗用_メタノール,係数_乗用_LPG),1,1,AR385):INDEX((係数_乗用_ガソリン,係数_乗用_CNG,係数_乗用_軽油,係数_乗用_メタノール,係数_乗用_LPG),125,5,AR385),3,FALSE))))))</f>
        <v/>
      </c>
      <c r="AP385" s="361" t="str">
        <f t="shared" si="165"/>
        <v/>
      </c>
      <c r="AQ385" s="363" t="str">
        <f t="shared" si="166"/>
        <v/>
      </c>
      <c r="AR385" s="361" t="str">
        <f t="shared" si="167"/>
        <v/>
      </c>
      <c r="AS385" s="363" t="str">
        <f t="shared" si="168"/>
        <v/>
      </c>
      <c r="AT385" s="364" t="str">
        <f t="shared" si="169"/>
        <v/>
      </c>
      <c r="AX385" s="607" t="b">
        <f t="shared" si="177"/>
        <v>0</v>
      </c>
      <c r="AY385" s="6" t="str">
        <f t="shared" si="178"/>
        <v>FALSEFALSEFALSE</v>
      </c>
      <c r="AZ385" s="608">
        <f t="shared" si="170"/>
        <v>0</v>
      </c>
      <c r="BA385" s="609" t="str">
        <f t="shared" si="179"/>
        <v/>
      </c>
      <c r="BB385" s="609">
        <f t="shared" si="171"/>
        <v>0</v>
      </c>
      <c r="BC385" s="604" t="str">
        <f t="shared" si="172"/>
        <v/>
      </c>
    </row>
    <row r="386" spans="1:55">
      <c r="A386" s="366">
        <v>329</v>
      </c>
      <c r="B386" s="108"/>
      <c r="C386" s="286"/>
      <c r="D386" s="287"/>
      <c r="E386" s="287"/>
      <c r="F386" s="288"/>
      <c r="G386" s="290"/>
      <c r="H386" s="107"/>
      <c r="I386" s="290"/>
      <c r="J386" s="107"/>
      <c r="K386" s="358" t="str">
        <f t="shared" si="150"/>
        <v/>
      </c>
      <c r="L386" s="358">
        <f t="shared" si="173"/>
        <v>0</v>
      </c>
      <c r="M386" s="358">
        <f t="shared" si="174"/>
        <v>0</v>
      </c>
      <c r="N386" s="359" t="str">
        <f t="shared" si="175"/>
        <v/>
      </c>
      <c r="O386" s="359" t="str">
        <f t="shared" si="151"/>
        <v/>
      </c>
      <c r="P386" s="359" t="str">
        <f t="shared" si="152"/>
        <v/>
      </c>
      <c r="Q386" s="359" t="str">
        <f t="shared" si="153"/>
        <v/>
      </c>
      <c r="R386" s="359" t="str">
        <f t="shared" si="154"/>
        <v/>
      </c>
      <c r="S386" s="359" t="str">
        <f t="shared" si="155"/>
        <v/>
      </c>
      <c r="T386" s="431"/>
      <c r="U386" s="515"/>
      <c r="V386" s="108"/>
      <c r="W386" s="109"/>
      <c r="X386" s="110"/>
      <c r="Y386" s="111"/>
      <c r="Z386" s="113"/>
      <c r="AA386" s="112"/>
      <c r="AB386" s="431" t="str">
        <f t="shared" si="156"/>
        <v/>
      </c>
      <c r="AC386" s="704" t="str">
        <f t="shared" si="176"/>
        <v/>
      </c>
      <c r="AD386" s="622"/>
      <c r="AE386" s="462"/>
      <c r="AF386" s="360" t="str">
        <f t="shared" si="157"/>
        <v/>
      </c>
      <c r="AG386" s="360" t="str">
        <f t="shared" si="158"/>
        <v/>
      </c>
      <c r="AH386" s="361" t="str">
        <f t="shared" si="159"/>
        <v/>
      </c>
      <c r="AI386" s="361" t="str">
        <f t="shared" si="160"/>
        <v/>
      </c>
      <c r="AJ386" s="361" t="str">
        <f t="shared" si="161"/>
        <v/>
      </c>
      <c r="AK386" s="361" t="str">
        <f t="shared" si="162"/>
        <v/>
      </c>
      <c r="AL386" s="361" t="str">
        <f t="shared" si="163"/>
        <v/>
      </c>
      <c r="AM386" s="361" t="str">
        <f t="shared" si="164"/>
        <v/>
      </c>
      <c r="AN386" s="362" t="str">
        <f>IF(AF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2,FALSE),IF(OR(AJ386=1,AJ386=2),VLOOKUP(AH386,INDEX((係数_乗用_ガソリン,係数_乗用_CNG,係数_乗用_軽油,係数_乗用_メタノール,係数_乗用_LPG),1,1,AR386):INDEX((係数_乗用_ガソリン,係数_乗用_CNG,係数_乗用_軽油,係数_乗用_メタノール,係数_乗用_LPG),125,5,AR386),2,FALSE))))))</f>
        <v/>
      </c>
      <c r="AO386" s="362" t="str">
        <f>IF(T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3,FALSE),IF(OR(AJ386=1,AJ386=2),VLOOKUP(AH386,INDEX((係数_乗用_ガソリン,係数_乗用_CNG,係数_乗用_軽油,係数_乗用_メタノール,係数_乗用_LPG),1,1,AR386):INDEX((係数_乗用_ガソリン,係数_乗用_CNG,係数_乗用_軽油,係数_乗用_メタノール,係数_乗用_LPG),125,5,AR386),3,FALSE))))))</f>
        <v/>
      </c>
      <c r="AP386" s="361" t="str">
        <f t="shared" si="165"/>
        <v/>
      </c>
      <c r="AQ386" s="363" t="str">
        <f t="shared" si="166"/>
        <v/>
      </c>
      <c r="AR386" s="361" t="str">
        <f t="shared" si="167"/>
        <v/>
      </c>
      <c r="AS386" s="363" t="str">
        <f t="shared" si="168"/>
        <v/>
      </c>
      <c r="AT386" s="364" t="str">
        <f t="shared" si="169"/>
        <v/>
      </c>
      <c r="AX386" s="607" t="b">
        <f t="shared" si="177"/>
        <v>0</v>
      </c>
      <c r="AY386" s="6" t="str">
        <f t="shared" si="178"/>
        <v>FALSEFALSEFALSE</v>
      </c>
      <c r="AZ386" s="608">
        <f t="shared" si="170"/>
        <v>0</v>
      </c>
      <c r="BA386" s="609" t="str">
        <f t="shared" si="179"/>
        <v/>
      </c>
      <c r="BB386" s="609">
        <f t="shared" si="171"/>
        <v>0</v>
      </c>
      <c r="BC386" s="604" t="str">
        <f t="shared" si="172"/>
        <v/>
      </c>
    </row>
    <row r="387" spans="1:55">
      <c r="A387" s="366">
        <v>330</v>
      </c>
      <c r="B387" s="108"/>
      <c r="C387" s="286"/>
      <c r="D387" s="287"/>
      <c r="E387" s="287"/>
      <c r="F387" s="288"/>
      <c r="G387" s="290"/>
      <c r="H387" s="107"/>
      <c r="I387" s="290"/>
      <c r="J387" s="107"/>
      <c r="K387" s="358" t="str">
        <f t="shared" si="150"/>
        <v/>
      </c>
      <c r="L387" s="358">
        <f t="shared" si="173"/>
        <v>0</v>
      </c>
      <c r="M387" s="358">
        <f t="shared" si="174"/>
        <v>0</v>
      </c>
      <c r="N387" s="359" t="str">
        <f t="shared" si="175"/>
        <v/>
      </c>
      <c r="O387" s="359" t="str">
        <f t="shared" si="151"/>
        <v/>
      </c>
      <c r="P387" s="359" t="str">
        <f t="shared" si="152"/>
        <v/>
      </c>
      <c r="Q387" s="359" t="str">
        <f t="shared" si="153"/>
        <v/>
      </c>
      <c r="R387" s="359" t="str">
        <f t="shared" si="154"/>
        <v/>
      </c>
      <c r="S387" s="359" t="str">
        <f t="shared" si="155"/>
        <v/>
      </c>
      <c r="T387" s="431"/>
      <c r="U387" s="515"/>
      <c r="V387" s="108"/>
      <c r="W387" s="109"/>
      <c r="X387" s="110"/>
      <c r="Y387" s="111"/>
      <c r="Z387" s="113"/>
      <c r="AA387" s="112"/>
      <c r="AB387" s="431" t="str">
        <f t="shared" si="156"/>
        <v/>
      </c>
      <c r="AC387" s="704" t="str">
        <f t="shared" si="176"/>
        <v/>
      </c>
      <c r="AD387" s="622"/>
      <c r="AE387" s="462"/>
      <c r="AF387" s="360" t="str">
        <f t="shared" si="157"/>
        <v/>
      </c>
      <c r="AG387" s="360" t="str">
        <f t="shared" si="158"/>
        <v/>
      </c>
      <c r="AH387" s="361" t="str">
        <f t="shared" si="159"/>
        <v/>
      </c>
      <c r="AI387" s="361" t="str">
        <f t="shared" si="160"/>
        <v/>
      </c>
      <c r="AJ387" s="361" t="str">
        <f t="shared" si="161"/>
        <v/>
      </c>
      <c r="AK387" s="361" t="str">
        <f t="shared" si="162"/>
        <v/>
      </c>
      <c r="AL387" s="361" t="str">
        <f t="shared" si="163"/>
        <v/>
      </c>
      <c r="AM387" s="361" t="str">
        <f t="shared" si="164"/>
        <v/>
      </c>
      <c r="AN387" s="362" t="str">
        <f>IF(AF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2,FALSE),IF(OR(AJ387=1,AJ387=2),VLOOKUP(AH387,INDEX((係数_乗用_ガソリン,係数_乗用_CNG,係数_乗用_軽油,係数_乗用_メタノール,係数_乗用_LPG),1,1,AR387):INDEX((係数_乗用_ガソリン,係数_乗用_CNG,係数_乗用_軽油,係数_乗用_メタノール,係数_乗用_LPG),125,5,AR387),2,FALSE))))))</f>
        <v/>
      </c>
      <c r="AO387" s="362" t="str">
        <f>IF(T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3,FALSE),IF(OR(AJ387=1,AJ387=2),VLOOKUP(AH387,INDEX((係数_乗用_ガソリン,係数_乗用_CNG,係数_乗用_軽油,係数_乗用_メタノール,係数_乗用_LPG),1,1,AR387):INDEX((係数_乗用_ガソリン,係数_乗用_CNG,係数_乗用_軽油,係数_乗用_メタノール,係数_乗用_LPG),125,5,AR387),3,FALSE))))))</f>
        <v/>
      </c>
      <c r="AP387" s="361" t="str">
        <f t="shared" si="165"/>
        <v/>
      </c>
      <c r="AQ387" s="363" t="str">
        <f t="shared" si="166"/>
        <v/>
      </c>
      <c r="AR387" s="361" t="str">
        <f t="shared" si="167"/>
        <v/>
      </c>
      <c r="AS387" s="363" t="str">
        <f t="shared" si="168"/>
        <v/>
      </c>
      <c r="AT387" s="364" t="str">
        <f t="shared" si="169"/>
        <v/>
      </c>
      <c r="AX387" s="607" t="b">
        <f t="shared" si="177"/>
        <v>0</v>
      </c>
      <c r="AY387" s="6" t="str">
        <f t="shared" si="178"/>
        <v>FALSEFALSEFALSE</v>
      </c>
      <c r="AZ387" s="608">
        <f t="shared" si="170"/>
        <v>0</v>
      </c>
      <c r="BA387" s="609" t="str">
        <f t="shared" si="179"/>
        <v/>
      </c>
      <c r="BB387" s="609">
        <f t="shared" si="171"/>
        <v>0</v>
      </c>
      <c r="BC387" s="604" t="str">
        <f t="shared" si="172"/>
        <v/>
      </c>
    </row>
    <row r="388" spans="1:55">
      <c r="A388" s="366">
        <v>331</v>
      </c>
      <c r="B388" s="108"/>
      <c r="C388" s="286"/>
      <c r="D388" s="287"/>
      <c r="E388" s="287"/>
      <c r="F388" s="288"/>
      <c r="G388" s="290"/>
      <c r="H388" s="107"/>
      <c r="I388" s="290"/>
      <c r="J388" s="107"/>
      <c r="K388" s="358" t="str">
        <f t="shared" si="150"/>
        <v/>
      </c>
      <c r="L388" s="358">
        <f t="shared" si="173"/>
        <v>0</v>
      </c>
      <c r="M388" s="358">
        <f t="shared" si="174"/>
        <v>0</v>
      </c>
      <c r="N388" s="359" t="str">
        <f t="shared" si="175"/>
        <v/>
      </c>
      <c r="O388" s="359" t="str">
        <f t="shared" si="151"/>
        <v/>
      </c>
      <c r="P388" s="359" t="str">
        <f t="shared" si="152"/>
        <v/>
      </c>
      <c r="Q388" s="359" t="str">
        <f t="shared" si="153"/>
        <v/>
      </c>
      <c r="R388" s="359" t="str">
        <f t="shared" si="154"/>
        <v/>
      </c>
      <c r="S388" s="359" t="str">
        <f t="shared" si="155"/>
        <v/>
      </c>
      <c r="T388" s="431"/>
      <c r="U388" s="515"/>
      <c r="V388" s="108"/>
      <c r="W388" s="109"/>
      <c r="X388" s="110"/>
      <c r="Y388" s="111"/>
      <c r="Z388" s="113"/>
      <c r="AA388" s="112"/>
      <c r="AB388" s="431" t="str">
        <f t="shared" si="156"/>
        <v/>
      </c>
      <c r="AC388" s="704" t="str">
        <f t="shared" si="176"/>
        <v/>
      </c>
      <c r="AD388" s="622"/>
      <c r="AE388" s="462"/>
      <c r="AF388" s="360" t="str">
        <f t="shared" si="157"/>
        <v/>
      </c>
      <c r="AG388" s="360" t="str">
        <f t="shared" si="158"/>
        <v/>
      </c>
      <c r="AH388" s="361" t="str">
        <f t="shared" si="159"/>
        <v/>
      </c>
      <c r="AI388" s="361" t="str">
        <f t="shared" si="160"/>
        <v/>
      </c>
      <c r="AJ388" s="361" t="str">
        <f t="shared" si="161"/>
        <v/>
      </c>
      <c r="AK388" s="361" t="str">
        <f t="shared" si="162"/>
        <v/>
      </c>
      <c r="AL388" s="361" t="str">
        <f t="shared" si="163"/>
        <v/>
      </c>
      <c r="AM388" s="361" t="str">
        <f t="shared" si="164"/>
        <v/>
      </c>
      <c r="AN388" s="362" t="str">
        <f>IF(AF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2,FALSE),IF(OR(AJ388=1,AJ388=2),VLOOKUP(AH388,INDEX((係数_乗用_ガソリン,係数_乗用_CNG,係数_乗用_軽油,係数_乗用_メタノール,係数_乗用_LPG),1,1,AR388):INDEX((係数_乗用_ガソリン,係数_乗用_CNG,係数_乗用_軽油,係数_乗用_メタノール,係数_乗用_LPG),125,5,AR388),2,FALSE))))))</f>
        <v/>
      </c>
      <c r="AO388" s="362" t="str">
        <f>IF(T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3,FALSE),IF(OR(AJ388=1,AJ388=2),VLOOKUP(AH388,INDEX((係数_乗用_ガソリン,係数_乗用_CNG,係数_乗用_軽油,係数_乗用_メタノール,係数_乗用_LPG),1,1,AR388):INDEX((係数_乗用_ガソリン,係数_乗用_CNG,係数_乗用_軽油,係数_乗用_メタノール,係数_乗用_LPG),125,5,AR388),3,FALSE))))))</f>
        <v/>
      </c>
      <c r="AP388" s="361" t="str">
        <f t="shared" si="165"/>
        <v/>
      </c>
      <c r="AQ388" s="363" t="str">
        <f t="shared" si="166"/>
        <v/>
      </c>
      <c r="AR388" s="361" t="str">
        <f t="shared" si="167"/>
        <v/>
      </c>
      <c r="AS388" s="363" t="str">
        <f t="shared" si="168"/>
        <v/>
      </c>
      <c r="AT388" s="364" t="str">
        <f t="shared" si="169"/>
        <v/>
      </c>
      <c r="AX388" s="607" t="b">
        <f t="shared" si="177"/>
        <v>0</v>
      </c>
      <c r="AY388" s="6" t="str">
        <f t="shared" si="178"/>
        <v>FALSEFALSEFALSE</v>
      </c>
      <c r="AZ388" s="608">
        <f t="shared" si="170"/>
        <v>0</v>
      </c>
      <c r="BA388" s="609" t="str">
        <f t="shared" si="179"/>
        <v/>
      </c>
      <c r="BB388" s="609">
        <f t="shared" si="171"/>
        <v>0</v>
      </c>
      <c r="BC388" s="604" t="str">
        <f t="shared" si="172"/>
        <v/>
      </c>
    </row>
    <row r="389" spans="1:55">
      <c r="A389" s="366">
        <v>332</v>
      </c>
      <c r="B389" s="108"/>
      <c r="C389" s="286"/>
      <c r="D389" s="287"/>
      <c r="E389" s="287"/>
      <c r="F389" s="288"/>
      <c r="G389" s="290"/>
      <c r="H389" s="107"/>
      <c r="I389" s="290"/>
      <c r="J389" s="107"/>
      <c r="K389" s="358" t="str">
        <f t="shared" si="150"/>
        <v/>
      </c>
      <c r="L389" s="358">
        <f t="shared" si="173"/>
        <v>0</v>
      </c>
      <c r="M389" s="358">
        <f t="shared" si="174"/>
        <v>0</v>
      </c>
      <c r="N389" s="359" t="str">
        <f t="shared" si="175"/>
        <v/>
      </c>
      <c r="O389" s="359" t="str">
        <f t="shared" si="151"/>
        <v/>
      </c>
      <c r="P389" s="359" t="str">
        <f t="shared" si="152"/>
        <v/>
      </c>
      <c r="Q389" s="359" t="str">
        <f t="shared" si="153"/>
        <v/>
      </c>
      <c r="R389" s="359" t="str">
        <f t="shared" si="154"/>
        <v/>
      </c>
      <c r="S389" s="359" t="str">
        <f t="shared" si="155"/>
        <v/>
      </c>
      <c r="T389" s="431"/>
      <c r="U389" s="515"/>
      <c r="V389" s="108"/>
      <c r="W389" s="109"/>
      <c r="X389" s="110"/>
      <c r="Y389" s="111"/>
      <c r="Z389" s="113"/>
      <c r="AA389" s="112"/>
      <c r="AB389" s="431" t="str">
        <f t="shared" si="156"/>
        <v/>
      </c>
      <c r="AC389" s="704" t="str">
        <f t="shared" si="176"/>
        <v/>
      </c>
      <c r="AD389" s="622"/>
      <c r="AE389" s="462"/>
      <c r="AF389" s="360" t="str">
        <f t="shared" si="157"/>
        <v/>
      </c>
      <c r="AG389" s="360" t="str">
        <f t="shared" si="158"/>
        <v/>
      </c>
      <c r="AH389" s="361" t="str">
        <f t="shared" si="159"/>
        <v/>
      </c>
      <c r="AI389" s="361" t="str">
        <f t="shared" si="160"/>
        <v/>
      </c>
      <c r="AJ389" s="361" t="str">
        <f t="shared" si="161"/>
        <v/>
      </c>
      <c r="AK389" s="361" t="str">
        <f t="shared" si="162"/>
        <v/>
      </c>
      <c r="AL389" s="361" t="str">
        <f t="shared" si="163"/>
        <v/>
      </c>
      <c r="AM389" s="361" t="str">
        <f t="shared" si="164"/>
        <v/>
      </c>
      <c r="AN389" s="362" t="str">
        <f>IF(AF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2,FALSE),IF(OR(AJ389=1,AJ389=2),VLOOKUP(AH389,INDEX((係数_乗用_ガソリン,係数_乗用_CNG,係数_乗用_軽油,係数_乗用_メタノール,係数_乗用_LPG),1,1,AR389):INDEX((係数_乗用_ガソリン,係数_乗用_CNG,係数_乗用_軽油,係数_乗用_メタノール,係数_乗用_LPG),125,5,AR389),2,FALSE))))))</f>
        <v/>
      </c>
      <c r="AO389" s="362" t="str">
        <f>IF(T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3,FALSE),IF(OR(AJ389=1,AJ389=2),VLOOKUP(AH389,INDEX((係数_乗用_ガソリン,係数_乗用_CNG,係数_乗用_軽油,係数_乗用_メタノール,係数_乗用_LPG),1,1,AR389):INDEX((係数_乗用_ガソリン,係数_乗用_CNG,係数_乗用_軽油,係数_乗用_メタノール,係数_乗用_LPG),125,5,AR389),3,FALSE))))))</f>
        <v/>
      </c>
      <c r="AP389" s="361" t="str">
        <f t="shared" si="165"/>
        <v/>
      </c>
      <c r="AQ389" s="363" t="str">
        <f t="shared" si="166"/>
        <v/>
      </c>
      <c r="AR389" s="361" t="str">
        <f t="shared" si="167"/>
        <v/>
      </c>
      <c r="AS389" s="363" t="str">
        <f t="shared" si="168"/>
        <v/>
      </c>
      <c r="AT389" s="364" t="str">
        <f t="shared" si="169"/>
        <v/>
      </c>
      <c r="AX389" s="607" t="b">
        <f t="shared" si="177"/>
        <v>0</v>
      </c>
      <c r="AY389" s="6" t="str">
        <f t="shared" si="178"/>
        <v>FALSEFALSEFALSE</v>
      </c>
      <c r="AZ389" s="608">
        <f t="shared" si="170"/>
        <v>0</v>
      </c>
      <c r="BA389" s="609" t="str">
        <f t="shared" si="179"/>
        <v/>
      </c>
      <c r="BB389" s="609">
        <f t="shared" si="171"/>
        <v>0</v>
      </c>
      <c r="BC389" s="604" t="str">
        <f t="shared" si="172"/>
        <v/>
      </c>
    </row>
    <row r="390" spans="1:55">
      <c r="A390" s="366">
        <v>333</v>
      </c>
      <c r="B390" s="108"/>
      <c r="C390" s="286"/>
      <c r="D390" s="287"/>
      <c r="E390" s="287"/>
      <c r="F390" s="288"/>
      <c r="G390" s="290"/>
      <c r="H390" s="107"/>
      <c r="I390" s="290"/>
      <c r="J390" s="107"/>
      <c r="K390" s="358" t="str">
        <f t="shared" si="150"/>
        <v/>
      </c>
      <c r="L390" s="358">
        <f t="shared" si="173"/>
        <v>0</v>
      </c>
      <c r="M390" s="358">
        <f t="shared" si="174"/>
        <v>0</v>
      </c>
      <c r="N390" s="359" t="str">
        <f t="shared" si="175"/>
        <v/>
      </c>
      <c r="O390" s="359" t="str">
        <f t="shared" si="151"/>
        <v/>
      </c>
      <c r="P390" s="359" t="str">
        <f t="shared" si="152"/>
        <v/>
      </c>
      <c r="Q390" s="359" t="str">
        <f t="shared" si="153"/>
        <v/>
      </c>
      <c r="R390" s="359" t="str">
        <f t="shared" si="154"/>
        <v/>
      </c>
      <c r="S390" s="359" t="str">
        <f t="shared" si="155"/>
        <v/>
      </c>
      <c r="T390" s="431"/>
      <c r="U390" s="515"/>
      <c r="V390" s="108"/>
      <c r="W390" s="109"/>
      <c r="X390" s="110"/>
      <c r="Y390" s="111"/>
      <c r="Z390" s="113"/>
      <c r="AA390" s="112"/>
      <c r="AB390" s="431" t="str">
        <f t="shared" si="156"/>
        <v/>
      </c>
      <c r="AC390" s="704" t="str">
        <f t="shared" si="176"/>
        <v/>
      </c>
      <c r="AD390" s="622"/>
      <c r="AE390" s="462"/>
      <c r="AF390" s="360" t="str">
        <f t="shared" si="157"/>
        <v/>
      </c>
      <c r="AG390" s="360" t="str">
        <f t="shared" si="158"/>
        <v/>
      </c>
      <c r="AH390" s="361" t="str">
        <f t="shared" si="159"/>
        <v/>
      </c>
      <c r="AI390" s="361" t="str">
        <f t="shared" si="160"/>
        <v/>
      </c>
      <c r="AJ390" s="361" t="str">
        <f t="shared" si="161"/>
        <v/>
      </c>
      <c r="AK390" s="361" t="str">
        <f t="shared" si="162"/>
        <v/>
      </c>
      <c r="AL390" s="361" t="str">
        <f t="shared" si="163"/>
        <v/>
      </c>
      <c r="AM390" s="361" t="str">
        <f t="shared" si="164"/>
        <v/>
      </c>
      <c r="AN390" s="362" t="str">
        <f>IF(AF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2,FALSE),IF(OR(AJ390=1,AJ390=2),VLOOKUP(AH390,INDEX((係数_乗用_ガソリン,係数_乗用_CNG,係数_乗用_軽油,係数_乗用_メタノール,係数_乗用_LPG),1,1,AR390):INDEX((係数_乗用_ガソリン,係数_乗用_CNG,係数_乗用_軽油,係数_乗用_メタノール,係数_乗用_LPG),125,5,AR390),2,FALSE))))))</f>
        <v/>
      </c>
      <c r="AO390" s="362" t="str">
        <f>IF(T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3,FALSE),IF(OR(AJ390=1,AJ390=2),VLOOKUP(AH390,INDEX((係数_乗用_ガソリン,係数_乗用_CNG,係数_乗用_軽油,係数_乗用_メタノール,係数_乗用_LPG),1,1,AR390):INDEX((係数_乗用_ガソリン,係数_乗用_CNG,係数_乗用_軽油,係数_乗用_メタノール,係数_乗用_LPG),125,5,AR390),3,FALSE))))))</f>
        <v/>
      </c>
      <c r="AP390" s="361" t="str">
        <f t="shared" si="165"/>
        <v/>
      </c>
      <c r="AQ390" s="363" t="str">
        <f t="shared" si="166"/>
        <v/>
      </c>
      <c r="AR390" s="361" t="str">
        <f t="shared" si="167"/>
        <v/>
      </c>
      <c r="AS390" s="363" t="str">
        <f t="shared" si="168"/>
        <v/>
      </c>
      <c r="AT390" s="364" t="str">
        <f t="shared" si="169"/>
        <v/>
      </c>
      <c r="AX390" s="607" t="b">
        <f t="shared" si="177"/>
        <v>0</v>
      </c>
      <c r="AY390" s="6" t="str">
        <f t="shared" si="178"/>
        <v>FALSEFALSEFALSE</v>
      </c>
      <c r="AZ390" s="608">
        <f t="shared" si="170"/>
        <v>0</v>
      </c>
      <c r="BA390" s="609" t="str">
        <f t="shared" si="179"/>
        <v/>
      </c>
      <c r="BB390" s="609">
        <f t="shared" si="171"/>
        <v>0</v>
      </c>
      <c r="BC390" s="604" t="str">
        <f t="shared" si="172"/>
        <v/>
      </c>
    </row>
    <row r="391" spans="1:55">
      <c r="A391" s="366">
        <v>334</v>
      </c>
      <c r="B391" s="108"/>
      <c r="C391" s="286"/>
      <c r="D391" s="287"/>
      <c r="E391" s="287"/>
      <c r="F391" s="288"/>
      <c r="G391" s="290"/>
      <c r="H391" s="107"/>
      <c r="I391" s="290"/>
      <c r="J391" s="107"/>
      <c r="K391" s="358" t="str">
        <f t="shared" si="150"/>
        <v/>
      </c>
      <c r="L391" s="358">
        <f t="shared" si="173"/>
        <v>0</v>
      </c>
      <c r="M391" s="358">
        <f t="shared" si="174"/>
        <v>0</v>
      </c>
      <c r="N391" s="359" t="str">
        <f t="shared" si="175"/>
        <v/>
      </c>
      <c r="O391" s="359" t="str">
        <f t="shared" si="151"/>
        <v/>
      </c>
      <c r="P391" s="359" t="str">
        <f t="shared" si="152"/>
        <v/>
      </c>
      <c r="Q391" s="359" t="str">
        <f t="shared" si="153"/>
        <v/>
      </c>
      <c r="R391" s="359" t="str">
        <f t="shared" si="154"/>
        <v/>
      </c>
      <c r="S391" s="359" t="str">
        <f t="shared" si="155"/>
        <v/>
      </c>
      <c r="T391" s="431"/>
      <c r="U391" s="515"/>
      <c r="V391" s="108"/>
      <c r="W391" s="109"/>
      <c r="X391" s="110"/>
      <c r="Y391" s="111"/>
      <c r="Z391" s="113"/>
      <c r="AA391" s="112"/>
      <c r="AB391" s="431" t="str">
        <f t="shared" si="156"/>
        <v/>
      </c>
      <c r="AC391" s="704" t="str">
        <f t="shared" si="176"/>
        <v/>
      </c>
      <c r="AD391" s="622"/>
      <c r="AE391" s="462"/>
      <c r="AF391" s="360" t="str">
        <f t="shared" si="157"/>
        <v/>
      </c>
      <c r="AG391" s="360" t="str">
        <f t="shared" si="158"/>
        <v/>
      </c>
      <c r="AH391" s="361" t="str">
        <f t="shared" si="159"/>
        <v/>
      </c>
      <c r="AI391" s="361" t="str">
        <f t="shared" si="160"/>
        <v/>
      </c>
      <c r="AJ391" s="361" t="str">
        <f t="shared" si="161"/>
        <v/>
      </c>
      <c r="AK391" s="361" t="str">
        <f t="shared" si="162"/>
        <v/>
      </c>
      <c r="AL391" s="361" t="str">
        <f t="shared" si="163"/>
        <v/>
      </c>
      <c r="AM391" s="361" t="str">
        <f t="shared" si="164"/>
        <v/>
      </c>
      <c r="AN391" s="362" t="str">
        <f>IF(AF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2,FALSE),IF(OR(AJ391=1,AJ391=2),VLOOKUP(AH391,INDEX((係数_乗用_ガソリン,係数_乗用_CNG,係数_乗用_軽油,係数_乗用_メタノール,係数_乗用_LPG),1,1,AR391):INDEX((係数_乗用_ガソリン,係数_乗用_CNG,係数_乗用_軽油,係数_乗用_メタノール,係数_乗用_LPG),125,5,AR391),2,FALSE))))))</f>
        <v/>
      </c>
      <c r="AO391" s="362" t="str">
        <f>IF(T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3,FALSE),IF(OR(AJ391=1,AJ391=2),VLOOKUP(AH391,INDEX((係数_乗用_ガソリン,係数_乗用_CNG,係数_乗用_軽油,係数_乗用_メタノール,係数_乗用_LPG),1,1,AR391):INDEX((係数_乗用_ガソリン,係数_乗用_CNG,係数_乗用_軽油,係数_乗用_メタノール,係数_乗用_LPG),125,5,AR391),3,FALSE))))))</f>
        <v/>
      </c>
      <c r="AP391" s="361" t="str">
        <f t="shared" si="165"/>
        <v/>
      </c>
      <c r="AQ391" s="363" t="str">
        <f t="shared" si="166"/>
        <v/>
      </c>
      <c r="AR391" s="361" t="str">
        <f t="shared" si="167"/>
        <v/>
      </c>
      <c r="AS391" s="363" t="str">
        <f t="shared" si="168"/>
        <v/>
      </c>
      <c r="AT391" s="364" t="str">
        <f t="shared" si="169"/>
        <v/>
      </c>
      <c r="AX391" s="607" t="b">
        <f t="shared" si="177"/>
        <v>0</v>
      </c>
      <c r="AY391" s="6" t="str">
        <f t="shared" si="178"/>
        <v>FALSEFALSEFALSE</v>
      </c>
      <c r="AZ391" s="608">
        <f t="shared" si="170"/>
        <v>0</v>
      </c>
      <c r="BA391" s="609" t="str">
        <f t="shared" si="179"/>
        <v/>
      </c>
      <c r="BB391" s="609">
        <f t="shared" si="171"/>
        <v>0</v>
      </c>
      <c r="BC391" s="604" t="str">
        <f t="shared" si="172"/>
        <v/>
      </c>
    </row>
    <row r="392" spans="1:55">
      <c r="A392" s="366">
        <v>335</v>
      </c>
      <c r="B392" s="108"/>
      <c r="C392" s="286"/>
      <c r="D392" s="287"/>
      <c r="E392" s="287"/>
      <c r="F392" s="288"/>
      <c r="G392" s="290"/>
      <c r="H392" s="107"/>
      <c r="I392" s="290"/>
      <c r="J392" s="107"/>
      <c r="K392" s="358" t="str">
        <f t="shared" si="150"/>
        <v/>
      </c>
      <c r="L392" s="358">
        <f t="shared" si="173"/>
        <v>0</v>
      </c>
      <c r="M392" s="358">
        <f t="shared" si="174"/>
        <v>0</v>
      </c>
      <c r="N392" s="359" t="str">
        <f t="shared" si="175"/>
        <v/>
      </c>
      <c r="O392" s="359" t="str">
        <f t="shared" si="151"/>
        <v/>
      </c>
      <c r="P392" s="359" t="str">
        <f t="shared" si="152"/>
        <v/>
      </c>
      <c r="Q392" s="359" t="str">
        <f t="shared" si="153"/>
        <v/>
      </c>
      <c r="R392" s="359" t="str">
        <f t="shared" si="154"/>
        <v/>
      </c>
      <c r="S392" s="359" t="str">
        <f t="shared" si="155"/>
        <v/>
      </c>
      <c r="T392" s="431"/>
      <c r="U392" s="515"/>
      <c r="V392" s="108"/>
      <c r="W392" s="109"/>
      <c r="X392" s="110"/>
      <c r="Y392" s="111"/>
      <c r="Z392" s="113"/>
      <c r="AA392" s="112"/>
      <c r="AB392" s="431" t="str">
        <f t="shared" si="156"/>
        <v/>
      </c>
      <c r="AC392" s="704" t="str">
        <f t="shared" si="176"/>
        <v/>
      </c>
      <c r="AD392" s="622"/>
      <c r="AE392" s="462"/>
      <c r="AF392" s="360" t="str">
        <f t="shared" si="157"/>
        <v/>
      </c>
      <c r="AG392" s="360" t="str">
        <f t="shared" si="158"/>
        <v/>
      </c>
      <c r="AH392" s="361" t="str">
        <f t="shared" si="159"/>
        <v/>
      </c>
      <c r="AI392" s="361" t="str">
        <f t="shared" si="160"/>
        <v/>
      </c>
      <c r="AJ392" s="361" t="str">
        <f t="shared" si="161"/>
        <v/>
      </c>
      <c r="AK392" s="361" t="str">
        <f t="shared" si="162"/>
        <v/>
      </c>
      <c r="AL392" s="361" t="str">
        <f t="shared" si="163"/>
        <v/>
      </c>
      <c r="AM392" s="361" t="str">
        <f t="shared" si="164"/>
        <v/>
      </c>
      <c r="AN392" s="362" t="str">
        <f>IF(AF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2,FALSE),IF(OR(AJ392=1,AJ392=2),VLOOKUP(AH392,INDEX((係数_乗用_ガソリン,係数_乗用_CNG,係数_乗用_軽油,係数_乗用_メタノール,係数_乗用_LPG),1,1,AR392):INDEX((係数_乗用_ガソリン,係数_乗用_CNG,係数_乗用_軽油,係数_乗用_メタノール,係数_乗用_LPG),125,5,AR392),2,FALSE))))))</f>
        <v/>
      </c>
      <c r="AO392" s="362" t="str">
        <f>IF(T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3,FALSE),IF(OR(AJ392=1,AJ392=2),VLOOKUP(AH392,INDEX((係数_乗用_ガソリン,係数_乗用_CNG,係数_乗用_軽油,係数_乗用_メタノール,係数_乗用_LPG),1,1,AR392):INDEX((係数_乗用_ガソリン,係数_乗用_CNG,係数_乗用_軽油,係数_乗用_メタノール,係数_乗用_LPG),125,5,AR392),3,FALSE))))))</f>
        <v/>
      </c>
      <c r="AP392" s="361" t="str">
        <f t="shared" si="165"/>
        <v/>
      </c>
      <c r="AQ392" s="363" t="str">
        <f t="shared" si="166"/>
        <v/>
      </c>
      <c r="AR392" s="361" t="str">
        <f t="shared" si="167"/>
        <v/>
      </c>
      <c r="AS392" s="363" t="str">
        <f t="shared" si="168"/>
        <v/>
      </c>
      <c r="AT392" s="364" t="str">
        <f t="shared" si="169"/>
        <v/>
      </c>
      <c r="AX392" s="607" t="b">
        <f t="shared" si="177"/>
        <v>0</v>
      </c>
      <c r="AY392" s="6" t="str">
        <f t="shared" si="178"/>
        <v>FALSEFALSEFALSE</v>
      </c>
      <c r="AZ392" s="608">
        <f t="shared" si="170"/>
        <v>0</v>
      </c>
      <c r="BA392" s="609" t="str">
        <f t="shared" si="179"/>
        <v/>
      </c>
      <c r="BB392" s="609">
        <f t="shared" si="171"/>
        <v>0</v>
      </c>
      <c r="BC392" s="604" t="str">
        <f t="shared" si="172"/>
        <v/>
      </c>
    </row>
    <row r="393" spans="1:55">
      <c r="A393" s="366">
        <v>336</v>
      </c>
      <c r="B393" s="108"/>
      <c r="C393" s="286"/>
      <c r="D393" s="287"/>
      <c r="E393" s="287"/>
      <c r="F393" s="288"/>
      <c r="G393" s="290"/>
      <c r="H393" s="107"/>
      <c r="I393" s="290"/>
      <c r="J393" s="107"/>
      <c r="K393" s="358" t="str">
        <f t="shared" si="150"/>
        <v/>
      </c>
      <c r="L393" s="358">
        <f t="shared" si="173"/>
        <v>0</v>
      </c>
      <c r="M393" s="358">
        <f t="shared" si="174"/>
        <v>0</v>
      </c>
      <c r="N393" s="359" t="str">
        <f t="shared" si="175"/>
        <v/>
      </c>
      <c r="O393" s="359" t="str">
        <f t="shared" si="151"/>
        <v/>
      </c>
      <c r="P393" s="359" t="str">
        <f t="shared" si="152"/>
        <v/>
      </c>
      <c r="Q393" s="359" t="str">
        <f t="shared" si="153"/>
        <v/>
      </c>
      <c r="R393" s="359" t="str">
        <f t="shared" si="154"/>
        <v/>
      </c>
      <c r="S393" s="359" t="str">
        <f t="shared" si="155"/>
        <v/>
      </c>
      <c r="T393" s="431"/>
      <c r="U393" s="515"/>
      <c r="V393" s="108"/>
      <c r="W393" s="109"/>
      <c r="X393" s="110"/>
      <c r="Y393" s="111"/>
      <c r="Z393" s="113"/>
      <c r="AA393" s="112"/>
      <c r="AB393" s="431" t="str">
        <f t="shared" si="156"/>
        <v/>
      </c>
      <c r="AC393" s="704" t="str">
        <f t="shared" si="176"/>
        <v/>
      </c>
      <c r="AD393" s="622"/>
      <c r="AE393" s="462"/>
      <c r="AF393" s="360" t="str">
        <f t="shared" si="157"/>
        <v/>
      </c>
      <c r="AG393" s="360" t="str">
        <f t="shared" si="158"/>
        <v/>
      </c>
      <c r="AH393" s="361" t="str">
        <f t="shared" si="159"/>
        <v/>
      </c>
      <c r="AI393" s="361" t="str">
        <f t="shared" si="160"/>
        <v/>
      </c>
      <c r="AJ393" s="361" t="str">
        <f t="shared" si="161"/>
        <v/>
      </c>
      <c r="AK393" s="361" t="str">
        <f t="shared" si="162"/>
        <v/>
      </c>
      <c r="AL393" s="361" t="str">
        <f t="shared" si="163"/>
        <v/>
      </c>
      <c r="AM393" s="361" t="str">
        <f t="shared" si="164"/>
        <v/>
      </c>
      <c r="AN393" s="362" t="str">
        <f>IF(AF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2,FALSE),IF(OR(AJ393=1,AJ393=2),VLOOKUP(AH393,INDEX((係数_乗用_ガソリン,係数_乗用_CNG,係数_乗用_軽油,係数_乗用_メタノール,係数_乗用_LPG),1,1,AR393):INDEX((係数_乗用_ガソリン,係数_乗用_CNG,係数_乗用_軽油,係数_乗用_メタノール,係数_乗用_LPG),125,5,AR393),2,FALSE))))))</f>
        <v/>
      </c>
      <c r="AO393" s="362" t="str">
        <f>IF(T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3,FALSE),IF(OR(AJ393=1,AJ393=2),VLOOKUP(AH393,INDEX((係数_乗用_ガソリン,係数_乗用_CNG,係数_乗用_軽油,係数_乗用_メタノール,係数_乗用_LPG),1,1,AR393):INDEX((係数_乗用_ガソリン,係数_乗用_CNG,係数_乗用_軽油,係数_乗用_メタノール,係数_乗用_LPG),125,5,AR393),3,FALSE))))))</f>
        <v/>
      </c>
      <c r="AP393" s="361" t="str">
        <f t="shared" si="165"/>
        <v/>
      </c>
      <c r="AQ393" s="363" t="str">
        <f t="shared" si="166"/>
        <v/>
      </c>
      <c r="AR393" s="361" t="str">
        <f t="shared" si="167"/>
        <v/>
      </c>
      <c r="AS393" s="363" t="str">
        <f t="shared" si="168"/>
        <v/>
      </c>
      <c r="AT393" s="364" t="str">
        <f t="shared" si="169"/>
        <v/>
      </c>
      <c r="AX393" s="607" t="b">
        <f t="shared" si="177"/>
        <v>0</v>
      </c>
      <c r="AY393" s="6" t="str">
        <f t="shared" si="178"/>
        <v>FALSEFALSEFALSE</v>
      </c>
      <c r="AZ393" s="608">
        <f t="shared" si="170"/>
        <v>0</v>
      </c>
      <c r="BA393" s="609" t="str">
        <f t="shared" si="179"/>
        <v/>
      </c>
      <c r="BB393" s="609">
        <f t="shared" si="171"/>
        <v>0</v>
      </c>
      <c r="BC393" s="604" t="str">
        <f t="shared" si="172"/>
        <v/>
      </c>
    </row>
    <row r="394" spans="1:55">
      <c r="A394" s="366">
        <v>337</v>
      </c>
      <c r="B394" s="108"/>
      <c r="C394" s="286"/>
      <c r="D394" s="287"/>
      <c r="E394" s="287"/>
      <c r="F394" s="288"/>
      <c r="G394" s="290"/>
      <c r="H394" s="107"/>
      <c r="I394" s="290"/>
      <c r="J394" s="107"/>
      <c r="K394" s="358" t="str">
        <f t="shared" si="150"/>
        <v/>
      </c>
      <c r="L394" s="358">
        <f t="shared" si="173"/>
        <v>0</v>
      </c>
      <c r="M394" s="358">
        <f t="shared" si="174"/>
        <v>0</v>
      </c>
      <c r="N394" s="359" t="str">
        <f t="shared" si="175"/>
        <v/>
      </c>
      <c r="O394" s="359" t="str">
        <f t="shared" si="151"/>
        <v/>
      </c>
      <c r="P394" s="359" t="str">
        <f t="shared" si="152"/>
        <v/>
      </c>
      <c r="Q394" s="359" t="str">
        <f t="shared" si="153"/>
        <v/>
      </c>
      <c r="R394" s="359" t="str">
        <f t="shared" si="154"/>
        <v/>
      </c>
      <c r="S394" s="359" t="str">
        <f t="shared" si="155"/>
        <v/>
      </c>
      <c r="T394" s="431"/>
      <c r="U394" s="515"/>
      <c r="V394" s="108"/>
      <c r="W394" s="109"/>
      <c r="X394" s="110"/>
      <c r="Y394" s="111"/>
      <c r="Z394" s="113"/>
      <c r="AA394" s="112"/>
      <c r="AB394" s="431" t="str">
        <f t="shared" si="156"/>
        <v/>
      </c>
      <c r="AC394" s="704" t="str">
        <f t="shared" si="176"/>
        <v/>
      </c>
      <c r="AD394" s="622"/>
      <c r="AE394" s="462"/>
      <c r="AF394" s="360" t="str">
        <f t="shared" si="157"/>
        <v/>
      </c>
      <c r="AG394" s="360" t="str">
        <f t="shared" si="158"/>
        <v/>
      </c>
      <c r="AH394" s="361" t="str">
        <f t="shared" si="159"/>
        <v/>
      </c>
      <c r="AI394" s="361" t="str">
        <f t="shared" si="160"/>
        <v/>
      </c>
      <c r="AJ394" s="361" t="str">
        <f t="shared" si="161"/>
        <v/>
      </c>
      <c r="AK394" s="361" t="str">
        <f t="shared" si="162"/>
        <v/>
      </c>
      <c r="AL394" s="361" t="str">
        <f t="shared" si="163"/>
        <v/>
      </c>
      <c r="AM394" s="361" t="str">
        <f t="shared" si="164"/>
        <v/>
      </c>
      <c r="AN394" s="362" t="str">
        <f>IF(AF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2,FALSE),IF(OR(AJ394=1,AJ394=2),VLOOKUP(AH394,INDEX((係数_乗用_ガソリン,係数_乗用_CNG,係数_乗用_軽油,係数_乗用_メタノール,係数_乗用_LPG),1,1,AR394):INDEX((係数_乗用_ガソリン,係数_乗用_CNG,係数_乗用_軽油,係数_乗用_メタノール,係数_乗用_LPG),125,5,AR394),2,FALSE))))))</f>
        <v/>
      </c>
      <c r="AO394" s="362" t="str">
        <f>IF(T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3,FALSE),IF(OR(AJ394=1,AJ394=2),VLOOKUP(AH394,INDEX((係数_乗用_ガソリン,係数_乗用_CNG,係数_乗用_軽油,係数_乗用_メタノール,係数_乗用_LPG),1,1,AR394):INDEX((係数_乗用_ガソリン,係数_乗用_CNG,係数_乗用_軽油,係数_乗用_メタノール,係数_乗用_LPG),125,5,AR394),3,FALSE))))))</f>
        <v/>
      </c>
      <c r="AP394" s="361" t="str">
        <f t="shared" si="165"/>
        <v/>
      </c>
      <c r="AQ394" s="363" t="str">
        <f t="shared" si="166"/>
        <v/>
      </c>
      <c r="AR394" s="361" t="str">
        <f t="shared" si="167"/>
        <v/>
      </c>
      <c r="AS394" s="363" t="str">
        <f t="shared" si="168"/>
        <v/>
      </c>
      <c r="AT394" s="364" t="str">
        <f t="shared" si="169"/>
        <v/>
      </c>
      <c r="AX394" s="607" t="b">
        <f t="shared" si="177"/>
        <v>0</v>
      </c>
      <c r="AY394" s="6" t="str">
        <f t="shared" si="178"/>
        <v>FALSEFALSEFALSE</v>
      </c>
      <c r="AZ394" s="608">
        <f t="shared" si="170"/>
        <v>0</v>
      </c>
      <c r="BA394" s="609" t="str">
        <f t="shared" si="179"/>
        <v/>
      </c>
      <c r="BB394" s="609">
        <f t="shared" si="171"/>
        <v>0</v>
      </c>
      <c r="BC394" s="604" t="str">
        <f t="shared" si="172"/>
        <v/>
      </c>
    </row>
    <row r="395" spans="1:55">
      <c r="A395" s="366">
        <v>338</v>
      </c>
      <c r="B395" s="108"/>
      <c r="C395" s="286"/>
      <c r="D395" s="287"/>
      <c r="E395" s="287"/>
      <c r="F395" s="288"/>
      <c r="G395" s="290"/>
      <c r="H395" s="107"/>
      <c r="I395" s="290"/>
      <c r="J395" s="107"/>
      <c r="K395" s="358" t="str">
        <f t="shared" si="150"/>
        <v/>
      </c>
      <c r="L395" s="358">
        <f t="shared" si="173"/>
        <v>0</v>
      </c>
      <c r="M395" s="358">
        <f t="shared" si="174"/>
        <v>0</v>
      </c>
      <c r="N395" s="359" t="str">
        <f t="shared" si="175"/>
        <v/>
      </c>
      <c r="O395" s="359" t="str">
        <f t="shared" si="151"/>
        <v/>
      </c>
      <c r="P395" s="359" t="str">
        <f t="shared" si="152"/>
        <v/>
      </c>
      <c r="Q395" s="359" t="str">
        <f t="shared" si="153"/>
        <v/>
      </c>
      <c r="R395" s="359" t="str">
        <f t="shared" si="154"/>
        <v/>
      </c>
      <c r="S395" s="359" t="str">
        <f t="shared" si="155"/>
        <v/>
      </c>
      <c r="T395" s="431"/>
      <c r="U395" s="515"/>
      <c r="V395" s="108"/>
      <c r="W395" s="109"/>
      <c r="X395" s="110"/>
      <c r="Y395" s="111"/>
      <c r="Z395" s="113"/>
      <c r="AA395" s="112"/>
      <c r="AB395" s="431" t="str">
        <f t="shared" si="156"/>
        <v/>
      </c>
      <c r="AC395" s="704" t="str">
        <f t="shared" si="176"/>
        <v/>
      </c>
      <c r="AD395" s="622"/>
      <c r="AE395" s="462"/>
      <c r="AF395" s="360" t="str">
        <f t="shared" si="157"/>
        <v/>
      </c>
      <c r="AG395" s="360" t="str">
        <f t="shared" si="158"/>
        <v/>
      </c>
      <c r="AH395" s="361" t="str">
        <f t="shared" si="159"/>
        <v/>
      </c>
      <c r="AI395" s="361" t="str">
        <f t="shared" si="160"/>
        <v/>
      </c>
      <c r="AJ395" s="361" t="str">
        <f t="shared" si="161"/>
        <v/>
      </c>
      <c r="AK395" s="361" t="str">
        <f t="shared" si="162"/>
        <v/>
      </c>
      <c r="AL395" s="361" t="str">
        <f t="shared" si="163"/>
        <v/>
      </c>
      <c r="AM395" s="361" t="str">
        <f t="shared" si="164"/>
        <v/>
      </c>
      <c r="AN395" s="362" t="str">
        <f>IF(AF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2,FALSE),IF(OR(AJ395=1,AJ395=2),VLOOKUP(AH395,INDEX((係数_乗用_ガソリン,係数_乗用_CNG,係数_乗用_軽油,係数_乗用_メタノール,係数_乗用_LPG),1,1,AR395):INDEX((係数_乗用_ガソリン,係数_乗用_CNG,係数_乗用_軽油,係数_乗用_メタノール,係数_乗用_LPG),125,5,AR395),2,FALSE))))))</f>
        <v/>
      </c>
      <c r="AO395" s="362" t="str">
        <f>IF(T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3,FALSE),IF(OR(AJ395=1,AJ395=2),VLOOKUP(AH395,INDEX((係数_乗用_ガソリン,係数_乗用_CNG,係数_乗用_軽油,係数_乗用_メタノール,係数_乗用_LPG),1,1,AR395):INDEX((係数_乗用_ガソリン,係数_乗用_CNG,係数_乗用_軽油,係数_乗用_メタノール,係数_乗用_LPG),125,5,AR395),3,FALSE))))))</f>
        <v/>
      </c>
      <c r="AP395" s="361" t="str">
        <f t="shared" si="165"/>
        <v/>
      </c>
      <c r="AQ395" s="363" t="str">
        <f t="shared" si="166"/>
        <v/>
      </c>
      <c r="AR395" s="361" t="str">
        <f t="shared" si="167"/>
        <v/>
      </c>
      <c r="AS395" s="363" t="str">
        <f t="shared" si="168"/>
        <v/>
      </c>
      <c r="AT395" s="364" t="str">
        <f t="shared" si="169"/>
        <v/>
      </c>
      <c r="AX395" s="607" t="b">
        <f t="shared" si="177"/>
        <v>0</v>
      </c>
      <c r="AY395" s="6" t="str">
        <f t="shared" si="178"/>
        <v>FALSEFALSEFALSE</v>
      </c>
      <c r="AZ395" s="608">
        <f t="shared" si="170"/>
        <v>0</v>
      </c>
      <c r="BA395" s="609" t="str">
        <f t="shared" si="179"/>
        <v/>
      </c>
      <c r="BB395" s="609">
        <f t="shared" si="171"/>
        <v>0</v>
      </c>
      <c r="BC395" s="604" t="str">
        <f t="shared" si="172"/>
        <v/>
      </c>
    </row>
    <row r="396" spans="1:55">
      <c r="A396" s="366">
        <v>339</v>
      </c>
      <c r="B396" s="108"/>
      <c r="C396" s="286"/>
      <c r="D396" s="287"/>
      <c r="E396" s="287"/>
      <c r="F396" s="288"/>
      <c r="G396" s="290"/>
      <c r="H396" s="107"/>
      <c r="I396" s="290"/>
      <c r="J396" s="107"/>
      <c r="K396" s="358" t="str">
        <f t="shared" si="150"/>
        <v/>
      </c>
      <c r="L396" s="358">
        <f t="shared" si="173"/>
        <v>0</v>
      </c>
      <c r="M396" s="358">
        <f t="shared" si="174"/>
        <v>0</v>
      </c>
      <c r="N396" s="359" t="str">
        <f t="shared" si="175"/>
        <v/>
      </c>
      <c r="O396" s="359" t="str">
        <f t="shared" si="151"/>
        <v/>
      </c>
      <c r="P396" s="359" t="str">
        <f t="shared" si="152"/>
        <v/>
      </c>
      <c r="Q396" s="359" t="str">
        <f t="shared" si="153"/>
        <v/>
      </c>
      <c r="R396" s="359" t="str">
        <f t="shared" si="154"/>
        <v/>
      </c>
      <c r="S396" s="359" t="str">
        <f t="shared" si="155"/>
        <v/>
      </c>
      <c r="T396" s="431"/>
      <c r="U396" s="515"/>
      <c r="V396" s="108"/>
      <c r="W396" s="109"/>
      <c r="X396" s="110"/>
      <c r="Y396" s="111"/>
      <c r="Z396" s="113"/>
      <c r="AA396" s="112"/>
      <c r="AB396" s="431" t="str">
        <f t="shared" si="156"/>
        <v/>
      </c>
      <c r="AC396" s="704" t="str">
        <f t="shared" si="176"/>
        <v/>
      </c>
      <c r="AD396" s="622"/>
      <c r="AE396" s="462"/>
      <c r="AF396" s="360" t="str">
        <f t="shared" si="157"/>
        <v/>
      </c>
      <c r="AG396" s="360" t="str">
        <f t="shared" si="158"/>
        <v/>
      </c>
      <c r="AH396" s="361" t="str">
        <f t="shared" si="159"/>
        <v/>
      </c>
      <c r="AI396" s="361" t="str">
        <f t="shared" si="160"/>
        <v/>
      </c>
      <c r="AJ396" s="361" t="str">
        <f t="shared" si="161"/>
        <v/>
      </c>
      <c r="AK396" s="361" t="str">
        <f t="shared" si="162"/>
        <v/>
      </c>
      <c r="AL396" s="361" t="str">
        <f t="shared" si="163"/>
        <v/>
      </c>
      <c r="AM396" s="361" t="str">
        <f t="shared" si="164"/>
        <v/>
      </c>
      <c r="AN396" s="362" t="str">
        <f>IF(AF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2,FALSE),IF(OR(AJ396=1,AJ396=2),VLOOKUP(AH396,INDEX((係数_乗用_ガソリン,係数_乗用_CNG,係数_乗用_軽油,係数_乗用_メタノール,係数_乗用_LPG),1,1,AR396):INDEX((係数_乗用_ガソリン,係数_乗用_CNG,係数_乗用_軽油,係数_乗用_メタノール,係数_乗用_LPG),125,5,AR396),2,FALSE))))))</f>
        <v/>
      </c>
      <c r="AO396" s="362" t="str">
        <f>IF(T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3,FALSE),IF(OR(AJ396=1,AJ396=2),VLOOKUP(AH396,INDEX((係数_乗用_ガソリン,係数_乗用_CNG,係数_乗用_軽油,係数_乗用_メタノール,係数_乗用_LPG),1,1,AR396):INDEX((係数_乗用_ガソリン,係数_乗用_CNG,係数_乗用_軽油,係数_乗用_メタノール,係数_乗用_LPG),125,5,AR396),3,FALSE))))))</f>
        <v/>
      </c>
      <c r="AP396" s="361" t="str">
        <f t="shared" si="165"/>
        <v/>
      </c>
      <c r="AQ396" s="363" t="str">
        <f t="shared" si="166"/>
        <v/>
      </c>
      <c r="AR396" s="361" t="str">
        <f t="shared" si="167"/>
        <v/>
      </c>
      <c r="AS396" s="363" t="str">
        <f t="shared" si="168"/>
        <v/>
      </c>
      <c r="AT396" s="364" t="str">
        <f t="shared" si="169"/>
        <v/>
      </c>
      <c r="AX396" s="607" t="b">
        <f t="shared" si="177"/>
        <v>0</v>
      </c>
      <c r="AY396" s="6" t="str">
        <f t="shared" si="178"/>
        <v>FALSEFALSEFALSE</v>
      </c>
      <c r="AZ396" s="608">
        <f t="shared" si="170"/>
        <v>0</v>
      </c>
      <c r="BA396" s="609" t="str">
        <f t="shared" si="179"/>
        <v/>
      </c>
      <c r="BB396" s="609">
        <f t="shared" si="171"/>
        <v>0</v>
      </c>
      <c r="BC396" s="604" t="str">
        <f t="shared" si="172"/>
        <v/>
      </c>
    </row>
    <row r="397" spans="1:55">
      <c r="A397" s="366">
        <v>340</v>
      </c>
      <c r="B397" s="108"/>
      <c r="C397" s="286"/>
      <c r="D397" s="287"/>
      <c r="E397" s="287"/>
      <c r="F397" s="288"/>
      <c r="G397" s="290"/>
      <c r="H397" s="107"/>
      <c r="I397" s="290"/>
      <c r="J397" s="107"/>
      <c r="K397" s="358" t="str">
        <f t="shared" si="150"/>
        <v/>
      </c>
      <c r="L397" s="358">
        <f t="shared" si="173"/>
        <v>0</v>
      </c>
      <c r="M397" s="358">
        <f t="shared" si="174"/>
        <v>0</v>
      </c>
      <c r="N397" s="359" t="str">
        <f t="shared" si="175"/>
        <v/>
      </c>
      <c r="O397" s="359" t="str">
        <f t="shared" si="151"/>
        <v/>
      </c>
      <c r="P397" s="359" t="str">
        <f t="shared" si="152"/>
        <v/>
      </c>
      <c r="Q397" s="359" t="str">
        <f t="shared" si="153"/>
        <v/>
      </c>
      <c r="R397" s="359" t="str">
        <f t="shared" si="154"/>
        <v/>
      </c>
      <c r="S397" s="359" t="str">
        <f t="shared" si="155"/>
        <v/>
      </c>
      <c r="T397" s="431"/>
      <c r="U397" s="515"/>
      <c r="V397" s="108"/>
      <c r="W397" s="109"/>
      <c r="X397" s="110"/>
      <c r="Y397" s="111"/>
      <c r="Z397" s="113"/>
      <c r="AA397" s="112"/>
      <c r="AB397" s="431" t="str">
        <f t="shared" si="156"/>
        <v/>
      </c>
      <c r="AC397" s="704" t="str">
        <f t="shared" si="176"/>
        <v/>
      </c>
      <c r="AD397" s="622"/>
      <c r="AE397" s="462"/>
      <c r="AF397" s="360" t="str">
        <f t="shared" si="157"/>
        <v/>
      </c>
      <c r="AG397" s="360" t="str">
        <f t="shared" si="158"/>
        <v/>
      </c>
      <c r="AH397" s="361" t="str">
        <f t="shared" si="159"/>
        <v/>
      </c>
      <c r="AI397" s="361" t="str">
        <f t="shared" si="160"/>
        <v/>
      </c>
      <c r="AJ397" s="361" t="str">
        <f t="shared" si="161"/>
        <v/>
      </c>
      <c r="AK397" s="361" t="str">
        <f t="shared" si="162"/>
        <v/>
      </c>
      <c r="AL397" s="361" t="str">
        <f t="shared" si="163"/>
        <v/>
      </c>
      <c r="AM397" s="361" t="str">
        <f t="shared" si="164"/>
        <v/>
      </c>
      <c r="AN397" s="362" t="str">
        <f>IF(AF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2,FALSE),IF(OR(AJ397=1,AJ397=2),VLOOKUP(AH397,INDEX((係数_乗用_ガソリン,係数_乗用_CNG,係数_乗用_軽油,係数_乗用_メタノール,係数_乗用_LPG),1,1,AR397):INDEX((係数_乗用_ガソリン,係数_乗用_CNG,係数_乗用_軽油,係数_乗用_メタノール,係数_乗用_LPG),125,5,AR397),2,FALSE))))))</f>
        <v/>
      </c>
      <c r="AO397" s="362" t="str">
        <f>IF(T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3,FALSE),IF(OR(AJ397=1,AJ397=2),VLOOKUP(AH397,INDEX((係数_乗用_ガソリン,係数_乗用_CNG,係数_乗用_軽油,係数_乗用_メタノール,係数_乗用_LPG),1,1,AR397):INDEX((係数_乗用_ガソリン,係数_乗用_CNG,係数_乗用_軽油,係数_乗用_メタノール,係数_乗用_LPG),125,5,AR397),3,FALSE))))))</f>
        <v/>
      </c>
      <c r="AP397" s="361" t="str">
        <f t="shared" si="165"/>
        <v/>
      </c>
      <c r="AQ397" s="363" t="str">
        <f t="shared" si="166"/>
        <v/>
      </c>
      <c r="AR397" s="361" t="str">
        <f t="shared" si="167"/>
        <v/>
      </c>
      <c r="AS397" s="363" t="str">
        <f t="shared" si="168"/>
        <v/>
      </c>
      <c r="AT397" s="364" t="str">
        <f t="shared" si="169"/>
        <v/>
      </c>
      <c r="AX397" s="607" t="b">
        <f t="shared" si="177"/>
        <v>0</v>
      </c>
      <c r="AY397" s="6" t="str">
        <f t="shared" si="178"/>
        <v>FALSEFALSEFALSE</v>
      </c>
      <c r="AZ397" s="608">
        <f t="shared" si="170"/>
        <v>0</v>
      </c>
      <c r="BA397" s="609" t="str">
        <f t="shared" si="179"/>
        <v/>
      </c>
      <c r="BB397" s="609">
        <f t="shared" si="171"/>
        <v>0</v>
      </c>
      <c r="BC397" s="604" t="str">
        <f t="shared" si="172"/>
        <v/>
      </c>
    </row>
    <row r="398" spans="1:55">
      <c r="A398" s="366">
        <v>341</v>
      </c>
      <c r="B398" s="108"/>
      <c r="C398" s="286"/>
      <c r="D398" s="287"/>
      <c r="E398" s="287"/>
      <c r="F398" s="288"/>
      <c r="G398" s="290"/>
      <c r="H398" s="107"/>
      <c r="I398" s="290"/>
      <c r="J398" s="107"/>
      <c r="K398" s="358" t="str">
        <f t="shared" si="150"/>
        <v/>
      </c>
      <c r="L398" s="358">
        <f t="shared" si="173"/>
        <v>0</v>
      </c>
      <c r="M398" s="358">
        <f t="shared" si="174"/>
        <v>0</v>
      </c>
      <c r="N398" s="359" t="str">
        <f t="shared" si="175"/>
        <v/>
      </c>
      <c r="O398" s="359" t="str">
        <f t="shared" si="151"/>
        <v/>
      </c>
      <c r="P398" s="359" t="str">
        <f t="shared" si="152"/>
        <v/>
      </c>
      <c r="Q398" s="359" t="str">
        <f t="shared" si="153"/>
        <v/>
      </c>
      <c r="R398" s="359" t="str">
        <f t="shared" si="154"/>
        <v/>
      </c>
      <c r="S398" s="359" t="str">
        <f t="shared" si="155"/>
        <v/>
      </c>
      <c r="T398" s="431"/>
      <c r="U398" s="515"/>
      <c r="V398" s="108"/>
      <c r="W398" s="109"/>
      <c r="X398" s="110"/>
      <c r="Y398" s="111"/>
      <c r="Z398" s="113"/>
      <c r="AA398" s="112"/>
      <c r="AB398" s="431" t="str">
        <f t="shared" si="156"/>
        <v/>
      </c>
      <c r="AC398" s="704" t="str">
        <f t="shared" si="176"/>
        <v/>
      </c>
      <c r="AD398" s="622"/>
      <c r="AE398" s="462"/>
      <c r="AF398" s="360" t="str">
        <f t="shared" si="157"/>
        <v/>
      </c>
      <c r="AG398" s="360" t="str">
        <f t="shared" si="158"/>
        <v/>
      </c>
      <c r="AH398" s="361" t="str">
        <f t="shared" si="159"/>
        <v/>
      </c>
      <c r="AI398" s="361" t="str">
        <f t="shared" si="160"/>
        <v/>
      </c>
      <c r="AJ398" s="361" t="str">
        <f t="shared" si="161"/>
        <v/>
      </c>
      <c r="AK398" s="361" t="str">
        <f t="shared" si="162"/>
        <v/>
      </c>
      <c r="AL398" s="361" t="str">
        <f t="shared" si="163"/>
        <v/>
      </c>
      <c r="AM398" s="361" t="str">
        <f t="shared" si="164"/>
        <v/>
      </c>
      <c r="AN398" s="362" t="str">
        <f>IF(AF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2,FALSE),IF(OR(AJ398=1,AJ398=2),VLOOKUP(AH398,INDEX((係数_乗用_ガソリン,係数_乗用_CNG,係数_乗用_軽油,係数_乗用_メタノール,係数_乗用_LPG),1,1,AR398):INDEX((係数_乗用_ガソリン,係数_乗用_CNG,係数_乗用_軽油,係数_乗用_メタノール,係数_乗用_LPG),125,5,AR398),2,FALSE))))))</f>
        <v/>
      </c>
      <c r="AO398" s="362" t="str">
        <f>IF(T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3,FALSE),IF(OR(AJ398=1,AJ398=2),VLOOKUP(AH398,INDEX((係数_乗用_ガソリン,係数_乗用_CNG,係数_乗用_軽油,係数_乗用_メタノール,係数_乗用_LPG),1,1,AR398):INDEX((係数_乗用_ガソリン,係数_乗用_CNG,係数_乗用_軽油,係数_乗用_メタノール,係数_乗用_LPG),125,5,AR398),3,FALSE))))))</f>
        <v/>
      </c>
      <c r="AP398" s="361" t="str">
        <f t="shared" si="165"/>
        <v/>
      </c>
      <c r="AQ398" s="363" t="str">
        <f t="shared" si="166"/>
        <v/>
      </c>
      <c r="AR398" s="361" t="str">
        <f t="shared" si="167"/>
        <v/>
      </c>
      <c r="AS398" s="363" t="str">
        <f t="shared" si="168"/>
        <v/>
      </c>
      <c r="AT398" s="364" t="str">
        <f t="shared" si="169"/>
        <v/>
      </c>
      <c r="AX398" s="607" t="b">
        <f t="shared" si="177"/>
        <v>0</v>
      </c>
      <c r="AY398" s="6" t="str">
        <f t="shared" si="178"/>
        <v>FALSEFALSEFALSE</v>
      </c>
      <c r="AZ398" s="608">
        <f t="shared" si="170"/>
        <v>0</v>
      </c>
      <c r="BA398" s="609" t="str">
        <f t="shared" si="179"/>
        <v/>
      </c>
      <c r="BB398" s="609">
        <f t="shared" si="171"/>
        <v>0</v>
      </c>
      <c r="BC398" s="604" t="str">
        <f t="shared" si="172"/>
        <v/>
      </c>
    </row>
    <row r="399" spans="1:55">
      <c r="A399" s="366">
        <v>342</v>
      </c>
      <c r="B399" s="108"/>
      <c r="C399" s="286"/>
      <c r="D399" s="287"/>
      <c r="E399" s="287"/>
      <c r="F399" s="288"/>
      <c r="G399" s="290"/>
      <c r="H399" s="107"/>
      <c r="I399" s="290"/>
      <c r="J399" s="107"/>
      <c r="K399" s="358" t="str">
        <f t="shared" si="150"/>
        <v/>
      </c>
      <c r="L399" s="358">
        <f t="shared" si="173"/>
        <v>0</v>
      </c>
      <c r="M399" s="358">
        <f t="shared" si="174"/>
        <v>0</v>
      </c>
      <c r="N399" s="359" t="str">
        <f t="shared" si="175"/>
        <v/>
      </c>
      <c r="O399" s="359" t="str">
        <f t="shared" si="151"/>
        <v/>
      </c>
      <c r="P399" s="359" t="str">
        <f t="shared" si="152"/>
        <v/>
      </c>
      <c r="Q399" s="359" t="str">
        <f t="shared" si="153"/>
        <v/>
      </c>
      <c r="R399" s="359" t="str">
        <f t="shared" si="154"/>
        <v/>
      </c>
      <c r="S399" s="359" t="str">
        <f t="shared" si="155"/>
        <v/>
      </c>
      <c r="T399" s="431"/>
      <c r="U399" s="515"/>
      <c r="V399" s="108"/>
      <c r="W399" s="109"/>
      <c r="X399" s="110"/>
      <c r="Y399" s="111"/>
      <c r="Z399" s="113"/>
      <c r="AA399" s="112"/>
      <c r="AB399" s="431" t="str">
        <f t="shared" si="156"/>
        <v/>
      </c>
      <c r="AC399" s="704" t="str">
        <f t="shared" si="176"/>
        <v/>
      </c>
      <c r="AD399" s="622"/>
      <c r="AE399" s="462"/>
      <c r="AF399" s="360" t="str">
        <f t="shared" si="157"/>
        <v/>
      </c>
      <c r="AG399" s="360" t="str">
        <f t="shared" si="158"/>
        <v/>
      </c>
      <c r="AH399" s="361" t="str">
        <f t="shared" si="159"/>
        <v/>
      </c>
      <c r="AI399" s="361" t="str">
        <f t="shared" si="160"/>
        <v/>
      </c>
      <c r="AJ399" s="361" t="str">
        <f t="shared" si="161"/>
        <v/>
      </c>
      <c r="AK399" s="361" t="str">
        <f t="shared" si="162"/>
        <v/>
      </c>
      <c r="AL399" s="361" t="str">
        <f t="shared" si="163"/>
        <v/>
      </c>
      <c r="AM399" s="361" t="str">
        <f t="shared" si="164"/>
        <v/>
      </c>
      <c r="AN399" s="362" t="str">
        <f>IF(AF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2,FALSE),IF(OR(AJ399=1,AJ399=2),VLOOKUP(AH399,INDEX((係数_乗用_ガソリン,係数_乗用_CNG,係数_乗用_軽油,係数_乗用_メタノール,係数_乗用_LPG),1,1,AR399):INDEX((係数_乗用_ガソリン,係数_乗用_CNG,係数_乗用_軽油,係数_乗用_メタノール,係数_乗用_LPG),125,5,AR399),2,FALSE))))))</f>
        <v/>
      </c>
      <c r="AO399" s="362" t="str">
        <f>IF(T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3,FALSE),IF(OR(AJ399=1,AJ399=2),VLOOKUP(AH399,INDEX((係数_乗用_ガソリン,係数_乗用_CNG,係数_乗用_軽油,係数_乗用_メタノール,係数_乗用_LPG),1,1,AR399):INDEX((係数_乗用_ガソリン,係数_乗用_CNG,係数_乗用_軽油,係数_乗用_メタノール,係数_乗用_LPG),125,5,AR399),3,FALSE))))))</f>
        <v/>
      </c>
      <c r="AP399" s="361" t="str">
        <f t="shared" si="165"/>
        <v/>
      </c>
      <c r="AQ399" s="363" t="str">
        <f t="shared" si="166"/>
        <v/>
      </c>
      <c r="AR399" s="361" t="str">
        <f t="shared" si="167"/>
        <v/>
      </c>
      <c r="AS399" s="363" t="str">
        <f t="shared" si="168"/>
        <v/>
      </c>
      <c r="AT399" s="364" t="str">
        <f t="shared" si="169"/>
        <v/>
      </c>
      <c r="AX399" s="607" t="b">
        <f t="shared" si="177"/>
        <v>0</v>
      </c>
      <c r="AY399" s="6" t="str">
        <f t="shared" si="178"/>
        <v>FALSEFALSEFALSE</v>
      </c>
      <c r="AZ399" s="608">
        <f t="shared" si="170"/>
        <v>0</v>
      </c>
      <c r="BA399" s="609" t="str">
        <f t="shared" si="179"/>
        <v/>
      </c>
      <c r="BB399" s="609">
        <f t="shared" si="171"/>
        <v>0</v>
      </c>
      <c r="BC399" s="604" t="str">
        <f t="shared" si="172"/>
        <v/>
      </c>
    </row>
    <row r="400" spans="1:55">
      <c r="A400" s="366">
        <v>343</v>
      </c>
      <c r="B400" s="108"/>
      <c r="C400" s="286"/>
      <c r="D400" s="287"/>
      <c r="E400" s="287"/>
      <c r="F400" s="288"/>
      <c r="G400" s="290"/>
      <c r="H400" s="107"/>
      <c r="I400" s="290"/>
      <c r="J400" s="107"/>
      <c r="K400" s="358" t="str">
        <f t="shared" si="150"/>
        <v/>
      </c>
      <c r="L400" s="358">
        <f t="shared" si="173"/>
        <v>0</v>
      </c>
      <c r="M400" s="358">
        <f t="shared" si="174"/>
        <v>0</v>
      </c>
      <c r="N400" s="359" t="str">
        <f t="shared" si="175"/>
        <v/>
      </c>
      <c r="O400" s="359" t="str">
        <f t="shared" si="151"/>
        <v/>
      </c>
      <c r="P400" s="359" t="str">
        <f t="shared" si="152"/>
        <v/>
      </c>
      <c r="Q400" s="359" t="str">
        <f t="shared" si="153"/>
        <v/>
      </c>
      <c r="R400" s="359" t="str">
        <f t="shared" si="154"/>
        <v/>
      </c>
      <c r="S400" s="359" t="str">
        <f t="shared" si="155"/>
        <v/>
      </c>
      <c r="T400" s="431"/>
      <c r="U400" s="515"/>
      <c r="V400" s="108"/>
      <c r="W400" s="109"/>
      <c r="X400" s="110"/>
      <c r="Y400" s="111"/>
      <c r="Z400" s="113"/>
      <c r="AA400" s="112"/>
      <c r="AB400" s="431" t="str">
        <f t="shared" si="156"/>
        <v/>
      </c>
      <c r="AC400" s="704" t="str">
        <f t="shared" si="176"/>
        <v/>
      </c>
      <c r="AD400" s="622"/>
      <c r="AE400" s="462"/>
      <c r="AF400" s="360" t="str">
        <f t="shared" si="157"/>
        <v/>
      </c>
      <c r="AG400" s="360" t="str">
        <f t="shared" si="158"/>
        <v/>
      </c>
      <c r="AH400" s="361" t="str">
        <f t="shared" si="159"/>
        <v/>
      </c>
      <c r="AI400" s="361" t="str">
        <f t="shared" si="160"/>
        <v/>
      </c>
      <c r="AJ400" s="361" t="str">
        <f t="shared" si="161"/>
        <v/>
      </c>
      <c r="AK400" s="361" t="str">
        <f t="shared" si="162"/>
        <v/>
      </c>
      <c r="AL400" s="361" t="str">
        <f t="shared" si="163"/>
        <v/>
      </c>
      <c r="AM400" s="361" t="str">
        <f t="shared" si="164"/>
        <v/>
      </c>
      <c r="AN400" s="362" t="str">
        <f>IF(AF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2,FALSE),IF(OR(AJ400=1,AJ400=2),VLOOKUP(AH400,INDEX((係数_乗用_ガソリン,係数_乗用_CNG,係数_乗用_軽油,係数_乗用_メタノール,係数_乗用_LPG),1,1,AR400):INDEX((係数_乗用_ガソリン,係数_乗用_CNG,係数_乗用_軽油,係数_乗用_メタノール,係数_乗用_LPG),125,5,AR400),2,FALSE))))))</f>
        <v/>
      </c>
      <c r="AO400" s="362" t="str">
        <f>IF(T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3,FALSE),IF(OR(AJ400=1,AJ400=2),VLOOKUP(AH400,INDEX((係数_乗用_ガソリン,係数_乗用_CNG,係数_乗用_軽油,係数_乗用_メタノール,係数_乗用_LPG),1,1,AR400):INDEX((係数_乗用_ガソリン,係数_乗用_CNG,係数_乗用_軽油,係数_乗用_メタノール,係数_乗用_LPG),125,5,AR400),3,FALSE))))))</f>
        <v/>
      </c>
      <c r="AP400" s="361" t="str">
        <f t="shared" si="165"/>
        <v/>
      </c>
      <c r="AQ400" s="363" t="str">
        <f t="shared" si="166"/>
        <v/>
      </c>
      <c r="AR400" s="361" t="str">
        <f t="shared" si="167"/>
        <v/>
      </c>
      <c r="AS400" s="363" t="str">
        <f t="shared" si="168"/>
        <v/>
      </c>
      <c r="AT400" s="364" t="str">
        <f t="shared" si="169"/>
        <v/>
      </c>
      <c r="AX400" s="607" t="b">
        <f t="shared" si="177"/>
        <v>0</v>
      </c>
      <c r="AY400" s="6" t="str">
        <f t="shared" si="178"/>
        <v>FALSEFALSEFALSE</v>
      </c>
      <c r="AZ400" s="608">
        <f t="shared" si="170"/>
        <v>0</v>
      </c>
      <c r="BA400" s="609" t="str">
        <f t="shared" si="179"/>
        <v/>
      </c>
      <c r="BB400" s="609">
        <f t="shared" si="171"/>
        <v>0</v>
      </c>
      <c r="BC400" s="604" t="str">
        <f t="shared" si="172"/>
        <v/>
      </c>
    </row>
    <row r="401" spans="1:55">
      <c r="A401" s="366">
        <v>344</v>
      </c>
      <c r="B401" s="108"/>
      <c r="C401" s="286"/>
      <c r="D401" s="287"/>
      <c r="E401" s="287"/>
      <c r="F401" s="288"/>
      <c r="G401" s="290"/>
      <c r="H401" s="107"/>
      <c r="I401" s="290"/>
      <c r="J401" s="107"/>
      <c r="K401" s="358" t="str">
        <f t="shared" si="150"/>
        <v/>
      </c>
      <c r="L401" s="358">
        <f t="shared" si="173"/>
        <v>0</v>
      </c>
      <c r="M401" s="358">
        <f t="shared" si="174"/>
        <v>0</v>
      </c>
      <c r="N401" s="359" t="str">
        <f t="shared" si="175"/>
        <v/>
      </c>
      <c r="O401" s="359" t="str">
        <f t="shared" si="151"/>
        <v/>
      </c>
      <c r="P401" s="359" t="str">
        <f t="shared" si="152"/>
        <v/>
      </c>
      <c r="Q401" s="359" t="str">
        <f t="shared" si="153"/>
        <v/>
      </c>
      <c r="R401" s="359" t="str">
        <f t="shared" si="154"/>
        <v/>
      </c>
      <c r="S401" s="359" t="str">
        <f t="shared" si="155"/>
        <v/>
      </c>
      <c r="T401" s="431"/>
      <c r="U401" s="515"/>
      <c r="V401" s="108"/>
      <c r="W401" s="109"/>
      <c r="X401" s="110"/>
      <c r="Y401" s="111"/>
      <c r="Z401" s="113"/>
      <c r="AA401" s="112"/>
      <c r="AB401" s="431" t="str">
        <f t="shared" si="156"/>
        <v/>
      </c>
      <c r="AC401" s="704" t="str">
        <f t="shared" si="176"/>
        <v/>
      </c>
      <c r="AD401" s="622"/>
      <c r="AE401" s="462"/>
      <c r="AF401" s="360" t="str">
        <f t="shared" si="157"/>
        <v/>
      </c>
      <c r="AG401" s="360" t="str">
        <f t="shared" si="158"/>
        <v/>
      </c>
      <c r="AH401" s="361" t="str">
        <f t="shared" si="159"/>
        <v/>
      </c>
      <c r="AI401" s="361" t="str">
        <f t="shared" si="160"/>
        <v/>
      </c>
      <c r="AJ401" s="361" t="str">
        <f t="shared" si="161"/>
        <v/>
      </c>
      <c r="AK401" s="361" t="str">
        <f t="shared" si="162"/>
        <v/>
      </c>
      <c r="AL401" s="361" t="str">
        <f t="shared" si="163"/>
        <v/>
      </c>
      <c r="AM401" s="361" t="str">
        <f t="shared" si="164"/>
        <v/>
      </c>
      <c r="AN401" s="362" t="str">
        <f>IF(AF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2,FALSE),IF(OR(AJ401=1,AJ401=2),VLOOKUP(AH401,INDEX((係数_乗用_ガソリン,係数_乗用_CNG,係数_乗用_軽油,係数_乗用_メタノール,係数_乗用_LPG),1,1,AR401):INDEX((係数_乗用_ガソリン,係数_乗用_CNG,係数_乗用_軽油,係数_乗用_メタノール,係数_乗用_LPG),125,5,AR401),2,FALSE))))))</f>
        <v/>
      </c>
      <c r="AO401" s="362" t="str">
        <f>IF(T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3,FALSE),IF(OR(AJ401=1,AJ401=2),VLOOKUP(AH401,INDEX((係数_乗用_ガソリン,係数_乗用_CNG,係数_乗用_軽油,係数_乗用_メタノール,係数_乗用_LPG),1,1,AR401):INDEX((係数_乗用_ガソリン,係数_乗用_CNG,係数_乗用_軽油,係数_乗用_メタノール,係数_乗用_LPG),125,5,AR401),3,FALSE))))))</f>
        <v/>
      </c>
      <c r="AP401" s="361" t="str">
        <f t="shared" si="165"/>
        <v/>
      </c>
      <c r="AQ401" s="363" t="str">
        <f t="shared" si="166"/>
        <v/>
      </c>
      <c r="AR401" s="361" t="str">
        <f t="shared" si="167"/>
        <v/>
      </c>
      <c r="AS401" s="363" t="str">
        <f t="shared" si="168"/>
        <v/>
      </c>
      <c r="AT401" s="364" t="str">
        <f t="shared" si="169"/>
        <v/>
      </c>
      <c r="AX401" s="607" t="b">
        <f t="shared" si="177"/>
        <v>0</v>
      </c>
      <c r="AY401" s="6" t="str">
        <f t="shared" si="178"/>
        <v>FALSEFALSEFALSE</v>
      </c>
      <c r="AZ401" s="608">
        <f t="shared" si="170"/>
        <v>0</v>
      </c>
      <c r="BA401" s="609" t="str">
        <f t="shared" si="179"/>
        <v/>
      </c>
      <c r="BB401" s="609">
        <f t="shared" si="171"/>
        <v>0</v>
      </c>
      <c r="BC401" s="604" t="str">
        <f t="shared" si="172"/>
        <v/>
      </c>
    </row>
    <row r="402" spans="1:55">
      <c r="A402" s="366">
        <v>345</v>
      </c>
      <c r="B402" s="108"/>
      <c r="C402" s="286"/>
      <c r="D402" s="287"/>
      <c r="E402" s="287"/>
      <c r="F402" s="288"/>
      <c r="G402" s="290"/>
      <c r="H402" s="107"/>
      <c r="I402" s="290"/>
      <c r="J402" s="107"/>
      <c r="K402" s="358" t="str">
        <f t="shared" si="150"/>
        <v/>
      </c>
      <c r="L402" s="358">
        <f t="shared" si="173"/>
        <v>0</v>
      </c>
      <c r="M402" s="358">
        <f t="shared" si="174"/>
        <v>0</v>
      </c>
      <c r="N402" s="359" t="str">
        <f t="shared" si="175"/>
        <v/>
      </c>
      <c r="O402" s="359" t="str">
        <f t="shared" si="151"/>
        <v/>
      </c>
      <c r="P402" s="359" t="str">
        <f t="shared" si="152"/>
        <v/>
      </c>
      <c r="Q402" s="359" t="str">
        <f t="shared" si="153"/>
        <v/>
      </c>
      <c r="R402" s="359" t="str">
        <f t="shared" si="154"/>
        <v/>
      </c>
      <c r="S402" s="359" t="str">
        <f t="shared" si="155"/>
        <v/>
      </c>
      <c r="T402" s="431"/>
      <c r="U402" s="515"/>
      <c r="V402" s="108"/>
      <c r="W402" s="109"/>
      <c r="X402" s="110"/>
      <c r="Y402" s="111"/>
      <c r="Z402" s="113"/>
      <c r="AA402" s="112"/>
      <c r="AB402" s="431" t="str">
        <f t="shared" si="156"/>
        <v/>
      </c>
      <c r="AC402" s="704" t="str">
        <f t="shared" si="176"/>
        <v/>
      </c>
      <c r="AD402" s="622"/>
      <c r="AE402" s="462"/>
      <c r="AF402" s="360" t="str">
        <f t="shared" si="157"/>
        <v/>
      </c>
      <c r="AG402" s="360" t="str">
        <f t="shared" si="158"/>
        <v/>
      </c>
      <c r="AH402" s="361" t="str">
        <f t="shared" si="159"/>
        <v/>
      </c>
      <c r="AI402" s="361" t="str">
        <f t="shared" si="160"/>
        <v/>
      </c>
      <c r="AJ402" s="361" t="str">
        <f t="shared" si="161"/>
        <v/>
      </c>
      <c r="AK402" s="361" t="str">
        <f t="shared" si="162"/>
        <v/>
      </c>
      <c r="AL402" s="361" t="str">
        <f t="shared" si="163"/>
        <v/>
      </c>
      <c r="AM402" s="361" t="str">
        <f t="shared" si="164"/>
        <v/>
      </c>
      <c r="AN402" s="362" t="str">
        <f>IF(AF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2,FALSE),IF(OR(AJ402=1,AJ402=2),VLOOKUP(AH402,INDEX((係数_乗用_ガソリン,係数_乗用_CNG,係数_乗用_軽油,係数_乗用_メタノール,係数_乗用_LPG),1,1,AR402):INDEX((係数_乗用_ガソリン,係数_乗用_CNG,係数_乗用_軽油,係数_乗用_メタノール,係数_乗用_LPG),125,5,AR402),2,FALSE))))))</f>
        <v/>
      </c>
      <c r="AO402" s="362" t="str">
        <f>IF(T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3,FALSE),IF(OR(AJ402=1,AJ402=2),VLOOKUP(AH402,INDEX((係数_乗用_ガソリン,係数_乗用_CNG,係数_乗用_軽油,係数_乗用_メタノール,係数_乗用_LPG),1,1,AR402):INDEX((係数_乗用_ガソリン,係数_乗用_CNG,係数_乗用_軽油,係数_乗用_メタノール,係数_乗用_LPG),125,5,AR402),3,FALSE))))))</f>
        <v/>
      </c>
      <c r="AP402" s="361" t="str">
        <f t="shared" si="165"/>
        <v/>
      </c>
      <c r="AQ402" s="363" t="str">
        <f t="shared" si="166"/>
        <v/>
      </c>
      <c r="AR402" s="361" t="str">
        <f t="shared" si="167"/>
        <v/>
      </c>
      <c r="AS402" s="363" t="str">
        <f t="shared" si="168"/>
        <v/>
      </c>
      <c r="AT402" s="364" t="str">
        <f t="shared" si="169"/>
        <v/>
      </c>
      <c r="AX402" s="607" t="b">
        <f t="shared" si="177"/>
        <v>0</v>
      </c>
      <c r="AY402" s="6" t="str">
        <f t="shared" si="178"/>
        <v>FALSEFALSEFALSE</v>
      </c>
      <c r="AZ402" s="608">
        <f t="shared" si="170"/>
        <v>0</v>
      </c>
      <c r="BA402" s="609" t="str">
        <f t="shared" si="179"/>
        <v/>
      </c>
      <c r="BB402" s="609">
        <f t="shared" si="171"/>
        <v>0</v>
      </c>
      <c r="BC402" s="604" t="str">
        <f t="shared" si="172"/>
        <v/>
      </c>
    </row>
    <row r="403" spans="1:55">
      <c r="A403" s="366">
        <v>346</v>
      </c>
      <c r="B403" s="108"/>
      <c r="C403" s="286"/>
      <c r="D403" s="287"/>
      <c r="E403" s="287"/>
      <c r="F403" s="288"/>
      <c r="G403" s="290"/>
      <c r="H403" s="107"/>
      <c r="I403" s="290"/>
      <c r="J403" s="107"/>
      <c r="K403" s="358" t="str">
        <f t="shared" si="150"/>
        <v/>
      </c>
      <c r="L403" s="358">
        <f t="shared" si="173"/>
        <v>0</v>
      </c>
      <c r="M403" s="358">
        <f t="shared" si="174"/>
        <v>0</v>
      </c>
      <c r="N403" s="359" t="str">
        <f t="shared" si="175"/>
        <v/>
      </c>
      <c r="O403" s="359" t="str">
        <f t="shared" si="151"/>
        <v/>
      </c>
      <c r="P403" s="359" t="str">
        <f t="shared" si="152"/>
        <v/>
      </c>
      <c r="Q403" s="359" t="str">
        <f t="shared" si="153"/>
        <v/>
      </c>
      <c r="R403" s="359" t="str">
        <f t="shared" si="154"/>
        <v/>
      </c>
      <c r="S403" s="359" t="str">
        <f t="shared" si="155"/>
        <v/>
      </c>
      <c r="T403" s="431"/>
      <c r="U403" s="515"/>
      <c r="V403" s="108"/>
      <c r="W403" s="109"/>
      <c r="X403" s="110"/>
      <c r="Y403" s="111"/>
      <c r="Z403" s="113"/>
      <c r="AA403" s="112"/>
      <c r="AB403" s="431" t="str">
        <f t="shared" si="156"/>
        <v/>
      </c>
      <c r="AC403" s="704" t="str">
        <f t="shared" si="176"/>
        <v/>
      </c>
      <c r="AD403" s="622"/>
      <c r="AE403" s="462"/>
      <c r="AF403" s="360" t="str">
        <f t="shared" si="157"/>
        <v/>
      </c>
      <c r="AG403" s="360" t="str">
        <f t="shared" si="158"/>
        <v/>
      </c>
      <c r="AH403" s="361" t="str">
        <f t="shared" si="159"/>
        <v/>
      </c>
      <c r="AI403" s="361" t="str">
        <f t="shared" si="160"/>
        <v/>
      </c>
      <c r="AJ403" s="361" t="str">
        <f t="shared" si="161"/>
        <v/>
      </c>
      <c r="AK403" s="361" t="str">
        <f t="shared" si="162"/>
        <v/>
      </c>
      <c r="AL403" s="361" t="str">
        <f t="shared" si="163"/>
        <v/>
      </c>
      <c r="AM403" s="361" t="str">
        <f t="shared" si="164"/>
        <v/>
      </c>
      <c r="AN403" s="362" t="str">
        <f>IF(AF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2,FALSE),IF(OR(AJ403=1,AJ403=2),VLOOKUP(AH403,INDEX((係数_乗用_ガソリン,係数_乗用_CNG,係数_乗用_軽油,係数_乗用_メタノール,係数_乗用_LPG),1,1,AR403):INDEX((係数_乗用_ガソリン,係数_乗用_CNG,係数_乗用_軽油,係数_乗用_メタノール,係数_乗用_LPG),125,5,AR403),2,FALSE))))))</f>
        <v/>
      </c>
      <c r="AO403" s="362" t="str">
        <f>IF(T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3,FALSE),IF(OR(AJ403=1,AJ403=2),VLOOKUP(AH403,INDEX((係数_乗用_ガソリン,係数_乗用_CNG,係数_乗用_軽油,係数_乗用_メタノール,係数_乗用_LPG),1,1,AR403):INDEX((係数_乗用_ガソリン,係数_乗用_CNG,係数_乗用_軽油,係数_乗用_メタノール,係数_乗用_LPG),125,5,AR403),3,FALSE))))))</f>
        <v/>
      </c>
      <c r="AP403" s="361" t="str">
        <f t="shared" si="165"/>
        <v/>
      </c>
      <c r="AQ403" s="363" t="str">
        <f t="shared" si="166"/>
        <v/>
      </c>
      <c r="AR403" s="361" t="str">
        <f t="shared" si="167"/>
        <v/>
      </c>
      <c r="AS403" s="363" t="str">
        <f t="shared" si="168"/>
        <v/>
      </c>
      <c r="AT403" s="364" t="str">
        <f t="shared" si="169"/>
        <v/>
      </c>
      <c r="AX403" s="607" t="b">
        <f t="shared" si="177"/>
        <v>0</v>
      </c>
      <c r="AY403" s="6" t="str">
        <f t="shared" si="178"/>
        <v>FALSEFALSEFALSE</v>
      </c>
      <c r="AZ403" s="608">
        <f t="shared" si="170"/>
        <v>0</v>
      </c>
      <c r="BA403" s="609" t="str">
        <f t="shared" si="179"/>
        <v/>
      </c>
      <c r="BB403" s="609">
        <f t="shared" si="171"/>
        <v>0</v>
      </c>
      <c r="BC403" s="604" t="str">
        <f t="shared" si="172"/>
        <v/>
      </c>
    </row>
    <row r="404" spans="1:55">
      <c r="A404" s="366">
        <v>347</v>
      </c>
      <c r="B404" s="108"/>
      <c r="C404" s="286"/>
      <c r="D404" s="287"/>
      <c r="E404" s="287"/>
      <c r="F404" s="288"/>
      <c r="G404" s="290"/>
      <c r="H404" s="107"/>
      <c r="I404" s="290"/>
      <c r="J404" s="107"/>
      <c r="K404" s="358" t="str">
        <f t="shared" si="150"/>
        <v/>
      </c>
      <c r="L404" s="358">
        <f t="shared" si="173"/>
        <v>0</v>
      </c>
      <c r="M404" s="358">
        <f t="shared" si="174"/>
        <v>0</v>
      </c>
      <c r="N404" s="359" t="str">
        <f t="shared" si="175"/>
        <v/>
      </c>
      <c r="O404" s="359" t="str">
        <f t="shared" si="151"/>
        <v/>
      </c>
      <c r="P404" s="359" t="str">
        <f t="shared" si="152"/>
        <v/>
      </c>
      <c r="Q404" s="359" t="str">
        <f t="shared" si="153"/>
        <v/>
      </c>
      <c r="R404" s="359" t="str">
        <f t="shared" si="154"/>
        <v/>
      </c>
      <c r="S404" s="359" t="str">
        <f t="shared" si="155"/>
        <v/>
      </c>
      <c r="T404" s="431"/>
      <c r="U404" s="515"/>
      <c r="V404" s="108"/>
      <c r="W404" s="109"/>
      <c r="X404" s="110"/>
      <c r="Y404" s="111"/>
      <c r="Z404" s="113"/>
      <c r="AA404" s="112"/>
      <c r="AB404" s="431" t="str">
        <f t="shared" si="156"/>
        <v/>
      </c>
      <c r="AC404" s="704" t="str">
        <f t="shared" si="176"/>
        <v/>
      </c>
      <c r="AD404" s="622"/>
      <c r="AE404" s="462"/>
      <c r="AF404" s="360" t="str">
        <f t="shared" si="157"/>
        <v/>
      </c>
      <c r="AG404" s="360" t="str">
        <f t="shared" si="158"/>
        <v/>
      </c>
      <c r="AH404" s="361" t="str">
        <f t="shared" si="159"/>
        <v/>
      </c>
      <c r="AI404" s="361" t="str">
        <f t="shared" si="160"/>
        <v/>
      </c>
      <c r="AJ404" s="361" t="str">
        <f t="shared" si="161"/>
        <v/>
      </c>
      <c r="AK404" s="361" t="str">
        <f t="shared" si="162"/>
        <v/>
      </c>
      <c r="AL404" s="361" t="str">
        <f t="shared" si="163"/>
        <v/>
      </c>
      <c r="AM404" s="361" t="str">
        <f t="shared" si="164"/>
        <v/>
      </c>
      <c r="AN404" s="362" t="str">
        <f>IF(AF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2,FALSE),IF(OR(AJ404=1,AJ404=2),VLOOKUP(AH404,INDEX((係数_乗用_ガソリン,係数_乗用_CNG,係数_乗用_軽油,係数_乗用_メタノール,係数_乗用_LPG),1,1,AR404):INDEX((係数_乗用_ガソリン,係数_乗用_CNG,係数_乗用_軽油,係数_乗用_メタノール,係数_乗用_LPG),125,5,AR404),2,FALSE))))))</f>
        <v/>
      </c>
      <c r="AO404" s="362" t="str">
        <f>IF(T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3,FALSE),IF(OR(AJ404=1,AJ404=2),VLOOKUP(AH404,INDEX((係数_乗用_ガソリン,係数_乗用_CNG,係数_乗用_軽油,係数_乗用_メタノール,係数_乗用_LPG),1,1,AR404):INDEX((係数_乗用_ガソリン,係数_乗用_CNG,係数_乗用_軽油,係数_乗用_メタノール,係数_乗用_LPG),125,5,AR404),3,FALSE))))))</f>
        <v/>
      </c>
      <c r="AP404" s="361" t="str">
        <f t="shared" si="165"/>
        <v/>
      </c>
      <c r="AQ404" s="363" t="str">
        <f t="shared" si="166"/>
        <v/>
      </c>
      <c r="AR404" s="361" t="str">
        <f t="shared" si="167"/>
        <v/>
      </c>
      <c r="AS404" s="363" t="str">
        <f t="shared" si="168"/>
        <v/>
      </c>
      <c r="AT404" s="364" t="str">
        <f t="shared" si="169"/>
        <v/>
      </c>
      <c r="AX404" s="607" t="b">
        <f t="shared" si="177"/>
        <v>0</v>
      </c>
      <c r="AY404" s="6" t="str">
        <f t="shared" si="178"/>
        <v>FALSEFALSEFALSE</v>
      </c>
      <c r="AZ404" s="608">
        <f t="shared" si="170"/>
        <v>0</v>
      </c>
      <c r="BA404" s="609" t="str">
        <f t="shared" si="179"/>
        <v/>
      </c>
      <c r="BB404" s="609">
        <f t="shared" si="171"/>
        <v>0</v>
      </c>
      <c r="BC404" s="604" t="str">
        <f t="shared" si="172"/>
        <v/>
      </c>
    </row>
    <row r="405" spans="1:55">
      <c r="A405" s="366">
        <v>348</v>
      </c>
      <c r="B405" s="108"/>
      <c r="C405" s="286"/>
      <c r="D405" s="287"/>
      <c r="E405" s="287"/>
      <c r="F405" s="288"/>
      <c r="G405" s="290"/>
      <c r="H405" s="107"/>
      <c r="I405" s="290"/>
      <c r="J405" s="107"/>
      <c r="K405" s="358" t="str">
        <f t="shared" si="150"/>
        <v/>
      </c>
      <c r="L405" s="358">
        <f t="shared" si="173"/>
        <v>0</v>
      </c>
      <c r="M405" s="358">
        <f t="shared" si="174"/>
        <v>0</v>
      </c>
      <c r="N405" s="359" t="str">
        <f t="shared" si="175"/>
        <v/>
      </c>
      <c r="O405" s="359" t="str">
        <f t="shared" si="151"/>
        <v/>
      </c>
      <c r="P405" s="359" t="str">
        <f t="shared" si="152"/>
        <v/>
      </c>
      <c r="Q405" s="359" t="str">
        <f t="shared" si="153"/>
        <v/>
      </c>
      <c r="R405" s="359" t="str">
        <f t="shared" si="154"/>
        <v/>
      </c>
      <c r="S405" s="359" t="str">
        <f t="shared" si="155"/>
        <v/>
      </c>
      <c r="T405" s="431"/>
      <c r="U405" s="515"/>
      <c r="V405" s="108"/>
      <c r="W405" s="109"/>
      <c r="X405" s="110"/>
      <c r="Y405" s="111"/>
      <c r="Z405" s="113"/>
      <c r="AA405" s="112"/>
      <c r="AB405" s="431" t="str">
        <f t="shared" si="156"/>
        <v/>
      </c>
      <c r="AC405" s="704" t="str">
        <f t="shared" si="176"/>
        <v/>
      </c>
      <c r="AD405" s="622"/>
      <c r="AE405" s="462"/>
      <c r="AF405" s="360" t="str">
        <f t="shared" si="157"/>
        <v/>
      </c>
      <c r="AG405" s="360" t="str">
        <f t="shared" si="158"/>
        <v/>
      </c>
      <c r="AH405" s="361" t="str">
        <f t="shared" si="159"/>
        <v/>
      </c>
      <c r="AI405" s="361" t="str">
        <f t="shared" si="160"/>
        <v/>
      </c>
      <c r="AJ405" s="361" t="str">
        <f t="shared" si="161"/>
        <v/>
      </c>
      <c r="AK405" s="361" t="str">
        <f t="shared" si="162"/>
        <v/>
      </c>
      <c r="AL405" s="361" t="str">
        <f t="shared" si="163"/>
        <v/>
      </c>
      <c r="AM405" s="361" t="str">
        <f t="shared" si="164"/>
        <v/>
      </c>
      <c r="AN405" s="362" t="str">
        <f>IF(AF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2,FALSE),IF(OR(AJ405=1,AJ405=2),VLOOKUP(AH405,INDEX((係数_乗用_ガソリン,係数_乗用_CNG,係数_乗用_軽油,係数_乗用_メタノール,係数_乗用_LPG),1,1,AR405):INDEX((係数_乗用_ガソリン,係数_乗用_CNG,係数_乗用_軽油,係数_乗用_メタノール,係数_乗用_LPG),125,5,AR405),2,FALSE))))))</f>
        <v/>
      </c>
      <c r="AO405" s="362" t="str">
        <f>IF(T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3,FALSE),IF(OR(AJ405=1,AJ405=2),VLOOKUP(AH405,INDEX((係数_乗用_ガソリン,係数_乗用_CNG,係数_乗用_軽油,係数_乗用_メタノール,係数_乗用_LPG),1,1,AR405):INDEX((係数_乗用_ガソリン,係数_乗用_CNG,係数_乗用_軽油,係数_乗用_メタノール,係数_乗用_LPG),125,5,AR405),3,FALSE))))))</f>
        <v/>
      </c>
      <c r="AP405" s="361" t="str">
        <f t="shared" si="165"/>
        <v/>
      </c>
      <c r="AQ405" s="363" t="str">
        <f t="shared" si="166"/>
        <v/>
      </c>
      <c r="AR405" s="361" t="str">
        <f t="shared" si="167"/>
        <v/>
      </c>
      <c r="AS405" s="363" t="str">
        <f t="shared" si="168"/>
        <v/>
      </c>
      <c r="AT405" s="364" t="str">
        <f t="shared" si="169"/>
        <v/>
      </c>
      <c r="AX405" s="607" t="b">
        <f t="shared" si="177"/>
        <v>0</v>
      </c>
      <c r="AY405" s="6" t="str">
        <f t="shared" si="178"/>
        <v>FALSEFALSEFALSE</v>
      </c>
      <c r="AZ405" s="608">
        <f t="shared" si="170"/>
        <v>0</v>
      </c>
      <c r="BA405" s="609" t="str">
        <f t="shared" si="179"/>
        <v/>
      </c>
      <c r="BB405" s="609">
        <f t="shared" si="171"/>
        <v>0</v>
      </c>
      <c r="BC405" s="604" t="str">
        <f t="shared" si="172"/>
        <v/>
      </c>
    </row>
    <row r="406" spans="1:55">
      <c r="A406" s="366">
        <v>349</v>
      </c>
      <c r="B406" s="108"/>
      <c r="C406" s="286"/>
      <c r="D406" s="287"/>
      <c r="E406" s="287"/>
      <c r="F406" s="288"/>
      <c r="G406" s="290"/>
      <c r="H406" s="107"/>
      <c r="I406" s="290"/>
      <c r="J406" s="107"/>
      <c r="K406" s="358" t="str">
        <f t="shared" si="150"/>
        <v/>
      </c>
      <c r="L406" s="358">
        <f t="shared" si="173"/>
        <v>0</v>
      </c>
      <c r="M406" s="358">
        <f t="shared" si="174"/>
        <v>0</v>
      </c>
      <c r="N406" s="359" t="str">
        <f t="shared" si="175"/>
        <v/>
      </c>
      <c r="O406" s="359" t="str">
        <f t="shared" si="151"/>
        <v/>
      </c>
      <c r="P406" s="359" t="str">
        <f t="shared" si="152"/>
        <v/>
      </c>
      <c r="Q406" s="359" t="str">
        <f t="shared" si="153"/>
        <v/>
      </c>
      <c r="R406" s="359" t="str">
        <f t="shared" si="154"/>
        <v/>
      </c>
      <c r="S406" s="359" t="str">
        <f t="shared" si="155"/>
        <v/>
      </c>
      <c r="T406" s="431"/>
      <c r="U406" s="515"/>
      <c r="V406" s="108"/>
      <c r="W406" s="109"/>
      <c r="X406" s="110"/>
      <c r="Y406" s="111"/>
      <c r="Z406" s="113"/>
      <c r="AA406" s="112"/>
      <c r="AB406" s="431" t="str">
        <f t="shared" si="156"/>
        <v/>
      </c>
      <c r="AC406" s="704" t="str">
        <f t="shared" si="176"/>
        <v/>
      </c>
      <c r="AD406" s="622"/>
      <c r="AE406" s="462"/>
      <c r="AF406" s="360" t="str">
        <f t="shared" si="157"/>
        <v/>
      </c>
      <c r="AG406" s="360" t="str">
        <f t="shared" si="158"/>
        <v/>
      </c>
      <c r="AH406" s="361" t="str">
        <f t="shared" si="159"/>
        <v/>
      </c>
      <c r="AI406" s="361" t="str">
        <f t="shared" si="160"/>
        <v/>
      </c>
      <c r="AJ406" s="361" t="str">
        <f t="shared" si="161"/>
        <v/>
      </c>
      <c r="AK406" s="361" t="str">
        <f t="shared" si="162"/>
        <v/>
      </c>
      <c r="AL406" s="361" t="str">
        <f t="shared" si="163"/>
        <v/>
      </c>
      <c r="AM406" s="361" t="str">
        <f t="shared" si="164"/>
        <v/>
      </c>
      <c r="AN406" s="362" t="str">
        <f>IF(AF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2,FALSE),IF(OR(AJ406=1,AJ406=2),VLOOKUP(AH406,INDEX((係数_乗用_ガソリン,係数_乗用_CNG,係数_乗用_軽油,係数_乗用_メタノール,係数_乗用_LPG),1,1,AR406):INDEX((係数_乗用_ガソリン,係数_乗用_CNG,係数_乗用_軽油,係数_乗用_メタノール,係数_乗用_LPG),125,5,AR406),2,FALSE))))))</f>
        <v/>
      </c>
      <c r="AO406" s="362" t="str">
        <f>IF(T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3,FALSE),IF(OR(AJ406=1,AJ406=2),VLOOKUP(AH406,INDEX((係数_乗用_ガソリン,係数_乗用_CNG,係数_乗用_軽油,係数_乗用_メタノール,係数_乗用_LPG),1,1,AR406):INDEX((係数_乗用_ガソリン,係数_乗用_CNG,係数_乗用_軽油,係数_乗用_メタノール,係数_乗用_LPG),125,5,AR406),3,FALSE))))))</f>
        <v/>
      </c>
      <c r="AP406" s="361" t="str">
        <f t="shared" si="165"/>
        <v/>
      </c>
      <c r="AQ406" s="363" t="str">
        <f t="shared" si="166"/>
        <v/>
      </c>
      <c r="AR406" s="361" t="str">
        <f t="shared" si="167"/>
        <v/>
      </c>
      <c r="AS406" s="363" t="str">
        <f t="shared" si="168"/>
        <v/>
      </c>
      <c r="AT406" s="364" t="str">
        <f t="shared" si="169"/>
        <v/>
      </c>
      <c r="AX406" s="607" t="b">
        <f t="shared" si="177"/>
        <v>0</v>
      </c>
      <c r="AY406" s="6" t="str">
        <f t="shared" si="178"/>
        <v>FALSEFALSEFALSE</v>
      </c>
      <c r="AZ406" s="608">
        <f t="shared" si="170"/>
        <v>0</v>
      </c>
      <c r="BA406" s="609" t="str">
        <f t="shared" si="179"/>
        <v/>
      </c>
      <c r="BB406" s="609">
        <f t="shared" si="171"/>
        <v>0</v>
      </c>
      <c r="BC406" s="604" t="str">
        <f t="shared" si="172"/>
        <v/>
      </c>
    </row>
    <row r="407" spans="1:55">
      <c r="A407" s="366">
        <v>350</v>
      </c>
      <c r="B407" s="108"/>
      <c r="C407" s="286"/>
      <c r="D407" s="287"/>
      <c r="E407" s="287"/>
      <c r="F407" s="288"/>
      <c r="G407" s="290"/>
      <c r="H407" s="107"/>
      <c r="I407" s="290"/>
      <c r="J407" s="107"/>
      <c r="K407" s="358" t="str">
        <f t="shared" si="150"/>
        <v/>
      </c>
      <c r="L407" s="358">
        <f t="shared" si="173"/>
        <v>0</v>
      </c>
      <c r="M407" s="358">
        <f t="shared" si="174"/>
        <v>0</v>
      </c>
      <c r="N407" s="359" t="str">
        <f t="shared" si="175"/>
        <v/>
      </c>
      <c r="O407" s="359" t="str">
        <f t="shared" si="151"/>
        <v/>
      </c>
      <c r="P407" s="359" t="str">
        <f t="shared" si="152"/>
        <v/>
      </c>
      <c r="Q407" s="359" t="str">
        <f t="shared" si="153"/>
        <v/>
      </c>
      <c r="R407" s="359" t="str">
        <f t="shared" si="154"/>
        <v/>
      </c>
      <c r="S407" s="359" t="str">
        <f t="shared" si="155"/>
        <v/>
      </c>
      <c r="T407" s="431"/>
      <c r="U407" s="515"/>
      <c r="V407" s="108"/>
      <c r="W407" s="109"/>
      <c r="X407" s="110"/>
      <c r="Y407" s="111"/>
      <c r="Z407" s="113"/>
      <c r="AA407" s="112"/>
      <c r="AB407" s="431" t="str">
        <f t="shared" si="156"/>
        <v/>
      </c>
      <c r="AC407" s="704" t="str">
        <f t="shared" si="176"/>
        <v/>
      </c>
      <c r="AD407" s="622"/>
      <c r="AE407" s="462"/>
      <c r="AF407" s="360" t="str">
        <f t="shared" si="157"/>
        <v/>
      </c>
      <c r="AG407" s="360" t="str">
        <f t="shared" si="158"/>
        <v/>
      </c>
      <c r="AH407" s="361" t="str">
        <f t="shared" si="159"/>
        <v/>
      </c>
      <c r="AI407" s="361" t="str">
        <f t="shared" si="160"/>
        <v/>
      </c>
      <c r="AJ407" s="361" t="str">
        <f t="shared" si="161"/>
        <v/>
      </c>
      <c r="AK407" s="361" t="str">
        <f t="shared" si="162"/>
        <v/>
      </c>
      <c r="AL407" s="361" t="str">
        <f t="shared" si="163"/>
        <v/>
      </c>
      <c r="AM407" s="361" t="str">
        <f t="shared" si="164"/>
        <v/>
      </c>
      <c r="AN407" s="362" t="str">
        <f>IF(AF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2,FALSE),IF(OR(AJ407=1,AJ407=2),VLOOKUP(AH407,INDEX((係数_乗用_ガソリン,係数_乗用_CNG,係数_乗用_軽油,係数_乗用_メタノール,係数_乗用_LPG),1,1,AR407):INDEX((係数_乗用_ガソリン,係数_乗用_CNG,係数_乗用_軽油,係数_乗用_メタノール,係数_乗用_LPG),125,5,AR407),2,FALSE))))))</f>
        <v/>
      </c>
      <c r="AO407" s="362" t="str">
        <f>IF(T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3,FALSE),IF(OR(AJ407=1,AJ407=2),VLOOKUP(AH407,INDEX((係数_乗用_ガソリン,係数_乗用_CNG,係数_乗用_軽油,係数_乗用_メタノール,係数_乗用_LPG),1,1,AR407):INDEX((係数_乗用_ガソリン,係数_乗用_CNG,係数_乗用_軽油,係数_乗用_メタノール,係数_乗用_LPG),125,5,AR407),3,FALSE))))))</f>
        <v/>
      </c>
      <c r="AP407" s="361" t="str">
        <f t="shared" si="165"/>
        <v/>
      </c>
      <c r="AQ407" s="363" t="str">
        <f t="shared" si="166"/>
        <v/>
      </c>
      <c r="AR407" s="361" t="str">
        <f t="shared" si="167"/>
        <v/>
      </c>
      <c r="AS407" s="363" t="str">
        <f t="shared" si="168"/>
        <v/>
      </c>
      <c r="AT407" s="364" t="str">
        <f t="shared" si="169"/>
        <v/>
      </c>
      <c r="AX407" s="607" t="b">
        <f t="shared" si="177"/>
        <v>0</v>
      </c>
      <c r="AY407" s="6" t="str">
        <f t="shared" si="178"/>
        <v>FALSEFALSEFALSE</v>
      </c>
      <c r="AZ407" s="608">
        <f t="shared" si="170"/>
        <v>0</v>
      </c>
      <c r="BA407" s="609" t="str">
        <f t="shared" si="179"/>
        <v/>
      </c>
      <c r="BB407" s="609">
        <f t="shared" si="171"/>
        <v>0</v>
      </c>
      <c r="BC407" s="604" t="str">
        <f t="shared" si="172"/>
        <v/>
      </c>
    </row>
    <row r="408" spans="1:55">
      <c r="A408" s="366">
        <v>351</v>
      </c>
      <c r="B408" s="108"/>
      <c r="C408" s="286"/>
      <c r="D408" s="287"/>
      <c r="E408" s="287"/>
      <c r="F408" s="288"/>
      <c r="G408" s="290"/>
      <c r="H408" s="107"/>
      <c r="I408" s="290"/>
      <c r="J408" s="107"/>
      <c r="K408" s="358" t="str">
        <f t="shared" si="150"/>
        <v/>
      </c>
      <c r="L408" s="358">
        <f t="shared" si="173"/>
        <v>0</v>
      </c>
      <c r="M408" s="358">
        <f t="shared" si="174"/>
        <v>0</v>
      </c>
      <c r="N408" s="359" t="str">
        <f t="shared" si="175"/>
        <v/>
      </c>
      <c r="O408" s="359" t="str">
        <f t="shared" si="151"/>
        <v/>
      </c>
      <c r="P408" s="359" t="str">
        <f t="shared" si="152"/>
        <v/>
      </c>
      <c r="Q408" s="359" t="str">
        <f t="shared" si="153"/>
        <v/>
      </c>
      <c r="R408" s="359" t="str">
        <f t="shared" si="154"/>
        <v/>
      </c>
      <c r="S408" s="359" t="str">
        <f t="shared" si="155"/>
        <v/>
      </c>
      <c r="T408" s="431"/>
      <c r="U408" s="515"/>
      <c r="V408" s="108"/>
      <c r="W408" s="109"/>
      <c r="X408" s="110"/>
      <c r="Y408" s="111"/>
      <c r="Z408" s="113"/>
      <c r="AA408" s="112"/>
      <c r="AB408" s="431" t="str">
        <f t="shared" si="156"/>
        <v/>
      </c>
      <c r="AC408" s="704" t="str">
        <f t="shared" si="176"/>
        <v/>
      </c>
      <c r="AD408" s="622"/>
      <c r="AE408" s="462"/>
      <c r="AF408" s="360" t="str">
        <f t="shared" si="157"/>
        <v/>
      </c>
      <c r="AG408" s="360" t="str">
        <f t="shared" si="158"/>
        <v/>
      </c>
      <c r="AH408" s="361" t="str">
        <f t="shared" si="159"/>
        <v/>
      </c>
      <c r="AI408" s="361" t="str">
        <f t="shared" si="160"/>
        <v/>
      </c>
      <c r="AJ408" s="361" t="str">
        <f t="shared" si="161"/>
        <v/>
      </c>
      <c r="AK408" s="361" t="str">
        <f t="shared" si="162"/>
        <v/>
      </c>
      <c r="AL408" s="361" t="str">
        <f t="shared" si="163"/>
        <v/>
      </c>
      <c r="AM408" s="361" t="str">
        <f t="shared" si="164"/>
        <v/>
      </c>
      <c r="AN408" s="362" t="str">
        <f>IF(AF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2,FALSE),IF(OR(AJ408=1,AJ408=2),VLOOKUP(AH408,INDEX((係数_乗用_ガソリン,係数_乗用_CNG,係数_乗用_軽油,係数_乗用_メタノール,係数_乗用_LPG),1,1,AR408):INDEX((係数_乗用_ガソリン,係数_乗用_CNG,係数_乗用_軽油,係数_乗用_メタノール,係数_乗用_LPG),125,5,AR408),2,FALSE))))))</f>
        <v/>
      </c>
      <c r="AO408" s="362" t="str">
        <f>IF(T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3,FALSE),IF(OR(AJ408=1,AJ408=2),VLOOKUP(AH408,INDEX((係数_乗用_ガソリン,係数_乗用_CNG,係数_乗用_軽油,係数_乗用_メタノール,係数_乗用_LPG),1,1,AR408):INDEX((係数_乗用_ガソリン,係数_乗用_CNG,係数_乗用_軽油,係数_乗用_メタノール,係数_乗用_LPG),125,5,AR408),3,FALSE))))))</f>
        <v/>
      </c>
      <c r="AP408" s="361" t="str">
        <f t="shared" si="165"/>
        <v/>
      </c>
      <c r="AQ408" s="363" t="str">
        <f t="shared" si="166"/>
        <v/>
      </c>
      <c r="AR408" s="361" t="str">
        <f t="shared" si="167"/>
        <v/>
      </c>
      <c r="AS408" s="363" t="str">
        <f t="shared" si="168"/>
        <v/>
      </c>
      <c r="AT408" s="364" t="str">
        <f t="shared" si="169"/>
        <v/>
      </c>
      <c r="AX408" s="607" t="b">
        <f t="shared" si="177"/>
        <v>0</v>
      </c>
      <c r="AY408" s="6" t="str">
        <f t="shared" si="178"/>
        <v>FALSEFALSEFALSE</v>
      </c>
      <c r="AZ408" s="608">
        <f t="shared" si="170"/>
        <v>0</v>
      </c>
      <c r="BA408" s="609" t="str">
        <f t="shared" si="179"/>
        <v/>
      </c>
      <c r="BB408" s="609">
        <f t="shared" si="171"/>
        <v>0</v>
      </c>
      <c r="BC408" s="604" t="str">
        <f t="shared" si="172"/>
        <v/>
      </c>
    </row>
    <row r="409" spans="1:55">
      <c r="A409" s="366">
        <v>352</v>
      </c>
      <c r="B409" s="108"/>
      <c r="C409" s="286"/>
      <c r="D409" s="287"/>
      <c r="E409" s="287"/>
      <c r="F409" s="288"/>
      <c r="G409" s="290"/>
      <c r="H409" s="107"/>
      <c r="I409" s="290"/>
      <c r="J409" s="107"/>
      <c r="K409" s="358" t="str">
        <f t="shared" si="150"/>
        <v/>
      </c>
      <c r="L409" s="358">
        <f t="shared" si="173"/>
        <v>0</v>
      </c>
      <c r="M409" s="358">
        <f t="shared" si="174"/>
        <v>0</v>
      </c>
      <c r="N409" s="359" t="str">
        <f t="shared" si="175"/>
        <v/>
      </c>
      <c r="O409" s="359" t="str">
        <f t="shared" si="151"/>
        <v/>
      </c>
      <c r="P409" s="359" t="str">
        <f t="shared" si="152"/>
        <v/>
      </c>
      <c r="Q409" s="359" t="str">
        <f t="shared" si="153"/>
        <v/>
      </c>
      <c r="R409" s="359" t="str">
        <f t="shared" si="154"/>
        <v/>
      </c>
      <c r="S409" s="359" t="str">
        <f t="shared" si="155"/>
        <v/>
      </c>
      <c r="T409" s="431"/>
      <c r="U409" s="515"/>
      <c r="V409" s="108"/>
      <c r="W409" s="109"/>
      <c r="X409" s="110"/>
      <c r="Y409" s="111"/>
      <c r="Z409" s="113"/>
      <c r="AA409" s="112"/>
      <c r="AB409" s="431" t="str">
        <f t="shared" si="156"/>
        <v/>
      </c>
      <c r="AC409" s="704" t="str">
        <f t="shared" si="176"/>
        <v/>
      </c>
      <c r="AD409" s="622"/>
      <c r="AE409" s="462"/>
      <c r="AF409" s="360" t="str">
        <f t="shared" si="157"/>
        <v/>
      </c>
      <c r="AG409" s="360" t="str">
        <f t="shared" si="158"/>
        <v/>
      </c>
      <c r="AH409" s="361" t="str">
        <f t="shared" si="159"/>
        <v/>
      </c>
      <c r="AI409" s="361" t="str">
        <f t="shared" si="160"/>
        <v/>
      </c>
      <c r="AJ409" s="361" t="str">
        <f t="shared" si="161"/>
        <v/>
      </c>
      <c r="AK409" s="361" t="str">
        <f t="shared" si="162"/>
        <v/>
      </c>
      <c r="AL409" s="361" t="str">
        <f t="shared" si="163"/>
        <v/>
      </c>
      <c r="AM409" s="361" t="str">
        <f t="shared" si="164"/>
        <v/>
      </c>
      <c r="AN409" s="362" t="str">
        <f>IF(AF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2,FALSE),IF(OR(AJ409=1,AJ409=2),VLOOKUP(AH409,INDEX((係数_乗用_ガソリン,係数_乗用_CNG,係数_乗用_軽油,係数_乗用_メタノール,係数_乗用_LPG),1,1,AR409):INDEX((係数_乗用_ガソリン,係数_乗用_CNG,係数_乗用_軽油,係数_乗用_メタノール,係数_乗用_LPG),125,5,AR409),2,FALSE))))))</f>
        <v/>
      </c>
      <c r="AO409" s="362" t="str">
        <f>IF(T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3,FALSE),IF(OR(AJ409=1,AJ409=2),VLOOKUP(AH409,INDEX((係数_乗用_ガソリン,係数_乗用_CNG,係数_乗用_軽油,係数_乗用_メタノール,係数_乗用_LPG),1,1,AR409):INDEX((係数_乗用_ガソリン,係数_乗用_CNG,係数_乗用_軽油,係数_乗用_メタノール,係数_乗用_LPG),125,5,AR409),3,FALSE))))))</f>
        <v/>
      </c>
      <c r="AP409" s="361" t="str">
        <f t="shared" si="165"/>
        <v/>
      </c>
      <c r="AQ409" s="363" t="str">
        <f t="shared" si="166"/>
        <v/>
      </c>
      <c r="AR409" s="361" t="str">
        <f t="shared" si="167"/>
        <v/>
      </c>
      <c r="AS409" s="363" t="str">
        <f t="shared" si="168"/>
        <v/>
      </c>
      <c r="AT409" s="364" t="str">
        <f t="shared" si="169"/>
        <v/>
      </c>
      <c r="AX409" s="607" t="b">
        <f t="shared" si="177"/>
        <v>0</v>
      </c>
      <c r="AY409" s="6" t="str">
        <f t="shared" si="178"/>
        <v>FALSEFALSEFALSE</v>
      </c>
      <c r="AZ409" s="608">
        <f t="shared" si="170"/>
        <v>0</v>
      </c>
      <c r="BA409" s="609" t="str">
        <f t="shared" si="179"/>
        <v/>
      </c>
      <c r="BB409" s="609">
        <f t="shared" si="171"/>
        <v>0</v>
      </c>
      <c r="BC409" s="604" t="str">
        <f t="shared" si="172"/>
        <v/>
      </c>
    </row>
    <row r="410" spans="1:55">
      <c r="A410" s="366">
        <v>353</v>
      </c>
      <c r="B410" s="108"/>
      <c r="C410" s="286"/>
      <c r="D410" s="287"/>
      <c r="E410" s="287"/>
      <c r="F410" s="288"/>
      <c r="G410" s="290"/>
      <c r="H410" s="107"/>
      <c r="I410" s="290"/>
      <c r="J410" s="107"/>
      <c r="K410" s="358" t="str">
        <f t="shared" si="150"/>
        <v/>
      </c>
      <c r="L410" s="358">
        <f t="shared" si="173"/>
        <v>0</v>
      </c>
      <c r="M410" s="358">
        <f t="shared" si="174"/>
        <v>0</v>
      </c>
      <c r="N410" s="359" t="str">
        <f t="shared" si="175"/>
        <v/>
      </c>
      <c r="O410" s="359" t="str">
        <f t="shared" si="151"/>
        <v/>
      </c>
      <c r="P410" s="359" t="str">
        <f t="shared" si="152"/>
        <v/>
      </c>
      <c r="Q410" s="359" t="str">
        <f t="shared" si="153"/>
        <v/>
      </c>
      <c r="R410" s="359" t="str">
        <f t="shared" si="154"/>
        <v/>
      </c>
      <c r="S410" s="359" t="str">
        <f t="shared" si="155"/>
        <v/>
      </c>
      <c r="T410" s="431"/>
      <c r="U410" s="515"/>
      <c r="V410" s="108"/>
      <c r="W410" s="109"/>
      <c r="X410" s="110"/>
      <c r="Y410" s="111"/>
      <c r="Z410" s="113"/>
      <c r="AA410" s="112"/>
      <c r="AB410" s="431" t="str">
        <f t="shared" si="156"/>
        <v/>
      </c>
      <c r="AC410" s="704" t="str">
        <f t="shared" si="176"/>
        <v/>
      </c>
      <c r="AD410" s="622"/>
      <c r="AE410" s="462"/>
      <c r="AF410" s="360" t="str">
        <f t="shared" si="157"/>
        <v/>
      </c>
      <c r="AG410" s="360" t="str">
        <f t="shared" si="158"/>
        <v/>
      </c>
      <c r="AH410" s="361" t="str">
        <f t="shared" si="159"/>
        <v/>
      </c>
      <c r="AI410" s="361" t="str">
        <f t="shared" si="160"/>
        <v/>
      </c>
      <c r="AJ410" s="361" t="str">
        <f t="shared" si="161"/>
        <v/>
      </c>
      <c r="AK410" s="361" t="str">
        <f t="shared" si="162"/>
        <v/>
      </c>
      <c r="AL410" s="361" t="str">
        <f t="shared" si="163"/>
        <v/>
      </c>
      <c r="AM410" s="361" t="str">
        <f t="shared" si="164"/>
        <v/>
      </c>
      <c r="AN410" s="362" t="str">
        <f>IF(AF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2,FALSE),IF(OR(AJ410=1,AJ410=2),VLOOKUP(AH410,INDEX((係数_乗用_ガソリン,係数_乗用_CNG,係数_乗用_軽油,係数_乗用_メタノール,係数_乗用_LPG),1,1,AR410):INDEX((係数_乗用_ガソリン,係数_乗用_CNG,係数_乗用_軽油,係数_乗用_メタノール,係数_乗用_LPG),125,5,AR410),2,FALSE))))))</f>
        <v/>
      </c>
      <c r="AO410" s="362" t="str">
        <f>IF(T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3,FALSE),IF(OR(AJ410=1,AJ410=2),VLOOKUP(AH410,INDEX((係数_乗用_ガソリン,係数_乗用_CNG,係数_乗用_軽油,係数_乗用_メタノール,係数_乗用_LPG),1,1,AR410):INDEX((係数_乗用_ガソリン,係数_乗用_CNG,係数_乗用_軽油,係数_乗用_メタノール,係数_乗用_LPG),125,5,AR410),3,FALSE))))))</f>
        <v/>
      </c>
      <c r="AP410" s="361" t="str">
        <f t="shared" si="165"/>
        <v/>
      </c>
      <c r="AQ410" s="363" t="str">
        <f t="shared" si="166"/>
        <v/>
      </c>
      <c r="AR410" s="361" t="str">
        <f t="shared" si="167"/>
        <v/>
      </c>
      <c r="AS410" s="363" t="str">
        <f t="shared" si="168"/>
        <v/>
      </c>
      <c r="AT410" s="364" t="str">
        <f t="shared" si="169"/>
        <v/>
      </c>
      <c r="AX410" s="607" t="b">
        <f t="shared" si="177"/>
        <v>0</v>
      </c>
      <c r="AY410" s="6" t="str">
        <f t="shared" si="178"/>
        <v>FALSEFALSEFALSE</v>
      </c>
      <c r="AZ410" s="608">
        <f t="shared" si="170"/>
        <v>0</v>
      </c>
      <c r="BA410" s="609" t="str">
        <f t="shared" si="179"/>
        <v/>
      </c>
      <c r="BB410" s="609">
        <f t="shared" si="171"/>
        <v>0</v>
      </c>
      <c r="BC410" s="604" t="str">
        <f t="shared" si="172"/>
        <v/>
      </c>
    </row>
    <row r="411" spans="1:55">
      <c r="A411" s="366">
        <v>354</v>
      </c>
      <c r="B411" s="108"/>
      <c r="C411" s="286"/>
      <c r="D411" s="287"/>
      <c r="E411" s="287"/>
      <c r="F411" s="288"/>
      <c r="G411" s="290"/>
      <c r="H411" s="107"/>
      <c r="I411" s="290"/>
      <c r="J411" s="107"/>
      <c r="K411" s="358" t="str">
        <f t="shared" si="150"/>
        <v/>
      </c>
      <c r="L411" s="358">
        <f t="shared" si="173"/>
        <v>0</v>
      </c>
      <c r="M411" s="358">
        <f t="shared" si="174"/>
        <v>0</v>
      </c>
      <c r="N411" s="359" t="str">
        <f t="shared" si="175"/>
        <v/>
      </c>
      <c r="O411" s="359" t="str">
        <f t="shared" si="151"/>
        <v/>
      </c>
      <c r="P411" s="359" t="str">
        <f t="shared" si="152"/>
        <v/>
      </c>
      <c r="Q411" s="359" t="str">
        <f t="shared" si="153"/>
        <v/>
      </c>
      <c r="R411" s="359" t="str">
        <f t="shared" si="154"/>
        <v/>
      </c>
      <c r="S411" s="359" t="str">
        <f t="shared" si="155"/>
        <v/>
      </c>
      <c r="T411" s="431"/>
      <c r="U411" s="515"/>
      <c r="V411" s="108"/>
      <c r="W411" s="109"/>
      <c r="X411" s="110"/>
      <c r="Y411" s="111"/>
      <c r="Z411" s="113"/>
      <c r="AA411" s="112"/>
      <c r="AB411" s="431" t="str">
        <f t="shared" si="156"/>
        <v/>
      </c>
      <c r="AC411" s="704" t="str">
        <f t="shared" si="176"/>
        <v/>
      </c>
      <c r="AD411" s="622"/>
      <c r="AE411" s="462"/>
      <c r="AF411" s="360" t="str">
        <f t="shared" si="157"/>
        <v/>
      </c>
      <c r="AG411" s="360" t="str">
        <f t="shared" si="158"/>
        <v/>
      </c>
      <c r="AH411" s="361" t="str">
        <f t="shared" si="159"/>
        <v/>
      </c>
      <c r="AI411" s="361" t="str">
        <f t="shared" si="160"/>
        <v/>
      </c>
      <c r="AJ411" s="361" t="str">
        <f t="shared" si="161"/>
        <v/>
      </c>
      <c r="AK411" s="361" t="str">
        <f t="shared" si="162"/>
        <v/>
      </c>
      <c r="AL411" s="361" t="str">
        <f t="shared" si="163"/>
        <v/>
      </c>
      <c r="AM411" s="361" t="str">
        <f t="shared" si="164"/>
        <v/>
      </c>
      <c r="AN411" s="362" t="str">
        <f>IF(AF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2,FALSE),IF(OR(AJ411=1,AJ411=2),VLOOKUP(AH411,INDEX((係数_乗用_ガソリン,係数_乗用_CNG,係数_乗用_軽油,係数_乗用_メタノール,係数_乗用_LPG),1,1,AR411):INDEX((係数_乗用_ガソリン,係数_乗用_CNG,係数_乗用_軽油,係数_乗用_メタノール,係数_乗用_LPG),125,5,AR411),2,FALSE))))))</f>
        <v/>
      </c>
      <c r="AO411" s="362" t="str">
        <f>IF(T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3,FALSE),IF(OR(AJ411=1,AJ411=2),VLOOKUP(AH411,INDEX((係数_乗用_ガソリン,係数_乗用_CNG,係数_乗用_軽油,係数_乗用_メタノール,係数_乗用_LPG),1,1,AR411):INDEX((係数_乗用_ガソリン,係数_乗用_CNG,係数_乗用_軽油,係数_乗用_メタノール,係数_乗用_LPG),125,5,AR411),3,FALSE))))))</f>
        <v/>
      </c>
      <c r="AP411" s="361" t="str">
        <f t="shared" si="165"/>
        <v/>
      </c>
      <c r="AQ411" s="363" t="str">
        <f t="shared" si="166"/>
        <v/>
      </c>
      <c r="AR411" s="361" t="str">
        <f t="shared" si="167"/>
        <v/>
      </c>
      <c r="AS411" s="363" t="str">
        <f t="shared" si="168"/>
        <v/>
      </c>
      <c r="AT411" s="364" t="str">
        <f t="shared" si="169"/>
        <v/>
      </c>
      <c r="AX411" s="607" t="b">
        <f t="shared" si="177"/>
        <v>0</v>
      </c>
      <c r="AY411" s="6" t="str">
        <f t="shared" si="178"/>
        <v>FALSEFALSEFALSE</v>
      </c>
      <c r="AZ411" s="608">
        <f t="shared" si="170"/>
        <v>0</v>
      </c>
      <c r="BA411" s="609" t="str">
        <f t="shared" si="179"/>
        <v/>
      </c>
      <c r="BB411" s="609">
        <f t="shared" si="171"/>
        <v>0</v>
      </c>
      <c r="BC411" s="604" t="str">
        <f t="shared" si="172"/>
        <v/>
      </c>
    </row>
    <row r="412" spans="1:55">
      <c r="A412" s="366">
        <v>355</v>
      </c>
      <c r="B412" s="108"/>
      <c r="C412" s="286"/>
      <c r="D412" s="287"/>
      <c r="E412" s="287"/>
      <c r="F412" s="288"/>
      <c r="G412" s="290"/>
      <c r="H412" s="107"/>
      <c r="I412" s="290"/>
      <c r="J412" s="107"/>
      <c r="K412" s="358" t="str">
        <f t="shared" si="150"/>
        <v/>
      </c>
      <c r="L412" s="358">
        <f t="shared" si="173"/>
        <v>0</v>
      </c>
      <c r="M412" s="358">
        <f t="shared" si="174"/>
        <v>0</v>
      </c>
      <c r="N412" s="359" t="str">
        <f t="shared" si="175"/>
        <v/>
      </c>
      <c r="O412" s="359" t="str">
        <f t="shared" si="151"/>
        <v/>
      </c>
      <c r="P412" s="359" t="str">
        <f t="shared" si="152"/>
        <v/>
      </c>
      <c r="Q412" s="359" t="str">
        <f t="shared" si="153"/>
        <v/>
      </c>
      <c r="R412" s="359" t="str">
        <f t="shared" si="154"/>
        <v/>
      </c>
      <c r="S412" s="359" t="str">
        <f t="shared" si="155"/>
        <v/>
      </c>
      <c r="T412" s="431"/>
      <c r="U412" s="515"/>
      <c r="V412" s="108"/>
      <c r="W412" s="109"/>
      <c r="X412" s="110"/>
      <c r="Y412" s="111"/>
      <c r="Z412" s="113"/>
      <c r="AA412" s="112"/>
      <c r="AB412" s="431" t="str">
        <f t="shared" si="156"/>
        <v/>
      </c>
      <c r="AC412" s="704" t="str">
        <f t="shared" si="176"/>
        <v/>
      </c>
      <c r="AD412" s="622"/>
      <c r="AE412" s="462"/>
      <c r="AF412" s="360" t="str">
        <f t="shared" si="157"/>
        <v/>
      </c>
      <c r="AG412" s="360" t="str">
        <f t="shared" si="158"/>
        <v/>
      </c>
      <c r="AH412" s="361" t="str">
        <f t="shared" si="159"/>
        <v/>
      </c>
      <c r="AI412" s="361" t="str">
        <f t="shared" si="160"/>
        <v/>
      </c>
      <c r="AJ412" s="361" t="str">
        <f t="shared" si="161"/>
        <v/>
      </c>
      <c r="AK412" s="361" t="str">
        <f t="shared" si="162"/>
        <v/>
      </c>
      <c r="AL412" s="361" t="str">
        <f t="shared" si="163"/>
        <v/>
      </c>
      <c r="AM412" s="361" t="str">
        <f t="shared" si="164"/>
        <v/>
      </c>
      <c r="AN412" s="362" t="str">
        <f>IF(AF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2,FALSE),IF(OR(AJ412=1,AJ412=2),VLOOKUP(AH412,INDEX((係数_乗用_ガソリン,係数_乗用_CNG,係数_乗用_軽油,係数_乗用_メタノール,係数_乗用_LPG),1,1,AR412):INDEX((係数_乗用_ガソリン,係数_乗用_CNG,係数_乗用_軽油,係数_乗用_メタノール,係数_乗用_LPG),125,5,AR412),2,FALSE))))))</f>
        <v/>
      </c>
      <c r="AO412" s="362" t="str">
        <f>IF(T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3,FALSE),IF(OR(AJ412=1,AJ412=2),VLOOKUP(AH412,INDEX((係数_乗用_ガソリン,係数_乗用_CNG,係数_乗用_軽油,係数_乗用_メタノール,係数_乗用_LPG),1,1,AR412):INDEX((係数_乗用_ガソリン,係数_乗用_CNG,係数_乗用_軽油,係数_乗用_メタノール,係数_乗用_LPG),125,5,AR412),3,FALSE))))))</f>
        <v/>
      </c>
      <c r="AP412" s="361" t="str">
        <f t="shared" si="165"/>
        <v/>
      </c>
      <c r="AQ412" s="363" t="str">
        <f t="shared" si="166"/>
        <v/>
      </c>
      <c r="AR412" s="361" t="str">
        <f t="shared" si="167"/>
        <v/>
      </c>
      <c r="AS412" s="363" t="str">
        <f t="shared" si="168"/>
        <v/>
      </c>
      <c r="AT412" s="364" t="str">
        <f t="shared" si="169"/>
        <v/>
      </c>
      <c r="AX412" s="607" t="b">
        <f t="shared" si="177"/>
        <v>0</v>
      </c>
      <c r="AY412" s="6" t="str">
        <f t="shared" si="178"/>
        <v>FALSEFALSEFALSE</v>
      </c>
      <c r="AZ412" s="608">
        <f t="shared" si="170"/>
        <v>0</v>
      </c>
      <c r="BA412" s="609" t="str">
        <f t="shared" si="179"/>
        <v/>
      </c>
      <c r="BB412" s="609">
        <f t="shared" si="171"/>
        <v>0</v>
      </c>
      <c r="BC412" s="604" t="str">
        <f t="shared" si="172"/>
        <v/>
      </c>
    </row>
    <row r="413" spans="1:55">
      <c r="A413" s="366">
        <v>356</v>
      </c>
      <c r="B413" s="108"/>
      <c r="C413" s="286"/>
      <c r="D413" s="287"/>
      <c r="E413" s="287"/>
      <c r="F413" s="288"/>
      <c r="G413" s="290"/>
      <c r="H413" s="107"/>
      <c r="I413" s="290"/>
      <c r="J413" s="107"/>
      <c r="K413" s="358" t="str">
        <f t="shared" si="150"/>
        <v/>
      </c>
      <c r="L413" s="358">
        <f t="shared" si="173"/>
        <v>0</v>
      </c>
      <c r="M413" s="358">
        <f t="shared" si="174"/>
        <v>0</v>
      </c>
      <c r="N413" s="359" t="str">
        <f t="shared" si="175"/>
        <v/>
      </c>
      <c r="O413" s="359" t="str">
        <f t="shared" si="151"/>
        <v/>
      </c>
      <c r="P413" s="359" t="str">
        <f t="shared" si="152"/>
        <v/>
      </c>
      <c r="Q413" s="359" t="str">
        <f t="shared" si="153"/>
        <v/>
      </c>
      <c r="R413" s="359" t="str">
        <f t="shared" si="154"/>
        <v/>
      </c>
      <c r="S413" s="359" t="str">
        <f t="shared" si="155"/>
        <v/>
      </c>
      <c r="T413" s="431"/>
      <c r="U413" s="515"/>
      <c r="V413" s="108"/>
      <c r="W413" s="109"/>
      <c r="X413" s="110"/>
      <c r="Y413" s="111"/>
      <c r="Z413" s="113"/>
      <c r="AA413" s="112"/>
      <c r="AB413" s="431" t="str">
        <f t="shared" si="156"/>
        <v/>
      </c>
      <c r="AC413" s="704" t="str">
        <f t="shared" si="176"/>
        <v/>
      </c>
      <c r="AD413" s="622"/>
      <c r="AE413" s="462"/>
      <c r="AF413" s="360" t="str">
        <f t="shared" si="157"/>
        <v/>
      </c>
      <c r="AG413" s="360" t="str">
        <f t="shared" si="158"/>
        <v/>
      </c>
      <c r="AH413" s="361" t="str">
        <f t="shared" si="159"/>
        <v/>
      </c>
      <c r="AI413" s="361" t="str">
        <f t="shared" si="160"/>
        <v/>
      </c>
      <c r="AJ413" s="361" t="str">
        <f t="shared" si="161"/>
        <v/>
      </c>
      <c r="AK413" s="361" t="str">
        <f t="shared" si="162"/>
        <v/>
      </c>
      <c r="AL413" s="361" t="str">
        <f t="shared" si="163"/>
        <v/>
      </c>
      <c r="AM413" s="361" t="str">
        <f t="shared" si="164"/>
        <v/>
      </c>
      <c r="AN413" s="362" t="str">
        <f>IF(AF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2,FALSE),IF(OR(AJ413=1,AJ413=2),VLOOKUP(AH413,INDEX((係数_乗用_ガソリン,係数_乗用_CNG,係数_乗用_軽油,係数_乗用_メタノール,係数_乗用_LPG),1,1,AR413):INDEX((係数_乗用_ガソリン,係数_乗用_CNG,係数_乗用_軽油,係数_乗用_メタノール,係数_乗用_LPG),125,5,AR413),2,FALSE))))))</f>
        <v/>
      </c>
      <c r="AO413" s="362" t="str">
        <f>IF(T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3,FALSE),IF(OR(AJ413=1,AJ413=2),VLOOKUP(AH413,INDEX((係数_乗用_ガソリン,係数_乗用_CNG,係数_乗用_軽油,係数_乗用_メタノール,係数_乗用_LPG),1,1,AR413):INDEX((係数_乗用_ガソリン,係数_乗用_CNG,係数_乗用_軽油,係数_乗用_メタノール,係数_乗用_LPG),125,5,AR413),3,FALSE))))))</f>
        <v/>
      </c>
      <c r="AP413" s="361" t="str">
        <f t="shared" si="165"/>
        <v/>
      </c>
      <c r="AQ413" s="363" t="str">
        <f t="shared" si="166"/>
        <v/>
      </c>
      <c r="AR413" s="361" t="str">
        <f t="shared" si="167"/>
        <v/>
      </c>
      <c r="AS413" s="363" t="str">
        <f t="shared" si="168"/>
        <v/>
      </c>
      <c r="AT413" s="364" t="str">
        <f t="shared" si="169"/>
        <v/>
      </c>
      <c r="AX413" s="607" t="b">
        <f t="shared" si="177"/>
        <v>0</v>
      </c>
      <c r="AY413" s="6" t="str">
        <f t="shared" si="178"/>
        <v>FALSEFALSEFALSE</v>
      </c>
      <c r="AZ413" s="608">
        <f t="shared" si="170"/>
        <v>0</v>
      </c>
      <c r="BA413" s="609" t="str">
        <f t="shared" si="179"/>
        <v/>
      </c>
      <c r="BB413" s="609">
        <f t="shared" si="171"/>
        <v>0</v>
      </c>
      <c r="BC413" s="604" t="str">
        <f t="shared" si="172"/>
        <v/>
      </c>
    </row>
    <row r="414" spans="1:55">
      <c r="A414" s="366">
        <v>357</v>
      </c>
      <c r="B414" s="108"/>
      <c r="C414" s="286"/>
      <c r="D414" s="287"/>
      <c r="E414" s="287"/>
      <c r="F414" s="288"/>
      <c r="G414" s="290"/>
      <c r="H414" s="107"/>
      <c r="I414" s="290"/>
      <c r="J414" s="107"/>
      <c r="K414" s="358" t="str">
        <f t="shared" si="150"/>
        <v/>
      </c>
      <c r="L414" s="358">
        <f t="shared" si="173"/>
        <v>0</v>
      </c>
      <c r="M414" s="358">
        <f t="shared" si="174"/>
        <v>0</v>
      </c>
      <c r="N414" s="359" t="str">
        <f t="shared" si="175"/>
        <v/>
      </c>
      <c r="O414" s="359" t="str">
        <f t="shared" si="151"/>
        <v/>
      </c>
      <c r="P414" s="359" t="str">
        <f t="shared" si="152"/>
        <v/>
      </c>
      <c r="Q414" s="359" t="str">
        <f t="shared" si="153"/>
        <v/>
      </c>
      <c r="R414" s="359" t="str">
        <f t="shared" si="154"/>
        <v/>
      </c>
      <c r="S414" s="359" t="str">
        <f t="shared" si="155"/>
        <v/>
      </c>
      <c r="T414" s="431"/>
      <c r="U414" s="515"/>
      <c r="V414" s="108"/>
      <c r="W414" s="109"/>
      <c r="X414" s="110"/>
      <c r="Y414" s="111"/>
      <c r="Z414" s="113"/>
      <c r="AA414" s="112"/>
      <c r="AB414" s="431" t="str">
        <f t="shared" si="156"/>
        <v/>
      </c>
      <c r="AC414" s="704" t="str">
        <f t="shared" si="176"/>
        <v/>
      </c>
      <c r="AD414" s="622"/>
      <c r="AE414" s="462"/>
      <c r="AF414" s="360" t="str">
        <f t="shared" si="157"/>
        <v/>
      </c>
      <c r="AG414" s="360" t="str">
        <f t="shared" si="158"/>
        <v/>
      </c>
      <c r="AH414" s="361" t="str">
        <f t="shared" si="159"/>
        <v/>
      </c>
      <c r="AI414" s="361" t="str">
        <f t="shared" si="160"/>
        <v/>
      </c>
      <c r="AJ414" s="361" t="str">
        <f t="shared" si="161"/>
        <v/>
      </c>
      <c r="AK414" s="361" t="str">
        <f t="shared" si="162"/>
        <v/>
      </c>
      <c r="AL414" s="361" t="str">
        <f t="shared" si="163"/>
        <v/>
      </c>
      <c r="AM414" s="361" t="str">
        <f t="shared" si="164"/>
        <v/>
      </c>
      <c r="AN414" s="362" t="str">
        <f>IF(AF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2,FALSE),IF(OR(AJ414=1,AJ414=2),VLOOKUP(AH414,INDEX((係数_乗用_ガソリン,係数_乗用_CNG,係数_乗用_軽油,係数_乗用_メタノール,係数_乗用_LPG),1,1,AR414):INDEX((係数_乗用_ガソリン,係数_乗用_CNG,係数_乗用_軽油,係数_乗用_メタノール,係数_乗用_LPG),125,5,AR414),2,FALSE))))))</f>
        <v/>
      </c>
      <c r="AO414" s="362" t="str">
        <f>IF(T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3,FALSE),IF(OR(AJ414=1,AJ414=2),VLOOKUP(AH414,INDEX((係数_乗用_ガソリン,係数_乗用_CNG,係数_乗用_軽油,係数_乗用_メタノール,係数_乗用_LPG),1,1,AR414):INDEX((係数_乗用_ガソリン,係数_乗用_CNG,係数_乗用_軽油,係数_乗用_メタノール,係数_乗用_LPG),125,5,AR414),3,FALSE))))))</f>
        <v/>
      </c>
      <c r="AP414" s="361" t="str">
        <f t="shared" si="165"/>
        <v/>
      </c>
      <c r="AQ414" s="363" t="str">
        <f t="shared" si="166"/>
        <v/>
      </c>
      <c r="AR414" s="361" t="str">
        <f t="shared" si="167"/>
        <v/>
      </c>
      <c r="AS414" s="363" t="str">
        <f t="shared" si="168"/>
        <v/>
      </c>
      <c r="AT414" s="364" t="str">
        <f t="shared" si="169"/>
        <v/>
      </c>
      <c r="AX414" s="607" t="b">
        <f t="shared" si="177"/>
        <v>0</v>
      </c>
      <c r="AY414" s="6" t="str">
        <f t="shared" si="178"/>
        <v>FALSEFALSEFALSE</v>
      </c>
      <c r="AZ414" s="608">
        <f t="shared" si="170"/>
        <v>0</v>
      </c>
      <c r="BA414" s="609" t="str">
        <f t="shared" si="179"/>
        <v/>
      </c>
      <c r="BB414" s="609">
        <f t="shared" si="171"/>
        <v>0</v>
      </c>
      <c r="BC414" s="604" t="str">
        <f t="shared" si="172"/>
        <v/>
      </c>
    </row>
    <row r="415" spans="1:55">
      <c r="A415" s="366">
        <v>358</v>
      </c>
      <c r="B415" s="108"/>
      <c r="C415" s="286"/>
      <c r="D415" s="287"/>
      <c r="E415" s="287"/>
      <c r="F415" s="288"/>
      <c r="G415" s="290"/>
      <c r="H415" s="107"/>
      <c r="I415" s="290"/>
      <c r="J415" s="107"/>
      <c r="K415" s="358" t="str">
        <f t="shared" si="150"/>
        <v/>
      </c>
      <c r="L415" s="358">
        <f t="shared" si="173"/>
        <v>0</v>
      </c>
      <c r="M415" s="358">
        <f t="shared" si="174"/>
        <v>0</v>
      </c>
      <c r="N415" s="359" t="str">
        <f t="shared" si="175"/>
        <v/>
      </c>
      <c r="O415" s="359" t="str">
        <f t="shared" si="151"/>
        <v/>
      </c>
      <c r="P415" s="359" t="str">
        <f t="shared" si="152"/>
        <v/>
      </c>
      <c r="Q415" s="359" t="str">
        <f t="shared" si="153"/>
        <v/>
      </c>
      <c r="R415" s="359" t="str">
        <f t="shared" si="154"/>
        <v/>
      </c>
      <c r="S415" s="359" t="str">
        <f t="shared" si="155"/>
        <v/>
      </c>
      <c r="T415" s="431"/>
      <c r="U415" s="515"/>
      <c r="V415" s="108"/>
      <c r="W415" s="109"/>
      <c r="X415" s="110"/>
      <c r="Y415" s="111"/>
      <c r="Z415" s="113"/>
      <c r="AA415" s="112"/>
      <c r="AB415" s="431" t="str">
        <f t="shared" si="156"/>
        <v/>
      </c>
      <c r="AC415" s="704" t="str">
        <f t="shared" si="176"/>
        <v/>
      </c>
      <c r="AD415" s="622"/>
      <c r="AE415" s="462"/>
      <c r="AF415" s="360" t="str">
        <f t="shared" si="157"/>
        <v/>
      </c>
      <c r="AG415" s="360" t="str">
        <f t="shared" si="158"/>
        <v/>
      </c>
      <c r="AH415" s="361" t="str">
        <f t="shared" si="159"/>
        <v/>
      </c>
      <c r="AI415" s="361" t="str">
        <f t="shared" si="160"/>
        <v/>
      </c>
      <c r="AJ415" s="361" t="str">
        <f t="shared" si="161"/>
        <v/>
      </c>
      <c r="AK415" s="361" t="str">
        <f t="shared" si="162"/>
        <v/>
      </c>
      <c r="AL415" s="361" t="str">
        <f t="shared" si="163"/>
        <v/>
      </c>
      <c r="AM415" s="361" t="str">
        <f t="shared" si="164"/>
        <v/>
      </c>
      <c r="AN415" s="362" t="str">
        <f>IF(AF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2,FALSE),IF(OR(AJ415=1,AJ415=2),VLOOKUP(AH415,INDEX((係数_乗用_ガソリン,係数_乗用_CNG,係数_乗用_軽油,係数_乗用_メタノール,係数_乗用_LPG),1,1,AR415):INDEX((係数_乗用_ガソリン,係数_乗用_CNG,係数_乗用_軽油,係数_乗用_メタノール,係数_乗用_LPG),125,5,AR415),2,FALSE))))))</f>
        <v/>
      </c>
      <c r="AO415" s="362" t="str">
        <f>IF(T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3,FALSE),IF(OR(AJ415=1,AJ415=2),VLOOKUP(AH415,INDEX((係数_乗用_ガソリン,係数_乗用_CNG,係数_乗用_軽油,係数_乗用_メタノール,係数_乗用_LPG),1,1,AR415):INDEX((係数_乗用_ガソリン,係数_乗用_CNG,係数_乗用_軽油,係数_乗用_メタノール,係数_乗用_LPG),125,5,AR415),3,FALSE))))))</f>
        <v/>
      </c>
      <c r="AP415" s="361" t="str">
        <f t="shared" si="165"/>
        <v/>
      </c>
      <c r="AQ415" s="363" t="str">
        <f t="shared" si="166"/>
        <v/>
      </c>
      <c r="AR415" s="361" t="str">
        <f t="shared" si="167"/>
        <v/>
      </c>
      <c r="AS415" s="363" t="str">
        <f t="shared" si="168"/>
        <v/>
      </c>
      <c r="AT415" s="364" t="str">
        <f t="shared" si="169"/>
        <v/>
      </c>
      <c r="AX415" s="607" t="b">
        <f t="shared" si="177"/>
        <v>0</v>
      </c>
      <c r="AY415" s="6" t="str">
        <f t="shared" si="178"/>
        <v>FALSEFALSEFALSE</v>
      </c>
      <c r="AZ415" s="608">
        <f t="shared" si="170"/>
        <v>0</v>
      </c>
      <c r="BA415" s="609" t="str">
        <f t="shared" si="179"/>
        <v/>
      </c>
      <c r="BB415" s="609">
        <f t="shared" si="171"/>
        <v>0</v>
      </c>
      <c r="BC415" s="604" t="str">
        <f t="shared" si="172"/>
        <v/>
      </c>
    </row>
    <row r="416" spans="1:55">
      <c r="A416" s="366">
        <v>359</v>
      </c>
      <c r="B416" s="108"/>
      <c r="C416" s="286"/>
      <c r="D416" s="287"/>
      <c r="E416" s="287"/>
      <c r="F416" s="288"/>
      <c r="G416" s="290"/>
      <c r="H416" s="107"/>
      <c r="I416" s="290"/>
      <c r="J416" s="107"/>
      <c r="K416" s="358" t="str">
        <f t="shared" si="150"/>
        <v/>
      </c>
      <c r="L416" s="358">
        <f t="shared" si="173"/>
        <v>0</v>
      </c>
      <c r="M416" s="358">
        <f t="shared" si="174"/>
        <v>0</v>
      </c>
      <c r="N416" s="359" t="str">
        <f t="shared" si="175"/>
        <v/>
      </c>
      <c r="O416" s="359" t="str">
        <f t="shared" si="151"/>
        <v/>
      </c>
      <c r="P416" s="359" t="str">
        <f t="shared" si="152"/>
        <v/>
      </c>
      <c r="Q416" s="359" t="str">
        <f t="shared" si="153"/>
        <v/>
      </c>
      <c r="R416" s="359" t="str">
        <f t="shared" si="154"/>
        <v/>
      </c>
      <c r="S416" s="359" t="str">
        <f t="shared" si="155"/>
        <v/>
      </c>
      <c r="T416" s="431"/>
      <c r="U416" s="515"/>
      <c r="V416" s="108"/>
      <c r="W416" s="109"/>
      <c r="X416" s="110"/>
      <c r="Y416" s="111"/>
      <c r="Z416" s="113"/>
      <c r="AA416" s="112"/>
      <c r="AB416" s="431" t="str">
        <f t="shared" si="156"/>
        <v/>
      </c>
      <c r="AC416" s="704" t="str">
        <f t="shared" si="176"/>
        <v/>
      </c>
      <c r="AD416" s="622"/>
      <c r="AE416" s="462"/>
      <c r="AF416" s="360" t="str">
        <f t="shared" si="157"/>
        <v/>
      </c>
      <c r="AG416" s="360" t="str">
        <f t="shared" si="158"/>
        <v/>
      </c>
      <c r="AH416" s="361" t="str">
        <f t="shared" si="159"/>
        <v/>
      </c>
      <c r="AI416" s="361" t="str">
        <f t="shared" si="160"/>
        <v/>
      </c>
      <c r="AJ416" s="361" t="str">
        <f t="shared" si="161"/>
        <v/>
      </c>
      <c r="AK416" s="361" t="str">
        <f t="shared" si="162"/>
        <v/>
      </c>
      <c r="AL416" s="361" t="str">
        <f t="shared" si="163"/>
        <v/>
      </c>
      <c r="AM416" s="361" t="str">
        <f t="shared" si="164"/>
        <v/>
      </c>
      <c r="AN416" s="362" t="str">
        <f>IF(AF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2,FALSE),IF(OR(AJ416=1,AJ416=2),VLOOKUP(AH416,INDEX((係数_乗用_ガソリン,係数_乗用_CNG,係数_乗用_軽油,係数_乗用_メタノール,係数_乗用_LPG),1,1,AR416):INDEX((係数_乗用_ガソリン,係数_乗用_CNG,係数_乗用_軽油,係数_乗用_メタノール,係数_乗用_LPG),125,5,AR416),2,FALSE))))))</f>
        <v/>
      </c>
      <c r="AO416" s="362" t="str">
        <f>IF(T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3,FALSE),IF(OR(AJ416=1,AJ416=2),VLOOKUP(AH416,INDEX((係数_乗用_ガソリン,係数_乗用_CNG,係数_乗用_軽油,係数_乗用_メタノール,係数_乗用_LPG),1,1,AR416):INDEX((係数_乗用_ガソリン,係数_乗用_CNG,係数_乗用_軽油,係数_乗用_メタノール,係数_乗用_LPG),125,5,AR416),3,FALSE))))))</f>
        <v/>
      </c>
      <c r="AP416" s="361" t="str">
        <f t="shared" si="165"/>
        <v/>
      </c>
      <c r="AQ416" s="363" t="str">
        <f t="shared" si="166"/>
        <v/>
      </c>
      <c r="AR416" s="361" t="str">
        <f t="shared" si="167"/>
        <v/>
      </c>
      <c r="AS416" s="363" t="str">
        <f t="shared" si="168"/>
        <v/>
      </c>
      <c r="AT416" s="364" t="str">
        <f t="shared" si="169"/>
        <v/>
      </c>
      <c r="AX416" s="607" t="b">
        <f t="shared" si="177"/>
        <v>0</v>
      </c>
      <c r="AY416" s="6" t="str">
        <f t="shared" si="178"/>
        <v>FALSEFALSEFALSE</v>
      </c>
      <c r="AZ416" s="608">
        <f t="shared" si="170"/>
        <v>0</v>
      </c>
      <c r="BA416" s="609" t="str">
        <f t="shared" si="179"/>
        <v/>
      </c>
      <c r="BB416" s="609">
        <f t="shared" si="171"/>
        <v>0</v>
      </c>
      <c r="BC416" s="604" t="str">
        <f t="shared" si="172"/>
        <v/>
      </c>
    </row>
    <row r="417" spans="1:55">
      <c r="A417" s="366">
        <v>360</v>
      </c>
      <c r="B417" s="108"/>
      <c r="C417" s="286"/>
      <c r="D417" s="287"/>
      <c r="E417" s="287"/>
      <c r="F417" s="288"/>
      <c r="G417" s="290"/>
      <c r="H417" s="107"/>
      <c r="I417" s="290"/>
      <c r="J417" s="107"/>
      <c r="K417" s="358" t="str">
        <f t="shared" si="150"/>
        <v/>
      </c>
      <c r="L417" s="358">
        <f t="shared" si="173"/>
        <v>0</v>
      </c>
      <c r="M417" s="358">
        <f t="shared" si="174"/>
        <v>0</v>
      </c>
      <c r="N417" s="359" t="str">
        <f t="shared" si="175"/>
        <v/>
      </c>
      <c r="O417" s="359" t="str">
        <f t="shared" si="151"/>
        <v/>
      </c>
      <c r="P417" s="359" t="str">
        <f t="shared" si="152"/>
        <v/>
      </c>
      <c r="Q417" s="359" t="str">
        <f t="shared" si="153"/>
        <v/>
      </c>
      <c r="R417" s="359" t="str">
        <f t="shared" si="154"/>
        <v/>
      </c>
      <c r="S417" s="359" t="str">
        <f t="shared" si="155"/>
        <v/>
      </c>
      <c r="T417" s="431"/>
      <c r="U417" s="515"/>
      <c r="V417" s="108"/>
      <c r="W417" s="109"/>
      <c r="X417" s="110"/>
      <c r="Y417" s="111"/>
      <c r="Z417" s="113"/>
      <c r="AA417" s="112"/>
      <c r="AB417" s="431" t="str">
        <f t="shared" si="156"/>
        <v/>
      </c>
      <c r="AC417" s="704" t="str">
        <f t="shared" si="176"/>
        <v/>
      </c>
      <c r="AD417" s="622"/>
      <c r="AE417" s="462"/>
      <c r="AF417" s="360" t="str">
        <f t="shared" si="157"/>
        <v/>
      </c>
      <c r="AG417" s="360" t="str">
        <f t="shared" si="158"/>
        <v/>
      </c>
      <c r="AH417" s="361" t="str">
        <f t="shared" si="159"/>
        <v/>
      </c>
      <c r="AI417" s="361" t="str">
        <f t="shared" si="160"/>
        <v/>
      </c>
      <c r="AJ417" s="361" t="str">
        <f t="shared" si="161"/>
        <v/>
      </c>
      <c r="AK417" s="361" t="str">
        <f t="shared" si="162"/>
        <v/>
      </c>
      <c r="AL417" s="361" t="str">
        <f t="shared" si="163"/>
        <v/>
      </c>
      <c r="AM417" s="361" t="str">
        <f t="shared" si="164"/>
        <v/>
      </c>
      <c r="AN417" s="362" t="str">
        <f>IF(AF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2,FALSE),IF(OR(AJ417=1,AJ417=2),VLOOKUP(AH417,INDEX((係数_乗用_ガソリン,係数_乗用_CNG,係数_乗用_軽油,係数_乗用_メタノール,係数_乗用_LPG),1,1,AR417):INDEX((係数_乗用_ガソリン,係数_乗用_CNG,係数_乗用_軽油,係数_乗用_メタノール,係数_乗用_LPG),125,5,AR417),2,FALSE))))))</f>
        <v/>
      </c>
      <c r="AO417" s="362" t="str">
        <f>IF(T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3,FALSE),IF(OR(AJ417=1,AJ417=2),VLOOKUP(AH417,INDEX((係数_乗用_ガソリン,係数_乗用_CNG,係数_乗用_軽油,係数_乗用_メタノール,係数_乗用_LPG),1,1,AR417):INDEX((係数_乗用_ガソリン,係数_乗用_CNG,係数_乗用_軽油,係数_乗用_メタノール,係数_乗用_LPG),125,5,AR417),3,FALSE))))))</f>
        <v/>
      </c>
      <c r="AP417" s="361" t="str">
        <f t="shared" si="165"/>
        <v/>
      </c>
      <c r="AQ417" s="363" t="str">
        <f t="shared" si="166"/>
        <v/>
      </c>
      <c r="AR417" s="361" t="str">
        <f t="shared" si="167"/>
        <v/>
      </c>
      <c r="AS417" s="363" t="str">
        <f t="shared" si="168"/>
        <v/>
      </c>
      <c r="AT417" s="364" t="str">
        <f t="shared" si="169"/>
        <v/>
      </c>
      <c r="AX417" s="607" t="b">
        <f t="shared" si="177"/>
        <v>0</v>
      </c>
      <c r="AY417" s="6" t="str">
        <f t="shared" si="178"/>
        <v>FALSEFALSEFALSE</v>
      </c>
      <c r="AZ417" s="608">
        <f t="shared" si="170"/>
        <v>0</v>
      </c>
      <c r="BA417" s="609" t="str">
        <f t="shared" si="179"/>
        <v/>
      </c>
      <c r="BB417" s="609">
        <f t="shared" si="171"/>
        <v>0</v>
      </c>
      <c r="BC417" s="604" t="str">
        <f t="shared" si="172"/>
        <v/>
      </c>
    </row>
    <row r="418" spans="1:55">
      <c r="A418" s="366">
        <v>361</v>
      </c>
      <c r="B418" s="108"/>
      <c r="C418" s="286"/>
      <c r="D418" s="287"/>
      <c r="E418" s="287"/>
      <c r="F418" s="288"/>
      <c r="G418" s="290"/>
      <c r="H418" s="107"/>
      <c r="I418" s="290"/>
      <c r="J418" s="107"/>
      <c r="K418" s="358" t="str">
        <f t="shared" si="150"/>
        <v/>
      </c>
      <c r="L418" s="358">
        <f t="shared" si="173"/>
        <v>0</v>
      </c>
      <c r="M418" s="358">
        <f t="shared" si="174"/>
        <v>0</v>
      </c>
      <c r="N418" s="359" t="str">
        <f t="shared" si="175"/>
        <v/>
      </c>
      <c r="O418" s="359" t="str">
        <f t="shared" si="151"/>
        <v/>
      </c>
      <c r="P418" s="359" t="str">
        <f t="shared" si="152"/>
        <v/>
      </c>
      <c r="Q418" s="359" t="str">
        <f t="shared" si="153"/>
        <v/>
      </c>
      <c r="R418" s="359" t="str">
        <f t="shared" si="154"/>
        <v/>
      </c>
      <c r="S418" s="359" t="str">
        <f t="shared" si="155"/>
        <v/>
      </c>
      <c r="T418" s="431"/>
      <c r="U418" s="515"/>
      <c r="V418" s="108"/>
      <c r="W418" s="109"/>
      <c r="X418" s="110"/>
      <c r="Y418" s="111"/>
      <c r="Z418" s="113"/>
      <c r="AA418" s="112"/>
      <c r="AB418" s="431" t="str">
        <f t="shared" si="156"/>
        <v/>
      </c>
      <c r="AC418" s="704" t="str">
        <f t="shared" si="176"/>
        <v/>
      </c>
      <c r="AD418" s="622"/>
      <c r="AE418" s="462"/>
      <c r="AF418" s="360" t="str">
        <f t="shared" si="157"/>
        <v/>
      </c>
      <c r="AG418" s="360" t="str">
        <f t="shared" si="158"/>
        <v/>
      </c>
      <c r="AH418" s="361" t="str">
        <f t="shared" si="159"/>
        <v/>
      </c>
      <c r="AI418" s="361" t="str">
        <f t="shared" si="160"/>
        <v/>
      </c>
      <c r="AJ418" s="361" t="str">
        <f t="shared" si="161"/>
        <v/>
      </c>
      <c r="AK418" s="361" t="str">
        <f t="shared" si="162"/>
        <v/>
      </c>
      <c r="AL418" s="361" t="str">
        <f t="shared" si="163"/>
        <v/>
      </c>
      <c r="AM418" s="361" t="str">
        <f t="shared" si="164"/>
        <v/>
      </c>
      <c r="AN418" s="362" t="str">
        <f>IF(AF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2,FALSE),IF(OR(AJ418=1,AJ418=2),VLOOKUP(AH418,INDEX((係数_乗用_ガソリン,係数_乗用_CNG,係数_乗用_軽油,係数_乗用_メタノール,係数_乗用_LPG),1,1,AR418):INDEX((係数_乗用_ガソリン,係数_乗用_CNG,係数_乗用_軽油,係数_乗用_メタノール,係数_乗用_LPG),125,5,AR418),2,FALSE))))))</f>
        <v/>
      </c>
      <c r="AO418" s="362" t="str">
        <f>IF(T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3,FALSE),IF(OR(AJ418=1,AJ418=2),VLOOKUP(AH418,INDEX((係数_乗用_ガソリン,係数_乗用_CNG,係数_乗用_軽油,係数_乗用_メタノール,係数_乗用_LPG),1,1,AR418):INDEX((係数_乗用_ガソリン,係数_乗用_CNG,係数_乗用_軽油,係数_乗用_メタノール,係数_乗用_LPG),125,5,AR418),3,FALSE))))))</f>
        <v/>
      </c>
      <c r="AP418" s="361" t="str">
        <f t="shared" si="165"/>
        <v/>
      </c>
      <c r="AQ418" s="363" t="str">
        <f t="shared" si="166"/>
        <v/>
      </c>
      <c r="AR418" s="361" t="str">
        <f t="shared" si="167"/>
        <v/>
      </c>
      <c r="AS418" s="363" t="str">
        <f t="shared" si="168"/>
        <v/>
      </c>
      <c r="AT418" s="364" t="str">
        <f t="shared" si="169"/>
        <v/>
      </c>
      <c r="AX418" s="607" t="b">
        <f t="shared" si="177"/>
        <v>0</v>
      </c>
      <c r="AY418" s="6" t="str">
        <f t="shared" si="178"/>
        <v>FALSEFALSEFALSE</v>
      </c>
      <c r="AZ418" s="608">
        <f t="shared" si="170"/>
        <v>0</v>
      </c>
      <c r="BA418" s="609" t="str">
        <f t="shared" si="179"/>
        <v/>
      </c>
      <c r="BB418" s="609">
        <f t="shared" si="171"/>
        <v>0</v>
      </c>
      <c r="BC418" s="604" t="str">
        <f t="shared" si="172"/>
        <v/>
      </c>
    </row>
    <row r="419" spans="1:55">
      <c r="A419" s="366">
        <v>362</v>
      </c>
      <c r="B419" s="108"/>
      <c r="C419" s="286"/>
      <c r="D419" s="287"/>
      <c r="E419" s="287"/>
      <c r="F419" s="288"/>
      <c r="G419" s="290"/>
      <c r="H419" s="107"/>
      <c r="I419" s="290"/>
      <c r="J419" s="107"/>
      <c r="K419" s="358" t="str">
        <f t="shared" si="150"/>
        <v/>
      </c>
      <c r="L419" s="358">
        <f t="shared" si="173"/>
        <v>0</v>
      </c>
      <c r="M419" s="358">
        <f t="shared" si="174"/>
        <v>0</v>
      </c>
      <c r="N419" s="359" t="str">
        <f t="shared" si="175"/>
        <v/>
      </c>
      <c r="O419" s="359" t="str">
        <f t="shared" si="151"/>
        <v/>
      </c>
      <c r="P419" s="359" t="str">
        <f t="shared" si="152"/>
        <v/>
      </c>
      <c r="Q419" s="359" t="str">
        <f t="shared" si="153"/>
        <v/>
      </c>
      <c r="R419" s="359" t="str">
        <f t="shared" si="154"/>
        <v/>
      </c>
      <c r="S419" s="359" t="str">
        <f t="shared" si="155"/>
        <v/>
      </c>
      <c r="T419" s="431"/>
      <c r="U419" s="515"/>
      <c r="V419" s="108"/>
      <c r="W419" s="109"/>
      <c r="X419" s="110"/>
      <c r="Y419" s="111"/>
      <c r="Z419" s="113"/>
      <c r="AA419" s="112"/>
      <c r="AB419" s="431" t="str">
        <f t="shared" si="156"/>
        <v/>
      </c>
      <c r="AC419" s="704" t="str">
        <f t="shared" si="176"/>
        <v/>
      </c>
      <c r="AD419" s="622"/>
      <c r="AE419" s="462"/>
      <c r="AF419" s="360" t="str">
        <f t="shared" si="157"/>
        <v/>
      </c>
      <c r="AG419" s="360" t="str">
        <f t="shared" si="158"/>
        <v/>
      </c>
      <c r="AH419" s="361" t="str">
        <f t="shared" si="159"/>
        <v/>
      </c>
      <c r="AI419" s="361" t="str">
        <f t="shared" si="160"/>
        <v/>
      </c>
      <c r="AJ419" s="361" t="str">
        <f t="shared" si="161"/>
        <v/>
      </c>
      <c r="AK419" s="361" t="str">
        <f t="shared" si="162"/>
        <v/>
      </c>
      <c r="AL419" s="361" t="str">
        <f t="shared" si="163"/>
        <v/>
      </c>
      <c r="AM419" s="361" t="str">
        <f t="shared" si="164"/>
        <v/>
      </c>
      <c r="AN419" s="362" t="str">
        <f>IF(AF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2,FALSE),IF(OR(AJ419=1,AJ419=2),VLOOKUP(AH419,INDEX((係数_乗用_ガソリン,係数_乗用_CNG,係数_乗用_軽油,係数_乗用_メタノール,係数_乗用_LPG),1,1,AR419):INDEX((係数_乗用_ガソリン,係数_乗用_CNG,係数_乗用_軽油,係数_乗用_メタノール,係数_乗用_LPG),125,5,AR419),2,FALSE))))))</f>
        <v/>
      </c>
      <c r="AO419" s="362" t="str">
        <f>IF(T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3,FALSE),IF(OR(AJ419=1,AJ419=2),VLOOKUP(AH419,INDEX((係数_乗用_ガソリン,係数_乗用_CNG,係数_乗用_軽油,係数_乗用_メタノール,係数_乗用_LPG),1,1,AR419):INDEX((係数_乗用_ガソリン,係数_乗用_CNG,係数_乗用_軽油,係数_乗用_メタノール,係数_乗用_LPG),125,5,AR419),3,FALSE))))))</f>
        <v/>
      </c>
      <c r="AP419" s="361" t="str">
        <f t="shared" si="165"/>
        <v/>
      </c>
      <c r="AQ419" s="363" t="str">
        <f t="shared" si="166"/>
        <v/>
      </c>
      <c r="AR419" s="361" t="str">
        <f t="shared" si="167"/>
        <v/>
      </c>
      <c r="AS419" s="363" t="str">
        <f t="shared" si="168"/>
        <v/>
      </c>
      <c r="AT419" s="364" t="str">
        <f t="shared" si="169"/>
        <v/>
      </c>
      <c r="AX419" s="607" t="b">
        <f t="shared" si="177"/>
        <v>0</v>
      </c>
      <c r="AY419" s="6" t="str">
        <f t="shared" si="178"/>
        <v>FALSEFALSEFALSE</v>
      </c>
      <c r="AZ419" s="608">
        <f t="shared" si="170"/>
        <v>0</v>
      </c>
      <c r="BA419" s="609" t="str">
        <f t="shared" si="179"/>
        <v/>
      </c>
      <c r="BB419" s="609">
        <f t="shared" si="171"/>
        <v>0</v>
      </c>
      <c r="BC419" s="604" t="str">
        <f t="shared" si="172"/>
        <v/>
      </c>
    </row>
    <row r="420" spans="1:55">
      <c r="A420" s="366">
        <v>363</v>
      </c>
      <c r="B420" s="108"/>
      <c r="C420" s="286"/>
      <c r="D420" s="287"/>
      <c r="E420" s="287"/>
      <c r="F420" s="288"/>
      <c r="G420" s="290"/>
      <c r="H420" s="107"/>
      <c r="I420" s="290"/>
      <c r="J420" s="107"/>
      <c r="K420" s="358" t="str">
        <f t="shared" si="150"/>
        <v/>
      </c>
      <c r="L420" s="358">
        <f t="shared" si="173"/>
        <v>0</v>
      </c>
      <c r="M420" s="358">
        <f t="shared" si="174"/>
        <v>0</v>
      </c>
      <c r="N420" s="359" t="str">
        <f t="shared" si="175"/>
        <v/>
      </c>
      <c r="O420" s="359" t="str">
        <f t="shared" si="151"/>
        <v/>
      </c>
      <c r="P420" s="359" t="str">
        <f t="shared" si="152"/>
        <v/>
      </c>
      <c r="Q420" s="359" t="str">
        <f t="shared" si="153"/>
        <v/>
      </c>
      <c r="R420" s="359" t="str">
        <f t="shared" si="154"/>
        <v/>
      </c>
      <c r="S420" s="359" t="str">
        <f t="shared" si="155"/>
        <v/>
      </c>
      <c r="T420" s="431"/>
      <c r="U420" s="515"/>
      <c r="V420" s="108"/>
      <c r="W420" s="109"/>
      <c r="X420" s="110"/>
      <c r="Y420" s="111"/>
      <c r="Z420" s="113"/>
      <c r="AA420" s="112"/>
      <c r="AB420" s="431" t="str">
        <f t="shared" si="156"/>
        <v/>
      </c>
      <c r="AC420" s="704" t="str">
        <f t="shared" si="176"/>
        <v/>
      </c>
      <c r="AD420" s="622"/>
      <c r="AE420" s="462"/>
      <c r="AF420" s="360" t="str">
        <f t="shared" si="157"/>
        <v/>
      </c>
      <c r="AG420" s="360" t="str">
        <f t="shared" si="158"/>
        <v/>
      </c>
      <c r="AH420" s="361" t="str">
        <f t="shared" si="159"/>
        <v/>
      </c>
      <c r="AI420" s="361" t="str">
        <f t="shared" si="160"/>
        <v/>
      </c>
      <c r="AJ420" s="361" t="str">
        <f t="shared" si="161"/>
        <v/>
      </c>
      <c r="AK420" s="361" t="str">
        <f t="shared" si="162"/>
        <v/>
      </c>
      <c r="AL420" s="361" t="str">
        <f t="shared" si="163"/>
        <v/>
      </c>
      <c r="AM420" s="361" t="str">
        <f t="shared" si="164"/>
        <v/>
      </c>
      <c r="AN420" s="362" t="str">
        <f>IF(AF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2,FALSE),IF(OR(AJ420=1,AJ420=2),VLOOKUP(AH420,INDEX((係数_乗用_ガソリン,係数_乗用_CNG,係数_乗用_軽油,係数_乗用_メタノール,係数_乗用_LPG),1,1,AR420):INDEX((係数_乗用_ガソリン,係数_乗用_CNG,係数_乗用_軽油,係数_乗用_メタノール,係数_乗用_LPG),125,5,AR420),2,FALSE))))))</f>
        <v/>
      </c>
      <c r="AO420" s="362" t="str">
        <f>IF(T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3,FALSE),IF(OR(AJ420=1,AJ420=2),VLOOKUP(AH420,INDEX((係数_乗用_ガソリン,係数_乗用_CNG,係数_乗用_軽油,係数_乗用_メタノール,係数_乗用_LPG),1,1,AR420):INDEX((係数_乗用_ガソリン,係数_乗用_CNG,係数_乗用_軽油,係数_乗用_メタノール,係数_乗用_LPG),125,5,AR420),3,FALSE))))))</f>
        <v/>
      </c>
      <c r="AP420" s="361" t="str">
        <f t="shared" si="165"/>
        <v/>
      </c>
      <c r="AQ420" s="363" t="str">
        <f t="shared" si="166"/>
        <v/>
      </c>
      <c r="AR420" s="361" t="str">
        <f t="shared" si="167"/>
        <v/>
      </c>
      <c r="AS420" s="363" t="str">
        <f t="shared" si="168"/>
        <v/>
      </c>
      <c r="AT420" s="364" t="str">
        <f t="shared" si="169"/>
        <v/>
      </c>
      <c r="AX420" s="607" t="b">
        <f t="shared" si="177"/>
        <v>0</v>
      </c>
      <c r="AY420" s="6" t="str">
        <f t="shared" si="178"/>
        <v>FALSEFALSEFALSE</v>
      </c>
      <c r="AZ420" s="608">
        <f t="shared" si="170"/>
        <v>0</v>
      </c>
      <c r="BA420" s="609" t="str">
        <f t="shared" si="179"/>
        <v/>
      </c>
      <c r="BB420" s="609">
        <f t="shared" si="171"/>
        <v>0</v>
      </c>
      <c r="BC420" s="604" t="str">
        <f t="shared" si="172"/>
        <v/>
      </c>
    </row>
    <row r="421" spans="1:55">
      <c r="A421" s="366">
        <v>364</v>
      </c>
      <c r="B421" s="108"/>
      <c r="C421" s="286"/>
      <c r="D421" s="287"/>
      <c r="E421" s="287"/>
      <c r="F421" s="288"/>
      <c r="G421" s="290"/>
      <c r="H421" s="107"/>
      <c r="I421" s="290"/>
      <c r="J421" s="107"/>
      <c r="K421" s="358" t="str">
        <f t="shared" si="150"/>
        <v/>
      </c>
      <c r="L421" s="358">
        <f t="shared" si="173"/>
        <v>0</v>
      </c>
      <c r="M421" s="358">
        <f t="shared" si="174"/>
        <v>0</v>
      </c>
      <c r="N421" s="359" t="str">
        <f t="shared" si="175"/>
        <v/>
      </c>
      <c r="O421" s="359" t="str">
        <f t="shared" si="151"/>
        <v/>
      </c>
      <c r="P421" s="359" t="str">
        <f t="shared" si="152"/>
        <v/>
      </c>
      <c r="Q421" s="359" t="str">
        <f t="shared" si="153"/>
        <v/>
      </c>
      <c r="R421" s="359" t="str">
        <f t="shared" si="154"/>
        <v/>
      </c>
      <c r="S421" s="359" t="str">
        <f t="shared" si="155"/>
        <v/>
      </c>
      <c r="T421" s="431"/>
      <c r="U421" s="515"/>
      <c r="V421" s="108"/>
      <c r="W421" s="109"/>
      <c r="X421" s="110"/>
      <c r="Y421" s="111"/>
      <c r="Z421" s="113"/>
      <c r="AA421" s="112"/>
      <c r="AB421" s="431" t="str">
        <f t="shared" si="156"/>
        <v/>
      </c>
      <c r="AC421" s="704" t="str">
        <f t="shared" si="176"/>
        <v/>
      </c>
      <c r="AD421" s="622"/>
      <c r="AE421" s="462"/>
      <c r="AF421" s="360" t="str">
        <f t="shared" si="157"/>
        <v/>
      </c>
      <c r="AG421" s="360" t="str">
        <f t="shared" si="158"/>
        <v/>
      </c>
      <c r="AH421" s="361" t="str">
        <f t="shared" si="159"/>
        <v/>
      </c>
      <c r="AI421" s="361" t="str">
        <f t="shared" si="160"/>
        <v/>
      </c>
      <c r="AJ421" s="361" t="str">
        <f t="shared" si="161"/>
        <v/>
      </c>
      <c r="AK421" s="361" t="str">
        <f t="shared" si="162"/>
        <v/>
      </c>
      <c r="AL421" s="361" t="str">
        <f t="shared" si="163"/>
        <v/>
      </c>
      <c r="AM421" s="361" t="str">
        <f t="shared" si="164"/>
        <v/>
      </c>
      <c r="AN421" s="362" t="str">
        <f>IF(AF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2,FALSE),IF(OR(AJ421=1,AJ421=2),VLOOKUP(AH421,INDEX((係数_乗用_ガソリン,係数_乗用_CNG,係数_乗用_軽油,係数_乗用_メタノール,係数_乗用_LPG),1,1,AR421):INDEX((係数_乗用_ガソリン,係数_乗用_CNG,係数_乗用_軽油,係数_乗用_メタノール,係数_乗用_LPG),125,5,AR421),2,FALSE))))))</f>
        <v/>
      </c>
      <c r="AO421" s="362" t="str">
        <f>IF(T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3,FALSE),IF(OR(AJ421=1,AJ421=2),VLOOKUP(AH421,INDEX((係数_乗用_ガソリン,係数_乗用_CNG,係数_乗用_軽油,係数_乗用_メタノール,係数_乗用_LPG),1,1,AR421):INDEX((係数_乗用_ガソリン,係数_乗用_CNG,係数_乗用_軽油,係数_乗用_メタノール,係数_乗用_LPG),125,5,AR421),3,FALSE))))))</f>
        <v/>
      </c>
      <c r="AP421" s="361" t="str">
        <f t="shared" si="165"/>
        <v/>
      </c>
      <c r="AQ421" s="363" t="str">
        <f t="shared" si="166"/>
        <v/>
      </c>
      <c r="AR421" s="361" t="str">
        <f t="shared" si="167"/>
        <v/>
      </c>
      <c r="AS421" s="363" t="str">
        <f t="shared" si="168"/>
        <v/>
      </c>
      <c r="AT421" s="364" t="str">
        <f t="shared" si="169"/>
        <v/>
      </c>
      <c r="AX421" s="607" t="b">
        <f t="shared" si="177"/>
        <v>0</v>
      </c>
      <c r="AY421" s="6" t="str">
        <f t="shared" si="178"/>
        <v>FALSEFALSEFALSE</v>
      </c>
      <c r="AZ421" s="608">
        <f t="shared" si="170"/>
        <v>0</v>
      </c>
      <c r="BA421" s="609" t="str">
        <f t="shared" si="179"/>
        <v/>
      </c>
      <c r="BB421" s="609">
        <f t="shared" si="171"/>
        <v>0</v>
      </c>
      <c r="BC421" s="604" t="str">
        <f t="shared" si="172"/>
        <v/>
      </c>
    </row>
    <row r="422" spans="1:55">
      <c r="A422" s="366">
        <v>365</v>
      </c>
      <c r="B422" s="108"/>
      <c r="C422" s="286"/>
      <c r="D422" s="287"/>
      <c r="E422" s="287"/>
      <c r="F422" s="288"/>
      <c r="G422" s="290"/>
      <c r="H422" s="107"/>
      <c r="I422" s="290"/>
      <c r="J422" s="107"/>
      <c r="K422" s="358" t="str">
        <f t="shared" si="150"/>
        <v/>
      </c>
      <c r="L422" s="358">
        <f t="shared" si="173"/>
        <v>0</v>
      </c>
      <c r="M422" s="358">
        <f t="shared" si="174"/>
        <v>0</v>
      </c>
      <c r="N422" s="359" t="str">
        <f t="shared" si="175"/>
        <v/>
      </c>
      <c r="O422" s="359" t="str">
        <f t="shared" si="151"/>
        <v/>
      </c>
      <c r="P422" s="359" t="str">
        <f t="shared" si="152"/>
        <v/>
      </c>
      <c r="Q422" s="359" t="str">
        <f t="shared" si="153"/>
        <v/>
      </c>
      <c r="R422" s="359" t="str">
        <f t="shared" si="154"/>
        <v/>
      </c>
      <c r="S422" s="359" t="str">
        <f t="shared" si="155"/>
        <v/>
      </c>
      <c r="T422" s="431"/>
      <c r="U422" s="515"/>
      <c r="V422" s="108"/>
      <c r="W422" s="109"/>
      <c r="X422" s="110"/>
      <c r="Y422" s="111"/>
      <c r="Z422" s="113"/>
      <c r="AA422" s="112"/>
      <c r="AB422" s="431" t="str">
        <f t="shared" si="156"/>
        <v/>
      </c>
      <c r="AC422" s="704" t="str">
        <f t="shared" si="176"/>
        <v/>
      </c>
      <c r="AD422" s="622"/>
      <c r="AE422" s="462"/>
      <c r="AF422" s="360" t="str">
        <f t="shared" si="157"/>
        <v/>
      </c>
      <c r="AG422" s="360" t="str">
        <f t="shared" si="158"/>
        <v/>
      </c>
      <c r="AH422" s="361" t="str">
        <f t="shared" si="159"/>
        <v/>
      </c>
      <c r="AI422" s="361" t="str">
        <f t="shared" si="160"/>
        <v/>
      </c>
      <c r="AJ422" s="361" t="str">
        <f t="shared" si="161"/>
        <v/>
      </c>
      <c r="AK422" s="361" t="str">
        <f t="shared" si="162"/>
        <v/>
      </c>
      <c r="AL422" s="361" t="str">
        <f t="shared" si="163"/>
        <v/>
      </c>
      <c r="AM422" s="361" t="str">
        <f t="shared" si="164"/>
        <v/>
      </c>
      <c r="AN422" s="362" t="str">
        <f>IF(AF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2,FALSE),IF(OR(AJ422=1,AJ422=2),VLOOKUP(AH422,INDEX((係数_乗用_ガソリン,係数_乗用_CNG,係数_乗用_軽油,係数_乗用_メタノール,係数_乗用_LPG),1,1,AR422):INDEX((係数_乗用_ガソリン,係数_乗用_CNG,係数_乗用_軽油,係数_乗用_メタノール,係数_乗用_LPG),125,5,AR422),2,FALSE))))))</f>
        <v/>
      </c>
      <c r="AO422" s="362" t="str">
        <f>IF(T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3,FALSE),IF(OR(AJ422=1,AJ422=2),VLOOKUP(AH422,INDEX((係数_乗用_ガソリン,係数_乗用_CNG,係数_乗用_軽油,係数_乗用_メタノール,係数_乗用_LPG),1,1,AR422):INDEX((係数_乗用_ガソリン,係数_乗用_CNG,係数_乗用_軽油,係数_乗用_メタノール,係数_乗用_LPG),125,5,AR422),3,FALSE))))))</f>
        <v/>
      </c>
      <c r="AP422" s="361" t="str">
        <f t="shared" si="165"/>
        <v/>
      </c>
      <c r="AQ422" s="363" t="str">
        <f t="shared" si="166"/>
        <v/>
      </c>
      <c r="AR422" s="361" t="str">
        <f t="shared" si="167"/>
        <v/>
      </c>
      <c r="AS422" s="363" t="str">
        <f t="shared" si="168"/>
        <v/>
      </c>
      <c r="AT422" s="364" t="str">
        <f t="shared" si="169"/>
        <v/>
      </c>
      <c r="AX422" s="607" t="b">
        <f t="shared" si="177"/>
        <v>0</v>
      </c>
      <c r="AY422" s="6" t="str">
        <f t="shared" si="178"/>
        <v>FALSEFALSEFALSE</v>
      </c>
      <c r="AZ422" s="608">
        <f t="shared" si="170"/>
        <v>0</v>
      </c>
      <c r="BA422" s="609" t="str">
        <f t="shared" si="179"/>
        <v/>
      </c>
      <c r="BB422" s="609">
        <f t="shared" si="171"/>
        <v>0</v>
      </c>
      <c r="BC422" s="604" t="str">
        <f t="shared" si="172"/>
        <v/>
      </c>
    </row>
    <row r="423" spans="1:55">
      <c r="A423" s="366">
        <v>366</v>
      </c>
      <c r="B423" s="108"/>
      <c r="C423" s="286"/>
      <c r="D423" s="287"/>
      <c r="E423" s="287"/>
      <c r="F423" s="288"/>
      <c r="G423" s="290"/>
      <c r="H423" s="107"/>
      <c r="I423" s="290"/>
      <c r="J423" s="107"/>
      <c r="K423" s="358" t="str">
        <f t="shared" si="150"/>
        <v/>
      </c>
      <c r="L423" s="358">
        <f t="shared" si="173"/>
        <v>0</v>
      </c>
      <c r="M423" s="358">
        <f t="shared" si="174"/>
        <v>0</v>
      </c>
      <c r="N423" s="359" t="str">
        <f t="shared" si="175"/>
        <v/>
      </c>
      <c r="O423" s="359" t="str">
        <f t="shared" si="151"/>
        <v/>
      </c>
      <c r="P423" s="359" t="str">
        <f t="shared" si="152"/>
        <v/>
      </c>
      <c r="Q423" s="359" t="str">
        <f t="shared" si="153"/>
        <v/>
      </c>
      <c r="R423" s="359" t="str">
        <f t="shared" si="154"/>
        <v/>
      </c>
      <c r="S423" s="359" t="str">
        <f t="shared" si="155"/>
        <v/>
      </c>
      <c r="T423" s="431"/>
      <c r="U423" s="515"/>
      <c r="V423" s="108"/>
      <c r="W423" s="109"/>
      <c r="X423" s="110"/>
      <c r="Y423" s="111"/>
      <c r="Z423" s="113"/>
      <c r="AA423" s="112"/>
      <c r="AB423" s="431" t="str">
        <f t="shared" si="156"/>
        <v/>
      </c>
      <c r="AC423" s="704" t="str">
        <f t="shared" si="176"/>
        <v/>
      </c>
      <c r="AD423" s="622"/>
      <c r="AE423" s="462"/>
      <c r="AF423" s="360" t="str">
        <f t="shared" si="157"/>
        <v/>
      </c>
      <c r="AG423" s="360" t="str">
        <f t="shared" si="158"/>
        <v/>
      </c>
      <c r="AH423" s="361" t="str">
        <f t="shared" si="159"/>
        <v/>
      </c>
      <c r="AI423" s="361" t="str">
        <f t="shared" si="160"/>
        <v/>
      </c>
      <c r="AJ423" s="361" t="str">
        <f t="shared" si="161"/>
        <v/>
      </c>
      <c r="AK423" s="361" t="str">
        <f t="shared" si="162"/>
        <v/>
      </c>
      <c r="AL423" s="361" t="str">
        <f t="shared" si="163"/>
        <v/>
      </c>
      <c r="AM423" s="361" t="str">
        <f t="shared" si="164"/>
        <v/>
      </c>
      <c r="AN423" s="362" t="str">
        <f>IF(AF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2,FALSE),IF(OR(AJ423=1,AJ423=2),VLOOKUP(AH423,INDEX((係数_乗用_ガソリン,係数_乗用_CNG,係数_乗用_軽油,係数_乗用_メタノール,係数_乗用_LPG),1,1,AR423):INDEX((係数_乗用_ガソリン,係数_乗用_CNG,係数_乗用_軽油,係数_乗用_メタノール,係数_乗用_LPG),125,5,AR423),2,FALSE))))))</f>
        <v/>
      </c>
      <c r="AO423" s="362" t="str">
        <f>IF(T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3,FALSE),IF(OR(AJ423=1,AJ423=2),VLOOKUP(AH423,INDEX((係数_乗用_ガソリン,係数_乗用_CNG,係数_乗用_軽油,係数_乗用_メタノール,係数_乗用_LPG),1,1,AR423):INDEX((係数_乗用_ガソリン,係数_乗用_CNG,係数_乗用_軽油,係数_乗用_メタノール,係数_乗用_LPG),125,5,AR423),3,FALSE))))))</f>
        <v/>
      </c>
      <c r="AP423" s="361" t="str">
        <f t="shared" si="165"/>
        <v/>
      </c>
      <c r="AQ423" s="363" t="str">
        <f t="shared" si="166"/>
        <v/>
      </c>
      <c r="AR423" s="361" t="str">
        <f t="shared" si="167"/>
        <v/>
      </c>
      <c r="AS423" s="363" t="str">
        <f t="shared" si="168"/>
        <v/>
      </c>
      <c r="AT423" s="364" t="str">
        <f t="shared" si="169"/>
        <v/>
      </c>
      <c r="AX423" s="607" t="b">
        <f t="shared" si="177"/>
        <v>0</v>
      </c>
      <c r="AY423" s="6" t="str">
        <f t="shared" si="178"/>
        <v>FALSEFALSEFALSE</v>
      </c>
      <c r="AZ423" s="608">
        <f t="shared" si="170"/>
        <v>0</v>
      </c>
      <c r="BA423" s="609" t="str">
        <f t="shared" si="179"/>
        <v/>
      </c>
      <c r="BB423" s="609">
        <f t="shared" si="171"/>
        <v>0</v>
      </c>
      <c r="BC423" s="604" t="str">
        <f t="shared" si="172"/>
        <v/>
      </c>
    </row>
    <row r="424" spans="1:55">
      <c r="A424" s="366">
        <v>367</v>
      </c>
      <c r="B424" s="108"/>
      <c r="C424" s="286"/>
      <c r="D424" s="287"/>
      <c r="E424" s="287"/>
      <c r="F424" s="288"/>
      <c r="G424" s="290"/>
      <c r="H424" s="107"/>
      <c r="I424" s="290"/>
      <c r="J424" s="107"/>
      <c r="K424" s="358" t="str">
        <f t="shared" si="150"/>
        <v/>
      </c>
      <c r="L424" s="358">
        <f t="shared" si="173"/>
        <v>0</v>
      </c>
      <c r="M424" s="358">
        <f t="shared" si="174"/>
        <v>0</v>
      </c>
      <c r="N424" s="359" t="str">
        <f t="shared" si="175"/>
        <v/>
      </c>
      <c r="O424" s="359" t="str">
        <f t="shared" si="151"/>
        <v/>
      </c>
      <c r="P424" s="359" t="str">
        <f t="shared" si="152"/>
        <v/>
      </c>
      <c r="Q424" s="359" t="str">
        <f t="shared" si="153"/>
        <v/>
      </c>
      <c r="R424" s="359" t="str">
        <f t="shared" si="154"/>
        <v/>
      </c>
      <c r="S424" s="359" t="str">
        <f t="shared" si="155"/>
        <v/>
      </c>
      <c r="T424" s="431"/>
      <c r="U424" s="515"/>
      <c r="V424" s="108"/>
      <c r="W424" s="109"/>
      <c r="X424" s="110"/>
      <c r="Y424" s="111"/>
      <c r="Z424" s="113"/>
      <c r="AA424" s="112"/>
      <c r="AB424" s="431" t="str">
        <f t="shared" si="156"/>
        <v/>
      </c>
      <c r="AC424" s="704" t="str">
        <f t="shared" si="176"/>
        <v/>
      </c>
      <c r="AD424" s="622"/>
      <c r="AE424" s="462"/>
      <c r="AF424" s="360" t="str">
        <f t="shared" si="157"/>
        <v/>
      </c>
      <c r="AG424" s="360" t="str">
        <f t="shared" si="158"/>
        <v/>
      </c>
      <c r="AH424" s="361" t="str">
        <f t="shared" si="159"/>
        <v/>
      </c>
      <c r="AI424" s="361" t="str">
        <f t="shared" si="160"/>
        <v/>
      </c>
      <c r="AJ424" s="361" t="str">
        <f t="shared" si="161"/>
        <v/>
      </c>
      <c r="AK424" s="361" t="str">
        <f t="shared" si="162"/>
        <v/>
      </c>
      <c r="AL424" s="361" t="str">
        <f t="shared" si="163"/>
        <v/>
      </c>
      <c r="AM424" s="361" t="str">
        <f t="shared" si="164"/>
        <v/>
      </c>
      <c r="AN424" s="362" t="str">
        <f>IF(AF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2,FALSE),IF(OR(AJ424=1,AJ424=2),VLOOKUP(AH424,INDEX((係数_乗用_ガソリン,係数_乗用_CNG,係数_乗用_軽油,係数_乗用_メタノール,係数_乗用_LPG),1,1,AR424):INDEX((係数_乗用_ガソリン,係数_乗用_CNG,係数_乗用_軽油,係数_乗用_メタノール,係数_乗用_LPG),125,5,AR424),2,FALSE))))))</f>
        <v/>
      </c>
      <c r="AO424" s="362" t="str">
        <f>IF(T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3,FALSE),IF(OR(AJ424=1,AJ424=2),VLOOKUP(AH424,INDEX((係数_乗用_ガソリン,係数_乗用_CNG,係数_乗用_軽油,係数_乗用_メタノール,係数_乗用_LPG),1,1,AR424):INDEX((係数_乗用_ガソリン,係数_乗用_CNG,係数_乗用_軽油,係数_乗用_メタノール,係数_乗用_LPG),125,5,AR424),3,FALSE))))))</f>
        <v/>
      </c>
      <c r="AP424" s="361" t="str">
        <f t="shared" si="165"/>
        <v/>
      </c>
      <c r="AQ424" s="363" t="str">
        <f t="shared" si="166"/>
        <v/>
      </c>
      <c r="AR424" s="361" t="str">
        <f t="shared" si="167"/>
        <v/>
      </c>
      <c r="AS424" s="363" t="str">
        <f t="shared" si="168"/>
        <v/>
      </c>
      <c r="AT424" s="364" t="str">
        <f t="shared" si="169"/>
        <v/>
      </c>
      <c r="AX424" s="607" t="b">
        <f t="shared" si="177"/>
        <v>0</v>
      </c>
      <c r="AY424" s="6" t="str">
        <f t="shared" si="178"/>
        <v>FALSEFALSEFALSE</v>
      </c>
      <c r="AZ424" s="608">
        <f t="shared" si="170"/>
        <v>0</v>
      </c>
      <c r="BA424" s="609" t="str">
        <f t="shared" si="179"/>
        <v/>
      </c>
      <c r="BB424" s="609">
        <f t="shared" si="171"/>
        <v>0</v>
      </c>
      <c r="BC424" s="604" t="str">
        <f t="shared" si="172"/>
        <v/>
      </c>
    </row>
    <row r="425" spans="1:55">
      <c r="A425" s="366">
        <v>368</v>
      </c>
      <c r="B425" s="108"/>
      <c r="C425" s="286"/>
      <c r="D425" s="287"/>
      <c r="E425" s="287"/>
      <c r="F425" s="288"/>
      <c r="G425" s="290"/>
      <c r="H425" s="107"/>
      <c r="I425" s="290"/>
      <c r="J425" s="107"/>
      <c r="K425" s="358" t="str">
        <f t="shared" si="150"/>
        <v/>
      </c>
      <c r="L425" s="358">
        <f t="shared" si="173"/>
        <v>0</v>
      </c>
      <c r="M425" s="358">
        <f t="shared" si="174"/>
        <v>0</v>
      </c>
      <c r="N425" s="359" t="str">
        <f t="shared" si="175"/>
        <v/>
      </c>
      <c r="O425" s="359" t="str">
        <f t="shared" si="151"/>
        <v/>
      </c>
      <c r="P425" s="359" t="str">
        <f t="shared" si="152"/>
        <v/>
      </c>
      <c r="Q425" s="359" t="str">
        <f t="shared" si="153"/>
        <v/>
      </c>
      <c r="R425" s="359" t="str">
        <f t="shared" si="154"/>
        <v/>
      </c>
      <c r="S425" s="359" t="str">
        <f t="shared" si="155"/>
        <v/>
      </c>
      <c r="T425" s="431"/>
      <c r="U425" s="515"/>
      <c r="V425" s="108"/>
      <c r="W425" s="109"/>
      <c r="X425" s="110"/>
      <c r="Y425" s="111"/>
      <c r="Z425" s="113"/>
      <c r="AA425" s="112"/>
      <c r="AB425" s="431" t="str">
        <f t="shared" si="156"/>
        <v/>
      </c>
      <c r="AC425" s="704" t="str">
        <f t="shared" si="176"/>
        <v/>
      </c>
      <c r="AD425" s="622"/>
      <c r="AE425" s="462"/>
      <c r="AF425" s="360" t="str">
        <f t="shared" si="157"/>
        <v/>
      </c>
      <c r="AG425" s="360" t="str">
        <f t="shared" si="158"/>
        <v/>
      </c>
      <c r="AH425" s="361" t="str">
        <f t="shared" si="159"/>
        <v/>
      </c>
      <c r="AI425" s="361" t="str">
        <f t="shared" si="160"/>
        <v/>
      </c>
      <c r="AJ425" s="361" t="str">
        <f t="shared" si="161"/>
        <v/>
      </c>
      <c r="AK425" s="361" t="str">
        <f t="shared" si="162"/>
        <v/>
      </c>
      <c r="AL425" s="361" t="str">
        <f t="shared" si="163"/>
        <v/>
      </c>
      <c r="AM425" s="361" t="str">
        <f t="shared" si="164"/>
        <v/>
      </c>
      <c r="AN425" s="362" t="str">
        <f>IF(AF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2,FALSE),IF(OR(AJ425=1,AJ425=2),VLOOKUP(AH425,INDEX((係数_乗用_ガソリン,係数_乗用_CNG,係数_乗用_軽油,係数_乗用_メタノール,係数_乗用_LPG),1,1,AR425):INDEX((係数_乗用_ガソリン,係数_乗用_CNG,係数_乗用_軽油,係数_乗用_メタノール,係数_乗用_LPG),125,5,AR425),2,FALSE))))))</f>
        <v/>
      </c>
      <c r="AO425" s="362" t="str">
        <f>IF(T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3,FALSE),IF(OR(AJ425=1,AJ425=2),VLOOKUP(AH425,INDEX((係数_乗用_ガソリン,係数_乗用_CNG,係数_乗用_軽油,係数_乗用_メタノール,係数_乗用_LPG),1,1,AR425):INDEX((係数_乗用_ガソリン,係数_乗用_CNG,係数_乗用_軽油,係数_乗用_メタノール,係数_乗用_LPG),125,5,AR425),3,FALSE))))))</f>
        <v/>
      </c>
      <c r="AP425" s="361" t="str">
        <f t="shared" si="165"/>
        <v/>
      </c>
      <c r="AQ425" s="363" t="str">
        <f t="shared" si="166"/>
        <v/>
      </c>
      <c r="AR425" s="361" t="str">
        <f t="shared" si="167"/>
        <v/>
      </c>
      <c r="AS425" s="363" t="str">
        <f t="shared" si="168"/>
        <v/>
      </c>
      <c r="AT425" s="364" t="str">
        <f t="shared" si="169"/>
        <v/>
      </c>
      <c r="AX425" s="607" t="b">
        <f t="shared" si="177"/>
        <v>0</v>
      </c>
      <c r="AY425" s="6" t="str">
        <f t="shared" si="178"/>
        <v>FALSEFALSEFALSE</v>
      </c>
      <c r="AZ425" s="608">
        <f t="shared" si="170"/>
        <v>0</v>
      </c>
      <c r="BA425" s="609" t="str">
        <f t="shared" si="179"/>
        <v/>
      </c>
      <c r="BB425" s="609">
        <f t="shared" si="171"/>
        <v>0</v>
      </c>
      <c r="BC425" s="604" t="str">
        <f t="shared" si="172"/>
        <v/>
      </c>
    </row>
    <row r="426" spans="1:55">
      <c r="A426" s="366">
        <v>369</v>
      </c>
      <c r="B426" s="108"/>
      <c r="C426" s="286"/>
      <c r="D426" s="287"/>
      <c r="E426" s="287"/>
      <c r="F426" s="288"/>
      <c r="G426" s="290"/>
      <c r="H426" s="107"/>
      <c r="I426" s="290"/>
      <c r="J426" s="107"/>
      <c r="K426" s="358" t="str">
        <f t="shared" si="150"/>
        <v/>
      </c>
      <c r="L426" s="358">
        <f t="shared" si="173"/>
        <v>0</v>
      </c>
      <c r="M426" s="358">
        <f t="shared" si="174"/>
        <v>0</v>
      </c>
      <c r="N426" s="359" t="str">
        <f t="shared" si="175"/>
        <v/>
      </c>
      <c r="O426" s="359" t="str">
        <f t="shared" si="151"/>
        <v/>
      </c>
      <c r="P426" s="359" t="str">
        <f t="shared" si="152"/>
        <v/>
      </c>
      <c r="Q426" s="359" t="str">
        <f t="shared" si="153"/>
        <v/>
      </c>
      <c r="R426" s="359" t="str">
        <f t="shared" si="154"/>
        <v/>
      </c>
      <c r="S426" s="359" t="str">
        <f t="shared" si="155"/>
        <v/>
      </c>
      <c r="T426" s="431"/>
      <c r="U426" s="515"/>
      <c r="V426" s="108"/>
      <c r="W426" s="109"/>
      <c r="X426" s="110"/>
      <c r="Y426" s="111"/>
      <c r="Z426" s="113"/>
      <c r="AA426" s="112"/>
      <c r="AB426" s="431" t="str">
        <f t="shared" si="156"/>
        <v/>
      </c>
      <c r="AC426" s="704" t="str">
        <f t="shared" si="176"/>
        <v/>
      </c>
      <c r="AD426" s="622"/>
      <c r="AE426" s="462"/>
      <c r="AF426" s="360" t="str">
        <f t="shared" si="157"/>
        <v/>
      </c>
      <c r="AG426" s="360" t="str">
        <f t="shared" si="158"/>
        <v/>
      </c>
      <c r="AH426" s="361" t="str">
        <f t="shared" si="159"/>
        <v/>
      </c>
      <c r="AI426" s="361" t="str">
        <f t="shared" si="160"/>
        <v/>
      </c>
      <c r="AJ426" s="361" t="str">
        <f t="shared" si="161"/>
        <v/>
      </c>
      <c r="AK426" s="361" t="str">
        <f t="shared" si="162"/>
        <v/>
      </c>
      <c r="AL426" s="361" t="str">
        <f t="shared" si="163"/>
        <v/>
      </c>
      <c r="AM426" s="361" t="str">
        <f t="shared" si="164"/>
        <v/>
      </c>
      <c r="AN426" s="362" t="str">
        <f>IF(AF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2,FALSE),IF(OR(AJ426=1,AJ426=2),VLOOKUP(AH426,INDEX((係数_乗用_ガソリン,係数_乗用_CNG,係数_乗用_軽油,係数_乗用_メタノール,係数_乗用_LPG),1,1,AR426):INDEX((係数_乗用_ガソリン,係数_乗用_CNG,係数_乗用_軽油,係数_乗用_メタノール,係数_乗用_LPG),125,5,AR426),2,FALSE))))))</f>
        <v/>
      </c>
      <c r="AO426" s="362" t="str">
        <f>IF(T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3,FALSE),IF(OR(AJ426=1,AJ426=2),VLOOKUP(AH426,INDEX((係数_乗用_ガソリン,係数_乗用_CNG,係数_乗用_軽油,係数_乗用_メタノール,係数_乗用_LPG),1,1,AR426):INDEX((係数_乗用_ガソリン,係数_乗用_CNG,係数_乗用_軽油,係数_乗用_メタノール,係数_乗用_LPG),125,5,AR426),3,FALSE))))))</f>
        <v/>
      </c>
      <c r="AP426" s="361" t="str">
        <f t="shared" si="165"/>
        <v/>
      </c>
      <c r="AQ426" s="363" t="str">
        <f t="shared" si="166"/>
        <v/>
      </c>
      <c r="AR426" s="361" t="str">
        <f t="shared" si="167"/>
        <v/>
      </c>
      <c r="AS426" s="363" t="str">
        <f t="shared" si="168"/>
        <v/>
      </c>
      <c r="AT426" s="364" t="str">
        <f t="shared" si="169"/>
        <v/>
      </c>
      <c r="AX426" s="607" t="b">
        <f t="shared" si="177"/>
        <v>0</v>
      </c>
      <c r="AY426" s="6" t="str">
        <f t="shared" si="178"/>
        <v>FALSEFALSEFALSE</v>
      </c>
      <c r="AZ426" s="608">
        <f t="shared" si="170"/>
        <v>0</v>
      </c>
      <c r="BA426" s="609" t="str">
        <f t="shared" si="179"/>
        <v/>
      </c>
      <c r="BB426" s="609">
        <f t="shared" si="171"/>
        <v>0</v>
      </c>
      <c r="BC426" s="604" t="str">
        <f t="shared" si="172"/>
        <v/>
      </c>
    </row>
    <row r="427" spans="1:55">
      <c r="A427" s="366">
        <v>370</v>
      </c>
      <c r="B427" s="108"/>
      <c r="C427" s="286"/>
      <c r="D427" s="287"/>
      <c r="E427" s="287"/>
      <c r="F427" s="288"/>
      <c r="G427" s="290"/>
      <c r="H427" s="107"/>
      <c r="I427" s="290"/>
      <c r="J427" s="107"/>
      <c r="K427" s="358" t="str">
        <f t="shared" si="150"/>
        <v/>
      </c>
      <c r="L427" s="358">
        <f t="shared" si="173"/>
        <v>0</v>
      </c>
      <c r="M427" s="358">
        <f t="shared" si="174"/>
        <v>0</v>
      </c>
      <c r="N427" s="359" t="str">
        <f t="shared" si="175"/>
        <v/>
      </c>
      <c r="O427" s="359" t="str">
        <f t="shared" si="151"/>
        <v/>
      </c>
      <c r="P427" s="359" t="str">
        <f t="shared" si="152"/>
        <v/>
      </c>
      <c r="Q427" s="359" t="str">
        <f t="shared" si="153"/>
        <v/>
      </c>
      <c r="R427" s="359" t="str">
        <f t="shared" si="154"/>
        <v/>
      </c>
      <c r="S427" s="359" t="str">
        <f t="shared" si="155"/>
        <v/>
      </c>
      <c r="T427" s="431"/>
      <c r="U427" s="515"/>
      <c r="V427" s="108"/>
      <c r="W427" s="109"/>
      <c r="X427" s="110"/>
      <c r="Y427" s="111"/>
      <c r="Z427" s="113"/>
      <c r="AA427" s="112"/>
      <c r="AB427" s="431" t="str">
        <f t="shared" si="156"/>
        <v/>
      </c>
      <c r="AC427" s="704" t="str">
        <f t="shared" si="176"/>
        <v/>
      </c>
      <c r="AD427" s="622"/>
      <c r="AE427" s="462"/>
      <c r="AF427" s="360" t="str">
        <f t="shared" si="157"/>
        <v/>
      </c>
      <c r="AG427" s="360" t="str">
        <f t="shared" si="158"/>
        <v/>
      </c>
      <c r="AH427" s="361" t="str">
        <f t="shared" si="159"/>
        <v/>
      </c>
      <c r="AI427" s="361" t="str">
        <f t="shared" si="160"/>
        <v/>
      </c>
      <c r="AJ427" s="361" t="str">
        <f t="shared" si="161"/>
        <v/>
      </c>
      <c r="AK427" s="361" t="str">
        <f t="shared" si="162"/>
        <v/>
      </c>
      <c r="AL427" s="361" t="str">
        <f t="shared" si="163"/>
        <v/>
      </c>
      <c r="AM427" s="361" t="str">
        <f t="shared" si="164"/>
        <v/>
      </c>
      <c r="AN427" s="362" t="str">
        <f>IF(AF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2,FALSE),IF(OR(AJ427=1,AJ427=2),VLOOKUP(AH427,INDEX((係数_乗用_ガソリン,係数_乗用_CNG,係数_乗用_軽油,係数_乗用_メタノール,係数_乗用_LPG),1,1,AR427):INDEX((係数_乗用_ガソリン,係数_乗用_CNG,係数_乗用_軽油,係数_乗用_メタノール,係数_乗用_LPG),125,5,AR427),2,FALSE))))))</f>
        <v/>
      </c>
      <c r="AO427" s="362" t="str">
        <f>IF(T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3,FALSE),IF(OR(AJ427=1,AJ427=2),VLOOKUP(AH427,INDEX((係数_乗用_ガソリン,係数_乗用_CNG,係数_乗用_軽油,係数_乗用_メタノール,係数_乗用_LPG),1,1,AR427):INDEX((係数_乗用_ガソリン,係数_乗用_CNG,係数_乗用_軽油,係数_乗用_メタノール,係数_乗用_LPG),125,5,AR427),3,FALSE))))))</f>
        <v/>
      </c>
      <c r="AP427" s="361" t="str">
        <f t="shared" si="165"/>
        <v/>
      </c>
      <c r="AQ427" s="363" t="str">
        <f t="shared" si="166"/>
        <v/>
      </c>
      <c r="AR427" s="361" t="str">
        <f t="shared" si="167"/>
        <v/>
      </c>
      <c r="AS427" s="363" t="str">
        <f t="shared" si="168"/>
        <v/>
      </c>
      <c r="AT427" s="364" t="str">
        <f t="shared" si="169"/>
        <v/>
      </c>
      <c r="AX427" s="607" t="b">
        <f t="shared" si="177"/>
        <v>0</v>
      </c>
      <c r="AY427" s="6" t="str">
        <f t="shared" si="178"/>
        <v>FALSEFALSEFALSE</v>
      </c>
      <c r="AZ427" s="608">
        <f t="shared" si="170"/>
        <v>0</v>
      </c>
      <c r="BA427" s="609" t="str">
        <f t="shared" si="179"/>
        <v/>
      </c>
      <c r="BB427" s="609">
        <f t="shared" si="171"/>
        <v>0</v>
      </c>
      <c r="BC427" s="604" t="str">
        <f t="shared" si="172"/>
        <v/>
      </c>
    </row>
    <row r="428" spans="1:55">
      <c r="A428" s="366">
        <v>371</v>
      </c>
      <c r="B428" s="108"/>
      <c r="C428" s="286"/>
      <c r="D428" s="287"/>
      <c r="E428" s="287"/>
      <c r="F428" s="288"/>
      <c r="G428" s="290"/>
      <c r="H428" s="107"/>
      <c r="I428" s="290"/>
      <c r="J428" s="107"/>
      <c r="K428" s="358" t="str">
        <f t="shared" si="150"/>
        <v/>
      </c>
      <c r="L428" s="358">
        <f t="shared" si="173"/>
        <v>0</v>
      </c>
      <c r="M428" s="358">
        <f t="shared" si="174"/>
        <v>0</v>
      </c>
      <c r="N428" s="359" t="str">
        <f t="shared" si="175"/>
        <v/>
      </c>
      <c r="O428" s="359" t="str">
        <f t="shared" si="151"/>
        <v/>
      </c>
      <c r="P428" s="359" t="str">
        <f t="shared" si="152"/>
        <v/>
      </c>
      <c r="Q428" s="359" t="str">
        <f t="shared" si="153"/>
        <v/>
      </c>
      <c r="R428" s="359" t="str">
        <f t="shared" si="154"/>
        <v/>
      </c>
      <c r="S428" s="359" t="str">
        <f t="shared" si="155"/>
        <v/>
      </c>
      <c r="T428" s="431"/>
      <c r="U428" s="515"/>
      <c r="V428" s="108"/>
      <c r="W428" s="109"/>
      <c r="X428" s="110"/>
      <c r="Y428" s="111"/>
      <c r="Z428" s="113"/>
      <c r="AA428" s="112"/>
      <c r="AB428" s="431" t="str">
        <f t="shared" si="156"/>
        <v/>
      </c>
      <c r="AC428" s="704" t="str">
        <f t="shared" si="176"/>
        <v/>
      </c>
      <c r="AD428" s="622"/>
      <c r="AE428" s="462"/>
      <c r="AF428" s="360" t="str">
        <f t="shared" si="157"/>
        <v/>
      </c>
      <c r="AG428" s="360" t="str">
        <f t="shared" si="158"/>
        <v/>
      </c>
      <c r="AH428" s="361" t="str">
        <f t="shared" si="159"/>
        <v/>
      </c>
      <c r="AI428" s="361" t="str">
        <f t="shared" si="160"/>
        <v/>
      </c>
      <c r="AJ428" s="361" t="str">
        <f t="shared" si="161"/>
        <v/>
      </c>
      <c r="AK428" s="361" t="str">
        <f t="shared" si="162"/>
        <v/>
      </c>
      <c r="AL428" s="361" t="str">
        <f t="shared" si="163"/>
        <v/>
      </c>
      <c r="AM428" s="361" t="str">
        <f t="shared" si="164"/>
        <v/>
      </c>
      <c r="AN428" s="362" t="str">
        <f>IF(AF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2,FALSE),IF(OR(AJ428=1,AJ428=2),VLOOKUP(AH428,INDEX((係数_乗用_ガソリン,係数_乗用_CNG,係数_乗用_軽油,係数_乗用_メタノール,係数_乗用_LPG),1,1,AR428):INDEX((係数_乗用_ガソリン,係数_乗用_CNG,係数_乗用_軽油,係数_乗用_メタノール,係数_乗用_LPG),125,5,AR428),2,FALSE))))))</f>
        <v/>
      </c>
      <c r="AO428" s="362" t="str">
        <f>IF(T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3,FALSE),IF(OR(AJ428=1,AJ428=2),VLOOKUP(AH428,INDEX((係数_乗用_ガソリン,係数_乗用_CNG,係数_乗用_軽油,係数_乗用_メタノール,係数_乗用_LPG),1,1,AR428):INDEX((係数_乗用_ガソリン,係数_乗用_CNG,係数_乗用_軽油,係数_乗用_メタノール,係数_乗用_LPG),125,5,AR428),3,FALSE))))))</f>
        <v/>
      </c>
      <c r="AP428" s="361" t="str">
        <f t="shared" si="165"/>
        <v/>
      </c>
      <c r="AQ428" s="363" t="str">
        <f t="shared" si="166"/>
        <v/>
      </c>
      <c r="AR428" s="361" t="str">
        <f t="shared" si="167"/>
        <v/>
      </c>
      <c r="AS428" s="363" t="str">
        <f t="shared" si="168"/>
        <v/>
      </c>
      <c r="AT428" s="364" t="str">
        <f t="shared" si="169"/>
        <v/>
      </c>
      <c r="AX428" s="607" t="b">
        <f t="shared" si="177"/>
        <v>0</v>
      </c>
      <c r="AY428" s="6" t="str">
        <f t="shared" si="178"/>
        <v>FALSEFALSEFALSE</v>
      </c>
      <c r="AZ428" s="608">
        <f t="shared" si="170"/>
        <v>0</v>
      </c>
      <c r="BA428" s="609" t="str">
        <f t="shared" si="179"/>
        <v/>
      </c>
      <c r="BB428" s="609">
        <f t="shared" si="171"/>
        <v>0</v>
      </c>
      <c r="BC428" s="604" t="str">
        <f t="shared" si="172"/>
        <v/>
      </c>
    </row>
    <row r="429" spans="1:55">
      <c r="A429" s="366">
        <v>372</v>
      </c>
      <c r="B429" s="108"/>
      <c r="C429" s="286"/>
      <c r="D429" s="287"/>
      <c r="E429" s="287"/>
      <c r="F429" s="288"/>
      <c r="G429" s="290"/>
      <c r="H429" s="107"/>
      <c r="I429" s="290"/>
      <c r="J429" s="107"/>
      <c r="K429" s="358" t="str">
        <f t="shared" si="150"/>
        <v/>
      </c>
      <c r="L429" s="358">
        <f t="shared" si="173"/>
        <v>0</v>
      </c>
      <c r="M429" s="358">
        <f t="shared" si="174"/>
        <v>0</v>
      </c>
      <c r="N429" s="359" t="str">
        <f t="shared" si="175"/>
        <v/>
      </c>
      <c r="O429" s="359" t="str">
        <f t="shared" si="151"/>
        <v/>
      </c>
      <c r="P429" s="359" t="str">
        <f t="shared" si="152"/>
        <v/>
      </c>
      <c r="Q429" s="359" t="str">
        <f t="shared" si="153"/>
        <v/>
      </c>
      <c r="R429" s="359" t="str">
        <f t="shared" si="154"/>
        <v/>
      </c>
      <c r="S429" s="359" t="str">
        <f t="shared" si="155"/>
        <v/>
      </c>
      <c r="T429" s="431"/>
      <c r="U429" s="515"/>
      <c r="V429" s="108"/>
      <c r="W429" s="109"/>
      <c r="X429" s="110"/>
      <c r="Y429" s="111"/>
      <c r="Z429" s="113"/>
      <c r="AA429" s="112"/>
      <c r="AB429" s="431" t="str">
        <f t="shared" si="156"/>
        <v/>
      </c>
      <c r="AC429" s="704" t="str">
        <f t="shared" si="176"/>
        <v/>
      </c>
      <c r="AD429" s="622"/>
      <c r="AE429" s="462"/>
      <c r="AF429" s="360" t="str">
        <f t="shared" si="157"/>
        <v/>
      </c>
      <c r="AG429" s="360" t="str">
        <f t="shared" si="158"/>
        <v/>
      </c>
      <c r="AH429" s="361" t="str">
        <f t="shared" si="159"/>
        <v/>
      </c>
      <c r="AI429" s="361" t="str">
        <f t="shared" si="160"/>
        <v/>
      </c>
      <c r="AJ429" s="361" t="str">
        <f t="shared" si="161"/>
        <v/>
      </c>
      <c r="AK429" s="361" t="str">
        <f t="shared" si="162"/>
        <v/>
      </c>
      <c r="AL429" s="361" t="str">
        <f t="shared" si="163"/>
        <v/>
      </c>
      <c r="AM429" s="361" t="str">
        <f t="shared" si="164"/>
        <v/>
      </c>
      <c r="AN429" s="362" t="str">
        <f>IF(AF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2,FALSE),IF(OR(AJ429=1,AJ429=2),VLOOKUP(AH429,INDEX((係数_乗用_ガソリン,係数_乗用_CNG,係数_乗用_軽油,係数_乗用_メタノール,係数_乗用_LPG),1,1,AR429):INDEX((係数_乗用_ガソリン,係数_乗用_CNG,係数_乗用_軽油,係数_乗用_メタノール,係数_乗用_LPG),125,5,AR429),2,FALSE))))))</f>
        <v/>
      </c>
      <c r="AO429" s="362" t="str">
        <f>IF(T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3,FALSE),IF(OR(AJ429=1,AJ429=2),VLOOKUP(AH429,INDEX((係数_乗用_ガソリン,係数_乗用_CNG,係数_乗用_軽油,係数_乗用_メタノール,係数_乗用_LPG),1,1,AR429):INDEX((係数_乗用_ガソリン,係数_乗用_CNG,係数_乗用_軽油,係数_乗用_メタノール,係数_乗用_LPG),125,5,AR429),3,FALSE))))))</f>
        <v/>
      </c>
      <c r="AP429" s="361" t="str">
        <f t="shared" si="165"/>
        <v/>
      </c>
      <c r="AQ429" s="363" t="str">
        <f t="shared" si="166"/>
        <v/>
      </c>
      <c r="AR429" s="361" t="str">
        <f t="shared" si="167"/>
        <v/>
      </c>
      <c r="AS429" s="363" t="str">
        <f t="shared" si="168"/>
        <v/>
      </c>
      <c r="AT429" s="364" t="str">
        <f t="shared" si="169"/>
        <v/>
      </c>
      <c r="AX429" s="607" t="b">
        <f t="shared" si="177"/>
        <v>0</v>
      </c>
      <c r="AY429" s="6" t="str">
        <f t="shared" si="178"/>
        <v>FALSEFALSEFALSE</v>
      </c>
      <c r="AZ429" s="608">
        <f t="shared" si="170"/>
        <v>0</v>
      </c>
      <c r="BA429" s="609" t="str">
        <f t="shared" si="179"/>
        <v/>
      </c>
      <c r="BB429" s="609">
        <f t="shared" si="171"/>
        <v>0</v>
      </c>
      <c r="BC429" s="604" t="str">
        <f t="shared" si="172"/>
        <v/>
      </c>
    </row>
    <row r="430" spans="1:55">
      <c r="A430" s="366">
        <v>373</v>
      </c>
      <c r="B430" s="108"/>
      <c r="C430" s="286"/>
      <c r="D430" s="287"/>
      <c r="E430" s="287"/>
      <c r="F430" s="288"/>
      <c r="G430" s="290"/>
      <c r="H430" s="107"/>
      <c r="I430" s="290"/>
      <c r="J430" s="107"/>
      <c r="K430" s="358" t="str">
        <f t="shared" si="150"/>
        <v/>
      </c>
      <c r="L430" s="358">
        <f t="shared" si="173"/>
        <v>0</v>
      </c>
      <c r="M430" s="358">
        <f t="shared" si="174"/>
        <v>0</v>
      </c>
      <c r="N430" s="359" t="str">
        <f t="shared" si="175"/>
        <v/>
      </c>
      <c r="O430" s="359" t="str">
        <f t="shared" si="151"/>
        <v/>
      </c>
      <c r="P430" s="359" t="str">
        <f t="shared" si="152"/>
        <v/>
      </c>
      <c r="Q430" s="359" t="str">
        <f t="shared" si="153"/>
        <v/>
      </c>
      <c r="R430" s="359" t="str">
        <f t="shared" si="154"/>
        <v/>
      </c>
      <c r="S430" s="359" t="str">
        <f t="shared" si="155"/>
        <v/>
      </c>
      <c r="T430" s="431"/>
      <c r="U430" s="515"/>
      <c r="V430" s="108"/>
      <c r="W430" s="109"/>
      <c r="X430" s="110"/>
      <c r="Y430" s="111"/>
      <c r="Z430" s="113"/>
      <c r="AA430" s="112"/>
      <c r="AB430" s="431" t="str">
        <f t="shared" si="156"/>
        <v/>
      </c>
      <c r="AC430" s="704" t="str">
        <f t="shared" si="176"/>
        <v/>
      </c>
      <c r="AD430" s="622"/>
      <c r="AE430" s="462"/>
      <c r="AF430" s="360" t="str">
        <f t="shared" si="157"/>
        <v/>
      </c>
      <c r="AG430" s="360" t="str">
        <f t="shared" si="158"/>
        <v/>
      </c>
      <c r="AH430" s="361" t="str">
        <f t="shared" si="159"/>
        <v/>
      </c>
      <c r="AI430" s="361" t="str">
        <f t="shared" si="160"/>
        <v/>
      </c>
      <c r="AJ430" s="361" t="str">
        <f t="shared" si="161"/>
        <v/>
      </c>
      <c r="AK430" s="361" t="str">
        <f t="shared" si="162"/>
        <v/>
      </c>
      <c r="AL430" s="361" t="str">
        <f t="shared" si="163"/>
        <v/>
      </c>
      <c r="AM430" s="361" t="str">
        <f t="shared" si="164"/>
        <v/>
      </c>
      <c r="AN430" s="362" t="str">
        <f>IF(AF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2,FALSE),IF(OR(AJ430=1,AJ430=2),VLOOKUP(AH430,INDEX((係数_乗用_ガソリン,係数_乗用_CNG,係数_乗用_軽油,係数_乗用_メタノール,係数_乗用_LPG),1,1,AR430):INDEX((係数_乗用_ガソリン,係数_乗用_CNG,係数_乗用_軽油,係数_乗用_メタノール,係数_乗用_LPG),125,5,AR430),2,FALSE))))))</f>
        <v/>
      </c>
      <c r="AO430" s="362" t="str">
        <f>IF(T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3,FALSE),IF(OR(AJ430=1,AJ430=2),VLOOKUP(AH430,INDEX((係数_乗用_ガソリン,係数_乗用_CNG,係数_乗用_軽油,係数_乗用_メタノール,係数_乗用_LPG),1,1,AR430):INDEX((係数_乗用_ガソリン,係数_乗用_CNG,係数_乗用_軽油,係数_乗用_メタノール,係数_乗用_LPG),125,5,AR430),3,FALSE))))))</f>
        <v/>
      </c>
      <c r="AP430" s="361" t="str">
        <f t="shared" si="165"/>
        <v/>
      </c>
      <c r="AQ430" s="363" t="str">
        <f t="shared" si="166"/>
        <v/>
      </c>
      <c r="AR430" s="361" t="str">
        <f t="shared" si="167"/>
        <v/>
      </c>
      <c r="AS430" s="363" t="str">
        <f t="shared" si="168"/>
        <v/>
      </c>
      <c r="AT430" s="364" t="str">
        <f t="shared" si="169"/>
        <v/>
      </c>
      <c r="AX430" s="607" t="b">
        <f t="shared" si="177"/>
        <v>0</v>
      </c>
      <c r="AY430" s="6" t="str">
        <f t="shared" si="178"/>
        <v>FALSEFALSEFALSE</v>
      </c>
      <c r="AZ430" s="608">
        <f t="shared" si="170"/>
        <v>0</v>
      </c>
      <c r="BA430" s="609" t="str">
        <f t="shared" si="179"/>
        <v/>
      </c>
      <c r="BB430" s="609">
        <f t="shared" si="171"/>
        <v>0</v>
      </c>
      <c r="BC430" s="604" t="str">
        <f t="shared" si="172"/>
        <v/>
      </c>
    </row>
    <row r="431" spans="1:55">
      <c r="A431" s="366">
        <v>374</v>
      </c>
      <c r="B431" s="108"/>
      <c r="C431" s="286"/>
      <c r="D431" s="287"/>
      <c r="E431" s="287"/>
      <c r="F431" s="288"/>
      <c r="G431" s="290"/>
      <c r="H431" s="107"/>
      <c r="I431" s="290"/>
      <c r="J431" s="107"/>
      <c r="K431" s="358" t="str">
        <f t="shared" si="150"/>
        <v/>
      </c>
      <c r="L431" s="358">
        <f t="shared" si="173"/>
        <v>0</v>
      </c>
      <c r="M431" s="358">
        <f t="shared" si="174"/>
        <v>0</v>
      </c>
      <c r="N431" s="359" t="str">
        <f t="shared" si="175"/>
        <v/>
      </c>
      <c r="O431" s="359" t="str">
        <f t="shared" si="151"/>
        <v/>
      </c>
      <c r="P431" s="359" t="str">
        <f t="shared" si="152"/>
        <v/>
      </c>
      <c r="Q431" s="359" t="str">
        <f t="shared" si="153"/>
        <v/>
      </c>
      <c r="R431" s="359" t="str">
        <f t="shared" si="154"/>
        <v/>
      </c>
      <c r="S431" s="359" t="str">
        <f t="shared" si="155"/>
        <v/>
      </c>
      <c r="T431" s="431"/>
      <c r="U431" s="515"/>
      <c r="V431" s="108"/>
      <c r="W431" s="109"/>
      <c r="X431" s="110"/>
      <c r="Y431" s="111"/>
      <c r="Z431" s="113"/>
      <c r="AA431" s="112"/>
      <c r="AB431" s="431" t="str">
        <f t="shared" si="156"/>
        <v/>
      </c>
      <c r="AC431" s="704" t="str">
        <f t="shared" si="176"/>
        <v/>
      </c>
      <c r="AD431" s="622"/>
      <c r="AE431" s="462"/>
      <c r="AF431" s="360" t="str">
        <f t="shared" si="157"/>
        <v/>
      </c>
      <c r="AG431" s="360" t="str">
        <f t="shared" si="158"/>
        <v/>
      </c>
      <c r="AH431" s="361" t="str">
        <f t="shared" si="159"/>
        <v/>
      </c>
      <c r="AI431" s="361" t="str">
        <f t="shared" si="160"/>
        <v/>
      </c>
      <c r="AJ431" s="361" t="str">
        <f t="shared" si="161"/>
        <v/>
      </c>
      <c r="AK431" s="361" t="str">
        <f t="shared" si="162"/>
        <v/>
      </c>
      <c r="AL431" s="361" t="str">
        <f t="shared" si="163"/>
        <v/>
      </c>
      <c r="AM431" s="361" t="str">
        <f t="shared" si="164"/>
        <v/>
      </c>
      <c r="AN431" s="362" t="str">
        <f>IF(AF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2,FALSE),IF(OR(AJ431=1,AJ431=2),VLOOKUP(AH431,INDEX((係数_乗用_ガソリン,係数_乗用_CNG,係数_乗用_軽油,係数_乗用_メタノール,係数_乗用_LPG),1,1,AR431):INDEX((係数_乗用_ガソリン,係数_乗用_CNG,係数_乗用_軽油,係数_乗用_メタノール,係数_乗用_LPG),125,5,AR431),2,FALSE))))))</f>
        <v/>
      </c>
      <c r="AO431" s="362" t="str">
        <f>IF(T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3,FALSE),IF(OR(AJ431=1,AJ431=2),VLOOKUP(AH431,INDEX((係数_乗用_ガソリン,係数_乗用_CNG,係数_乗用_軽油,係数_乗用_メタノール,係数_乗用_LPG),1,1,AR431):INDEX((係数_乗用_ガソリン,係数_乗用_CNG,係数_乗用_軽油,係数_乗用_メタノール,係数_乗用_LPG),125,5,AR431),3,FALSE))))))</f>
        <v/>
      </c>
      <c r="AP431" s="361" t="str">
        <f t="shared" si="165"/>
        <v/>
      </c>
      <c r="AQ431" s="363" t="str">
        <f t="shared" si="166"/>
        <v/>
      </c>
      <c r="AR431" s="361" t="str">
        <f t="shared" si="167"/>
        <v/>
      </c>
      <c r="AS431" s="363" t="str">
        <f t="shared" si="168"/>
        <v/>
      </c>
      <c r="AT431" s="364" t="str">
        <f t="shared" si="169"/>
        <v/>
      </c>
      <c r="AX431" s="607" t="b">
        <f t="shared" si="177"/>
        <v>0</v>
      </c>
      <c r="AY431" s="6" t="str">
        <f t="shared" si="178"/>
        <v>FALSEFALSEFALSE</v>
      </c>
      <c r="AZ431" s="608">
        <f t="shared" si="170"/>
        <v>0</v>
      </c>
      <c r="BA431" s="609" t="str">
        <f t="shared" si="179"/>
        <v/>
      </c>
      <c r="BB431" s="609">
        <f t="shared" si="171"/>
        <v>0</v>
      </c>
      <c r="BC431" s="604" t="str">
        <f t="shared" si="172"/>
        <v/>
      </c>
    </row>
    <row r="432" spans="1:55">
      <c r="A432" s="366">
        <v>375</v>
      </c>
      <c r="B432" s="108"/>
      <c r="C432" s="286"/>
      <c r="D432" s="287"/>
      <c r="E432" s="287"/>
      <c r="F432" s="288"/>
      <c r="G432" s="290"/>
      <c r="H432" s="107"/>
      <c r="I432" s="290"/>
      <c r="J432" s="107"/>
      <c r="K432" s="358" t="str">
        <f t="shared" si="150"/>
        <v/>
      </c>
      <c r="L432" s="358">
        <f t="shared" si="173"/>
        <v>0</v>
      </c>
      <c r="M432" s="358">
        <f t="shared" si="174"/>
        <v>0</v>
      </c>
      <c r="N432" s="359" t="str">
        <f t="shared" si="175"/>
        <v/>
      </c>
      <c r="O432" s="359" t="str">
        <f t="shared" si="151"/>
        <v/>
      </c>
      <c r="P432" s="359" t="str">
        <f t="shared" si="152"/>
        <v/>
      </c>
      <c r="Q432" s="359" t="str">
        <f t="shared" si="153"/>
        <v/>
      </c>
      <c r="R432" s="359" t="str">
        <f t="shared" si="154"/>
        <v/>
      </c>
      <c r="S432" s="359" t="str">
        <f t="shared" si="155"/>
        <v/>
      </c>
      <c r="T432" s="431"/>
      <c r="U432" s="515"/>
      <c r="V432" s="108"/>
      <c r="W432" s="109"/>
      <c r="X432" s="110"/>
      <c r="Y432" s="111"/>
      <c r="Z432" s="113"/>
      <c r="AA432" s="112"/>
      <c r="AB432" s="431" t="str">
        <f t="shared" si="156"/>
        <v/>
      </c>
      <c r="AC432" s="704" t="str">
        <f t="shared" si="176"/>
        <v/>
      </c>
      <c r="AD432" s="622"/>
      <c r="AE432" s="462"/>
      <c r="AF432" s="360" t="str">
        <f t="shared" si="157"/>
        <v/>
      </c>
      <c r="AG432" s="360" t="str">
        <f t="shared" si="158"/>
        <v/>
      </c>
      <c r="AH432" s="361" t="str">
        <f t="shared" si="159"/>
        <v/>
      </c>
      <c r="AI432" s="361" t="str">
        <f t="shared" si="160"/>
        <v/>
      </c>
      <c r="AJ432" s="361" t="str">
        <f t="shared" si="161"/>
        <v/>
      </c>
      <c r="AK432" s="361" t="str">
        <f t="shared" si="162"/>
        <v/>
      </c>
      <c r="AL432" s="361" t="str">
        <f t="shared" si="163"/>
        <v/>
      </c>
      <c r="AM432" s="361" t="str">
        <f t="shared" si="164"/>
        <v/>
      </c>
      <c r="AN432" s="362" t="str">
        <f>IF(AF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2,FALSE),IF(OR(AJ432=1,AJ432=2),VLOOKUP(AH432,INDEX((係数_乗用_ガソリン,係数_乗用_CNG,係数_乗用_軽油,係数_乗用_メタノール,係数_乗用_LPG),1,1,AR432):INDEX((係数_乗用_ガソリン,係数_乗用_CNG,係数_乗用_軽油,係数_乗用_メタノール,係数_乗用_LPG),125,5,AR432),2,FALSE))))))</f>
        <v/>
      </c>
      <c r="AO432" s="362" t="str">
        <f>IF(T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3,FALSE),IF(OR(AJ432=1,AJ432=2),VLOOKUP(AH432,INDEX((係数_乗用_ガソリン,係数_乗用_CNG,係数_乗用_軽油,係数_乗用_メタノール,係数_乗用_LPG),1,1,AR432):INDEX((係数_乗用_ガソリン,係数_乗用_CNG,係数_乗用_軽油,係数_乗用_メタノール,係数_乗用_LPG),125,5,AR432),3,FALSE))))))</f>
        <v/>
      </c>
      <c r="AP432" s="361" t="str">
        <f t="shared" si="165"/>
        <v/>
      </c>
      <c r="AQ432" s="363" t="str">
        <f t="shared" si="166"/>
        <v/>
      </c>
      <c r="AR432" s="361" t="str">
        <f t="shared" si="167"/>
        <v/>
      </c>
      <c r="AS432" s="363" t="str">
        <f t="shared" si="168"/>
        <v/>
      </c>
      <c r="AT432" s="364" t="str">
        <f t="shared" si="169"/>
        <v/>
      </c>
      <c r="AX432" s="607" t="b">
        <f t="shared" si="177"/>
        <v>0</v>
      </c>
      <c r="AY432" s="6" t="str">
        <f t="shared" si="178"/>
        <v>FALSEFALSEFALSE</v>
      </c>
      <c r="AZ432" s="608">
        <f t="shared" si="170"/>
        <v>0</v>
      </c>
      <c r="BA432" s="609" t="str">
        <f t="shared" si="179"/>
        <v/>
      </c>
      <c r="BB432" s="609">
        <f t="shared" si="171"/>
        <v>0</v>
      </c>
      <c r="BC432" s="604" t="str">
        <f t="shared" si="172"/>
        <v/>
      </c>
    </row>
    <row r="433" spans="1:55">
      <c r="A433" s="366">
        <v>376</v>
      </c>
      <c r="B433" s="108"/>
      <c r="C433" s="286"/>
      <c r="D433" s="287"/>
      <c r="E433" s="287"/>
      <c r="F433" s="288"/>
      <c r="G433" s="290"/>
      <c r="H433" s="107"/>
      <c r="I433" s="290"/>
      <c r="J433" s="107"/>
      <c r="K433" s="358" t="str">
        <f t="shared" si="150"/>
        <v/>
      </c>
      <c r="L433" s="358">
        <f t="shared" si="173"/>
        <v>0</v>
      </c>
      <c r="M433" s="358">
        <f t="shared" si="174"/>
        <v>0</v>
      </c>
      <c r="N433" s="359" t="str">
        <f t="shared" si="175"/>
        <v/>
      </c>
      <c r="O433" s="359" t="str">
        <f t="shared" si="151"/>
        <v/>
      </c>
      <c r="P433" s="359" t="str">
        <f t="shared" si="152"/>
        <v/>
      </c>
      <c r="Q433" s="359" t="str">
        <f t="shared" si="153"/>
        <v/>
      </c>
      <c r="R433" s="359" t="str">
        <f t="shared" si="154"/>
        <v/>
      </c>
      <c r="S433" s="359" t="str">
        <f t="shared" si="155"/>
        <v/>
      </c>
      <c r="T433" s="431"/>
      <c r="U433" s="515"/>
      <c r="V433" s="108"/>
      <c r="W433" s="109"/>
      <c r="X433" s="110"/>
      <c r="Y433" s="111"/>
      <c r="Z433" s="113"/>
      <c r="AA433" s="112"/>
      <c r="AB433" s="431" t="str">
        <f t="shared" si="156"/>
        <v/>
      </c>
      <c r="AC433" s="704" t="str">
        <f t="shared" si="176"/>
        <v/>
      </c>
      <c r="AD433" s="622"/>
      <c r="AE433" s="462"/>
      <c r="AF433" s="360" t="str">
        <f t="shared" si="157"/>
        <v/>
      </c>
      <c r="AG433" s="360" t="str">
        <f t="shared" si="158"/>
        <v/>
      </c>
      <c r="AH433" s="361" t="str">
        <f t="shared" si="159"/>
        <v/>
      </c>
      <c r="AI433" s="361" t="str">
        <f t="shared" si="160"/>
        <v/>
      </c>
      <c r="AJ433" s="361" t="str">
        <f t="shared" si="161"/>
        <v/>
      </c>
      <c r="AK433" s="361" t="str">
        <f t="shared" si="162"/>
        <v/>
      </c>
      <c r="AL433" s="361" t="str">
        <f t="shared" si="163"/>
        <v/>
      </c>
      <c r="AM433" s="361" t="str">
        <f t="shared" si="164"/>
        <v/>
      </c>
      <c r="AN433" s="362" t="str">
        <f>IF(AF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2,FALSE),IF(OR(AJ433=1,AJ433=2),VLOOKUP(AH433,INDEX((係数_乗用_ガソリン,係数_乗用_CNG,係数_乗用_軽油,係数_乗用_メタノール,係数_乗用_LPG),1,1,AR433):INDEX((係数_乗用_ガソリン,係数_乗用_CNG,係数_乗用_軽油,係数_乗用_メタノール,係数_乗用_LPG),125,5,AR433),2,FALSE))))))</f>
        <v/>
      </c>
      <c r="AO433" s="362" t="str">
        <f>IF(T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3,FALSE),IF(OR(AJ433=1,AJ433=2),VLOOKUP(AH433,INDEX((係数_乗用_ガソリン,係数_乗用_CNG,係数_乗用_軽油,係数_乗用_メタノール,係数_乗用_LPG),1,1,AR433):INDEX((係数_乗用_ガソリン,係数_乗用_CNG,係数_乗用_軽油,係数_乗用_メタノール,係数_乗用_LPG),125,5,AR433),3,FALSE))))))</f>
        <v/>
      </c>
      <c r="AP433" s="361" t="str">
        <f t="shared" si="165"/>
        <v/>
      </c>
      <c r="AQ433" s="363" t="str">
        <f t="shared" si="166"/>
        <v/>
      </c>
      <c r="AR433" s="361" t="str">
        <f t="shared" si="167"/>
        <v/>
      </c>
      <c r="AS433" s="363" t="str">
        <f t="shared" si="168"/>
        <v/>
      </c>
      <c r="AT433" s="364" t="str">
        <f t="shared" si="169"/>
        <v/>
      </c>
      <c r="AX433" s="607" t="b">
        <f t="shared" si="177"/>
        <v>0</v>
      </c>
      <c r="AY433" s="6" t="str">
        <f t="shared" si="178"/>
        <v>FALSEFALSEFALSE</v>
      </c>
      <c r="AZ433" s="608">
        <f t="shared" si="170"/>
        <v>0</v>
      </c>
      <c r="BA433" s="609" t="str">
        <f t="shared" si="179"/>
        <v/>
      </c>
      <c r="BB433" s="609">
        <f t="shared" si="171"/>
        <v>0</v>
      </c>
      <c r="BC433" s="604" t="str">
        <f t="shared" si="172"/>
        <v/>
      </c>
    </row>
    <row r="434" spans="1:55">
      <c r="A434" s="366">
        <v>377</v>
      </c>
      <c r="B434" s="108"/>
      <c r="C434" s="286"/>
      <c r="D434" s="287"/>
      <c r="E434" s="287"/>
      <c r="F434" s="288"/>
      <c r="G434" s="290"/>
      <c r="H434" s="107"/>
      <c r="I434" s="290"/>
      <c r="J434" s="107"/>
      <c r="K434" s="358" t="str">
        <f t="shared" si="150"/>
        <v/>
      </c>
      <c r="L434" s="358">
        <f t="shared" si="173"/>
        <v>0</v>
      </c>
      <c r="M434" s="358">
        <f t="shared" si="174"/>
        <v>0</v>
      </c>
      <c r="N434" s="359" t="str">
        <f t="shared" si="175"/>
        <v/>
      </c>
      <c r="O434" s="359" t="str">
        <f t="shared" si="151"/>
        <v/>
      </c>
      <c r="P434" s="359" t="str">
        <f t="shared" si="152"/>
        <v/>
      </c>
      <c r="Q434" s="359" t="str">
        <f t="shared" si="153"/>
        <v/>
      </c>
      <c r="R434" s="359" t="str">
        <f t="shared" si="154"/>
        <v/>
      </c>
      <c r="S434" s="359" t="str">
        <f t="shared" si="155"/>
        <v/>
      </c>
      <c r="T434" s="431"/>
      <c r="U434" s="515"/>
      <c r="V434" s="108"/>
      <c r="W434" s="109"/>
      <c r="X434" s="110"/>
      <c r="Y434" s="111"/>
      <c r="Z434" s="113"/>
      <c r="AA434" s="112"/>
      <c r="AB434" s="431" t="str">
        <f t="shared" si="156"/>
        <v/>
      </c>
      <c r="AC434" s="704" t="str">
        <f t="shared" si="176"/>
        <v/>
      </c>
      <c r="AD434" s="622"/>
      <c r="AE434" s="462"/>
      <c r="AF434" s="360" t="str">
        <f t="shared" si="157"/>
        <v/>
      </c>
      <c r="AG434" s="360" t="str">
        <f t="shared" si="158"/>
        <v/>
      </c>
      <c r="AH434" s="361" t="str">
        <f t="shared" si="159"/>
        <v/>
      </c>
      <c r="AI434" s="361" t="str">
        <f t="shared" si="160"/>
        <v/>
      </c>
      <c r="AJ434" s="361" t="str">
        <f t="shared" si="161"/>
        <v/>
      </c>
      <c r="AK434" s="361" t="str">
        <f t="shared" si="162"/>
        <v/>
      </c>
      <c r="AL434" s="361" t="str">
        <f t="shared" si="163"/>
        <v/>
      </c>
      <c r="AM434" s="361" t="str">
        <f t="shared" si="164"/>
        <v/>
      </c>
      <c r="AN434" s="362" t="str">
        <f>IF(AF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2,FALSE),IF(OR(AJ434=1,AJ434=2),VLOOKUP(AH434,INDEX((係数_乗用_ガソリン,係数_乗用_CNG,係数_乗用_軽油,係数_乗用_メタノール,係数_乗用_LPG),1,1,AR434):INDEX((係数_乗用_ガソリン,係数_乗用_CNG,係数_乗用_軽油,係数_乗用_メタノール,係数_乗用_LPG),125,5,AR434),2,FALSE))))))</f>
        <v/>
      </c>
      <c r="AO434" s="362" t="str">
        <f>IF(T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3,FALSE),IF(OR(AJ434=1,AJ434=2),VLOOKUP(AH434,INDEX((係数_乗用_ガソリン,係数_乗用_CNG,係数_乗用_軽油,係数_乗用_メタノール,係数_乗用_LPG),1,1,AR434):INDEX((係数_乗用_ガソリン,係数_乗用_CNG,係数_乗用_軽油,係数_乗用_メタノール,係数_乗用_LPG),125,5,AR434),3,FALSE))))))</f>
        <v/>
      </c>
      <c r="AP434" s="361" t="str">
        <f t="shared" si="165"/>
        <v/>
      </c>
      <c r="AQ434" s="363" t="str">
        <f t="shared" si="166"/>
        <v/>
      </c>
      <c r="AR434" s="361" t="str">
        <f t="shared" si="167"/>
        <v/>
      </c>
      <c r="AS434" s="363" t="str">
        <f t="shared" si="168"/>
        <v/>
      </c>
      <c r="AT434" s="364" t="str">
        <f t="shared" si="169"/>
        <v/>
      </c>
      <c r="AX434" s="607" t="b">
        <f t="shared" si="177"/>
        <v>0</v>
      </c>
      <c r="AY434" s="6" t="str">
        <f t="shared" si="178"/>
        <v>FALSEFALSEFALSE</v>
      </c>
      <c r="AZ434" s="608">
        <f t="shared" si="170"/>
        <v>0</v>
      </c>
      <c r="BA434" s="609" t="str">
        <f t="shared" si="179"/>
        <v/>
      </c>
      <c r="BB434" s="609">
        <f t="shared" si="171"/>
        <v>0</v>
      </c>
      <c r="BC434" s="604" t="str">
        <f t="shared" si="172"/>
        <v/>
      </c>
    </row>
    <row r="435" spans="1:55">
      <c r="A435" s="366">
        <v>378</v>
      </c>
      <c r="B435" s="108"/>
      <c r="C435" s="286"/>
      <c r="D435" s="287"/>
      <c r="E435" s="287"/>
      <c r="F435" s="288"/>
      <c r="G435" s="290"/>
      <c r="H435" s="107"/>
      <c r="I435" s="290"/>
      <c r="J435" s="107"/>
      <c r="K435" s="358" t="str">
        <f t="shared" si="150"/>
        <v/>
      </c>
      <c r="L435" s="358">
        <f t="shared" si="173"/>
        <v>0</v>
      </c>
      <c r="M435" s="358">
        <f t="shared" si="174"/>
        <v>0</v>
      </c>
      <c r="N435" s="359" t="str">
        <f t="shared" si="175"/>
        <v/>
      </c>
      <c r="O435" s="359" t="str">
        <f t="shared" si="151"/>
        <v/>
      </c>
      <c r="P435" s="359" t="str">
        <f t="shared" si="152"/>
        <v/>
      </c>
      <c r="Q435" s="359" t="str">
        <f t="shared" si="153"/>
        <v/>
      </c>
      <c r="R435" s="359" t="str">
        <f t="shared" si="154"/>
        <v/>
      </c>
      <c r="S435" s="359" t="str">
        <f t="shared" si="155"/>
        <v/>
      </c>
      <c r="T435" s="431"/>
      <c r="U435" s="515"/>
      <c r="V435" s="108"/>
      <c r="W435" s="109"/>
      <c r="X435" s="110"/>
      <c r="Y435" s="111"/>
      <c r="Z435" s="113"/>
      <c r="AA435" s="112"/>
      <c r="AB435" s="431" t="str">
        <f t="shared" si="156"/>
        <v/>
      </c>
      <c r="AC435" s="704" t="str">
        <f t="shared" si="176"/>
        <v/>
      </c>
      <c r="AD435" s="622"/>
      <c r="AE435" s="462"/>
      <c r="AF435" s="360" t="str">
        <f t="shared" si="157"/>
        <v/>
      </c>
      <c r="AG435" s="360" t="str">
        <f t="shared" si="158"/>
        <v/>
      </c>
      <c r="AH435" s="361" t="str">
        <f t="shared" si="159"/>
        <v/>
      </c>
      <c r="AI435" s="361" t="str">
        <f t="shared" si="160"/>
        <v/>
      </c>
      <c r="AJ435" s="361" t="str">
        <f t="shared" si="161"/>
        <v/>
      </c>
      <c r="AK435" s="361" t="str">
        <f t="shared" si="162"/>
        <v/>
      </c>
      <c r="AL435" s="361" t="str">
        <f t="shared" si="163"/>
        <v/>
      </c>
      <c r="AM435" s="361" t="str">
        <f t="shared" si="164"/>
        <v/>
      </c>
      <c r="AN435" s="362" t="str">
        <f>IF(AF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2,FALSE),IF(OR(AJ435=1,AJ435=2),VLOOKUP(AH435,INDEX((係数_乗用_ガソリン,係数_乗用_CNG,係数_乗用_軽油,係数_乗用_メタノール,係数_乗用_LPG),1,1,AR435):INDEX((係数_乗用_ガソリン,係数_乗用_CNG,係数_乗用_軽油,係数_乗用_メタノール,係数_乗用_LPG),125,5,AR435),2,FALSE))))))</f>
        <v/>
      </c>
      <c r="AO435" s="362" t="str">
        <f>IF(T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3,FALSE),IF(OR(AJ435=1,AJ435=2),VLOOKUP(AH435,INDEX((係数_乗用_ガソリン,係数_乗用_CNG,係数_乗用_軽油,係数_乗用_メタノール,係数_乗用_LPG),1,1,AR435):INDEX((係数_乗用_ガソリン,係数_乗用_CNG,係数_乗用_軽油,係数_乗用_メタノール,係数_乗用_LPG),125,5,AR435),3,FALSE))))))</f>
        <v/>
      </c>
      <c r="AP435" s="361" t="str">
        <f t="shared" si="165"/>
        <v/>
      </c>
      <c r="AQ435" s="363" t="str">
        <f t="shared" si="166"/>
        <v/>
      </c>
      <c r="AR435" s="361" t="str">
        <f t="shared" si="167"/>
        <v/>
      </c>
      <c r="AS435" s="363" t="str">
        <f t="shared" si="168"/>
        <v/>
      </c>
      <c r="AT435" s="364" t="str">
        <f t="shared" si="169"/>
        <v/>
      </c>
      <c r="AX435" s="607" t="b">
        <f t="shared" si="177"/>
        <v>0</v>
      </c>
      <c r="AY435" s="6" t="str">
        <f t="shared" si="178"/>
        <v>FALSEFALSEFALSE</v>
      </c>
      <c r="AZ435" s="608">
        <f t="shared" si="170"/>
        <v>0</v>
      </c>
      <c r="BA435" s="609" t="str">
        <f t="shared" si="179"/>
        <v/>
      </c>
      <c r="BB435" s="609">
        <f t="shared" si="171"/>
        <v>0</v>
      </c>
      <c r="BC435" s="604" t="str">
        <f t="shared" si="172"/>
        <v/>
      </c>
    </row>
    <row r="436" spans="1:55">
      <c r="A436" s="366">
        <v>379</v>
      </c>
      <c r="B436" s="108"/>
      <c r="C436" s="286"/>
      <c r="D436" s="287"/>
      <c r="E436" s="287"/>
      <c r="F436" s="288"/>
      <c r="G436" s="290"/>
      <c r="H436" s="107"/>
      <c r="I436" s="290"/>
      <c r="J436" s="107"/>
      <c r="K436" s="358" t="str">
        <f t="shared" si="150"/>
        <v/>
      </c>
      <c r="L436" s="358">
        <f t="shared" si="173"/>
        <v>0</v>
      </c>
      <c r="M436" s="358">
        <f t="shared" si="174"/>
        <v>0</v>
      </c>
      <c r="N436" s="359" t="str">
        <f t="shared" si="175"/>
        <v/>
      </c>
      <c r="O436" s="359" t="str">
        <f t="shared" si="151"/>
        <v/>
      </c>
      <c r="P436" s="359" t="str">
        <f t="shared" si="152"/>
        <v/>
      </c>
      <c r="Q436" s="359" t="str">
        <f t="shared" si="153"/>
        <v/>
      </c>
      <c r="R436" s="359" t="str">
        <f t="shared" si="154"/>
        <v/>
      </c>
      <c r="S436" s="359" t="str">
        <f t="shared" si="155"/>
        <v/>
      </c>
      <c r="T436" s="431"/>
      <c r="U436" s="515"/>
      <c r="V436" s="108"/>
      <c r="W436" s="109"/>
      <c r="X436" s="110"/>
      <c r="Y436" s="111"/>
      <c r="Z436" s="113"/>
      <c r="AA436" s="112"/>
      <c r="AB436" s="431" t="str">
        <f t="shared" si="156"/>
        <v/>
      </c>
      <c r="AC436" s="704" t="str">
        <f t="shared" si="176"/>
        <v/>
      </c>
      <c r="AD436" s="622"/>
      <c r="AE436" s="462"/>
      <c r="AF436" s="360" t="str">
        <f t="shared" si="157"/>
        <v/>
      </c>
      <c r="AG436" s="360" t="str">
        <f t="shared" si="158"/>
        <v/>
      </c>
      <c r="AH436" s="361" t="str">
        <f t="shared" si="159"/>
        <v/>
      </c>
      <c r="AI436" s="361" t="str">
        <f t="shared" si="160"/>
        <v/>
      </c>
      <c r="AJ436" s="361" t="str">
        <f t="shared" si="161"/>
        <v/>
      </c>
      <c r="AK436" s="361" t="str">
        <f t="shared" si="162"/>
        <v/>
      </c>
      <c r="AL436" s="361" t="str">
        <f t="shared" si="163"/>
        <v/>
      </c>
      <c r="AM436" s="361" t="str">
        <f t="shared" si="164"/>
        <v/>
      </c>
      <c r="AN436" s="362" t="str">
        <f>IF(AF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2,FALSE),IF(OR(AJ436=1,AJ436=2),VLOOKUP(AH436,INDEX((係数_乗用_ガソリン,係数_乗用_CNG,係数_乗用_軽油,係数_乗用_メタノール,係数_乗用_LPG),1,1,AR436):INDEX((係数_乗用_ガソリン,係数_乗用_CNG,係数_乗用_軽油,係数_乗用_メタノール,係数_乗用_LPG),125,5,AR436),2,FALSE))))))</f>
        <v/>
      </c>
      <c r="AO436" s="362" t="str">
        <f>IF(T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3,FALSE),IF(OR(AJ436=1,AJ436=2),VLOOKUP(AH436,INDEX((係数_乗用_ガソリン,係数_乗用_CNG,係数_乗用_軽油,係数_乗用_メタノール,係数_乗用_LPG),1,1,AR436):INDEX((係数_乗用_ガソリン,係数_乗用_CNG,係数_乗用_軽油,係数_乗用_メタノール,係数_乗用_LPG),125,5,AR436),3,FALSE))))))</f>
        <v/>
      </c>
      <c r="AP436" s="361" t="str">
        <f t="shared" si="165"/>
        <v/>
      </c>
      <c r="AQ436" s="363" t="str">
        <f t="shared" si="166"/>
        <v/>
      </c>
      <c r="AR436" s="361" t="str">
        <f t="shared" si="167"/>
        <v/>
      </c>
      <c r="AS436" s="363" t="str">
        <f t="shared" si="168"/>
        <v/>
      </c>
      <c r="AT436" s="364" t="str">
        <f t="shared" si="169"/>
        <v/>
      </c>
      <c r="AX436" s="607" t="b">
        <f t="shared" si="177"/>
        <v>0</v>
      </c>
      <c r="AY436" s="6" t="str">
        <f t="shared" si="178"/>
        <v>FALSEFALSEFALSE</v>
      </c>
      <c r="AZ436" s="608">
        <f t="shared" si="170"/>
        <v>0</v>
      </c>
      <c r="BA436" s="609" t="str">
        <f t="shared" si="179"/>
        <v/>
      </c>
      <c r="BB436" s="609">
        <f t="shared" si="171"/>
        <v>0</v>
      </c>
      <c r="BC436" s="604" t="str">
        <f t="shared" si="172"/>
        <v/>
      </c>
    </row>
    <row r="437" spans="1:55">
      <c r="A437" s="366">
        <v>380</v>
      </c>
      <c r="B437" s="108"/>
      <c r="C437" s="286"/>
      <c r="D437" s="287"/>
      <c r="E437" s="287"/>
      <c r="F437" s="288"/>
      <c r="G437" s="290"/>
      <c r="H437" s="107"/>
      <c r="I437" s="290"/>
      <c r="J437" s="107"/>
      <c r="K437" s="358" t="str">
        <f t="shared" si="150"/>
        <v/>
      </c>
      <c r="L437" s="358">
        <f t="shared" si="173"/>
        <v>0</v>
      </c>
      <c r="M437" s="358">
        <f t="shared" si="174"/>
        <v>0</v>
      </c>
      <c r="N437" s="359" t="str">
        <f t="shared" si="175"/>
        <v/>
      </c>
      <c r="O437" s="359" t="str">
        <f t="shared" si="151"/>
        <v/>
      </c>
      <c r="P437" s="359" t="str">
        <f t="shared" si="152"/>
        <v/>
      </c>
      <c r="Q437" s="359" t="str">
        <f t="shared" si="153"/>
        <v/>
      </c>
      <c r="R437" s="359" t="str">
        <f t="shared" si="154"/>
        <v/>
      </c>
      <c r="S437" s="359" t="str">
        <f t="shared" si="155"/>
        <v/>
      </c>
      <c r="T437" s="431"/>
      <c r="U437" s="515"/>
      <c r="V437" s="108"/>
      <c r="W437" s="109"/>
      <c r="X437" s="110"/>
      <c r="Y437" s="111"/>
      <c r="Z437" s="113"/>
      <c r="AA437" s="112"/>
      <c r="AB437" s="431" t="str">
        <f t="shared" si="156"/>
        <v/>
      </c>
      <c r="AC437" s="704" t="str">
        <f t="shared" si="176"/>
        <v/>
      </c>
      <c r="AD437" s="622"/>
      <c r="AE437" s="462"/>
      <c r="AF437" s="360" t="str">
        <f t="shared" si="157"/>
        <v/>
      </c>
      <c r="AG437" s="360" t="str">
        <f t="shared" si="158"/>
        <v/>
      </c>
      <c r="AH437" s="361" t="str">
        <f t="shared" si="159"/>
        <v/>
      </c>
      <c r="AI437" s="361" t="str">
        <f t="shared" si="160"/>
        <v/>
      </c>
      <c r="AJ437" s="361" t="str">
        <f t="shared" si="161"/>
        <v/>
      </c>
      <c r="AK437" s="361" t="str">
        <f t="shared" si="162"/>
        <v/>
      </c>
      <c r="AL437" s="361" t="str">
        <f t="shared" si="163"/>
        <v/>
      </c>
      <c r="AM437" s="361" t="str">
        <f t="shared" si="164"/>
        <v/>
      </c>
      <c r="AN437" s="362" t="str">
        <f>IF(AF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2,FALSE),IF(OR(AJ437=1,AJ437=2),VLOOKUP(AH437,INDEX((係数_乗用_ガソリン,係数_乗用_CNG,係数_乗用_軽油,係数_乗用_メタノール,係数_乗用_LPG),1,1,AR437):INDEX((係数_乗用_ガソリン,係数_乗用_CNG,係数_乗用_軽油,係数_乗用_メタノール,係数_乗用_LPG),125,5,AR437),2,FALSE))))))</f>
        <v/>
      </c>
      <c r="AO437" s="362" t="str">
        <f>IF(T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3,FALSE),IF(OR(AJ437=1,AJ437=2),VLOOKUP(AH437,INDEX((係数_乗用_ガソリン,係数_乗用_CNG,係数_乗用_軽油,係数_乗用_メタノール,係数_乗用_LPG),1,1,AR437):INDEX((係数_乗用_ガソリン,係数_乗用_CNG,係数_乗用_軽油,係数_乗用_メタノール,係数_乗用_LPG),125,5,AR437),3,FALSE))))))</f>
        <v/>
      </c>
      <c r="AP437" s="361" t="str">
        <f t="shared" si="165"/>
        <v/>
      </c>
      <c r="AQ437" s="363" t="str">
        <f t="shared" si="166"/>
        <v/>
      </c>
      <c r="AR437" s="361" t="str">
        <f t="shared" si="167"/>
        <v/>
      </c>
      <c r="AS437" s="363" t="str">
        <f t="shared" si="168"/>
        <v/>
      </c>
      <c r="AT437" s="364" t="str">
        <f t="shared" si="169"/>
        <v/>
      </c>
      <c r="AX437" s="607" t="b">
        <f t="shared" si="177"/>
        <v>0</v>
      </c>
      <c r="AY437" s="6" t="str">
        <f t="shared" si="178"/>
        <v>FALSEFALSEFALSE</v>
      </c>
      <c r="AZ437" s="608">
        <f t="shared" si="170"/>
        <v>0</v>
      </c>
      <c r="BA437" s="609" t="str">
        <f t="shared" si="179"/>
        <v/>
      </c>
      <c r="BB437" s="609">
        <f t="shared" si="171"/>
        <v>0</v>
      </c>
      <c r="BC437" s="604" t="str">
        <f t="shared" si="172"/>
        <v/>
      </c>
    </row>
    <row r="438" spans="1:55">
      <c r="A438" s="366">
        <v>381</v>
      </c>
      <c r="B438" s="108"/>
      <c r="C438" s="286"/>
      <c r="D438" s="287"/>
      <c r="E438" s="287"/>
      <c r="F438" s="288"/>
      <c r="G438" s="290"/>
      <c r="H438" s="107"/>
      <c r="I438" s="290"/>
      <c r="J438" s="107"/>
      <c r="K438" s="358" t="str">
        <f t="shared" si="150"/>
        <v/>
      </c>
      <c r="L438" s="358">
        <f t="shared" si="173"/>
        <v>0</v>
      </c>
      <c r="M438" s="358">
        <f t="shared" si="174"/>
        <v>0</v>
      </c>
      <c r="N438" s="359" t="str">
        <f t="shared" si="175"/>
        <v/>
      </c>
      <c r="O438" s="359" t="str">
        <f t="shared" si="151"/>
        <v/>
      </c>
      <c r="P438" s="359" t="str">
        <f t="shared" si="152"/>
        <v/>
      </c>
      <c r="Q438" s="359" t="str">
        <f t="shared" si="153"/>
        <v/>
      </c>
      <c r="R438" s="359" t="str">
        <f t="shared" si="154"/>
        <v/>
      </c>
      <c r="S438" s="359" t="str">
        <f t="shared" si="155"/>
        <v/>
      </c>
      <c r="T438" s="431"/>
      <c r="U438" s="515"/>
      <c r="V438" s="108"/>
      <c r="W438" s="109"/>
      <c r="X438" s="110"/>
      <c r="Y438" s="111"/>
      <c r="Z438" s="113"/>
      <c r="AA438" s="112"/>
      <c r="AB438" s="431" t="str">
        <f t="shared" si="156"/>
        <v/>
      </c>
      <c r="AC438" s="704" t="str">
        <f t="shared" si="176"/>
        <v/>
      </c>
      <c r="AD438" s="622"/>
      <c r="AE438" s="462"/>
      <c r="AF438" s="360" t="str">
        <f t="shared" si="157"/>
        <v/>
      </c>
      <c r="AG438" s="360" t="str">
        <f t="shared" si="158"/>
        <v/>
      </c>
      <c r="AH438" s="361" t="str">
        <f t="shared" si="159"/>
        <v/>
      </c>
      <c r="AI438" s="361" t="str">
        <f t="shared" si="160"/>
        <v/>
      </c>
      <c r="AJ438" s="361" t="str">
        <f t="shared" si="161"/>
        <v/>
      </c>
      <c r="AK438" s="361" t="str">
        <f t="shared" si="162"/>
        <v/>
      </c>
      <c r="AL438" s="361" t="str">
        <f t="shared" si="163"/>
        <v/>
      </c>
      <c r="AM438" s="361" t="str">
        <f t="shared" si="164"/>
        <v/>
      </c>
      <c r="AN438" s="362" t="str">
        <f>IF(AF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2,FALSE),IF(OR(AJ438=1,AJ438=2),VLOOKUP(AH438,INDEX((係数_乗用_ガソリン,係数_乗用_CNG,係数_乗用_軽油,係数_乗用_メタノール,係数_乗用_LPG),1,1,AR438):INDEX((係数_乗用_ガソリン,係数_乗用_CNG,係数_乗用_軽油,係数_乗用_メタノール,係数_乗用_LPG),125,5,AR438),2,FALSE))))))</f>
        <v/>
      </c>
      <c r="AO438" s="362" t="str">
        <f>IF(T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3,FALSE),IF(OR(AJ438=1,AJ438=2),VLOOKUP(AH438,INDEX((係数_乗用_ガソリン,係数_乗用_CNG,係数_乗用_軽油,係数_乗用_メタノール,係数_乗用_LPG),1,1,AR438):INDEX((係数_乗用_ガソリン,係数_乗用_CNG,係数_乗用_軽油,係数_乗用_メタノール,係数_乗用_LPG),125,5,AR438),3,FALSE))))))</f>
        <v/>
      </c>
      <c r="AP438" s="361" t="str">
        <f t="shared" si="165"/>
        <v/>
      </c>
      <c r="AQ438" s="363" t="str">
        <f t="shared" si="166"/>
        <v/>
      </c>
      <c r="AR438" s="361" t="str">
        <f t="shared" si="167"/>
        <v/>
      </c>
      <c r="AS438" s="363" t="str">
        <f t="shared" si="168"/>
        <v/>
      </c>
      <c r="AT438" s="364" t="str">
        <f t="shared" si="169"/>
        <v/>
      </c>
      <c r="AX438" s="607" t="b">
        <f t="shared" si="177"/>
        <v>0</v>
      </c>
      <c r="AY438" s="6" t="str">
        <f t="shared" si="178"/>
        <v>FALSEFALSEFALSE</v>
      </c>
      <c r="AZ438" s="608">
        <f t="shared" si="170"/>
        <v>0</v>
      </c>
      <c r="BA438" s="609" t="str">
        <f t="shared" si="179"/>
        <v/>
      </c>
      <c r="BB438" s="609">
        <f t="shared" si="171"/>
        <v>0</v>
      </c>
      <c r="BC438" s="604" t="str">
        <f t="shared" si="172"/>
        <v/>
      </c>
    </row>
    <row r="439" spans="1:55">
      <c r="A439" s="366">
        <v>382</v>
      </c>
      <c r="B439" s="108"/>
      <c r="C439" s="286"/>
      <c r="D439" s="287"/>
      <c r="E439" s="287"/>
      <c r="F439" s="288"/>
      <c r="G439" s="290"/>
      <c r="H439" s="107"/>
      <c r="I439" s="290"/>
      <c r="J439" s="107"/>
      <c r="K439" s="358" t="str">
        <f t="shared" si="150"/>
        <v/>
      </c>
      <c r="L439" s="358">
        <f t="shared" si="173"/>
        <v>0</v>
      </c>
      <c r="M439" s="358">
        <f t="shared" si="174"/>
        <v>0</v>
      </c>
      <c r="N439" s="359" t="str">
        <f t="shared" si="175"/>
        <v/>
      </c>
      <c r="O439" s="359" t="str">
        <f t="shared" si="151"/>
        <v/>
      </c>
      <c r="P439" s="359" t="str">
        <f t="shared" si="152"/>
        <v/>
      </c>
      <c r="Q439" s="359" t="str">
        <f t="shared" si="153"/>
        <v/>
      </c>
      <c r="R439" s="359" t="str">
        <f t="shared" si="154"/>
        <v/>
      </c>
      <c r="S439" s="359" t="str">
        <f t="shared" si="155"/>
        <v/>
      </c>
      <c r="T439" s="431"/>
      <c r="U439" s="515"/>
      <c r="V439" s="108"/>
      <c r="W439" s="109"/>
      <c r="X439" s="110"/>
      <c r="Y439" s="111"/>
      <c r="Z439" s="113"/>
      <c r="AA439" s="112"/>
      <c r="AB439" s="431" t="str">
        <f t="shared" si="156"/>
        <v/>
      </c>
      <c r="AC439" s="704" t="str">
        <f t="shared" si="176"/>
        <v/>
      </c>
      <c r="AD439" s="622"/>
      <c r="AE439" s="462"/>
      <c r="AF439" s="360" t="str">
        <f t="shared" si="157"/>
        <v/>
      </c>
      <c r="AG439" s="360" t="str">
        <f t="shared" si="158"/>
        <v/>
      </c>
      <c r="AH439" s="361" t="str">
        <f t="shared" si="159"/>
        <v/>
      </c>
      <c r="AI439" s="361" t="str">
        <f t="shared" si="160"/>
        <v/>
      </c>
      <c r="AJ439" s="361" t="str">
        <f t="shared" si="161"/>
        <v/>
      </c>
      <c r="AK439" s="361" t="str">
        <f t="shared" si="162"/>
        <v/>
      </c>
      <c r="AL439" s="361" t="str">
        <f t="shared" si="163"/>
        <v/>
      </c>
      <c r="AM439" s="361" t="str">
        <f t="shared" si="164"/>
        <v/>
      </c>
      <c r="AN439" s="362" t="str">
        <f>IF(AF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2,FALSE),IF(OR(AJ439=1,AJ439=2),VLOOKUP(AH439,INDEX((係数_乗用_ガソリン,係数_乗用_CNG,係数_乗用_軽油,係数_乗用_メタノール,係数_乗用_LPG),1,1,AR439):INDEX((係数_乗用_ガソリン,係数_乗用_CNG,係数_乗用_軽油,係数_乗用_メタノール,係数_乗用_LPG),125,5,AR439),2,FALSE))))))</f>
        <v/>
      </c>
      <c r="AO439" s="362" t="str">
        <f>IF(T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3,FALSE),IF(OR(AJ439=1,AJ439=2),VLOOKUP(AH439,INDEX((係数_乗用_ガソリン,係数_乗用_CNG,係数_乗用_軽油,係数_乗用_メタノール,係数_乗用_LPG),1,1,AR439):INDEX((係数_乗用_ガソリン,係数_乗用_CNG,係数_乗用_軽油,係数_乗用_メタノール,係数_乗用_LPG),125,5,AR439),3,FALSE))))))</f>
        <v/>
      </c>
      <c r="AP439" s="361" t="str">
        <f t="shared" si="165"/>
        <v/>
      </c>
      <c r="AQ439" s="363" t="str">
        <f t="shared" si="166"/>
        <v/>
      </c>
      <c r="AR439" s="361" t="str">
        <f t="shared" si="167"/>
        <v/>
      </c>
      <c r="AS439" s="363" t="str">
        <f t="shared" si="168"/>
        <v/>
      </c>
      <c r="AT439" s="364" t="str">
        <f t="shared" si="169"/>
        <v/>
      </c>
      <c r="AX439" s="607" t="b">
        <f t="shared" si="177"/>
        <v>0</v>
      </c>
      <c r="AY439" s="6" t="str">
        <f t="shared" si="178"/>
        <v>FALSEFALSEFALSE</v>
      </c>
      <c r="AZ439" s="608">
        <f t="shared" si="170"/>
        <v>0</v>
      </c>
      <c r="BA439" s="609" t="str">
        <f t="shared" si="179"/>
        <v/>
      </c>
      <c r="BB439" s="609">
        <f t="shared" si="171"/>
        <v>0</v>
      </c>
      <c r="BC439" s="604" t="str">
        <f t="shared" si="172"/>
        <v/>
      </c>
    </row>
    <row r="440" spans="1:55">
      <c r="A440" s="366">
        <v>383</v>
      </c>
      <c r="B440" s="108"/>
      <c r="C440" s="286"/>
      <c r="D440" s="287"/>
      <c r="E440" s="287"/>
      <c r="F440" s="288"/>
      <c r="G440" s="290"/>
      <c r="H440" s="107"/>
      <c r="I440" s="290"/>
      <c r="J440" s="107"/>
      <c r="K440" s="358" t="str">
        <f t="shared" si="150"/>
        <v/>
      </c>
      <c r="L440" s="358">
        <f t="shared" si="173"/>
        <v>0</v>
      </c>
      <c r="M440" s="358">
        <f t="shared" si="174"/>
        <v>0</v>
      </c>
      <c r="N440" s="359" t="str">
        <f t="shared" si="175"/>
        <v/>
      </c>
      <c r="O440" s="359" t="str">
        <f t="shared" si="151"/>
        <v/>
      </c>
      <c r="P440" s="359" t="str">
        <f t="shared" si="152"/>
        <v/>
      </c>
      <c r="Q440" s="359" t="str">
        <f t="shared" si="153"/>
        <v/>
      </c>
      <c r="R440" s="359" t="str">
        <f t="shared" si="154"/>
        <v/>
      </c>
      <c r="S440" s="359" t="str">
        <f t="shared" si="155"/>
        <v/>
      </c>
      <c r="T440" s="431"/>
      <c r="U440" s="515"/>
      <c r="V440" s="108"/>
      <c r="W440" s="109"/>
      <c r="X440" s="110"/>
      <c r="Y440" s="111"/>
      <c r="Z440" s="113"/>
      <c r="AA440" s="112"/>
      <c r="AB440" s="431" t="str">
        <f t="shared" si="156"/>
        <v/>
      </c>
      <c r="AC440" s="704" t="str">
        <f t="shared" si="176"/>
        <v/>
      </c>
      <c r="AD440" s="622"/>
      <c r="AE440" s="462"/>
      <c r="AF440" s="360" t="str">
        <f t="shared" si="157"/>
        <v/>
      </c>
      <c r="AG440" s="360" t="str">
        <f t="shared" si="158"/>
        <v/>
      </c>
      <c r="AH440" s="361" t="str">
        <f t="shared" si="159"/>
        <v/>
      </c>
      <c r="AI440" s="361" t="str">
        <f t="shared" si="160"/>
        <v/>
      </c>
      <c r="AJ440" s="361" t="str">
        <f t="shared" si="161"/>
        <v/>
      </c>
      <c r="AK440" s="361" t="str">
        <f t="shared" si="162"/>
        <v/>
      </c>
      <c r="AL440" s="361" t="str">
        <f t="shared" si="163"/>
        <v/>
      </c>
      <c r="AM440" s="361" t="str">
        <f t="shared" si="164"/>
        <v/>
      </c>
      <c r="AN440" s="362" t="str">
        <f>IF(AF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2,FALSE),IF(OR(AJ440=1,AJ440=2),VLOOKUP(AH440,INDEX((係数_乗用_ガソリン,係数_乗用_CNG,係数_乗用_軽油,係数_乗用_メタノール,係数_乗用_LPG),1,1,AR440):INDEX((係数_乗用_ガソリン,係数_乗用_CNG,係数_乗用_軽油,係数_乗用_メタノール,係数_乗用_LPG),125,5,AR440),2,FALSE))))))</f>
        <v/>
      </c>
      <c r="AO440" s="362" t="str">
        <f>IF(T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3,FALSE),IF(OR(AJ440=1,AJ440=2),VLOOKUP(AH440,INDEX((係数_乗用_ガソリン,係数_乗用_CNG,係数_乗用_軽油,係数_乗用_メタノール,係数_乗用_LPG),1,1,AR440):INDEX((係数_乗用_ガソリン,係数_乗用_CNG,係数_乗用_軽油,係数_乗用_メタノール,係数_乗用_LPG),125,5,AR440),3,FALSE))))))</f>
        <v/>
      </c>
      <c r="AP440" s="361" t="str">
        <f t="shared" si="165"/>
        <v/>
      </c>
      <c r="AQ440" s="363" t="str">
        <f t="shared" si="166"/>
        <v/>
      </c>
      <c r="AR440" s="361" t="str">
        <f t="shared" si="167"/>
        <v/>
      </c>
      <c r="AS440" s="363" t="str">
        <f t="shared" si="168"/>
        <v/>
      </c>
      <c r="AT440" s="364" t="str">
        <f t="shared" si="169"/>
        <v/>
      </c>
      <c r="AX440" s="607" t="b">
        <f t="shared" si="177"/>
        <v>0</v>
      </c>
      <c r="AY440" s="6" t="str">
        <f t="shared" si="178"/>
        <v>FALSEFALSEFALSE</v>
      </c>
      <c r="AZ440" s="608">
        <f t="shared" si="170"/>
        <v>0</v>
      </c>
      <c r="BA440" s="609" t="str">
        <f t="shared" si="179"/>
        <v/>
      </c>
      <c r="BB440" s="609">
        <f t="shared" si="171"/>
        <v>0</v>
      </c>
      <c r="BC440" s="604" t="str">
        <f t="shared" si="172"/>
        <v/>
      </c>
    </row>
    <row r="441" spans="1:55">
      <c r="A441" s="366">
        <v>384</v>
      </c>
      <c r="B441" s="108"/>
      <c r="C441" s="286"/>
      <c r="D441" s="287"/>
      <c r="E441" s="287"/>
      <c r="F441" s="288"/>
      <c r="G441" s="290"/>
      <c r="H441" s="107"/>
      <c r="I441" s="290"/>
      <c r="J441" s="107"/>
      <c r="K441" s="358" t="str">
        <f t="shared" si="150"/>
        <v/>
      </c>
      <c r="L441" s="358">
        <f t="shared" si="173"/>
        <v>0</v>
      </c>
      <c r="M441" s="358">
        <f t="shared" si="174"/>
        <v>0</v>
      </c>
      <c r="N441" s="359" t="str">
        <f t="shared" si="175"/>
        <v/>
      </c>
      <c r="O441" s="359" t="str">
        <f t="shared" si="151"/>
        <v/>
      </c>
      <c r="P441" s="359" t="str">
        <f t="shared" si="152"/>
        <v/>
      </c>
      <c r="Q441" s="359" t="str">
        <f t="shared" si="153"/>
        <v/>
      </c>
      <c r="R441" s="359" t="str">
        <f t="shared" si="154"/>
        <v/>
      </c>
      <c r="S441" s="359" t="str">
        <f t="shared" si="155"/>
        <v/>
      </c>
      <c r="T441" s="431"/>
      <c r="U441" s="515"/>
      <c r="V441" s="108"/>
      <c r="W441" s="109"/>
      <c r="X441" s="110"/>
      <c r="Y441" s="111"/>
      <c r="Z441" s="113"/>
      <c r="AA441" s="112"/>
      <c r="AB441" s="431" t="str">
        <f t="shared" si="156"/>
        <v/>
      </c>
      <c r="AC441" s="704" t="str">
        <f t="shared" si="176"/>
        <v/>
      </c>
      <c r="AD441" s="622"/>
      <c r="AE441" s="462"/>
      <c r="AF441" s="360" t="str">
        <f t="shared" si="157"/>
        <v/>
      </c>
      <c r="AG441" s="360" t="str">
        <f t="shared" si="158"/>
        <v/>
      </c>
      <c r="AH441" s="361" t="str">
        <f t="shared" si="159"/>
        <v/>
      </c>
      <c r="AI441" s="361" t="str">
        <f t="shared" si="160"/>
        <v/>
      </c>
      <c r="AJ441" s="361" t="str">
        <f t="shared" si="161"/>
        <v/>
      </c>
      <c r="AK441" s="361" t="str">
        <f t="shared" si="162"/>
        <v/>
      </c>
      <c r="AL441" s="361" t="str">
        <f t="shared" si="163"/>
        <v/>
      </c>
      <c r="AM441" s="361" t="str">
        <f t="shared" si="164"/>
        <v/>
      </c>
      <c r="AN441" s="362" t="str">
        <f>IF(AF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2,FALSE),IF(OR(AJ441=1,AJ441=2),VLOOKUP(AH441,INDEX((係数_乗用_ガソリン,係数_乗用_CNG,係数_乗用_軽油,係数_乗用_メタノール,係数_乗用_LPG),1,1,AR441):INDEX((係数_乗用_ガソリン,係数_乗用_CNG,係数_乗用_軽油,係数_乗用_メタノール,係数_乗用_LPG),125,5,AR441),2,FALSE))))))</f>
        <v/>
      </c>
      <c r="AO441" s="362" t="str">
        <f>IF(T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3,FALSE),IF(OR(AJ441=1,AJ441=2),VLOOKUP(AH441,INDEX((係数_乗用_ガソリン,係数_乗用_CNG,係数_乗用_軽油,係数_乗用_メタノール,係数_乗用_LPG),1,1,AR441):INDEX((係数_乗用_ガソリン,係数_乗用_CNG,係数_乗用_軽油,係数_乗用_メタノール,係数_乗用_LPG),125,5,AR441),3,FALSE))))))</f>
        <v/>
      </c>
      <c r="AP441" s="361" t="str">
        <f t="shared" si="165"/>
        <v/>
      </c>
      <c r="AQ441" s="363" t="str">
        <f t="shared" si="166"/>
        <v/>
      </c>
      <c r="AR441" s="361" t="str">
        <f t="shared" si="167"/>
        <v/>
      </c>
      <c r="AS441" s="363" t="str">
        <f t="shared" si="168"/>
        <v/>
      </c>
      <c r="AT441" s="364" t="str">
        <f t="shared" si="169"/>
        <v/>
      </c>
      <c r="AX441" s="607" t="b">
        <f t="shared" si="177"/>
        <v>0</v>
      </c>
      <c r="AY441" s="6" t="str">
        <f t="shared" si="178"/>
        <v>FALSEFALSEFALSE</v>
      </c>
      <c r="AZ441" s="608">
        <f t="shared" si="170"/>
        <v>0</v>
      </c>
      <c r="BA441" s="609" t="str">
        <f t="shared" si="179"/>
        <v/>
      </c>
      <c r="BB441" s="609">
        <f t="shared" si="171"/>
        <v>0</v>
      </c>
      <c r="BC441" s="604" t="str">
        <f t="shared" si="172"/>
        <v/>
      </c>
    </row>
    <row r="442" spans="1:55">
      <c r="A442" s="366">
        <v>385</v>
      </c>
      <c r="B442" s="108"/>
      <c r="C442" s="286"/>
      <c r="D442" s="287"/>
      <c r="E442" s="287"/>
      <c r="F442" s="288"/>
      <c r="G442" s="290"/>
      <c r="H442" s="107"/>
      <c r="I442" s="290"/>
      <c r="J442" s="107"/>
      <c r="K442" s="358" t="str">
        <f t="shared" ref="K442:K505" si="180">C442&amp;D442&amp;E442&amp;F442</f>
        <v/>
      </c>
      <c r="L442" s="358">
        <f t="shared" si="173"/>
        <v>0</v>
      </c>
      <c r="M442" s="358">
        <f t="shared" si="174"/>
        <v>0</v>
      </c>
      <c r="N442" s="359" t="str">
        <f t="shared" si="175"/>
        <v/>
      </c>
      <c r="O442" s="359" t="str">
        <f t="shared" ref="O442:O505" si="181">IF(AND($N442&lt;&gt;"ERROR",$L442&lt;=$U$50,$M442&lt;=$U$50,$M442&lt;&gt;0),"(減車済)","")</f>
        <v/>
      </c>
      <c r="P442" s="359" t="str">
        <f t="shared" ref="P442:P505" si="182">IF(AND($N442&lt;&gt;"ERROR",$L442&lt;$U$50,AND($M442&gt;$U$50,$M442&lt;=$W$50),$M442&lt;&gt;0),"減車","")</f>
        <v/>
      </c>
      <c r="Q442" s="359" t="str">
        <f t="shared" ref="Q442:Q505" si="183">IF(AND($N442&lt;&gt;"ERROR",$L442&gt;$U$50,$M442&lt;=$W$50,$M442&lt;&gt;0),"一時使用","")</f>
        <v/>
      </c>
      <c r="R442" s="359" t="str">
        <f t="shared" ref="R442:R505" si="184">IF(AND($N442&lt;&gt;"ERROR",AND($L442&gt;0,$L442&lt;=$U$50),$M442=0),"継続","")</f>
        <v/>
      </c>
      <c r="S442" s="359" t="str">
        <f t="shared" ref="S442:S505" si="185">IF(AND($N442&lt;&gt;"ERROR",AND($L442&gt;$U$50),$M442=0),"新規","")</f>
        <v/>
      </c>
      <c r="T442" s="431"/>
      <c r="U442" s="515"/>
      <c r="V442" s="108"/>
      <c r="W442" s="109"/>
      <c r="X442" s="110"/>
      <c r="Y442" s="111"/>
      <c r="Z442" s="113"/>
      <c r="AA442" s="112"/>
      <c r="AB442" s="431" t="str">
        <f t="shared" ref="AB442:AB505" si="186">IF(AF442="","",IF(AM442=1,VLOOKUP(AN442,低公害車判別,2,FALSE),IF(AM442=3,VLOOKUP(AN442,低公害車判別,2,FALSE),IF(AM442=4,VLOOKUP(AO442,低公害車判別,2,FALSE),"低公害車"))))</f>
        <v/>
      </c>
      <c r="AC442" s="704" t="str">
        <f t="shared" si="176"/>
        <v/>
      </c>
      <c r="AD442" s="622"/>
      <c r="AE442" s="462"/>
      <c r="AF442" s="360" t="str">
        <f t="shared" ref="AF442:AF505" si="187">IF(OR(T442="(減車済)",T442=""),"",1)</f>
        <v/>
      </c>
      <c r="AG442" s="360" t="str">
        <f t="shared" ref="AG442:AG505" si="188">IF(OR(T442="継続",T442="新規"),1,"")</f>
        <v/>
      </c>
      <c r="AH442" s="361" t="str">
        <f t="shared" ref="AH442:AH505" si="189">IF(AF442="","",UPPER(ASC(X442)))</f>
        <v/>
      </c>
      <c r="AI442" s="361" t="str">
        <f t="shared" ref="AI442:AI505" si="190">IF(AF442="","",IF(V442="","",IF(V442="普通",1,IF(V442="小型",2,0))))</f>
        <v/>
      </c>
      <c r="AJ442" s="361" t="str">
        <f t="shared" ref="AJ442:AJ505" si="191">IF(AF442="","",IF(W442="","",VLOOKUP(W442,用途,2,FALSE)))</f>
        <v/>
      </c>
      <c r="AK442" s="361" t="str">
        <f t="shared" ref="AK442:AK505" si="192">IF(AF442="","",IF(Y442="","",IF(Y442&lt;=10,1,IF(Y442&lt;30,2,IF(Y442&gt;=30,3,0)))))</f>
        <v/>
      </c>
      <c r="AL442" s="361" t="str">
        <f t="shared" ref="AL442:AL505" si="193">IF(AF442="","",IF(Z442="","",IF(Z442&lt;=1.7*1000,1,IF(Z442&lt;=2.5*1000,2,IF(Z442&lt;=3.5*1000,3,IF(Z442&lt;8*1000,4,IF(Z442&gt;=8*1000,5,"")))))))</f>
        <v/>
      </c>
      <c r="AM442" s="361" t="str">
        <f t="shared" ref="AM442:AM505" si="194">IF(AF442="","",IF(AA442="","",VLOOKUP(AA442,燃料の種類,2,FALSE)))</f>
        <v/>
      </c>
      <c r="AN442" s="362" t="str">
        <f>IF(AF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2,FALSE),IF(OR(AJ442=1,AJ442=2),VLOOKUP(AH442,INDEX((係数_乗用_ガソリン,係数_乗用_CNG,係数_乗用_軽油,係数_乗用_メタノール,係数_乗用_LPG),1,1,AR442):INDEX((係数_乗用_ガソリン,係数_乗用_CNG,係数_乗用_軽油,係数_乗用_メタノール,係数_乗用_LPG),125,5,AR442),2,FALSE))))))</f>
        <v/>
      </c>
      <c r="AO442" s="362" t="str">
        <f>IF(T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3,FALSE),IF(OR(AJ442=1,AJ442=2),VLOOKUP(AH442,INDEX((係数_乗用_ガソリン,係数_乗用_CNG,係数_乗用_軽油,係数_乗用_メタノール,係数_乗用_LPG),1,1,AR442):INDEX((係数_乗用_ガソリン,係数_乗用_CNG,係数_乗用_軽油,係数_乗用_メタノール,係数_乗用_LPG),125,5,AR442),3,FALSE))))))</f>
        <v/>
      </c>
      <c r="AP442" s="361" t="str">
        <f t="shared" ref="AP442:AP505" si="195">IF((AF442="")+(AC442=""),"",IF(燃料区分1=4,VLOOKUP(AO442,排ガス低減レベル,2,FALSE),VLOOKUP(AC442,排ガス低減レベル,2,FALSE)))</f>
        <v/>
      </c>
      <c r="AQ442" s="363" t="str">
        <f t="shared" ref="AQ442:AQ505" si="196">IF(AG442="","",IF(AJ442=3,B442&amp;"-"&amp;SUM(AJ442*100,AK442*10,AL442)&amp;"A",IF(OR(AJ442=2,AJ442=4,AJ442=6),B442&amp;"-"&amp;AL442*10&amp;"A",IF(AJ442=1,B442&amp;"-"&amp;AJ442&amp;"A",IF(AJ442=5,B442&amp;"-"&amp;SUM(AJ442*100,AI442*10,AL442)&amp;"A","")))))</f>
        <v/>
      </c>
      <c r="AR442" s="361" t="str">
        <f t="shared" ref="AR442:AR505" si="197">IF(OR(AM442=1,AM442=2,AM442=11),1,IF(AM442=6,2,IF(OR(AM442=4,AM442=5,AM442=10),3,IF(AM442=7,4,IF(AM442=3,5, IF(OR(AM442=8,AM442=9),6,""))))))</f>
        <v/>
      </c>
      <c r="AS442" s="363" t="str">
        <f t="shared" ref="AS442:AS505" si="198">IF(AG442="","",B442&amp;"-"&amp;AM442)</f>
        <v/>
      </c>
      <c r="AT442" s="364" t="str">
        <f t="shared" ref="AT442:AT505" si="199">IF(AF442="","",VLOOKUP(T442,車両の増減,2,FALSE))</f>
        <v/>
      </c>
      <c r="AX442" s="607" t="b">
        <f t="shared" si="177"/>
        <v>0</v>
      </c>
      <c r="AY442" s="6" t="str">
        <f t="shared" si="178"/>
        <v>FALSEFALSEFALSE</v>
      </c>
      <c r="AZ442" s="608">
        <f t="shared" ref="AZ442:AZ505" si="200">AA442</f>
        <v>0</v>
      </c>
      <c r="BA442" s="609" t="str">
        <f t="shared" si="179"/>
        <v/>
      </c>
      <c r="BB442" s="609">
        <f t="shared" ref="BB442:BB505" si="201">LEN(X442)</f>
        <v>0</v>
      </c>
      <c r="BC442" s="604" t="str">
        <f t="shared" ref="BC442:BC505" si="202">MID(X442,2,1)</f>
        <v/>
      </c>
    </row>
    <row r="443" spans="1:55">
      <c r="A443" s="366">
        <v>386</v>
      </c>
      <c r="B443" s="108"/>
      <c r="C443" s="286"/>
      <c r="D443" s="287"/>
      <c r="E443" s="287"/>
      <c r="F443" s="288"/>
      <c r="G443" s="290"/>
      <c r="H443" s="107"/>
      <c r="I443" s="290"/>
      <c r="J443" s="107"/>
      <c r="K443" s="358" t="str">
        <f t="shared" si="180"/>
        <v/>
      </c>
      <c r="L443" s="358">
        <f t="shared" ref="L443:L506" si="203">IF(G443&gt;0,DATE((G443),(H443+1),0),0)</f>
        <v>0</v>
      </c>
      <c r="M443" s="358">
        <f t="shared" ref="M443:M506" si="204">IF(I443&gt;0,DATE((I443),(J443+1),0),0)</f>
        <v>0</v>
      </c>
      <c r="N443" s="359" t="str">
        <f t="shared" ref="N443:N506" si="205">IF(OR($L443&gt;$U$49,$M443&gt;$U$49,AND($L443&gt;$M443,$M443&lt;&gt;0),AND($L443=0,$M443&lt;&gt;0)),"ERROR","")</f>
        <v/>
      </c>
      <c r="O443" s="359" t="str">
        <f t="shared" si="181"/>
        <v/>
      </c>
      <c r="P443" s="359" t="str">
        <f t="shared" si="182"/>
        <v/>
      </c>
      <c r="Q443" s="359" t="str">
        <f t="shared" si="183"/>
        <v/>
      </c>
      <c r="R443" s="359" t="str">
        <f t="shared" si="184"/>
        <v/>
      </c>
      <c r="S443" s="359" t="str">
        <f t="shared" si="185"/>
        <v/>
      </c>
      <c r="T443" s="431"/>
      <c r="U443" s="515"/>
      <c r="V443" s="108"/>
      <c r="W443" s="109"/>
      <c r="X443" s="110"/>
      <c r="Y443" s="111"/>
      <c r="Z443" s="113"/>
      <c r="AA443" s="112"/>
      <c r="AB443" s="431" t="str">
        <f t="shared" si="186"/>
        <v/>
      </c>
      <c r="AC443" s="704" t="str">
        <f t="shared" ref="AC443:AC506" si="206">IF(AF443="","",IF((AN443="")+(AN443="－"),IF((AO443="")+(AO443=0),"－",AO443),IF((AN443="PM☆☆☆")+(AN443="☆及びPM☆☆☆")+(AN443="☆☆及びPM☆☆☆")+(AN443="☆☆☆及びPM☆☆☆"),"PM☆☆☆",IF((AN443="PM☆☆☆☆")+(AN443="☆及びPM☆☆☆☆")+(AN443="☆☆及びPM☆☆☆☆")+(AN443="☆☆☆及びPM☆☆☆☆"),"PM☆☆☆☆",IF((AN443="新☆")+(AN443="新NOx☆")+(AN443="新PM☆"),"新☆（新長期）",AN443)))))</f>
        <v/>
      </c>
      <c r="AD443" s="622"/>
      <c r="AE443" s="462"/>
      <c r="AF443" s="360" t="str">
        <f t="shared" si="187"/>
        <v/>
      </c>
      <c r="AG443" s="360" t="str">
        <f t="shared" si="188"/>
        <v/>
      </c>
      <c r="AH443" s="361" t="str">
        <f t="shared" si="189"/>
        <v/>
      </c>
      <c r="AI443" s="361" t="str">
        <f t="shared" si="190"/>
        <v/>
      </c>
      <c r="AJ443" s="361" t="str">
        <f t="shared" si="191"/>
        <v/>
      </c>
      <c r="AK443" s="361" t="str">
        <f t="shared" si="192"/>
        <v/>
      </c>
      <c r="AL443" s="361" t="str">
        <f t="shared" si="193"/>
        <v/>
      </c>
      <c r="AM443" s="361" t="str">
        <f t="shared" si="194"/>
        <v/>
      </c>
      <c r="AN443" s="362" t="str">
        <f>IF(AF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2,FALSE),IF(OR(AJ443=1,AJ443=2),VLOOKUP(AH443,INDEX((係数_乗用_ガソリン,係数_乗用_CNG,係数_乗用_軽油,係数_乗用_メタノール,係数_乗用_LPG),1,1,AR443):INDEX((係数_乗用_ガソリン,係数_乗用_CNG,係数_乗用_軽油,係数_乗用_メタノール,係数_乗用_LPG),125,5,AR443),2,FALSE))))))</f>
        <v/>
      </c>
      <c r="AO443" s="362" t="str">
        <f>IF(T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3,FALSE),IF(OR(AJ443=1,AJ443=2),VLOOKUP(AH443,INDEX((係数_乗用_ガソリン,係数_乗用_CNG,係数_乗用_軽油,係数_乗用_メタノール,係数_乗用_LPG),1,1,AR443):INDEX((係数_乗用_ガソリン,係数_乗用_CNG,係数_乗用_軽油,係数_乗用_メタノール,係数_乗用_LPG),125,5,AR443),3,FALSE))))))</f>
        <v/>
      </c>
      <c r="AP443" s="361" t="str">
        <f t="shared" si="195"/>
        <v/>
      </c>
      <c r="AQ443" s="363" t="str">
        <f t="shared" si="196"/>
        <v/>
      </c>
      <c r="AR443" s="361" t="str">
        <f t="shared" si="197"/>
        <v/>
      </c>
      <c r="AS443" s="363" t="str">
        <f t="shared" si="198"/>
        <v/>
      </c>
      <c r="AT443" s="364" t="str">
        <f t="shared" si="199"/>
        <v/>
      </c>
      <c r="AX443" s="607" t="b">
        <f t="shared" ref="AX443:AX506" si="207">IF(AY443="FALSEFALSEFALSEFALSE","ハイブリッド")</f>
        <v>0</v>
      </c>
      <c r="AY443" s="6" t="str">
        <f t="shared" ref="AY443:AY506" si="208">EXACT(AZ443,BA443)&amp;IF(BA443="","")&amp;IF(AZ443="電気",TRUE)&amp;IF(AZ443="LPG",TRUE)</f>
        <v>FALSEFALSEFALSE</v>
      </c>
      <c r="AZ443" s="608">
        <f t="shared" si="200"/>
        <v>0</v>
      </c>
      <c r="BA443" s="609" t="str">
        <f t="shared" ref="BA443:BA506" si="209">IF(COUNTIFS(BC443,"*A*",BB443,"3"),"ハイブリッド(ガソリン)","")</f>
        <v/>
      </c>
      <c r="BB443" s="609">
        <f t="shared" si="201"/>
        <v>0</v>
      </c>
      <c r="BC443" s="604" t="str">
        <f t="shared" si="202"/>
        <v/>
      </c>
    </row>
    <row r="444" spans="1:55">
      <c r="A444" s="366">
        <v>387</v>
      </c>
      <c r="B444" s="108"/>
      <c r="C444" s="286"/>
      <c r="D444" s="287"/>
      <c r="E444" s="287"/>
      <c r="F444" s="288"/>
      <c r="G444" s="290"/>
      <c r="H444" s="107"/>
      <c r="I444" s="290"/>
      <c r="J444" s="107"/>
      <c r="K444" s="358" t="str">
        <f t="shared" si="180"/>
        <v/>
      </c>
      <c r="L444" s="358">
        <f t="shared" si="203"/>
        <v>0</v>
      </c>
      <c r="M444" s="358">
        <f t="shared" si="204"/>
        <v>0</v>
      </c>
      <c r="N444" s="359" t="str">
        <f t="shared" si="205"/>
        <v/>
      </c>
      <c r="O444" s="359" t="str">
        <f t="shared" si="181"/>
        <v/>
      </c>
      <c r="P444" s="359" t="str">
        <f t="shared" si="182"/>
        <v/>
      </c>
      <c r="Q444" s="359" t="str">
        <f t="shared" si="183"/>
        <v/>
      </c>
      <c r="R444" s="359" t="str">
        <f t="shared" si="184"/>
        <v/>
      </c>
      <c r="S444" s="359" t="str">
        <f t="shared" si="185"/>
        <v/>
      </c>
      <c r="T444" s="431"/>
      <c r="U444" s="515"/>
      <c r="V444" s="108"/>
      <c r="W444" s="109"/>
      <c r="X444" s="110"/>
      <c r="Y444" s="111"/>
      <c r="Z444" s="113"/>
      <c r="AA444" s="112"/>
      <c r="AB444" s="431" t="str">
        <f t="shared" si="186"/>
        <v/>
      </c>
      <c r="AC444" s="704" t="str">
        <f t="shared" si="206"/>
        <v/>
      </c>
      <c r="AD444" s="622"/>
      <c r="AE444" s="462"/>
      <c r="AF444" s="360" t="str">
        <f t="shared" si="187"/>
        <v/>
      </c>
      <c r="AG444" s="360" t="str">
        <f t="shared" si="188"/>
        <v/>
      </c>
      <c r="AH444" s="361" t="str">
        <f t="shared" si="189"/>
        <v/>
      </c>
      <c r="AI444" s="361" t="str">
        <f t="shared" si="190"/>
        <v/>
      </c>
      <c r="AJ444" s="361" t="str">
        <f t="shared" si="191"/>
        <v/>
      </c>
      <c r="AK444" s="361" t="str">
        <f t="shared" si="192"/>
        <v/>
      </c>
      <c r="AL444" s="361" t="str">
        <f t="shared" si="193"/>
        <v/>
      </c>
      <c r="AM444" s="361" t="str">
        <f t="shared" si="194"/>
        <v/>
      </c>
      <c r="AN444" s="362" t="str">
        <f>IF(AF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2,FALSE),IF(OR(AJ444=1,AJ444=2),VLOOKUP(AH444,INDEX((係数_乗用_ガソリン,係数_乗用_CNG,係数_乗用_軽油,係数_乗用_メタノール,係数_乗用_LPG),1,1,AR444):INDEX((係数_乗用_ガソリン,係数_乗用_CNG,係数_乗用_軽油,係数_乗用_メタノール,係数_乗用_LPG),125,5,AR444),2,FALSE))))))</f>
        <v/>
      </c>
      <c r="AO444" s="362" t="str">
        <f>IF(T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3,FALSE),IF(OR(AJ444=1,AJ444=2),VLOOKUP(AH444,INDEX((係数_乗用_ガソリン,係数_乗用_CNG,係数_乗用_軽油,係数_乗用_メタノール,係数_乗用_LPG),1,1,AR444):INDEX((係数_乗用_ガソリン,係数_乗用_CNG,係数_乗用_軽油,係数_乗用_メタノール,係数_乗用_LPG),125,5,AR444),3,FALSE))))))</f>
        <v/>
      </c>
      <c r="AP444" s="361" t="str">
        <f t="shared" si="195"/>
        <v/>
      </c>
      <c r="AQ444" s="363" t="str">
        <f t="shared" si="196"/>
        <v/>
      </c>
      <c r="AR444" s="361" t="str">
        <f t="shared" si="197"/>
        <v/>
      </c>
      <c r="AS444" s="363" t="str">
        <f t="shared" si="198"/>
        <v/>
      </c>
      <c r="AT444" s="364" t="str">
        <f t="shared" si="199"/>
        <v/>
      </c>
      <c r="AX444" s="607" t="b">
        <f t="shared" si="207"/>
        <v>0</v>
      </c>
      <c r="AY444" s="6" t="str">
        <f t="shared" si="208"/>
        <v>FALSEFALSEFALSE</v>
      </c>
      <c r="AZ444" s="608">
        <f t="shared" si="200"/>
        <v>0</v>
      </c>
      <c r="BA444" s="609" t="str">
        <f t="shared" si="209"/>
        <v/>
      </c>
      <c r="BB444" s="609">
        <f t="shared" si="201"/>
        <v>0</v>
      </c>
      <c r="BC444" s="604" t="str">
        <f t="shared" si="202"/>
        <v/>
      </c>
    </row>
    <row r="445" spans="1:55">
      <c r="A445" s="366">
        <v>388</v>
      </c>
      <c r="B445" s="108"/>
      <c r="C445" s="286"/>
      <c r="D445" s="287"/>
      <c r="E445" s="287"/>
      <c r="F445" s="288"/>
      <c r="G445" s="290"/>
      <c r="H445" s="107"/>
      <c r="I445" s="290"/>
      <c r="J445" s="107"/>
      <c r="K445" s="358" t="str">
        <f t="shared" si="180"/>
        <v/>
      </c>
      <c r="L445" s="358">
        <f t="shared" si="203"/>
        <v>0</v>
      </c>
      <c r="M445" s="358">
        <f t="shared" si="204"/>
        <v>0</v>
      </c>
      <c r="N445" s="359" t="str">
        <f t="shared" si="205"/>
        <v/>
      </c>
      <c r="O445" s="359" t="str">
        <f t="shared" si="181"/>
        <v/>
      </c>
      <c r="P445" s="359" t="str">
        <f t="shared" si="182"/>
        <v/>
      </c>
      <c r="Q445" s="359" t="str">
        <f t="shared" si="183"/>
        <v/>
      </c>
      <c r="R445" s="359" t="str">
        <f t="shared" si="184"/>
        <v/>
      </c>
      <c r="S445" s="359" t="str">
        <f t="shared" si="185"/>
        <v/>
      </c>
      <c r="T445" s="431"/>
      <c r="U445" s="515"/>
      <c r="V445" s="108"/>
      <c r="W445" s="109"/>
      <c r="X445" s="110"/>
      <c r="Y445" s="111"/>
      <c r="Z445" s="113"/>
      <c r="AA445" s="112"/>
      <c r="AB445" s="431" t="str">
        <f t="shared" si="186"/>
        <v/>
      </c>
      <c r="AC445" s="704" t="str">
        <f t="shared" si="206"/>
        <v/>
      </c>
      <c r="AD445" s="622"/>
      <c r="AE445" s="462"/>
      <c r="AF445" s="360" t="str">
        <f t="shared" si="187"/>
        <v/>
      </c>
      <c r="AG445" s="360" t="str">
        <f t="shared" si="188"/>
        <v/>
      </c>
      <c r="AH445" s="361" t="str">
        <f t="shared" si="189"/>
        <v/>
      </c>
      <c r="AI445" s="361" t="str">
        <f t="shared" si="190"/>
        <v/>
      </c>
      <c r="AJ445" s="361" t="str">
        <f t="shared" si="191"/>
        <v/>
      </c>
      <c r="AK445" s="361" t="str">
        <f t="shared" si="192"/>
        <v/>
      </c>
      <c r="AL445" s="361" t="str">
        <f t="shared" si="193"/>
        <v/>
      </c>
      <c r="AM445" s="361" t="str">
        <f t="shared" si="194"/>
        <v/>
      </c>
      <c r="AN445" s="362" t="str">
        <f>IF(AF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2,FALSE),IF(OR(AJ445=1,AJ445=2),VLOOKUP(AH445,INDEX((係数_乗用_ガソリン,係数_乗用_CNG,係数_乗用_軽油,係数_乗用_メタノール,係数_乗用_LPG),1,1,AR445):INDEX((係数_乗用_ガソリン,係数_乗用_CNG,係数_乗用_軽油,係数_乗用_メタノール,係数_乗用_LPG),125,5,AR445),2,FALSE))))))</f>
        <v/>
      </c>
      <c r="AO445" s="362" t="str">
        <f>IF(T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3,FALSE),IF(OR(AJ445=1,AJ445=2),VLOOKUP(AH445,INDEX((係数_乗用_ガソリン,係数_乗用_CNG,係数_乗用_軽油,係数_乗用_メタノール,係数_乗用_LPG),1,1,AR445):INDEX((係数_乗用_ガソリン,係数_乗用_CNG,係数_乗用_軽油,係数_乗用_メタノール,係数_乗用_LPG),125,5,AR445),3,FALSE))))))</f>
        <v/>
      </c>
      <c r="AP445" s="361" t="str">
        <f t="shared" si="195"/>
        <v/>
      </c>
      <c r="AQ445" s="363" t="str">
        <f t="shared" si="196"/>
        <v/>
      </c>
      <c r="AR445" s="361" t="str">
        <f t="shared" si="197"/>
        <v/>
      </c>
      <c r="AS445" s="363" t="str">
        <f t="shared" si="198"/>
        <v/>
      </c>
      <c r="AT445" s="364" t="str">
        <f t="shared" si="199"/>
        <v/>
      </c>
      <c r="AX445" s="607" t="b">
        <f t="shared" si="207"/>
        <v>0</v>
      </c>
      <c r="AY445" s="6" t="str">
        <f t="shared" si="208"/>
        <v>FALSEFALSEFALSE</v>
      </c>
      <c r="AZ445" s="608">
        <f t="shared" si="200"/>
        <v>0</v>
      </c>
      <c r="BA445" s="609" t="str">
        <f t="shared" si="209"/>
        <v/>
      </c>
      <c r="BB445" s="609">
        <f t="shared" si="201"/>
        <v>0</v>
      </c>
      <c r="BC445" s="604" t="str">
        <f t="shared" si="202"/>
        <v/>
      </c>
    </row>
    <row r="446" spans="1:55">
      <c r="A446" s="366">
        <v>389</v>
      </c>
      <c r="B446" s="108"/>
      <c r="C446" s="286"/>
      <c r="D446" s="287"/>
      <c r="E446" s="287"/>
      <c r="F446" s="288"/>
      <c r="G446" s="290"/>
      <c r="H446" s="107"/>
      <c r="I446" s="290"/>
      <c r="J446" s="107"/>
      <c r="K446" s="358" t="str">
        <f t="shared" si="180"/>
        <v/>
      </c>
      <c r="L446" s="358">
        <f t="shared" si="203"/>
        <v>0</v>
      </c>
      <c r="M446" s="358">
        <f t="shared" si="204"/>
        <v>0</v>
      </c>
      <c r="N446" s="359" t="str">
        <f t="shared" si="205"/>
        <v/>
      </c>
      <c r="O446" s="359" t="str">
        <f t="shared" si="181"/>
        <v/>
      </c>
      <c r="P446" s="359" t="str">
        <f t="shared" si="182"/>
        <v/>
      </c>
      <c r="Q446" s="359" t="str">
        <f t="shared" si="183"/>
        <v/>
      </c>
      <c r="R446" s="359" t="str">
        <f t="shared" si="184"/>
        <v/>
      </c>
      <c r="S446" s="359" t="str">
        <f t="shared" si="185"/>
        <v/>
      </c>
      <c r="T446" s="431"/>
      <c r="U446" s="515"/>
      <c r="V446" s="108"/>
      <c r="W446" s="109"/>
      <c r="X446" s="110"/>
      <c r="Y446" s="111"/>
      <c r="Z446" s="113"/>
      <c r="AA446" s="112"/>
      <c r="AB446" s="431" t="str">
        <f t="shared" si="186"/>
        <v/>
      </c>
      <c r="AC446" s="704" t="str">
        <f t="shared" si="206"/>
        <v/>
      </c>
      <c r="AD446" s="622"/>
      <c r="AE446" s="462"/>
      <c r="AF446" s="360" t="str">
        <f t="shared" si="187"/>
        <v/>
      </c>
      <c r="AG446" s="360" t="str">
        <f t="shared" si="188"/>
        <v/>
      </c>
      <c r="AH446" s="361" t="str">
        <f t="shared" si="189"/>
        <v/>
      </c>
      <c r="AI446" s="361" t="str">
        <f t="shared" si="190"/>
        <v/>
      </c>
      <c r="AJ446" s="361" t="str">
        <f t="shared" si="191"/>
        <v/>
      </c>
      <c r="AK446" s="361" t="str">
        <f t="shared" si="192"/>
        <v/>
      </c>
      <c r="AL446" s="361" t="str">
        <f t="shared" si="193"/>
        <v/>
      </c>
      <c r="AM446" s="361" t="str">
        <f t="shared" si="194"/>
        <v/>
      </c>
      <c r="AN446" s="362" t="str">
        <f>IF(AF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2,FALSE),IF(OR(AJ446=1,AJ446=2),VLOOKUP(AH446,INDEX((係数_乗用_ガソリン,係数_乗用_CNG,係数_乗用_軽油,係数_乗用_メタノール,係数_乗用_LPG),1,1,AR446):INDEX((係数_乗用_ガソリン,係数_乗用_CNG,係数_乗用_軽油,係数_乗用_メタノール,係数_乗用_LPG),125,5,AR446),2,FALSE))))))</f>
        <v/>
      </c>
      <c r="AO446" s="362" t="str">
        <f>IF(T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3,FALSE),IF(OR(AJ446=1,AJ446=2),VLOOKUP(AH446,INDEX((係数_乗用_ガソリン,係数_乗用_CNG,係数_乗用_軽油,係数_乗用_メタノール,係数_乗用_LPG),1,1,AR446):INDEX((係数_乗用_ガソリン,係数_乗用_CNG,係数_乗用_軽油,係数_乗用_メタノール,係数_乗用_LPG),125,5,AR446),3,FALSE))))))</f>
        <v/>
      </c>
      <c r="AP446" s="361" t="str">
        <f t="shared" si="195"/>
        <v/>
      </c>
      <c r="AQ446" s="363" t="str">
        <f t="shared" si="196"/>
        <v/>
      </c>
      <c r="AR446" s="361" t="str">
        <f t="shared" si="197"/>
        <v/>
      </c>
      <c r="AS446" s="363" t="str">
        <f t="shared" si="198"/>
        <v/>
      </c>
      <c r="AT446" s="364" t="str">
        <f t="shared" si="199"/>
        <v/>
      </c>
      <c r="AX446" s="607" t="b">
        <f t="shared" si="207"/>
        <v>0</v>
      </c>
      <c r="AY446" s="6" t="str">
        <f t="shared" si="208"/>
        <v>FALSEFALSEFALSE</v>
      </c>
      <c r="AZ446" s="608">
        <f t="shared" si="200"/>
        <v>0</v>
      </c>
      <c r="BA446" s="609" t="str">
        <f t="shared" si="209"/>
        <v/>
      </c>
      <c r="BB446" s="609">
        <f t="shared" si="201"/>
        <v>0</v>
      </c>
      <c r="BC446" s="604" t="str">
        <f t="shared" si="202"/>
        <v/>
      </c>
    </row>
    <row r="447" spans="1:55">
      <c r="A447" s="366">
        <v>390</v>
      </c>
      <c r="B447" s="108"/>
      <c r="C447" s="286"/>
      <c r="D447" s="287"/>
      <c r="E447" s="287"/>
      <c r="F447" s="288"/>
      <c r="G447" s="290"/>
      <c r="H447" s="107"/>
      <c r="I447" s="290"/>
      <c r="J447" s="107"/>
      <c r="K447" s="358" t="str">
        <f t="shared" si="180"/>
        <v/>
      </c>
      <c r="L447" s="358">
        <f t="shared" si="203"/>
        <v>0</v>
      </c>
      <c r="M447" s="358">
        <f t="shared" si="204"/>
        <v>0</v>
      </c>
      <c r="N447" s="359" t="str">
        <f t="shared" si="205"/>
        <v/>
      </c>
      <c r="O447" s="359" t="str">
        <f t="shared" si="181"/>
        <v/>
      </c>
      <c r="P447" s="359" t="str">
        <f t="shared" si="182"/>
        <v/>
      </c>
      <c r="Q447" s="359" t="str">
        <f t="shared" si="183"/>
        <v/>
      </c>
      <c r="R447" s="359" t="str">
        <f t="shared" si="184"/>
        <v/>
      </c>
      <c r="S447" s="359" t="str">
        <f t="shared" si="185"/>
        <v/>
      </c>
      <c r="T447" s="431"/>
      <c r="U447" s="515"/>
      <c r="V447" s="108"/>
      <c r="W447" s="109"/>
      <c r="X447" s="110"/>
      <c r="Y447" s="111"/>
      <c r="Z447" s="113"/>
      <c r="AA447" s="112"/>
      <c r="AB447" s="431" t="str">
        <f t="shared" si="186"/>
        <v/>
      </c>
      <c r="AC447" s="704" t="str">
        <f t="shared" si="206"/>
        <v/>
      </c>
      <c r="AD447" s="622"/>
      <c r="AE447" s="462"/>
      <c r="AF447" s="360" t="str">
        <f t="shared" si="187"/>
        <v/>
      </c>
      <c r="AG447" s="360" t="str">
        <f t="shared" si="188"/>
        <v/>
      </c>
      <c r="AH447" s="361" t="str">
        <f t="shared" si="189"/>
        <v/>
      </c>
      <c r="AI447" s="361" t="str">
        <f t="shared" si="190"/>
        <v/>
      </c>
      <c r="AJ447" s="361" t="str">
        <f t="shared" si="191"/>
        <v/>
      </c>
      <c r="AK447" s="361" t="str">
        <f t="shared" si="192"/>
        <v/>
      </c>
      <c r="AL447" s="361" t="str">
        <f t="shared" si="193"/>
        <v/>
      </c>
      <c r="AM447" s="361" t="str">
        <f t="shared" si="194"/>
        <v/>
      </c>
      <c r="AN447" s="362" t="str">
        <f>IF(AF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2,FALSE),IF(OR(AJ447=1,AJ447=2),VLOOKUP(AH447,INDEX((係数_乗用_ガソリン,係数_乗用_CNG,係数_乗用_軽油,係数_乗用_メタノール,係数_乗用_LPG),1,1,AR447):INDEX((係数_乗用_ガソリン,係数_乗用_CNG,係数_乗用_軽油,係数_乗用_メタノール,係数_乗用_LPG),125,5,AR447),2,FALSE))))))</f>
        <v/>
      </c>
      <c r="AO447" s="362" t="str">
        <f>IF(T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3,FALSE),IF(OR(AJ447=1,AJ447=2),VLOOKUP(AH447,INDEX((係数_乗用_ガソリン,係数_乗用_CNG,係数_乗用_軽油,係数_乗用_メタノール,係数_乗用_LPG),1,1,AR447):INDEX((係数_乗用_ガソリン,係数_乗用_CNG,係数_乗用_軽油,係数_乗用_メタノール,係数_乗用_LPG),125,5,AR447),3,FALSE))))))</f>
        <v/>
      </c>
      <c r="AP447" s="361" t="str">
        <f t="shared" si="195"/>
        <v/>
      </c>
      <c r="AQ447" s="363" t="str">
        <f t="shared" si="196"/>
        <v/>
      </c>
      <c r="AR447" s="361" t="str">
        <f t="shared" si="197"/>
        <v/>
      </c>
      <c r="AS447" s="363" t="str">
        <f t="shared" si="198"/>
        <v/>
      </c>
      <c r="AT447" s="364" t="str">
        <f t="shared" si="199"/>
        <v/>
      </c>
      <c r="AX447" s="607" t="b">
        <f t="shared" si="207"/>
        <v>0</v>
      </c>
      <c r="AY447" s="6" t="str">
        <f t="shared" si="208"/>
        <v>FALSEFALSEFALSE</v>
      </c>
      <c r="AZ447" s="608">
        <f t="shared" si="200"/>
        <v>0</v>
      </c>
      <c r="BA447" s="609" t="str">
        <f t="shared" si="209"/>
        <v/>
      </c>
      <c r="BB447" s="609">
        <f t="shared" si="201"/>
        <v>0</v>
      </c>
      <c r="BC447" s="604" t="str">
        <f t="shared" si="202"/>
        <v/>
      </c>
    </row>
    <row r="448" spans="1:55">
      <c r="A448" s="366">
        <v>391</v>
      </c>
      <c r="B448" s="108"/>
      <c r="C448" s="286"/>
      <c r="D448" s="287"/>
      <c r="E448" s="287"/>
      <c r="F448" s="288"/>
      <c r="G448" s="290"/>
      <c r="H448" s="107"/>
      <c r="I448" s="290"/>
      <c r="J448" s="107"/>
      <c r="K448" s="358" t="str">
        <f t="shared" si="180"/>
        <v/>
      </c>
      <c r="L448" s="358">
        <f t="shared" si="203"/>
        <v>0</v>
      </c>
      <c r="M448" s="358">
        <f t="shared" si="204"/>
        <v>0</v>
      </c>
      <c r="N448" s="359" t="str">
        <f t="shared" si="205"/>
        <v/>
      </c>
      <c r="O448" s="359" t="str">
        <f t="shared" si="181"/>
        <v/>
      </c>
      <c r="P448" s="359" t="str">
        <f t="shared" si="182"/>
        <v/>
      </c>
      <c r="Q448" s="359" t="str">
        <f t="shared" si="183"/>
        <v/>
      </c>
      <c r="R448" s="359" t="str">
        <f t="shared" si="184"/>
        <v/>
      </c>
      <c r="S448" s="359" t="str">
        <f t="shared" si="185"/>
        <v/>
      </c>
      <c r="T448" s="431"/>
      <c r="U448" s="515"/>
      <c r="V448" s="108"/>
      <c r="W448" s="109"/>
      <c r="X448" s="110"/>
      <c r="Y448" s="111"/>
      <c r="Z448" s="113"/>
      <c r="AA448" s="112"/>
      <c r="AB448" s="431" t="str">
        <f t="shared" si="186"/>
        <v/>
      </c>
      <c r="AC448" s="704" t="str">
        <f t="shared" si="206"/>
        <v/>
      </c>
      <c r="AD448" s="622"/>
      <c r="AE448" s="462"/>
      <c r="AF448" s="360" t="str">
        <f t="shared" si="187"/>
        <v/>
      </c>
      <c r="AG448" s="360" t="str">
        <f t="shared" si="188"/>
        <v/>
      </c>
      <c r="AH448" s="361" t="str">
        <f t="shared" si="189"/>
        <v/>
      </c>
      <c r="AI448" s="361" t="str">
        <f t="shared" si="190"/>
        <v/>
      </c>
      <c r="AJ448" s="361" t="str">
        <f t="shared" si="191"/>
        <v/>
      </c>
      <c r="AK448" s="361" t="str">
        <f t="shared" si="192"/>
        <v/>
      </c>
      <c r="AL448" s="361" t="str">
        <f t="shared" si="193"/>
        <v/>
      </c>
      <c r="AM448" s="361" t="str">
        <f t="shared" si="194"/>
        <v/>
      </c>
      <c r="AN448" s="362" t="str">
        <f>IF(AF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2,FALSE),IF(OR(AJ448=1,AJ448=2),VLOOKUP(AH448,INDEX((係数_乗用_ガソリン,係数_乗用_CNG,係数_乗用_軽油,係数_乗用_メタノール,係数_乗用_LPG),1,1,AR448):INDEX((係数_乗用_ガソリン,係数_乗用_CNG,係数_乗用_軽油,係数_乗用_メタノール,係数_乗用_LPG),125,5,AR448),2,FALSE))))))</f>
        <v/>
      </c>
      <c r="AO448" s="362" t="str">
        <f>IF(T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3,FALSE),IF(OR(AJ448=1,AJ448=2),VLOOKUP(AH448,INDEX((係数_乗用_ガソリン,係数_乗用_CNG,係数_乗用_軽油,係数_乗用_メタノール,係数_乗用_LPG),1,1,AR448):INDEX((係数_乗用_ガソリン,係数_乗用_CNG,係数_乗用_軽油,係数_乗用_メタノール,係数_乗用_LPG),125,5,AR448),3,FALSE))))))</f>
        <v/>
      </c>
      <c r="AP448" s="361" t="str">
        <f t="shared" si="195"/>
        <v/>
      </c>
      <c r="AQ448" s="363" t="str">
        <f t="shared" si="196"/>
        <v/>
      </c>
      <c r="AR448" s="361" t="str">
        <f t="shared" si="197"/>
        <v/>
      </c>
      <c r="AS448" s="363" t="str">
        <f t="shared" si="198"/>
        <v/>
      </c>
      <c r="AT448" s="364" t="str">
        <f t="shared" si="199"/>
        <v/>
      </c>
      <c r="AX448" s="607" t="b">
        <f t="shared" si="207"/>
        <v>0</v>
      </c>
      <c r="AY448" s="6" t="str">
        <f t="shared" si="208"/>
        <v>FALSEFALSEFALSE</v>
      </c>
      <c r="AZ448" s="608">
        <f t="shared" si="200"/>
        <v>0</v>
      </c>
      <c r="BA448" s="609" t="str">
        <f t="shared" si="209"/>
        <v/>
      </c>
      <c r="BB448" s="609">
        <f t="shared" si="201"/>
        <v>0</v>
      </c>
      <c r="BC448" s="604" t="str">
        <f t="shared" si="202"/>
        <v/>
      </c>
    </row>
    <row r="449" spans="1:55">
      <c r="A449" s="366">
        <v>392</v>
      </c>
      <c r="B449" s="108"/>
      <c r="C449" s="286"/>
      <c r="D449" s="287"/>
      <c r="E449" s="287"/>
      <c r="F449" s="288"/>
      <c r="G449" s="290"/>
      <c r="H449" s="107"/>
      <c r="I449" s="290"/>
      <c r="J449" s="107"/>
      <c r="K449" s="358" t="str">
        <f t="shared" si="180"/>
        <v/>
      </c>
      <c r="L449" s="358">
        <f t="shared" si="203"/>
        <v>0</v>
      </c>
      <c r="M449" s="358">
        <f t="shared" si="204"/>
        <v>0</v>
      </c>
      <c r="N449" s="359" t="str">
        <f t="shared" si="205"/>
        <v/>
      </c>
      <c r="O449" s="359" t="str">
        <f t="shared" si="181"/>
        <v/>
      </c>
      <c r="P449" s="359" t="str">
        <f t="shared" si="182"/>
        <v/>
      </c>
      <c r="Q449" s="359" t="str">
        <f t="shared" si="183"/>
        <v/>
      </c>
      <c r="R449" s="359" t="str">
        <f t="shared" si="184"/>
        <v/>
      </c>
      <c r="S449" s="359" t="str">
        <f t="shared" si="185"/>
        <v/>
      </c>
      <c r="T449" s="431"/>
      <c r="U449" s="515"/>
      <c r="V449" s="108"/>
      <c r="W449" s="109"/>
      <c r="X449" s="110"/>
      <c r="Y449" s="111"/>
      <c r="Z449" s="113"/>
      <c r="AA449" s="112"/>
      <c r="AB449" s="431" t="str">
        <f t="shared" si="186"/>
        <v/>
      </c>
      <c r="AC449" s="704" t="str">
        <f t="shared" si="206"/>
        <v/>
      </c>
      <c r="AD449" s="622"/>
      <c r="AE449" s="462"/>
      <c r="AF449" s="360" t="str">
        <f t="shared" si="187"/>
        <v/>
      </c>
      <c r="AG449" s="360" t="str">
        <f t="shared" si="188"/>
        <v/>
      </c>
      <c r="AH449" s="361" t="str">
        <f t="shared" si="189"/>
        <v/>
      </c>
      <c r="AI449" s="361" t="str">
        <f t="shared" si="190"/>
        <v/>
      </c>
      <c r="AJ449" s="361" t="str">
        <f t="shared" si="191"/>
        <v/>
      </c>
      <c r="AK449" s="361" t="str">
        <f t="shared" si="192"/>
        <v/>
      </c>
      <c r="AL449" s="361" t="str">
        <f t="shared" si="193"/>
        <v/>
      </c>
      <c r="AM449" s="361" t="str">
        <f t="shared" si="194"/>
        <v/>
      </c>
      <c r="AN449" s="362" t="str">
        <f>IF(AF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2,FALSE),IF(OR(AJ449=1,AJ449=2),VLOOKUP(AH449,INDEX((係数_乗用_ガソリン,係数_乗用_CNG,係数_乗用_軽油,係数_乗用_メタノール,係数_乗用_LPG),1,1,AR449):INDEX((係数_乗用_ガソリン,係数_乗用_CNG,係数_乗用_軽油,係数_乗用_メタノール,係数_乗用_LPG),125,5,AR449),2,FALSE))))))</f>
        <v/>
      </c>
      <c r="AO449" s="362" t="str">
        <f>IF(T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3,FALSE),IF(OR(AJ449=1,AJ449=2),VLOOKUP(AH449,INDEX((係数_乗用_ガソリン,係数_乗用_CNG,係数_乗用_軽油,係数_乗用_メタノール,係数_乗用_LPG),1,1,AR449):INDEX((係数_乗用_ガソリン,係数_乗用_CNG,係数_乗用_軽油,係数_乗用_メタノール,係数_乗用_LPG),125,5,AR449),3,FALSE))))))</f>
        <v/>
      </c>
      <c r="AP449" s="361" t="str">
        <f t="shared" si="195"/>
        <v/>
      </c>
      <c r="AQ449" s="363" t="str">
        <f t="shared" si="196"/>
        <v/>
      </c>
      <c r="AR449" s="361" t="str">
        <f t="shared" si="197"/>
        <v/>
      </c>
      <c r="AS449" s="363" t="str">
        <f t="shared" si="198"/>
        <v/>
      </c>
      <c r="AT449" s="364" t="str">
        <f t="shared" si="199"/>
        <v/>
      </c>
      <c r="AX449" s="607" t="b">
        <f t="shared" si="207"/>
        <v>0</v>
      </c>
      <c r="AY449" s="6" t="str">
        <f t="shared" si="208"/>
        <v>FALSEFALSEFALSE</v>
      </c>
      <c r="AZ449" s="608">
        <f t="shared" si="200"/>
        <v>0</v>
      </c>
      <c r="BA449" s="609" t="str">
        <f t="shared" si="209"/>
        <v/>
      </c>
      <c r="BB449" s="609">
        <f t="shared" si="201"/>
        <v>0</v>
      </c>
      <c r="BC449" s="604" t="str">
        <f t="shared" si="202"/>
        <v/>
      </c>
    </row>
    <row r="450" spans="1:55">
      <c r="A450" s="366">
        <v>393</v>
      </c>
      <c r="B450" s="108"/>
      <c r="C450" s="286"/>
      <c r="D450" s="287"/>
      <c r="E450" s="287"/>
      <c r="F450" s="288"/>
      <c r="G450" s="290"/>
      <c r="H450" s="107"/>
      <c r="I450" s="290"/>
      <c r="J450" s="107"/>
      <c r="K450" s="358" t="str">
        <f t="shared" si="180"/>
        <v/>
      </c>
      <c r="L450" s="358">
        <f t="shared" si="203"/>
        <v>0</v>
      </c>
      <c r="M450" s="358">
        <f t="shared" si="204"/>
        <v>0</v>
      </c>
      <c r="N450" s="359" t="str">
        <f t="shared" si="205"/>
        <v/>
      </c>
      <c r="O450" s="359" t="str">
        <f t="shared" si="181"/>
        <v/>
      </c>
      <c r="P450" s="359" t="str">
        <f t="shared" si="182"/>
        <v/>
      </c>
      <c r="Q450" s="359" t="str">
        <f t="shared" si="183"/>
        <v/>
      </c>
      <c r="R450" s="359" t="str">
        <f t="shared" si="184"/>
        <v/>
      </c>
      <c r="S450" s="359" t="str">
        <f t="shared" si="185"/>
        <v/>
      </c>
      <c r="T450" s="431"/>
      <c r="U450" s="515"/>
      <c r="V450" s="108"/>
      <c r="W450" s="109"/>
      <c r="X450" s="110"/>
      <c r="Y450" s="111"/>
      <c r="Z450" s="113"/>
      <c r="AA450" s="112"/>
      <c r="AB450" s="431" t="str">
        <f t="shared" si="186"/>
        <v/>
      </c>
      <c r="AC450" s="704" t="str">
        <f t="shared" si="206"/>
        <v/>
      </c>
      <c r="AD450" s="622"/>
      <c r="AE450" s="462"/>
      <c r="AF450" s="360" t="str">
        <f t="shared" si="187"/>
        <v/>
      </c>
      <c r="AG450" s="360" t="str">
        <f t="shared" si="188"/>
        <v/>
      </c>
      <c r="AH450" s="361" t="str">
        <f t="shared" si="189"/>
        <v/>
      </c>
      <c r="AI450" s="361" t="str">
        <f t="shared" si="190"/>
        <v/>
      </c>
      <c r="AJ450" s="361" t="str">
        <f t="shared" si="191"/>
        <v/>
      </c>
      <c r="AK450" s="361" t="str">
        <f t="shared" si="192"/>
        <v/>
      </c>
      <c r="AL450" s="361" t="str">
        <f t="shared" si="193"/>
        <v/>
      </c>
      <c r="AM450" s="361" t="str">
        <f t="shared" si="194"/>
        <v/>
      </c>
      <c r="AN450" s="362" t="str">
        <f>IF(AF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2,FALSE),IF(OR(AJ450=1,AJ450=2),VLOOKUP(AH450,INDEX((係数_乗用_ガソリン,係数_乗用_CNG,係数_乗用_軽油,係数_乗用_メタノール,係数_乗用_LPG),1,1,AR450):INDEX((係数_乗用_ガソリン,係数_乗用_CNG,係数_乗用_軽油,係数_乗用_メタノール,係数_乗用_LPG),125,5,AR450),2,FALSE))))))</f>
        <v/>
      </c>
      <c r="AO450" s="362" t="str">
        <f>IF(T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3,FALSE),IF(OR(AJ450=1,AJ450=2),VLOOKUP(AH450,INDEX((係数_乗用_ガソリン,係数_乗用_CNG,係数_乗用_軽油,係数_乗用_メタノール,係数_乗用_LPG),1,1,AR450):INDEX((係数_乗用_ガソリン,係数_乗用_CNG,係数_乗用_軽油,係数_乗用_メタノール,係数_乗用_LPG),125,5,AR450),3,FALSE))))))</f>
        <v/>
      </c>
      <c r="AP450" s="361" t="str">
        <f t="shared" si="195"/>
        <v/>
      </c>
      <c r="AQ450" s="363" t="str">
        <f t="shared" si="196"/>
        <v/>
      </c>
      <c r="AR450" s="361" t="str">
        <f t="shared" si="197"/>
        <v/>
      </c>
      <c r="AS450" s="363" t="str">
        <f t="shared" si="198"/>
        <v/>
      </c>
      <c r="AT450" s="364" t="str">
        <f t="shared" si="199"/>
        <v/>
      </c>
      <c r="AX450" s="607" t="b">
        <f t="shared" si="207"/>
        <v>0</v>
      </c>
      <c r="AY450" s="6" t="str">
        <f t="shared" si="208"/>
        <v>FALSEFALSEFALSE</v>
      </c>
      <c r="AZ450" s="608">
        <f t="shared" si="200"/>
        <v>0</v>
      </c>
      <c r="BA450" s="609" t="str">
        <f t="shared" si="209"/>
        <v/>
      </c>
      <c r="BB450" s="609">
        <f t="shared" si="201"/>
        <v>0</v>
      </c>
      <c r="BC450" s="604" t="str">
        <f t="shared" si="202"/>
        <v/>
      </c>
    </row>
    <row r="451" spans="1:55">
      <c r="A451" s="366">
        <v>394</v>
      </c>
      <c r="B451" s="108"/>
      <c r="C451" s="286"/>
      <c r="D451" s="287"/>
      <c r="E451" s="287"/>
      <c r="F451" s="288"/>
      <c r="G451" s="290"/>
      <c r="H451" s="107"/>
      <c r="I451" s="290"/>
      <c r="J451" s="107"/>
      <c r="K451" s="358" t="str">
        <f t="shared" si="180"/>
        <v/>
      </c>
      <c r="L451" s="358">
        <f t="shared" si="203"/>
        <v>0</v>
      </c>
      <c r="M451" s="358">
        <f t="shared" si="204"/>
        <v>0</v>
      </c>
      <c r="N451" s="359" t="str">
        <f t="shared" si="205"/>
        <v/>
      </c>
      <c r="O451" s="359" t="str">
        <f t="shared" si="181"/>
        <v/>
      </c>
      <c r="P451" s="359" t="str">
        <f t="shared" si="182"/>
        <v/>
      </c>
      <c r="Q451" s="359" t="str">
        <f t="shared" si="183"/>
        <v/>
      </c>
      <c r="R451" s="359" t="str">
        <f t="shared" si="184"/>
        <v/>
      </c>
      <c r="S451" s="359" t="str">
        <f t="shared" si="185"/>
        <v/>
      </c>
      <c r="T451" s="431"/>
      <c r="U451" s="515"/>
      <c r="V451" s="108"/>
      <c r="W451" s="109"/>
      <c r="X451" s="110"/>
      <c r="Y451" s="111"/>
      <c r="Z451" s="113"/>
      <c r="AA451" s="112"/>
      <c r="AB451" s="431" t="str">
        <f t="shared" si="186"/>
        <v/>
      </c>
      <c r="AC451" s="704" t="str">
        <f t="shared" si="206"/>
        <v/>
      </c>
      <c r="AD451" s="622"/>
      <c r="AE451" s="462"/>
      <c r="AF451" s="360" t="str">
        <f t="shared" si="187"/>
        <v/>
      </c>
      <c r="AG451" s="360" t="str">
        <f t="shared" si="188"/>
        <v/>
      </c>
      <c r="AH451" s="361" t="str">
        <f t="shared" si="189"/>
        <v/>
      </c>
      <c r="AI451" s="361" t="str">
        <f t="shared" si="190"/>
        <v/>
      </c>
      <c r="AJ451" s="361" t="str">
        <f t="shared" si="191"/>
        <v/>
      </c>
      <c r="AK451" s="361" t="str">
        <f t="shared" si="192"/>
        <v/>
      </c>
      <c r="AL451" s="361" t="str">
        <f t="shared" si="193"/>
        <v/>
      </c>
      <c r="AM451" s="361" t="str">
        <f t="shared" si="194"/>
        <v/>
      </c>
      <c r="AN451" s="362" t="str">
        <f>IF(AF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2,FALSE),IF(OR(AJ451=1,AJ451=2),VLOOKUP(AH451,INDEX((係数_乗用_ガソリン,係数_乗用_CNG,係数_乗用_軽油,係数_乗用_メタノール,係数_乗用_LPG),1,1,AR451):INDEX((係数_乗用_ガソリン,係数_乗用_CNG,係数_乗用_軽油,係数_乗用_メタノール,係数_乗用_LPG),125,5,AR451),2,FALSE))))))</f>
        <v/>
      </c>
      <c r="AO451" s="362" t="str">
        <f>IF(T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3,FALSE),IF(OR(AJ451=1,AJ451=2),VLOOKUP(AH451,INDEX((係数_乗用_ガソリン,係数_乗用_CNG,係数_乗用_軽油,係数_乗用_メタノール,係数_乗用_LPG),1,1,AR451):INDEX((係数_乗用_ガソリン,係数_乗用_CNG,係数_乗用_軽油,係数_乗用_メタノール,係数_乗用_LPG),125,5,AR451),3,FALSE))))))</f>
        <v/>
      </c>
      <c r="AP451" s="361" t="str">
        <f t="shared" si="195"/>
        <v/>
      </c>
      <c r="AQ451" s="363" t="str">
        <f t="shared" si="196"/>
        <v/>
      </c>
      <c r="AR451" s="361" t="str">
        <f t="shared" si="197"/>
        <v/>
      </c>
      <c r="AS451" s="363" t="str">
        <f t="shared" si="198"/>
        <v/>
      </c>
      <c r="AT451" s="364" t="str">
        <f t="shared" si="199"/>
        <v/>
      </c>
      <c r="AX451" s="607" t="b">
        <f t="shared" si="207"/>
        <v>0</v>
      </c>
      <c r="AY451" s="6" t="str">
        <f t="shared" si="208"/>
        <v>FALSEFALSEFALSE</v>
      </c>
      <c r="AZ451" s="608">
        <f t="shared" si="200"/>
        <v>0</v>
      </c>
      <c r="BA451" s="609" t="str">
        <f t="shared" si="209"/>
        <v/>
      </c>
      <c r="BB451" s="609">
        <f t="shared" si="201"/>
        <v>0</v>
      </c>
      <c r="BC451" s="604" t="str">
        <f t="shared" si="202"/>
        <v/>
      </c>
    </row>
    <row r="452" spans="1:55">
      <c r="A452" s="366">
        <v>395</v>
      </c>
      <c r="B452" s="108"/>
      <c r="C452" s="286"/>
      <c r="D452" s="287"/>
      <c r="E452" s="287"/>
      <c r="F452" s="288"/>
      <c r="G452" s="290"/>
      <c r="H452" s="107"/>
      <c r="I452" s="290"/>
      <c r="J452" s="107"/>
      <c r="K452" s="358" t="str">
        <f t="shared" si="180"/>
        <v/>
      </c>
      <c r="L452" s="358">
        <f t="shared" si="203"/>
        <v>0</v>
      </c>
      <c r="M452" s="358">
        <f t="shared" si="204"/>
        <v>0</v>
      </c>
      <c r="N452" s="359" t="str">
        <f t="shared" si="205"/>
        <v/>
      </c>
      <c r="O452" s="359" t="str">
        <f t="shared" si="181"/>
        <v/>
      </c>
      <c r="P452" s="359" t="str">
        <f t="shared" si="182"/>
        <v/>
      </c>
      <c r="Q452" s="359" t="str">
        <f t="shared" si="183"/>
        <v/>
      </c>
      <c r="R452" s="359" t="str">
        <f t="shared" si="184"/>
        <v/>
      </c>
      <c r="S452" s="359" t="str">
        <f t="shared" si="185"/>
        <v/>
      </c>
      <c r="T452" s="431"/>
      <c r="U452" s="515"/>
      <c r="V452" s="108"/>
      <c r="W452" s="109"/>
      <c r="X452" s="110"/>
      <c r="Y452" s="111"/>
      <c r="Z452" s="113"/>
      <c r="AA452" s="112"/>
      <c r="AB452" s="431" t="str">
        <f t="shared" si="186"/>
        <v/>
      </c>
      <c r="AC452" s="704" t="str">
        <f t="shared" si="206"/>
        <v/>
      </c>
      <c r="AD452" s="622"/>
      <c r="AE452" s="462"/>
      <c r="AF452" s="360" t="str">
        <f t="shared" si="187"/>
        <v/>
      </c>
      <c r="AG452" s="360" t="str">
        <f t="shared" si="188"/>
        <v/>
      </c>
      <c r="AH452" s="361" t="str">
        <f t="shared" si="189"/>
        <v/>
      </c>
      <c r="AI452" s="361" t="str">
        <f t="shared" si="190"/>
        <v/>
      </c>
      <c r="AJ452" s="361" t="str">
        <f t="shared" si="191"/>
        <v/>
      </c>
      <c r="AK452" s="361" t="str">
        <f t="shared" si="192"/>
        <v/>
      </c>
      <c r="AL452" s="361" t="str">
        <f t="shared" si="193"/>
        <v/>
      </c>
      <c r="AM452" s="361" t="str">
        <f t="shared" si="194"/>
        <v/>
      </c>
      <c r="AN452" s="362" t="str">
        <f>IF(AF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2,FALSE),IF(OR(AJ452=1,AJ452=2),VLOOKUP(AH452,INDEX((係数_乗用_ガソリン,係数_乗用_CNG,係数_乗用_軽油,係数_乗用_メタノール,係数_乗用_LPG),1,1,AR452):INDEX((係数_乗用_ガソリン,係数_乗用_CNG,係数_乗用_軽油,係数_乗用_メタノール,係数_乗用_LPG),125,5,AR452),2,FALSE))))))</f>
        <v/>
      </c>
      <c r="AO452" s="362" t="str">
        <f>IF(T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3,FALSE),IF(OR(AJ452=1,AJ452=2),VLOOKUP(AH452,INDEX((係数_乗用_ガソリン,係数_乗用_CNG,係数_乗用_軽油,係数_乗用_メタノール,係数_乗用_LPG),1,1,AR452):INDEX((係数_乗用_ガソリン,係数_乗用_CNG,係数_乗用_軽油,係数_乗用_メタノール,係数_乗用_LPG),125,5,AR452),3,FALSE))))))</f>
        <v/>
      </c>
      <c r="AP452" s="361" t="str">
        <f t="shared" si="195"/>
        <v/>
      </c>
      <c r="AQ452" s="363" t="str">
        <f t="shared" si="196"/>
        <v/>
      </c>
      <c r="AR452" s="361" t="str">
        <f t="shared" si="197"/>
        <v/>
      </c>
      <c r="AS452" s="363" t="str">
        <f t="shared" si="198"/>
        <v/>
      </c>
      <c r="AT452" s="364" t="str">
        <f t="shared" si="199"/>
        <v/>
      </c>
      <c r="AX452" s="607" t="b">
        <f t="shared" si="207"/>
        <v>0</v>
      </c>
      <c r="AY452" s="6" t="str">
        <f t="shared" si="208"/>
        <v>FALSEFALSEFALSE</v>
      </c>
      <c r="AZ452" s="608">
        <f t="shared" si="200"/>
        <v>0</v>
      </c>
      <c r="BA452" s="609" t="str">
        <f t="shared" si="209"/>
        <v/>
      </c>
      <c r="BB452" s="609">
        <f t="shared" si="201"/>
        <v>0</v>
      </c>
      <c r="BC452" s="604" t="str">
        <f t="shared" si="202"/>
        <v/>
      </c>
    </row>
    <row r="453" spans="1:55">
      <c r="A453" s="366">
        <v>396</v>
      </c>
      <c r="B453" s="108"/>
      <c r="C453" s="286"/>
      <c r="D453" s="287"/>
      <c r="E453" s="287"/>
      <c r="F453" s="288"/>
      <c r="G453" s="290"/>
      <c r="H453" s="107"/>
      <c r="I453" s="290"/>
      <c r="J453" s="107"/>
      <c r="K453" s="358" t="str">
        <f t="shared" si="180"/>
        <v/>
      </c>
      <c r="L453" s="358">
        <f t="shared" si="203"/>
        <v>0</v>
      </c>
      <c r="M453" s="358">
        <f t="shared" si="204"/>
        <v>0</v>
      </c>
      <c r="N453" s="359" t="str">
        <f t="shared" si="205"/>
        <v/>
      </c>
      <c r="O453" s="359" t="str">
        <f t="shared" si="181"/>
        <v/>
      </c>
      <c r="P453" s="359" t="str">
        <f t="shared" si="182"/>
        <v/>
      </c>
      <c r="Q453" s="359" t="str">
        <f t="shared" si="183"/>
        <v/>
      </c>
      <c r="R453" s="359" t="str">
        <f t="shared" si="184"/>
        <v/>
      </c>
      <c r="S453" s="359" t="str">
        <f t="shared" si="185"/>
        <v/>
      </c>
      <c r="T453" s="431"/>
      <c r="U453" s="515"/>
      <c r="V453" s="108"/>
      <c r="W453" s="109"/>
      <c r="X453" s="110"/>
      <c r="Y453" s="111"/>
      <c r="Z453" s="113"/>
      <c r="AA453" s="112"/>
      <c r="AB453" s="431" t="str">
        <f t="shared" si="186"/>
        <v/>
      </c>
      <c r="AC453" s="704" t="str">
        <f t="shared" si="206"/>
        <v/>
      </c>
      <c r="AD453" s="622"/>
      <c r="AE453" s="462"/>
      <c r="AF453" s="360" t="str">
        <f t="shared" si="187"/>
        <v/>
      </c>
      <c r="AG453" s="360" t="str">
        <f t="shared" si="188"/>
        <v/>
      </c>
      <c r="AH453" s="361" t="str">
        <f t="shared" si="189"/>
        <v/>
      </c>
      <c r="AI453" s="361" t="str">
        <f t="shared" si="190"/>
        <v/>
      </c>
      <c r="AJ453" s="361" t="str">
        <f t="shared" si="191"/>
        <v/>
      </c>
      <c r="AK453" s="361" t="str">
        <f t="shared" si="192"/>
        <v/>
      </c>
      <c r="AL453" s="361" t="str">
        <f t="shared" si="193"/>
        <v/>
      </c>
      <c r="AM453" s="361" t="str">
        <f t="shared" si="194"/>
        <v/>
      </c>
      <c r="AN453" s="362" t="str">
        <f>IF(AF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2,FALSE),IF(OR(AJ453=1,AJ453=2),VLOOKUP(AH453,INDEX((係数_乗用_ガソリン,係数_乗用_CNG,係数_乗用_軽油,係数_乗用_メタノール,係数_乗用_LPG),1,1,AR453):INDEX((係数_乗用_ガソリン,係数_乗用_CNG,係数_乗用_軽油,係数_乗用_メタノール,係数_乗用_LPG),125,5,AR453),2,FALSE))))))</f>
        <v/>
      </c>
      <c r="AO453" s="362" t="str">
        <f>IF(T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3,FALSE),IF(OR(AJ453=1,AJ453=2),VLOOKUP(AH453,INDEX((係数_乗用_ガソリン,係数_乗用_CNG,係数_乗用_軽油,係数_乗用_メタノール,係数_乗用_LPG),1,1,AR453):INDEX((係数_乗用_ガソリン,係数_乗用_CNG,係数_乗用_軽油,係数_乗用_メタノール,係数_乗用_LPG),125,5,AR453),3,FALSE))))))</f>
        <v/>
      </c>
      <c r="AP453" s="361" t="str">
        <f t="shared" si="195"/>
        <v/>
      </c>
      <c r="AQ453" s="363" t="str">
        <f t="shared" si="196"/>
        <v/>
      </c>
      <c r="AR453" s="361" t="str">
        <f t="shared" si="197"/>
        <v/>
      </c>
      <c r="AS453" s="363" t="str">
        <f t="shared" si="198"/>
        <v/>
      </c>
      <c r="AT453" s="364" t="str">
        <f t="shared" si="199"/>
        <v/>
      </c>
      <c r="AX453" s="607" t="b">
        <f t="shared" si="207"/>
        <v>0</v>
      </c>
      <c r="AY453" s="6" t="str">
        <f t="shared" si="208"/>
        <v>FALSEFALSEFALSE</v>
      </c>
      <c r="AZ453" s="608">
        <f t="shared" si="200"/>
        <v>0</v>
      </c>
      <c r="BA453" s="609" t="str">
        <f t="shared" si="209"/>
        <v/>
      </c>
      <c r="BB453" s="609">
        <f t="shared" si="201"/>
        <v>0</v>
      </c>
      <c r="BC453" s="604" t="str">
        <f t="shared" si="202"/>
        <v/>
      </c>
    </row>
    <row r="454" spans="1:55">
      <c r="A454" s="366">
        <v>397</v>
      </c>
      <c r="B454" s="108"/>
      <c r="C454" s="286"/>
      <c r="D454" s="287"/>
      <c r="E454" s="287"/>
      <c r="F454" s="288"/>
      <c r="G454" s="290"/>
      <c r="H454" s="107"/>
      <c r="I454" s="290"/>
      <c r="J454" s="107"/>
      <c r="K454" s="358" t="str">
        <f t="shared" si="180"/>
        <v/>
      </c>
      <c r="L454" s="358">
        <f t="shared" si="203"/>
        <v>0</v>
      </c>
      <c r="M454" s="358">
        <f t="shared" si="204"/>
        <v>0</v>
      </c>
      <c r="N454" s="359" t="str">
        <f t="shared" si="205"/>
        <v/>
      </c>
      <c r="O454" s="359" t="str">
        <f t="shared" si="181"/>
        <v/>
      </c>
      <c r="P454" s="359" t="str">
        <f t="shared" si="182"/>
        <v/>
      </c>
      <c r="Q454" s="359" t="str">
        <f t="shared" si="183"/>
        <v/>
      </c>
      <c r="R454" s="359" t="str">
        <f t="shared" si="184"/>
        <v/>
      </c>
      <c r="S454" s="359" t="str">
        <f t="shared" si="185"/>
        <v/>
      </c>
      <c r="T454" s="431"/>
      <c r="U454" s="515"/>
      <c r="V454" s="108"/>
      <c r="W454" s="109"/>
      <c r="X454" s="110"/>
      <c r="Y454" s="111"/>
      <c r="Z454" s="113"/>
      <c r="AA454" s="112"/>
      <c r="AB454" s="431" t="str">
        <f t="shared" si="186"/>
        <v/>
      </c>
      <c r="AC454" s="704" t="str">
        <f t="shared" si="206"/>
        <v/>
      </c>
      <c r="AD454" s="622"/>
      <c r="AE454" s="462"/>
      <c r="AF454" s="360" t="str">
        <f t="shared" si="187"/>
        <v/>
      </c>
      <c r="AG454" s="360" t="str">
        <f t="shared" si="188"/>
        <v/>
      </c>
      <c r="AH454" s="361" t="str">
        <f t="shared" si="189"/>
        <v/>
      </c>
      <c r="AI454" s="361" t="str">
        <f t="shared" si="190"/>
        <v/>
      </c>
      <c r="AJ454" s="361" t="str">
        <f t="shared" si="191"/>
        <v/>
      </c>
      <c r="AK454" s="361" t="str">
        <f t="shared" si="192"/>
        <v/>
      </c>
      <c r="AL454" s="361" t="str">
        <f t="shared" si="193"/>
        <v/>
      </c>
      <c r="AM454" s="361" t="str">
        <f t="shared" si="194"/>
        <v/>
      </c>
      <c r="AN454" s="362" t="str">
        <f>IF(AF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2,FALSE),IF(OR(AJ454=1,AJ454=2),VLOOKUP(AH454,INDEX((係数_乗用_ガソリン,係数_乗用_CNG,係数_乗用_軽油,係数_乗用_メタノール,係数_乗用_LPG),1,1,AR454):INDEX((係数_乗用_ガソリン,係数_乗用_CNG,係数_乗用_軽油,係数_乗用_メタノール,係数_乗用_LPG),125,5,AR454),2,FALSE))))))</f>
        <v/>
      </c>
      <c r="AO454" s="362" t="str">
        <f>IF(T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3,FALSE),IF(OR(AJ454=1,AJ454=2),VLOOKUP(AH454,INDEX((係数_乗用_ガソリン,係数_乗用_CNG,係数_乗用_軽油,係数_乗用_メタノール,係数_乗用_LPG),1,1,AR454):INDEX((係数_乗用_ガソリン,係数_乗用_CNG,係数_乗用_軽油,係数_乗用_メタノール,係数_乗用_LPG),125,5,AR454),3,FALSE))))))</f>
        <v/>
      </c>
      <c r="AP454" s="361" t="str">
        <f t="shared" si="195"/>
        <v/>
      </c>
      <c r="AQ454" s="363" t="str">
        <f t="shared" si="196"/>
        <v/>
      </c>
      <c r="AR454" s="361" t="str">
        <f t="shared" si="197"/>
        <v/>
      </c>
      <c r="AS454" s="363" t="str">
        <f t="shared" si="198"/>
        <v/>
      </c>
      <c r="AT454" s="364" t="str">
        <f t="shared" si="199"/>
        <v/>
      </c>
      <c r="AX454" s="607" t="b">
        <f t="shared" si="207"/>
        <v>0</v>
      </c>
      <c r="AY454" s="6" t="str">
        <f t="shared" si="208"/>
        <v>FALSEFALSEFALSE</v>
      </c>
      <c r="AZ454" s="608">
        <f t="shared" si="200"/>
        <v>0</v>
      </c>
      <c r="BA454" s="609" t="str">
        <f t="shared" si="209"/>
        <v/>
      </c>
      <c r="BB454" s="609">
        <f t="shared" si="201"/>
        <v>0</v>
      </c>
      <c r="BC454" s="604" t="str">
        <f t="shared" si="202"/>
        <v/>
      </c>
    </row>
    <row r="455" spans="1:55">
      <c r="A455" s="366">
        <v>398</v>
      </c>
      <c r="B455" s="108"/>
      <c r="C455" s="286"/>
      <c r="D455" s="287"/>
      <c r="E455" s="287"/>
      <c r="F455" s="288"/>
      <c r="G455" s="290"/>
      <c r="H455" s="107"/>
      <c r="I455" s="290"/>
      <c r="J455" s="107"/>
      <c r="K455" s="358" t="str">
        <f t="shared" si="180"/>
        <v/>
      </c>
      <c r="L455" s="358">
        <f t="shared" si="203"/>
        <v>0</v>
      </c>
      <c r="M455" s="358">
        <f t="shared" si="204"/>
        <v>0</v>
      </c>
      <c r="N455" s="359" t="str">
        <f t="shared" si="205"/>
        <v/>
      </c>
      <c r="O455" s="359" t="str">
        <f t="shared" si="181"/>
        <v/>
      </c>
      <c r="P455" s="359" t="str">
        <f t="shared" si="182"/>
        <v/>
      </c>
      <c r="Q455" s="359" t="str">
        <f t="shared" si="183"/>
        <v/>
      </c>
      <c r="R455" s="359" t="str">
        <f t="shared" si="184"/>
        <v/>
      </c>
      <c r="S455" s="359" t="str">
        <f t="shared" si="185"/>
        <v/>
      </c>
      <c r="T455" s="431"/>
      <c r="U455" s="515"/>
      <c r="V455" s="108"/>
      <c r="W455" s="109"/>
      <c r="X455" s="110"/>
      <c r="Y455" s="111"/>
      <c r="Z455" s="113"/>
      <c r="AA455" s="112"/>
      <c r="AB455" s="431" t="str">
        <f t="shared" si="186"/>
        <v/>
      </c>
      <c r="AC455" s="704" t="str">
        <f t="shared" si="206"/>
        <v/>
      </c>
      <c r="AD455" s="622"/>
      <c r="AE455" s="462"/>
      <c r="AF455" s="360" t="str">
        <f t="shared" si="187"/>
        <v/>
      </c>
      <c r="AG455" s="360" t="str">
        <f t="shared" si="188"/>
        <v/>
      </c>
      <c r="AH455" s="361" t="str">
        <f t="shared" si="189"/>
        <v/>
      </c>
      <c r="AI455" s="361" t="str">
        <f t="shared" si="190"/>
        <v/>
      </c>
      <c r="AJ455" s="361" t="str">
        <f t="shared" si="191"/>
        <v/>
      </c>
      <c r="AK455" s="361" t="str">
        <f t="shared" si="192"/>
        <v/>
      </c>
      <c r="AL455" s="361" t="str">
        <f t="shared" si="193"/>
        <v/>
      </c>
      <c r="AM455" s="361" t="str">
        <f t="shared" si="194"/>
        <v/>
      </c>
      <c r="AN455" s="362" t="str">
        <f>IF(AF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2,FALSE),IF(OR(AJ455=1,AJ455=2),VLOOKUP(AH455,INDEX((係数_乗用_ガソリン,係数_乗用_CNG,係数_乗用_軽油,係数_乗用_メタノール,係数_乗用_LPG),1,1,AR455):INDEX((係数_乗用_ガソリン,係数_乗用_CNG,係数_乗用_軽油,係数_乗用_メタノール,係数_乗用_LPG),125,5,AR455),2,FALSE))))))</f>
        <v/>
      </c>
      <c r="AO455" s="362" t="str">
        <f>IF(T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3,FALSE),IF(OR(AJ455=1,AJ455=2),VLOOKUP(AH455,INDEX((係数_乗用_ガソリン,係数_乗用_CNG,係数_乗用_軽油,係数_乗用_メタノール,係数_乗用_LPG),1,1,AR455):INDEX((係数_乗用_ガソリン,係数_乗用_CNG,係数_乗用_軽油,係数_乗用_メタノール,係数_乗用_LPG),125,5,AR455),3,FALSE))))))</f>
        <v/>
      </c>
      <c r="AP455" s="361" t="str">
        <f t="shared" si="195"/>
        <v/>
      </c>
      <c r="AQ455" s="363" t="str">
        <f t="shared" si="196"/>
        <v/>
      </c>
      <c r="AR455" s="361" t="str">
        <f t="shared" si="197"/>
        <v/>
      </c>
      <c r="AS455" s="363" t="str">
        <f t="shared" si="198"/>
        <v/>
      </c>
      <c r="AT455" s="364" t="str">
        <f t="shared" si="199"/>
        <v/>
      </c>
      <c r="AX455" s="607" t="b">
        <f t="shared" si="207"/>
        <v>0</v>
      </c>
      <c r="AY455" s="6" t="str">
        <f t="shared" si="208"/>
        <v>FALSEFALSEFALSE</v>
      </c>
      <c r="AZ455" s="608">
        <f t="shared" si="200"/>
        <v>0</v>
      </c>
      <c r="BA455" s="609" t="str">
        <f t="shared" si="209"/>
        <v/>
      </c>
      <c r="BB455" s="609">
        <f t="shared" si="201"/>
        <v>0</v>
      </c>
      <c r="BC455" s="604" t="str">
        <f t="shared" si="202"/>
        <v/>
      </c>
    </row>
    <row r="456" spans="1:55">
      <c r="A456" s="366">
        <v>399</v>
      </c>
      <c r="B456" s="108"/>
      <c r="C456" s="286"/>
      <c r="D456" s="287"/>
      <c r="E456" s="287"/>
      <c r="F456" s="288"/>
      <c r="G456" s="290"/>
      <c r="H456" s="107"/>
      <c r="I456" s="290"/>
      <c r="J456" s="107"/>
      <c r="K456" s="358" t="str">
        <f t="shared" si="180"/>
        <v/>
      </c>
      <c r="L456" s="358">
        <f t="shared" si="203"/>
        <v>0</v>
      </c>
      <c r="M456" s="358">
        <f t="shared" si="204"/>
        <v>0</v>
      </c>
      <c r="N456" s="359" t="str">
        <f t="shared" si="205"/>
        <v/>
      </c>
      <c r="O456" s="359" t="str">
        <f t="shared" si="181"/>
        <v/>
      </c>
      <c r="P456" s="359" t="str">
        <f t="shared" si="182"/>
        <v/>
      </c>
      <c r="Q456" s="359" t="str">
        <f t="shared" si="183"/>
        <v/>
      </c>
      <c r="R456" s="359" t="str">
        <f t="shared" si="184"/>
        <v/>
      </c>
      <c r="S456" s="359" t="str">
        <f t="shared" si="185"/>
        <v/>
      </c>
      <c r="T456" s="431"/>
      <c r="U456" s="515"/>
      <c r="V456" s="108"/>
      <c r="W456" s="109"/>
      <c r="X456" s="110"/>
      <c r="Y456" s="111"/>
      <c r="Z456" s="113"/>
      <c r="AA456" s="112"/>
      <c r="AB456" s="431" t="str">
        <f t="shared" si="186"/>
        <v/>
      </c>
      <c r="AC456" s="704" t="str">
        <f t="shared" si="206"/>
        <v/>
      </c>
      <c r="AD456" s="622"/>
      <c r="AE456" s="462"/>
      <c r="AF456" s="360" t="str">
        <f t="shared" si="187"/>
        <v/>
      </c>
      <c r="AG456" s="360" t="str">
        <f t="shared" si="188"/>
        <v/>
      </c>
      <c r="AH456" s="361" t="str">
        <f t="shared" si="189"/>
        <v/>
      </c>
      <c r="AI456" s="361" t="str">
        <f t="shared" si="190"/>
        <v/>
      </c>
      <c r="AJ456" s="361" t="str">
        <f t="shared" si="191"/>
        <v/>
      </c>
      <c r="AK456" s="361" t="str">
        <f t="shared" si="192"/>
        <v/>
      </c>
      <c r="AL456" s="361" t="str">
        <f t="shared" si="193"/>
        <v/>
      </c>
      <c r="AM456" s="361" t="str">
        <f t="shared" si="194"/>
        <v/>
      </c>
      <c r="AN456" s="362" t="str">
        <f>IF(AF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2,FALSE),IF(OR(AJ456=1,AJ456=2),VLOOKUP(AH456,INDEX((係数_乗用_ガソリン,係数_乗用_CNG,係数_乗用_軽油,係数_乗用_メタノール,係数_乗用_LPG),1,1,AR456):INDEX((係数_乗用_ガソリン,係数_乗用_CNG,係数_乗用_軽油,係数_乗用_メタノール,係数_乗用_LPG),125,5,AR456),2,FALSE))))))</f>
        <v/>
      </c>
      <c r="AO456" s="362" t="str">
        <f>IF(T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3,FALSE),IF(OR(AJ456=1,AJ456=2),VLOOKUP(AH456,INDEX((係数_乗用_ガソリン,係数_乗用_CNG,係数_乗用_軽油,係数_乗用_メタノール,係数_乗用_LPG),1,1,AR456):INDEX((係数_乗用_ガソリン,係数_乗用_CNG,係数_乗用_軽油,係数_乗用_メタノール,係数_乗用_LPG),125,5,AR456),3,FALSE))))))</f>
        <v/>
      </c>
      <c r="AP456" s="361" t="str">
        <f t="shared" si="195"/>
        <v/>
      </c>
      <c r="AQ456" s="363" t="str">
        <f t="shared" si="196"/>
        <v/>
      </c>
      <c r="AR456" s="361" t="str">
        <f t="shared" si="197"/>
        <v/>
      </c>
      <c r="AS456" s="363" t="str">
        <f t="shared" si="198"/>
        <v/>
      </c>
      <c r="AT456" s="364" t="str">
        <f t="shared" si="199"/>
        <v/>
      </c>
      <c r="AX456" s="607" t="b">
        <f t="shared" si="207"/>
        <v>0</v>
      </c>
      <c r="AY456" s="6" t="str">
        <f t="shared" si="208"/>
        <v>FALSEFALSEFALSE</v>
      </c>
      <c r="AZ456" s="608">
        <f t="shared" si="200"/>
        <v>0</v>
      </c>
      <c r="BA456" s="609" t="str">
        <f t="shared" si="209"/>
        <v/>
      </c>
      <c r="BB456" s="609">
        <f t="shared" si="201"/>
        <v>0</v>
      </c>
      <c r="BC456" s="604" t="str">
        <f t="shared" si="202"/>
        <v/>
      </c>
    </row>
    <row r="457" spans="1:55">
      <c r="A457" s="366">
        <v>400</v>
      </c>
      <c r="B457" s="108"/>
      <c r="C457" s="286"/>
      <c r="D457" s="287"/>
      <c r="E457" s="287"/>
      <c r="F457" s="288"/>
      <c r="G457" s="290"/>
      <c r="H457" s="107"/>
      <c r="I457" s="290"/>
      <c r="J457" s="107"/>
      <c r="K457" s="358" t="str">
        <f t="shared" si="180"/>
        <v/>
      </c>
      <c r="L457" s="358">
        <f t="shared" si="203"/>
        <v>0</v>
      </c>
      <c r="M457" s="358">
        <f t="shared" si="204"/>
        <v>0</v>
      </c>
      <c r="N457" s="359" t="str">
        <f t="shared" si="205"/>
        <v/>
      </c>
      <c r="O457" s="359" t="str">
        <f t="shared" si="181"/>
        <v/>
      </c>
      <c r="P457" s="359" t="str">
        <f t="shared" si="182"/>
        <v/>
      </c>
      <c r="Q457" s="359" t="str">
        <f t="shared" si="183"/>
        <v/>
      </c>
      <c r="R457" s="359" t="str">
        <f t="shared" si="184"/>
        <v/>
      </c>
      <c r="S457" s="359" t="str">
        <f t="shared" si="185"/>
        <v/>
      </c>
      <c r="T457" s="431"/>
      <c r="U457" s="515"/>
      <c r="V457" s="108"/>
      <c r="W457" s="109"/>
      <c r="X457" s="110"/>
      <c r="Y457" s="111"/>
      <c r="Z457" s="113"/>
      <c r="AA457" s="112"/>
      <c r="AB457" s="431" t="str">
        <f t="shared" si="186"/>
        <v/>
      </c>
      <c r="AC457" s="704" t="str">
        <f t="shared" si="206"/>
        <v/>
      </c>
      <c r="AD457" s="622"/>
      <c r="AE457" s="462"/>
      <c r="AF457" s="360" t="str">
        <f t="shared" si="187"/>
        <v/>
      </c>
      <c r="AG457" s="360" t="str">
        <f t="shared" si="188"/>
        <v/>
      </c>
      <c r="AH457" s="361" t="str">
        <f t="shared" si="189"/>
        <v/>
      </c>
      <c r="AI457" s="361" t="str">
        <f t="shared" si="190"/>
        <v/>
      </c>
      <c r="AJ457" s="361" t="str">
        <f t="shared" si="191"/>
        <v/>
      </c>
      <c r="AK457" s="361" t="str">
        <f t="shared" si="192"/>
        <v/>
      </c>
      <c r="AL457" s="361" t="str">
        <f t="shared" si="193"/>
        <v/>
      </c>
      <c r="AM457" s="361" t="str">
        <f t="shared" si="194"/>
        <v/>
      </c>
      <c r="AN457" s="362" t="str">
        <f>IF(AF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2,FALSE),IF(OR(AJ457=1,AJ457=2),VLOOKUP(AH457,INDEX((係数_乗用_ガソリン,係数_乗用_CNG,係数_乗用_軽油,係数_乗用_メタノール,係数_乗用_LPG),1,1,AR457):INDEX((係数_乗用_ガソリン,係数_乗用_CNG,係数_乗用_軽油,係数_乗用_メタノール,係数_乗用_LPG),125,5,AR457),2,FALSE))))))</f>
        <v/>
      </c>
      <c r="AO457" s="362" t="str">
        <f>IF(T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3,FALSE),IF(OR(AJ457=1,AJ457=2),VLOOKUP(AH457,INDEX((係数_乗用_ガソリン,係数_乗用_CNG,係数_乗用_軽油,係数_乗用_メタノール,係数_乗用_LPG),1,1,AR457):INDEX((係数_乗用_ガソリン,係数_乗用_CNG,係数_乗用_軽油,係数_乗用_メタノール,係数_乗用_LPG),125,5,AR457),3,FALSE))))))</f>
        <v/>
      </c>
      <c r="AP457" s="361" t="str">
        <f t="shared" si="195"/>
        <v/>
      </c>
      <c r="AQ457" s="363" t="str">
        <f t="shared" si="196"/>
        <v/>
      </c>
      <c r="AR457" s="361" t="str">
        <f t="shared" si="197"/>
        <v/>
      </c>
      <c r="AS457" s="363" t="str">
        <f t="shared" si="198"/>
        <v/>
      </c>
      <c r="AT457" s="364" t="str">
        <f t="shared" si="199"/>
        <v/>
      </c>
      <c r="AX457" s="607" t="b">
        <f t="shared" si="207"/>
        <v>0</v>
      </c>
      <c r="AY457" s="6" t="str">
        <f t="shared" si="208"/>
        <v>FALSEFALSEFALSE</v>
      </c>
      <c r="AZ457" s="608">
        <f t="shared" si="200"/>
        <v>0</v>
      </c>
      <c r="BA457" s="609" t="str">
        <f t="shared" si="209"/>
        <v/>
      </c>
      <c r="BB457" s="609">
        <f t="shared" si="201"/>
        <v>0</v>
      </c>
      <c r="BC457" s="604" t="str">
        <f t="shared" si="202"/>
        <v/>
      </c>
    </row>
    <row r="458" spans="1:55">
      <c r="A458" s="366">
        <v>401</v>
      </c>
      <c r="B458" s="108"/>
      <c r="C458" s="286"/>
      <c r="D458" s="287"/>
      <c r="E458" s="287"/>
      <c r="F458" s="288"/>
      <c r="G458" s="290"/>
      <c r="H458" s="107"/>
      <c r="I458" s="290"/>
      <c r="J458" s="107"/>
      <c r="K458" s="358" t="str">
        <f t="shared" si="180"/>
        <v/>
      </c>
      <c r="L458" s="358">
        <f t="shared" si="203"/>
        <v>0</v>
      </c>
      <c r="M458" s="358">
        <f t="shared" si="204"/>
        <v>0</v>
      </c>
      <c r="N458" s="359" t="str">
        <f t="shared" si="205"/>
        <v/>
      </c>
      <c r="O458" s="359" t="str">
        <f t="shared" si="181"/>
        <v/>
      </c>
      <c r="P458" s="359" t="str">
        <f t="shared" si="182"/>
        <v/>
      </c>
      <c r="Q458" s="359" t="str">
        <f t="shared" si="183"/>
        <v/>
      </c>
      <c r="R458" s="359" t="str">
        <f t="shared" si="184"/>
        <v/>
      </c>
      <c r="S458" s="359" t="str">
        <f t="shared" si="185"/>
        <v/>
      </c>
      <c r="T458" s="431"/>
      <c r="U458" s="515"/>
      <c r="V458" s="108"/>
      <c r="W458" s="109"/>
      <c r="X458" s="110"/>
      <c r="Y458" s="111"/>
      <c r="Z458" s="113"/>
      <c r="AA458" s="112"/>
      <c r="AB458" s="431" t="str">
        <f t="shared" si="186"/>
        <v/>
      </c>
      <c r="AC458" s="704" t="str">
        <f t="shared" si="206"/>
        <v/>
      </c>
      <c r="AD458" s="622"/>
      <c r="AE458" s="462"/>
      <c r="AF458" s="360" t="str">
        <f t="shared" si="187"/>
        <v/>
      </c>
      <c r="AG458" s="360" t="str">
        <f t="shared" si="188"/>
        <v/>
      </c>
      <c r="AH458" s="361" t="str">
        <f t="shared" si="189"/>
        <v/>
      </c>
      <c r="AI458" s="361" t="str">
        <f t="shared" si="190"/>
        <v/>
      </c>
      <c r="AJ458" s="361" t="str">
        <f t="shared" si="191"/>
        <v/>
      </c>
      <c r="AK458" s="361" t="str">
        <f t="shared" si="192"/>
        <v/>
      </c>
      <c r="AL458" s="361" t="str">
        <f t="shared" si="193"/>
        <v/>
      </c>
      <c r="AM458" s="361" t="str">
        <f t="shared" si="194"/>
        <v/>
      </c>
      <c r="AN458" s="362" t="str">
        <f>IF(AF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2,FALSE),IF(OR(AJ458=1,AJ458=2),VLOOKUP(AH458,INDEX((係数_乗用_ガソリン,係数_乗用_CNG,係数_乗用_軽油,係数_乗用_メタノール,係数_乗用_LPG),1,1,AR458):INDEX((係数_乗用_ガソリン,係数_乗用_CNG,係数_乗用_軽油,係数_乗用_メタノール,係数_乗用_LPG),125,5,AR458),2,FALSE))))))</f>
        <v/>
      </c>
      <c r="AO458" s="362" t="str">
        <f>IF(T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3,FALSE),IF(OR(AJ458=1,AJ458=2),VLOOKUP(AH458,INDEX((係数_乗用_ガソリン,係数_乗用_CNG,係数_乗用_軽油,係数_乗用_メタノール,係数_乗用_LPG),1,1,AR458):INDEX((係数_乗用_ガソリン,係数_乗用_CNG,係数_乗用_軽油,係数_乗用_メタノール,係数_乗用_LPG),125,5,AR458),3,FALSE))))))</f>
        <v/>
      </c>
      <c r="AP458" s="361" t="str">
        <f t="shared" si="195"/>
        <v/>
      </c>
      <c r="AQ458" s="363" t="str">
        <f t="shared" si="196"/>
        <v/>
      </c>
      <c r="AR458" s="361" t="str">
        <f t="shared" si="197"/>
        <v/>
      </c>
      <c r="AS458" s="363" t="str">
        <f t="shared" si="198"/>
        <v/>
      </c>
      <c r="AT458" s="364" t="str">
        <f t="shared" si="199"/>
        <v/>
      </c>
      <c r="AX458" s="607" t="b">
        <f t="shared" si="207"/>
        <v>0</v>
      </c>
      <c r="AY458" s="6" t="str">
        <f t="shared" si="208"/>
        <v>FALSEFALSEFALSE</v>
      </c>
      <c r="AZ458" s="608">
        <f t="shared" si="200"/>
        <v>0</v>
      </c>
      <c r="BA458" s="609" t="str">
        <f t="shared" si="209"/>
        <v/>
      </c>
      <c r="BB458" s="609">
        <f t="shared" si="201"/>
        <v>0</v>
      </c>
      <c r="BC458" s="604" t="str">
        <f t="shared" si="202"/>
        <v/>
      </c>
    </row>
    <row r="459" spans="1:55">
      <c r="A459" s="366">
        <v>402</v>
      </c>
      <c r="B459" s="108"/>
      <c r="C459" s="286"/>
      <c r="D459" s="287"/>
      <c r="E459" s="287"/>
      <c r="F459" s="288"/>
      <c r="G459" s="290"/>
      <c r="H459" s="107"/>
      <c r="I459" s="290"/>
      <c r="J459" s="107"/>
      <c r="K459" s="358" t="str">
        <f t="shared" si="180"/>
        <v/>
      </c>
      <c r="L459" s="358">
        <f t="shared" si="203"/>
        <v>0</v>
      </c>
      <c r="M459" s="358">
        <f t="shared" si="204"/>
        <v>0</v>
      </c>
      <c r="N459" s="359" t="str">
        <f t="shared" si="205"/>
        <v/>
      </c>
      <c r="O459" s="359" t="str">
        <f t="shared" si="181"/>
        <v/>
      </c>
      <c r="P459" s="359" t="str">
        <f t="shared" si="182"/>
        <v/>
      </c>
      <c r="Q459" s="359" t="str">
        <f t="shared" si="183"/>
        <v/>
      </c>
      <c r="R459" s="359" t="str">
        <f t="shared" si="184"/>
        <v/>
      </c>
      <c r="S459" s="359" t="str">
        <f t="shared" si="185"/>
        <v/>
      </c>
      <c r="T459" s="431"/>
      <c r="U459" s="515"/>
      <c r="V459" s="108"/>
      <c r="W459" s="109"/>
      <c r="X459" s="110"/>
      <c r="Y459" s="111"/>
      <c r="Z459" s="113"/>
      <c r="AA459" s="112"/>
      <c r="AB459" s="431" t="str">
        <f t="shared" si="186"/>
        <v/>
      </c>
      <c r="AC459" s="704" t="str">
        <f t="shared" si="206"/>
        <v/>
      </c>
      <c r="AD459" s="622"/>
      <c r="AE459" s="462"/>
      <c r="AF459" s="360" t="str">
        <f t="shared" si="187"/>
        <v/>
      </c>
      <c r="AG459" s="360" t="str">
        <f t="shared" si="188"/>
        <v/>
      </c>
      <c r="AH459" s="361" t="str">
        <f t="shared" si="189"/>
        <v/>
      </c>
      <c r="AI459" s="361" t="str">
        <f t="shared" si="190"/>
        <v/>
      </c>
      <c r="AJ459" s="361" t="str">
        <f t="shared" si="191"/>
        <v/>
      </c>
      <c r="AK459" s="361" t="str">
        <f t="shared" si="192"/>
        <v/>
      </c>
      <c r="AL459" s="361" t="str">
        <f t="shared" si="193"/>
        <v/>
      </c>
      <c r="AM459" s="361" t="str">
        <f t="shared" si="194"/>
        <v/>
      </c>
      <c r="AN459" s="362" t="str">
        <f>IF(AF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2,FALSE),IF(OR(AJ459=1,AJ459=2),VLOOKUP(AH459,INDEX((係数_乗用_ガソリン,係数_乗用_CNG,係数_乗用_軽油,係数_乗用_メタノール,係数_乗用_LPG),1,1,AR459):INDEX((係数_乗用_ガソリン,係数_乗用_CNG,係数_乗用_軽油,係数_乗用_メタノール,係数_乗用_LPG),125,5,AR459),2,FALSE))))))</f>
        <v/>
      </c>
      <c r="AO459" s="362" t="str">
        <f>IF(T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3,FALSE),IF(OR(AJ459=1,AJ459=2),VLOOKUP(AH459,INDEX((係数_乗用_ガソリン,係数_乗用_CNG,係数_乗用_軽油,係数_乗用_メタノール,係数_乗用_LPG),1,1,AR459):INDEX((係数_乗用_ガソリン,係数_乗用_CNG,係数_乗用_軽油,係数_乗用_メタノール,係数_乗用_LPG),125,5,AR459),3,FALSE))))))</f>
        <v/>
      </c>
      <c r="AP459" s="361" t="str">
        <f t="shared" si="195"/>
        <v/>
      </c>
      <c r="AQ459" s="363" t="str">
        <f t="shared" si="196"/>
        <v/>
      </c>
      <c r="AR459" s="361" t="str">
        <f t="shared" si="197"/>
        <v/>
      </c>
      <c r="AS459" s="363" t="str">
        <f t="shared" si="198"/>
        <v/>
      </c>
      <c r="AT459" s="364" t="str">
        <f t="shared" si="199"/>
        <v/>
      </c>
      <c r="AX459" s="607" t="b">
        <f t="shared" si="207"/>
        <v>0</v>
      </c>
      <c r="AY459" s="6" t="str">
        <f t="shared" si="208"/>
        <v>FALSEFALSEFALSE</v>
      </c>
      <c r="AZ459" s="608">
        <f t="shared" si="200"/>
        <v>0</v>
      </c>
      <c r="BA459" s="609" t="str">
        <f t="shared" si="209"/>
        <v/>
      </c>
      <c r="BB459" s="609">
        <f t="shared" si="201"/>
        <v>0</v>
      </c>
      <c r="BC459" s="604" t="str">
        <f t="shared" si="202"/>
        <v/>
      </c>
    </row>
    <row r="460" spans="1:55">
      <c r="A460" s="366">
        <v>403</v>
      </c>
      <c r="B460" s="108"/>
      <c r="C460" s="286"/>
      <c r="D460" s="287"/>
      <c r="E460" s="287"/>
      <c r="F460" s="288"/>
      <c r="G460" s="290"/>
      <c r="H460" s="107"/>
      <c r="I460" s="290"/>
      <c r="J460" s="107"/>
      <c r="K460" s="358" t="str">
        <f t="shared" si="180"/>
        <v/>
      </c>
      <c r="L460" s="358">
        <f t="shared" si="203"/>
        <v>0</v>
      </c>
      <c r="M460" s="358">
        <f t="shared" si="204"/>
        <v>0</v>
      </c>
      <c r="N460" s="359" t="str">
        <f t="shared" si="205"/>
        <v/>
      </c>
      <c r="O460" s="359" t="str">
        <f t="shared" si="181"/>
        <v/>
      </c>
      <c r="P460" s="359" t="str">
        <f t="shared" si="182"/>
        <v/>
      </c>
      <c r="Q460" s="359" t="str">
        <f t="shared" si="183"/>
        <v/>
      </c>
      <c r="R460" s="359" t="str">
        <f t="shared" si="184"/>
        <v/>
      </c>
      <c r="S460" s="359" t="str">
        <f t="shared" si="185"/>
        <v/>
      </c>
      <c r="T460" s="431"/>
      <c r="U460" s="515"/>
      <c r="V460" s="108"/>
      <c r="W460" s="109"/>
      <c r="X460" s="110"/>
      <c r="Y460" s="111"/>
      <c r="Z460" s="113"/>
      <c r="AA460" s="112"/>
      <c r="AB460" s="431" t="str">
        <f t="shared" si="186"/>
        <v/>
      </c>
      <c r="AC460" s="704" t="str">
        <f t="shared" si="206"/>
        <v/>
      </c>
      <c r="AD460" s="622"/>
      <c r="AE460" s="462"/>
      <c r="AF460" s="360" t="str">
        <f t="shared" si="187"/>
        <v/>
      </c>
      <c r="AG460" s="360" t="str">
        <f t="shared" si="188"/>
        <v/>
      </c>
      <c r="AH460" s="361" t="str">
        <f t="shared" si="189"/>
        <v/>
      </c>
      <c r="AI460" s="361" t="str">
        <f t="shared" si="190"/>
        <v/>
      </c>
      <c r="AJ460" s="361" t="str">
        <f t="shared" si="191"/>
        <v/>
      </c>
      <c r="AK460" s="361" t="str">
        <f t="shared" si="192"/>
        <v/>
      </c>
      <c r="AL460" s="361" t="str">
        <f t="shared" si="193"/>
        <v/>
      </c>
      <c r="AM460" s="361" t="str">
        <f t="shared" si="194"/>
        <v/>
      </c>
      <c r="AN460" s="362" t="str">
        <f>IF(AF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2,FALSE),IF(OR(AJ460=1,AJ460=2),VLOOKUP(AH460,INDEX((係数_乗用_ガソリン,係数_乗用_CNG,係数_乗用_軽油,係数_乗用_メタノール,係数_乗用_LPG),1,1,AR460):INDEX((係数_乗用_ガソリン,係数_乗用_CNG,係数_乗用_軽油,係数_乗用_メタノール,係数_乗用_LPG),125,5,AR460),2,FALSE))))))</f>
        <v/>
      </c>
      <c r="AO460" s="362" t="str">
        <f>IF(T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3,FALSE),IF(OR(AJ460=1,AJ460=2),VLOOKUP(AH460,INDEX((係数_乗用_ガソリン,係数_乗用_CNG,係数_乗用_軽油,係数_乗用_メタノール,係数_乗用_LPG),1,1,AR460):INDEX((係数_乗用_ガソリン,係数_乗用_CNG,係数_乗用_軽油,係数_乗用_メタノール,係数_乗用_LPG),125,5,AR460),3,FALSE))))))</f>
        <v/>
      </c>
      <c r="AP460" s="361" t="str">
        <f t="shared" si="195"/>
        <v/>
      </c>
      <c r="AQ460" s="363" t="str">
        <f t="shared" si="196"/>
        <v/>
      </c>
      <c r="AR460" s="361" t="str">
        <f t="shared" si="197"/>
        <v/>
      </c>
      <c r="AS460" s="363" t="str">
        <f t="shared" si="198"/>
        <v/>
      </c>
      <c r="AT460" s="364" t="str">
        <f t="shared" si="199"/>
        <v/>
      </c>
      <c r="AX460" s="607" t="b">
        <f t="shared" si="207"/>
        <v>0</v>
      </c>
      <c r="AY460" s="6" t="str">
        <f t="shared" si="208"/>
        <v>FALSEFALSEFALSE</v>
      </c>
      <c r="AZ460" s="608">
        <f t="shared" si="200"/>
        <v>0</v>
      </c>
      <c r="BA460" s="609" t="str">
        <f t="shared" si="209"/>
        <v/>
      </c>
      <c r="BB460" s="609">
        <f t="shared" si="201"/>
        <v>0</v>
      </c>
      <c r="BC460" s="604" t="str">
        <f t="shared" si="202"/>
        <v/>
      </c>
    </row>
    <row r="461" spans="1:55">
      <c r="A461" s="366">
        <v>404</v>
      </c>
      <c r="B461" s="108"/>
      <c r="C461" s="286"/>
      <c r="D461" s="287"/>
      <c r="E461" s="287"/>
      <c r="F461" s="288"/>
      <c r="G461" s="290"/>
      <c r="H461" s="107"/>
      <c r="I461" s="290"/>
      <c r="J461" s="107"/>
      <c r="K461" s="358" t="str">
        <f t="shared" si="180"/>
        <v/>
      </c>
      <c r="L461" s="358">
        <f t="shared" si="203"/>
        <v>0</v>
      </c>
      <c r="M461" s="358">
        <f t="shared" si="204"/>
        <v>0</v>
      </c>
      <c r="N461" s="359" t="str">
        <f t="shared" si="205"/>
        <v/>
      </c>
      <c r="O461" s="359" t="str">
        <f t="shared" si="181"/>
        <v/>
      </c>
      <c r="P461" s="359" t="str">
        <f t="shared" si="182"/>
        <v/>
      </c>
      <c r="Q461" s="359" t="str">
        <f t="shared" si="183"/>
        <v/>
      </c>
      <c r="R461" s="359" t="str">
        <f t="shared" si="184"/>
        <v/>
      </c>
      <c r="S461" s="359" t="str">
        <f t="shared" si="185"/>
        <v/>
      </c>
      <c r="T461" s="431"/>
      <c r="U461" s="515"/>
      <c r="V461" s="108"/>
      <c r="W461" s="109"/>
      <c r="X461" s="110"/>
      <c r="Y461" s="111"/>
      <c r="Z461" s="113"/>
      <c r="AA461" s="112"/>
      <c r="AB461" s="431" t="str">
        <f t="shared" si="186"/>
        <v/>
      </c>
      <c r="AC461" s="704" t="str">
        <f t="shared" si="206"/>
        <v/>
      </c>
      <c r="AD461" s="622"/>
      <c r="AE461" s="462"/>
      <c r="AF461" s="360" t="str">
        <f t="shared" si="187"/>
        <v/>
      </c>
      <c r="AG461" s="360" t="str">
        <f t="shared" si="188"/>
        <v/>
      </c>
      <c r="AH461" s="361" t="str">
        <f t="shared" si="189"/>
        <v/>
      </c>
      <c r="AI461" s="361" t="str">
        <f t="shared" si="190"/>
        <v/>
      </c>
      <c r="AJ461" s="361" t="str">
        <f t="shared" si="191"/>
        <v/>
      </c>
      <c r="AK461" s="361" t="str">
        <f t="shared" si="192"/>
        <v/>
      </c>
      <c r="AL461" s="361" t="str">
        <f t="shared" si="193"/>
        <v/>
      </c>
      <c r="AM461" s="361" t="str">
        <f t="shared" si="194"/>
        <v/>
      </c>
      <c r="AN461" s="362" t="str">
        <f>IF(AF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2,FALSE),IF(OR(AJ461=1,AJ461=2),VLOOKUP(AH461,INDEX((係数_乗用_ガソリン,係数_乗用_CNG,係数_乗用_軽油,係数_乗用_メタノール,係数_乗用_LPG),1,1,AR461):INDEX((係数_乗用_ガソリン,係数_乗用_CNG,係数_乗用_軽油,係数_乗用_メタノール,係数_乗用_LPG),125,5,AR461),2,FALSE))))))</f>
        <v/>
      </c>
      <c r="AO461" s="362" t="str">
        <f>IF(T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3,FALSE),IF(OR(AJ461=1,AJ461=2),VLOOKUP(AH461,INDEX((係数_乗用_ガソリン,係数_乗用_CNG,係数_乗用_軽油,係数_乗用_メタノール,係数_乗用_LPG),1,1,AR461):INDEX((係数_乗用_ガソリン,係数_乗用_CNG,係数_乗用_軽油,係数_乗用_メタノール,係数_乗用_LPG),125,5,AR461),3,FALSE))))))</f>
        <v/>
      </c>
      <c r="AP461" s="361" t="str">
        <f t="shared" si="195"/>
        <v/>
      </c>
      <c r="AQ461" s="363" t="str">
        <f t="shared" si="196"/>
        <v/>
      </c>
      <c r="AR461" s="361" t="str">
        <f t="shared" si="197"/>
        <v/>
      </c>
      <c r="AS461" s="363" t="str">
        <f t="shared" si="198"/>
        <v/>
      </c>
      <c r="AT461" s="364" t="str">
        <f t="shared" si="199"/>
        <v/>
      </c>
      <c r="AX461" s="607" t="b">
        <f t="shared" si="207"/>
        <v>0</v>
      </c>
      <c r="AY461" s="6" t="str">
        <f t="shared" si="208"/>
        <v>FALSEFALSEFALSE</v>
      </c>
      <c r="AZ461" s="608">
        <f t="shared" si="200"/>
        <v>0</v>
      </c>
      <c r="BA461" s="609" t="str">
        <f t="shared" si="209"/>
        <v/>
      </c>
      <c r="BB461" s="609">
        <f t="shared" si="201"/>
        <v>0</v>
      </c>
      <c r="BC461" s="604" t="str">
        <f t="shared" si="202"/>
        <v/>
      </c>
    </row>
    <row r="462" spans="1:55">
      <c r="A462" s="366">
        <v>405</v>
      </c>
      <c r="B462" s="108"/>
      <c r="C462" s="286"/>
      <c r="D462" s="287"/>
      <c r="E462" s="287"/>
      <c r="F462" s="288"/>
      <c r="G462" s="290"/>
      <c r="H462" s="107"/>
      <c r="I462" s="290"/>
      <c r="J462" s="107"/>
      <c r="K462" s="358" t="str">
        <f t="shared" si="180"/>
        <v/>
      </c>
      <c r="L462" s="358">
        <f t="shared" si="203"/>
        <v>0</v>
      </c>
      <c r="M462" s="358">
        <f t="shared" si="204"/>
        <v>0</v>
      </c>
      <c r="N462" s="359" t="str">
        <f t="shared" si="205"/>
        <v/>
      </c>
      <c r="O462" s="359" t="str">
        <f t="shared" si="181"/>
        <v/>
      </c>
      <c r="P462" s="359" t="str">
        <f t="shared" si="182"/>
        <v/>
      </c>
      <c r="Q462" s="359" t="str">
        <f t="shared" si="183"/>
        <v/>
      </c>
      <c r="R462" s="359" t="str">
        <f t="shared" si="184"/>
        <v/>
      </c>
      <c r="S462" s="359" t="str">
        <f t="shared" si="185"/>
        <v/>
      </c>
      <c r="T462" s="431"/>
      <c r="U462" s="515"/>
      <c r="V462" s="108"/>
      <c r="W462" s="109"/>
      <c r="X462" s="110"/>
      <c r="Y462" s="111"/>
      <c r="Z462" s="113"/>
      <c r="AA462" s="112"/>
      <c r="AB462" s="431" t="str">
        <f t="shared" si="186"/>
        <v/>
      </c>
      <c r="AC462" s="704" t="str">
        <f t="shared" si="206"/>
        <v/>
      </c>
      <c r="AD462" s="622"/>
      <c r="AE462" s="462"/>
      <c r="AF462" s="360" t="str">
        <f t="shared" si="187"/>
        <v/>
      </c>
      <c r="AG462" s="360" t="str">
        <f t="shared" si="188"/>
        <v/>
      </c>
      <c r="AH462" s="361" t="str">
        <f t="shared" si="189"/>
        <v/>
      </c>
      <c r="AI462" s="361" t="str">
        <f t="shared" si="190"/>
        <v/>
      </c>
      <c r="AJ462" s="361" t="str">
        <f t="shared" si="191"/>
        <v/>
      </c>
      <c r="AK462" s="361" t="str">
        <f t="shared" si="192"/>
        <v/>
      </c>
      <c r="AL462" s="361" t="str">
        <f t="shared" si="193"/>
        <v/>
      </c>
      <c r="AM462" s="361" t="str">
        <f t="shared" si="194"/>
        <v/>
      </c>
      <c r="AN462" s="362" t="str">
        <f>IF(AF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2,FALSE),IF(OR(AJ462=1,AJ462=2),VLOOKUP(AH462,INDEX((係数_乗用_ガソリン,係数_乗用_CNG,係数_乗用_軽油,係数_乗用_メタノール,係数_乗用_LPG),1,1,AR462):INDEX((係数_乗用_ガソリン,係数_乗用_CNG,係数_乗用_軽油,係数_乗用_メタノール,係数_乗用_LPG),125,5,AR462),2,FALSE))))))</f>
        <v/>
      </c>
      <c r="AO462" s="362" t="str">
        <f>IF(T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3,FALSE),IF(OR(AJ462=1,AJ462=2),VLOOKUP(AH462,INDEX((係数_乗用_ガソリン,係数_乗用_CNG,係数_乗用_軽油,係数_乗用_メタノール,係数_乗用_LPG),1,1,AR462):INDEX((係数_乗用_ガソリン,係数_乗用_CNG,係数_乗用_軽油,係数_乗用_メタノール,係数_乗用_LPG),125,5,AR462),3,FALSE))))))</f>
        <v/>
      </c>
      <c r="AP462" s="361" t="str">
        <f t="shared" si="195"/>
        <v/>
      </c>
      <c r="AQ462" s="363" t="str">
        <f t="shared" si="196"/>
        <v/>
      </c>
      <c r="AR462" s="361" t="str">
        <f t="shared" si="197"/>
        <v/>
      </c>
      <c r="AS462" s="363" t="str">
        <f t="shared" si="198"/>
        <v/>
      </c>
      <c r="AT462" s="364" t="str">
        <f t="shared" si="199"/>
        <v/>
      </c>
      <c r="AX462" s="607" t="b">
        <f t="shared" si="207"/>
        <v>0</v>
      </c>
      <c r="AY462" s="6" t="str">
        <f t="shared" si="208"/>
        <v>FALSEFALSEFALSE</v>
      </c>
      <c r="AZ462" s="608">
        <f t="shared" si="200"/>
        <v>0</v>
      </c>
      <c r="BA462" s="609" t="str">
        <f t="shared" si="209"/>
        <v/>
      </c>
      <c r="BB462" s="609">
        <f t="shared" si="201"/>
        <v>0</v>
      </c>
      <c r="BC462" s="604" t="str">
        <f t="shared" si="202"/>
        <v/>
      </c>
    </row>
    <row r="463" spans="1:55">
      <c r="A463" s="366">
        <v>406</v>
      </c>
      <c r="B463" s="108"/>
      <c r="C463" s="286"/>
      <c r="D463" s="287"/>
      <c r="E463" s="287"/>
      <c r="F463" s="288"/>
      <c r="G463" s="290"/>
      <c r="H463" s="107"/>
      <c r="I463" s="290"/>
      <c r="J463" s="107"/>
      <c r="K463" s="358" t="str">
        <f t="shared" si="180"/>
        <v/>
      </c>
      <c r="L463" s="358">
        <f t="shared" si="203"/>
        <v>0</v>
      </c>
      <c r="M463" s="358">
        <f t="shared" si="204"/>
        <v>0</v>
      </c>
      <c r="N463" s="359" t="str">
        <f t="shared" si="205"/>
        <v/>
      </c>
      <c r="O463" s="359" t="str">
        <f t="shared" si="181"/>
        <v/>
      </c>
      <c r="P463" s="359" t="str">
        <f t="shared" si="182"/>
        <v/>
      </c>
      <c r="Q463" s="359" t="str">
        <f t="shared" si="183"/>
        <v/>
      </c>
      <c r="R463" s="359" t="str">
        <f t="shared" si="184"/>
        <v/>
      </c>
      <c r="S463" s="359" t="str">
        <f t="shared" si="185"/>
        <v/>
      </c>
      <c r="T463" s="431"/>
      <c r="U463" s="515"/>
      <c r="V463" s="108"/>
      <c r="W463" s="109"/>
      <c r="X463" s="110"/>
      <c r="Y463" s="111"/>
      <c r="Z463" s="113"/>
      <c r="AA463" s="112"/>
      <c r="AB463" s="431" t="str">
        <f t="shared" si="186"/>
        <v/>
      </c>
      <c r="AC463" s="704" t="str">
        <f t="shared" si="206"/>
        <v/>
      </c>
      <c r="AD463" s="622"/>
      <c r="AE463" s="462"/>
      <c r="AF463" s="360" t="str">
        <f t="shared" si="187"/>
        <v/>
      </c>
      <c r="AG463" s="360" t="str">
        <f t="shared" si="188"/>
        <v/>
      </c>
      <c r="AH463" s="361" t="str">
        <f t="shared" si="189"/>
        <v/>
      </c>
      <c r="AI463" s="361" t="str">
        <f t="shared" si="190"/>
        <v/>
      </c>
      <c r="AJ463" s="361" t="str">
        <f t="shared" si="191"/>
        <v/>
      </c>
      <c r="AK463" s="361" t="str">
        <f t="shared" si="192"/>
        <v/>
      </c>
      <c r="AL463" s="361" t="str">
        <f t="shared" si="193"/>
        <v/>
      </c>
      <c r="AM463" s="361" t="str">
        <f t="shared" si="194"/>
        <v/>
      </c>
      <c r="AN463" s="362" t="str">
        <f>IF(AF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2,FALSE),IF(OR(AJ463=1,AJ463=2),VLOOKUP(AH463,INDEX((係数_乗用_ガソリン,係数_乗用_CNG,係数_乗用_軽油,係数_乗用_メタノール,係数_乗用_LPG),1,1,AR463):INDEX((係数_乗用_ガソリン,係数_乗用_CNG,係数_乗用_軽油,係数_乗用_メタノール,係数_乗用_LPG),125,5,AR463),2,FALSE))))))</f>
        <v/>
      </c>
      <c r="AO463" s="362" t="str">
        <f>IF(T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3,FALSE),IF(OR(AJ463=1,AJ463=2),VLOOKUP(AH463,INDEX((係数_乗用_ガソリン,係数_乗用_CNG,係数_乗用_軽油,係数_乗用_メタノール,係数_乗用_LPG),1,1,AR463):INDEX((係数_乗用_ガソリン,係数_乗用_CNG,係数_乗用_軽油,係数_乗用_メタノール,係数_乗用_LPG),125,5,AR463),3,FALSE))))))</f>
        <v/>
      </c>
      <c r="AP463" s="361" t="str">
        <f t="shared" si="195"/>
        <v/>
      </c>
      <c r="AQ463" s="363" t="str">
        <f t="shared" si="196"/>
        <v/>
      </c>
      <c r="AR463" s="361" t="str">
        <f t="shared" si="197"/>
        <v/>
      </c>
      <c r="AS463" s="363" t="str">
        <f t="shared" si="198"/>
        <v/>
      </c>
      <c r="AT463" s="364" t="str">
        <f t="shared" si="199"/>
        <v/>
      </c>
      <c r="AX463" s="607" t="b">
        <f t="shared" si="207"/>
        <v>0</v>
      </c>
      <c r="AY463" s="6" t="str">
        <f t="shared" si="208"/>
        <v>FALSEFALSEFALSE</v>
      </c>
      <c r="AZ463" s="608">
        <f t="shared" si="200"/>
        <v>0</v>
      </c>
      <c r="BA463" s="609" t="str">
        <f t="shared" si="209"/>
        <v/>
      </c>
      <c r="BB463" s="609">
        <f t="shared" si="201"/>
        <v>0</v>
      </c>
      <c r="BC463" s="604" t="str">
        <f t="shared" si="202"/>
        <v/>
      </c>
    </row>
    <row r="464" spans="1:55">
      <c r="A464" s="366">
        <v>407</v>
      </c>
      <c r="B464" s="108"/>
      <c r="C464" s="286"/>
      <c r="D464" s="287"/>
      <c r="E464" s="287"/>
      <c r="F464" s="288"/>
      <c r="G464" s="290"/>
      <c r="H464" s="107"/>
      <c r="I464" s="290"/>
      <c r="J464" s="107"/>
      <c r="K464" s="358" t="str">
        <f t="shared" si="180"/>
        <v/>
      </c>
      <c r="L464" s="358">
        <f t="shared" si="203"/>
        <v>0</v>
      </c>
      <c r="M464" s="358">
        <f t="shared" si="204"/>
        <v>0</v>
      </c>
      <c r="N464" s="359" t="str">
        <f t="shared" si="205"/>
        <v/>
      </c>
      <c r="O464" s="359" t="str">
        <f t="shared" si="181"/>
        <v/>
      </c>
      <c r="P464" s="359" t="str">
        <f t="shared" si="182"/>
        <v/>
      </c>
      <c r="Q464" s="359" t="str">
        <f t="shared" si="183"/>
        <v/>
      </c>
      <c r="R464" s="359" t="str">
        <f t="shared" si="184"/>
        <v/>
      </c>
      <c r="S464" s="359" t="str">
        <f t="shared" si="185"/>
        <v/>
      </c>
      <c r="T464" s="431"/>
      <c r="U464" s="515"/>
      <c r="V464" s="108"/>
      <c r="W464" s="109"/>
      <c r="X464" s="110"/>
      <c r="Y464" s="111"/>
      <c r="Z464" s="113"/>
      <c r="AA464" s="112"/>
      <c r="AB464" s="431" t="str">
        <f t="shared" si="186"/>
        <v/>
      </c>
      <c r="AC464" s="704" t="str">
        <f t="shared" si="206"/>
        <v/>
      </c>
      <c r="AD464" s="622"/>
      <c r="AE464" s="462"/>
      <c r="AF464" s="360" t="str">
        <f t="shared" si="187"/>
        <v/>
      </c>
      <c r="AG464" s="360" t="str">
        <f t="shared" si="188"/>
        <v/>
      </c>
      <c r="AH464" s="361" t="str">
        <f t="shared" si="189"/>
        <v/>
      </c>
      <c r="AI464" s="361" t="str">
        <f t="shared" si="190"/>
        <v/>
      </c>
      <c r="AJ464" s="361" t="str">
        <f t="shared" si="191"/>
        <v/>
      </c>
      <c r="AK464" s="361" t="str">
        <f t="shared" si="192"/>
        <v/>
      </c>
      <c r="AL464" s="361" t="str">
        <f t="shared" si="193"/>
        <v/>
      </c>
      <c r="AM464" s="361" t="str">
        <f t="shared" si="194"/>
        <v/>
      </c>
      <c r="AN464" s="362" t="str">
        <f>IF(AF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2,FALSE),IF(OR(AJ464=1,AJ464=2),VLOOKUP(AH464,INDEX((係数_乗用_ガソリン,係数_乗用_CNG,係数_乗用_軽油,係数_乗用_メタノール,係数_乗用_LPG),1,1,AR464):INDEX((係数_乗用_ガソリン,係数_乗用_CNG,係数_乗用_軽油,係数_乗用_メタノール,係数_乗用_LPG),125,5,AR464),2,FALSE))))))</f>
        <v/>
      </c>
      <c r="AO464" s="362" t="str">
        <f>IF(T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3,FALSE),IF(OR(AJ464=1,AJ464=2),VLOOKUP(AH464,INDEX((係数_乗用_ガソリン,係数_乗用_CNG,係数_乗用_軽油,係数_乗用_メタノール,係数_乗用_LPG),1,1,AR464):INDEX((係数_乗用_ガソリン,係数_乗用_CNG,係数_乗用_軽油,係数_乗用_メタノール,係数_乗用_LPG),125,5,AR464),3,FALSE))))))</f>
        <v/>
      </c>
      <c r="AP464" s="361" t="str">
        <f t="shared" si="195"/>
        <v/>
      </c>
      <c r="AQ464" s="363" t="str">
        <f t="shared" si="196"/>
        <v/>
      </c>
      <c r="AR464" s="361" t="str">
        <f t="shared" si="197"/>
        <v/>
      </c>
      <c r="AS464" s="363" t="str">
        <f t="shared" si="198"/>
        <v/>
      </c>
      <c r="AT464" s="364" t="str">
        <f t="shared" si="199"/>
        <v/>
      </c>
      <c r="AX464" s="607" t="b">
        <f t="shared" si="207"/>
        <v>0</v>
      </c>
      <c r="AY464" s="6" t="str">
        <f t="shared" si="208"/>
        <v>FALSEFALSEFALSE</v>
      </c>
      <c r="AZ464" s="608">
        <f t="shared" si="200"/>
        <v>0</v>
      </c>
      <c r="BA464" s="609" t="str">
        <f t="shared" si="209"/>
        <v/>
      </c>
      <c r="BB464" s="609">
        <f t="shared" si="201"/>
        <v>0</v>
      </c>
      <c r="BC464" s="604" t="str">
        <f t="shared" si="202"/>
        <v/>
      </c>
    </row>
    <row r="465" spans="1:55">
      <c r="A465" s="366">
        <v>408</v>
      </c>
      <c r="B465" s="108"/>
      <c r="C465" s="286"/>
      <c r="D465" s="287"/>
      <c r="E465" s="287"/>
      <c r="F465" s="288"/>
      <c r="G465" s="290"/>
      <c r="H465" s="107"/>
      <c r="I465" s="290"/>
      <c r="J465" s="107"/>
      <c r="K465" s="358" t="str">
        <f t="shared" si="180"/>
        <v/>
      </c>
      <c r="L465" s="358">
        <f t="shared" si="203"/>
        <v>0</v>
      </c>
      <c r="M465" s="358">
        <f t="shared" si="204"/>
        <v>0</v>
      </c>
      <c r="N465" s="359" t="str">
        <f t="shared" si="205"/>
        <v/>
      </c>
      <c r="O465" s="359" t="str">
        <f t="shared" si="181"/>
        <v/>
      </c>
      <c r="P465" s="359" t="str">
        <f t="shared" si="182"/>
        <v/>
      </c>
      <c r="Q465" s="359" t="str">
        <f t="shared" si="183"/>
        <v/>
      </c>
      <c r="R465" s="359" t="str">
        <f t="shared" si="184"/>
        <v/>
      </c>
      <c r="S465" s="359" t="str">
        <f t="shared" si="185"/>
        <v/>
      </c>
      <c r="T465" s="431"/>
      <c r="U465" s="515"/>
      <c r="V465" s="108"/>
      <c r="W465" s="109"/>
      <c r="X465" s="110"/>
      <c r="Y465" s="111"/>
      <c r="Z465" s="113"/>
      <c r="AA465" s="112"/>
      <c r="AB465" s="431" t="str">
        <f t="shared" si="186"/>
        <v/>
      </c>
      <c r="AC465" s="704" t="str">
        <f t="shared" si="206"/>
        <v/>
      </c>
      <c r="AD465" s="622"/>
      <c r="AE465" s="462"/>
      <c r="AF465" s="360" t="str">
        <f t="shared" si="187"/>
        <v/>
      </c>
      <c r="AG465" s="360" t="str">
        <f t="shared" si="188"/>
        <v/>
      </c>
      <c r="AH465" s="361" t="str">
        <f t="shared" si="189"/>
        <v/>
      </c>
      <c r="AI465" s="361" t="str">
        <f t="shared" si="190"/>
        <v/>
      </c>
      <c r="AJ465" s="361" t="str">
        <f t="shared" si="191"/>
        <v/>
      </c>
      <c r="AK465" s="361" t="str">
        <f t="shared" si="192"/>
        <v/>
      </c>
      <c r="AL465" s="361" t="str">
        <f t="shared" si="193"/>
        <v/>
      </c>
      <c r="AM465" s="361" t="str">
        <f t="shared" si="194"/>
        <v/>
      </c>
      <c r="AN465" s="362" t="str">
        <f>IF(AF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2,FALSE),IF(OR(AJ465=1,AJ465=2),VLOOKUP(AH465,INDEX((係数_乗用_ガソリン,係数_乗用_CNG,係数_乗用_軽油,係数_乗用_メタノール,係数_乗用_LPG),1,1,AR465):INDEX((係数_乗用_ガソリン,係数_乗用_CNG,係数_乗用_軽油,係数_乗用_メタノール,係数_乗用_LPG),125,5,AR465),2,FALSE))))))</f>
        <v/>
      </c>
      <c r="AO465" s="362" t="str">
        <f>IF(T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3,FALSE),IF(OR(AJ465=1,AJ465=2),VLOOKUP(AH465,INDEX((係数_乗用_ガソリン,係数_乗用_CNG,係数_乗用_軽油,係数_乗用_メタノール,係数_乗用_LPG),1,1,AR465):INDEX((係数_乗用_ガソリン,係数_乗用_CNG,係数_乗用_軽油,係数_乗用_メタノール,係数_乗用_LPG),125,5,AR465),3,FALSE))))))</f>
        <v/>
      </c>
      <c r="AP465" s="361" t="str">
        <f t="shared" si="195"/>
        <v/>
      </c>
      <c r="AQ465" s="363" t="str">
        <f t="shared" si="196"/>
        <v/>
      </c>
      <c r="AR465" s="361" t="str">
        <f t="shared" si="197"/>
        <v/>
      </c>
      <c r="AS465" s="363" t="str">
        <f t="shared" si="198"/>
        <v/>
      </c>
      <c r="AT465" s="364" t="str">
        <f t="shared" si="199"/>
        <v/>
      </c>
      <c r="AX465" s="607" t="b">
        <f t="shared" si="207"/>
        <v>0</v>
      </c>
      <c r="AY465" s="6" t="str">
        <f t="shared" si="208"/>
        <v>FALSEFALSEFALSE</v>
      </c>
      <c r="AZ465" s="608">
        <f t="shared" si="200"/>
        <v>0</v>
      </c>
      <c r="BA465" s="609" t="str">
        <f t="shared" si="209"/>
        <v/>
      </c>
      <c r="BB465" s="609">
        <f t="shared" si="201"/>
        <v>0</v>
      </c>
      <c r="BC465" s="604" t="str">
        <f t="shared" si="202"/>
        <v/>
      </c>
    </row>
    <row r="466" spans="1:55">
      <c r="A466" s="366">
        <v>409</v>
      </c>
      <c r="B466" s="108"/>
      <c r="C466" s="286"/>
      <c r="D466" s="287"/>
      <c r="E466" s="287"/>
      <c r="F466" s="288"/>
      <c r="G466" s="290"/>
      <c r="H466" s="107"/>
      <c r="I466" s="290"/>
      <c r="J466" s="107"/>
      <c r="K466" s="358" t="str">
        <f t="shared" si="180"/>
        <v/>
      </c>
      <c r="L466" s="358">
        <f t="shared" si="203"/>
        <v>0</v>
      </c>
      <c r="M466" s="358">
        <f t="shared" si="204"/>
        <v>0</v>
      </c>
      <c r="N466" s="359" t="str">
        <f t="shared" si="205"/>
        <v/>
      </c>
      <c r="O466" s="359" t="str">
        <f t="shared" si="181"/>
        <v/>
      </c>
      <c r="P466" s="359" t="str">
        <f t="shared" si="182"/>
        <v/>
      </c>
      <c r="Q466" s="359" t="str">
        <f t="shared" si="183"/>
        <v/>
      </c>
      <c r="R466" s="359" t="str">
        <f t="shared" si="184"/>
        <v/>
      </c>
      <c r="S466" s="359" t="str">
        <f t="shared" si="185"/>
        <v/>
      </c>
      <c r="T466" s="431"/>
      <c r="U466" s="515"/>
      <c r="V466" s="108"/>
      <c r="W466" s="109"/>
      <c r="X466" s="110"/>
      <c r="Y466" s="111"/>
      <c r="Z466" s="113"/>
      <c r="AA466" s="112"/>
      <c r="AB466" s="431" t="str">
        <f t="shared" si="186"/>
        <v/>
      </c>
      <c r="AC466" s="704" t="str">
        <f t="shared" si="206"/>
        <v/>
      </c>
      <c r="AD466" s="622"/>
      <c r="AE466" s="462"/>
      <c r="AF466" s="360" t="str">
        <f t="shared" si="187"/>
        <v/>
      </c>
      <c r="AG466" s="360" t="str">
        <f t="shared" si="188"/>
        <v/>
      </c>
      <c r="AH466" s="361" t="str">
        <f t="shared" si="189"/>
        <v/>
      </c>
      <c r="AI466" s="361" t="str">
        <f t="shared" si="190"/>
        <v/>
      </c>
      <c r="AJ466" s="361" t="str">
        <f t="shared" si="191"/>
        <v/>
      </c>
      <c r="AK466" s="361" t="str">
        <f t="shared" si="192"/>
        <v/>
      </c>
      <c r="AL466" s="361" t="str">
        <f t="shared" si="193"/>
        <v/>
      </c>
      <c r="AM466" s="361" t="str">
        <f t="shared" si="194"/>
        <v/>
      </c>
      <c r="AN466" s="362" t="str">
        <f>IF(AF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2,FALSE),IF(OR(AJ466=1,AJ466=2),VLOOKUP(AH466,INDEX((係数_乗用_ガソリン,係数_乗用_CNG,係数_乗用_軽油,係数_乗用_メタノール,係数_乗用_LPG),1,1,AR466):INDEX((係数_乗用_ガソリン,係数_乗用_CNG,係数_乗用_軽油,係数_乗用_メタノール,係数_乗用_LPG),125,5,AR466),2,FALSE))))))</f>
        <v/>
      </c>
      <c r="AO466" s="362" t="str">
        <f>IF(T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3,FALSE),IF(OR(AJ466=1,AJ466=2),VLOOKUP(AH466,INDEX((係数_乗用_ガソリン,係数_乗用_CNG,係数_乗用_軽油,係数_乗用_メタノール,係数_乗用_LPG),1,1,AR466):INDEX((係数_乗用_ガソリン,係数_乗用_CNG,係数_乗用_軽油,係数_乗用_メタノール,係数_乗用_LPG),125,5,AR466),3,FALSE))))))</f>
        <v/>
      </c>
      <c r="AP466" s="361" t="str">
        <f t="shared" si="195"/>
        <v/>
      </c>
      <c r="AQ466" s="363" t="str">
        <f t="shared" si="196"/>
        <v/>
      </c>
      <c r="AR466" s="361" t="str">
        <f t="shared" si="197"/>
        <v/>
      </c>
      <c r="AS466" s="363" t="str">
        <f t="shared" si="198"/>
        <v/>
      </c>
      <c r="AT466" s="364" t="str">
        <f t="shared" si="199"/>
        <v/>
      </c>
      <c r="AX466" s="607" t="b">
        <f t="shared" si="207"/>
        <v>0</v>
      </c>
      <c r="AY466" s="6" t="str">
        <f t="shared" si="208"/>
        <v>FALSEFALSEFALSE</v>
      </c>
      <c r="AZ466" s="608">
        <f t="shared" si="200"/>
        <v>0</v>
      </c>
      <c r="BA466" s="609" t="str">
        <f t="shared" si="209"/>
        <v/>
      </c>
      <c r="BB466" s="609">
        <f t="shared" si="201"/>
        <v>0</v>
      </c>
      <c r="BC466" s="604" t="str">
        <f t="shared" si="202"/>
        <v/>
      </c>
    </row>
    <row r="467" spans="1:55">
      <c r="A467" s="366">
        <v>410</v>
      </c>
      <c r="B467" s="108"/>
      <c r="C467" s="286"/>
      <c r="D467" s="287"/>
      <c r="E467" s="287"/>
      <c r="F467" s="288"/>
      <c r="G467" s="290"/>
      <c r="H467" s="107"/>
      <c r="I467" s="290"/>
      <c r="J467" s="107"/>
      <c r="K467" s="358" t="str">
        <f t="shared" si="180"/>
        <v/>
      </c>
      <c r="L467" s="358">
        <f t="shared" si="203"/>
        <v>0</v>
      </c>
      <c r="M467" s="358">
        <f t="shared" si="204"/>
        <v>0</v>
      </c>
      <c r="N467" s="359" t="str">
        <f t="shared" si="205"/>
        <v/>
      </c>
      <c r="O467" s="359" t="str">
        <f t="shared" si="181"/>
        <v/>
      </c>
      <c r="P467" s="359" t="str">
        <f t="shared" si="182"/>
        <v/>
      </c>
      <c r="Q467" s="359" t="str">
        <f t="shared" si="183"/>
        <v/>
      </c>
      <c r="R467" s="359" t="str">
        <f t="shared" si="184"/>
        <v/>
      </c>
      <c r="S467" s="359" t="str">
        <f t="shared" si="185"/>
        <v/>
      </c>
      <c r="T467" s="431"/>
      <c r="U467" s="515"/>
      <c r="V467" s="108"/>
      <c r="W467" s="109"/>
      <c r="X467" s="110"/>
      <c r="Y467" s="111"/>
      <c r="Z467" s="113"/>
      <c r="AA467" s="112"/>
      <c r="AB467" s="431" t="str">
        <f t="shared" si="186"/>
        <v/>
      </c>
      <c r="AC467" s="704" t="str">
        <f t="shared" si="206"/>
        <v/>
      </c>
      <c r="AD467" s="622"/>
      <c r="AE467" s="462"/>
      <c r="AF467" s="360" t="str">
        <f t="shared" si="187"/>
        <v/>
      </c>
      <c r="AG467" s="360" t="str">
        <f t="shared" si="188"/>
        <v/>
      </c>
      <c r="AH467" s="361" t="str">
        <f t="shared" si="189"/>
        <v/>
      </c>
      <c r="AI467" s="361" t="str">
        <f t="shared" si="190"/>
        <v/>
      </c>
      <c r="AJ467" s="361" t="str">
        <f t="shared" si="191"/>
        <v/>
      </c>
      <c r="AK467" s="361" t="str">
        <f t="shared" si="192"/>
        <v/>
      </c>
      <c r="AL467" s="361" t="str">
        <f t="shared" si="193"/>
        <v/>
      </c>
      <c r="AM467" s="361" t="str">
        <f t="shared" si="194"/>
        <v/>
      </c>
      <c r="AN467" s="362" t="str">
        <f>IF(AF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2,FALSE),IF(OR(AJ467=1,AJ467=2),VLOOKUP(AH467,INDEX((係数_乗用_ガソリン,係数_乗用_CNG,係数_乗用_軽油,係数_乗用_メタノール,係数_乗用_LPG),1,1,AR467):INDEX((係数_乗用_ガソリン,係数_乗用_CNG,係数_乗用_軽油,係数_乗用_メタノール,係数_乗用_LPG),125,5,AR467),2,FALSE))))))</f>
        <v/>
      </c>
      <c r="AO467" s="362" t="str">
        <f>IF(T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3,FALSE),IF(OR(AJ467=1,AJ467=2),VLOOKUP(AH467,INDEX((係数_乗用_ガソリン,係数_乗用_CNG,係数_乗用_軽油,係数_乗用_メタノール,係数_乗用_LPG),1,1,AR467):INDEX((係数_乗用_ガソリン,係数_乗用_CNG,係数_乗用_軽油,係数_乗用_メタノール,係数_乗用_LPG),125,5,AR467),3,FALSE))))))</f>
        <v/>
      </c>
      <c r="AP467" s="361" t="str">
        <f t="shared" si="195"/>
        <v/>
      </c>
      <c r="AQ467" s="363" t="str">
        <f t="shared" si="196"/>
        <v/>
      </c>
      <c r="AR467" s="361" t="str">
        <f t="shared" si="197"/>
        <v/>
      </c>
      <c r="AS467" s="363" t="str">
        <f t="shared" si="198"/>
        <v/>
      </c>
      <c r="AT467" s="364" t="str">
        <f t="shared" si="199"/>
        <v/>
      </c>
      <c r="AX467" s="607" t="b">
        <f t="shared" si="207"/>
        <v>0</v>
      </c>
      <c r="AY467" s="6" t="str">
        <f t="shared" si="208"/>
        <v>FALSEFALSEFALSE</v>
      </c>
      <c r="AZ467" s="608">
        <f t="shared" si="200"/>
        <v>0</v>
      </c>
      <c r="BA467" s="609" t="str">
        <f t="shared" si="209"/>
        <v/>
      </c>
      <c r="BB467" s="609">
        <f t="shared" si="201"/>
        <v>0</v>
      </c>
      <c r="BC467" s="604" t="str">
        <f t="shared" si="202"/>
        <v/>
      </c>
    </row>
    <row r="468" spans="1:55">
      <c r="A468" s="366">
        <v>411</v>
      </c>
      <c r="B468" s="108"/>
      <c r="C468" s="286"/>
      <c r="D468" s="287"/>
      <c r="E468" s="287"/>
      <c r="F468" s="288"/>
      <c r="G468" s="290"/>
      <c r="H468" s="107"/>
      <c r="I468" s="290"/>
      <c r="J468" s="107"/>
      <c r="K468" s="358" t="str">
        <f t="shared" si="180"/>
        <v/>
      </c>
      <c r="L468" s="358">
        <f t="shared" si="203"/>
        <v>0</v>
      </c>
      <c r="M468" s="358">
        <f t="shared" si="204"/>
        <v>0</v>
      </c>
      <c r="N468" s="359" t="str">
        <f t="shared" si="205"/>
        <v/>
      </c>
      <c r="O468" s="359" t="str">
        <f t="shared" si="181"/>
        <v/>
      </c>
      <c r="P468" s="359" t="str">
        <f t="shared" si="182"/>
        <v/>
      </c>
      <c r="Q468" s="359" t="str">
        <f t="shared" si="183"/>
        <v/>
      </c>
      <c r="R468" s="359" t="str">
        <f t="shared" si="184"/>
        <v/>
      </c>
      <c r="S468" s="359" t="str">
        <f t="shared" si="185"/>
        <v/>
      </c>
      <c r="T468" s="431"/>
      <c r="U468" s="515"/>
      <c r="V468" s="108"/>
      <c r="W468" s="109"/>
      <c r="X468" s="110"/>
      <c r="Y468" s="111"/>
      <c r="Z468" s="113"/>
      <c r="AA468" s="112"/>
      <c r="AB468" s="431" t="str">
        <f t="shared" si="186"/>
        <v/>
      </c>
      <c r="AC468" s="704" t="str">
        <f t="shared" si="206"/>
        <v/>
      </c>
      <c r="AD468" s="622"/>
      <c r="AE468" s="462"/>
      <c r="AF468" s="360" t="str">
        <f t="shared" si="187"/>
        <v/>
      </c>
      <c r="AG468" s="360" t="str">
        <f t="shared" si="188"/>
        <v/>
      </c>
      <c r="AH468" s="361" t="str">
        <f t="shared" si="189"/>
        <v/>
      </c>
      <c r="AI468" s="361" t="str">
        <f t="shared" si="190"/>
        <v/>
      </c>
      <c r="AJ468" s="361" t="str">
        <f t="shared" si="191"/>
        <v/>
      </c>
      <c r="AK468" s="361" t="str">
        <f t="shared" si="192"/>
        <v/>
      </c>
      <c r="AL468" s="361" t="str">
        <f t="shared" si="193"/>
        <v/>
      </c>
      <c r="AM468" s="361" t="str">
        <f t="shared" si="194"/>
        <v/>
      </c>
      <c r="AN468" s="362" t="str">
        <f>IF(AF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2,FALSE),IF(OR(AJ468=1,AJ468=2),VLOOKUP(AH468,INDEX((係数_乗用_ガソリン,係数_乗用_CNG,係数_乗用_軽油,係数_乗用_メタノール,係数_乗用_LPG),1,1,AR468):INDEX((係数_乗用_ガソリン,係数_乗用_CNG,係数_乗用_軽油,係数_乗用_メタノール,係数_乗用_LPG),125,5,AR468),2,FALSE))))))</f>
        <v/>
      </c>
      <c r="AO468" s="362" t="str">
        <f>IF(T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3,FALSE),IF(OR(AJ468=1,AJ468=2),VLOOKUP(AH468,INDEX((係数_乗用_ガソリン,係数_乗用_CNG,係数_乗用_軽油,係数_乗用_メタノール,係数_乗用_LPG),1,1,AR468):INDEX((係数_乗用_ガソリン,係数_乗用_CNG,係数_乗用_軽油,係数_乗用_メタノール,係数_乗用_LPG),125,5,AR468),3,FALSE))))))</f>
        <v/>
      </c>
      <c r="AP468" s="361" t="str">
        <f t="shared" si="195"/>
        <v/>
      </c>
      <c r="AQ468" s="363" t="str">
        <f t="shared" si="196"/>
        <v/>
      </c>
      <c r="AR468" s="361" t="str">
        <f t="shared" si="197"/>
        <v/>
      </c>
      <c r="AS468" s="363" t="str">
        <f t="shared" si="198"/>
        <v/>
      </c>
      <c r="AT468" s="364" t="str">
        <f t="shared" si="199"/>
        <v/>
      </c>
      <c r="AX468" s="607" t="b">
        <f t="shared" si="207"/>
        <v>0</v>
      </c>
      <c r="AY468" s="6" t="str">
        <f t="shared" si="208"/>
        <v>FALSEFALSEFALSE</v>
      </c>
      <c r="AZ468" s="608">
        <f t="shared" si="200"/>
        <v>0</v>
      </c>
      <c r="BA468" s="609" t="str">
        <f t="shared" si="209"/>
        <v/>
      </c>
      <c r="BB468" s="609">
        <f t="shared" si="201"/>
        <v>0</v>
      </c>
      <c r="BC468" s="604" t="str">
        <f t="shared" si="202"/>
        <v/>
      </c>
    </row>
    <row r="469" spans="1:55">
      <c r="A469" s="366">
        <v>412</v>
      </c>
      <c r="B469" s="108"/>
      <c r="C469" s="286"/>
      <c r="D469" s="287"/>
      <c r="E469" s="287"/>
      <c r="F469" s="288"/>
      <c r="G469" s="290"/>
      <c r="H469" s="107"/>
      <c r="I469" s="290"/>
      <c r="J469" s="107"/>
      <c r="K469" s="358" t="str">
        <f t="shared" si="180"/>
        <v/>
      </c>
      <c r="L469" s="358">
        <f t="shared" si="203"/>
        <v>0</v>
      </c>
      <c r="M469" s="358">
        <f t="shared" si="204"/>
        <v>0</v>
      </c>
      <c r="N469" s="359" t="str">
        <f t="shared" si="205"/>
        <v/>
      </c>
      <c r="O469" s="359" t="str">
        <f t="shared" si="181"/>
        <v/>
      </c>
      <c r="P469" s="359" t="str">
        <f t="shared" si="182"/>
        <v/>
      </c>
      <c r="Q469" s="359" t="str">
        <f t="shared" si="183"/>
        <v/>
      </c>
      <c r="R469" s="359" t="str">
        <f t="shared" si="184"/>
        <v/>
      </c>
      <c r="S469" s="359" t="str">
        <f t="shared" si="185"/>
        <v/>
      </c>
      <c r="T469" s="431"/>
      <c r="U469" s="515"/>
      <c r="V469" s="108"/>
      <c r="W469" s="109"/>
      <c r="X469" s="110"/>
      <c r="Y469" s="111"/>
      <c r="Z469" s="113"/>
      <c r="AA469" s="112"/>
      <c r="AB469" s="431" t="str">
        <f t="shared" si="186"/>
        <v/>
      </c>
      <c r="AC469" s="704" t="str">
        <f t="shared" si="206"/>
        <v/>
      </c>
      <c r="AD469" s="622"/>
      <c r="AE469" s="462"/>
      <c r="AF469" s="360" t="str">
        <f t="shared" si="187"/>
        <v/>
      </c>
      <c r="AG469" s="360" t="str">
        <f t="shared" si="188"/>
        <v/>
      </c>
      <c r="AH469" s="361" t="str">
        <f t="shared" si="189"/>
        <v/>
      </c>
      <c r="AI469" s="361" t="str">
        <f t="shared" si="190"/>
        <v/>
      </c>
      <c r="AJ469" s="361" t="str">
        <f t="shared" si="191"/>
        <v/>
      </c>
      <c r="AK469" s="361" t="str">
        <f t="shared" si="192"/>
        <v/>
      </c>
      <c r="AL469" s="361" t="str">
        <f t="shared" si="193"/>
        <v/>
      </c>
      <c r="AM469" s="361" t="str">
        <f t="shared" si="194"/>
        <v/>
      </c>
      <c r="AN469" s="362" t="str">
        <f>IF(AF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2,FALSE),IF(OR(AJ469=1,AJ469=2),VLOOKUP(AH469,INDEX((係数_乗用_ガソリン,係数_乗用_CNG,係数_乗用_軽油,係数_乗用_メタノール,係数_乗用_LPG),1,1,AR469):INDEX((係数_乗用_ガソリン,係数_乗用_CNG,係数_乗用_軽油,係数_乗用_メタノール,係数_乗用_LPG),125,5,AR469),2,FALSE))))))</f>
        <v/>
      </c>
      <c r="AO469" s="362" t="str">
        <f>IF(T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3,FALSE),IF(OR(AJ469=1,AJ469=2),VLOOKUP(AH469,INDEX((係数_乗用_ガソリン,係数_乗用_CNG,係数_乗用_軽油,係数_乗用_メタノール,係数_乗用_LPG),1,1,AR469):INDEX((係数_乗用_ガソリン,係数_乗用_CNG,係数_乗用_軽油,係数_乗用_メタノール,係数_乗用_LPG),125,5,AR469),3,FALSE))))))</f>
        <v/>
      </c>
      <c r="AP469" s="361" t="str">
        <f t="shared" si="195"/>
        <v/>
      </c>
      <c r="AQ469" s="363" t="str">
        <f t="shared" si="196"/>
        <v/>
      </c>
      <c r="AR469" s="361" t="str">
        <f t="shared" si="197"/>
        <v/>
      </c>
      <c r="AS469" s="363" t="str">
        <f t="shared" si="198"/>
        <v/>
      </c>
      <c r="AT469" s="364" t="str">
        <f t="shared" si="199"/>
        <v/>
      </c>
      <c r="AX469" s="607" t="b">
        <f t="shared" si="207"/>
        <v>0</v>
      </c>
      <c r="AY469" s="6" t="str">
        <f t="shared" si="208"/>
        <v>FALSEFALSEFALSE</v>
      </c>
      <c r="AZ469" s="608">
        <f t="shared" si="200"/>
        <v>0</v>
      </c>
      <c r="BA469" s="609" t="str">
        <f t="shared" si="209"/>
        <v/>
      </c>
      <c r="BB469" s="609">
        <f t="shared" si="201"/>
        <v>0</v>
      </c>
      <c r="BC469" s="604" t="str">
        <f t="shared" si="202"/>
        <v/>
      </c>
    </row>
    <row r="470" spans="1:55">
      <c r="A470" s="366">
        <v>413</v>
      </c>
      <c r="B470" s="108"/>
      <c r="C470" s="286"/>
      <c r="D470" s="287"/>
      <c r="E470" s="287"/>
      <c r="F470" s="288"/>
      <c r="G470" s="290"/>
      <c r="H470" s="107"/>
      <c r="I470" s="290"/>
      <c r="J470" s="107"/>
      <c r="K470" s="358" t="str">
        <f t="shared" si="180"/>
        <v/>
      </c>
      <c r="L470" s="358">
        <f t="shared" si="203"/>
        <v>0</v>
      </c>
      <c r="M470" s="358">
        <f t="shared" si="204"/>
        <v>0</v>
      </c>
      <c r="N470" s="359" t="str">
        <f t="shared" si="205"/>
        <v/>
      </c>
      <c r="O470" s="359" t="str">
        <f t="shared" si="181"/>
        <v/>
      </c>
      <c r="P470" s="359" t="str">
        <f t="shared" si="182"/>
        <v/>
      </c>
      <c r="Q470" s="359" t="str">
        <f t="shared" si="183"/>
        <v/>
      </c>
      <c r="R470" s="359" t="str">
        <f t="shared" si="184"/>
        <v/>
      </c>
      <c r="S470" s="359" t="str">
        <f t="shared" si="185"/>
        <v/>
      </c>
      <c r="T470" s="431"/>
      <c r="U470" s="515"/>
      <c r="V470" s="108"/>
      <c r="W470" s="109"/>
      <c r="X470" s="110"/>
      <c r="Y470" s="111"/>
      <c r="Z470" s="113"/>
      <c r="AA470" s="112"/>
      <c r="AB470" s="431" t="str">
        <f t="shared" si="186"/>
        <v/>
      </c>
      <c r="AC470" s="704" t="str">
        <f t="shared" si="206"/>
        <v/>
      </c>
      <c r="AD470" s="622"/>
      <c r="AE470" s="462"/>
      <c r="AF470" s="360" t="str">
        <f t="shared" si="187"/>
        <v/>
      </c>
      <c r="AG470" s="360" t="str">
        <f t="shared" si="188"/>
        <v/>
      </c>
      <c r="AH470" s="361" t="str">
        <f t="shared" si="189"/>
        <v/>
      </c>
      <c r="AI470" s="361" t="str">
        <f t="shared" si="190"/>
        <v/>
      </c>
      <c r="AJ470" s="361" t="str">
        <f t="shared" si="191"/>
        <v/>
      </c>
      <c r="AK470" s="361" t="str">
        <f t="shared" si="192"/>
        <v/>
      </c>
      <c r="AL470" s="361" t="str">
        <f t="shared" si="193"/>
        <v/>
      </c>
      <c r="AM470" s="361" t="str">
        <f t="shared" si="194"/>
        <v/>
      </c>
      <c r="AN470" s="362" t="str">
        <f>IF(AF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2,FALSE),IF(OR(AJ470=1,AJ470=2),VLOOKUP(AH470,INDEX((係数_乗用_ガソリン,係数_乗用_CNG,係数_乗用_軽油,係数_乗用_メタノール,係数_乗用_LPG),1,1,AR470):INDEX((係数_乗用_ガソリン,係数_乗用_CNG,係数_乗用_軽油,係数_乗用_メタノール,係数_乗用_LPG),125,5,AR470),2,FALSE))))))</f>
        <v/>
      </c>
      <c r="AO470" s="362" t="str">
        <f>IF(T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3,FALSE),IF(OR(AJ470=1,AJ470=2),VLOOKUP(AH470,INDEX((係数_乗用_ガソリン,係数_乗用_CNG,係数_乗用_軽油,係数_乗用_メタノール,係数_乗用_LPG),1,1,AR470):INDEX((係数_乗用_ガソリン,係数_乗用_CNG,係数_乗用_軽油,係数_乗用_メタノール,係数_乗用_LPG),125,5,AR470),3,FALSE))))))</f>
        <v/>
      </c>
      <c r="AP470" s="361" t="str">
        <f t="shared" si="195"/>
        <v/>
      </c>
      <c r="AQ470" s="363" t="str">
        <f t="shared" si="196"/>
        <v/>
      </c>
      <c r="AR470" s="361" t="str">
        <f t="shared" si="197"/>
        <v/>
      </c>
      <c r="AS470" s="363" t="str">
        <f t="shared" si="198"/>
        <v/>
      </c>
      <c r="AT470" s="364" t="str">
        <f t="shared" si="199"/>
        <v/>
      </c>
      <c r="AX470" s="607" t="b">
        <f t="shared" si="207"/>
        <v>0</v>
      </c>
      <c r="AY470" s="6" t="str">
        <f t="shared" si="208"/>
        <v>FALSEFALSEFALSE</v>
      </c>
      <c r="AZ470" s="608">
        <f t="shared" si="200"/>
        <v>0</v>
      </c>
      <c r="BA470" s="609" t="str">
        <f t="shared" si="209"/>
        <v/>
      </c>
      <c r="BB470" s="609">
        <f t="shared" si="201"/>
        <v>0</v>
      </c>
      <c r="BC470" s="604" t="str">
        <f t="shared" si="202"/>
        <v/>
      </c>
    </row>
    <row r="471" spans="1:55">
      <c r="A471" s="366">
        <v>414</v>
      </c>
      <c r="B471" s="108"/>
      <c r="C471" s="286"/>
      <c r="D471" s="287"/>
      <c r="E471" s="287"/>
      <c r="F471" s="288"/>
      <c r="G471" s="290"/>
      <c r="H471" s="107"/>
      <c r="I471" s="290"/>
      <c r="J471" s="107"/>
      <c r="K471" s="358" t="str">
        <f t="shared" si="180"/>
        <v/>
      </c>
      <c r="L471" s="358">
        <f t="shared" si="203"/>
        <v>0</v>
      </c>
      <c r="M471" s="358">
        <f t="shared" si="204"/>
        <v>0</v>
      </c>
      <c r="N471" s="359" t="str">
        <f t="shared" si="205"/>
        <v/>
      </c>
      <c r="O471" s="359" t="str">
        <f t="shared" si="181"/>
        <v/>
      </c>
      <c r="P471" s="359" t="str">
        <f t="shared" si="182"/>
        <v/>
      </c>
      <c r="Q471" s="359" t="str">
        <f t="shared" si="183"/>
        <v/>
      </c>
      <c r="R471" s="359" t="str">
        <f t="shared" si="184"/>
        <v/>
      </c>
      <c r="S471" s="359" t="str">
        <f t="shared" si="185"/>
        <v/>
      </c>
      <c r="T471" s="431"/>
      <c r="U471" s="515"/>
      <c r="V471" s="108"/>
      <c r="W471" s="109"/>
      <c r="X471" s="110"/>
      <c r="Y471" s="111"/>
      <c r="Z471" s="113"/>
      <c r="AA471" s="112"/>
      <c r="AB471" s="431" t="str">
        <f t="shared" si="186"/>
        <v/>
      </c>
      <c r="AC471" s="704" t="str">
        <f t="shared" si="206"/>
        <v/>
      </c>
      <c r="AD471" s="622"/>
      <c r="AE471" s="462"/>
      <c r="AF471" s="360" t="str">
        <f t="shared" si="187"/>
        <v/>
      </c>
      <c r="AG471" s="360" t="str">
        <f t="shared" si="188"/>
        <v/>
      </c>
      <c r="AH471" s="361" t="str">
        <f t="shared" si="189"/>
        <v/>
      </c>
      <c r="AI471" s="361" t="str">
        <f t="shared" si="190"/>
        <v/>
      </c>
      <c r="AJ471" s="361" t="str">
        <f t="shared" si="191"/>
        <v/>
      </c>
      <c r="AK471" s="361" t="str">
        <f t="shared" si="192"/>
        <v/>
      </c>
      <c r="AL471" s="361" t="str">
        <f t="shared" si="193"/>
        <v/>
      </c>
      <c r="AM471" s="361" t="str">
        <f t="shared" si="194"/>
        <v/>
      </c>
      <c r="AN471" s="362" t="str">
        <f>IF(AF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2,FALSE),IF(OR(AJ471=1,AJ471=2),VLOOKUP(AH471,INDEX((係数_乗用_ガソリン,係数_乗用_CNG,係数_乗用_軽油,係数_乗用_メタノール,係数_乗用_LPG),1,1,AR471):INDEX((係数_乗用_ガソリン,係数_乗用_CNG,係数_乗用_軽油,係数_乗用_メタノール,係数_乗用_LPG),125,5,AR471),2,FALSE))))))</f>
        <v/>
      </c>
      <c r="AO471" s="362" t="str">
        <f>IF(T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3,FALSE),IF(OR(AJ471=1,AJ471=2),VLOOKUP(AH471,INDEX((係数_乗用_ガソリン,係数_乗用_CNG,係数_乗用_軽油,係数_乗用_メタノール,係数_乗用_LPG),1,1,AR471):INDEX((係数_乗用_ガソリン,係数_乗用_CNG,係数_乗用_軽油,係数_乗用_メタノール,係数_乗用_LPG),125,5,AR471),3,FALSE))))))</f>
        <v/>
      </c>
      <c r="AP471" s="361" t="str">
        <f t="shared" si="195"/>
        <v/>
      </c>
      <c r="AQ471" s="363" t="str">
        <f t="shared" si="196"/>
        <v/>
      </c>
      <c r="AR471" s="361" t="str">
        <f t="shared" si="197"/>
        <v/>
      </c>
      <c r="AS471" s="363" t="str">
        <f t="shared" si="198"/>
        <v/>
      </c>
      <c r="AT471" s="364" t="str">
        <f t="shared" si="199"/>
        <v/>
      </c>
      <c r="AX471" s="607" t="b">
        <f t="shared" si="207"/>
        <v>0</v>
      </c>
      <c r="AY471" s="6" t="str">
        <f t="shared" si="208"/>
        <v>FALSEFALSEFALSE</v>
      </c>
      <c r="AZ471" s="608">
        <f t="shared" si="200"/>
        <v>0</v>
      </c>
      <c r="BA471" s="609" t="str">
        <f t="shared" si="209"/>
        <v/>
      </c>
      <c r="BB471" s="609">
        <f t="shared" si="201"/>
        <v>0</v>
      </c>
      <c r="BC471" s="604" t="str">
        <f t="shared" si="202"/>
        <v/>
      </c>
    </row>
    <row r="472" spans="1:55">
      <c r="A472" s="366">
        <v>415</v>
      </c>
      <c r="B472" s="108"/>
      <c r="C472" s="286"/>
      <c r="D472" s="287"/>
      <c r="E472" s="287"/>
      <c r="F472" s="288"/>
      <c r="G472" s="290"/>
      <c r="H472" s="107"/>
      <c r="I472" s="290"/>
      <c r="J472" s="107"/>
      <c r="K472" s="358" t="str">
        <f t="shared" si="180"/>
        <v/>
      </c>
      <c r="L472" s="358">
        <f t="shared" si="203"/>
        <v>0</v>
      </c>
      <c r="M472" s="358">
        <f t="shared" si="204"/>
        <v>0</v>
      </c>
      <c r="N472" s="359" t="str">
        <f t="shared" si="205"/>
        <v/>
      </c>
      <c r="O472" s="359" t="str">
        <f t="shared" si="181"/>
        <v/>
      </c>
      <c r="P472" s="359" t="str">
        <f t="shared" si="182"/>
        <v/>
      </c>
      <c r="Q472" s="359" t="str">
        <f t="shared" si="183"/>
        <v/>
      </c>
      <c r="R472" s="359" t="str">
        <f t="shared" si="184"/>
        <v/>
      </c>
      <c r="S472" s="359" t="str">
        <f t="shared" si="185"/>
        <v/>
      </c>
      <c r="T472" s="431"/>
      <c r="U472" s="515"/>
      <c r="V472" s="108"/>
      <c r="W472" s="109"/>
      <c r="X472" s="110"/>
      <c r="Y472" s="111"/>
      <c r="Z472" s="113"/>
      <c r="AA472" s="112"/>
      <c r="AB472" s="431" t="str">
        <f t="shared" si="186"/>
        <v/>
      </c>
      <c r="AC472" s="704" t="str">
        <f t="shared" si="206"/>
        <v/>
      </c>
      <c r="AD472" s="622"/>
      <c r="AE472" s="462"/>
      <c r="AF472" s="360" t="str">
        <f t="shared" si="187"/>
        <v/>
      </c>
      <c r="AG472" s="360" t="str">
        <f t="shared" si="188"/>
        <v/>
      </c>
      <c r="AH472" s="361" t="str">
        <f t="shared" si="189"/>
        <v/>
      </c>
      <c r="AI472" s="361" t="str">
        <f t="shared" si="190"/>
        <v/>
      </c>
      <c r="AJ472" s="361" t="str">
        <f t="shared" si="191"/>
        <v/>
      </c>
      <c r="AK472" s="361" t="str">
        <f t="shared" si="192"/>
        <v/>
      </c>
      <c r="AL472" s="361" t="str">
        <f t="shared" si="193"/>
        <v/>
      </c>
      <c r="AM472" s="361" t="str">
        <f t="shared" si="194"/>
        <v/>
      </c>
      <c r="AN472" s="362" t="str">
        <f>IF(AF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2,FALSE),IF(OR(AJ472=1,AJ472=2),VLOOKUP(AH472,INDEX((係数_乗用_ガソリン,係数_乗用_CNG,係数_乗用_軽油,係数_乗用_メタノール,係数_乗用_LPG),1,1,AR472):INDEX((係数_乗用_ガソリン,係数_乗用_CNG,係数_乗用_軽油,係数_乗用_メタノール,係数_乗用_LPG),125,5,AR472),2,FALSE))))))</f>
        <v/>
      </c>
      <c r="AO472" s="362" t="str">
        <f>IF(T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3,FALSE),IF(OR(AJ472=1,AJ472=2),VLOOKUP(AH472,INDEX((係数_乗用_ガソリン,係数_乗用_CNG,係数_乗用_軽油,係数_乗用_メタノール,係数_乗用_LPG),1,1,AR472):INDEX((係数_乗用_ガソリン,係数_乗用_CNG,係数_乗用_軽油,係数_乗用_メタノール,係数_乗用_LPG),125,5,AR472),3,FALSE))))))</f>
        <v/>
      </c>
      <c r="AP472" s="361" t="str">
        <f t="shared" si="195"/>
        <v/>
      </c>
      <c r="AQ472" s="363" t="str">
        <f t="shared" si="196"/>
        <v/>
      </c>
      <c r="AR472" s="361" t="str">
        <f t="shared" si="197"/>
        <v/>
      </c>
      <c r="AS472" s="363" t="str">
        <f t="shared" si="198"/>
        <v/>
      </c>
      <c r="AT472" s="364" t="str">
        <f t="shared" si="199"/>
        <v/>
      </c>
      <c r="AX472" s="607" t="b">
        <f t="shared" si="207"/>
        <v>0</v>
      </c>
      <c r="AY472" s="6" t="str">
        <f t="shared" si="208"/>
        <v>FALSEFALSEFALSE</v>
      </c>
      <c r="AZ472" s="608">
        <f t="shared" si="200"/>
        <v>0</v>
      </c>
      <c r="BA472" s="609" t="str">
        <f t="shared" si="209"/>
        <v/>
      </c>
      <c r="BB472" s="609">
        <f t="shared" si="201"/>
        <v>0</v>
      </c>
      <c r="BC472" s="604" t="str">
        <f t="shared" si="202"/>
        <v/>
      </c>
    </row>
    <row r="473" spans="1:55">
      <c r="A473" s="366">
        <v>416</v>
      </c>
      <c r="B473" s="108"/>
      <c r="C473" s="286"/>
      <c r="D473" s="287"/>
      <c r="E473" s="287"/>
      <c r="F473" s="288"/>
      <c r="G473" s="290"/>
      <c r="H473" s="107"/>
      <c r="I473" s="290"/>
      <c r="J473" s="107"/>
      <c r="K473" s="358" t="str">
        <f t="shared" si="180"/>
        <v/>
      </c>
      <c r="L473" s="358">
        <f t="shared" si="203"/>
        <v>0</v>
      </c>
      <c r="M473" s="358">
        <f t="shared" si="204"/>
        <v>0</v>
      </c>
      <c r="N473" s="359" t="str">
        <f t="shared" si="205"/>
        <v/>
      </c>
      <c r="O473" s="359" t="str">
        <f t="shared" si="181"/>
        <v/>
      </c>
      <c r="P473" s="359" t="str">
        <f t="shared" si="182"/>
        <v/>
      </c>
      <c r="Q473" s="359" t="str">
        <f t="shared" si="183"/>
        <v/>
      </c>
      <c r="R473" s="359" t="str">
        <f t="shared" si="184"/>
        <v/>
      </c>
      <c r="S473" s="359" t="str">
        <f t="shared" si="185"/>
        <v/>
      </c>
      <c r="T473" s="431"/>
      <c r="U473" s="515"/>
      <c r="V473" s="108"/>
      <c r="W473" s="109"/>
      <c r="X473" s="110"/>
      <c r="Y473" s="111"/>
      <c r="Z473" s="113"/>
      <c r="AA473" s="112"/>
      <c r="AB473" s="431" t="str">
        <f t="shared" si="186"/>
        <v/>
      </c>
      <c r="AC473" s="704" t="str">
        <f t="shared" si="206"/>
        <v/>
      </c>
      <c r="AD473" s="622"/>
      <c r="AE473" s="462"/>
      <c r="AF473" s="360" t="str">
        <f t="shared" si="187"/>
        <v/>
      </c>
      <c r="AG473" s="360" t="str">
        <f t="shared" si="188"/>
        <v/>
      </c>
      <c r="AH473" s="361" t="str">
        <f t="shared" si="189"/>
        <v/>
      </c>
      <c r="AI473" s="361" t="str">
        <f t="shared" si="190"/>
        <v/>
      </c>
      <c r="AJ473" s="361" t="str">
        <f t="shared" si="191"/>
        <v/>
      </c>
      <c r="AK473" s="361" t="str">
        <f t="shared" si="192"/>
        <v/>
      </c>
      <c r="AL473" s="361" t="str">
        <f t="shared" si="193"/>
        <v/>
      </c>
      <c r="AM473" s="361" t="str">
        <f t="shared" si="194"/>
        <v/>
      </c>
      <c r="AN473" s="362" t="str">
        <f>IF(AF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2,FALSE),IF(OR(AJ473=1,AJ473=2),VLOOKUP(AH473,INDEX((係数_乗用_ガソリン,係数_乗用_CNG,係数_乗用_軽油,係数_乗用_メタノール,係数_乗用_LPG),1,1,AR473):INDEX((係数_乗用_ガソリン,係数_乗用_CNG,係数_乗用_軽油,係数_乗用_メタノール,係数_乗用_LPG),125,5,AR473),2,FALSE))))))</f>
        <v/>
      </c>
      <c r="AO473" s="362" t="str">
        <f>IF(T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3,FALSE),IF(OR(AJ473=1,AJ473=2),VLOOKUP(AH473,INDEX((係数_乗用_ガソリン,係数_乗用_CNG,係数_乗用_軽油,係数_乗用_メタノール,係数_乗用_LPG),1,1,AR473):INDEX((係数_乗用_ガソリン,係数_乗用_CNG,係数_乗用_軽油,係数_乗用_メタノール,係数_乗用_LPG),125,5,AR473),3,FALSE))))))</f>
        <v/>
      </c>
      <c r="AP473" s="361" t="str">
        <f t="shared" si="195"/>
        <v/>
      </c>
      <c r="AQ473" s="363" t="str">
        <f t="shared" si="196"/>
        <v/>
      </c>
      <c r="AR473" s="361" t="str">
        <f t="shared" si="197"/>
        <v/>
      </c>
      <c r="AS473" s="363" t="str">
        <f t="shared" si="198"/>
        <v/>
      </c>
      <c r="AT473" s="364" t="str">
        <f t="shared" si="199"/>
        <v/>
      </c>
      <c r="AX473" s="607" t="b">
        <f t="shared" si="207"/>
        <v>0</v>
      </c>
      <c r="AY473" s="6" t="str">
        <f t="shared" si="208"/>
        <v>FALSEFALSEFALSE</v>
      </c>
      <c r="AZ473" s="608">
        <f t="shared" si="200"/>
        <v>0</v>
      </c>
      <c r="BA473" s="609" t="str">
        <f t="shared" si="209"/>
        <v/>
      </c>
      <c r="BB473" s="609">
        <f t="shared" si="201"/>
        <v>0</v>
      </c>
      <c r="BC473" s="604" t="str">
        <f t="shared" si="202"/>
        <v/>
      </c>
    </row>
    <row r="474" spans="1:55">
      <c r="A474" s="366">
        <v>417</v>
      </c>
      <c r="B474" s="108"/>
      <c r="C474" s="286"/>
      <c r="D474" s="287"/>
      <c r="E474" s="287"/>
      <c r="F474" s="288"/>
      <c r="G474" s="290"/>
      <c r="H474" s="107"/>
      <c r="I474" s="290"/>
      <c r="J474" s="107"/>
      <c r="K474" s="358" t="str">
        <f t="shared" si="180"/>
        <v/>
      </c>
      <c r="L474" s="358">
        <f t="shared" si="203"/>
        <v>0</v>
      </c>
      <c r="M474" s="358">
        <f t="shared" si="204"/>
        <v>0</v>
      </c>
      <c r="N474" s="359" t="str">
        <f t="shared" si="205"/>
        <v/>
      </c>
      <c r="O474" s="359" t="str">
        <f t="shared" si="181"/>
        <v/>
      </c>
      <c r="P474" s="359" t="str">
        <f t="shared" si="182"/>
        <v/>
      </c>
      <c r="Q474" s="359" t="str">
        <f t="shared" si="183"/>
        <v/>
      </c>
      <c r="R474" s="359" t="str">
        <f t="shared" si="184"/>
        <v/>
      </c>
      <c r="S474" s="359" t="str">
        <f t="shared" si="185"/>
        <v/>
      </c>
      <c r="T474" s="431"/>
      <c r="U474" s="515"/>
      <c r="V474" s="108"/>
      <c r="W474" s="109"/>
      <c r="X474" s="110"/>
      <c r="Y474" s="111"/>
      <c r="Z474" s="113"/>
      <c r="AA474" s="112"/>
      <c r="AB474" s="431" t="str">
        <f t="shared" si="186"/>
        <v/>
      </c>
      <c r="AC474" s="704" t="str">
        <f t="shared" si="206"/>
        <v/>
      </c>
      <c r="AD474" s="622"/>
      <c r="AE474" s="462"/>
      <c r="AF474" s="360" t="str">
        <f t="shared" si="187"/>
        <v/>
      </c>
      <c r="AG474" s="360" t="str">
        <f t="shared" si="188"/>
        <v/>
      </c>
      <c r="AH474" s="361" t="str">
        <f t="shared" si="189"/>
        <v/>
      </c>
      <c r="AI474" s="361" t="str">
        <f t="shared" si="190"/>
        <v/>
      </c>
      <c r="AJ474" s="361" t="str">
        <f t="shared" si="191"/>
        <v/>
      </c>
      <c r="AK474" s="361" t="str">
        <f t="shared" si="192"/>
        <v/>
      </c>
      <c r="AL474" s="361" t="str">
        <f t="shared" si="193"/>
        <v/>
      </c>
      <c r="AM474" s="361" t="str">
        <f t="shared" si="194"/>
        <v/>
      </c>
      <c r="AN474" s="362" t="str">
        <f>IF(AF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2,FALSE),IF(OR(AJ474=1,AJ474=2),VLOOKUP(AH474,INDEX((係数_乗用_ガソリン,係数_乗用_CNG,係数_乗用_軽油,係数_乗用_メタノール,係数_乗用_LPG),1,1,AR474):INDEX((係数_乗用_ガソリン,係数_乗用_CNG,係数_乗用_軽油,係数_乗用_メタノール,係数_乗用_LPG),125,5,AR474),2,FALSE))))))</f>
        <v/>
      </c>
      <c r="AO474" s="362" t="str">
        <f>IF(T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3,FALSE),IF(OR(AJ474=1,AJ474=2),VLOOKUP(AH474,INDEX((係数_乗用_ガソリン,係数_乗用_CNG,係数_乗用_軽油,係数_乗用_メタノール,係数_乗用_LPG),1,1,AR474):INDEX((係数_乗用_ガソリン,係数_乗用_CNG,係数_乗用_軽油,係数_乗用_メタノール,係数_乗用_LPG),125,5,AR474),3,FALSE))))))</f>
        <v/>
      </c>
      <c r="AP474" s="361" t="str">
        <f t="shared" si="195"/>
        <v/>
      </c>
      <c r="AQ474" s="363" t="str">
        <f t="shared" si="196"/>
        <v/>
      </c>
      <c r="AR474" s="361" t="str">
        <f t="shared" si="197"/>
        <v/>
      </c>
      <c r="AS474" s="363" t="str">
        <f t="shared" si="198"/>
        <v/>
      </c>
      <c r="AT474" s="364" t="str">
        <f t="shared" si="199"/>
        <v/>
      </c>
      <c r="AX474" s="607" t="b">
        <f t="shared" si="207"/>
        <v>0</v>
      </c>
      <c r="AY474" s="6" t="str">
        <f t="shared" si="208"/>
        <v>FALSEFALSEFALSE</v>
      </c>
      <c r="AZ474" s="608">
        <f t="shared" si="200"/>
        <v>0</v>
      </c>
      <c r="BA474" s="609" t="str">
        <f t="shared" si="209"/>
        <v/>
      </c>
      <c r="BB474" s="609">
        <f t="shared" si="201"/>
        <v>0</v>
      </c>
      <c r="BC474" s="604" t="str">
        <f t="shared" si="202"/>
        <v/>
      </c>
    </row>
    <row r="475" spans="1:55">
      <c r="A475" s="366">
        <v>418</v>
      </c>
      <c r="B475" s="108"/>
      <c r="C475" s="286"/>
      <c r="D475" s="287"/>
      <c r="E475" s="287"/>
      <c r="F475" s="288"/>
      <c r="G475" s="290"/>
      <c r="H475" s="107"/>
      <c r="I475" s="290"/>
      <c r="J475" s="107"/>
      <c r="K475" s="358" t="str">
        <f t="shared" si="180"/>
        <v/>
      </c>
      <c r="L475" s="358">
        <f t="shared" si="203"/>
        <v>0</v>
      </c>
      <c r="M475" s="358">
        <f t="shared" si="204"/>
        <v>0</v>
      </c>
      <c r="N475" s="359" t="str">
        <f t="shared" si="205"/>
        <v/>
      </c>
      <c r="O475" s="359" t="str">
        <f t="shared" si="181"/>
        <v/>
      </c>
      <c r="P475" s="359" t="str">
        <f t="shared" si="182"/>
        <v/>
      </c>
      <c r="Q475" s="359" t="str">
        <f t="shared" si="183"/>
        <v/>
      </c>
      <c r="R475" s="359" t="str">
        <f t="shared" si="184"/>
        <v/>
      </c>
      <c r="S475" s="359" t="str">
        <f t="shared" si="185"/>
        <v/>
      </c>
      <c r="T475" s="431"/>
      <c r="U475" s="515"/>
      <c r="V475" s="108"/>
      <c r="W475" s="109"/>
      <c r="X475" s="110"/>
      <c r="Y475" s="111"/>
      <c r="Z475" s="113"/>
      <c r="AA475" s="112"/>
      <c r="AB475" s="431" t="str">
        <f t="shared" si="186"/>
        <v/>
      </c>
      <c r="AC475" s="704" t="str">
        <f t="shared" si="206"/>
        <v/>
      </c>
      <c r="AD475" s="622"/>
      <c r="AE475" s="462"/>
      <c r="AF475" s="360" t="str">
        <f t="shared" si="187"/>
        <v/>
      </c>
      <c r="AG475" s="360" t="str">
        <f t="shared" si="188"/>
        <v/>
      </c>
      <c r="AH475" s="361" t="str">
        <f t="shared" si="189"/>
        <v/>
      </c>
      <c r="AI475" s="361" t="str">
        <f t="shared" si="190"/>
        <v/>
      </c>
      <c r="AJ475" s="361" t="str">
        <f t="shared" si="191"/>
        <v/>
      </c>
      <c r="AK475" s="361" t="str">
        <f t="shared" si="192"/>
        <v/>
      </c>
      <c r="AL475" s="361" t="str">
        <f t="shared" si="193"/>
        <v/>
      </c>
      <c r="AM475" s="361" t="str">
        <f t="shared" si="194"/>
        <v/>
      </c>
      <c r="AN475" s="362" t="str">
        <f>IF(AF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2,FALSE),IF(OR(AJ475=1,AJ475=2),VLOOKUP(AH475,INDEX((係数_乗用_ガソリン,係数_乗用_CNG,係数_乗用_軽油,係数_乗用_メタノール,係数_乗用_LPG),1,1,AR475):INDEX((係数_乗用_ガソリン,係数_乗用_CNG,係数_乗用_軽油,係数_乗用_メタノール,係数_乗用_LPG),125,5,AR475),2,FALSE))))))</f>
        <v/>
      </c>
      <c r="AO475" s="362" t="str">
        <f>IF(T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3,FALSE),IF(OR(AJ475=1,AJ475=2),VLOOKUP(AH475,INDEX((係数_乗用_ガソリン,係数_乗用_CNG,係数_乗用_軽油,係数_乗用_メタノール,係数_乗用_LPG),1,1,AR475):INDEX((係数_乗用_ガソリン,係数_乗用_CNG,係数_乗用_軽油,係数_乗用_メタノール,係数_乗用_LPG),125,5,AR475),3,FALSE))))))</f>
        <v/>
      </c>
      <c r="AP475" s="361" t="str">
        <f t="shared" si="195"/>
        <v/>
      </c>
      <c r="AQ475" s="363" t="str">
        <f t="shared" si="196"/>
        <v/>
      </c>
      <c r="AR475" s="361" t="str">
        <f t="shared" si="197"/>
        <v/>
      </c>
      <c r="AS475" s="363" t="str">
        <f t="shared" si="198"/>
        <v/>
      </c>
      <c r="AT475" s="364" t="str">
        <f t="shared" si="199"/>
        <v/>
      </c>
      <c r="AX475" s="607" t="b">
        <f t="shared" si="207"/>
        <v>0</v>
      </c>
      <c r="AY475" s="6" t="str">
        <f t="shared" si="208"/>
        <v>FALSEFALSEFALSE</v>
      </c>
      <c r="AZ475" s="608">
        <f t="shared" si="200"/>
        <v>0</v>
      </c>
      <c r="BA475" s="609" t="str">
        <f t="shared" si="209"/>
        <v/>
      </c>
      <c r="BB475" s="609">
        <f t="shared" si="201"/>
        <v>0</v>
      </c>
      <c r="BC475" s="604" t="str">
        <f t="shared" si="202"/>
        <v/>
      </c>
    </row>
    <row r="476" spans="1:55">
      <c r="A476" s="366">
        <v>419</v>
      </c>
      <c r="B476" s="108"/>
      <c r="C476" s="286"/>
      <c r="D476" s="287"/>
      <c r="E476" s="287"/>
      <c r="F476" s="288"/>
      <c r="G476" s="290"/>
      <c r="H476" s="107"/>
      <c r="I476" s="290"/>
      <c r="J476" s="107"/>
      <c r="K476" s="358" t="str">
        <f t="shared" si="180"/>
        <v/>
      </c>
      <c r="L476" s="358">
        <f t="shared" si="203"/>
        <v>0</v>
      </c>
      <c r="M476" s="358">
        <f t="shared" si="204"/>
        <v>0</v>
      </c>
      <c r="N476" s="359" t="str">
        <f t="shared" si="205"/>
        <v/>
      </c>
      <c r="O476" s="359" t="str">
        <f t="shared" si="181"/>
        <v/>
      </c>
      <c r="P476" s="359" t="str">
        <f t="shared" si="182"/>
        <v/>
      </c>
      <c r="Q476" s="359" t="str">
        <f t="shared" si="183"/>
        <v/>
      </c>
      <c r="R476" s="359" t="str">
        <f t="shared" si="184"/>
        <v/>
      </c>
      <c r="S476" s="359" t="str">
        <f t="shared" si="185"/>
        <v/>
      </c>
      <c r="T476" s="431"/>
      <c r="U476" s="515"/>
      <c r="V476" s="108"/>
      <c r="W476" s="109"/>
      <c r="X476" s="110"/>
      <c r="Y476" s="111"/>
      <c r="Z476" s="113"/>
      <c r="AA476" s="112"/>
      <c r="AB476" s="431" t="str">
        <f t="shared" si="186"/>
        <v/>
      </c>
      <c r="AC476" s="704" t="str">
        <f t="shared" si="206"/>
        <v/>
      </c>
      <c r="AD476" s="622"/>
      <c r="AE476" s="462"/>
      <c r="AF476" s="360" t="str">
        <f t="shared" si="187"/>
        <v/>
      </c>
      <c r="AG476" s="360" t="str">
        <f t="shared" si="188"/>
        <v/>
      </c>
      <c r="AH476" s="361" t="str">
        <f t="shared" si="189"/>
        <v/>
      </c>
      <c r="AI476" s="361" t="str">
        <f t="shared" si="190"/>
        <v/>
      </c>
      <c r="AJ476" s="361" t="str">
        <f t="shared" si="191"/>
        <v/>
      </c>
      <c r="AK476" s="361" t="str">
        <f t="shared" si="192"/>
        <v/>
      </c>
      <c r="AL476" s="361" t="str">
        <f t="shared" si="193"/>
        <v/>
      </c>
      <c r="AM476" s="361" t="str">
        <f t="shared" si="194"/>
        <v/>
      </c>
      <c r="AN476" s="362" t="str">
        <f>IF(AF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2,FALSE),IF(OR(AJ476=1,AJ476=2),VLOOKUP(AH476,INDEX((係数_乗用_ガソリン,係数_乗用_CNG,係数_乗用_軽油,係数_乗用_メタノール,係数_乗用_LPG),1,1,AR476):INDEX((係数_乗用_ガソリン,係数_乗用_CNG,係数_乗用_軽油,係数_乗用_メタノール,係数_乗用_LPG),125,5,AR476),2,FALSE))))))</f>
        <v/>
      </c>
      <c r="AO476" s="362" t="str">
        <f>IF(T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3,FALSE),IF(OR(AJ476=1,AJ476=2),VLOOKUP(AH476,INDEX((係数_乗用_ガソリン,係数_乗用_CNG,係数_乗用_軽油,係数_乗用_メタノール,係数_乗用_LPG),1,1,AR476):INDEX((係数_乗用_ガソリン,係数_乗用_CNG,係数_乗用_軽油,係数_乗用_メタノール,係数_乗用_LPG),125,5,AR476),3,FALSE))))))</f>
        <v/>
      </c>
      <c r="AP476" s="361" t="str">
        <f t="shared" si="195"/>
        <v/>
      </c>
      <c r="AQ476" s="363" t="str">
        <f t="shared" si="196"/>
        <v/>
      </c>
      <c r="AR476" s="361" t="str">
        <f t="shared" si="197"/>
        <v/>
      </c>
      <c r="AS476" s="363" t="str">
        <f t="shared" si="198"/>
        <v/>
      </c>
      <c r="AT476" s="364" t="str">
        <f t="shared" si="199"/>
        <v/>
      </c>
      <c r="AX476" s="607" t="b">
        <f t="shared" si="207"/>
        <v>0</v>
      </c>
      <c r="AY476" s="6" t="str">
        <f t="shared" si="208"/>
        <v>FALSEFALSEFALSE</v>
      </c>
      <c r="AZ476" s="608">
        <f t="shared" si="200"/>
        <v>0</v>
      </c>
      <c r="BA476" s="609" t="str">
        <f t="shared" si="209"/>
        <v/>
      </c>
      <c r="BB476" s="609">
        <f t="shared" si="201"/>
        <v>0</v>
      </c>
      <c r="BC476" s="604" t="str">
        <f t="shared" si="202"/>
        <v/>
      </c>
    </row>
    <row r="477" spans="1:55">
      <c r="A477" s="366">
        <v>420</v>
      </c>
      <c r="B477" s="108"/>
      <c r="C477" s="286"/>
      <c r="D477" s="287"/>
      <c r="E477" s="287"/>
      <c r="F477" s="288"/>
      <c r="G477" s="290"/>
      <c r="H477" s="107"/>
      <c r="I477" s="290"/>
      <c r="J477" s="107"/>
      <c r="K477" s="358" t="str">
        <f t="shared" si="180"/>
        <v/>
      </c>
      <c r="L477" s="358">
        <f t="shared" si="203"/>
        <v>0</v>
      </c>
      <c r="M477" s="358">
        <f t="shared" si="204"/>
        <v>0</v>
      </c>
      <c r="N477" s="359" t="str">
        <f t="shared" si="205"/>
        <v/>
      </c>
      <c r="O477" s="359" t="str">
        <f t="shared" si="181"/>
        <v/>
      </c>
      <c r="P477" s="359" t="str">
        <f t="shared" si="182"/>
        <v/>
      </c>
      <c r="Q477" s="359" t="str">
        <f t="shared" si="183"/>
        <v/>
      </c>
      <c r="R477" s="359" t="str">
        <f t="shared" si="184"/>
        <v/>
      </c>
      <c r="S477" s="359" t="str">
        <f t="shared" si="185"/>
        <v/>
      </c>
      <c r="T477" s="431"/>
      <c r="U477" s="515"/>
      <c r="V477" s="108"/>
      <c r="W477" s="109"/>
      <c r="X477" s="110"/>
      <c r="Y477" s="111"/>
      <c r="Z477" s="113"/>
      <c r="AA477" s="112"/>
      <c r="AB477" s="431" t="str">
        <f t="shared" si="186"/>
        <v/>
      </c>
      <c r="AC477" s="704" t="str">
        <f t="shared" si="206"/>
        <v/>
      </c>
      <c r="AD477" s="622"/>
      <c r="AE477" s="462"/>
      <c r="AF477" s="360" t="str">
        <f t="shared" si="187"/>
        <v/>
      </c>
      <c r="AG477" s="360" t="str">
        <f t="shared" si="188"/>
        <v/>
      </c>
      <c r="AH477" s="361" t="str">
        <f t="shared" si="189"/>
        <v/>
      </c>
      <c r="AI477" s="361" t="str">
        <f t="shared" si="190"/>
        <v/>
      </c>
      <c r="AJ477" s="361" t="str">
        <f t="shared" si="191"/>
        <v/>
      </c>
      <c r="AK477" s="361" t="str">
        <f t="shared" si="192"/>
        <v/>
      </c>
      <c r="AL477" s="361" t="str">
        <f t="shared" si="193"/>
        <v/>
      </c>
      <c r="AM477" s="361" t="str">
        <f t="shared" si="194"/>
        <v/>
      </c>
      <c r="AN477" s="362" t="str">
        <f>IF(AF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2,FALSE),IF(OR(AJ477=1,AJ477=2),VLOOKUP(AH477,INDEX((係数_乗用_ガソリン,係数_乗用_CNG,係数_乗用_軽油,係数_乗用_メタノール,係数_乗用_LPG),1,1,AR477):INDEX((係数_乗用_ガソリン,係数_乗用_CNG,係数_乗用_軽油,係数_乗用_メタノール,係数_乗用_LPG),125,5,AR477),2,FALSE))))))</f>
        <v/>
      </c>
      <c r="AO477" s="362" t="str">
        <f>IF(T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3,FALSE),IF(OR(AJ477=1,AJ477=2),VLOOKUP(AH477,INDEX((係数_乗用_ガソリン,係数_乗用_CNG,係数_乗用_軽油,係数_乗用_メタノール,係数_乗用_LPG),1,1,AR477):INDEX((係数_乗用_ガソリン,係数_乗用_CNG,係数_乗用_軽油,係数_乗用_メタノール,係数_乗用_LPG),125,5,AR477),3,FALSE))))))</f>
        <v/>
      </c>
      <c r="AP477" s="361" t="str">
        <f t="shared" si="195"/>
        <v/>
      </c>
      <c r="AQ477" s="363" t="str">
        <f t="shared" si="196"/>
        <v/>
      </c>
      <c r="AR477" s="361" t="str">
        <f t="shared" si="197"/>
        <v/>
      </c>
      <c r="AS477" s="363" t="str">
        <f t="shared" si="198"/>
        <v/>
      </c>
      <c r="AT477" s="364" t="str">
        <f t="shared" si="199"/>
        <v/>
      </c>
      <c r="AX477" s="607" t="b">
        <f t="shared" si="207"/>
        <v>0</v>
      </c>
      <c r="AY477" s="6" t="str">
        <f t="shared" si="208"/>
        <v>FALSEFALSEFALSE</v>
      </c>
      <c r="AZ477" s="608">
        <f t="shared" si="200"/>
        <v>0</v>
      </c>
      <c r="BA477" s="609" t="str">
        <f t="shared" si="209"/>
        <v/>
      </c>
      <c r="BB477" s="609">
        <f t="shared" si="201"/>
        <v>0</v>
      </c>
      <c r="BC477" s="604" t="str">
        <f t="shared" si="202"/>
        <v/>
      </c>
    </row>
    <row r="478" spans="1:55">
      <c r="A478" s="366">
        <v>421</v>
      </c>
      <c r="B478" s="108"/>
      <c r="C478" s="286"/>
      <c r="D478" s="287"/>
      <c r="E478" s="287"/>
      <c r="F478" s="288"/>
      <c r="G478" s="290"/>
      <c r="H478" s="107"/>
      <c r="I478" s="290"/>
      <c r="J478" s="107"/>
      <c r="K478" s="358" t="str">
        <f t="shared" si="180"/>
        <v/>
      </c>
      <c r="L478" s="358">
        <f t="shared" si="203"/>
        <v>0</v>
      </c>
      <c r="M478" s="358">
        <f t="shared" si="204"/>
        <v>0</v>
      </c>
      <c r="N478" s="359" t="str">
        <f t="shared" si="205"/>
        <v/>
      </c>
      <c r="O478" s="359" t="str">
        <f t="shared" si="181"/>
        <v/>
      </c>
      <c r="P478" s="359" t="str">
        <f t="shared" si="182"/>
        <v/>
      </c>
      <c r="Q478" s="359" t="str">
        <f t="shared" si="183"/>
        <v/>
      </c>
      <c r="R478" s="359" t="str">
        <f t="shared" si="184"/>
        <v/>
      </c>
      <c r="S478" s="359" t="str">
        <f t="shared" si="185"/>
        <v/>
      </c>
      <c r="T478" s="431"/>
      <c r="U478" s="515"/>
      <c r="V478" s="108"/>
      <c r="W478" s="109"/>
      <c r="X478" s="110"/>
      <c r="Y478" s="111"/>
      <c r="Z478" s="113"/>
      <c r="AA478" s="112"/>
      <c r="AB478" s="431" t="str">
        <f t="shared" si="186"/>
        <v/>
      </c>
      <c r="AC478" s="704" t="str">
        <f t="shared" si="206"/>
        <v/>
      </c>
      <c r="AD478" s="622"/>
      <c r="AE478" s="462"/>
      <c r="AF478" s="360" t="str">
        <f t="shared" si="187"/>
        <v/>
      </c>
      <c r="AG478" s="360" t="str">
        <f t="shared" si="188"/>
        <v/>
      </c>
      <c r="AH478" s="361" t="str">
        <f t="shared" si="189"/>
        <v/>
      </c>
      <c r="AI478" s="361" t="str">
        <f t="shared" si="190"/>
        <v/>
      </c>
      <c r="AJ478" s="361" t="str">
        <f t="shared" si="191"/>
        <v/>
      </c>
      <c r="AK478" s="361" t="str">
        <f t="shared" si="192"/>
        <v/>
      </c>
      <c r="AL478" s="361" t="str">
        <f t="shared" si="193"/>
        <v/>
      </c>
      <c r="AM478" s="361" t="str">
        <f t="shared" si="194"/>
        <v/>
      </c>
      <c r="AN478" s="362" t="str">
        <f>IF(AF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2,FALSE),IF(OR(AJ478=1,AJ478=2),VLOOKUP(AH478,INDEX((係数_乗用_ガソリン,係数_乗用_CNG,係数_乗用_軽油,係数_乗用_メタノール,係数_乗用_LPG),1,1,AR478):INDEX((係数_乗用_ガソリン,係数_乗用_CNG,係数_乗用_軽油,係数_乗用_メタノール,係数_乗用_LPG),125,5,AR478),2,FALSE))))))</f>
        <v/>
      </c>
      <c r="AO478" s="362" t="str">
        <f>IF(T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3,FALSE),IF(OR(AJ478=1,AJ478=2),VLOOKUP(AH478,INDEX((係数_乗用_ガソリン,係数_乗用_CNG,係数_乗用_軽油,係数_乗用_メタノール,係数_乗用_LPG),1,1,AR478):INDEX((係数_乗用_ガソリン,係数_乗用_CNG,係数_乗用_軽油,係数_乗用_メタノール,係数_乗用_LPG),125,5,AR478),3,FALSE))))))</f>
        <v/>
      </c>
      <c r="AP478" s="361" t="str">
        <f t="shared" si="195"/>
        <v/>
      </c>
      <c r="AQ478" s="363" t="str">
        <f t="shared" si="196"/>
        <v/>
      </c>
      <c r="AR478" s="361" t="str">
        <f t="shared" si="197"/>
        <v/>
      </c>
      <c r="AS478" s="363" t="str">
        <f t="shared" si="198"/>
        <v/>
      </c>
      <c r="AT478" s="364" t="str">
        <f t="shared" si="199"/>
        <v/>
      </c>
      <c r="AX478" s="607" t="b">
        <f t="shared" si="207"/>
        <v>0</v>
      </c>
      <c r="AY478" s="6" t="str">
        <f t="shared" si="208"/>
        <v>FALSEFALSEFALSE</v>
      </c>
      <c r="AZ478" s="608">
        <f t="shared" si="200"/>
        <v>0</v>
      </c>
      <c r="BA478" s="609" t="str">
        <f t="shared" si="209"/>
        <v/>
      </c>
      <c r="BB478" s="609">
        <f t="shared" si="201"/>
        <v>0</v>
      </c>
      <c r="BC478" s="604" t="str">
        <f t="shared" si="202"/>
        <v/>
      </c>
    </row>
    <row r="479" spans="1:55">
      <c r="A479" s="366">
        <v>422</v>
      </c>
      <c r="B479" s="108"/>
      <c r="C479" s="286"/>
      <c r="D479" s="287"/>
      <c r="E479" s="287"/>
      <c r="F479" s="288"/>
      <c r="G479" s="290"/>
      <c r="H479" s="107"/>
      <c r="I479" s="290"/>
      <c r="J479" s="107"/>
      <c r="K479" s="358" t="str">
        <f t="shared" si="180"/>
        <v/>
      </c>
      <c r="L479" s="358">
        <f t="shared" si="203"/>
        <v>0</v>
      </c>
      <c r="M479" s="358">
        <f t="shared" si="204"/>
        <v>0</v>
      </c>
      <c r="N479" s="359" t="str">
        <f t="shared" si="205"/>
        <v/>
      </c>
      <c r="O479" s="359" t="str">
        <f t="shared" si="181"/>
        <v/>
      </c>
      <c r="P479" s="359" t="str">
        <f t="shared" si="182"/>
        <v/>
      </c>
      <c r="Q479" s="359" t="str">
        <f t="shared" si="183"/>
        <v/>
      </c>
      <c r="R479" s="359" t="str">
        <f t="shared" si="184"/>
        <v/>
      </c>
      <c r="S479" s="359" t="str">
        <f t="shared" si="185"/>
        <v/>
      </c>
      <c r="T479" s="431"/>
      <c r="U479" s="515"/>
      <c r="V479" s="108"/>
      <c r="W479" s="109"/>
      <c r="X479" s="110"/>
      <c r="Y479" s="111"/>
      <c r="Z479" s="113"/>
      <c r="AA479" s="112"/>
      <c r="AB479" s="431" t="str">
        <f t="shared" si="186"/>
        <v/>
      </c>
      <c r="AC479" s="704" t="str">
        <f t="shared" si="206"/>
        <v/>
      </c>
      <c r="AD479" s="622"/>
      <c r="AE479" s="462"/>
      <c r="AF479" s="360" t="str">
        <f t="shared" si="187"/>
        <v/>
      </c>
      <c r="AG479" s="360" t="str">
        <f t="shared" si="188"/>
        <v/>
      </c>
      <c r="AH479" s="361" t="str">
        <f t="shared" si="189"/>
        <v/>
      </c>
      <c r="AI479" s="361" t="str">
        <f t="shared" si="190"/>
        <v/>
      </c>
      <c r="AJ479" s="361" t="str">
        <f t="shared" si="191"/>
        <v/>
      </c>
      <c r="AK479" s="361" t="str">
        <f t="shared" si="192"/>
        <v/>
      </c>
      <c r="AL479" s="361" t="str">
        <f t="shared" si="193"/>
        <v/>
      </c>
      <c r="AM479" s="361" t="str">
        <f t="shared" si="194"/>
        <v/>
      </c>
      <c r="AN479" s="362" t="str">
        <f>IF(AF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2,FALSE),IF(OR(AJ479=1,AJ479=2),VLOOKUP(AH479,INDEX((係数_乗用_ガソリン,係数_乗用_CNG,係数_乗用_軽油,係数_乗用_メタノール,係数_乗用_LPG),1,1,AR479):INDEX((係数_乗用_ガソリン,係数_乗用_CNG,係数_乗用_軽油,係数_乗用_メタノール,係数_乗用_LPG),125,5,AR479),2,FALSE))))))</f>
        <v/>
      </c>
      <c r="AO479" s="362" t="str">
        <f>IF(T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3,FALSE),IF(OR(AJ479=1,AJ479=2),VLOOKUP(AH479,INDEX((係数_乗用_ガソリン,係数_乗用_CNG,係数_乗用_軽油,係数_乗用_メタノール,係数_乗用_LPG),1,1,AR479):INDEX((係数_乗用_ガソリン,係数_乗用_CNG,係数_乗用_軽油,係数_乗用_メタノール,係数_乗用_LPG),125,5,AR479),3,FALSE))))))</f>
        <v/>
      </c>
      <c r="AP479" s="361" t="str">
        <f t="shared" si="195"/>
        <v/>
      </c>
      <c r="AQ479" s="363" t="str">
        <f t="shared" si="196"/>
        <v/>
      </c>
      <c r="AR479" s="361" t="str">
        <f t="shared" si="197"/>
        <v/>
      </c>
      <c r="AS479" s="363" t="str">
        <f t="shared" si="198"/>
        <v/>
      </c>
      <c r="AT479" s="364" t="str">
        <f t="shared" si="199"/>
        <v/>
      </c>
      <c r="AX479" s="607" t="b">
        <f t="shared" si="207"/>
        <v>0</v>
      </c>
      <c r="AY479" s="6" t="str">
        <f t="shared" si="208"/>
        <v>FALSEFALSEFALSE</v>
      </c>
      <c r="AZ479" s="608">
        <f t="shared" si="200"/>
        <v>0</v>
      </c>
      <c r="BA479" s="609" t="str">
        <f t="shared" si="209"/>
        <v/>
      </c>
      <c r="BB479" s="609">
        <f t="shared" si="201"/>
        <v>0</v>
      </c>
      <c r="BC479" s="604" t="str">
        <f t="shared" si="202"/>
        <v/>
      </c>
    </row>
    <row r="480" spans="1:55">
      <c r="A480" s="366">
        <v>423</v>
      </c>
      <c r="B480" s="108"/>
      <c r="C480" s="286"/>
      <c r="D480" s="287"/>
      <c r="E480" s="287"/>
      <c r="F480" s="288"/>
      <c r="G480" s="290"/>
      <c r="H480" s="107"/>
      <c r="I480" s="290"/>
      <c r="J480" s="107"/>
      <c r="K480" s="358" t="str">
        <f t="shared" si="180"/>
        <v/>
      </c>
      <c r="L480" s="358">
        <f t="shared" si="203"/>
        <v>0</v>
      </c>
      <c r="M480" s="358">
        <f t="shared" si="204"/>
        <v>0</v>
      </c>
      <c r="N480" s="359" t="str">
        <f t="shared" si="205"/>
        <v/>
      </c>
      <c r="O480" s="359" t="str">
        <f t="shared" si="181"/>
        <v/>
      </c>
      <c r="P480" s="359" t="str">
        <f t="shared" si="182"/>
        <v/>
      </c>
      <c r="Q480" s="359" t="str">
        <f t="shared" si="183"/>
        <v/>
      </c>
      <c r="R480" s="359" t="str">
        <f t="shared" si="184"/>
        <v/>
      </c>
      <c r="S480" s="359" t="str">
        <f t="shared" si="185"/>
        <v/>
      </c>
      <c r="T480" s="431"/>
      <c r="U480" s="515"/>
      <c r="V480" s="108"/>
      <c r="W480" s="109"/>
      <c r="X480" s="110"/>
      <c r="Y480" s="111"/>
      <c r="Z480" s="113"/>
      <c r="AA480" s="112"/>
      <c r="AB480" s="431" t="str">
        <f t="shared" si="186"/>
        <v/>
      </c>
      <c r="AC480" s="704" t="str">
        <f t="shared" si="206"/>
        <v/>
      </c>
      <c r="AD480" s="622"/>
      <c r="AE480" s="462"/>
      <c r="AF480" s="360" t="str">
        <f t="shared" si="187"/>
        <v/>
      </c>
      <c r="AG480" s="360" t="str">
        <f t="shared" si="188"/>
        <v/>
      </c>
      <c r="AH480" s="361" t="str">
        <f t="shared" si="189"/>
        <v/>
      </c>
      <c r="AI480" s="361" t="str">
        <f t="shared" si="190"/>
        <v/>
      </c>
      <c r="AJ480" s="361" t="str">
        <f t="shared" si="191"/>
        <v/>
      </c>
      <c r="AK480" s="361" t="str">
        <f t="shared" si="192"/>
        <v/>
      </c>
      <c r="AL480" s="361" t="str">
        <f t="shared" si="193"/>
        <v/>
      </c>
      <c r="AM480" s="361" t="str">
        <f t="shared" si="194"/>
        <v/>
      </c>
      <c r="AN480" s="362" t="str">
        <f>IF(AF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2,FALSE),IF(OR(AJ480=1,AJ480=2),VLOOKUP(AH480,INDEX((係数_乗用_ガソリン,係数_乗用_CNG,係数_乗用_軽油,係数_乗用_メタノール,係数_乗用_LPG),1,1,AR480):INDEX((係数_乗用_ガソリン,係数_乗用_CNG,係数_乗用_軽油,係数_乗用_メタノール,係数_乗用_LPG),125,5,AR480),2,FALSE))))))</f>
        <v/>
      </c>
      <c r="AO480" s="362" t="str">
        <f>IF(T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3,FALSE),IF(OR(AJ480=1,AJ480=2),VLOOKUP(AH480,INDEX((係数_乗用_ガソリン,係数_乗用_CNG,係数_乗用_軽油,係数_乗用_メタノール,係数_乗用_LPG),1,1,AR480):INDEX((係数_乗用_ガソリン,係数_乗用_CNG,係数_乗用_軽油,係数_乗用_メタノール,係数_乗用_LPG),125,5,AR480),3,FALSE))))))</f>
        <v/>
      </c>
      <c r="AP480" s="361" t="str">
        <f t="shared" si="195"/>
        <v/>
      </c>
      <c r="AQ480" s="363" t="str">
        <f t="shared" si="196"/>
        <v/>
      </c>
      <c r="AR480" s="361" t="str">
        <f t="shared" si="197"/>
        <v/>
      </c>
      <c r="AS480" s="363" t="str">
        <f t="shared" si="198"/>
        <v/>
      </c>
      <c r="AT480" s="364" t="str">
        <f t="shared" si="199"/>
        <v/>
      </c>
      <c r="AX480" s="607" t="b">
        <f t="shared" si="207"/>
        <v>0</v>
      </c>
      <c r="AY480" s="6" t="str">
        <f t="shared" si="208"/>
        <v>FALSEFALSEFALSE</v>
      </c>
      <c r="AZ480" s="608">
        <f t="shared" si="200"/>
        <v>0</v>
      </c>
      <c r="BA480" s="609" t="str">
        <f t="shared" si="209"/>
        <v/>
      </c>
      <c r="BB480" s="609">
        <f t="shared" si="201"/>
        <v>0</v>
      </c>
      <c r="BC480" s="604" t="str">
        <f t="shared" si="202"/>
        <v/>
      </c>
    </row>
    <row r="481" spans="1:55">
      <c r="A481" s="366">
        <v>424</v>
      </c>
      <c r="B481" s="108"/>
      <c r="C481" s="286"/>
      <c r="D481" s="287"/>
      <c r="E481" s="287"/>
      <c r="F481" s="288"/>
      <c r="G481" s="290"/>
      <c r="H481" s="107"/>
      <c r="I481" s="290"/>
      <c r="J481" s="107"/>
      <c r="K481" s="358" t="str">
        <f t="shared" si="180"/>
        <v/>
      </c>
      <c r="L481" s="358">
        <f t="shared" si="203"/>
        <v>0</v>
      </c>
      <c r="M481" s="358">
        <f t="shared" si="204"/>
        <v>0</v>
      </c>
      <c r="N481" s="359" t="str">
        <f t="shared" si="205"/>
        <v/>
      </c>
      <c r="O481" s="359" t="str">
        <f t="shared" si="181"/>
        <v/>
      </c>
      <c r="P481" s="359" t="str">
        <f t="shared" si="182"/>
        <v/>
      </c>
      <c r="Q481" s="359" t="str">
        <f t="shared" si="183"/>
        <v/>
      </c>
      <c r="R481" s="359" t="str">
        <f t="shared" si="184"/>
        <v/>
      </c>
      <c r="S481" s="359" t="str">
        <f t="shared" si="185"/>
        <v/>
      </c>
      <c r="T481" s="431"/>
      <c r="U481" s="515"/>
      <c r="V481" s="108"/>
      <c r="W481" s="109"/>
      <c r="X481" s="110"/>
      <c r="Y481" s="111"/>
      <c r="Z481" s="113"/>
      <c r="AA481" s="112"/>
      <c r="AB481" s="431" t="str">
        <f t="shared" si="186"/>
        <v/>
      </c>
      <c r="AC481" s="704" t="str">
        <f t="shared" si="206"/>
        <v/>
      </c>
      <c r="AD481" s="622"/>
      <c r="AE481" s="462"/>
      <c r="AF481" s="360" t="str">
        <f t="shared" si="187"/>
        <v/>
      </c>
      <c r="AG481" s="360" t="str">
        <f t="shared" si="188"/>
        <v/>
      </c>
      <c r="AH481" s="361" t="str">
        <f t="shared" si="189"/>
        <v/>
      </c>
      <c r="AI481" s="361" t="str">
        <f t="shared" si="190"/>
        <v/>
      </c>
      <c r="AJ481" s="361" t="str">
        <f t="shared" si="191"/>
        <v/>
      </c>
      <c r="AK481" s="361" t="str">
        <f t="shared" si="192"/>
        <v/>
      </c>
      <c r="AL481" s="361" t="str">
        <f t="shared" si="193"/>
        <v/>
      </c>
      <c r="AM481" s="361" t="str">
        <f t="shared" si="194"/>
        <v/>
      </c>
      <c r="AN481" s="362" t="str">
        <f>IF(AF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2,FALSE),IF(OR(AJ481=1,AJ481=2),VLOOKUP(AH481,INDEX((係数_乗用_ガソリン,係数_乗用_CNG,係数_乗用_軽油,係数_乗用_メタノール,係数_乗用_LPG),1,1,AR481):INDEX((係数_乗用_ガソリン,係数_乗用_CNG,係数_乗用_軽油,係数_乗用_メタノール,係数_乗用_LPG),125,5,AR481),2,FALSE))))))</f>
        <v/>
      </c>
      <c r="AO481" s="362" t="str">
        <f>IF(T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3,FALSE),IF(OR(AJ481=1,AJ481=2),VLOOKUP(AH481,INDEX((係数_乗用_ガソリン,係数_乗用_CNG,係数_乗用_軽油,係数_乗用_メタノール,係数_乗用_LPG),1,1,AR481):INDEX((係数_乗用_ガソリン,係数_乗用_CNG,係数_乗用_軽油,係数_乗用_メタノール,係数_乗用_LPG),125,5,AR481),3,FALSE))))))</f>
        <v/>
      </c>
      <c r="AP481" s="361" t="str">
        <f t="shared" si="195"/>
        <v/>
      </c>
      <c r="AQ481" s="363" t="str">
        <f t="shared" si="196"/>
        <v/>
      </c>
      <c r="AR481" s="361" t="str">
        <f t="shared" si="197"/>
        <v/>
      </c>
      <c r="AS481" s="363" t="str">
        <f t="shared" si="198"/>
        <v/>
      </c>
      <c r="AT481" s="364" t="str">
        <f t="shared" si="199"/>
        <v/>
      </c>
      <c r="AX481" s="607" t="b">
        <f t="shared" si="207"/>
        <v>0</v>
      </c>
      <c r="AY481" s="6" t="str">
        <f t="shared" si="208"/>
        <v>FALSEFALSEFALSE</v>
      </c>
      <c r="AZ481" s="608">
        <f t="shared" si="200"/>
        <v>0</v>
      </c>
      <c r="BA481" s="609" t="str">
        <f t="shared" si="209"/>
        <v/>
      </c>
      <c r="BB481" s="609">
        <f t="shared" si="201"/>
        <v>0</v>
      </c>
      <c r="BC481" s="604" t="str">
        <f t="shared" si="202"/>
        <v/>
      </c>
    </row>
    <row r="482" spans="1:55">
      <c r="A482" s="366">
        <v>425</v>
      </c>
      <c r="B482" s="108"/>
      <c r="C482" s="286"/>
      <c r="D482" s="287"/>
      <c r="E482" s="287"/>
      <c r="F482" s="288"/>
      <c r="G482" s="290"/>
      <c r="H482" s="107"/>
      <c r="I482" s="290"/>
      <c r="J482" s="107"/>
      <c r="K482" s="358" t="str">
        <f t="shared" si="180"/>
        <v/>
      </c>
      <c r="L482" s="358">
        <f t="shared" si="203"/>
        <v>0</v>
      </c>
      <c r="M482" s="358">
        <f t="shared" si="204"/>
        <v>0</v>
      </c>
      <c r="N482" s="359" t="str">
        <f t="shared" si="205"/>
        <v/>
      </c>
      <c r="O482" s="359" t="str">
        <f t="shared" si="181"/>
        <v/>
      </c>
      <c r="P482" s="359" t="str">
        <f t="shared" si="182"/>
        <v/>
      </c>
      <c r="Q482" s="359" t="str">
        <f t="shared" si="183"/>
        <v/>
      </c>
      <c r="R482" s="359" t="str">
        <f t="shared" si="184"/>
        <v/>
      </c>
      <c r="S482" s="359" t="str">
        <f t="shared" si="185"/>
        <v/>
      </c>
      <c r="T482" s="431"/>
      <c r="U482" s="515"/>
      <c r="V482" s="108"/>
      <c r="W482" s="109"/>
      <c r="X482" s="110"/>
      <c r="Y482" s="111"/>
      <c r="Z482" s="113"/>
      <c r="AA482" s="112"/>
      <c r="AB482" s="431" t="str">
        <f t="shared" si="186"/>
        <v/>
      </c>
      <c r="AC482" s="704" t="str">
        <f t="shared" si="206"/>
        <v/>
      </c>
      <c r="AD482" s="622"/>
      <c r="AE482" s="462"/>
      <c r="AF482" s="360" t="str">
        <f t="shared" si="187"/>
        <v/>
      </c>
      <c r="AG482" s="360" t="str">
        <f t="shared" si="188"/>
        <v/>
      </c>
      <c r="AH482" s="361" t="str">
        <f t="shared" si="189"/>
        <v/>
      </c>
      <c r="AI482" s="361" t="str">
        <f t="shared" si="190"/>
        <v/>
      </c>
      <c r="AJ482" s="361" t="str">
        <f t="shared" si="191"/>
        <v/>
      </c>
      <c r="AK482" s="361" t="str">
        <f t="shared" si="192"/>
        <v/>
      </c>
      <c r="AL482" s="361" t="str">
        <f t="shared" si="193"/>
        <v/>
      </c>
      <c r="AM482" s="361" t="str">
        <f t="shared" si="194"/>
        <v/>
      </c>
      <c r="AN482" s="362" t="str">
        <f>IF(AF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2,FALSE),IF(OR(AJ482=1,AJ482=2),VLOOKUP(AH482,INDEX((係数_乗用_ガソリン,係数_乗用_CNG,係数_乗用_軽油,係数_乗用_メタノール,係数_乗用_LPG),1,1,AR482):INDEX((係数_乗用_ガソリン,係数_乗用_CNG,係数_乗用_軽油,係数_乗用_メタノール,係数_乗用_LPG),125,5,AR482),2,FALSE))))))</f>
        <v/>
      </c>
      <c r="AO482" s="362" t="str">
        <f>IF(T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3,FALSE),IF(OR(AJ482=1,AJ482=2),VLOOKUP(AH482,INDEX((係数_乗用_ガソリン,係数_乗用_CNG,係数_乗用_軽油,係数_乗用_メタノール,係数_乗用_LPG),1,1,AR482):INDEX((係数_乗用_ガソリン,係数_乗用_CNG,係数_乗用_軽油,係数_乗用_メタノール,係数_乗用_LPG),125,5,AR482),3,FALSE))))))</f>
        <v/>
      </c>
      <c r="AP482" s="361" t="str">
        <f t="shared" si="195"/>
        <v/>
      </c>
      <c r="AQ482" s="363" t="str">
        <f t="shared" si="196"/>
        <v/>
      </c>
      <c r="AR482" s="361" t="str">
        <f t="shared" si="197"/>
        <v/>
      </c>
      <c r="AS482" s="363" t="str">
        <f t="shared" si="198"/>
        <v/>
      </c>
      <c r="AT482" s="364" t="str">
        <f t="shared" si="199"/>
        <v/>
      </c>
      <c r="AX482" s="607" t="b">
        <f t="shared" si="207"/>
        <v>0</v>
      </c>
      <c r="AY482" s="6" t="str">
        <f t="shared" si="208"/>
        <v>FALSEFALSEFALSE</v>
      </c>
      <c r="AZ482" s="608">
        <f t="shared" si="200"/>
        <v>0</v>
      </c>
      <c r="BA482" s="609" t="str">
        <f t="shared" si="209"/>
        <v/>
      </c>
      <c r="BB482" s="609">
        <f t="shared" si="201"/>
        <v>0</v>
      </c>
      <c r="BC482" s="604" t="str">
        <f t="shared" si="202"/>
        <v/>
      </c>
    </row>
    <row r="483" spans="1:55">
      <c r="A483" s="366">
        <v>426</v>
      </c>
      <c r="B483" s="108"/>
      <c r="C483" s="286"/>
      <c r="D483" s="287"/>
      <c r="E483" s="287"/>
      <c r="F483" s="288"/>
      <c r="G483" s="290"/>
      <c r="H483" s="107"/>
      <c r="I483" s="290"/>
      <c r="J483" s="107"/>
      <c r="K483" s="358" t="str">
        <f t="shared" si="180"/>
        <v/>
      </c>
      <c r="L483" s="358">
        <f t="shared" si="203"/>
        <v>0</v>
      </c>
      <c r="M483" s="358">
        <f t="shared" si="204"/>
        <v>0</v>
      </c>
      <c r="N483" s="359" t="str">
        <f t="shared" si="205"/>
        <v/>
      </c>
      <c r="O483" s="359" t="str">
        <f t="shared" si="181"/>
        <v/>
      </c>
      <c r="P483" s="359" t="str">
        <f t="shared" si="182"/>
        <v/>
      </c>
      <c r="Q483" s="359" t="str">
        <f t="shared" si="183"/>
        <v/>
      </c>
      <c r="R483" s="359" t="str">
        <f t="shared" si="184"/>
        <v/>
      </c>
      <c r="S483" s="359" t="str">
        <f t="shared" si="185"/>
        <v/>
      </c>
      <c r="T483" s="431"/>
      <c r="U483" s="515"/>
      <c r="V483" s="108"/>
      <c r="W483" s="109"/>
      <c r="X483" s="110"/>
      <c r="Y483" s="111"/>
      <c r="Z483" s="113"/>
      <c r="AA483" s="112"/>
      <c r="AB483" s="431" t="str">
        <f t="shared" si="186"/>
        <v/>
      </c>
      <c r="AC483" s="704" t="str">
        <f t="shared" si="206"/>
        <v/>
      </c>
      <c r="AD483" s="622"/>
      <c r="AE483" s="462"/>
      <c r="AF483" s="360" t="str">
        <f t="shared" si="187"/>
        <v/>
      </c>
      <c r="AG483" s="360" t="str">
        <f t="shared" si="188"/>
        <v/>
      </c>
      <c r="AH483" s="361" t="str">
        <f t="shared" si="189"/>
        <v/>
      </c>
      <c r="AI483" s="361" t="str">
        <f t="shared" si="190"/>
        <v/>
      </c>
      <c r="AJ483" s="361" t="str">
        <f t="shared" si="191"/>
        <v/>
      </c>
      <c r="AK483" s="361" t="str">
        <f t="shared" si="192"/>
        <v/>
      </c>
      <c r="AL483" s="361" t="str">
        <f t="shared" si="193"/>
        <v/>
      </c>
      <c r="AM483" s="361" t="str">
        <f t="shared" si="194"/>
        <v/>
      </c>
      <c r="AN483" s="362" t="str">
        <f>IF(AF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2,FALSE),IF(OR(AJ483=1,AJ483=2),VLOOKUP(AH483,INDEX((係数_乗用_ガソリン,係数_乗用_CNG,係数_乗用_軽油,係数_乗用_メタノール,係数_乗用_LPG),1,1,AR483):INDEX((係数_乗用_ガソリン,係数_乗用_CNG,係数_乗用_軽油,係数_乗用_メタノール,係数_乗用_LPG),125,5,AR483),2,FALSE))))))</f>
        <v/>
      </c>
      <c r="AO483" s="362" t="str">
        <f>IF(T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3,FALSE),IF(OR(AJ483=1,AJ483=2),VLOOKUP(AH483,INDEX((係数_乗用_ガソリン,係数_乗用_CNG,係数_乗用_軽油,係数_乗用_メタノール,係数_乗用_LPG),1,1,AR483):INDEX((係数_乗用_ガソリン,係数_乗用_CNG,係数_乗用_軽油,係数_乗用_メタノール,係数_乗用_LPG),125,5,AR483),3,FALSE))))))</f>
        <v/>
      </c>
      <c r="AP483" s="361" t="str">
        <f t="shared" si="195"/>
        <v/>
      </c>
      <c r="AQ483" s="363" t="str">
        <f t="shared" si="196"/>
        <v/>
      </c>
      <c r="AR483" s="361" t="str">
        <f t="shared" si="197"/>
        <v/>
      </c>
      <c r="AS483" s="363" t="str">
        <f t="shared" si="198"/>
        <v/>
      </c>
      <c r="AT483" s="364" t="str">
        <f t="shared" si="199"/>
        <v/>
      </c>
      <c r="AX483" s="607" t="b">
        <f t="shared" si="207"/>
        <v>0</v>
      </c>
      <c r="AY483" s="6" t="str">
        <f t="shared" si="208"/>
        <v>FALSEFALSEFALSE</v>
      </c>
      <c r="AZ483" s="608">
        <f t="shared" si="200"/>
        <v>0</v>
      </c>
      <c r="BA483" s="609" t="str">
        <f t="shared" si="209"/>
        <v/>
      </c>
      <c r="BB483" s="609">
        <f t="shared" si="201"/>
        <v>0</v>
      </c>
      <c r="BC483" s="604" t="str">
        <f t="shared" si="202"/>
        <v/>
      </c>
    </row>
    <row r="484" spans="1:55">
      <c r="A484" s="366">
        <v>427</v>
      </c>
      <c r="B484" s="108"/>
      <c r="C484" s="286"/>
      <c r="D484" s="287"/>
      <c r="E484" s="287"/>
      <c r="F484" s="288"/>
      <c r="G484" s="290"/>
      <c r="H484" s="107"/>
      <c r="I484" s="290"/>
      <c r="J484" s="107"/>
      <c r="K484" s="358" t="str">
        <f t="shared" si="180"/>
        <v/>
      </c>
      <c r="L484" s="358">
        <f t="shared" si="203"/>
        <v>0</v>
      </c>
      <c r="M484" s="358">
        <f t="shared" si="204"/>
        <v>0</v>
      </c>
      <c r="N484" s="359" t="str">
        <f t="shared" si="205"/>
        <v/>
      </c>
      <c r="O484" s="359" t="str">
        <f t="shared" si="181"/>
        <v/>
      </c>
      <c r="P484" s="359" t="str">
        <f t="shared" si="182"/>
        <v/>
      </c>
      <c r="Q484" s="359" t="str">
        <f t="shared" si="183"/>
        <v/>
      </c>
      <c r="R484" s="359" t="str">
        <f t="shared" si="184"/>
        <v/>
      </c>
      <c r="S484" s="359" t="str">
        <f t="shared" si="185"/>
        <v/>
      </c>
      <c r="T484" s="431"/>
      <c r="U484" s="515"/>
      <c r="V484" s="108"/>
      <c r="W484" s="109"/>
      <c r="X484" s="110"/>
      <c r="Y484" s="111"/>
      <c r="Z484" s="113"/>
      <c r="AA484" s="112"/>
      <c r="AB484" s="431" t="str">
        <f t="shared" si="186"/>
        <v/>
      </c>
      <c r="AC484" s="704" t="str">
        <f t="shared" si="206"/>
        <v/>
      </c>
      <c r="AD484" s="622"/>
      <c r="AE484" s="462"/>
      <c r="AF484" s="360" t="str">
        <f t="shared" si="187"/>
        <v/>
      </c>
      <c r="AG484" s="360" t="str">
        <f t="shared" si="188"/>
        <v/>
      </c>
      <c r="AH484" s="361" t="str">
        <f t="shared" si="189"/>
        <v/>
      </c>
      <c r="AI484" s="361" t="str">
        <f t="shared" si="190"/>
        <v/>
      </c>
      <c r="AJ484" s="361" t="str">
        <f t="shared" si="191"/>
        <v/>
      </c>
      <c r="AK484" s="361" t="str">
        <f t="shared" si="192"/>
        <v/>
      </c>
      <c r="AL484" s="361" t="str">
        <f t="shared" si="193"/>
        <v/>
      </c>
      <c r="AM484" s="361" t="str">
        <f t="shared" si="194"/>
        <v/>
      </c>
      <c r="AN484" s="362" t="str">
        <f>IF(AF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2,FALSE),IF(OR(AJ484=1,AJ484=2),VLOOKUP(AH484,INDEX((係数_乗用_ガソリン,係数_乗用_CNG,係数_乗用_軽油,係数_乗用_メタノール,係数_乗用_LPG),1,1,AR484):INDEX((係数_乗用_ガソリン,係数_乗用_CNG,係数_乗用_軽油,係数_乗用_メタノール,係数_乗用_LPG),125,5,AR484),2,FALSE))))))</f>
        <v/>
      </c>
      <c r="AO484" s="362" t="str">
        <f>IF(T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3,FALSE),IF(OR(AJ484=1,AJ484=2),VLOOKUP(AH484,INDEX((係数_乗用_ガソリン,係数_乗用_CNG,係数_乗用_軽油,係数_乗用_メタノール,係数_乗用_LPG),1,1,AR484):INDEX((係数_乗用_ガソリン,係数_乗用_CNG,係数_乗用_軽油,係数_乗用_メタノール,係数_乗用_LPG),125,5,AR484),3,FALSE))))))</f>
        <v/>
      </c>
      <c r="AP484" s="361" t="str">
        <f t="shared" si="195"/>
        <v/>
      </c>
      <c r="AQ484" s="363" t="str">
        <f t="shared" si="196"/>
        <v/>
      </c>
      <c r="AR484" s="361" t="str">
        <f t="shared" si="197"/>
        <v/>
      </c>
      <c r="AS484" s="363" t="str">
        <f t="shared" si="198"/>
        <v/>
      </c>
      <c r="AT484" s="364" t="str">
        <f t="shared" si="199"/>
        <v/>
      </c>
      <c r="AX484" s="607" t="b">
        <f t="shared" si="207"/>
        <v>0</v>
      </c>
      <c r="AY484" s="6" t="str">
        <f t="shared" si="208"/>
        <v>FALSEFALSEFALSE</v>
      </c>
      <c r="AZ484" s="608">
        <f t="shared" si="200"/>
        <v>0</v>
      </c>
      <c r="BA484" s="609" t="str">
        <f t="shared" si="209"/>
        <v/>
      </c>
      <c r="BB484" s="609">
        <f t="shared" si="201"/>
        <v>0</v>
      </c>
      <c r="BC484" s="604" t="str">
        <f t="shared" si="202"/>
        <v/>
      </c>
    </row>
    <row r="485" spans="1:55">
      <c r="A485" s="366">
        <v>428</v>
      </c>
      <c r="B485" s="108"/>
      <c r="C485" s="286"/>
      <c r="D485" s="287"/>
      <c r="E485" s="287"/>
      <c r="F485" s="288"/>
      <c r="G485" s="290"/>
      <c r="H485" s="107"/>
      <c r="I485" s="290"/>
      <c r="J485" s="107"/>
      <c r="K485" s="358" t="str">
        <f t="shared" si="180"/>
        <v/>
      </c>
      <c r="L485" s="358">
        <f t="shared" si="203"/>
        <v>0</v>
      </c>
      <c r="M485" s="358">
        <f t="shared" si="204"/>
        <v>0</v>
      </c>
      <c r="N485" s="359" t="str">
        <f t="shared" si="205"/>
        <v/>
      </c>
      <c r="O485" s="359" t="str">
        <f t="shared" si="181"/>
        <v/>
      </c>
      <c r="P485" s="359" t="str">
        <f t="shared" si="182"/>
        <v/>
      </c>
      <c r="Q485" s="359" t="str">
        <f t="shared" si="183"/>
        <v/>
      </c>
      <c r="R485" s="359" t="str">
        <f t="shared" si="184"/>
        <v/>
      </c>
      <c r="S485" s="359" t="str">
        <f t="shared" si="185"/>
        <v/>
      </c>
      <c r="T485" s="431"/>
      <c r="U485" s="515"/>
      <c r="V485" s="108"/>
      <c r="W485" s="109"/>
      <c r="X485" s="110"/>
      <c r="Y485" s="111"/>
      <c r="Z485" s="113"/>
      <c r="AA485" s="112"/>
      <c r="AB485" s="431" t="str">
        <f t="shared" si="186"/>
        <v/>
      </c>
      <c r="AC485" s="704" t="str">
        <f t="shared" si="206"/>
        <v/>
      </c>
      <c r="AD485" s="622"/>
      <c r="AE485" s="462"/>
      <c r="AF485" s="360" t="str">
        <f t="shared" si="187"/>
        <v/>
      </c>
      <c r="AG485" s="360" t="str">
        <f t="shared" si="188"/>
        <v/>
      </c>
      <c r="AH485" s="361" t="str">
        <f t="shared" si="189"/>
        <v/>
      </c>
      <c r="AI485" s="361" t="str">
        <f t="shared" si="190"/>
        <v/>
      </c>
      <c r="AJ485" s="361" t="str">
        <f t="shared" si="191"/>
        <v/>
      </c>
      <c r="AK485" s="361" t="str">
        <f t="shared" si="192"/>
        <v/>
      </c>
      <c r="AL485" s="361" t="str">
        <f t="shared" si="193"/>
        <v/>
      </c>
      <c r="AM485" s="361" t="str">
        <f t="shared" si="194"/>
        <v/>
      </c>
      <c r="AN485" s="362" t="str">
        <f>IF(AF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2,FALSE),IF(OR(AJ485=1,AJ485=2),VLOOKUP(AH485,INDEX((係数_乗用_ガソリン,係数_乗用_CNG,係数_乗用_軽油,係数_乗用_メタノール,係数_乗用_LPG),1,1,AR485):INDEX((係数_乗用_ガソリン,係数_乗用_CNG,係数_乗用_軽油,係数_乗用_メタノール,係数_乗用_LPG),125,5,AR485),2,FALSE))))))</f>
        <v/>
      </c>
      <c r="AO485" s="362" t="str">
        <f>IF(T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3,FALSE),IF(OR(AJ485=1,AJ485=2),VLOOKUP(AH485,INDEX((係数_乗用_ガソリン,係数_乗用_CNG,係数_乗用_軽油,係数_乗用_メタノール,係数_乗用_LPG),1,1,AR485):INDEX((係数_乗用_ガソリン,係数_乗用_CNG,係数_乗用_軽油,係数_乗用_メタノール,係数_乗用_LPG),125,5,AR485),3,FALSE))))))</f>
        <v/>
      </c>
      <c r="AP485" s="361" t="str">
        <f t="shared" si="195"/>
        <v/>
      </c>
      <c r="AQ485" s="363" t="str">
        <f t="shared" si="196"/>
        <v/>
      </c>
      <c r="AR485" s="361" t="str">
        <f t="shared" si="197"/>
        <v/>
      </c>
      <c r="AS485" s="363" t="str">
        <f t="shared" si="198"/>
        <v/>
      </c>
      <c r="AT485" s="364" t="str">
        <f t="shared" si="199"/>
        <v/>
      </c>
      <c r="AX485" s="607" t="b">
        <f t="shared" si="207"/>
        <v>0</v>
      </c>
      <c r="AY485" s="6" t="str">
        <f t="shared" si="208"/>
        <v>FALSEFALSEFALSE</v>
      </c>
      <c r="AZ485" s="608">
        <f t="shared" si="200"/>
        <v>0</v>
      </c>
      <c r="BA485" s="609" t="str">
        <f t="shared" si="209"/>
        <v/>
      </c>
      <c r="BB485" s="609">
        <f t="shared" si="201"/>
        <v>0</v>
      </c>
      <c r="BC485" s="604" t="str">
        <f t="shared" si="202"/>
        <v/>
      </c>
    </row>
    <row r="486" spans="1:55">
      <c r="A486" s="366">
        <v>429</v>
      </c>
      <c r="B486" s="108"/>
      <c r="C486" s="286"/>
      <c r="D486" s="287"/>
      <c r="E486" s="287"/>
      <c r="F486" s="288"/>
      <c r="G486" s="290"/>
      <c r="H486" s="107"/>
      <c r="I486" s="290"/>
      <c r="J486" s="107"/>
      <c r="K486" s="358" t="str">
        <f t="shared" si="180"/>
        <v/>
      </c>
      <c r="L486" s="358">
        <f t="shared" si="203"/>
        <v>0</v>
      </c>
      <c r="M486" s="358">
        <f t="shared" si="204"/>
        <v>0</v>
      </c>
      <c r="N486" s="359" t="str">
        <f t="shared" si="205"/>
        <v/>
      </c>
      <c r="O486" s="359" t="str">
        <f t="shared" si="181"/>
        <v/>
      </c>
      <c r="P486" s="359" t="str">
        <f t="shared" si="182"/>
        <v/>
      </c>
      <c r="Q486" s="359" t="str">
        <f t="shared" si="183"/>
        <v/>
      </c>
      <c r="R486" s="359" t="str">
        <f t="shared" si="184"/>
        <v/>
      </c>
      <c r="S486" s="359" t="str">
        <f t="shared" si="185"/>
        <v/>
      </c>
      <c r="T486" s="431"/>
      <c r="U486" s="515"/>
      <c r="V486" s="108"/>
      <c r="W486" s="109"/>
      <c r="X486" s="110"/>
      <c r="Y486" s="111"/>
      <c r="Z486" s="113"/>
      <c r="AA486" s="112"/>
      <c r="AB486" s="431" t="str">
        <f t="shared" si="186"/>
        <v/>
      </c>
      <c r="AC486" s="704" t="str">
        <f t="shared" si="206"/>
        <v/>
      </c>
      <c r="AD486" s="622"/>
      <c r="AE486" s="462"/>
      <c r="AF486" s="360" t="str">
        <f t="shared" si="187"/>
        <v/>
      </c>
      <c r="AG486" s="360" t="str">
        <f t="shared" si="188"/>
        <v/>
      </c>
      <c r="AH486" s="361" t="str">
        <f t="shared" si="189"/>
        <v/>
      </c>
      <c r="AI486" s="361" t="str">
        <f t="shared" si="190"/>
        <v/>
      </c>
      <c r="AJ486" s="361" t="str">
        <f t="shared" si="191"/>
        <v/>
      </c>
      <c r="AK486" s="361" t="str">
        <f t="shared" si="192"/>
        <v/>
      </c>
      <c r="AL486" s="361" t="str">
        <f t="shared" si="193"/>
        <v/>
      </c>
      <c r="AM486" s="361" t="str">
        <f t="shared" si="194"/>
        <v/>
      </c>
      <c r="AN486" s="362" t="str">
        <f>IF(AF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2,FALSE),IF(OR(AJ486=1,AJ486=2),VLOOKUP(AH486,INDEX((係数_乗用_ガソリン,係数_乗用_CNG,係数_乗用_軽油,係数_乗用_メタノール,係数_乗用_LPG),1,1,AR486):INDEX((係数_乗用_ガソリン,係数_乗用_CNG,係数_乗用_軽油,係数_乗用_メタノール,係数_乗用_LPG),125,5,AR486),2,FALSE))))))</f>
        <v/>
      </c>
      <c r="AO486" s="362" t="str">
        <f>IF(T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3,FALSE),IF(OR(AJ486=1,AJ486=2),VLOOKUP(AH486,INDEX((係数_乗用_ガソリン,係数_乗用_CNG,係数_乗用_軽油,係数_乗用_メタノール,係数_乗用_LPG),1,1,AR486):INDEX((係数_乗用_ガソリン,係数_乗用_CNG,係数_乗用_軽油,係数_乗用_メタノール,係数_乗用_LPG),125,5,AR486),3,FALSE))))))</f>
        <v/>
      </c>
      <c r="AP486" s="361" t="str">
        <f t="shared" si="195"/>
        <v/>
      </c>
      <c r="AQ486" s="363" t="str">
        <f t="shared" si="196"/>
        <v/>
      </c>
      <c r="AR486" s="361" t="str">
        <f t="shared" si="197"/>
        <v/>
      </c>
      <c r="AS486" s="363" t="str">
        <f t="shared" si="198"/>
        <v/>
      </c>
      <c r="AT486" s="364" t="str">
        <f t="shared" si="199"/>
        <v/>
      </c>
      <c r="AX486" s="607" t="b">
        <f t="shared" si="207"/>
        <v>0</v>
      </c>
      <c r="AY486" s="6" t="str">
        <f t="shared" si="208"/>
        <v>FALSEFALSEFALSE</v>
      </c>
      <c r="AZ486" s="608">
        <f t="shared" si="200"/>
        <v>0</v>
      </c>
      <c r="BA486" s="609" t="str">
        <f t="shared" si="209"/>
        <v/>
      </c>
      <c r="BB486" s="609">
        <f t="shared" si="201"/>
        <v>0</v>
      </c>
      <c r="BC486" s="604" t="str">
        <f t="shared" si="202"/>
        <v/>
      </c>
    </row>
    <row r="487" spans="1:55">
      <c r="A487" s="366">
        <v>430</v>
      </c>
      <c r="B487" s="108"/>
      <c r="C487" s="286"/>
      <c r="D487" s="287"/>
      <c r="E487" s="287"/>
      <c r="F487" s="288"/>
      <c r="G487" s="290"/>
      <c r="H487" s="107"/>
      <c r="I487" s="290"/>
      <c r="J487" s="107"/>
      <c r="K487" s="358" t="str">
        <f t="shared" si="180"/>
        <v/>
      </c>
      <c r="L487" s="358">
        <f t="shared" si="203"/>
        <v>0</v>
      </c>
      <c r="M487" s="358">
        <f t="shared" si="204"/>
        <v>0</v>
      </c>
      <c r="N487" s="359" t="str">
        <f t="shared" si="205"/>
        <v/>
      </c>
      <c r="O487" s="359" t="str">
        <f t="shared" si="181"/>
        <v/>
      </c>
      <c r="P487" s="359" t="str">
        <f t="shared" si="182"/>
        <v/>
      </c>
      <c r="Q487" s="359" t="str">
        <f t="shared" si="183"/>
        <v/>
      </c>
      <c r="R487" s="359" t="str">
        <f t="shared" si="184"/>
        <v/>
      </c>
      <c r="S487" s="359" t="str">
        <f t="shared" si="185"/>
        <v/>
      </c>
      <c r="T487" s="431"/>
      <c r="U487" s="515"/>
      <c r="V487" s="108"/>
      <c r="W487" s="109"/>
      <c r="X487" s="110"/>
      <c r="Y487" s="111"/>
      <c r="Z487" s="113"/>
      <c r="AA487" s="112"/>
      <c r="AB487" s="431" t="str">
        <f t="shared" si="186"/>
        <v/>
      </c>
      <c r="AC487" s="704" t="str">
        <f t="shared" si="206"/>
        <v/>
      </c>
      <c r="AD487" s="622"/>
      <c r="AE487" s="462"/>
      <c r="AF487" s="360" t="str">
        <f t="shared" si="187"/>
        <v/>
      </c>
      <c r="AG487" s="360" t="str">
        <f t="shared" si="188"/>
        <v/>
      </c>
      <c r="AH487" s="361" t="str">
        <f t="shared" si="189"/>
        <v/>
      </c>
      <c r="AI487" s="361" t="str">
        <f t="shared" si="190"/>
        <v/>
      </c>
      <c r="AJ487" s="361" t="str">
        <f t="shared" si="191"/>
        <v/>
      </c>
      <c r="AK487" s="361" t="str">
        <f t="shared" si="192"/>
        <v/>
      </c>
      <c r="AL487" s="361" t="str">
        <f t="shared" si="193"/>
        <v/>
      </c>
      <c r="AM487" s="361" t="str">
        <f t="shared" si="194"/>
        <v/>
      </c>
      <c r="AN487" s="362" t="str">
        <f>IF(AF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2,FALSE),IF(OR(AJ487=1,AJ487=2),VLOOKUP(AH487,INDEX((係数_乗用_ガソリン,係数_乗用_CNG,係数_乗用_軽油,係数_乗用_メタノール,係数_乗用_LPG),1,1,AR487):INDEX((係数_乗用_ガソリン,係数_乗用_CNG,係数_乗用_軽油,係数_乗用_メタノール,係数_乗用_LPG),125,5,AR487),2,FALSE))))))</f>
        <v/>
      </c>
      <c r="AO487" s="362" t="str">
        <f>IF(T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3,FALSE),IF(OR(AJ487=1,AJ487=2),VLOOKUP(AH487,INDEX((係数_乗用_ガソリン,係数_乗用_CNG,係数_乗用_軽油,係数_乗用_メタノール,係数_乗用_LPG),1,1,AR487):INDEX((係数_乗用_ガソリン,係数_乗用_CNG,係数_乗用_軽油,係数_乗用_メタノール,係数_乗用_LPG),125,5,AR487),3,FALSE))))))</f>
        <v/>
      </c>
      <c r="AP487" s="361" t="str">
        <f t="shared" si="195"/>
        <v/>
      </c>
      <c r="AQ487" s="363" t="str">
        <f t="shared" si="196"/>
        <v/>
      </c>
      <c r="AR487" s="361" t="str">
        <f t="shared" si="197"/>
        <v/>
      </c>
      <c r="AS487" s="363" t="str">
        <f t="shared" si="198"/>
        <v/>
      </c>
      <c r="AT487" s="364" t="str">
        <f t="shared" si="199"/>
        <v/>
      </c>
      <c r="AX487" s="607" t="b">
        <f t="shared" si="207"/>
        <v>0</v>
      </c>
      <c r="AY487" s="6" t="str">
        <f t="shared" si="208"/>
        <v>FALSEFALSEFALSE</v>
      </c>
      <c r="AZ487" s="608">
        <f t="shared" si="200"/>
        <v>0</v>
      </c>
      <c r="BA487" s="609" t="str">
        <f t="shared" si="209"/>
        <v/>
      </c>
      <c r="BB487" s="609">
        <f t="shared" si="201"/>
        <v>0</v>
      </c>
      <c r="BC487" s="604" t="str">
        <f t="shared" si="202"/>
        <v/>
      </c>
    </row>
    <row r="488" spans="1:55">
      <c r="A488" s="366">
        <v>431</v>
      </c>
      <c r="B488" s="108"/>
      <c r="C488" s="286"/>
      <c r="D488" s="287"/>
      <c r="E488" s="287"/>
      <c r="F488" s="288"/>
      <c r="G488" s="290"/>
      <c r="H488" s="107"/>
      <c r="I488" s="290"/>
      <c r="J488" s="107"/>
      <c r="K488" s="358" t="str">
        <f t="shared" si="180"/>
        <v/>
      </c>
      <c r="L488" s="358">
        <f t="shared" si="203"/>
        <v>0</v>
      </c>
      <c r="M488" s="358">
        <f t="shared" si="204"/>
        <v>0</v>
      </c>
      <c r="N488" s="359" t="str">
        <f t="shared" si="205"/>
        <v/>
      </c>
      <c r="O488" s="359" t="str">
        <f t="shared" si="181"/>
        <v/>
      </c>
      <c r="P488" s="359" t="str">
        <f t="shared" si="182"/>
        <v/>
      </c>
      <c r="Q488" s="359" t="str">
        <f t="shared" si="183"/>
        <v/>
      </c>
      <c r="R488" s="359" t="str">
        <f t="shared" si="184"/>
        <v/>
      </c>
      <c r="S488" s="359" t="str">
        <f t="shared" si="185"/>
        <v/>
      </c>
      <c r="T488" s="431"/>
      <c r="U488" s="515"/>
      <c r="V488" s="108"/>
      <c r="W488" s="109"/>
      <c r="X488" s="110"/>
      <c r="Y488" s="111"/>
      <c r="Z488" s="113"/>
      <c r="AA488" s="112"/>
      <c r="AB488" s="431" t="str">
        <f t="shared" si="186"/>
        <v/>
      </c>
      <c r="AC488" s="704" t="str">
        <f t="shared" si="206"/>
        <v/>
      </c>
      <c r="AD488" s="622"/>
      <c r="AE488" s="462"/>
      <c r="AF488" s="360" t="str">
        <f t="shared" si="187"/>
        <v/>
      </c>
      <c r="AG488" s="360" t="str">
        <f t="shared" si="188"/>
        <v/>
      </c>
      <c r="AH488" s="361" t="str">
        <f t="shared" si="189"/>
        <v/>
      </c>
      <c r="AI488" s="361" t="str">
        <f t="shared" si="190"/>
        <v/>
      </c>
      <c r="AJ488" s="361" t="str">
        <f t="shared" si="191"/>
        <v/>
      </c>
      <c r="AK488" s="361" t="str">
        <f t="shared" si="192"/>
        <v/>
      </c>
      <c r="AL488" s="361" t="str">
        <f t="shared" si="193"/>
        <v/>
      </c>
      <c r="AM488" s="361" t="str">
        <f t="shared" si="194"/>
        <v/>
      </c>
      <c r="AN488" s="362" t="str">
        <f>IF(AF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2,FALSE),IF(OR(AJ488=1,AJ488=2),VLOOKUP(AH488,INDEX((係数_乗用_ガソリン,係数_乗用_CNG,係数_乗用_軽油,係数_乗用_メタノール,係数_乗用_LPG),1,1,AR488):INDEX((係数_乗用_ガソリン,係数_乗用_CNG,係数_乗用_軽油,係数_乗用_メタノール,係数_乗用_LPG),125,5,AR488),2,FALSE))))))</f>
        <v/>
      </c>
      <c r="AO488" s="362" t="str">
        <f>IF(T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3,FALSE),IF(OR(AJ488=1,AJ488=2),VLOOKUP(AH488,INDEX((係数_乗用_ガソリン,係数_乗用_CNG,係数_乗用_軽油,係数_乗用_メタノール,係数_乗用_LPG),1,1,AR488):INDEX((係数_乗用_ガソリン,係数_乗用_CNG,係数_乗用_軽油,係数_乗用_メタノール,係数_乗用_LPG),125,5,AR488),3,FALSE))))))</f>
        <v/>
      </c>
      <c r="AP488" s="361" t="str">
        <f t="shared" si="195"/>
        <v/>
      </c>
      <c r="AQ488" s="363" t="str">
        <f t="shared" si="196"/>
        <v/>
      </c>
      <c r="AR488" s="361" t="str">
        <f t="shared" si="197"/>
        <v/>
      </c>
      <c r="AS488" s="363" t="str">
        <f t="shared" si="198"/>
        <v/>
      </c>
      <c r="AT488" s="364" t="str">
        <f t="shared" si="199"/>
        <v/>
      </c>
      <c r="AX488" s="607" t="b">
        <f t="shared" si="207"/>
        <v>0</v>
      </c>
      <c r="AY488" s="6" t="str">
        <f t="shared" si="208"/>
        <v>FALSEFALSEFALSE</v>
      </c>
      <c r="AZ488" s="608">
        <f t="shared" si="200"/>
        <v>0</v>
      </c>
      <c r="BA488" s="609" t="str">
        <f t="shared" si="209"/>
        <v/>
      </c>
      <c r="BB488" s="609">
        <f t="shared" si="201"/>
        <v>0</v>
      </c>
      <c r="BC488" s="604" t="str">
        <f t="shared" si="202"/>
        <v/>
      </c>
    </row>
    <row r="489" spans="1:55">
      <c r="A489" s="366">
        <v>432</v>
      </c>
      <c r="B489" s="108"/>
      <c r="C489" s="286"/>
      <c r="D489" s="287"/>
      <c r="E489" s="287"/>
      <c r="F489" s="288"/>
      <c r="G489" s="290"/>
      <c r="H489" s="107"/>
      <c r="I489" s="290"/>
      <c r="J489" s="107"/>
      <c r="K489" s="358" t="str">
        <f t="shared" si="180"/>
        <v/>
      </c>
      <c r="L489" s="358">
        <f t="shared" si="203"/>
        <v>0</v>
      </c>
      <c r="M489" s="358">
        <f t="shared" si="204"/>
        <v>0</v>
      </c>
      <c r="N489" s="359" t="str">
        <f t="shared" si="205"/>
        <v/>
      </c>
      <c r="O489" s="359" t="str">
        <f t="shared" si="181"/>
        <v/>
      </c>
      <c r="P489" s="359" t="str">
        <f t="shared" si="182"/>
        <v/>
      </c>
      <c r="Q489" s="359" t="str">
        <f t="shared" si="183"/>
        <v/>
      </c>
      <c r="R489" s="359" t="str">
        <f t="shared" si="184"/>
        <v/>
      </c>
      <c r="S489" s="359" t="str">
        <f t="shared" si="185"/>
        <v/>
      </c>
      <c r="T489" s="431"/>
      <c r="U489" s="515"/>
      <c r="V489" s="108"/>
      <c r="W489" s="109"/>
      <c r="X489" s="110"/>
      <c r="Y489" s="111"/>
      <c r="Z489" s="113"/>
      <c r="AA489" s="112"/>
      <c r="AB489" s="431" t="str">
        <f t="shared" si="186"/>
        <v/>
      </c>
      <c r="AC489" s="704" t="str">
        <f t="shared" si="206"/>
        <v/>
      </c>
      <c r="AD489" s="622"/>
      <c r="AE489" s="462"/>
      <c r="AF489" s="360" t="str">
        <f t="shared" si="187"/>
        <v/>
      </c>
      <c r="AG489" s="360" t="str">
        <f t="shared" si="188"/>
        <v/>
      </c>
      <c r="AH489" s="361" t="str">
        <f t="shared" si="189"/>
        <v/>
      </c>
      <c r="AI489" s="361" t="str">
        <f t="shared" si="190"/>
        <v/>
      </c>
      <c r="AJ489" s="361" t="str">
        <f t="shared" si="191"/>
        <v/>
      </c>
      <c r="AK489" s="361" t="str">
        <f t="shared" si="192"/>
        <v/>
      </c>
      <c r="AL489" s="361" t="str">
        <f t="shared" si="193"/>
        <v/>
      </c>
      <c r="AM489" s="361" t="str">
        <f t="shared" si="194"/>
        <v/>
      </c>
      <c r="AN489" s="362" t="str">
        <f>IF(AF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2,FALSE),IF(OR(AJ489=1,AJ489=2),VLOOKUP(AH489,INDEX((係数_乗用_ガソリン,係数_乗用_CNG,係数_乗用_軽油,係数_乗用_メタノール,係数_乗用_LPG),1,1,AR489):INDEX((係数_乗用_ガソリン,係数_乗用_CNG,係数_乗用_軽油,係数_乗用_メタノール,係数_乗用_LPG),125,5,AR489),2,FALSE))))))</f>
        <v/>
      </c>
      <c r="AO489" s="362" t="str">
        <f>IF(T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3,FALSE),IF(OR(AJ489=1,AJ489=2),VLOOKUP(AH489,INDEX((係数_乗用_ガソリン,係数_乗用_CNG,係数_乗用_軽油,係数_乗用_メタノール,係数_乗用_LPG),1,1,AR489):INDEX((係数_乗用_ガソリン,係数_乗用_CNG,係数_乗用_軽油,係数_乗用_メタノール,係数_乗用_LPG),125,5,AR489),3,FALSE))))))</f>
        <v/>
      </c>
      <c r="AP489" s="361" t="str">
        <f t="shared" si="195"/>
        <v/>
      </c>
      <c r="AQ489" s="363" t="str">
        <f t="shared" si="196"/>
        <v/>
      </c>
      <c r="AR489" s="361" t="str">
        <f t="shared" si="197"/>
        <v/>
      </c>
      <c r="AS489" s="363" t="str">
        <f t="shared" si="198"/>
        <v/>
      </c>
      <c r="AT489" s="364" t="str">
        <f t="shared" si="199"/>
        <v/>
      </c>
      <c r="AX489" s="607" t="b">
        <f t="shared" si="207"/>
        <v>0</v>
      </c>
      <c r="AY489" s="6" t="str">
        <f t="shared" si="208"/>
        <v>FALSEFALSEFALSE</v>
      </c>
      <c r="AZ489" s="608">
        <f t="shared" si="200"/>
        <v>0</v>
      </c>
      <c r="BA489" s="609" t="str">
        <f t="shared" si="209"/>
        <v/>
      </c>
      <c r="BB489" s="609">
        <f t="shared" si="201"/>
        <v>0</v>
      </c>
      <c r="BC489" s="604" t="str">
        <f t="shared" si="202"/>
        <v/>
      </c>
    </row>
    <row r="490" spans="1:55">
      <c r="A490" s="366">
        <v>433</v>
      </c>
      <c r="B490" s="108"/>
      <c r="C490" s="286"/>
      <c r="D490" s="287"/>
      <c r="E490" s="287"/>
      <c r="F490" s="288"/>
      <c r="G490" s="290"/>
      <c r="H490" s="107"/>
      <c r="I490" s="290"/>
      <c r="J490" s="107"/>
      <c r="K490" s="358" t="str">
        <f t="shared" si="180"/>
        <v/>
      </c>
      <c r="L490" s="358">
        <f t="shared" si="203"/>
        <v>0</v>
      </c>
      <c r="M490" s="358">
        <f t="shared" si="204"/>
        <v>0</v>
      </c>
      <c r="N490" s="359" t="str">
        <f t="shared" si="205"/>
        <v/>
      </c>
      <c r="O490" s="359" t="str">
        <f t="shared" si="181"/>
        <v/>
      </c>
      <c r="P490" s="359" t="str">
        <f t="shared" si="182"/>
        <v/>
      </c>
      <c r="Q490" s="359" t="str">
        <f t="shared" si="183"/>
        <v/>
      </c>
      <c r="R490" s="359" t="str">
        <f t="shared" si="184"/>
        <v/>
      </c>
      <c r="S490" s="359" t="str">
        <f t="shared" si="185"/>
        <v/>
      </c>
      <c r="T490" s="431"/>
      <c r="U490" s="515"/>
      <c r="V490" s="108"/>
      <c r="W490" s="109"/>
      <c r="X490" s="110"/>
      <c r="Y490" s="111"/>
      <c r="Z490" s="113"/>
      <c r="AA490" s="112"/>
      <c r="AB490" s="431" t="str">
        <f t="shared" si="186"/>
        <v/>
      </c>
      <c r="AC490" s="704" t="str">
        <f t="shared" si="206"/>
        <v/>
      </c>
      <c r="AD490" s="622"/>
      <c r="AE490" s="462"/>
      <c r="AF490" s="360" t="str">
        <f t="shared" si="187"/>
        <v/>
      </c>
      <c r="AG490" s="360" t="str">
        <f t="shared" si="188"/>
        <v/>
      </c>
      <c r="AH490" s="361" t="str">
        <f t="shared" si="189"/>
        <v/>
      </c>
      <c r="AI490" s="361" t="str">
        <f t="shared" si="190"/>
        <v/>
      </c>
      <c r="AJ490" s="361" t="str">
        <f t="shared" si="191"/>
        <v/>
      </c>
      <c r="AK490" s="361" t="str">
        <f t="shared" si="192"/>
        <v/>
      </c>
      <c r="AL490" s="361" t="str">
        <f t="shared" si="193"/>
        <v/>
      </c>
      <c r="AM490" s="361" t="str">
        <f t="shared" si="194"/>
        <v/>
      </c>
      <c r="AN490" s="362" t="str">
        <f>IF(AF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2,FALSE),IF(OR(AJ490=1,AJ490=2),VLOOKUP(AH490,INDEX((係数_乗用_ガソリン,係数_乗用_CNG,係数_乗用_軽油,係数_乗用_メタノール,係数_乗用_LPG),1,1,AR490):INDEX((係数_乗用_ガソリン,係数_乗用_CNG,係数_乗用_軽油,係数_乗用_メタノール,係数_乗用_LPG),125,5,AR490),2,FALSE))))))</f>
        <v/>
      </c>
      <c r="AO490" s="362" t="str">
        <f>IF(T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3,FALSE),IF(OR(AJ490=1,AJ490=2),VLOOKUP(AH490,INDEX((係数_乗用_ガソリン,係数_乗用_CNG,係数_乗用_軽油,係数_乗用_メタノール,係数_乗用_LPG),1,1,AR490):INDEX((係数_乗用_ガソリン,係数_乗用_CNG,係数_乗用_軽油,係数_乗用_メタノール,係数_乗用_LPG),125,5,AR490),3,FALSE))))))</f>
        <v/>
      </c>
      <c r="AP490" s="361" t="str">
        <f t="shared" si="195"/>
        <v/>
      </c>
      <c r="AQ490" s="363" t="str">
        <f t="shared" si="196"/>
        <v/>
      </c>
      <c r="AR490" s="361" t="str">
        <f t="shared" si="197"/>
        <v/>
      </c>
      <c r="AS490" s="363" t="str">
        <f t="shared" si="198"/>
        <v/>
      </c>
      <c r="AT490" s="364" t="str">
        <f t="shared" si="199"/>
        <v/>
      </c>
      <c r="AX490" s="607" t="b">
        <f t="shared" si="207"/>
        <v>0</v>
      </c>
      <c r="AY490" s="6" t="str">
        <f t="shared" si="208"/>
        <v>FALSEFALSEFALSE</v>
      </c>
      <c r="AZ490" s="608">
        <f t="shared" si="200"/>
        <v>0</v>
      </c>
      <c r="BA490" s="609" t="str">
        <f t="shared" si="209"/>
        <v/>
      </c>
      <c r="BB490" s="609">
        <f t="shared" si="201"/>
        <v>0</v>
      </c>
      <c r="BC490" s="604" t="str">
        <f t="shared" si="202"/>
        <v/>
      </c>
    </row>
    <row r="491" spans="1:55">
      <c r="A491" s="366">
        <v>434</v>
      </c>
      <c r="B491" s="108"/>
      <c r="C491" s="286"/>
      <c r="D491" s="287"/>
      <c r="E491" s="287"/>
      <c r="F491" s="288"/>
      <c r="G491" s="290"/>
      <c r="H491" s="107"/>
      <c r="I491" s="290"/>
      <c r="J491" s="107"/>
      <c r="K491" s="358" t="str">
        <f t="shared" si="180"/>
        <v/>
      </c>
      <c r="L491" s="358">
        <f t="shared" si="203"/>
        <v>0</v>
      </c>
      <c r="M491" s="358">
        <f t="shared" si="204"/>
        <v>0</v>
      </c>
      <c r="N491" s="359" t="str">
        <f t="shared" si="205"/>
        <v/>
      </c>
      <c r="O491" s="359" t="str">
        <f t="shared" si="181"/>
        <v/>
      </c>
      <c r="P491" s="359" t="str">
        <f t="shared" si="182"/>
        <v/>
      </c>
      <c r="Q491" s="359" t="str">
        <f t="shared" si="183"/>
        <v/>
      </c>
      <c r="R491" s="359" t="str">
        <f t="shared" si="184"/>
        <v/>
      </c>
      <c r="S491" s="359" t="str">
        <f t="shared" si="185"/>
        <v/>
      </c>
      <c r="T491" s="431"/>
      <c r="U491" s="515"/>
      <c r="V491" s="108"/>
      <c r="W491" s="109"/>
      <c r="X491" s="110"/>
      <c r="Y491" s="111"/>
      <c r="Z491" s="113"/>
      <c r="AA491" s="112"/>
      <c r="AB491" s="431" t="str">
        <f t="shared" si="186"/>
        <v/>
      </c>
      <c r="AC491" s="704" t="str">
        <f t="shared" si="206"/>
        <v/>
      </c>
      <c r="AD491" s="622"/>
      <c r="AE491" s="462"/>
      <c r="AF491" s="360" t="str">
        <f t="shared" si="187"/>
        <v/>
      </c>
      <c r="AG491" s="360" t="str">
        <f t="shared" si="188"/>
        <v/>
      </c>
      <c r="AH491" s="361" t="str">
        <f t="shared" si="189"/>
        <v/>
      </c>
      <c r="AI491" s="361" t="str">
        <f t="shared" si="190"/>
        <v/>
      </c>
      <c r="AJ491" s="361" t="str">
        <f t="shared" si="191"/>
        <v/>
      </c>
      <c r="AK491" s="361" t="str">
        <f t="shared" si="192"/>
        <v/>
      </c>
      <c r="AL491" s="361" t="str">
        <f t="shared" si="193"/>
        <v/>
      </c>
      <c r="AM491" s="361" t="str">
        <f t="shared" si="194"/>
        <v/>
      </c>
      <c r="AN491" s="362" t="str">
        <f>IF(AF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2,FALSE),IF(OR(AJ491=1,AJ491=2),VLOOKUP(AH491,INDEX((係数_乗用_ガソリン,係数_乗用_CNG,係数_乗用_軽油,係数_乗用_メタノール,係数_乗用_LPG),1,1,AR491):INDEX((係数_乗用_ガソリン,係数_乗用_CNG,係数_乗用_軽油,係数_乗用_メタノール,係数_乗用_LPG),125,5,AR491),2,FALSE))))))</f>
        <v/>
      </c>
      <c r="AO491" s="362" t="str">
        <f>IF(T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3,FALSE),IF(OR(AJ491=1,AJ491=2),VLOOKUP(AH491,INDEX((係数_乗用_ガソリン,係数_乗用_CNG,係数_乗用_軽油,係数_乗用_メタノール,係数_乗用_LPG),1,1,AR491):INDEX((係数_乗用_ガソリン,係数_乗用_CNG,係数_乗用_軽油,係数_乗用_メタノール,係数_乗用_LPG),125,5,AR491),3,FALSE))))))</f>
        <v/>
      </c>
      <c r="AP491" s="361" t="str">
        <f t="shared" si="195"/>
        <v/>
      </c>
      <c r="AQ491" s="363" t="str">
        <f t="shared" si="196"/>
        <v/>
      </c>
      <c r="AR491" s="361" t="str">
        <f t="shared" si="197"/>
        <v/>
      </c>
      <c r="AS491" s="363" t="str">
        <f t="shared" si="198"/>
        <v/>
      </c>
      <c r="AT491" s="364" t="str">
        <f t="shared" si="199"/>
        <v/>
      </c>
      <c r="AX491" s="607" t="b">
        <f t="shared" si="207"/>
        <v>0</v>
      </c>
      <c r="AY491" s="6" t="str">
        <f t="shared" si="208"/>
        <v>FALSEFALSEFALSE</v>
      </c>
      <c r="AZ491" s="608">
        <f t="shared" si="200"/>
        <v>0</v>
      </c>
      <c r="BA491" s="609" t="str">
        <f t="shared" si="209"/>
        <v/>
      </c>
      <c r="BB491" s="609">
        <f t="shared" si="201"/>
        <v>0</v>
      </c>
      <c r="BC491" s="604" t="str">
        <f t="shared" si="202"/>
        <v/>
      </c>
    </row>
    <row r="492" spans="1:55">
      <c r="A492" s="366">
        <v>435</v>
      </c>
      <c r="B492" s="108"/>
      <c r="C492" s="286"/>
      <c r="D492" s="287"/>
      <c r="E492" s="287"/>
      <c r="F492" s="288"/>
      <c r="G492" s="290"/>
      <c r="H492" s="107"/>
      <c r="I492" s="290"/>
      <c r="J492" s="107"/>
      <c r="K492" s="358" t="str">
        <f t="shared" si="180"/>
        <v/>
      </c>
      <c r="L492" s="358">
        <f t="shared" si="203"/>
        <v>0</v>
      </c>
      <c r="M492" s="358">
        <f t="shared" si="204"/>
        <v>0</v>
      </c>
      <c r="N492" s="359" t="str">
        <f t="shared" si="205"/>
        <v/>
      </c>
      <c r="O492" s="359" t="str">
        <f t="shared" si="181"/>
        <v/>
      </c>
      <c r="P492" s="359" t="str">
        <f t="shared" si="182"/>
        <v/>
      </c>
      <c r="Q492" s="359" t="str">
        <f t="shared" si="183"/>
        <v/>
      </c>
      <c r="R492" s="359" t="str">
        <f t="shared" si="184"/>
        <v/>
      </c>
      <c r="S492" s="359" t="str">
        <f t="shared" si="185"/>
        <v/>
      </c>
      <c r="T492" s="431"/>
      <c r="U492" s="515"/>
      <c r="V492" s="108"/>
      <c r="W492" s="109"/>
      <c r="X492" s="110"/>
      <c r="Y492" s="111"/>
      <c r="Z492" s="113"/>
      <c r="AA492" s="112"/>
      <c r="AB492" s="431" t="str">
        <f t="shared" si="186"/>
        <v/>
      </c>
      <c r="AC492" s="704" t="str">
        <f t="shared" si="206"/>
        <v/>
      </c>
      <c r="AD492" s="622"/>
      <c r="AE492" s="462"/>
      <c r="AF492" s="360" t="str">
        <f t="shared" si="187"/>
        <v/>
      </c>
      <c r="AG492" s="360" t="str">
        <f t="shared" si="188"/>
        <v/>
      </c>
      <c r="AH492" s="361" t="str">
        <f t="shared" si="189"/>
        <v/>
      </c>
      <c r="AI492" s="361" t="str">
        <f t="shared" si="190"/>
        <v/>
      </c>
      <c r="AJ492" s="361" t="str">
        <f t="shared" si="191"/>
        <v/>
      </c>
      <c r="AK492" s="361" t="str">
        <f t="shared" si="192"/>
        <v/>
      </c>
      <c r="AL492" s="361" t="str">
        <f t="shared" si="193"/>
        <v/>
      </c>
      <c r="AM492" s="361" t="str">
        <f t="shared" si="194"/>
        <v/>
      </c>
      <c r="AN492" s="362" t="str">
        <f>IF(AF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2,FALSE),IF(OR(AJ492=1,AJ492=2),VLOOKUP(AH492,INDEX((係数_乗用_ガソリン,係数_乗用_CNG,係数_乗用_軽油,係数_乗用_メタノール,係数_乗用_LPG),1,1,AR492):INDEX((係数_乗用_ガソリン,係数_乗用_CNG,係数_乗用_軽油,係数_乗用_メタノール,係数_乗用_LPG),125,5,AR492),2,FALSE))))))</f>
        <v/>
      </c>
      <c r="AO492" s="362" t="str">
        <f>IF(T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3,FALSE),IF(OR(AJ492=1,AJ492=2),VLOOKUP(AH492,INDEX((係数_乗用_ガソリン,係数_乗用_CNG,係数_乗用_軽油,係数_乗用_メタノール,係数_乗用_LPG),1,1,AR492):INDEX((係数_乗用_ガソリン,係数_乗用_CNG,係数_乗用_軽油,係数_乗用_メタノール,係数_乗用_LPG),125,5,AR492),3,FALSE))))))</f>
        <v/>
      </c>
      <c r="AP492" s="361" t="str">
        <f t="shared" si="195"/>
        <v/>
      </c>
      <c r="AQ492" s="363" t="str">
        <f t="shared" si="196"/>
        <v/>
      </c>
      <c r="AR492" s="361" t="str">
        <f t="shared" si="197"/>
        <v/>
      </c>
      <c r="AS492" s="363" t="str">
        <f t="shared" si="198"/>
        <v/>
      </c>
      <c r="AT492" s="364" t="str">
        <f t="shared" si="199"/>
        <v/>
      </c>
      <c r="AX492" s="607" t="b">
        <f t="shared" si="207"/>
        <v>0</v>
      </c>
      <c r="AY492" s="6" t="str">
        <f t="shared" si="208"/>
        <v>FALSEFALSEFALSE</v>
      </c>
      <c r="AZ492" s="608">
        <f t="shared" si="200"/>
        <v>0</v>
      </c>
      <c r="BA492" s="609" t="str">
        <f t="shared" si="209"/>
        <v/>
      </c>
      <c r="BB492" s="609">
        <f t="shared" si="201"/>
        <v>0</v>
      </c>
      <c r="BC492" s="604" t="str">
        <f t="shared" si="202"/>
        <v/>
      </c>
    </row>
    <row r="493" spans="1:55">
      <c r="A493" s="366">
        <v>436</v>
      </c>
      <c r="B493" s="108"/>
      <c r="C493" s="286"/>
      <c r="D493" s="287"/>
      <c r="E493" s="287"/>
      <c r="F493" s="288"/>
      <c r="G493" s="290"/>
      <c r="H493" s="107"/>
      <c r="I493" s="290"/>
      <c r="J493" s="107"/>
      <c r="K493" s="358" t="str">
        <f t="shared" si="180"/>
        <v/>
      </c>
      <c r="L493" s="358">
        <f t="shared" si="203"/>
        <v>0</v>
      </c>
      <c r="M493" s="358">
        <f t="shared" si="204"/>
        <v>0</v>
      </c>
      <c r="N493" s="359" t="str">
        <f t="shared" si="205"/>
        <v/>
      </c>
      <c r="O493" s="359" t="str">
        <f t="shared" si="181"/>
        <v/>
      </c>
      <c r="P493" s="359" t="str">
        <f t="shared" si="182"/>
        <v/>
      </c>
      <c r="Q493" s="359" t="str">
        <f t="shared" si="183"/>
        <v/>
      </c>
      <c r="R493" s="359" t="str">
        <f t="shared" si="184"/>
        <v/>
      </c>
      <c r="S493" s="359" t="str">
        <f t="shared" si="185"/>
        <v/>
      </c>
      <c r="T493" s="431"/>
      <c r="U493" s="515"/>
      <c r="V493" s="108"/>
      <c r="W493" s="109"/>
      <c r="X493" s="110"/>
      <c r="Y493" s="111"/>
      <c r="Z493" s="113"/>
      <c r="AA493" s="112"/>
      <c r="AB493" s="431" t="str">
        <f t="shared" si="186"/>
        <v/>
      </c>
      <c r="AC493" s="704" t="str">
        <f t="shared" si="206"/>
        <v/>
      </c>
      <c r="AD493" s="622"/>
      <c r="AE493" s="462"/>
      <c r="AF493" s="360" t="str">
        <f t="shared" si="187"/>
        <v/>
      </c>
      <c r="AG493" s="360" t="str">
        <f t="shared" si="188"/>
        <v/>
      </c>
      <c r="AH493" s="361" t="str">
        <f t="shared" si="189"/>
        <v/>
      </c>
      <c r="AI493" s="361" t="str">
        <f t="shared" si="190"/>
        <v/>
      </c>
      <c r="AJ493" s="361" t="str">
        <f t="shared" si="191"/>
        <v/>
      </c>
      <c r="AK493" s="361" t="str">
        <f t="shared" si="192"/>
        <v/>
      </c>
      <c r="AL493" s="361" t="str">
        <f t="shared" si="193"/>
        <v/>
      </c>
      <c r="AM493" s="361" t="str">
        <f t="shared" si="194"/>
        <v/>
      </c>
      <c r="AN493" s="362" t="str">
        <f>IF(AF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2,FALSE),IF(OR(AJ493=1,AJ493=2),VLOOKUP(AH493,INDEX((係数_乗用_ガソリン,係数_乗用_CNG,係数_乗用_軽油,係数_乗用_メタノール,係数_乗用_LPG),1,1,AR493):INDEX((係数_乗用_ガソリン,係数_乗用_CNG,係数_乗用_軽油,係数_乗用_メタノール,係数_乗用_LPG),125,5,AR493),2,FALSE))))))</f>
        <v/>
      </c>
      <c r="AO493" s="362" t="str">
        <f>IF(T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3,FALSE),IF(OR(AJ493=1,AJ493=2),VLOOKUP(AH493,INDEX((係数_乗用_ガソリン,係数_乗用_CNG,係数_乗用_軽油,係数_乗用_メタノール,係数_乗用_LPG),1,1,AR493):INDEX((係数_乗用_ガソリン,係数_乗用_CNG,係数_乗用_軽油,係数_乗用_メタノール,係数_乗用_LPG),125,5,AR493),3,FALSE))))))</f>
        <v/>
      </c>
      <c r="AP493" s="361" t="str">
        <f t="shared" si="195"/>
        <v/>
      </c>
      <c r="AQ493" s="363" t="str">
        <f t="shared" si="196"/>
        <v/>
      </c>
      <c r="AR493" s="361" t="str">
        <f t="shared" si="197"/>
        <v/>
      </c>
      <c r="AS493" s="363" t="str">
        <f t="shared" si="198"/>
        <v/>
      </c>
      <c r="AT493" s="364" t="str">
        <f t="shared" si="199"/>
        <v/>
      </c>
      <c r="AX493" s="607" t="b">
        <f t="shared" si="207"/>
        <v>0</v>
      </c>
      <c r="AY493" s="6" t="str">
        <f t="shared" si="208"/>
        <v>FALSEFALSEFALSE</v>
      </c>
      <c r="AZ493" s="608">
        <f t="shared" si="200"/>
        <v>0</v>
      </c>
      <c r="BA493" s="609" t="str">
        <f t="shared" si="209"/>
        <v/>
      </c>
      <c r="BB493" s="609">
        <f t="shared" si="201"/>
        <v>0</v>
      </c>
      <c r="BC493" s="604" t="str">
        <f t="shared" si="202"/>
        <v/>
      </c>
    </row>
    <row r="494" spans="1:55">
      <c r="A494" s="366">
        <v>437</v>
      </c>
      <c r="B494" s="108"/>
      <c r="C494" s="286"/>
      <c r="D494" s="287"/>
      <c r="E494" s="287"/>
      <c r="F494" s="288"/>
      <c r="G494" s="290"/>
      <c r="H494" s="107"/>
      <c r="I494" s="290"/>
      <c r="J494" s="107"/>
      <c r="K494" s="358" t="str">
        <f t="shared" si="180"/>
        <v/>
      </c>
      <c r="L494" s="358">
        <f t="shared" si="203"/>
        <v>0</v>
      </c>
      <c r="M494" s="358">
        <f t="shared" si="204"/>
        <v>0</v>
      </c>
      <c r="N494" s="359" t="str">
        <f t="shared" si="205"/>
        <v/>
      </c>
      <c r="O494" s="359" t="str">
        <f t="shared" si="181"/>
        <v/>
      </c>
      <c r="P494" s="359" t="str">
        <f t="shared" si="182"/>
        <v/>
      </c>
      <c r="Q494" s="359" t="str">
        <f t="shared" si="183"/>
        <v/>
      </c>
      <c r="R494" s="359" t="str">
        <f t="shared" si="184"/>
        <v/>
      </c>
      <c r="S494" s="359" t="str">
        <f t="shared" si="185"/>
        <v/>
      </c>
      <c r="T494" s="431"/>
      <c r="U494" s="515"/>
      <c r="V494" s="108"/>
      <c r="W494" s="109"/>
      <c r="X494" s="110"/>
      <c r="Y494" s="111"/>
      <c r="Z494" s="113"/>
      <c r="AA494" s="112"/>
      <c r="AB494" s="431" t="str">
        <f t="shared" si="186"/>
        <v/>
      </c>
      <c r="AC494" s="704" t="str">
        <f t="shared" si="206"/>
        <v/>
      </c>
      <c r="AD494" s="622"/>
      <c r="AE494" s="462"/>
      <c r="AF494" s="360" t="str">
        <f t="shared" si="187"/>
        <v/>
      </c>
      <c r="AG494" s="360" t="str">
        <f t="shared" si="188"/>
        <v/>
      </c>
      <c r="AH494" s="361" t="str">
        <f t="shared" si="189"/>
        <v/>
      </c>
      <c r="AI494" s="361" t="str">
        <f t="shared" si="190"/>
        <v/>
      </c>
      <c r="AJ494" s="361" t="str">
        <f t="shared" si="191"/>
        <v/>
      </c>
      <c r="AK494" s="361" t="str">
        <f t="shared" si="192"/>
        <v/>
      </c>
      <c r="AL494" s="361" t="str">
        <f t="shared" si="193"/>
        <v/>
      </c>
      <c r="AM494" s="361" t="str">
        <f t="shared" si="194"/>
        <v/>
      </c>
      <c r="AN494" s="362" t="str">
        <f>IF(AF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2,FALSE),IF(OR(AJ494=1,AJ494=2),VLOOKUP(AH494,INDEX((係数_乗用_ガソリン,係数_乗用_CNG,係数_乗用_軽油,係数_乗用_メタノール,係数_乗用_LPG),1,1,AR494):INDEX((係数_乗用_ガソリン,係数_乗用_CNG,係数_乗用_軽油,係数_乗用_メタノール,係数_乗用_LPG),125,5,AR494),2,FALSE))))))</f>
        <v/>
      </c>
      <c r="AO494" s="362" t="str">
        <f>IF(T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3,FALSE),IF(OR(AJ494=1,AJ494=2),VLOOKUP(AH494,INDEX((係数_乗用_ガソリン,係数_乗用_CNG,係数_乗用_軽油,係数_乗用_メタノール,係数_乗用_LPG),1,1,AR494):INDEX((係数_乗用_ガソリン,係数_乗用_CNG,係数_乗用_軽油,係数_乗用_メタノール,係数_乗用_LPG),125,5,AR494),3,FALSE))))))</f>
        <v/>
      </c>
      <c r="AP494" s="361" t="str">
        <f t="shared" si="195"/>
        <v/>
      </c>
      <c r="AQ494" s="363" t="str">
        <f t="shared" si="196"/>
        <v/>
      </c>
      <c r="AR494" s="361" t="str">
        <f t="shared" si="197"/>
        <v/>
      </c>
      <c r="AS494" s="363" t="str">
        <f t="shared" si="198"/>
        <v/>
      </c>
      <c r="AT494" s="364" t="str">
        <f t="shared" si="199"/>
        <v/>
      </c>
      <c r="AX494" s="607" t="b">
        <f t="shared" si="207"/>
        <v>0</v>
      </c>
      <c r="AY494" s="6" t="str">
        <f t="shared" si="208"/>
        <v>FALSEFALSEFALSE</v>
      </c>
      <c r="AZ494" s="608">
        <f t="shared" si="200"/>
        <v>0</v>
      </c>
      <c r="BA494" s="609" t="str">
        <f t="shared" si="209"/>
        <v/>
      </c>
      <c r="BB494" s="609">
        <f t="shared" si="201"/>
        <v>0</v>
      </c>
      <c r="BC494" s="604" t="str">
        <f t="shared" si="202"/>
        <v/>
      </c>
    </row>
    <row r="495" spans="1:55">
      <c r="A495" s="366">
        <v>438</v>
      </c>
      <c r="B495" s="108"/>
      <c r="C495" s="286"/>
      <c r="D495" s="287"/>
      <c r="E495" s="287"/>
      <c r="F495" s="288"/>
      <c r="G495" s="290"/>
      <c r="H495" s="107"/>
      <c r="I495" s="290"/>
      <c r="J495" s="107"/>
      <c r="K495" s="358" t="str">
        <f t="shared" si="180"/>
        <v/>
      </c>
      <c r="L495" s="358">
        <f t="shared" si="203"/>
        <v>0</v>
      </c>
      <c r="M495" s="358">
        <f t="shared" si="204"/>
        <v>0</v>
      </c>
      <c r="N495" s="359" t="str">
        <f t="shared" si="205"/>
        <v/>
      </c>
      <c r="O495" s="359" t="str">
        <f t="shared" si="181"/>
        <v/>
      </c>
      <c r="P495" s="359" t="str">
        <f t="shared" si="182"/>
        <v/>
      </c>
      <c r="Q495" s="359" t="str">
        <f t="shared" si="183"/>
        <v/>
      </c>
      <c r="R495" s="359" t="str">
        <f t="shared" si="184"/>
        <v/>
      </c>
      <c r="S495" s="359" t="str">
        <f t="shared" si="185"/>
        <v/>
      </c>
      <c r="T495" s="431"/>
      <c r="U495" s="515"/>
      <c r="V495" s="108"/>
      <c r="W495" s="109"/>
      <c r="X495" s="110"/>
      <c r="Y495" s="111"/>
      <c r="Z495" s="113"/>
      <c r="AA495" s="112"/>
      <c r="AB495" s="431" t="str">
        <f t="shared" si="186"/>
        <v/>
      </c>
      <c r="AC495" s="704" t="str">
        <f t="shared" si="206"/>
        <v/>
      </c>
      <c r="AD495" s="622"/>
      <c r="AE495" s="462"/>
      <c r="AF495" s="360" t="str">
        <f t="shared" si="187"/>
        <v/>
      </c>
      <c r="AG495" s="360" t="str">
        <f t="shared" si="188"/>
        <v/>
      </c>
      <c r="AH495" s="361" t="str">
        <f t="shared" si="189"/>
        <v/>
      </c>
      <c r="AI495" s="361" t="str">
        <f t="shared" si="190"/>
        <v/>
      </c>
      <c r="AJ495" s="361" t="str">
        <f t="shared" si="191"/>
        <v/>
      </c>
      <c r="AK495" s="361" t="str">
        <f t="shared" si="192"/>
        <v/>
      </c>
      <c r="AL495" s="361" t="str">
        <f t="shared" si="193"/>
        <v/>
      </c>
      <c r="AM495" s="361" t="str">
        <f t="shared" si="194"/>
        <v/>
      </c>
      <c r="AN495" s="362" t="str">
        <f>IF(AF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2,FALSE),IF(OR(AJ495=1,AJ495=2),VLOOKUP(AH495,INDEX((係数_乗用_ガソリン,係数_乗用_CNG,係数_乗用_軽油,係数_乗用_メタノール,係数_乗用_LPG),1,1,AR495):INDEX((係数_乗用_ガソリン,係数_乗用_CNG,係数_乗用_軽油,係数_乗用_メタノール,係数_乗用_LPG),125,5,AR495),2,FALSE))))))</f>
        <v/>
      </c>
      <c r="AO495" s="362" t="str">
        <f>IF(T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3,FALSE),IF(OR(AJ495=1,AJ495=2),VLOOKUP(AH495,INDEX((係数_乗用_ガソリン,係数_乗用_CNG,係数_乗用_軽油,係数_乗用_メタノール,係数_乗用_LPG),1,1,AR495):INDEX((係数_乗用_ガソリン,係数_乗用_CNG,係数_乗用_軽油,係数_乗用_メタノール,係数_乗用_LPG),125,5,AR495),3,FALSE))))))</f>
        <v/>
      </c>
      <c r="AP495" s="361" t="str">
        <f t="shared" si="195"/>
        <v/>
      </c>
      <c r="AQ495" s="363" t="str">
        <f t="shared" si="196"/>
        <v/>
      </c>
      <c r="AR495" s="361" t="str">
        <f t="shared" si="197"/>
        <v/>
      </c>
      <c r="AS495" s="363" t="str">
        <f t="shared" si="198"/>
        <v/>
      </c>
      <c r="AT495" s="364" t="str">
        <f t="shared" si="199"/>
        <v/>
      </c>
      <c r="AX495" s="607" t="b">
        <f t="shared" si="207"/>
        <v>0</v>
      </c>
      <c r="AY495" s="6" t="str">
        <f t="shared" si="208"/>
        <v>FALSEFALSEFALSE</v>
      </c>
      <c r="AZ495" s="608">
        <f t="shared" si="200"/>
        <v>0</v>
      </c>
      <c r="BA495" s="609" t="str">
        <f t="shared" si="209"/>
        <v/>
      </c>
      <c r="BB495" s="609">
        <f t="shared" si="201"/>
        <v>0</v>
      </c>
      <c r="BC495" s="604" t="str">
        <f t="shared" si="202"/>
        <v/>
      </c>
    </row>
    <row r="496" spans="1:55">
      <c r="A496" s="366">
        <v>439</v>
      </c>
      <c r="B496" s="108"/>
      <c r="C496" s="286"/>
      <c r="D496" s="287"/>
      <c r="E496" s="287"/>
      <c r="F496" s="288"/>
      <c r="G496" s="290"/>
      <c r="H496" s="107"/>
      <c r="I496" s="290"/>
      <c r="J496" s="107"/>
      <c r="K496" s="358" t="str">
        <f t="shared" si="180"/>
        <v/>
      </c>
      <c r="L496" s="358">
        <f t="shared" si="203"/>
        <v>0</v>
      </c>
      <c r="M496" s="358">
        <f t="shared" si="204"/>
        <v>0</v>
      </c>
      <c r="N496" s="359" t="str">
        <f t="shared" si="205"/>
        <v/>
      </c>
      <c r="O496" s="359" t="str">
        <f t="shared" si="181"/>
        <v/>
      </c>
      <c r="P496" s="359" t="str">
        <f t="shared" si="182"/>
        <v/>
      </c>
      <c r="Q496" s="359" t="str">
        <f t="shared" si="183"/>
        <v/>
      </c>
      <c r="R496" s="359" t="str">
        <f t="shared" si="184"/>
        <v/>
      </c>
      <c r="S496" s="359" t="str">
        <f t="shared" si="185"/>
        <v/>
      </c>
      <c r="T496" s="431"/>
      <c r="U496" s="515"/>
      <c r="V496" s="108"/>
      <c r="W496" s="109"/>
      <c r="X496" s="110"/>
      <c r="Y496" s="111"/>
      <c r="Z496" s="113"/>
      <c r="AA496" s="112"/>
      <c r="AB496" s="431" t="str">
        <f t="shared" si="186"/>
        <v/>
      </c>
      <c r="AC496" s="704" t="str">
        <f t="shared" si="206"/>
        <v/>
      </c>
      <c r="AD496" s="622"/>
      <c r="AE496" s="462"/>
      <c r="AF496" s="360" t="str">
        <f t="shared" si="187"/>
        <v/>
      </c>
      <c r="AG496" s="360" t="str">
        <f t="shared" si="188"/>
        <v/>
      </c>
      <c r="AH496" s="361" t="str">
        <f t="shared" si="189"/>
        <v/>
      </c>
      <c r="AI496" s="361" t="str">
        <f t="shared" si="190"/>
        <v/>
      </c>
      <c r="AJ496" s="361" t="str">
        <f t="shared" si="191"/>
        <v/>
      </c>
      <c r="AK496" s="361" t="str">
        <f t="shared" si="192"/>
        <v/>
      </c>
      <c r="AL496" s="361" t="str">
        <f t="shared" si="193"/>
        <v/>
      </c>
      <c r="AM496" s="361" t="str">
        <f t="shared" si="194"/>
        <v/>
      </c>
      <c r="AN496" s="362" t="str">
        <f>IF(AF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2,FALSE),IF(OR(AJ496=1,AJ496=2),VLOOKUP(AH496,INDEX((係数_乗用_ガソリン,係数_乗用_CNG,係数_乗用_軽油,係数_乗用_メタノール,係数_乗用_LPG),1,1,AR496):INDEX((係数_乗用_ガソリン,係数_乗用_CNG,係数_乗用_軽油,係数_乗用_メタノール,係数_乗用_LPG),125,5,AR496),2,FALSE))))))</f>
        <v/>
      </c>
      <c r="AO496" s="362" t="str">
        <f>IF(T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3,FALSE),IF(OR(AJ496=1,AJ496=2),VLOOKUP(AH496,INDEX((係数_乗用_ガソリン,係数_乗用_CNG,係数_乗用_軽油,係数_乗用_メタノール,係数_乗用_LPG),1,1,AR496):INDEX((係数_乗用_ガソリン,係数_乗用_CNG,係数_乗用_軽油,係数_乗用_メタノール,係数_乗用_LPG),125,5,AR496),3,FALSE))))))</f>
        <v/>
      </c>
      <c r="AP496" s="361" t="str">
        <f t="shared" si="195"/>
        <v/>
      </c>
      <c r="AQ496" s="363" t="str">
        <f t="shared" si="196"/>
        <v/>
      </c>
      <c r="AR496" s="361" t="str">
        <f t="shared" si="197"/>
        <v/>
      </c>
      <c r="AS496" s="363" t="str">
        <f t="shared" si="198"/>
        <v/>
      </c>
      <c r="AT496" s="364" t="str">
        <f t="shared" si="199"/>
        <v/>
      </c>
      <c r="AX496" s="607" t="b">
        <f t="shared" si="207"/>
        <v>0</v>
      </c>
      <c r="AY496" s="6" t="str">
        <f t="shared" si="208"/>
        <v>FALSEFALSEFALSE</v>
      </c>
      <c r="AZ496" s="608">
        <f t="shared" si="200"/>
        <v>0</v>
      </c>
      <c r="BA496" s="609" t="str">
        <f t="shared" si="209"/>
        <v/>
      </c>
      <c r="BB496" s="609">
        <f t="shared" si="201"/>
        <v>0</v>
      </c>
      <c r="BC496" s="604" t="str">
        <f t="shared" si="202"/>
        <v/>
      </c>
    </row>
    <row r="497" spans="1:55">
      <c r="A497" s="366">
        <v>440</v>
      </c>
      <c r="B497" s="108"/>
      <c r="C497" s="286"/>
      <c r="D497" s="287"/>
      <c r="E497" s="287"/>
      <c r="F497" s="288"/>
      <c r="G497" s="290"/>
      <c r="H497" s="107"/>
      <c r="I497" s="290"/>
      <c r="J497" s="107"/>
      <c r="K497" s="358" t="str">
        <f t="shared" si="180"/>
        <v/>
      </c>
      <c r="L497" s="358">
        <f t="shared" si="203"/>
        <v>0</v>
      </c>
      <c r="M497" s="358">
        <f t="shared" si="204"/>
        <v>0</v>
      </c>
      <c r="N497" s="359" t="str">
        <f t="shared" si="205"/>
        <v/>
      </c>
      <c r="O497" s="359" t="str">
        <f t="shared" si="181"/>
        <v/>
      </c>
      <c r="P497" s="359" t="str">
        <f t="shared" si="182"/>
        <v/>
      </c>
      <c r="Q497" s="359" t="str">
        <f t="shared" si="183"/>
        <v/>
      </c>
      <c r="R497" s="359" t="str">
        <f t="shared" si="184"/>
        <v/>
      </c>
      <c r="S497" s="359" t="str">
        <f t="shared" si="185"/>
        <v/>
      </c>
      <c r="T497" s="431"/>
      <c r="U497" s="515"/>
      <c r="V497" s="108"/>
      <c r="W497" s="109"/>
      <c r="X497" s="110"/>
      <c r="Y497" s="111"/>
      <c r="Z497" s="113"/>
      <c r="AA497" s="112"/>
      <c r="AB497" s="431" t="str">
        <f t="shared" si="186"/>
        <v/>
      </c>
      <c r="AC497" s="704" t="str">
        <f t="shared" si="206"/>
        <v/>
      </c>
      <c r="AD497" s="622"/>
      <c r="AE497" s="462"/>
      <c r="AF497" s="360" t="str">
        <f t="shared" si="187"/>
        <v/>
      </c>
      <c r="AG497" s="360" t="str">
        <f t="shared" si="188"/>
        <v/>
      </c>
      <c r="AH497" s="361" t="str">
        <f t="shared" si="189"/>
        <v/>
      </c>
      <c r="AI497" s="361" t="str">
        <f t="shared" si="190"/>
        <v/>
      </c>
      <c r="AJ497" s="361" t="str">
        <f t="shared" si="191"/>
        <v/>
      </c>
      <c r="AK497" s="361" t="str">
        <f t="shared" si="192"/>
        <v/>
      </c>
      <c r="AL497" s="361" t="str">
        <f t="shared" si="193"/>
        <v/>
      </c>
      <c r="AM497" s="361" t="str">
        <f t="shared" si="194"/>
        <v/>
      </c>
      <c r="AN497" s="362" t="str">
        <f>IF(AF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2,FALSE),IF(OR(AJ497=1,AJ497=2),VLOOKUP(AH497,INDEX((係数_乗用_ガソリン,係数_乗用_CNG,係数_乗用_軽油,係数_乗用_メタノール,係数_乗用_LPG),1,1,AR497):INDEX((係数_乗用_ガソリン,係数_乗用_CNG,係数_乗用_軽油,係数_乗用_メタノール,係数_乗用_LPG),125,5,AR497),2,FALSE))))))</f>
        <v/>
      </c>
      <c r="AO497" s="362" t="str">
        <f>IF(T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3,FALSE),IF(OR(AJ497=1,AJ497=2),VLOOKUP(AH497,INDEX((係数_乗用_ガソリン,係数_乗用_CNG,係数_乗用_軽油,係数_乗用_メタノール,係数_乗用_LPG),1,1,AR497):INDEX((係数_乗用_ガソリン,係数_乗用_CNG,係数_乗用_軽油,係数_乗用_メタノール,係数_乗用_LPG),125,5,AR497),3,FALSE))))))</f>
        <v/>
      </c>
      <c r="AP497" s="361" t="str">
        <f t="shared" si="195"/>
        <v/>
      </c>
      <c r="AQ497" s="363" t="str">
        <f t="shared" si="196"/>
        <v/>
      </c>
      <c r="AR497" s="361" t="str">
        <f t="shared" si="197"/>
        <v/>
      </c>
      <c r="AS497" s="363" t="str">
        <f t="shared" si="198"/>
        <v/>
      </c>
      <c r="AT497" s="364" t="str">
        <f t="shared" si="199"/>
        <v/>
      </c>
      <c r="AX497" s="607" t="b">
        <f t="shared" si="207"/>
        <v>0</v>
      </c>
      <c r="AY497" s="6" t="str">
        <f t="shared" si="208"/>
        <v>FALSEFALSEFALSE</v>
      </c>
      <c r="AZ497" s="608">
        <f t="shared" si="200"/>
        <v>0</v>
      </c>
      <c r="BA497" s="609" t="str">
        <f t="shared" si="209"/>
        <v/>
      </c>
      <c r="BB497" s="609">
        <f t="shared" si="201"/>
        <v>0</v>
      </c>
      <c r="BC497" s="604" t="str">
        <f t="shared" si="202"/>
        <v/>
      </c>
    </row>
    <row r="498" spans="1:55">
      <c r="A498" s="366">
        <v>441</v>
      </c>
      <c r="B498" s="108"/>
      <c r="C498" s="286"/>
      <c r="D498" s="287"/>
      <c r="E498" s="287"/>
      <c r="F498" s="288"/>
      <c r="G498" s="290"/>
      <c r="H498" s="107"/>
      <c r="I498" s="290"/>
      <c r="J498" s="107"/>
      <c r="K498" s="358" t="str">
        <f t="shared" si="180"/>
        <v/>
      </c>
      <c r="L498" s="358">
        <f t="shared" si="203"/>
        <v>0</v>
      </c>
      <c r="M498" s="358">
        <f t="shared" si="204"/>
        <v>0</v>
      </c>
      <c r="N498" s="359" t="str">
        <f t="shared" si="205"/>
        <v/>
      </c>
      <c r="O498" s="359" t="str">
        <f t="shared" si="181"/>
        <v/>
      </c>
      <c r="P498" s="359" t="str">
        <f t="shared" si="182"/>
        <v/>
      </c>
      <c r="Q498" s="359" t="str">
        <f t="shared" si="183"/>
        <v/>
      </c>
      <c r="R498" s="359" t="str">
        <f t="shared" si="184"/>
        <v/>
      </c>
      <c r="S498" s="359" t="str">
        <f t="shared" si="185"/>
        <v/>
      </c>
      <c r="T498" s="431"/>
      <c r="U498" s="515"/>
      <c r="V498" s="108"/>
      <c r="W498" s="109"/>
      <c r="X498" s="110"/>
      <c r="Y498" s="111"/>
      <c r="Z498" s="113"/>
      <c r="AA498" s="112"/>
      <c r="AB498" s="431" t="str">
        <f t="shared" si="186"/>
        <v/>
      </c>
      <c r="AC498" s="704" t="str">
        <f t="shared" si="206"/>
        <v/>
      </c>
      <c r="AD498" s="622"/>
      <c r="AE498" s="462"/>
      <c r="AF498" s="360" t="str">
        <f t="shared" si="187"/>
        <v/>
      </c>
      <c r="AG498" s="360" t="str">
        <f t="shared" si="188"/>
        <v/>
      </c>
      <c r="AH498" s="361" t="str">
        <f t="shared" si="189"/>
        <v/>
      </c>
      <c r="AI498" s="361" t="str">
        <f t="shared" si="190"/>
        <v/>
      </c>
      <c r="AJ498" s="361" t="str">
        <f t="shared" si="191"/>
        <v/>
      </c>
      <c r="AK498" s="361" t="str">
        <f t="shared" si="192"/>
        <v/>
      </c>
      <c r="AL498" s="361" t="str">
        <f t="shared" si="193"/>
        <v/>
      </c>
      <c r="AM498" s="361" t="str">
        <f t="shared" si="194"/>
        <v/>
      </c>
      <c r="AN498" s="362" t="str">
        <f>IF(AF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2,FALSE),IF(OR(AJ498=1,AJ498=2),VLOOKUP(AH498,INDEX((係数_乗用_ガソリン,係数_乗用_CNG,係数_乗用_軽油,係数_乗用_メタノール,係数_乗用_LPG),1,1,AR498):INDEX((係数_乗用_ガソリン,係数_乗用_CNG,係数_乗用_軽油,係数_乗用_メタノール,係数_乗用_LPG),125,5,AR498),2,FALSE))))))</f>
        <v/>
      </c>
      <c r="AO498" s="362" t="str">
        <f>IF(T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3,FALSE),IF(OR(AJ498=1,AJ498=2),VLOOKUP(AH498,INDEX((係数_乗用_ガソリン,係数_乗用_CNG,係数_乗用_軽油,係数_乗用_メタノール,係数_乗用_LPG),1,1,AR498):INDEX((係数_乗用_ガソリン,係数_乗用_CNG,係数_乗用_軽油,係数_乗用_メタノール,係数_乗用_LPG),125,5,AR498),3,FALSE))))))</f>
        <v/>
      </c>
      <c r="AP498" s="361" t="str">
        <f t="shared" si="195"/>
        <v/>
      </c>
      <c r="AQ498" s="363" t="str">
        <f t="shared" si="196"/>
        <v/>
      </c>
      <c r="AR498" s="361" t="str">
        <f t="shared" si="197"/>
        <v/>
      </c>
      <c r="AS498" s="363" t="str">
        <f t="shared" si="198"/>
        <v/>
      </c>
      <c r="AT498" s="364" t="str">
        <f t="shared" si="199"/>
        <v/>
      </c>
      <c r="AX498" s="607" t="b">
        <f t="shared" si="207"/>
        <v>0</v>
      </c>
      <c r="AY498" s="6" t="str">
        <f t="shared" si="208"/>
        <v>FALSEFALSEFALSE</v>
      </c>
      <c r="AZ498" s="608">
        <f t="shared" si="200"/>
        <v>0</v>
      </c>
      <c r="BA498" s="609" t="str">
        <f t="shared" si="209"/>
        <v/>
      </c>
      <c r="BB498" s="609">
        <f t="shared" si="201"/>
        <v>0</v>
      </c>
      <c r="BC498" s="604" t="str">
        <f t="shared" si="202"/>
        <v/>
      </c>
    </row>
    <row r="499" spans="1:55">
      <c r="A499" s="366">
        <v>442</v>
      </c>
      <c r="B499" s="108"/>
      <c r="C499" s="286"/>
      <c r="D499" s="287"/>
      <c r="E499" s="287"/>
      <c r="F499" s="288"/>
      <c r="G499" s="290"/>
      <c r="H499" s="107"/>
      <c r="I499" s="290"/>
      <c r="J499" s="107"/>
      <c r="K499" s="358" t="str">
        <f t="shared" si="180"/>
        <v/>
      </c>
      <c r="L499" s="358">
        <f t="shared" si="203"/>
        <v>0</v>
      </c>
      <c r="M499" s="358">
        <f t="shared" si="204"/>
        <v>0</v>
      </c>
      <c r="N499" s="359" t="str">
        <f t="shared" si="205"/>
        <v/>
      </c>
      <c r="O499" s="359" t="str">
        <f t="shared" si="181"/>
        <v/>
      </c>
      <c r="P499" s="359" t="str">
        <f t="shared" si="182"/>
        <v/>
      </c>
      <c r="Q499" s="359" t="str">
        <f t="shared" si="183"/>
        <v/>
      </c>
      <c r="R499" s="359" t="str">
        <f t="shared" si="184"/>
        <v/>
      </c>
      <c r="S499" s="359" t="str">
        <f t="shared" si="185"/>
        <v/>
      </c>
      <c r="T499" s="431"/>
      <c r="U499" s="515"/>
      <c r="V499" s="108"/>
      <c r="W499" s="109"/>
      <c r="X499" s="110"/>
      <c r="Y499" s="111"/>
      <c r="Z499" s="113"/>
      <c r="AA499" s="112"/>
      <c r="AB499" s="431" t="str">
        <f t="shared" si="186"/>
        <v/>
      </c>
      <c r="AC499" s="704" t="str">
        <f t="shared" si="206"/>
        <v/>
      </c>
      <c r="AD499" s="622"/>
      <c r="AE499" s="462"/>
      <c r="AF499" s="360" t="str">
        <f t="shared" si="187"/>
        <v/>
      </c>
      <c r="AG499" s="360" t="str">
        <f t="shared" si="188"/>
        <v/>
      </c>
      <c r="AH499" s="361" t="str">
        <f t="shared" si="189"/>
        <v/>
      </c>
      <c r="AI499" s="361" t="str">
        <f t="shared" si="190"/>
        <v/>
      </c>
      <c r="AJ499" s="361" t="str">
        <f t="shared" si="191"/>
        <v/>
      </c>
      <c r="AK499" s="361" t="str">
        <f t="shared" si="192"/>
        <v/>
      </c>
      <c r="AL499" s="361" t="str">
        <f t="shared" si="193"/>
        <v/>
      </c>
      <c r="AM499" s="361" t="str">
        <f t="shared" si="194"/>
        <v/>
      </c>
      <c r="AN499" s="362" t="str">
        <f>IF(AF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2,FALSE),IF(OR(AJ499=1,AJ499=2),VLOOKUP(AH499,INDEX((係数_乗用_ガソリン,係数_乗用_CNG,係数_乗用_軽油,係数_乗用_メタノール,係数_乗用_LPG),1,1,AR499):INDEX((係数_乗用_ガソリン,係数_乗用_CNG,係数_乗用_軽油,係数_乗用_メタノール,係数_乗用_LPG),125,5,AR499),2,FALSE))))))</f>
        <v/>
      </c>
      <c r="AO499" s="362" t="str">
        <f>IF(T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3,FALSE),IF(OR(AJ499=1,AJ499=2),VLOOKUP(AH499,INDEX((係数_乗用_ガソリン,係数_乗用_CNG,係数_乗用_軽油,係数_乗用_メタノール,係数_乗用_LPG),1,1,AR499):INDEX((係数_乗用_ガソリン,係数_乗用_CNG,係数_乗用_軽油,係数_乗用_メタノール,係数_乗用_LPG),125,5,AR499),3,FALSE))))))</f>
        <v/>
      </c>
      <c r="AP499" s="361" t="str">
        <f t="shared" si="195"/>
        <v/>
      </c>
      <c r="AQ499" s="363" t="str">
        <f t="shared" si="196"/>
        <v/>
      </c>
      <c r="AR499" s="361" t="str">
        <f t="shared" si="197"/>
        <v/>
      </c>
      <c r="AS499" s="363" t="str">
        <f t="shared" si="198"/>
        <v/>
      </c>
      <c r="AT499" s="364" t="str">
        <f t="shared" si="199"/>
        <v/>
      </c>
      <c r="AX499" s="607" t="b">
        <f t="shared" si="207"/>
        <v>0</v>
      </c>
      <c r="AY499" s="6" t="str">
        <f t="shared" si="208"/>
        <v>FALSEFALSEFALSE</v>
      </c>
      <c r="AZ499" s="608">
        <f t="shared" si="200"/>
        <v>0</v>
      </c>
      <c r="BA499" s="609" t="str">
        <f t="shared" si="209"/>
        <v/>
      </c>
      <c r="BB499" s="609">
        <f t="shared" si="201"/>
        <v>0</v>
      </c>
      <c r="BC499" s="604" t="str">
        <f t="shared" si="202"/>
        <v/>
      </c>
    </row>
    <row r="500" spans="1:55">
      <c r="A500" s="366">
        <v>443</v>
      </c>
      <c r="B500" s="108"/>
      <c r="C500" s="286"/>
      <c r="D500" s="287"/>
      <c r="E500" s="287"/>
      <c r="F500" s="288"/>
      <c r="G500" s="290"/>
      <c r="H500" s="107"/>
      <c r="I500" s="290"/>
      <c r="J500" s="107"/>
      <c r="K500" s="358" t="str">
        <f t="shared" si="180"/>
        <v/>
      </c>
      <c r="L500" s="358">
        <f t="shared" si="203"/>
        <v>0</v>
      </c>
      <c r="M500" s="358">
        <f t="shared" si="204"/>
        <v>0</v>
      </c>
      <c r="N500" s="359" t="str">
        <f t="shared" si="205"/>
        <v/>
      </c>
      <c r="O500" s="359" t="str">
        <f t="shared" si="181"/>
        <v/>
      </c>
      <c r="P500" s="359" t="str">
        <f t="shared" si="182"/>
        <v/>
      </c>
      <c r="Q500" s="359" t="str">
        <f t="shared" si="183"/>
        <v/>
      </c>
      <c r="R500" s="359" t="str">
        <f t="shared" si="184"/>
        <v/>
      </c>
      <c r="S500" s="359" t="str">
        <f t="shared" si="185"/>
        <v/>
      </c>
      <c r="T500" s="431"/>
      <c r="U500" s="515"/>
      <c r="V500" s="108"/>
      <c r="W500" s="109"/>
      <c r="X500" s="110"/>
      <c r="Y500" s="111"/>
      <c r="Z500" s="113"/>
      <c r="AA500" s="112"/>
      <c r="AB500" s="431" t="str">
        <f t="shared" si="186"/>
        <v/>
      </c>
      <c r="AC500" s="704" t="str">
        <f t="shared" si="206"/>
        <v/>
      </c>
      <c r="AD500" s="622"/>
      <c r="AE500" s="462"/>
      <c r="AF500" s="360" t="str">
        <f t="shared" si="187"/>
        <v/>
      </c>
      <c r="AG500" s="360" t="str">
        <f t="shared" si="188"/>
        <v/>
      </c>
      <c r="AH500" s="361" t="str">
        <f t="shared" si="189"/>
        <v/>
      </c>
      <c r="AI500" s="361" t="str">
        <f t="shared" si="190"/>
        <v/>
      </c>
      <c r="AJ500" s="361" t="str">
        <f t="shared" si="191"/>
        <v/>
      </c>
      <c r="AK500" s="361" t="str">
        <f t="shared" si="192"/>
        <v/>
      </c>
      <c r="AL500" s="361" t="str">
        <f t="shared" si="193"/>
        <v/>
      </c>
      <c r="AM500" s="361" t="str">
        <f t="shared" si="194"/>
        <v/>
      </c>
      <c r="AN500" s="362" t="str">
        <f>IF(AF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2,FALSE),IF(OR(AJ500=1,AJ500=2),VLOOKUP(AH500,INDEX((係数_乗用_ガソリン,係数_乗用_CNG,係数_乗用_軽油,係数_乗用_メタノール,係数_乗用_LPG),1,1,AR500):INDEX((係数_乗用_ガソリン,係数_乗用_CNG,係数_乗用_軽油,係数_乗用_メタノール,係数_乗用_LPG),125,5,AR500),2,FALSE))))))</f>
        <v/>
      </c>
      <c r="AO500" s="362" t="str">
        <f>IF(T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3,FALSE),IF(OR(AJ500=1,AJ500=2),VLOOKUP(AH500,INDEX((係数_乗用_ガソリン,係数_乗用_CNG,係数_乗用_軽油,係数_乗用_メタノール,係数_乗用_LPG),1,1,AR500):INDEX((係数_乗用_ガソリン,係数_乗用_CNG,係数_乗用_軽油,係数_乗用_メタノール,係数_乗用_LPG),125,5,AR500),3,FALSE))))))</f>
        <v/>
      </c>
      <c r="AP500" s="361" t="str">
        <f t="shared" si="195"/>
        <v/>
      </c>
      <c r="AQ500" s="363" t="str">
        <f t="shared" si="196"/>
        <v/>
      </c>
      <c r="AR500" s="361" t="str">
        <f t="shared" si="197"/>
        <v/>
      </c>
      <c r="AS500" s="363" t="str">
        <f t="shared" si="198"/>
        <v/>
      </c>
      <c r="AT500" s="364" t="str">
        <f t="shared" si="199"/>
        <v/>
      </c>
      <c r="AX500" s="607" t="b">
        <f t="shared" si="207"/>
        <v>0</v>
      </c>
      <c r="AY500" s="6" t="str">
        <f t="shared" si="208"/>
        <v>FALSEFALSEFALSE</v>
      </c>
      <c r="AZ500" s="608">
        <f t="shared" si="200"/>
        <v>0</v>
      </c>
      <c r="BA500" s="609" t="str">
        <f t="shared" si="209"/>
        <v/>
      </c>
      <c r="BB500" s="609">
        <f t="shared" si="201"/>
        <v>0</v>
      </c>
      <c r="BC500" s="604" t="str">
        <f t="shared" si="202"/>
        <v/>
      </c>
    </row>
    <row r="501" spans="1:55">
      <c r="A501" s="366">
        <v>444</v>
      </c>
      <c r="B501" s="108"/>
      <c r="C501" s="286"/>
      <c r="D501" s="287"/>
      <c r="E501" s="287"/>
      <c r="F501" s="288"/>
      <c r="G501" s="290"/>
      <c r="H501" s="107"/>
      <c r="I501" s="290"/>
      <c r="J501" s="107"/>
      <c r="K501" s="358" t="str">
        <f t="shared" si="180"/>
        <v/>
      </c>
      <c r="L501" s="358">
        <f t="shared" si="203"/>
        <v>0</v>
      </c>
      <c r="M501" s="358">
        <f t="shared" si="204"/>
        <v>0</v>
      </c>
      <c r="N501" s="359" t="str">
        <f t="shared" si="205"/>
        <v/>
      </c>
      <c r="O501" s="359" t="str">
        <f t="shared" si="181"/>
        <v/>
      </c>
      <c r="P501" s="359" t="str">
        <f t="shared" si="182"/>
        <v/>
      </c>
      <c r="Q501" s="359" t="str">
        <f t="shared" si="183"/>
        <v/>
      </c>
      <c r="R501" s="359" t="str">
        <f t="shared" si="184"/>
        <v/>
      </c>
      <c r="S501" s="359" t="str">
        <f t="shared" si="185"/>
        <v/>
      </c>
      <c r="T501" s="431"/>
      <c r="U501" s="515"/>
      <c r="V501" s="108"/>
      <c r="W501" s="109"/>
      <c r="X501" s="110"/>
      <c r="Y501" s="111"/>
      <c r="Z501" s="113"/>
      <c r="AA501" s="112"/>
      <c r="AB501" s="431" t="str">
        <f t="shared" si="186"/>
        <v/>
      </c>
      <c r="AC501" s="704" t="str">
        <f t="shared" si="206"/>
        <v/>
      </c>
      <c r="AD501" s="622"/>
      <c r="AE501" s="462"/>
      <c r="AF501" s="360" t="str">
        <f t="shared" si="187"/>
        <v/>
      </c>
      <c r="AG501" s="360" t="str">
        <f t="shared" si="188"/>
        <v/>
      </c>
      <c r="AH501" s="361" t="str">
        <f t="shared" si="189"/>
        <v/>
      </c>
      <c r="AI501" s="361" t="str">
        <f t="shared" si="190"/>
        <v/>
      </c>
      <c r="AJ501" s="361" t="str">
        <f t="shared" si="191"/>
        <v/>
      </c>
      <c r="AK501" s="361" t="str">
        <f t="shared" si="192"/>
        <v/>
      </c>
      <c r="AL501" s="361" t="str">
        <f t="shared" si="193"/>
        <v/>
      </c>
      <c r="AM501" s="361" t="str">
        <f t="shared" si="194"/>
        <v/>
      </c>
      <c r="AN501" s="362" t="str">
        <f>IF(AF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2,FALSE),IF(OR(AJ501=1,AJ501=2),VLOOKUP(AH501,INDEX((係数_乗用_ガソリン,係数_乗用_CNG,係数_乗用_軽油,係数_乗用_メタノール,係数_乗用_LPG),1,1,AR501):INDEX((係数_乗用_ガソリン,係数_乗用_CNG,係数_乗用_軽油,係数_乗用_メタノール,係数_乗用_LPG),125,5,AR501),2,FALSE))))))</f>
        <v/>
      </c>
      <c r="AO501" s="362" t="str">
        <f>IF(T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3,FALSE),IF(OR(AJ501=1,AJ501=2),VLOOKUP(AH501,INDEX((係数_乗用_ガソリン,係数_乗用_CNG,係数_乗用_軽油,係数_乗用_メタノール,係数_乗用_LPG),1,1,AR501):INDEX((係数_乗用_ガソリン,係数_乗用_CNG,係数_乗用_軽油,係数_乗用_メタノール,係数_乗用_LPG),125,5,AR501),3,FALSE))))))</f>
        <v/>
      </c>
      <c r="AP501" s="361" t="str">
        <f t="shared" si="195"/>
        <v/>
      </c>
      <c r="AQ501" s="363" t="str">
        <f t="shared" si="196"/>
        <v/>
      </c>
      <c r="AR501" s="361" t="str">
        <f t="shared" si="197"/>
        <v/>
      </c>
      <c r="AS501" s="363" t="str">
        <f t="shared" si="198"/>
        <v/>
      </c>
      <c r="AT501" s="364" t="str">
        <f t="shared" si="199"/>
        <v/>
      </c>
      <c r="AX501" s="607" t="b">
        <f t="shared" si="207"/>
        <v>0</v>
      </c>
      <c r="AY501" s="6" t="str">
        <f t="shared" si="208"/>
        <v>FALSEFALSEFALSE</v>
      </c>
      <c r="AZ501" s="608">
        <f t="shared" si="200"/>
        <v>0</v>
      </c>
      <c r="BA501" s="609" t="str">
        <f t="shared" si="209"/>
        <v/>
      </c>
      <c r="BB501" s="609">
        <f t="shared" si="201"/>
        <v>0</v>
      </c>
      <c r="BC501" s="604" t="str">
        <f t="shared" si="202"/>
        <v/>
      </c>
    </row>
    <row r="502" spans="1:55">
      <c r="A502" s="366">
        <v>445</v>
      </c>
      <c r="B502" s="108"/>
      <c r="C502" s="286"/>
      <c r="D502" s="287"/>
      <c r="E502" s="287"/>
      <c r="F502" s="288"/>
      <c r="G502" s="290"/>
      <c r="H502" s="107"/>
      <c r="I502" s="290"/>
      <c r="J502" s="107"/>
      <c r="K502" s="358" t="str">
        <f t="shared" si="180"/>
        <v/>
      </c>
      <c r="L502" s="358">
        <f t="shared" si="203"/>
        <v>0</v>
      </c>
      <c r="M502" s="358">
        <f t="shared" si="204"/>
        <v>0</v>
      </c>
      <c r="N502" s="359" t="str">
        <f t="shared" si="205"/>
        <v/>
      </c>
      <c r="O502" s="359" t="str">
        <f t="shared" si="181"/>
        <v/>
      </c>
      <c r="P502" s="359" t="str">
        <f t="shared" si="182"/>
        <v/>
      </c>
      <c r="Q502" s="359" t="str">
        <f t="shared" si="183"/>
        <v/>
      </c>
      <c r="R502" s="359" t="str">
        <f t="shared" si="184"/>
        <v/>
      </c>
      <c r="S502" s="359" t="str">
        <f t="shared" si="185"/>
        <v/>
      </c>
      <c r="T502" s="431"/>
      <c r="U502" s="515"/>
      <c r="V502" s="108"/>
      <c r="W502" s="109"/>
      <c r="X502" s="110"/>
      <c r="Y502" s="111"/>
      <c r="Z502" s="113"/>
      <c r="AA502" s="112"/>
      <c r="AB502" s="431" t="str">
        <f t="shared" si="186"/>
        <v/>
      </c>
      <c r="AC502" s="704" t="str">
        <f t="shared" si="206"/>
        <v/>
      </c>
      <c r="AD502" s="622"/>
      <c r="AE502" s="462"/>
      <c r="AF502" s="360" t="str">
        <f t="shared" si="187"/>
        <v/>
      </c>
      <c r="AG502" s="360" t="str">
        <f t="shared" si="188"/>
        <v/>
      </c>
      <c r="AH502" s="361" t="str">
        <f t="shared" si="189"/>
        <v/>
      </c>
      <c r="AI502" s="361" t="str">
        <f t="shared" si="190"/>
        <v/>
      </c>
      <c r="AJ502" s="361" t="str">
        <f t="shared" si="191"/>
        <v/>
      </c>
      <c r="AK502" s="361" t="str">
        <f t="shared" si="192"/>
        <v/>
      </c>
      <c r="AL502" s="361" t="str">
        <f t="shared" si="193"/>
        <v/>
      </c>
      <c r="AM502" s="361" t="str">
        <f t="shared" si="194"/>
        <v/>
      </c>
      <c r="AN502" s="362" t="str">
        <f>IF(AF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2,FALSE),IF(OR(AJ502=1,AJ502=2),VLOOKUP(AH502,INDEX((係数_乗用_ガソリン,係数_乗用_CNG,係数_乗用_軽油,係数_乗用_メタノール,係数_乗用_LPG),1,1,AR502):INDEX((係数_乗用_ガソリン,係数_乗用_CNG,係数_乗用_軽油,係数_乗用_メタノール,係数_乗用_LPG),125,5,AR502),2,FALSE))))))</f>
        <v/>
      </c>
      <c r="AO502" s="362" t="str">
        <f>IF(T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3,FALSE),IF(OR(AJ502=1,AJ502=2),VLOOKUP(AH502,INDEX((係数_乗用_ガソリン,係数_乗用_CNG,係数_乗用_軽油,係数_乗用_メタノール,係数_乗用_LPG),1,1,AR502):INDEX((係数_乗用_ガソリン,係数_乗用_CNG,係数_乗用_軽油,係数_乗用_メタノール,係数_乗用_LPG),125,5,AR502),3,FALSE))))))</f>
        <v/>
      </c>
      <c r="AP502" s="361" t="str">
        <f t="shared" si="195"/>
        <v/>
      </c>
      <c r="AQ502" s="363" t="str">
        <f t="shared" si="196"/>
        <v/>
      </c>
      <c r="AR502" s="361" t="str">
        <f t="shared" si="197"/>
        <v/>
      </c>
      <c r="AS502" s="363" t="str">
        <f t="shared" si="198"/>
        <v/>
      </c>
      <c r="AT502" s="364" t="str">
        <f t="shared" si="199"/>
        <v/>
      </c>
      <c r="AX502" s="607" t="b">
        <f t="shared" si="207"/>
        <v>0</v>
      </c>
      <c r="AY502" s="6" t="str">
        <f t="shared" si="208"/>
        <v>FALSEFALSEFALSE</v>
      </c>
      <c r="AZ502" s="608">
        <f t="shared" si="200"/>
        <v>0</v>
      </c>
      <c r="BA502" s="609" t="str">
        <f t="shared" si="209"/>
        <v/>
      </c>
      <c r="BB502" s="609">
        <f t="shared" si="201"/>
        <v>0</v>
      </c>
      <c r="BC502" s="604" t="str">
        <f t="shared" si="202"/>
        <v/>
      </c>
    </row>
    <row r="503" spans="1:55">
      <c r="A503" s="366">
        <v>446</v>
      </c>
      <c r="B503" s="108"/>
      <c r="C503" s="286"/>
      <c r="D503" s="287"/>
      <c r="E503" s="287"/>
      <c r="F503" s="288"/>
      <c r="G503" s="290"/>
      <c r="H503" s="107"/>
      <c r="I503" s="290"/>
      <c r="J503" s="107"/>
      <c r="K503" s="358" t="str">
        <f t="shared" si="180"/>
        <v/>
      </c>
      <c r="L503" s="358">
        <f t="shared" si="203"/>
        <v>0</v>
      </c>
      <c r="M503" s="358">
        <f t="shared" si="204"/>
        <v>0</v>
      </c>
      <c r="N503" s="359" t="str">
        <f t="shared" si="205"/>
        <v/>
      </c>
      <c r="O503" s="359" t="str">
        <f t="shared" si="181"/>
        <v/>
      </c>
      <c r="P503" s="359" t="str">
        <f t="shared" si="182"/>
        <v/>
      </c>
      <c r="Q503" s="359" t="str">
        <f t="shared" si="183"/>
        <v/>
      </c>
      <c r="R503" s="359" t="str">
        <f t="shared" si="184"/>
        <v/>
      </c>
      <c r="S503" s="359" t="str">
        <f t="shared" si="185"/>
        <v/>
      </c>
      <c r="T503" s="431"/>
      <c r="U503" s="515"/>
      <c r="V503" s="108"/>
      <c r="W503" s="109"/>
      <c r="X503" s="110"/>
      <c r="Y503" s="111"/>
      <c r="Z503" s="113"/>
      <c r="AA503" s="112"/>
      <c r="AB503" s="431" t="str">
        <f t="shared" si="186"/>
        <v/>
      </c>
      <c r="AC503" s="704" t="str">
        <f t="shared" si="206"/>
        <v/>
      </c>
      <c r="AD503" s="622"/>
      <c r="AE503" s="462"/>
      <c r="AF503" s="360" t="str">
        <f t="shared" si="187"/>
        <v/>
      </c>
      <c r="AG503" s="360" t="str">
        <f t="shared" si="188"/>
        <v/>
      </c>
      <c r="AH503" s="361" t="str">
        <f t="shared" si="189"/>
        <v/>
      </c>
      <c r="AI503" s="361" t="str">
        <f t="shared" si="190"/>
        <v/>
      </c>
      <c r="AJ503" s="361" t="str">
        <f t="shared" si="191"/>
        <v/>
      </c>
      <c r="AK503" s="361" t="str">
        <f t="shared" si="192"/>
        <v/>
      </c>
      <c r="AL503" s="361" t="str">
        <f t="shared" si="193"/>
        <v/>
      </c>
      <c r="AM503" s="361" t="str">
        <f t="shared" si="194"/>
        <v/>
      </c>
      <c r="AN503" s="362" t="str">
        <f>IF(AF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2,FALSE),IF(OR(AJ503=1,AJ503=2),VLOOKUP(AH503,INDEX((係数_乗用_ガソリン,係数_乗用_CNG,係数_乗用_軽油,係数_乗用_メタノール,係数_乗用_LPG),1,1,AR503):INDEX((係数_乗用_ガソリン,係数_乗用_CNG,係数_乗用_軽油,係数_乗用_メタノール,係数_乗用_LPG),125,5,AR503),2,FALSE))))))</f>
        <v/>
      </c>
      <c r="AO503" s="362" t="str">
        <f>IF(T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3,FALSE),IF(OR(AJ503=1,AJ503=2),VLOOKUP(AH503,INDEX((係数_乗用_ガソリン,係数_乗用_CNG,係数_乗用_軽油,係数_乗用_メタノール,係数_乗用_LPG),1,1,AR503):INDEX((係数_乗用_ガソリン,係数_乗用_CNG,係数_乗用_軽油,係数_乗用_メタノール,係数_乗用_LPG),125,5,AR503),3,FALSE))))))</f>
        <v/>
      </c>
      <c r="AP503" s="361" t="str">
        <f t="shared" si="195"/>
        <v/>
      </c>
      <c r="AQ503" s="363" t="str">
        <f t="shared" si="196"/>
        <v/>
      </c>
      <c r="AR503" s="361" t="str">
        <f t="shared" si="197"/>
        <v/>
      </c>
      <c r="AS503" s="363" t="str">
        <f t="shared" si="198"/>
        <v/>
      </c>
      <c r="AT503" s="364" t="str">
        <f t="shared" si="199"/>
        <v/>
      </c>
      <c r="AX503" s="607" t="b">
        <f t="shared" si="207"/>
        <v>0</v>
      </c>
      <c r="AY503" s="6" t="str">
        <f t="shared" si="208"/>
        <v>FALSEFALSEFALSE</v>
      </c>
      <c r="AZ503" s="608">
        <f t="shared" si="200"/>
        <v>0</v>
      </c>
      <c r="BA503" s="609" t="str">
        <f t="shared" si="209"/>
        <v/>
      </c>
      <c r="BB503" s="609">
        <f t="shared" si="201"/>
        <v>0</v>
      </c>
      <c r="BC503" s="604" t="str">
        <f t="shared" si="202"/>
        <v/>
      </c>
    </row>
    <row r="504" spans="1:55">
      <c r="A504" s="366">
        <v>447</v>
      </c>
      <c r="B504" s="108"/>
      <c r="C504" s="286"/>
      <c r="D504" s="287"/>
      <c r="E504" s="287"/>
      <c r="F504" s="288"/>
      <c r="G504" s="290"/>
      <c r="H504" s="107"/>
      <c r="I504" s="290"/>
      <c r="J504" s="107"/>
      <c r="K504" s="358" t="str">
        <f t="shared" si="180"/>
        <v/>
      </c>
      <c r="L504" s="358">
        <f t="shared" si="203"/>
        <v>0</v>
      </c>
      <c r="M504" s="358">
        <f t="shared" si="204"/>
        <v>0</v>
      </c>
      <c r="N504" s="359" t="str">
        <f t="shared" si="205"/>
        <v/>
      </c>
      <c r="O504" s="359" t="str">
        <f t="shared" si="181"/>
        <v/>
      </c>
      <c r="P504" s="359" t="str">
        <f t="shared" si="182"/>
        <v/>
      </c>
      <c r="Q504" s="359" t="str">
        <f t="shared" si="183"/>
        <v/>
      </c>
      <c r="R504" s="359" t="str">
        <f t="shared" si="184"/>
        <v/>
      </c>
      <c r="S504" s="359" t="str">
        <f t="shared" si="185"/>
        <v/>
      </c>
      <c r="T504" s="431"/>
      <c r="U504" s="515"/>
      <c r="V504" s="108"/>
      <c r="W504" s="109"/>
      <c r="X504" s="110"/>
      <c r="Y504" s="111"/>
      <c r="Z504" s="113"/>
      <c r="AA504" s="112"/>
      <c r="AB504" s="431" t="str">
        <f t="shared" si="186"/>
        <v/>
      </c>
      <c r="AC504" s="704" t="str">
        <f t="shared" si="206"/>
        <v/>
      </c>
      <c r="AD504" s="622"/>
      <c r="AE504" s="462"/>
      <c r="AF504" s="360" t="str">
        <f t="shared" si="187"/>
        <v/>
      </c>
      <c r="AG504" s="360" t="str">
        <f t="shared" si="188"/>
        <v/>
      </c>
      <c r="AH504" s="361" t="str">
        <f t="shared" si="189"/>
        <v/>
      </c>
      <c r="AI504" s="361" t="str">
        <f t="shared" si="190"/>
        <v/>
      </c>
      <c r="AJ504" s="361" t="str">
        <f t="shared" si="191"/>
        <v/>
      </c>
      <c r="AK504" s="361" t="str">
        <f t="shared" si="192"/>
        <v/>
      </c>
      <c r="AL504" s="361" t="str">
        <f t="shared" si="193"/>
        <v/>
      </c>
      <c r="AM504" s="361" t="str">
        <f t="shared" si="194"/>
        <v/>
      </c>
      <c r="AN504" s="362" t="str">
        <f>IF(AF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2,FALSE),IF(OR(AJ504=1,AJ504=2),VLOOKUP(AH504,INDEX((係数_乗用_ガソリン,係数_乗用_CNG,係数_乗用_軽油,係数_乗用_メタノール,係数_乗用_LPG),1,1,AR504):INDEX((係数_乗用_ガソリン,係数_乗用_CNG,係数_乗用_軽油,係数_乗用_メタノール,係数_乗用_LPG),125,5,AR504),2,FALSE))))))</f>
        <v/>
      </c>
      <c r="AO504" s="362" t="str">
        <f>IF(T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3,FALSE),IF(OR(AJ504=1,AJ504=2),VLOOKUP(AH504,INDEX((係数_乗用_ガソリン,係数_乗用_CNG,係数_乗用_軽油,係数_乗用_メタノール,係数_乗用_LPG),1,1,AR504):INDEX((係数_乗用_ガソリン,係数_乗用_CNG,係数_乗用_軽油,係数_乗用_メタノール,係数_乗用_LPG),125,5,AR504),3,FALSE))))))</f>
        <v/>
      </c>
      <c r="AP504" s="361" t="str">
        <f t="shared" si="195"/>
        <v/>
      </c>
      <c r="AQ504" s="363" t="str">
        <f t="shared" si="196"/>
        <v/>
      </c>
      <c r="AR504" s="361" t="str">
        <f t="shared" si="197"/>
        <v/>
      </c>
      <c r="AS504" s="363" t="str">
        <f t="shared" si="198"/>
        <v/>
      </c>
      <c r="AT504" s="364" t="str">
        <f t="shared" si="199"/>
        <v/>
      </c>
      <c r="AX504" s="607" t="b">
        <f t="shared" si="207"/>
        <v>0</v>
      </c>
      <c r="AY504" s="6" t="str">
        <f t="shared" si="208"/>
        <v>FALSEFALSEFALSE</v>
      </c>
      <c r="AZ504" s="608">
        <f t="shared" si="200"/>
        <v>0</v>
      </c>
      <c r="BA504" s="609" t="str">
        <f t="shared" si="209"/>
        <v/>
      </c>
      <c r="BB504" s="609">
        <f t="shared" si="201"/>
        <v>0</v>
      </c>
      <c r="BC504" s="604" t="str">
        <f t="shared" si="202"/>
        <v/>
      </c>
    </row>
    <row r="505" spans="1:55">
      <c r="A505" s="366">
        <v>448</v>
      </c>
      <c r="B505" s="108"/>
      <c r="C505" s="286"/>
      <c r="D505" s="287"/>
      <c r="E505" s="287"/>
      <c r="F505" s="288"/>
      <c r="G505" s="290"/>
      <c r="H505" s="107"/>
      <c r="I505" s="290"/>
      <c r="J505" s="107"/>
      <c r="K505" s="358" t="str">
        <f t="shared" si="180"/>
        <v/>
      </c>
      <c r="L505" s="358">
        <f t="shared" si="203"/>
        <v>0</v>
      </c>
      <c r="M505" s="358">
        <f t="shared" si="204"/>
        <v>0</v>
      </c>
      <c r="N505" s="359" t="str">
        <f t="shared" si="205"/>
        <v/>
      </c>
      <c r="O505" s="359" t="str">
        <f t="shared" si="181"/>
        <v/>
      </c>
      <c r="P505" s="359" t="str">
        <f t="shared" si="182"/>
        <v/>
      </c>
      <c r="Q505" s="359" t="str">
        <f t="shared" si="183"/>
        <v/>
      </c>
      <c r="R505" s="359" t="str">
        <f t="shared" si="184"/>
        <v/>
      </c>
      <c r="S505" s="359" t="str">
        <f t="shared" si="185"/>
        <v/>
      </c>
      <c r="T505" s="431"/>
      <c r="U505" s="515"/>
      <c r="V505" s="108"/>
      <c r="W505" s="109"/>
      <c r="X505" s="110"/>
      <c r="Y505" s="111"/>
      <c r="Z505" s="113"/>
      <c r="AA505" s="112"/>
      <c r="AB505" s="431" t="str">
        <f t="shared" si="186"/>
        <v/>
      </c>
      <c r="AC505" s="704" t="str">
        <f t="shared" si="206"/>
        <v/>
      </c>
      <c r="AD505" s="622"/>
      <c r="AE505" s="462"/>
      <c r="AF505" s="360" t="str">
        <f t="shared" si="187"/>
        <v/>
      </c>
      <c r="AG505" s="360" t="str">
        <f t="shared" si="188"/>
        <v/>
      </c>
      <c r="AH505" s="361" t="str">
        <f t="shared" si="189"/>
        <v/>
      </c>
      <c r="AI505" s="361" t="str">
        <f t="shared" si="190"/>
        <v/>
      </c>
      <c r="AJ505" s="361" t="str">
        <f t="shared" si="191"/>
        <v/>
      </c>
      <c r="AK505" s="361" t="str">
        <f t="shared" si="192"/>
        <v/>
      </c>
      <c r="AL505" s="361" t="str">
        <f t="shared" si="193"/>
        <v/>
      </c>
      <c r="AM505" s="361" t="str">
        <f t="shared" si="194"/>
        <v/>
      </c>
      <c r="AN505" s="362" t="str">
        <f>IF(AF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2,FALSE),IF(OR(AJ505=1,AJ505=2),VLOOKUP(AH505,INDEX((係数_乗用_ガソリン,係数_乗用_CNG,係数_乗用_軽油,係数_乗用_メタノール,係数_乗用_LPG),1,1,AR505):INDEX((係数_乗用_ガソリン,係数_乗用_CNG,係数_乗用_軽油,係数_乗用_メタノール,係数_乗用_LPG),125,5,AR505),2,FALSE))))))</f>
        <v/>
      </c>
      <c r="AO505" s="362" t="str">
        <f>IF(T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3,FALSE),IF(OR(AJ505=1,AJ505=2),VLOOKUP(AH505,INDEX((係数_乗用_ガソリン,係数_乗用_CNG,係数_乗用_軽油,係数_乗用_メタノール,係数_乗用_LPG),1,1,AR505):INDEX((係数_乗用_ガソリン,係数_乗用_CNG,係数_乗用_軽油,係数_乗用_メタノール,係数_乗用_LPG),125,5,AR505),3,FALSE))))))</f>
        <v/>
      </c>
      <c r="AP505" s="361" t="str">
        <f t="shared" si="195"/>
        <v/>
      </c>
      <c r="AQ505" s="363" t="str">
        <f t="shared" si="196"/>
        <v/>
      </c>
      <c r="AR505" s="361" t="str">
        <f t="shared" si="197"/>
        <v/>
      </c>
      <c r="AS505" s="363" t="str">
        <f t="shared" si="198"/>
        <v/>
      </c>
      <c r="AT505" s="364" t="str">
        <f t="shared" si="199"/>
        <v/>
      </c>
      <c r="AX505" s="607" t="b">
        <f t="shared" si="207"/>
        <v>0</v>
      </c>
      <c r="AY505" s="6" t="str">
        <f t="shared" si="208"/>
        <v>FALSEFALSEFALSE</v>
      </c>
      <c r="AZ505" s="608">
        <f t="shared" si="200"/>
        <v>0</v>
      </c>
      <c r="BA505" s="609" t="str">
        <f t="shared" si="209"/>
        <v/>
      </c>
      <c r="BB505" s="609">
        <f t="shared" si="201"/>
        <v>0</v>
      </c>
      <c r="BC505" s="604" t="str">
        <f t="shared" si="202"/>
        <v/>
      </c>
    </row>
    <row r="506" spans="1:55">
      <c r="A506" s="366">
        <v>449</v>
      </c>
      <c r="B506" s="108"/>
      <c r="C506" s="286"/>
      <c r="D506" s="287"/>
      <c r="E506" s="287"/>
      <c r="F506" s="288"/>
      <c r="G506" s="290"/>
      <c r="H506" s="107"/>
      <c r="I506" s="290"/>
      <c r="J506" s="107"/>
      <c r="K506" s="358" t="str">
        <f t="shared" ref="K506:K557" si="210">C506&amp;D506&amp;E506&amp;F506</f>
        <v/>
      </c>
      <c r="L506" s="358">
        <f t="shared" si="203"/>
        <v>0</v>
      </c>
      <c r="M506" s="358">
        <f t="shared" si="204"/>
        <v>0</v>
      </c>
      <c r="N506" s="359" t="str">
        <f t="shared" si="205"/>
        <v/>
      </c>
      <c r="O506" s="359" t="str">
        <f t="shared" ref="O506:O557" si="211">IF(AND($N506&lt;&gt;"ERROR",$L506&lt;=$U$50,$M506&lt;=$U$50,$M506&lt;&gt;0),"(減車済)","")</f>
        <v/>
      </c>
      <c r="P506" s="359" t="str">
        <f t="shared" ref="P506:P557" si="212">IF(AND($N506&lt;&gt;"ERROR",$L506&lt;$U$50,AND($M506&gt;$U$50,$M506&lt;=$W$50),$M506&lt;&gt;0),"減車","")</f>
        <v/>
      </c>
      <c r="Q506" s="359" t="str">
        <f t="shared" ref="Q506:Q557" si="213">IF(AND($N506&lt;&gt;"ERROR",$L506&gt;$U$50,$M506&lt;=$W$50,$M506&lt;&gt;0),"一時使用","")</f>
        <v/>
      </c>
      <c r="R506" s="359" t="str">
        <f t="shared" ref="R506:R557" si="214">IF(AND($N506&lt;&gt;"ERROR",AND($L506&gt;0,$L506&lt;=$U$50),$M506=0),"継続","")</f>
        <v/>
      </c>
      <c r="S506" s="359" t="str">
        <f t="shared" ref="S506:S557" si="215">IF(AND($N506&lt;&gt;"ERROR",AND($L506&gt;$U$50),$M506=0),"新規","")</f>
        <v/>
      </c>
      <c r="T506" s="431"/>
      <c r="U506" s="515"/>
      <c r="V506" s="108"/>
      <c r="W506" s="109"/>
      <c r="X506" s="110"/>
      <c r="Y506" s="111"/>
      <c r="Z506" s="113"/>
      <c r="AA506" s="112"/>
      <c r="AB506" s="431" t="str">
        <f t="shared" ref="AB506:AB557" si="216">IF(AF506="","",IF(AM506=1,VLOOKUP(AN506,低公害車判別,2,FALSE),IF(AM506=3,VLOOKUP(AN506,低公害車判別,2,FALSE),IF(AM506=4,VLOOKUP(AO506,低公害車判別,2,FALSE),"低公害車"))))</f>
        <v/>
      </c>
      <c r="AC506" s="704" t="str">
        <f t="shared" si="206"/>
        <v/>
      </c>
      <c r="AD506" s="622"/>
      <c r="AE506" s="462"/>
      <c r="AF506" s="360" t="str">
        <f t="shared" ref="AF506:AF557" si="217">IF(OR(T506="(減車済)",T506=""),"",1)</f>
        <v/>
      </c>
      <c r="AG506" s="360" t="str">
        <f t="shared" ref="AG506:AG557" si="218">IF(OR(T506="継続",T506="新規"),1,"")</f>
        <v/>
      </c>
      <c r="AH506" s="361" t="str">
        <f t="shared" ref="AH506:AH557" si="219">IF(AF506="","",UPPER(ASC(X506)))</f>
        <v/>
      </c>
      <c r="AI506" s="361" t="str">
        <f t="shared" ref="AI506:AI557" si="220">IF(AF506="","",IF(V506="","",IF(V506="普通",1,IF(V506="小型",2,0))))</f>
        <v/>
      </c>
      <c r="AJ506" s="361" t="str">
        <f t="shared" ref="AJ506:AJ557" si="221">IF(AF506="","",IF(W506="","",VLOOKUP(W506,用途,2,FALSE)))</f>
        <v/>
      </c>
      <c r="AK506" s="361" t="str">
        <f t="shared" ref="AK506:AK557" si="222">IF(AF506="","",IF(Y506="","",IF(Y506&lt;=10,1,IF(Y506&lt;30,2,IF(Y506&gt;=30,3,0)))))</f>
        <v/>
      </c>
      <c r="AL506" s="361" t="str">
        <f t="shared" ref="AL506:AL557" si="223">IF(AF506="","",IF(Z506="","",IF(Z506&lt;=1.7*1000,1,IF(Z506&lt;=2.5*1000,2,IF(Z506&lt;=3.5*1000,3,IF(Z506&lt;8*1000,4,IF(Z506&gt;=8*1000,5,"")))))))</f>
        <v/>
      </c>
      <c r="AM506" s="361" t="str">
        <f t="shared" ref="AM506:AM557" si="224">IF(AF506="","",IF(AA506="","",VLOOKUP(AA506,燃料の種類,2,FALSE)))</f>
        <v/>
      </c>
      <c r="AN506" s="362" t="str">
        <f>IF(AF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2,FALSE),IF(OR(AJ506=1,AJ506=2),VLOOKUP(AH506,INDEX((係数_乗用_ガソリン,係数_乗用_CNG,係数_乗用_軽油,係数_乗用_メタノール,係数_乗用_LPG),1,1,AR506):INDEX((係数_乗用_ガソリン,係数_乗用_CNG,係数_乗用_軽油,係数_乗用_メタノール,係数_乗用_LPG),125,5,AR506),2,FALSE))))))</f>
        <v/>
      </c>
      <c r="AO506" s="362" t="str">
        <f>IF(T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3,FALSE),IF(OR(AJ506=1,AJ506=2),VLOOKUP(AH506,INDEX((係数_乗用_ガソリン,係数_乗用_CNG,係数_乗用_軽油,係数_乗用_メタノール,係数_乗用_LPG),1,1,AR506):INDEX((係数_乗用_ガソリン,係数_乗用_CNG,係数_乗用_軽油,係数_乗用_メタノール,係数_乗用_LPG),125,5,AR506),3,FALSE))))))</f>
        <v/>
      </c>
      <c r="AP506" s="361" t="str">
        <f t="shared" ref="AP506:AP557" si="225">IF((AF506="")+(AC506=""),"",IF(燃料区分1=4,VLOOKUP(AO506,排ガス低減レベル,2,FALSE),VLOOKUP(AC506,排ガス低減レベル,2,FALSE)))</f>
        <v/>
      </c>
      <c r="AQ506" s="363" t="str">
        <f t="shared" ref="AQ506:AQ557" si="226">IF(AG506="","",IF(AJ506=3,B506&amp;"-"&amp;SUM(AJ506*100,AK506*10,AL506)&amp;"A",IF(OR(AJ506=2,AJ506=4,AJ506=6),B506&amp;"-"&amp;AL506*10&amp;"A",IF(AJ506=1,B506&amp;"-"&amp;AJ506&amp;"A",IF(AJ506=5,B506&amp;"-"&amp;SUM(AJ506*100,AI506*10,AL506)&amp;"A","")))))</f>
        <v/>
      </c>
      <c r="AR506" s="361" t="str">
        <f t="shared" ref="AR506:AR557" si="227">IF(OR(AM506=1,AM506=2,AM506=11),1,IF(AM506=6,2,IF(OR(AM506=4,AM506=5,AM506=10),3,IF(AM506=7,4,IF(AM506=3,5, IF(OR(AM506=8,AM506=9),6,""))))))</f>
        <v/>
      </c>
      <c r="AS506" s="363" t="str">
        <f t="shared" ref="AS506:AS557" si="228">IF(AG506="","",B506&amp;"-"&amp;AM506)</f>
        <v/>
      </c>
      <c r="AT506" s="364" t="str">
        <f t="shared" ref="AT506:AT557" si="229">IF(AF506="","",VLOOKUP(T506,車両の増減,2,FALSE))</f>
        <v/>
      </c>
      <c r="AX506" s="607" t="b">
        <f t="shared" si="207"/>
        <v>0</v>
      </c>
      <c r="AY506" s="6" t="str">
        <f t="shared" si="208"/>
        <v>FALSEFALSEFALSE</v>
      </c>
      <c r="AZ506" s="608">
        <f t="shared" ref="AZ506:AZ557" si="230">AA506</f>
        <v>0</v>
      </c>
      <c r="BA506" s="609" t="str">
        <f t="shared" si="209"/>
        <v/>
      </c>
      <c r="BB506" s="609">
        <f t="shared" ref="BB506:BB557" si="231">LEN(X506)</f>
        <v>0</v>
      </c>
      <c r="BC506" s="604" t="str">
        <f t="shared" ref="BC506:BC557" si="232">MID(X506,2,1)</f>
        <v/>
      </c>
    </row>
    <row r="507" spans="1:55">
      <c r="A507" s="366">
        <v>450</v>
      </c>
      <c r="B507" s="108"/>
      <c r="C507" s="286"/>
      <c r="D507" s="287"/>
      <c r="E507" s="287"/>
      <c r="F507" s="288"/>
      <c r="G507" s="290"/>
      <c r="H507" s="107"/>
      <c r="I507" s="290"/>
      <c r="J507" s="107"/>
      <c r="K507" s="358" t="str">
        <f t="shared" si="210"/>
        <v/>
      </c>
      <c r="L507" s="358">
        <f t="shared" ref="L507:L557" si="233">IF(G507&gt;0,DATE((G507),(H507+1),0),0)</f>
        <v>0</v>
      </c>
      <c r="M507" s="358">
        <f t="shared" ref="M507:M557" si="234">IF(I507&gt;0,DATE((I507),(J507+1),0),0)</f>
        <v>0</v>
      </c>
      <c r="N507" s="359" t="str">
        <f t="shared" ref="N507:N557" si="235">IF(OR($L507&gt;$U$49,$M507&gt;$U$49,AND($L507&gt;$M507,$M507&lt;&gt;0),AND($L507=0,$M507&lt;&gt;0)),"ERROR","")</f>
        <v/>
      </c>
      <c r="O507" s="359" t="str">
        <f t="shared" si="211"/>
        <v/>
      </c>
      <c r="P507" s="359" t="str">
        <f t="shared" si="212"/>
        <v/>
      </c>
      <c r="Q507" s="359" t="str">
        <f t="shared" si="213"/>
        <v/>
      </c>
      <c r="R507" s="359" t="str">
        <f t="shared" si="214"/>
        <v/>
      </c>
      <c r="S507" s="359" t="str">
        <f t="shared" si="215"/>
        <v/>
      </c>
      <c r="T507" s="431"/>
      <c r="U507" s="515"/>
      <c r="V507" s="108"/>
      <c r="W507" s="109"/>
      <c r="X507" s="110"/>
      <c r="Y507" s="111"/>
      <c r="Z507" s="113"/>
      <c r="AA507" s="112"/>
      <c r="AB507" s="431" t="str">
        <f t="shared" si="216"/>
        <v/>
      </c>
      <c r="AC507" s="704" t="str">
        <f t="shared" ref="AC507:AC557" si="236">IF(AF507="","",IF((AN507="")+(AN507="－"),IF((AO507="")+(AO507=0),"－",AO507),IF((AN507="PM☆☆☆")+(AN507="☆及びPM☆☆☆")+(AN507="☆☆及びPM☆☆☆")+(AN507="☆☆☆及びPM☆☆☆"),"PM☆☆☆",IF((AN507="PM☆☆☆☆")+(AN507="☆及びPM☆☆☆☆")+(AN507="☆☆及びPM☆☆☆☆")+(AN507="☆☆☆及びPM☆☆☆☆"),"PM☆☆☆☆",IF((AN507="新☆")+(AN507="新NOx☆")+(AN507="新PM☆"),"新☆（新長期）",AN507)))))</f>
        <v/>
      </c>
      <c r="AD507" s="622"/>
      <c r="AE507" s="462"/>
      <c r="AF507" s="360" t="str">
        <f t="shared" si="217"/>
        <v/>
      </c>
      <c r="AG507" s="360" t="str">
        <f t="shared" si="218"/>
        <v/>
      </c>
      <c r="AH507" s="361" t="str">
        <f t="shared" si="219"/>
        <v/>
      </c>
      <c r="AI507" s="361" t="str">
        <f t="shared" si="220"/>
        <v/>
      </c>
      <c r="AJ507" s="361" t="str">
        <f t="shared" si="221"/>
        <v/>
      </c>
      <c r="AK507" s="361" t="str">
        <f t="shared" si="222"/>
        <v/>
      </c>
      <c r="AL507" s="361" t="str">
        <f t="shared" si="223"/>
        <v/>
      </c>
      <c r="AM507" s="361" t="str">
        <f t="shared" si="224"/>
        <v/>
      </c>
      <c r="AN507" s="362" t="str">
        <f>IF(AF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2,FALSE),IF(OR(AJ507=1,AJ507=2),VLOOKUP(AH507,INDEX((係数_乗用_ガソリン,係数_乗用_CNG,係数_乗用_軽油,係数_乗用_メタノール,係数_乗用_LPG),1,1,AR507):INDEX((係数_乗用_ガソリン,係数_乗用_CNG,係数_乗用_軽油,係数_乗用_メタノール,係数_乗用_LPG),125,5,AR507),2,FALSE))))))</f>
        <v/>
      </c>
      <c r="AO507" s="362" t="str">
        <f>IF(T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3,FALSE),IF(OR(AJ507=1,AJ507=2),VLOOKUP(AH507,INDEX((係数_乗用_ガソリン,係数_乗用_CNG,係数_乗用_軽油,係数_乗用_メタノール,係数_乗用_LPG),1,1,AR507):INDEX((係数_乗用_ガソリン,係数_乗用_CNG,係数_乗用_軽油,係数_乗用_メタノール,係数_乗用_LPG),125,5,AR507),3,FALSE))))))</f>
        <v/>
      </c>
      <c r="AP507" s="361" t="str">
        <f t="shared" si="225"/>
        <v/>
      </c>
      <c r="AQ507" s="363" t="str">
        <f t="shared" si="226"/>
        <v/>
      </c>
      <c r="AR507" s="361" t="str">
        <f t="shared" si="227"/>
        <v/>
      </c>
      <c r="AS507" s="363" t="str">
        <f t="shared" si="228"/>
        <v/>
      </c>
      <c r="AT507" s="364" t="str">
        <f t="shared" si="229"/>
        <v/>
      </c>
      <c r="AX507" s="607" t="b">
        <f t="shared" ref="AX507:AX557" si="237">IF(AY507="FALSEFALSEFALSEFALSE","ハイブリッド")</f>
        <v>0</v>
      </c>
      <c r="AY507" s="6" t="str">
        <f t="shared" ref="AY507:AY557" si="238">EXACT(AZ507,BA507)&amp;IF(BA507="","")&amp;IF(AZ507="電気",TRUE)&amp;IF(AZ507="LPG",TRUE)</f>
        <v>FALSEFALSEFALSE</v>
      </c>
      <c r="AZ507" s="608">
        <f t="shared" si="230"/>
        <v>0</v>
      </c>
      <c r="BA507" s="609" t="str">
        <f t="shared" ref="BA507:BA557" si="239">IF(COUNTIFS(BC507,"*A*",BB507,"3"),"ハイブリッド(ガソリン)","")</f>
        <v/>
      </c>
      <c r="BB507" s="609">
        <f t="shared" si="231"/>
        <v>0</v>
      </c>
      <c r="BC507" s="604" t="str">
        <f t="shared" si="232"/>
        <v/>
      </c>
    </row>
    <row r="508" spans="1:55">
      <c r="A508" s="366">
        <v>451</v>
      </c>
      <c r="B508" s="108"/>
      <c r="C508" s="286"/>
      <c r="D508" s="287"/>
      <c r="E508" s="287"/>
      <c r="F508" s="288"/>
      <c r="G508" s="290"/>
      <c r="H508" s="107"/>
      <c r="I508" s="290"/>
      <c r="J508" s="107"/>
      <c r="K508" s="358" t="str">
        <f t="shared" si="210"/>
        <v/>
      </c>
      <c r="L508" s="358">
        <f t="shared" si="233"/>
        <v>0</v>
      </c>
      <c r="M508" s="358">
        <f t="shared" si="234"/>
        <v>0</v>
      </c>
      <c r="N508" s="359" t="str">
        <f t="shared" si="235"/>
        <v/>
      </c>
      <c r="O508" s="359" t="str">
        <f t="shared" si="211"/>
        <v/>
      </c>
      <c r="P508" s="359" t="str">
        <f t="shared" si="212"/>
        <v/>
      </c>
      <c r="Q508" s="359" t="str">
        <f t="shared" si="213"/>
        <v/>
      </c>
      <c r="R508" s="359" t="str">
        <f t="shared" si="214"/>
        <v/>
      </c>
      <c r="S508" s="359" t="str">
        <f t="shared" si="215"/>
        <v/>
      </c>
      <c r="T508" s="431"/>
      <c r="U508" s="515"/>
      <c r="V508" s="108"/>
      <c r="W508" s="109"/>
      <c r="X508" s="110"/>
      <c r="Y508" s="111"/>
      <c r="Z508" s="113"/>
      <c r="AA508" s="112"/>
      <c r="AB508" s="431" t="str">
        <f t="shared" si="216"/>
        <v/>
      </c>
      <c r="AC508" s="704" t="str">
        <f t="shared" si="236"/>
        <v/>
      </c>
      <c r="AD508" s="622"/>
      <c r="AE508" s="462"/>
      <c r="AF508" s="360" t="str">
        <f t="shared" si="217"/>
        <v/>
      </c>
      <c r="AG508" s="360" t="str">
        <f t="shared" si="218"/>
        <v/>
      </c>
      <c r="AH508" s="361" t="str">
        <f t="shared" si="219"/>
        <v/>
      </c>
      <c r="AI508" s="361" t="str">
        <f t="shared" si="220"/>
        <v/>
      </c>
      <c r="AJ508" s="361" t="str">
        <f t="shared" si="221"/>
        <v/>
      </c>
      <c r="AK508" s="361" t="str">
        <f t="shared" si="222"/>
        <v/>
      </c>
      <c r="AL508" s="361" t="str">
        <f t="shared" si="223"/>
        <v/>
      </c>
      <c r="AM508" s="361" t="str">
        <f t="shared" si="224"/>
        <v/>
      </c>
      <c r="AN508" s="362" t="str">
        <f>IF(AF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2,FALSE),IF(OR(AJ508=1,AJ508=2),VLOOKUP(AH508,INDEX((係数_乗用_ガソリン,係数_乗用_CNG,係数_乗用_軽油,係数_乗用_メタノール,係数_乗用_LPG),1,1,AR508):INDEX((係数_乗用_ガソリン,係数_乗用_CNG,係数_乗用_軽油,係数_乗用_メタノール,係数_乗用_LPG),125,5,AR508),2,FALSE))))))</f>
        <v/>
      </c>
      <c r="AO508" s="362" t="str">
        <f>IF(T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3,FALSE),IF(OR(AJ508=1,AJ508=2),VLOOKUP(AH508,INDEX((係数_乗用_ガソリン,係数_乗用_CNG,係数_乗用_軽油,係数_乗用_メタノール,係数_乗用_LPG),1,1,AR508):INDEX((係数_乗用_ガソリン,係数_乗用_CNG,係数_乗用_軽油,係数_乗用_メタノール,係数_乗用_LPG),125,5,AR508),3,FALSE))))))</f>
        <v/>
      </c>
      <c r="AP508" s="361" t="str">
        <f t="shared" si="225"/>
        <v/>
      </c>
      <c r="AQ508" s="363" t="str">
        <f t="shared" si="226"/>
        <v/>
      </c>
      <c r="AR508" s="361" t="str">
        <f t="shared" si="227"/>
        <v/>
      </c>
      <c r="AS508" s="363" t="str">
        <f t="shared" si="228"/>
        <v/>
      </c>
      <c r="AT508" s="364" t="str">
        <f t="shared" si="229"/>
        <v/>
      </c>
      <c r="AX508" s="607" t="b">
        <f t="shared" si="237"/>
        <v>0</v>
      </c>
      <c r="AY508" s="6" t="str">
        <f t="shared" si="238"/>
        <v>FALSEFALSEFALSE</v>
      </c>
      <c r="AZ508" s="608">
        <f t="shared" si="230"/>
        <v>0</v>
      </c>
      <c r="BA508" s="609" t="str">
        <f t="shared" si="239"/>
        <v/>
      </c>
      <c r="BB508" s="609">
        <f t="shared" si="231"/>
        <v>0</v>
      </c>
      <c r="BC508" s="604" t="str">
        <f t="shared" si="232"/>
        <v/>
      </c>
    </row>
    <row r="509" spans="1:55">
      <c r="A509" s="366">
        <v>452</v>
      </c>
      <c r="B509" s="108"/>
      <c r="C509" s="286"/>
      <c r="D509" s="287"/>
      <c r="E509" s="287"/>
      <c r="F509" s="288"/>
      <c r="G509" s="290"/>
      <c r="H509" s="107"/>
      <c r="I509" s="290"/>
      <c r="J509" s="107"/>
      <c r="K509" s="358" t="str">
        <f t="shared" si="210"/>
        <v/>
      </c>
      <c r="L509" s="358">
        <f t="shared" si="233"/>
        <v>0</v>
      </c>
      <c r="M509" s="358">
        <f t="shared" si="234"/>
        <v>0</v>
      </c>
      <c r="N509" s="359" t="str">
        <f t="shared" si="235"/>
        <v/>
      </c>
      <c r="O509" s="359" t="str">
        <f t="shared" si="211"/>
        <v/>
      </c>
      <c r="P509" s="359" t="str">
        <f t="shared" si="212"/>
        <v/>
      </c>
      <c r="Q509" s="359" t="str">
        <f t="shared" si="213"/>
        <v/>
      </c>
      <c r="R509" s="359" t="str">
        <f t="shared" si="214"/>
        <v/>
      </c>
      <c r="S509" s="359" t="str">
        <f t="shared" si="215"/>
        <v/>
      </c>
      <c r="T509" s="431"/>
      <c r="U509" s="515"/>
      <c r="V509" s="108"/>
      <c r="W509" s="109"/>
      <c r="X509" s="110"/>
      <c r="Y509" s="111"/>
      <c r="Z509" s="113"/>
      <c r="AA509" s="112"/>
      <c r="AB509" s="431" t="str">
        <f t="shared" si="216"/>
        <v/>
      </c>
      <c r="AC509" s="704" t="str">
        <f t="shared" si="236"/>
        <v/>
      </c>
      <c r="AD509" s="622"/>
      <c r="AE509" s="462"/>
      <c r="AF509" s="360" t="str">
        <f t="shared" si="217"/>
        <v/>
      </c>
      <c r="AG509" s="360" t="str">
        <f t="shared" si="218"/>
        <v/>
      </c>
      <c r="AH509" s="361" t="str">
        <f t="shared" si="219"/>
        <v/>
      </c>
      <c r="AI509" s="361" t="str">
        <f t="shared" si="220"/>
        <v/>
      </c>
      <c r="AJ509" s="361" t="str">
        <f t="shared" si="221"/>
        <v/>
      </c>
      <c r="AK509" s="361" t="str">
        <f t="shared" si="222"/>
        <v/>
      </c>
      <c r="AL509" s="361" t="str">
        <f t="shared" si="223"/>
        <v/>
      </c>
      <c r="AM509" s="361" t="str">
        <f t="shared" si="224"/>
        <v/>
      </c>
      <c r="AN509" s="362" t="str">
        <f>IF(AF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2,FALSE),IF(OR(AJ509=1,AJ509=2),VLOOKUP(AH509,INDEX((係数_乗用_ガソリン,係数_乗用_CNG,係数_乗用_軽油,係数_乗用_メタノール,係数_乗用_LPG),1,1,AR509):INDEX((係数_乗用_ガソリン,係数_乗用_CNG,係数_乗用_軽油,係数_乗用_メタノール,係数_乗用_LPG),125,5,AR509),2,FALSE))))))</f>
        <v/>
      </c>
      <c r="AO509" s="362" t="str">
        <f>IF(T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3,FALSE),IF(OR(AJ509=1,AJ509=2),VLOOKUP(AH509,INDEX((係数_乗用_ガソリン,係数_乗用_CNG,係数_乗用_軽油,係数_乗用_メタノール,係数_乗用_LPG),1,1,AR509):INDEX((係数_乗用_ガソリン,係数_乗用_CNG,係数_乗用_軽油,係数_乗用_メタノール,係数_乗用_LPG),125,5,AR509),3,FALSE))))))</f>
        <v/>
      </c>
      <c r="AP509" s="361" t="str">
        <f t="shared" si="225"/>
        <v/>
      </c>
      <c r="AQ509" s="363" t="str">
        <f t="shared" si="226"/>
        <v/>
      </c>
      <c r="AR509" s="361" t="str">
        <f t="shared" si="227"/>
        <v/>
      </c>
      <c r="AS509" s="363" t="str">
        <f t="shared" si="228"/>
        <v/>
      </c>
      <c r="AT509" s="364" t="str">
        <f t="shared" si="229"/>
        <v/>
      </c>
      <c r="AX509" s="607" t="b">
        <f t="shared" si="237"/>
        <v>0</v>
      </c>
      <c r="AY509" s="6" t="str">
        <f t="shared" si="238"/>
        <v>FALSEFALSEFALSE</v>
      </c>
      <c r="AZ509" s="608">
        <f t="shared" si="230"/>
        <v>0</v>
      </c>
      <c r="BA509" s="609" t="str">
        <f t="shared" si="239"/>
        <v/>
      </c>
      <c r="BB509" s="609">
        <f t="shared" si="231"/>
        <v>0</v>
      </c>
      <c r="BC509" s="604" t="str">
        <f t="shared" si="232"/>
        <v/>
      </c>
    </row>
    <row r="510" spans="1:55">
      <c r="A510" s="366">
        <v>453</v>
      </c>
      <c r="B510" s="108"/>
      <c r="C510" s="286"/>
      <c r="D510" s="287"/>
      <c r="E510" s="287"/>
      <c r="F510" s="288"/>
      <c r="G510" s="290"/>
      <c r="H510" s="107"/>
      <c r="I510" s="290"/>
      <c r="J510" s="107"/>
      <c r="K510" s="358" t="str">
        <f t="shared" si="210"/>
        <v/>
      </c>
      <c r="L510" s="358">
        <f t="shared" si="233"/>
        <v>0</v>
      </c>
      <c r="M510" s="358">
        <f t="shared" si="234"/>
        <v>0</v>
      </c>
      <c r="N510" s="359" t="str">
        <f t="shared" si="235"/>
        <v/>
      </c>
      <c r="O510" s="359" t="str">
        <f t="shared" si="211"/>
        <v/>
      </c>
      <c r="P510" s="359" t="str">
        <f t="shared" si="212"/>
        <v/>
      </c>
      <c r="Q510" s="359" t="str">
        <f t="shared" si="213"/>
        <v/>
      </c>
      <c r="R510" s="359" t="str">
        <f t="shared" si="214"/>
        <v/>
      </c>
      <c r="S510" s="359" t="str">
        <f t="shared" si="215"/>
        <v/>
      </c>
      <c r="T510" s="431"/>
      <c r="U510" s="515"/>
      <c r="V510" s="108"/>
      <c r="W510" s="109"/>
      <c r="X510" s="110"/>
      <c r="Y510" s="111"/>
      <c r="Z510" s="113"/>
      <c r="AA510" s="112"/>
      <c r="AB510" s="431" t="str">
        <f t="shared" si="216"/>
        <v/>
      </c>
      <c r="AC510" s="704" t="str">
        <f t="shared" si="236"/>
        <v/>
      </c>
      <c r="AD510" s="622"/>
      <c r="AE510" s="462"/>
      <c r="AF510" s="360" t="str">
        <f t="shared" si="217"/>
        <v/>
      </c>
      <c r="AG510" s="360" t="str">
        <f t="shared" si="218"/>
        <v/>
      </c>
      <c r="AH510" s="361" t="str">
        <f t="shared" si="219"/>
        <v/>
      </c>
      <c r="AI510" s="361" t="str">
        <f t="shared" si="220"/>
        <v/>
      </c>
      <c r="AJ510" s="361" t="str">
        <f t="shared" si="221"/>
        <v/>
      </c>
      <c r="AK510" s="361" t="str">
        <f t="shared" si="222"/>
        <v/>
      </c>
      <c r="AL510" s="361" t="str">
        <f t="shared" si="223"/>
        <v/>
      </c>
      <c r="AM510" s="361" t="str">
        <f t="shared" si="224"/>
        <v/>
      </c>
      <c r="AN510" s="362" t="str">
        <f>IF(AF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2,FALSE),IF(OR(AJ510=1,AJ510=2),VLOOKUP(AH510,INDEX((係数_乗用_ガソリン,係数_乗用_CNG,係数_乗用_軽油,係数_乗用_メタノール,係数_乗用_LPG),1,1,AR510):INDEX((係数_乗用_ガソリン,係数_乗用_CNG,係数_乗用_軽油,係数_乗用_メタノール,係数_乗用_LPG),125,5,AR510),2,FALSE))))))</f>
        <v/>
      </c>
      <c r="AO510" s="362" t="str">
        <f>IF(T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3,FALSE),IF(OR(AJ510=1,AJ510=2),VLOOKUP(AH510,INDEX((係数_乗用_ガソリン,係数_乗用_CNG,係数_乗用_軽油,係数_乗用_メタノール,係数_乗用_LPG),1,1,AR510):INDEX((係数_乗用_ガソリン,係数_乗用_CNG,係数_乗用_軽油,係数_乗用_メタノール,係数_乗用_LPG),125,5,AR510),3,FALSE))))))</f>
        <v/>
      </c>
      <c r="AP510" s="361" t="str">
        <f t="shared" si="225"/>
        <v/>
      </c>
      <c r="AQ510" s="363" t="str">
        <f t="shared" si="226"/>
        <v/>
      </c>
      <c r="AR510" s="361" t="str">
        <f t="shared" si="227"/>
        <v/>
      </c>
      <c r="AS510" s="363" t="str">
        <f t="shared" si="228"/>
        <v/>
      </c>
      <c r="AT510" s="364" t="str">
        <f t="shared" si="229"/>
        <v/>
      </c>
      <c r="AX510" s="607" t="b">
        <f t="shared" si="237"/>
        <v>0</v>
      </c>
      <c r="AY510" s="6" t="str">
        <f t="shared" si="238"/>
        <v>FALSEFALSEFALSE</v>
      </c>
      <c r="AZ510" s="608">
        <f t="shared" si="230"/>
        <v>0</v>
      </c>
      <c r="BA510" s="609" t="str">
        <f t="shared" si="239"/>
        <v/>
      </c>
      <c r="BB510" s="609">
        <f t="shared" si="231"/>
        <v>0</v>
      </c>
      <c r="BC510" s="604" t="str">
        <f t="shared" si="232"/>
        <v/>
      </c>
    </row>
    <row r="511" spans="1:55">
      <c r="A511" s="366">
        <v>454</v>
      </c>
      <c r="B511" s="108"/>
      <c r="C511" s="286"/>
      <c r="D511" s="287"/>
      <c r="E511" s="287"/>
      <c r="F511" s="288"/>
      <c r="G511" s="290"/>
      <c r="H511" s="107"/>
      <c r="I511" s="290"/>
      <c r="J511" s="107"/>
      <c r="K511" s="358" t="str">
        <f t="shared" si="210"/>
        <v/>
      </c>
      <c r="L511" s="358">
        <f t="shared" si="233"/>
        <v>0</v>
      </c>
      <c r="M511" s="358">
        <f t="shared" si="234"/>
        <v>0</v>
      </c>
      <c r="N511" s="359" t="str">
        <f t="shared" si="235"/>
        <v/>
      </c>
      <c r="O511" s="359" t="str">
        <f t="shared" si="211"/>
        <v/>
      </c>
      <c r="P511" s="359" t="str">
        <f t="shared" si="212"/>
        <v/>
      </c>
      <c r="Q511" s="359" t="str">
        <f t="shared" si="213"/>
        <v/>
      </c>
      <c r="R511" s="359" t="str">
        <f t="shared" si="214"/>
        <v/>
      </c>
      <c r="S511" s="359" t="str">
        <f t="shared" si="215"/>
        <v/>
      </c>
      <c r="T511" s="431"/>
      <c r="U511" s="515"/>
      <c r="V511" s="108"/>
      <c r="W511" s="109"/>
      <c r="X511" s="110"/>
      <c r="Y511" s="111"/>
      <c r="Z511" s="113"/>
      <c r="AA511" s="112"/>
      <c r="AB511" s="431" t="str">
        <f t="shared" si="216"/>
        <v/>
      </c>
      <c r="AC511" s="704" t="str">
        <f t="shared" si="236"/>
        <v/>
      </c>
      <c r="AD511" s="622"/>
      <c r="AE511" s="462"/>
      <c r="AF511" s="360" t="str">
        <f t="shared" si="217"/>
        <v/>
      </c>
      <c r="AG511" s="360" t="str">
        <f t="shared" si="218"/>
        <v/>
      </c>
      <c r="AH511" s="361" t="str">
        <f t="shared" si="219"/>
        <v/>
      </c>
      <c r="AI511" s="361" t="str">
        <f t="shared" si="220"/>
        <v/>
      </c>
      <c r="AJ511" s="361" t="str">
        <f t="shared" si="221"/>
        <v/>
      </c>
      <c r="AK511" s="361" t="str">
        <f t="shared" si="222"/>
        <v/>
      </c>
      <c r="AL511" s="361" t="str">
        <f t="shared" si="223"/>
        <v/>
      </c>
      <c r="AM511" s="361" t="str">
        <f t="shared" si="224"/>
        <v/>
      </c>
      <c r="AN511" s="362" t="str">
        <f>IF(AF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2,FALSE),IF(OR(AJ511=1,AJ511=2),VLOOKUP(AH511,INDEX((係数_乗用_ガソリン,係数_乗用_CNG,係数_乗用_軽油,係数_乗用_メタノール,係数_乗用_LPG),1,1,AR511):INDEX((係数_乗用_ガソリン,係数_乗用_CNG,係数_乗用_軽油,係数_乗用_メタノール,係数_乗用_LPG),125,5,AR511),2,FALSE))))))</f>
        <v/>
      </c>
      <c r="AO511" s="362" t="str">
        <f>IF(T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3,FALSE),IF(OR(AJ511=1,AJ511=2),VLOOKUP(AH511,INDEX((係数_乗用_ガソリン,係数_乗用_CNG,係数_乗用_軽油,係数_乗用_メタノール,係数_乗用_LPG),1,1,AR511):INDEX((係数_乗用_ガソリン,係数_乗用_CNG,係数_乗用_軽油,係数_乗用_メタノール,係数_乗用_LPG),125,5,AR511),3,FALSE))))))</f>
        <v/>
      </c>
      <c r="AP511" s="361" t="str">
        <f t="shared" si="225"/>
        <v/>
      </c>
      <c r="AQ511" s="363" t="str">
        <f t="shared" si="226"/>
        <v/>
      </c>
      <c r="AR511" s="361" t="str">
        <f t="shared" si="227"/>
        <v/>
      </c>
      <c r="AS511" s="363" t="str">
        <f t="shared" si="228"/>
        <v/>
      </c>
      <c r="AT511" s="364" t="str">
        <f t="shared" si="229"/>
        <v/>
      </c>
      <c r="AX511" s="607" t="b">
        <f t="shared" si="237"/>
        <v>0</v>
      </c>
      <c r="AY511" s="6" t="str">
        <f t="shared" si="238"/>
        <v>FALSEFALSEFALSE</v>
      </c>
      <c r="AZ511" s="608">
        <f t="shared" si="230"/>
        <v>0</v>
      </c>
      <c r="BA511" s="609" t="str">
        <f t="shared" si="239"/>
        <v/>
      </c>
      <c r="BB511" s="609">
        <f t="shared" si="231"/>
        <v>0</v>
      </c>
      <c r="BC511" s="604" t="str">
        <f t="shared" si="232"/>
        <v/>
      </c>
    </row>
    <row r="512" spans="1:55">
      <c r="A512" s="366">
        <v>455</v>
      </c>
      <c r="B512" s="108"/>
      <c r="C512" s="286"/>
      <c r="D512" s="287"/>
      <c r="E512" s="287"/>
      <c r="F512" s="288"/>
      <c r="G512" s="290"/>
      <c r="H512" s="107"/>
      <c r="I512" s="290"/>
      <c r="J512" s="107"/>
      <c r="K512" s="358" t="str">
        <f t="shared" si="210"/>
        <v/>
      </c>
      <c r="L512" s="358">
        <f t="shared" si="233"/>
        <v>0</v>
      </c>
      <c r="M512" s="358">
        <f t="shared" si="234"/>
        <v>0</v>
      </c>
      <c r="N512" s="359" t="str">
        <f t="shared" si="235"/>
        <v/>
      </c>
      <c r="O512" s="359" t="str">
        <f t="shared" si="211"/>
        <v/>
      </c>
      <c r="P512" s="359" t="str">
        <f t="shared" si="212"/>
        <v/>
      </c>
      <c r="Q512" s="359" t="str">
        <f t="shared" si="213"/>
        <v/>
      </c>
      <c r="R512" s="359" t="str">
        <f t="shared" si="214"/>
        <v/>
      </c>
      <c r="S512" s="359" t="str">
        <f t="shared" si="215"/>
        <v/>
      </c>
      <c r="T512" s="431"/>
      <c r="U512" s="515"/>
      <c r="V512" s="108"/>
      <c r="W512" s="109"/>
      <c r="X512" s="110"/>
      <c r="Y512" s="111"/>
      <c r="Z512" s="113"/>
      <c r="AA512" s="112"/>
      <c r="AB512" s="431" t="str">
        <f t="shared" si="216"/>
        <v/>
      </c>
      <c r="AC512" s="704" t="str">
        <f t="shared" si="236"/>
        <v/>
      </c>
      <c r="AD512" s="622"/>
      <c r="AE512" s="462"/>
      <c r="AF512" s="360" t="str">
        <f t="shared" si="217"/>
        <v/>
      </c>
      <c r="AG512" s="360" t="str">
        <f t="shared" si="218"/>
        <v/>
      </c>
      <c r="AH512" s="361" t="str">
        <f t="shared" si="219"/>
        <v/>
      </c>
      <c r="AI512" s="361" t="str">
        <f t="shared" si="220"/>
        <v/>
      </c>
      <c r="AJ512" s="361" t="str">
        <f t="shared" si="221"/>
        <v/>
      </c>
      <c r="AK512" s="361" t="str">
        <f t="shared" si="222"/>
        <v/>
      </c>
      <c r="AL512" s="361" t="str">
        <f t="shared" si="223"/>
        <v/>
      </c>
      <c r="AM512" s="361" t="str">
        <f t="shared" si="224"/>
        <v/>
      </c>
      <c r="AN512" s="362" t="str">
        <f>IF(AF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2,FALSE),IF(OR(AJ512=1,AJ512=2),VLOOKUP(AH512,INDEX((係数_乗用_ガソリン,係数_乗用_CNG,係数_乗用_軽油,係数_乗用_メタノール,係数_乗用_LPG),1,1,AR512):INDEX((係数_乗用_ガソリン,係数_乗用_CNG,係数_乗用_軽油,係数_乗用_メタノール,係数_乗用_LPG),125,5,AR512),2,FALSE))))))</f>
        <v/>
      </c>
      <c r="AO512" s="362" t="str">
        <f>IF(T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3,FALSE),IF(OR(AJ512=1,AJ512=2),VLOOKUP(AH512,INDEX((係数_乗用_ガソリン,係数_乗用_CNG,係数_乗用_軽油,係数_乗用_メタノール,係数_乗用_LPG),1,1,AR512):INDEX((係数_乗用_ガソリン,係数_乗用_CNG,係数_乗用_軽油,係数_乗用_メタノール,係数_乗用_LPG),125,5,AR512),3,FALSE))))))</f>
        <v/>
      </c>
      <c r="AP512" s="361" t="str">
        <f t="shared" si="225"/>
        <v/>
      </c>
      <c r="AQ512" s="363" t="str">
        <f t="shared" si="226"/>
        <v/>
      </c>
      <c r="AR512" s="361" t="str">
        <f t="shared" si="227"/>
        <v/>
      </c>
      <c r="AS512" s="363" t="str">
        <f t="shared" si="228"/>
        <v/>
      </c>
      <c r="AT512" s="364" t="str">
        <f t="shared" si="229"/>
        <v/>
      </c>
      <c r="AX512" s="607" t="b">
        <f t="shared" si="237"/>
        <v>0</v>
      </c>
      <c r="AY512" s="6" t="str">
        <f t="shared" si="238"/>
        <v>FALSEFALSEFALSE</v>
      </c>
      <c r="AZ512" s="608">
        <f t="shared" si="230"/>
        <v>0</v>
      </c>
      <c r="BA512" s="609" t="str">
        <f t="shared" si="239"/>
        <v/>
      </c>
      <c r="BB512" s="609">
        <f t="shared" si="231"/>
        <v>0</v>
      </c>
      <c r="BC512" s="604" t="str">
        <f t="shared" si="232"/>
        <v/>
      </c>
    </row>
    <row r="513" spans="1:55">
      <c r="A513" s="366">
        <v>456</v>
      </c>
      <c r="B513" s="108"/>
      <c r="C513" s="286"/>
      <c r="D513" s="287"/>
      <c r="E513" s="287"/>
      <c r="F513" s="288"/>
      <c r="G513" s="290"/>
      <c r="H513" s="107"/>
      <c r="I513" s="290"/>
      <c r="J513" s="107"/>
      <c r="K513" s="358" t="str">
        <f t="shared" si="210"/>
        <v/>
      </c>
      <c r="L513" s="358">
        <f t="shared" si="233"/>
        <v>0</v>
      </c>
      <c r="M513" s="358">
        <f t="shared" si="234"/>
        <v>0</v>
      </c>
      <c r="N513" s="359" t="str">
        <f t="shared" si="235"/>
        <v/>
      </c>
      <c r="O513" s="359" t="str">
        <f t="shared" si="211"/>
        <v/>
      </c>
      <c r="P513" s="359" t="str">
        <f t="shared" si="212"/>
        <v/>
      </c>
      <c r="Q513" s="359" t="str">
        <f t="shared" si="213"/>
        <v/>
      </c>
      <c r="R513" s="359" t="str">
        <f t="shared" si="214"/>
        <v/>
      </c>
      <c r="S513" s="359" t="str">
        <f t="shared" si="215"/>
        <v/>
      </c>
      <c r="T513" s="431"/>
      <c r="U513" s="515"/>
      <c r="V513" s="108"/>
      <c r="W513" s="109"/>
      <c r="X513" s="110"/>
      <c r="Y513" s="111"/>
      <c r="Z513" s="113"/>
      <c r="AA513" s="112"/>
      <c r="AB513" s="431" t="str">
        <f t="shared" si="216"/>
        <v/>
      </c>
      <c r="AC513" s="704" t="str">
        <f t="shared" si="236"/>
        <v/>
      </c>
      <c r="AD513" s="622"/>
      <c r="AE513" s="462"/>
      <c r="AF513" s="360" t="str">
        <f t="shared" si="217"/>
        <v/>
      </c>
      <c r="AG513" s="360" t="str">
        <f t="shared" si="218"/>
        <v/>
      </c>
      <c r="AH513" s="361" t="str">
        <f t="shared" si="219"/>
        <v/>
      </c>
      <c r="AI513" s="361" t="str">
        <f t="shared" si="220"/>
        <v/>
      </c>
      <c r="AJ513" s="361" t="str">
        <f t="shared" si="221"/>
        <v/>
      </c>
      <c r="AK513" s="361" t="str">
        <f t="shared" si="222"/>
        <v/>
      </c>
      <c r="AL513" s="361" t="str">
        <f t="shared" si="223"/>
        <v/>
      </c>
      <c r="AM513" s="361" t="str">
        <f t="shared" si="224"/>
        <v/>
      </c>
      <c r="AN513" s="362" t="str">
        <f>IF(AF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2,FALSE),IF(OR(AJ513=1,AJ513=2),VLOOKUP(AH513,INDEX((係数_乗用_ガソリン,係数_乗用_CNG,係数_乗用_軽油,係数_乗用_メタノール,係数_乗用_LPG),1,1,AR513):INDEX((係数_乗用_ガソリン,係数_乗用_CNG,係数_乗用_軽油,係数_乗用_メタノール,係数_乗用_LPG),125,5,AR513),2,FALSE))))))</f>
        <v/>
      </c>
      <c r="AO513" s="362" t="str">
        <f>IF(T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3,FALSE),IF(OR(AJ513=1,AJ513=2),VLOOKUP(AH513,INDEX((係数_乗用_ガソリン,係数_乗用_CNG,係数_乗用_軽油,係数_乗用_メタノール,係数_乗用_LPG),1,1,AR513):INDEX((係数_乗用_ガソリン,係数_乗用_CNG,係数_乗用_軽油,係数_乗用_メタノール,係数_乗用_LPG),125,5,AR513),3,FALSE))))))</f>
        <v/>
      </c>
      <c r="AP513" s="361" t="str">
        <f t="shared" si="225"/>
        <v/>
      </c>
      <c r="AQ513" s="363" t="str">
        <f t="shared" si="226"/>
        <v/>
      </c>
      <c r="AR513" s="361" t="str">
        <f t="shared" si="227"/>
        <v/>
      </c>
      <c r="AS513" s="363" t="str">
        <f t="shared" si="228"/>
        <v/>
      </c>
      <c r="AT513" s="364" t="str">
        <f t="shared" si="229"/>
        <v/>
      </c>
      <c r="AX513" s="607" t="b">
        <f t="shared" si="237"/>
        <v>0</v>
      </c>
      <c r="AY513" s="6" t="str">
        <f t="shared" si="238"/>
        <v>FALSEFALSEFALSE</v>
      </c>
      <c r="AZ513" s="608">
        <f t="shared" si="230"/>
        <v>0</v>
      </c>
      <c r="BA513" s="609" t="str">
        <f t="shared" si="239"/>
        <v/>
      </c>
      <c r="BB513" s="609">
        <f t="shared" si="231"/>
        <v>0</v>
      </c>
      <c r="BC513" s="604" t="str">
        <f t="shared" si="232"/>
        <v/>
      </c>
    </row>
    <row r="514" spans="1:55">
      <c r="A514" s="366">
        <v>457</v>
      </c>
      <c r="B514" s="108"/>
      <c r="C514" s="286"/>
      <c r="D514" s="287"/>
      <c r="E514" s="287"/>
      <c r="F514" s="288"/>
      <c r="G514" s="290"/>
      <c r="H514" s="107"/>
      <c r="I514" s="290"/>
      <c r="J514" s="107"/>
      <c r="K514" s="358" t="str">
        <f t="shared" si="210"/>
        <v/>
      </c>
      <c r="L514" s="358">
        <f t="shared" si="233"/>
        <v>0</v>
      </c>
      <c r="M514" s="358">
        <f t="shared" si="234"/>
        <v>0</v>
      </c>
      <c r="N514" s="359" t="str">
        <f t="shared" si="235"/>
        <v/>
      </c>
      <c r="O514" s="359" t="str">
        <f t="shared" si="211"/>
        <v/>
      </c>
      <c r="P514" s="359" t="str">
        <f t="shared" si="212"/>
        <v/>
      </c>
      <c r="Q514" s="359" t="str">
        <f t="shared" si="213"/>
        <v/>
      </c>
      <c r="R514" s="359" t="str">
        <f t="shared" si="214"/>
        <v/>
      </c>
      <c r="S514" s="359" t="str">
        <f t="shared" si="215"/>
        <v/>
      </c>
      <c r="T514" s="431"/>
      <c r="U514" s="515"/>
      <c r="V514" s="108"/>
      <c r="W514" s="109"/>
      <c r="X514" s="110"/>
      <c r="Y514" s="111"/>
      <c r="Z514" s="113"/>
      <c r="AA514" s="112"/>
      <c r="AB514" s="431" t="str">
        <f t="shared" si="216"/>
        <v/>
      </c>
      <c r="AC514" s="704" t="str">
        <f t="shared" si="236"/>
        <v/>
      </c>
      <c r="AD514" s="622"/>
      <c r="AE514" s="462"/>
      <c r="AF514" s="360" t="str">
        <f t="shared" si="217"/>
        <v/>
      </c>
      <c r="AG514" s="360" t="str">
        <f t="shared" si="218"/>
        <v/>
      </c>
      <c r="AH514" s="361" t="str">
        <f t="shared" si="219"/>
        <v/>
      </c>
      <c r="AI514" s="361" t="str">
        <f t="shared" si="220"/>
        <v/>
      </c>
      <c r="AJ514" s="361" t="str">
        <f t="shared" si="221"/>
        <v/>
      </c>
      <c r="AK514" s="361" t="str">
        <f t="shared" si="222"/>
        <v/>
      </c>
      <c r="AL514" s="361" t="str">
        <f t="shared" si="223"/>
        <v/>
      </c>
      <c r="AM514" s="361" t="str">
        <f t="shared" si="224"/>
        <v/>
      </c>
      <c r="AN514" s="362" t="str">
        <f>IF(AF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2,FALSE),IF(OR(AJ514=1,AJ514=2),VLOOKUP(AH514,INDEX((係数_乗用_ガソリン,係数_乗用_CNG,係数_乗用_軽油,係数_乗用_メタノール,係数_乗用_LPG),1,1,AR514):INDEX((係数_乗用_ガソリン,係数_乗用_CNG,係数_乗用_軽油,係数_乗用_メタノール,係数_乗用_LPG),125,5,AR514),2,FALSE))))))</f>
        <v/>
      </c>
      <c r="AO514" s="362" t="str">
        <f>IF(T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3,FALSE),IF(OR(AJ514=1,AJ514=2),VLOOKUP(AH514,INDEX((係数_乗用_ガソリン,係数_乗用_CNG,係数_乗用_軽油,係数_乗用_メタノール,係数_乗用_LPG),1,1,AR514):INDEX((係数_乗用_ガソリン,係数_乗用_CNG,係数_乗用_軽油,係数_乗用_メタノール,係数_乗用_LPG),125,5,AR514),3,FALSE))))))</f>
        <v/>
      </c>
      <c r="AP514" s="361" t="str">
        <f t="shared" si="225"/>
        <v/>
      </c>
      <c r="AQ514" s="363" t="str">
        <f t="shared" si="226"/>
        <v/>
      </c>
      <c r="AR514" s="361" t="str">
        <f t="shared" si="227"/>
        <v/>
      </c>
      <c r="AS514" s="363" t="str">
        <f t="shared" si="228"/>
        <v/>
      </c>
      <c r="AT514" s="364" t="str">
        <f t="shared" si="229"/>
        <v/>
      </c>
      <c r="AX514" s="607" t="b">
        <f t="shared" si="237"/>
        <v>0</v>
      </c>
      <c r="AY514" s="6" t="str">
        <f t="shared" si="238"/>
        <v>FALSEFALSEFALSE</v>
      </c>
      <c r="AZ514" s="608">
        <f t="shared" si="230"/>
        <v>0</v>
      </c>
      <c r="BA514" s="609" t="str">
        <f t="shared" si="239"/>
        <v/>
      </c>
      <c r="BB514" s="609">
        <f t="shared" si="231"/>
        <v>0</v>
      </c>
      <c r="BC514" s="604" t="str">
        <f t="shared" si="232"/>
        <v/>
      </c>
    </row>
    <row r="515" spans="1:55">
      <c r="A515" s="366">
        <v>458</v>
      </c>
      <c r="B515" s="108"/>
      <c r="C515" s="286"/>
      <c r="D515" s="287"/>
      <c r="E515" s="287"/>
      <c r="F515" s="288"/>
      <c r="G515" s="290"/>
      <c r="H515" s="107"/>
      <c r="I515" s="290"/>
      <c r="J515" s="107"/>
      <c r="K515" s="358" t="str">
        <f t="shared" si="210"/>
        <v/>
      </c>
      <c r="L515" s="358">
        <f t="shared" si="233"/>
        <v>0</v>
      </c>
      <c r="M515" s="358">
        <f t="shared" si="234"/>
        <v>0</v>
      </c>
      <c r="N515" s="359" t="str">
        <f t="shared" si="235"/>
        <v/>
      </c>
      <c r="O515" s="359" t="str">
        <f t="shared" si="211"/>
        <v/>
      </c>
      <c r="P515" s="359" t="str">
        <f t="shared" si="212"/>
        <v/>
      </c>
      <c r="Q515" s="359" t="str">
        <f t="shared" si="213"/>
        <v/>
      </c>
      <c r="R515" s="359" t="str">
        <f t="shared" si="214"/>
        <v/>
      </c>
      <c r="S515" s="359" t="str">
        <f t="shared" si="215"/>
        <v/>
      </c>
      <c r="T515" s="431"/>
      <c r="U515" s="515"/>
      <c r="V515" s="108"/>
      <c r="W515" s="109"/>
      <c r="X515" s="110"/>
      <c r="Y515" s="111"/>
      <c r="Z515" s="113"/>
      <c r="AA515" s="112"/>
      <c r="AB515" s="431" t="str">
        <f t="shared" si="216"/>
        <v/>
      </c>
      <c r="AC515" s="704" t="str">
        <f t="shared" si="236"/>
        <v/>
      </c>
      <c r="AD515" s="622"/>
      <c r="AE515" s="462"/>
      <c r="AF515" s="360" t="str">
        <f t="shared" si="217"/>
        <v/>
      </c>
      <c r="AG515" s="360" t="str">
        <f t="shared" si="218"/>
        <v/>
      </c>
      <c r="AH515" s="361" t="str">
        <f t="shared" si="219"/>
        <v/>
      </c>
      <c r="AI515" s="361" t="str">
        <f t="shared" si="220"/>
        <v/>
      </c>
      <c r="AJ515" s="361" t="str">
        <f t="shared" si="221"/>
        <v/>
      </c>
      <c r="AK515" s="361" t="str">
        <f t="shared" si="222"/>
        <v/>
      </c>
      <c r="AL515" s="361" t="str">
        <f t="shared" si="223"/>
        <v/>
      </c>
      <c r="AM515" s="361" t="str">
        <f t="shared" si="224"/>
        <v/>
      </c>
      <c r="AN515" s="362" t="str">
        <f>IF(AF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2,FALSE),IF(OR(AJ515=1,AJ515=2),VLOOKUP(AH515,INDEX((係数_乗用_ガソリン,係数_乗用_CNG,係数_乗用_軽油,係数_乗用_メタノール,係数_乗用_LPG),1,1,AR515):INDEX((係数_乗用_ガソリン,係数_乗用_CNG,係数_乗用_軽油,係数_乗用_メタノール,係数_乗用_LPG),125,5,AR515),2,FALSE))))))</f>
        <v/>
      </c>
      <c r="AO515" s="362" t="str">
        <f>IF(T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3,FALSE),IF(OR(AJ515=1,AJ515=2),VLOOKUP(AH515,INDEX((係数_乗用_ガソリン,係数_乗用_CNG,係数_乗用_軽油,係数_乗用_メタノール,係数_乗用_LPG),1,1,AR515):INDEX((係数_乗用_ガソリン,係数_乗用_CNG,係数_乗用_軽油,係数_乗用_メタノール,係数_乗用_LPG),125,5,AR515),3,FALSE))))))</f>
        <v/>
      </c>
      <c r="AP515" s="361" t="str">
        <f t="shared" si="225"/>
        <v/>
      </c>
      <c r="AQ515" s="363" t="str">
        <f t="shared" si="226"/>
        <v/>
      </c>
      <c r="AR515" s="361" t="str">
        <f t="shared" si="227"/>
        <v/>
      </c>
      <c r="AS515" s="363" t="str">
        <f t="shared" si="228"/>
        <v/>
      </c>
      <c r="AT515" s="364" t="str">
        <f t="shared" si="229"/>
        <v/>
      </c>
      <c r="AX515" s="607" t="b">
        <f t="shared" si="237"/>
        <v>0</v>
      </c>
      <c r="AY515" s="6" t="str">
        <f t="shared" si="238"/>
        <v>FALSEFALSEFALSE</v>
      </c>
      <c r="AZ515" s="608">
        <f t="shared" si="230"/>
        <v>0</v>
      </c>
      <c r="BA515" s="609" t="str">
        <f t="shared" si="239"/>
        <v/>
      </c>
      <c r="BB515" s="609">
        <f t="shared" si="231"/>
        <v>0</v>
      </c>
      <c r="BC515" s="604" t="str">
        <f t="shared" si="232"/>
        <v/>
      </c>
    </row>
    <row r="516" spans="1:55">
      <c r="A516" s="366">
        <v>459</v>
      </c>
      <c r="B516" s="108"/>
      <c r="C516" s="286"/>
      <c r="D516" s="287"/>
      <c r="E516" s="287"/>
      <c r="F516" s="288"/>
      <c r="G516" s="290"/>
      <c r="H516" s="107"/>
      <c r="I516" s="290"/>
      <c r="J516" s="107"/>
      <c r="K516" s="358" t="str">
        <f t="shared" si="210"/>
        <v/>
      </c>
      <c r="L516" s="358">
        <f t="shared" si="233"/>
        <v>0</v>
      </c>
      <c r="M516" s="358">
        <f t="shared" si="234"/>
        <v>0</v>
      </c>
      <c r="N516" s="359" t="str">
        <f t="shared" si="235"/>
        <v/>
      </c>
      <c r="O516" s="359" t="str">
        <f t="shared" si="211"/>
        <v/>
      </c>
      <c r="P516" s="359" t="str">
        <f t="shared" si="212"/>
        <v/>
      </c>
      <c r="Q516" s="359" t="str">
        <f t="shared" si="213"/>
        <v/>
      </c>
      <c r="R516" s="359" t="str">
        <f t="shared" si="214"/>
        <v/>
      </c>
      <c r="S516" s="359" t="str">
        <f t="shared" si="215"/>
        <v/>
      </c>
      <c r="T516" s="431"/>
      <c r="U516" s="515"/>
      <c r="V516" s="108"/>
      <c r="W516" s="109"/>
      <c r="X516" s="110"/>
      <c r="Y516" s="111"/>
      <c r="Z516" s="113"/>
      <c r="AA516" s="112"/>
      <c r="AB516" s="431" t="str">
        <f t="shared" si="216"/>
        <v/>
      </c>
      <c r="AC516" s="704" t="str">
        <f t="shared" si="236"/>
        <v/>
      </c>
      <c r="AD516" s="622"/>
      <c r="AE516" s="462"/>
      <c r="AF516" s="360" t="str">
        <f t="shared" si="217"/>
        <v/>
      </c>
      <c r="AG516" s="360" t="str">
        <f t="shared" si="218"/>
        <v/>
      </c>
      <c r="AH516" s="361" t="str">
        <f t="shared" si="219"/>
        <v/>
      </c>
      <c r="AI516" s="361" t="str">
        <f t="shared" si="220"/>
        <v/>
      </c>
      <c r="AJ516" s="361" t="str">
        <f t="shared" si="221"/>
        <v/>
      </c>
      <c r="AK516" s="361" t="str">
        <f t="shared" si="222"/>
        <v/>
      </c>
      <c r="AL516" s="361" t="str">
        <f t="shared" si="223"/>
        <v/>
      </c>
      <c r="AM516" s="361" t="str">
        <f t="shared" si="224"/>
        <v/>
      </c>
      <c r="AN516" s="362" t="str">
        <f>IF(AF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2,FALSE),IF(OR(AJ516=1,AJ516=2),VLOOKUP(AH516,INDEX((係数_乗用_ガソリン,係数_乗用_CNG,係数_乗用_軽油,係数_乗用_メタノール,係数_乗用_LPG),1,1,AR516):INDEX((係数_乗用_ガソリン,係数_乗用_CNG,係数_乗用_軽油,係数_乗用_メタノール,係数_乗用_LPG),125,5,AR516),2,FALSE))))))</f>
        <v/>
      </c>
      <c r="AO516" s="362" t="str">
        <f>IF(T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3,FALSE),IF(OR(AJ516=1,AJ516=2),VLOOKUP(AH516,INDEX((係数_乗用_ガソリン,係数_乗用_CNG,係数_乗用_軽油,係数_乗用_メタノール,係数_乗用_LPG),1,1,AR516):INDEX((係数_乗用_ガソリン,係数_乗用_CNG,係数_乗用_軽油,係数_乗用_メタノール,係数_乗用_LPG),125,5,AR516),3,FALSE))))))</f>
        <v/>
      </c>
      <c r="AP516" s="361" t="str">
        <f t="shared" si="225"/>
        <v/>
      </c>
      <c r="AQ516" s="363" t="str">
        <f t="shared" si="226"/>
        <v/>
      </c>
      <c r="AR516" s="361" t="str">
        <f t="shared" si="227"/>
        <v/>
      </c>
      <c r="AS516" s="363" t="str">
        <f t="shared" si="228"/>
        <v/>
      </c>
      <c r="AT516" s="364" t="str">
        <f t="shared" si="229"/>
        <v/>
      </c>
      <c r="AX516" s="607" t="b">
        <f t="shared" si="237"/>
        <v>0</v>
      </c>
      <c r="AY516" s="6" t="str">
        <f t="shared" si="238"/>
        <v>FALSEFALSEFALSE</v>
      </c>
      <c r="AZ516" s="608">
        <f t="shared" si="230"/>
        <v>0</v>
      </c>
      <c r="BA516" s="609" t="str">
        <f t="shared" si="239"/>
        <v/>
      </c>
      <c r="BB516" s="609">
        <f t="shared" si="231"/>
        <v>0</v>
      </c>
      <c r="BC516" s="604" t="str">
        <f t="shared" si="232"/>
        <v/>
      </c>
    </row>
    <row r="517" spans="1:55">
      <c r="A517" s="366">
        <v>460</v>
      </c>
      <c r="B517" s="108"/>
      <c r="C517" s="286"/>
      <c r="D517" s="287"/>
      <c r="E517" s="287"/>
      <c r="F517" s="288"/>
      <c r="G517" s="290"/>
      <c r="H517" s="107"/>
      <c r="I517" s="290"/>
      <c r="J517" s="107"/>
      <c r="K517" s="358" t="str">
        <f t="shared" si="210"/>
        <v/>
      </c>
      <c r="L517" s="358">
        <f t="shared" si="233"/>
        <v>0</v>
      </c>
      <c r="M517" s="358">
        <f t="shared" si="234"/>
        <v>0</v>
      </c>
      <c r="N517" s="359" t="str">
        <f t="shared" si="235"/>
        <v/>
      </c>
      <c r="O517" s="359" t="str">
        <f t="shared" si="211"/>
        <v/>
      </c>
      <c r="P517" s="359" t="str">
        <f t="shared" si="212"/>
        <v/>
      </c>
      <c r="Q517" s="359" t="str">
        <f t="shared" si="213"/>
        <v/>
      </c>
      <c r="R517" s="359" t="str">
        <f t="shared" si="214"/>
        <v/>
      </c>
      <c r="S517" s="359" t="str">
        <f t="shared" si="215"/>
        <v/>
      </c>
      <c r="T517" s="431"/>
      <c r="U517" s="515"/>
      <c r="V517" s="108"/>
      <c r="W517" s="109"/>
      <c r="X517" s="110"/>
      <c r="Y517" s="111"/>
      <c r="Z517" s="113"/>
      <c r="AA517" s="112"/>
      <c r="AB517" s="431" t="str">
        <f t="shared" si="216"/>
        <v/>
      </c>
      <c r="AC517" s="704" t="str">
        <f t="shared" si="236"/>
        <v/>
      </c>
      <c r="AD517" s="622"/>
      <c r="AE517" s="462"/>
      <c r="AF517" s="360" t="str">
        <f t="shared" si="217"/>
        <v/>
      </c>
      <c r="AG517" s="360" t="str">
        <f t="shared" si="218"/>
        <v/>
      </c>
      <c r="AH517" s="361" t="str">
        <f t="shared" si="219"/>
        <v/>
      </c>
      <c r="AI517" s="361" t="str">
        <f t="shared" si="220"/>
        <v/>
      </c>
      <c r="AJ517" s="361" t="str">
        <f t="shared" si="221"/>
        <v/>
      </c>
      <c r="AK517" s="361" t="str">
        <f t="shared" si="222"/>
        <v/>
      </c>
      <c r="AL517" s="361" t="str">
        <f t="shared" si="223"/>
        <v/>
      </c>
      <c r="AM517" s="361" t="str">
        <f t="shared" si="224"/>
        <v/>
      </c>
      <c r="AN517" s="362" t="str">
        <f>IF(AF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2,FALSE),IF(OR(AJ517=1,AJ517=2),VLOOKUP(AH517,INDEX((係数_乗用_ガソリン,係数_乗用_CNG,係数_乗用_軽油,係数_乗用_メタノール,係数_乗用_LPG),1,1,AR517):INDEX((係数_乗用_ガソリン,係数_乗用_CNG,係数_乗用_軽油,係数_乗用_メタノール,係数_乗用_LPG),125,5,AR517),2,FALSE))))))</f>
        <v/>
      </c>
      <c r="AO517" s="362" t="str">
        <f>IF(T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3,FALSE),IF(OR(AJ517=1,AJ517=2),VLOOKUP(AH517,INDEX((係数_乗用_ガソリン,係数_乗用_CNG,係数_乗用_軽油,係数_乗用_メタノール,係数_乗用_LPG),1,1,AR517):INDEX((係数_乗用_ガソリン,係数_乗用_CNG,係数_乗用_軽油,係数_乗用_メタノール,係数_乗用_LPG),125,5,AR517),3,FALSE))))))</f>
        <v/>
      </c>
      <c r="AP517" s="361" t="str">
        <f t="shared" si="225"/>
        <v/>
      </c>
      <c r="AQ517" s="363" t="str">
        <f t="shared" si="226"/>
        <v/>
      </c>
      <c r="AR517" s="361" t="str">
        <f t="shared" si="227"/>
        <v/>
      </c>
      <c r="AS517" s="363" t="str">
        <f t="shared" si="228"/>
        <v/>
      </c>
      <c r="AT517" s="364" t="str">
        <f t="shared" si="229"/>
        <v/>
      </c>
      <c r="AX517" s="607" t="b">
        <f t="shared" si="237"/>
        <v>0</v>
      </c>
      <c r="AY517" s="6" t="str">
        <f t="shared" si="238"/>
        <v>FALSEFALSEFALSE</v>
      </c>
      <c r="AZ517" s="608">
        <f t="shared" si="230"/>
        <v>0</v>
      </c>
      <c r="BA517" s="609" t="str">
        <f t="shared" si="239"/>
        <v/>
      </c>
      <c r="BB517" s="609">
        <f t="shared" si="231"/>
        <v>0</v>
      </c>
      <c r="BC517" s="604" t="str">
        <f t="shared" si="232"/>
        <v/>
      </c>
    </row>
    <row r="518" spans="1:55">
      <c r="A518" s="366">
        <v>461</v>
      </c>
      <c r="B518" s="108"/>
      <c r="C518" s="286"/>
      <c r="D518" s="287"/>
      <c r="E518" s="287"/>
      <c r="F518" s="288"/>
      <c r="G518" s="290"/>
      <c r="H518" s="107"/>
      <c r="I518" s="290"/>
      <c r="J518" s="107"/>
      <c r="K518" s="358" t="str">
        <f t="shared" si="210"/>
        <v/>
      </c>
      <c r="L518" s="358">
        <f t="shared" si="233"/>
        <v>0</v>
      </c>
      <c r="M518" s="358">
        <f t="shared" si="234"/>
        <v>0</v>
      </c>
      <c r="N518" s="359" t="str">
        <f t="shared" si="235"/>
        <v/>
      </c>
      <c r="O518" s="359" t="str">
        <f t="shared" si="211"/>
        <v/>
      </c>
      <c r="P518" s="359" t="str">
        <f t="shared" si="212"/>
        <v/>
      </c>
      <c r="Q518" s="359" t="str">
        <f t="shared" si="213"/>
        <v/>
      </c>
      <c r="R518" s="359" t="str">
        <f t="shared" si="214"/>
        <v/>
      </c>
      <c r="S518" s="359" t="str">
        <f t="shared" si="215"/>
        <v/>
      </c>
      <c r="T518" s="431"/>
      <c r="U518" s="515"/>
      <c r="V518" s="108"/>
      <c r="W518" s="109"/>
      <c r="X518" s="110"/>
      <c r="Y518" s="111"/>
      <c r="Z518" s="113"/>
      <c r="AA518" s="112"/>
      <c r="AB518" s="431" t="str">
        <f t="shared" si="216"/>
        <v/>
      </c>
      <c r="AC518" s="704" t="str">
        <f t="shared" si="236"/>
        <v/>
      </c>
      <c r="AD518" s="622"/>
      <c r="AE518" s="462"/>
      <c r="AF518" s="360" t="str">
        <f t="shared" si="217"/>
        <v/>
      </c>
      <c r="AG518" s="360" t="str">
        <f t="shared" si="218"/>
        <v/>
      </c>
      <c r="AH518" s="361" t="str">
        <f t="shared" si="219"/>
        <v/>
      </c>
      <c r="AI518" s="361" t="str">
        <f t="shared" si="220"/>
        <v/>
      </c>
      <c r="AJ518" s="361" t="str">
        <f t="shared" si="221"/>
        <v/>
      </c>
      <c r="AK518" s="361" t="str">
        <f t="shared" si="222"/>
        <v/>
      </c>
      <c r="AL518" s="361" t="str">
        <f t="shared" si="223"/>
        <v/>
      </c>
      <c r="AM518" s="361" t="str">
        <f t="shared" si="224"/>
        <v/>
      </c>
      <c r="AN518" s="362" t="str">
        <f>IF(AF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2,FALSE),IF(OR(AJ518=1,AJ518=2),VLOOKUP(AH518,INDEX((係数_乗用_ガソリン,係数_乗用_CNG,係数_乗用_軽油,係数_乗用_メタノール,係数_乗用_LPG),1,1,AR518):INDEX((係数_乗用_ガソリン,係数_乗用_CNG,係数_乗用_軽油,係数_乗用_メタノール,係数_乗用_LPG),125,5,AR518),2,FALSE))))))</f>
        <v/>
      </c>
      <c r="AO518" s="362" t="str">
        <f>IF(T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3,FALSE),IF(OR(AJ518=1,AJ518=2),VLOOKUP(AH518,INDEX((係数_乗用_ガソリン,係数_乗用_CNG,係数_乗用_軽油,係数_乗用_メタノール,係数_乗用_LPG),1,1,AR518):INDEX((係数_乗用_ガソリン,係数_乗用_CNG,係数_乗用_軽油,係数_乗用_メタノール,係数_乗用_LPG),125,5,AR518),3,FALSE))))))</f>
        <v/>
      </c>
      <c r="AP518" s="361" t="str">
        <f t="shared" si="225"/>
        <v/>
      </c>
      <c r="AQ518" s="363" t="str">
        <f t="shared" si="226"/>
        <v/>
      </c>
      <c r="AR518" s="361" t="str">
        <f t="shared" si="227"/>
        <v/>
      </c>
      <c r="AS518" s="363" t="str">
        <f t="shared" si="228"/>
        <v/>
      </c>
      <c r="AT518" s="364" t="str">
        <f t="shared" si="229"/>
        <v/>
      </c>
      <c r="AX518" s="607" t="b">
        <f t="shared" si="237"/>
        <v>0</v>
      </c>
      <c r="AY518" s="6" t="str">
        <f t="shared" si="238"/>
        <v>FALSEFALSEFALSE</v>
      </c>
      <c r="AZ518" s="608">
        <f t="shared" si="230"/>
        <v>0</v>
      </c>
      <c r="BA518" s="609" t="str">
        <f t="shared" si="239"/>
        <v/>
      </c>
      <c r="BB518" s="609">
        <f t="shared" si="231"/>
        <v>0</v>
      </c>
      <c r="BC518" s="604" t="str">
        <f t="shared" si="232"/>
        <v/>
      </c>
    </row>
    <row r="519" spans="1:55">
      <c r="A519" s="366">
        <v>462</v>
      </c>
      <c r="B519" s="108"/>
      <c r="C519" s="286"/>
      <c r="D519" s="287"/>
      <c r="E519" s="287"/>
      <c r="F519" s="288"/>
      <c r="G519" s="290"/>
      <c r="H519" s="107"/>
      <c r="I519" s="290"/>
      <c r="J519" s="107"/>
      <c r="K519" s="358" t="str">
        <f t="shared" si="210"/>
        <v/>
      </c>
      <c r="L519" s="358">
        <f t="shared" si="233"/>
        <v>0</v>
      </c>
      <c r="M519" s="358">
        <f t="shared" si="234"/>
        <v>0</v>
      </c>
      <c r="N519" s="359" t="str">
        <f t="shared" si="235"/>
        <v/>
      </c>
      <c r="O519" s="359" t="str">
        <f t="shared" si="211"/>
        <v/>
      </c>
      <c r="P519" s="359" t="str">
        <f t="shared" si="212"/>
        <v/>
      </c>
      <c r="Q519" s="359" t="str">
        <f t="shared" si="213"/>
        <v/>
      </c>
      <c r="R519" s="359" t="str">
        <f t="shared" si="214"/>
        <v/>
      </c>
      <c r="S519" s="359" t="str">
        <f t="shared" si="215"/>
        <v/>
      </c>
      <c r="T519" s="431"/>
      <c r="U519" s="515"/>
      <c r="V519" s="108"/>
      <c r="W519" s="109"/>
      <c r="X519" s="110"/>
      <c r="Y519" s="111"/>
      <c r="Z519" s="113"/>
      <c r="AA519" s="112"/>
      <c r="AB519" s="431" t="str">
        <f t="shared" si="216"/>
        <v/>
      </c>
      <c r="AC519" s="704" t="str">
        <f t="shared" si="236"/>
        <v/>
      </c>
      <c r="AD519" s="622"/>
      <c r="AE519" s="462"/>
      <c r="AF519" s="360" t="str">
        <f t="shared" si="217"/>
        <v/>
      </c>
      <c r="AG519" s="360" t="str">
        <f t="shared" si="218"/>
        <v/>
      </c>
      <c r="AH519" s="361" t="str">
        <f t="shared" si="219"/>
        <v/>
      </c>
      <c r="AI519" s="361" t="str">
        <f t="shared" si="220"/>
        <v/>
      </c>
      <c r="AJ519" s="361" t="str">
        <f t="shared" si="221"/>
        <v/>
      </c>
      <c r="AK519" s="361" t="str">
        <f t="shared" si="222"/>
        <v/>
      </c>
      <c r="AL519" s="361" t="str">
        <f t="shared" si="223"/>
        <v/>
      </c>
      <c r="AM519" s="361" t="str">
        <f t="shared" si="224"/>
        <v/>
      </c>
      <c r="AN519" s="362" t="str">
        <f>IF(AF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2,FALSE),IF(OR(AJ519=1,AJ519=2),VLOOKUP(AH519,INDEX((係数_乗用_ガソリン,係数_乗用_CNG,係数_乗用_軽油,係数_乗用_メタノール,係数_乗用_LPG),1,1,AR519):INDEX((係数_乗用_ガソリン,係数_乗用_CNG,係数_乗用_軽油,係数_乗用_メタノール,係数_乗用_LPG),125,5,AR519),2,FALSE))))))</f>
        <v/>
      </c>
      <c r="AO519" s="362" t="str">
        <f>IF(T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3,FALSE),IF(OR(AJ519=1,AJ519=2),VLOOKUP(AH519,INDEX((係数_乗用_ガソリン,係数_乗用_CNG,係数_乗用_軽油,係数_乗用_メタノール,係数_乗用_LPG),1,1,AR519):INDEX((係数_乗用_ガソリン,係数_乗用_CNG,係数_乗用_軽油,係数_乗用_メタノール,係数_乗用_LPG),125,5,AR519),3,FALSE))))))</f>
        <v/>
      </c>
      <c r="AP519" s="361" t="str">
        <f t="shared" si="225"/>
        <v/>
      </c>
      <c r="AQ519" s="363" t="str">
        <f t="shared" si="226"/>
        <v/>
      </c>
      <c r="AR519" s="361" t="str">
        <f t="shared" si="227"/>
        <v/>
      </c>
      <c r="AS519" s="363" t="str">
        <f t="shared" si="228"/>
        <v/>
      </c>
      <c r="AT519" s="364" t="str">
        <f t="shared" si="229"/>
        <v/>
      </c>
      <c r="AX519" s="607" t="b">
        <f t="shared" si="237"/>
        <v>0</v>
      </c>
      <c r="AY519" s="6" t="str">
        <f t="shared" si="238"/>
        <v>FALSEFALSEFALSE</v>
      </c>
      <c r="AZ519" s="608">
        <f t="shared" si="230"/>
        <v>0</v>
      </c>
      <c r="BA519" s="609" t="str">
        <f t="shared" si="239"/>
        <v/>
      </c>
      <c r="BB519" s="609">
        <f t="shared" si="231"/>
        <v>0</v>
      </c>
      <c r="BC519" s="604" t="str">
        <f t="shared" si="232"/>
        <v/>
      </c>
    </row>
    <row r="520" spans="1:55">
      <c r="A520" s="366">
        <v>463</v>
      </c>
      <c r="B520" s="108"/>
      <c r="C520" s="286"/>
      <c r="D520" s="287"/>
      <c r="E520" s="287"/>
      <c r="F520" s="288"/>
      <c r="G520" s="290"/>
      <c r="H520" s="107"/>
      <c r="I520" s="290"/>
      <c r="J520" s="107"/>
      <c r="K520" s="358" t="str">
        <f t="shared" si="210"/>
        <v/>
      </c>
      <c r="L520" s="358">
        <f t="shared" si="233"/>
        <v>0</v>
      </c>
      <c r="M520" s="358">
        <f t="shared" si="234"/>
        <v>0</v>
      </c>
      <c r="N520" s="359" t="str">
        <f t="shared" si="235"/>
        <v/>
      </c>
      <c r="O520" s="359" t="str">
        <f t="shared" si="211"/>
        <v/>
      </c>
      <c r="P520" s="359" t="str">
        <f t="shared" si="212"/>
        <v/>
      </c>
      <c r="Q520" s="359" t="str">
        <f t="shared" si="213"/>
        <v/>
      </c>
      <c r="R520" s="359" t="str">
        <f t="shared" si="214"/>
        <v/>
      </c>
      <c r="S520" s="359" t="str">
        <f t="shared" si="215"/>
        <v/>
      </c>
      <c r="T520" s="431"/>
      <c r="U520" s="515"/>
      <c r="V520" s="108"/>
      <c r="W520" s="109"/>
      <c r="X520" s="110"/>
      <c r="Y520" s="111"/>
      <c r="Z520" s="113"/>
      <c r="AA520" s="112"/>
      <c r="AB520" s="431" t="str">
        <f t="shared" si="216"/>
        <v/>
      </c>
      <c r="AC520" s="704" t="str">
        <f t="shared" si="236"/>
        <v/>
      </c>
      <c r="AD520" s="622"/>
      <c r="AE520" s="462"/>
      <c r="AF520" s="360" t="str">
        <f t="shared" si="217"/>
        <v/>
      </c>
      <c r="AG520" s="360" t="str">
        <f t="shared" si="218"/>
        <v/>
      </c>
      <c r="AH520" s="361" t="str">
        <f t="shared" si="219"/>
        <v/>
      </c>
      <c r="AI520" s="361" t="str">
        <f t="shared" si="220"/>
        <v/>
      </c>
      <c r="AJ520" s="361" t="str">
        <f t="shared" si="221"/>
        <v/>
      </c>
      <c r="AK520" s="361" t="str">
        <f t="shared" si="222"/>
        <v/>
      </c>
      <c r="AL520" s="361" t="str">
        <f t="shared" si="223"/>
        <v/>
      </c>
      <c r="AM520" s="361" t="str">
        <f t="shared" si="224"/>
        <v/>
      </c>
      <c r="AN520" s="362" t="str">
        <f>IF(AF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2,FALSE),IF(OR(AJ520=1,AJ520=2),VLOOKUP(AH520,INDEX((係数_乗用_ガソリン,係数_乗用_CNG,係数_乗用_軽油,係数_乗用_メタノール,係数_乗用_LPG),1,1,AR520):INDEX((係数_乗用_ガソリン,係数_乗用_CNG,係数_乗用_軽油,係数_乗用_メタノール,係数_乗用_LPG),125,5,AR520),2,FALSE))))))</f>
        <v/>
      </c>
      <c r="AO520" s="362" t="str">
        <f>IF(T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3,FALSE),IF(OR(AJ520=1,AJ520=2),VLOOKUP(AH520,INDEX((係数_乗用_ガソリン,係数_乗用_CNG,係数_乗用_軽油,係数_乗用_メタノール,係数_乗用_LPG),1,1,AR520):INDEX((係数_乗用_ガソリン,係数_乗用_CNG,係数_乗用_軽油,係数_乗用_メタノール,係数_乗用_LPG),125,5,AR520),3,FALSE))))))</f>
        <v/>
      </c>
      <c r="AP520" s="361" t="str">
        <f t="shared" si="225"/>
        <v/>
      </c>
      <c r="AQ520" s="363" t="str">
        <f t="shared" si="226"/>
        <v/>
      </c>
      <c r="AR520" s="361" t="str">
        <f t="shared" si="227"/>
        <v/>
      </c>
      <c r="AS520" s="363" t="str">
        <f t="shared" si="228"/>
        <v/>
      </c>
      <c r="AT520" s="364" t="str">
        <f t="shared" si="229"/>
        <v/>
      </c>
      <c r="AX520" s="607" t="b">
        <f t="shared" si="237"/>
        <v>0</v>
      </c>
      <c r="AY520" s="6" t="str">
        <f t="shared" si="238"/>
        <v>FALSEFALSEFALSE</v>
      </c>
      <c r="AZ520" s="608">
        <f t="shared" si="230"/>
        <v>0</v>
      </c>
      <c r="BA520" s="609" t="str">
        <f t="shared" si="239"/>
        <v/>
      </c>
      <c r="BB520" s="609">
        <f t="shared" si="231"/>
        <v>0</v>
      </c>
      <c r="BC520" s="604" t="str">
        <f t="shared" si="232"/>
        <v/>
      </c>
    </row>
    <row r="521" spans="1:55">
      <c r="A521" s="366">
        <v>464</v>
      </c>
      <c r="B521" s="108"/>
      <c r="C521" s="286"/>
      <c r="D521" s="287"/>
      <c r="E521" s="287"/>
      <c r="F521" s="288"/>
      <c r="G521" s="290"/>
      <c r="H521" s="107"/>
      <c r="I521" s="290"/>
      <c r="J521" s="107"/>
      <c r="K521" s="358" t="str">
        <f t="shared" si="210"/>
        <v/>
      </c>
      <c r="L521" s="358">
        <f t="shared" si="233"/>
        <v>0</v>
      </c>
      <c r="M521" s="358">
        <f t="shared" si="234"/>
        <v>0</v>
      </c>
      <c r="N521" s="359" t="str">
        <f t="shared" si="235"/>
        <v/>
      </c>
      <c r="O521" s="359" t="str">
        <f t="shared" si="211"/>
        <v/>
      </c>
      <c r="P521" s="359" t="str">
        <f t="shared" si="212"/>
        <v/>
      </c>
      <c r="Q521" s="359" t="str">
        <f t="shared" si="213"/>
        <v/>
      </c>
      <c r="R521" s="359" t="str">
        <f t="shared" si="214"/>
        <v/>
      </c>
      <c r="S521" s="359" t="str">
        <f t="shared" si="215"/>
        <v/>
      </c>
      <c r="T521" s="431"/>
      <c r="U521" s="515"/>
      <c r="V521" s="108"/>
      <c r="W521" s="109"/>
      <c r="X521" s="110"/>
      <c r="Y521" s="111"/>
      <c r="Z521" s="113"/>
      <c r="AA521" s="112"/>
      <c r="AB521" s="431" t="str">
        <f t="shared" si="216"/>
        <v/>
      </c>
      <c r="AC521" s="704" t="str">
        <f t="shared" si="236"/>
        <v/>
      </c>
      <c r="AD521" s="622"/>
      <c r="AE521" s="462"/>
      <c r="AF521" s="360" t="str">
        <f t="shared" si="217"/>
        <v/>
      </c>
      <c r="AG521" s="360" t="str">
        <f t="shared" si="218"/>
        <v/>
      </c>
      <c r="AH521" s="361" t="str">
        <f t="shared" si="219"/>
        <v/>
      </c>
      <c r="AI521" s="361" t="str">
        <f t="shared" si="220"/>
        <v/>
      </c>
      <c r="AJ521" s="361" t="str">
        <f t="shared" si="221"/>
        <v/>
      </c>
      <c r="AK521" s="361" t="str">
        <f t="shared" si="222"/>
        <v/>
      </c>
      <c r="AL521" s="361" t="str">
        <f t="shared" si="223"/>
        <v/>
      </c>
      <c r="AM521" s="361" t="str">
        <f t="shared" si="224"/>
        <v/>
      </c>
      <c r="AN521" s="362" t="str">
        <f>IF(AF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2,FALSE),IF(OR(AJ521=1,AJ521=2),VLOOKUP(AH521,INDEX((係数_乗用_ガソリン,係数_乗用_CNG,係数_乗用_軽油,係数_乗用_メタノール,係数_乗用_LPG),1,1,AR521):INDEX((係数_乗用_ガソリン,係数_乗用_CNG,係数_乗用_軽油,係数_乗用_メタノール,係数_乗用_LPG),125,5,AR521),2,FALSE))))))</f>
        <v/>
      </c>
      <c r="AO521" s="362" t="str">
        <f>IF(T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3,FALSE),IF(OR(AJ521=1,AJ521=2),VLOOKUP(AH521,INDEX((係数_乗用_ガソリン,係数_乗用_CNG,係数_乗用_軽油,係数_乗用_メタノール,係数_乗用_LPG),1,1,AR521):INDEX((係数_乗用_ガソリン,係数_乗用_CNG,係数_乗用_軽油,係数_乗用_メタノール,係数_乗用_LPG),125,5,AR521),3,FALSE))))))</f>
        <v/>
      </c>
      <c r="AP521" s="361" t="str">
        <f t="shared" si="225"/>
        <v/>
      </c>
      <c r="AQ521" s="363" t="str">
        <f t="shared" si="226"/>
        <v/>
      </c>
      <c r="AR521" s="361" t="str">
        <f t="shared" si="227"/>
        <v/>
      </c>
      <c r="AS521" s="363" t="str">
        <f t="shared" si="228"/>
        <v/>
      </c>
      <c r="AT521" s="364" t="str">
        <f t="shared" si="229"/>
        <v/>
      </c>
      <c r="AX521" s="607" t="b">
        <f t="shared" si="237"/>
        <v>0</v>
      </c>
      <c r="AY521" s="6" t="str">
        <f t="shared" si="238"/>
        <v>FALSEFALSEFALSE</v>
      </c>
      <c r="AZ521" s="608">
        <f t="shared" si="230"/>
        <v>0</v>
      </c>
      <c r="BA521" s="609" t="str">
        <f t="shared" si="239"/>
        <v/>
      </c>
      <c r="BB521" s="609">
        <f t="shared" si="231"/>
        <v>0</v>
      </c>
      <c r="BC521" s="604" t="str">
        <f t="shared" si="232"/>
        <v/>
      </c>
    </row>
    <row r="522" spans="1:55">
      <c r="A522" s="366">
        <v>465</v>
      </c>
      <c r="B522" s="108"/>
      <c r="C522" s="286"/>
      <c r="D522" s="287"/>
      <c r="E522" s="287"/>
      <c r="F522" s="288"/>
      <c r="G522" s="290"/>
      <c r="H522" s="107"/>
      <c r="I522" s="290"/>
      <c r="J522" s="107"/>
      <c r="K522" s="358" t="str">
        <f t="shared" si="210"/>
        <v/>
      </c>
      <c r="L522" s="358">
        <f t="shared" si="233"/>
        <v>0</v>
      </c>
      <c r="M522" s="358">
        <f t="shared" si="234"/>
        <v>0</v>
      </c>
      <c r="N522" s="359" t="str">
        <f t="shared" si="235"/>
        <v/>
      </c>
      <c r="O522" s="359" t="str">
        <f t="shared" si="211"/>
        <v/>
      </c>
      <c r="P522" s="359" t="str">
        <f t="shared" si="212"/>
        <v/>
      </c>
      <c r="Q522" s="359" t="str">
        <f t="shared" si="213"/>
        <v/>
      </c>
      <c r="R522" s="359" t="str">
        <f t="shared" si="214"/>
        <v/>
      </c>
      <c r="S522" s="359" t="str">
        <f t="shared" si="215"/>
        <v/>
      </c>
      <c r="T522" s="431"/>
      <c r="U522" s="515"/>
      <c r="V522" s="108"/>
      <c r="W522" s="109"/>
      <c r="X522" s="110"/>
      <c r="Y522" s="111"/>
      <c r="Z522" s="113"/>
      <c r="AA522" s="112"/>
      <c r="AB522" s="431" t="str">
        <f t="shared" si="216"/>
        <v/>
      </c>
      <c r="AC522" s="704" t="str">
        <f t="shared" si="236"/>
        <v/>
      </c>
      <c r="AD522" s="622"/>
      <c r="AE522" s="462"/>
      <c r="AF522" s="360" t="str">
        <f t="shared" si="217"/>
        <v/>
      </c>
      <c r="AG522" s="360" t="str">
        <f t="shared" si="218"/>
        <v/>
      </c>
      <c r="AH522" s="361" t="str">
        <f t="shared" si="219"/>
        <v/>
      </c>
      <c r="AI522" s="361" t="str">
        <f t="shared" si="220"/>
        <v/>
      </c>
      <c r="AJ522" s="361" t="str">
        <f t="shared" si="221"/>
        <v/>
      </c>
      <c r="AK522" s="361" t="str">
        <f t="shared" si="222"/>
        <v/>
      </c>
      <c r="AL522" s="361" t="str">
        <f t="shared" si="223"/>
        <v/>
      </c>
      <c r="AM522" s="361" t="str">
        <f t="shared" si="224"/>
        <v/>
      </c>
      <c r="AN522" s="362" t="str">
        <f>IF(AF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2,FALSE),IF(OR(AJ522=1,AJ522=2),VLOOKUP(AH522,INDEX((係数_乗用_ガソリン,係数_乗用_CNG,係数_乗用_軽油,係数_乗用_メタノール,係数_乗用_LPG),1,1,AR522):INDEX((係数_乗用_ガソリン,係数_乗用_CNG,係数_乗用_軽油,係数_乗用_メタノール,係数_乗用_LPG),125,5,AR522),2,FALSE))))))</f>
        <v/>
      </c>
      <c r="AO522" s="362" t="str">
        <f>IF(T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3,FALSE),IF(OR(AJ522=1,AJ522=2),VLOOKUP(AH522,INDEX((係数_乗用_ガソリン,係数_乗用_CNG,係数_乗用_軽油,係数_乗用_メタノール,係数_乗用_LPG),1,1,AR522):INDEX((係数_乗用_ガソリン,係数_乗用_CNG,係数_乗用_軽油,係数_乗用_メタノール,係数_乗用_LPG),125,5,AR522),3,FALSE))))))</f>
        <v/>
      </c>
      <c r="AP522" s="361" t="str">
        <f t="shared" si="225"/>
        <v/>
      </c>
      <c r="AQ522" s="363" t="str">
        <f t="shared" si="226"/>
        <v/>
      </c>
      <c r="AR522" s="361" t="str">
        <f t="shared" si="227"/>
        <v/>
      </c>
      <c r="AS522" s="363" t="str">
        <f t="shared" si="228"/>
        <v/>
      </c>
      <c r="AT522" s="364" t="str">
        <f t="shared" si="229"/>
        <v/>
      </c>
      <c r="AX522" s="607" t="b">
        <f t="shared" si="237"/>
        <v>0</v>
      </c>
      <c r="AY522" s="6" t="str">
        <f t="shared" si="238"/>
        <v>FALSEFALSEFALSE</v>
      </c>
      <c r="AZ522" s="608">
        <f t="shared" si="230"/>
        <v>0</v>
      </c>
      <c r="BA522" s="609" t="str">
        <f t="shared" si="239"/>
        <v/>
      </c>
      <c r="BB522" s="609">
        <f t="shared" si="231"/>
        <v>0</v>
      </c>
      <c r="BC522" s="604" t="str">
        <f t="shared" si="232"/>
        <v/>
      </c>
    </row>
    <row r="523" spans="1:55">
      <c r="A523" s="366">
        <v>466</v>
      </c>
      <c r="B523" s="108"/>
      <c r="C523" s="286"/>
      <c r="D523" s="287"/>
      <c r="E523" s="287"/>
      <c r="F523" s="288"/>
      <c r="G523" s="290"/>
      <c r="H523" s="107"/>
      <c r="I523" s="290"/>
      <c r="J523" s="107"/>
      <c r="K523" s="358" t="str">
        <f t="shared" si="210"/>
        <v/>
      </c>
      <c r="L523" s="358">
        <f t="shared" si="233"/>
        <v>0</v>
      </c>
      <c r="M523" s="358">
        <f t="shared" si="234"/>
        <v>0</v>
      </c>
      <c r="N523" s="359" t="str">
        <f t="shared" si="235"/>
        <v/>
      </c>
      <c r="O523" s="359" t="str">
        <f t="shared" si="211"/>
        <v/>
      </c>
      <c r="P523" s="359" t="str">
        <f t="shared" si="212"/>
        <v/>
      </c>
      <c r="Q523" s="359" t="str">
        <f t="shared" si="213"/>
        <v/>
      </c>
      <c r="R523" s="359" t="str">
        <f t="shared" si="214"/>
        <v/>
      </c>
      <c r="S523" s="359" t="str">
        <f t="shared" si="215"/>
        <v/>
      </c>
      <c r="T523" s="431"/>
      <c r="U523" s="515"/>
      <c r="V523" s="108"/>
      <c r="W523" s="109"/>
      <c r="X523" s="110"/>
      <c r="Y523" s="111"/>
      <c r="Z523" s="113"/>
      <c r="AA523" s="112"/>
      <c r="AB523" s="431" t="str">
        <f t="shared" si="216"/>
        <v/>
      </c>
      <c r="AC523" s="704" t="str">
        <f t="shared" si="236"/>
        <v/>
      </c>
      <c r="AD523" s="622"/>
      <c r="AE523" s="462"/>
      <c r="AF523" s="360" t="str">
        <f t="shared" si="217"/>
        <v/>
      </c>
      <c r="AG523" s="360" t="str">
        <f t="shared" si="218"/>
        <v/>
      </c>
      <c r="AH523" s="361" t="str">
        <f t="shared" si="219"/>
        <v/>
      </c>
      <c r="AI523" s="361" t="str">
        <f t="shared" si="220"/>
        <v/>
      </c>
      <c r="AJ523" s="361" t="str">
        <f t="shared" si="221"/>
        <v/>
      </c>
      <c r="AK523" s="361" t="str">
        <f t="shared" si="222"/>
        <v/>
      </c>
      <c r="AL523" s="361" t="str">
        <f t="shared" si="223"/>
        <v/>
      </c>
      <c r="AM523" s="361" t="str">
        <f t="shared" si="224"/>
        <v/>
      </c>
      <c r="AN523" s="362" t="str">
        <f>IF(AF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2,FALSE),IF(OR(AJ523=1,AJ523=2),VLOOKUP(AH523,INDEX((係数_乗用_ガソリン,係数_乗用_CNG,係数_乗用_軽油,係数_乗用_メタノール,係数_乗用_LPG),1,1,AR523):INDEX((係数_乗用_ガソリン,係数_乗用_CNG,係数_乗用_軽油,係数_乗用_メタノール,係数_乗用_LPG),125,5,AR523),2,FALSE))))))</f>
        <v/>
      </c>
      <c r="AO523" s="362" t="str">
        <f>IF(T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3,FALSE),IF(OR(AJ523=1,AJ523=2),VLOOKUP(AH523,INDEX((係数_乗用_ガソリン,係数_乗用_CNG,係数_乗用_軽油,係数_乗用_メタノール,係数_乗用_LPG),1,1,AR523):INDEX((係数_乗用_ガソリン,係数_乗用_CNG,係数_乗用_軽油,係数_乗用_メタノール,係数_乗用_LPG),125,5,AR523),3,FALSE))))))</f>
        <v/>
      </c>
      <c r="AP523" s="361" t="str">
        <f t="shared" si="225"/>
        <v/>
      </c>
      <c r="AQ523" s="363" t="str">
        <f t="shared" si="226"/>
        <v/>
      </c>
      <c r="AR523" s="361" t="str">
        <f t="shared" si="227"/>
        <v/>
      </c>
      <c r="AS523" s="363" t="str">
        <f t="shared" si="228"/>
        <v/>
      </c>
      <c r="AT523" s="364" t="str">
        <f t="shared" si="229"/>
        <v/>
      </c>
      <c r="AX523" s="607" t="b">
        <f t="shared" si="237"/>
        <v>0</v>
      </c>
      <c r="AY523" s="6" t="str">
        <f t="shared" si="238"/>
        <v>FALSEFALSEFALSE</v>
      </c>
      <c r="AZ523" s="608">
        <f t="shared" si="230"/>
        <v>0</v>
      </c>
      <c r="BA523" s="609" t="str">
        <f t="shared" si="239"/>
        <v/>
      </c>
      <c r="BB523" s="609">
        <f t="shared" si="231"/>
        <v>0</v>
      </c>
      <c r="BC523" s="604" t="str">
        <f t="shared" si="232"/>
        <v/>
      </c>
    </row>
    <row r="524" spans="1:55">
      <c r="A524" s="366">
        <v>467</v>
      </c>
      <c r="B524" s="108"/>
      <c r="C524" s="286"/>
      <c r="D524" s="287"/>
      <c r="E524" s="287"/>
      <c r="F524" s="288"/>
      <c r="G524" s="290"/>
      <c r="H524" s="107"/>
      <c r="I524" s="290"/>
      <c r="J524" s="107"/>
      <c r="K524" s="358" t="str">
        <f t="shared" si="210"/>
        <v/>
      </c>
      <c r="L524" s="358">
        <f t="shared" si="233"/>
        <v>0</v>
      </c>
      <c r="M524" s="358">
        <f t="shared" si="234"/>
        <v>0</v>
      </c>
      <c r="N524" s="359" t="str">
        <f t="shared" si="235"/>
        <v/>
      </c>
      <c r="O524" s="359" t="str">
        <f t="shared" si="211"/>
        <v/>
      </c>
      <c r="P524" s="359" t="str">
        <f t="shared" si="212"/>
        <v/>
      </c>
      <c r="Q524" s="359" t="str">
        <f t="shared" si="213"/>
        <v/>
      </c>
      <c r="R524" s="359" t="str">
        <f t="shared" si="214"/>
        <v/>
      </c>
      <c r="S524" s="359" t="str">
        <f t="shared" si="215"/>
        <v/>
      </c>
      <c r="T524" s="431"/>
      <c r="U524" s="515"/>
      <c r="V524" s="108"/>
      <c r="W524" s="109"/>
      <c r="X524" s="110"/>
      <c r="Y524" s="111"/>
      <c r="Z524" s="113"/>
      <c r="AA524" s="112"/>
      <c r="AB524" s="431" t="str">
        <f t="shared" si="216"/>
        <v/>
      </c>
      <c r="AC524" s="704" t="str">
        <f t="shared" si="236"/>
        <v/>
      </c>
      <c r="AD524" s="622"/>
      <c r="AE524" s="462"/>
      <c r="AF524" s="360" t="str">
        <f t="shared" si="217"/>
        <v/>
      </c>
      <c r="AG524" s="360" t="str">
        <f t="shared" si="218"/>
        <v/>
      </c>
      <c r="AH524" s="361" t="str">
        <f t="shared" si="219"/>
        <v/>
      </c>
      <c r="AI524" s="361" t="str">
        <f t="shared" si="220"/>
        <v/>
      </c>
      <c r="AJ524" s="361" t="str">
        <f t="shared" si="221"/>
        <v/>
      </c>
      <c r="AK524" s="361" t="str">
        <f t="shared" si="222"/>
        <v/>
      </c>
      <c r="AL524" s="361" t="str">
        <f t="shared" si="223"/>
        <v/>
      </c>
      <c r="AM524" s="361" t="str">
        <f t="shared" si="224"/>
        <v/>
      </c>
      <c r="AN524" s="362" t="str">
        <f>IF(AF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2,FALSE),IF(OR(AJ524=1,AJ524=2),VLOOKUP(AH524,INDEX((係数_乗用_ガソリン,係数_乗用_CNG,係数_乗用_軽油,係数_乗用_メタノール,係数_乗用_LPG),1,1,AR524):INDEX((係数_乗用_ガソリン,係数_乗用_CNG,係数_乗用_軽油,係数_乗用_メタノール,係数_乗用_LPG),125,5,AR524),2,FALSE))))))</f>
        <v/>
      </c>
      <c r="AO524" s="362" t="str">
        <f>IF(T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3,FALSE),IF(OR(AJ524=1,AJ524=2),VLOOKUP(AH524,INDEX((係数_乗用_ガソリン,係数_乗用_CNG,係数_乗用_軽油,係数_乗用_メタノール,係数_乗用_LPG),1,1,AR524):INDEX((係数_乗用_ガソリン,係数_乗用_CNG,係数_乗用_軽油,係数_乗用_メタノール,係数_乗用_LPG),125,5,AR524),3,FALSE))))))</f>
        <v/>
      </c>
      <c r="AP524" s="361" t="str">
        <f t="shared" si="225"/>
        <v/>
      </c>
      <c r="AQ524" s="363" t="str">
        <f t="shared" si="226"/>
        <v/>
      </c>
      <c r="AR524" s="361" t="str">
        <f t="shared" si="227"/>
        <v/>
      </c>
      <c r="AS524" s="363" t="str">
        <f t="shared" si="228"/>
        <v/>
      </c>
      <c r="AT524" s="364" t="str">
        <f t="shared" si="229"/>
        <v/>
      </c>
      <c r="AX524" s="607" t="b">
        <f t="shared" si="237"/>
        <v>0</v>
      </c>
      <c r="AY524" s="6" t="str">
        <f t="shared" si="238"/>
        <v>FALSEFALSEFALSE</v>
      </c>
      <c r="AZ524" s="608">
        <f t="shared" si="230"/>
        <v>0</v>
      </c>
      <c r="BA524" s="609" t="str">
        <f t="shared" si="239"/>
        <v/>
      </c>
      <c r="BB524" s="609">
        <f t="shared" si="231"/>
        <v>0</v>
      </c>
      <c r="BC524" s="604" t="str">
        <f t="shared" si="232"/>
        <v/>
      </c>
    </row>
    <row r="525" spans="1:55">
      <c r="A525" s="366">
        <v>468</v>
      </c>
      <c r="B525" s="108"/>
      <c r="C525" s="286"/>
      <c r="D525" s="287"/>
      <c r="E525" s="287"/>
      <c r="F525" s="288"/>
      <c r="G525" s="290"/>
      <c r="H525" s="107"/>
      <c r="I525" s="290"/>
      <c r="J525" s="107"/>
      <c r="K525" s="358" t="str">
        <f t="shared" si="210"/>
        <v/>
      </c>
      <c r="L525" s="358">
        <f t="shared" si="233"/>
        <v>0</v>
      </c>
      <c r="M525" s="358">
        <f t="shared" si="234"/>
        <v>0</v>
      </c>
      <c r="N525" s="359" t="str">
        <f t="shared" si="235"/>
        <v/>
      </c>
      <c r="O525" s="359" t="str">
        <f t="shared" si="211"/>
        <v/>
      </c>
      <c r="P525" s="359" t="str">
        <f t="shared" si="212"/>
        <v/>
      </c>
      <c r="Q525" s="359" t="str">
        <f t="shared" si="213"/>
        <v/>
      </c>
      <c r="R525" s="359" t="str">
        <f t="shared" si="214"/>
        <v/>
      </c>
      <c r="S525" s="359" t="str">
        <f t="shared" si="215"/>
        <v/>
      </c>
      <c r="T525" s="431"/>
      <c r="U525" s="515"/>
      <c r="V525" s="108"/>
      <c r="W525" s="109"/>
      <c r="X525" s="110"/>
      <c r="Y525" s="111"/>
      <c r="Z525" s="113"/>
      <c r="AA525" s="112"/>
      <c r="AB525" s="431" t="str">
        <f t="shared" si="216"/>
        <v/>
      </c>
      <c r="AC525" s="704" t="str">
        <f t="shared" si="236"/>
        <v/>
      </c>
      <c r="AD525" s="622"/>
      <c r="AE525" s="462"/>
      <c r="AF525" s="360" t="str">
        <f t="shared" si="217"/>
        <v/>
      </c>
      <c r="AG525" s="360" t="str">
        <f t="shared" si="218"/>
        <v/>
      </c>
      <c r="AH525" s="361" t="str">
        <f t="shared" si="219"/>
        <v/>
      </c>
      <c r="AI525" s="361" t="str">
        <f t="shared" si="220"/>
        <v/>
      </c>
      <c r="AJ525" s="361" t="str">
        <f t="shared" si="221"/>
        <v/>
      </c>
      <c r="AK525" s="361" t="str">
        <f t="shared" si="222"/>
        <v/>
      </c>
      <c r="AL525" s="361" t="str">
        <f t="shared" si="223"/>
        <v/>
      </c>
      <c r="AM525" s="361" t="str">
        <f t="shared" si="224"/>
        <v/>
      </c>
      <c r="AN525" s="362" t="str">
        <f>IF(AF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2,FALSE),IF(OR(AJ525=1,AJ525=2),VLOOKUP(AH525,INDEX((係数_乗用_ガソリン,係数_乗用_CNG,係数_乗用_軽油,係数_乗用_メタノール,係数_乗用_LPG),1,1,AR525):INDEX((係数_乗用_ガソリン,係数_乗用_CNG,係数_乗用_軽油,係数_乗用_メタノール,係数_乗用_LPG),125,5,AR525),2,FALSE))))))</f>
        <v/>
      </c>
      <c r="AO525" s="362" t="str">
        <f>IF(T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3,FALSE),IF(OR(AJ525=1,AJ525=2),VLOOKUP(AH525,INDEX((係数_乗用_ガソリン,係数_乗用_CNG,係数_乗用_軽油,係数_乗用_メタノール,係数_乗用_LPG),1,1,AR525):INDEX((係数_乗用_ガソリン,係数_乗用_CNG,係数_乗用_軽油,係数_乗用_メタノール,係数_乗用_LPG),125,5,AR525),3,FALSE))))))</f>
        <v/>
      </c>
      <c r="AP525" s="361" t="str">
        <f t="shared" si="225"/>
        <v/>
      </c>
      <c r="AQ525" s="363" t="str">
        <f t="shared" si="226"/>
        <v/>
      </c>
      <c r="AR525" s="361" t="str">
        <f t="shared" si="227"/>
        <v/>
      </c>
      <c r="AS525" s="363" t="str">
        <f t="shared" si="228"/>
        <v/>
      </c>
      <c r="AT525" s="364" t="str">
        <f t="shared" si="229"/>
        <v/>
      </c>
      <c r="AX525" s="607" t="b">
        <f t="shared" si="237"/>
        <v>0</v>
      </c>
      <c r="AY525" s="6" t="str">
        <f t="shared" si="238"/>
        <v>FALSEFALSEFALSE</v>
      </c>
      <c r="AZ525" s="608">
        <f t="shared" si="230"/>
        <v>0</v>
      </c>
      <c r="BA525" s="609" t="str">
        <f t="shared" si="239"/>
        <v/>
      </c>
      <c r="BB525" s="609">
        <f t="shared" si="231"/>
        <v>0</v>
      </c>
      <c r="BC525" s="604" t="str">
        <f t="shared" si="232"/>
        <v/>
      </c>
    </row>
    <row r="526" spans="1:55">
      <c r="A526" s="366">
        <v>469</v>
      </c>
      <c r="B526" s="108"/>
      <c r="C526" s="286"/>
      <c r="D526" s="287"/>
      <c r="E526" s="287"/>
      <c r="F526" s="288"/>
      <c r="G526" s="290"/>
      <c r="H526" s="107"/>
      <c r="I526" s="290"/>
      <c r="J526" s="107"/>
      <c r="K526" s="358" t="str">
        <f t="shared" si="210"/>
        <v/>
      </c>
      <c r="L526" s="358">
        <f t="shared" si="233"/>
        <v>0</v>
      </c>
      <c r="M526" s="358">
        <f t="shared" si="234"/>
        <v>0</v>
      </c>
      <c r="N526" s="359" t="str">
        <f t="shared" si="235"/>
        <v/>
      </c>
      <c r="O526" s="359" t="str">
        <f t="shared" si="211"/>
        <v/>
      </c>
      <c r="P526" s="359" t="str">
        <f t="shared" si="212"/>
        <v/>
      </c>
      <c r="Q526" s="359" t="str">
        <f t="shared" si="213"/>
        <v/>
      </c>
      <c r="R526" s="359" t="str">
        <f t="shared" si="214"/>
        <v/>
      </c>
      <c r="S526" s="359" t="str">
        <f t="shared" si="215"/>
        <v/>
      </c>
      <c r="T526" s="431"/>
      <c r="U526" s="515"/>
      <c r="V526" s="108"/>
      <c r="W526" s="109"/>
      <c r="X526" s="110"/>
      <c r="Y526" s="111"/>
      <c r="Z526" s="113"/>
      <c r="AA526" s="112"/>
      <c r="AB526" s="431" t="str">
        <f t="shared" si="216"/>
        <v/>
      </c>
      <c r="AC526" s="704" t="str">
        <f t="shared" si="236"/>
        <v/>
      </c>
      <c r="AD526" s="622"/>
      <c r="AE526" s="462"/>
      <c r="AF526" s="360" t="str">
        <f t="shared" si="217"/>
        <v/>
      </c>
      <c r="AG526" s="360" t="str">
        <f t="shared" si="218"/>
        <v/>
      </c>
      <c r="AH526" s="361" t="str">
        <f t="shared" si="219"/>
        <v/>
      </c>
      <c r="AI526" s="361" t="str">
        <f t="shared" si="220"/>
        <v/>
      </c>
      <c r="AJ526" s="361" t="str">
        <f t="shared" si="221"/>
        <v/>
      </c>
      <c r="AK526" s="361" t="str">
        <f t="shared" si="222"/>
        <v/>
      </c>
      <c r="AL526" s="361" t="str">
        <f t="shared" si="223"/>
        <v/>
      </c>
      <c r="AM526" s="361" t="str">
        <f t="shared" si="224"/>
        <v/>
      </c>
      <c r="AN526" s="362" t="str">
        <f>IF(AF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2,FALSE),IF(OR(AJ526=1,AJ526=2),VLOOKUP(AH526,INDEX((係数_乗用_ガソリン,係数_乗用_CNG,係数_乗用_軽油,係数_乗用_メタノール,係数_乗用_LPG),1,1,AR526):INDEX((係数_乗用_ガソリン,係数_乗用_CNG,係数_乗用_軽油,係数_乗用_メタノール,係数_乗用_LPG),125,5,AR526),2,FALSE))))))</f>
        <v/>
      </c>
      <c r="AO526" s="362" t="str">
        <f>IF(T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3,FALSE),IF(OR(AJ526=1,AJ526=2),VLOOKUP(AH526,INDEX((係数_乗用_ガソリン,係数_乗用_CNG,係数_乗用_軽油,係数_乗用_メタノール,係数_乗用_LPG),1,1,AR526):INDEX((係数_乗用_ガソリン,係数_乗用_CNG,係数_乗用_軽油,係数_乗用_メタノール,係数_乗用_LPG),125,5,AR526),3,FALSE))))))</f>
        <v/>
      </c>
      <c r="AP526" s="361" t="str">
        <f t="shared" si="225"/>
        <v/>
      </c>
      <c r="AQ526" s="363" t="str">
        <f t="shared" si="226"/>
        <v/>
      </c>
      <c r="AR526" s="361" t="str">
        <f t="shared" si="227"/>
        <v/>
      </c>
      <c r="AS526" s="363" t="str">
        <f t="shared" si="228"/>
        <v/>
      </c>
      <c r="AT526" s="364" t="str">
        <f t="shared" si="229"/>
        <v/>
      </c>
      <c r="AX526" s="607" t="b">
        <f t="shared" si="237"/>
        <v>0</v>
      </c>
      <c r="AY526" s="6" t="str">
        <f t="shared" si="238"/>
        <v>FALSEFALSEFALSE</v>
      </c>
      <c r="AZ526" s="608">
        <f t="shared" si="230"/>
        <v>0</v>
      </c>
      <c r="BA526" s="609" t="str">
        <f t="shared" si="239"/>
        <v/>
      </c>
      <c r="BB526" s="609">
        <f t="shared" si="231"/>
        <v>0</v>
      </c>
      <c r="BC526" s="604" t="str">
        <f t="shared" si="232"/>
        <v/>
      </c>
    </row>
    <row r="527" spans="1:55">
      <c r="A527" s="366">
        <v>470</v>
      </c>
      <c r="B527" s="108"/>
      <c r="C527" s="286"/>
      <c r="D527" s="287"/>
      <c r="E527" s="287"/>
      <c r="F527" s="288"/>
      <c r="G527" s="290"/>
      <c r="H527" s="107"/>
      <c r="I527" s="290"/>
      <c r="J527" s="107"/>
      <c r="K527" s="358" t="str">
        <f t="shared" si="210"/>
        <v/>
      </c>
      <c r="L527" s="358">
        <f t="shared" si="233"/>
        <v>0</v>
      </c>
      <c r="M527" s="358">
        <f t="shared" si="234"/>
        <v>0</v>
      </c>
      <c r="N527" s="359" t="str">
        <f t="shared" si="235"/>
        <v/>
      </c>
      <c r="O527" s="359" t="str">
        <f t="shared" si="211"/>
        <v/>
      </c>
      <c r="P527" s="359" t="str">
        <f t="shared" si="212"/>
        <v/>
      </c>
      <c r="Q527" s="359" t="str">
        <f t="shared" si="213"/>
        <v/>
      </c>
      <c r="R527" s="359" t="str">
        <f t="shared" si="214"/>
        <v/>
      </c>
      <c r="S527" s="359" t="str">
        <f t="shared" si="215"/>
        <v/>
      </c>
      <c r="T527" s="431"/>
      <c r="U527" s="515"/>
      <c r="V527" s="108"/>
      <c r="W527" s="109"/>
      <c r="X527" s="110"/>
      <c r="Y527" s="111"/>
      <c r="Z527" s="113"/>
      <c r="AA527" s="112"/>
      <c r="AB527" s="431" t="str">
        <f t="shared" si="216"/>
        <v/>
      </c>
      <c r="AC527" s="704" t="str">
        <f t="shared" si="236"/>
        <v/>
      </c>
      <c r="AD527" s="622"/>
      <c r="AE527" s="462"/>
      <c r="AF527" s="360" t="str">
        <f t="shared" si="217"/>
        <v/>
      </c>
      <c r="AG527" s="360" t="str">
        <f t="shared" si="218"/>
        <v/>
      </c>
      <c r="AH527" s="361" t="str">
        <f t="shared" si="219"/>
        <v/>
      </c>
      <c r="AI527" s="361" t="str">
        <f t="shared" si="220"/>
        <v/>
      </c>
      <c r="AJ527" s="361" t="str">
        <f t="shared" si="221"/>
        <v/>
      </c>
      <c r="AK527" s="361" t="str">
        <f t="shared" si="222"/>
        <v/>
      </c>
      <c r="AL527" s="361" t="str">
        <f t="shared" si="223"/>
        <v/>
      </c>
      <c r="AM527" s="361" t="str">
        <f t="shared" si="224"/>
        <v/>
      </c>
      <c r="AN527" s="362" t="str">
        <f>IF(AF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2,FALSE),IF(OR(AJ527=1,AJ527=2),VLOOKUP(AH527,INDEX((係数_乗用_ガソリン,係数_乗用_CNG,係数_乗用_軽油,係数_乗用_メタノール,係数_乗用_LPG),1,1,AR527):INDEX((係数_乗用_ガソリン,係数_乗用_CNG,係数_乗用_軽油,係数_乗用_メタノール,係数_乗用_LPG),125,5,AR527),2,FALSE))))))</f>
        <v/>
      </c>
      <c r="AO527" s="362" t="str">
        <f>IF(T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3,FALSE),IF(OR(AJ527=1,AJ527=2),VLOOKUP(AH527,INDEX((係数_乗用_ガソリン,係数_乗用_CNG,係数_乗用_軽油,係数_乗用_メタノール,係数_乗用_LPG),1,1,AR527):INDEX((係数_乗用_ガソリン,係数_乗用_CNG,係数_乗用_軽油,係数_乗用_メタノール,係数_乗用_LPG),125,5,AR527),3,FALSE))))))</f>
        <v/>
      </c>
      <c r="AP527" s="361" t="str">
        <f t="shared" si="225"/>
        <v/>
      </c>
      <c r="AQ527" s="363" t="str">
        <f t="shared" si="226"/>
        <v/>
      </c>
      <c r="AR527" s="361" t="str">
        <f t="shared" si="227"/>
        <v/>
      </c>
      <c r="AS527" s="363" t="str">
        <f t="shared" si="228"/>
        <v/>
      </c>
      <c r="AT527" s="364" t="str">
        <f t="shared" si="229"/>
        <v/>
      </c>
      <c r="AX527" s="607" t="b">
        <f t="shared" si="237"/>
        <v>0</v>
      </c>
      <c r="AY527" s="6" t="str">
        <f t="shared" si="238"/>
        <v>FALSEFALSEFALSE</v>
      </c>
      <c r="AZ527" s="608">
        <f t="shared" si="230"/>
        <v>0</v>
      </c>
      <c r="BA527" s="609" t="str">
        <f t="shared" si="239"/>
        <v/>
      </c>
      <c r="BB527" s="609">
        <f t="shared" si="231"/>
        <v>0</v>
      </c>
      <c r="BC527" s="604" t="str">
        <f t="shared" si="232"/>
        <v/>
      </c>
    </row>
    <row r="528" spans="1:55">
      <c r="A528" s="366">
        <v>471</v>
      </c>
      <c r="B528" s="108"/>
      <c r="C528" s="286"/>
      <c r="D528" s="287"/>
      <c r="E528" s="287"/>
      <c r="F528" s="288"/>
      <c r="G528" s="290"/>
      <c r="H528" s="107"/>
      <c r="I528" s="290"/>
      <c r="J528" s="107"/>
      <c r="K528" s="358" t="str">
        <f t="shared" si="210"/>
        <v/>
      </c>
      <c r="L528" s="358">
        <f t="shared" si="233"/>
        <v>0</v>
      </c>
      <c r="M528" s="358">
        <f t="shared" si="234"/>
        <v>0</v>
      </c>
      <c r="N528" s="359" t="str">
        <f t="shared" si="235"/>
        <v/>
      </c>
      <c r="O528" s="359" t="str">
        <f t="shared" si="211"/>
        <v/>
      </c>
      <c r="P528" s="359" t="str">
        <f t="shared" si="212"/>
        <v/>
      </c>
      <c r="Q528" s="359" t="str">
        <f t="shared" si="213"/>
        <v/>
      </c>
      <c r="R528" s="359" t="str">
        <f t="shared" si="214"/>
        <v/>
      </c>
      <c r="S528" s="359" t="str">
        <f t="shared" si="215"/>
        <v/>
      </c>
      <c r="T528" s="431"/>
      <c r="U528" s="515"/>
      <c r="V528" s="108"/>
      <c r="W528" s="109"/>
      <c r="X528" s="110"/>
      <c r="Y528" s="111"/>
      <c r="Z528" s="113"/>
      <c r="AA528" s="112"/>
      <c r="AB528" s="431" t="str">
        <f t="shared" si="216"/>
        <v/>
      </c>
      <c r="AC528" s="704" t="str">
        <f t="shared" si="236"/>
        <v/>
      </c>
      <c r="AD528" s="622"/>
      <c r="AE528" s="462"/>
      <c r="AF528" s="360" t="str">
        <f t="shared" si="217"/>
        <v/>
      </c>
      <c r="AG528" s="360" t="str">
        <f t="shared" si="218"/>
        <v/>
      </c>
      <c r="AH528" s="361" t="str">
        <f t="shared" si="219"/>
        <v/>
      </c>
      <c r="AI528" s="361" t="str">
        <f t="shared" si="220"/>
        <v/>
      </c>
      <c r="AJ528" s="361" t="str">
        <f t="shared" si="221"/>
        <v/>
      </c>
      <c r="AK528" s="361" t="str">
        <f t="shared" si="222"/>
        <v/>
      </c>
      <c r="AL528" s="361" t="str">
        <f t="shared" si="223"/>
        <v/>
      </c>
      <c r="AM528" s="361" t="str">
        <f t="shared" si="224"/>
        <v/>
      </c>
      <c r="AN528" s="362" t="str">
        <f>IF(AF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2,FALSE),IF(OR(AJ528=1,AJ528=2),VLOOKUP(AH528,INDEX((係数_乗用_ガソリン,係数_乗用_CNG,係数_乗用_軽油,係数_乗用_メタノール,係数_乗用_LPG),1,1,AR528):INDEX((係数_乗用_ガソリン,係数_乗用_CNG,係数_乗用_軽油,係数_乗用_メタノール,係数_乗用_LPG),125,5,AR528),2,FALSE))))))</f>
        <v/>
      </c>
      <c r="AO528" s="362" t="str">
        <f>IF(T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3,FALSE),IF(OR(AJ528=1,AJ528=2),VLOOKUP(AH528,INDEX((係数_乗用_ガソリン,係数_乗用_CNG,係数_乗用_軽油,係数_乗用_メタノール,係数_乗用_LPG),1,1,AR528):INDEX((係数_乗用_ガソリン,係数_乗用_CNG,係数_乗用_軽油,係数_乗用_メタノール,係数_乗用_LPG),125,5,AR528),3,FALSE))))))</f>
        <v/>
      </c>
      <c r="AP528" s="361" t="str">
        <f t="shared" si="225"/>
        <v/>
      </c>
      <c r="AQ528" s="363" t="str">
        <f t="shared" si="226"/>
        <v/>
      </c>
      <c r="AR528" s="361" t="str">
        <f t="shared" si="227"/>
        <v/>
      </c>
      <c r="AS528" s="363" t="str">
        <f t="shared" si="228"/>
        <v/>
      </c>
      <c r="AT528" s="364" t="str">
        <f t="shared" si="229"/>
        <v/>
      </c>
      <c r="AX528" s="607" t="b">
        <f t="shared" si="237"/>
        <v>0</v>
      </c>
      <c r="AY528" s="6" t="str">
        <f t="shared" si="238"/>
        <v>FALSEFALSEFALSE</v>
      </c>
      <c r="AZ528" s="608">
        <f t="shared" si="230"/>
        <v>0</v>
      </c>
      <c r="BA528" s="609" t="str">
        <f t="shared" si="239"/>
        <v/>
      </c>
      <c r="BB528" s="609">
        <f t="shared" si="231"/>
        <v>0</v>
      </c>
      <c r="BC528" s="604" t="str">
        <f t="shared" si="232"/>
        <v/>
      </c>
    </row>
    <row r="529" spans="1:55">
      <c r="A529" s="366">
        <v>472</v>
      </c>
      <c r="B529" s="108"/>
      <c r="C529" s="286"/>
      <c r="D529" s="287"/>
      <c r="E529" s="287"/>
      <c r="F529" s="288"/>
      <c r="G529" s="290"/>
      <c r="H529" s="107"/>
      <c r="I529" s="290"/>
      <c r="J529" s="107"/>
      <c r="K529" s="358" t="str">
        <f t="shared" si="210"/>
        <v/>
      </c>
      <c r="L529" s="358">
        <f t="shared" si="233"/>
        <v>0</v>
      </c>
      <c r="M529" s="358">
        <f t="shared" si="234"/>
        <v>0</v>
      </c>
      <c r="N529" s="359" t="str">
        <f t="shared" si="235"/>
        <v/>
      </c>
      <c r="O529" s="359" t="str">
        <f t="shared" si="211"/>
        <v/>
      </c>
      <c r="P529" s="359" t="str">
        <f t="shared" si="212"/>
        <v/>
      </c>
      <c r="Q529" s="359" t="str">
        <f t="shared" si="213"/>
        <v/>
      </c>
      <c r="R529" s="359" t="str">
        <f t="shared" si="214"/>
        <v/>
      </c>
      <c r="S529" s="359" t="str">
        <f t="shared" si="215"/>
        <v/>
      </c>
      <c r="T529" s="431"/>
      <c r="U529" s="515"/>
      <c r="V529" s="108"/>
      <c r="W529" s="109"/>
      <c r="X529" s="110"/>
      <c r="Y529" s="111"/>
      <c r="Z529" s="113"/>
      <c r="AA529" s="112"/>
      <c r="AB529" s="431" t="str">
        <f t="shared" si="216"/>
        <v/>
      </c>
      <c r="AC529" s="704" t="str">
        <f t="shared" si="236"/>
        <v/>
      </c>
      <c r="AD529" s="622"/>
      <c r="AE529" s="462"/>
      <c r="AF529" s="360" t="str">
        <f t="shared" si="217"/>
        <v/>
      </c>
      <c r="AG529" s="360" t="str">
        <f t="shared" si="218"/>
        <v/>
      </c>
      <c r="AH529" s="361" t="str">
        <f t="shared" si="219"/>
        <v/>
      </c>
      <c r="AI529" s="361" t="str">
        <f t="shared" si="220"/>
        <v/>
      </c>
      <c r="AJ529" s="361" t="str">
        <f t="shared" si="221"/>
        <v/>
      </c>
      <c r="AK529" s="361" t="str">
        <f t="shared" si="222"/>
        <v/>
      </c>
      <c r="AL529" s="361" t="str">
        <f t="shared" si="223"/>
        <v/>
      </c>
      <c r="AM529" s="361" t="str">
        <f t="shared" si="224"/>
        <v/>
      </c>
      <c r="AN529" s="362" t="str">
        <f>IF(AF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2,FALSE),IF(OR(AJ529=1,AJ529=2),VLOOKUP(AH529,INDEX((係数_乗用_ガソリン,係数_乗用_CNG,係数_乗用_軽油,係数_乗用_メタノール,係数_乗用_LPG),1,1,AR529):INDEX((係数_乗用_ガソリン,係数_乗用_CNG,係数_乗用_軽油,係数_乗用_メタノール,係数_乗用_LPG),125,5,AR529),2,FALSE))))))</f>
        <v/>
      </c>
      <c r="AO529" s="362" t="str">
        <f>IF(T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3,FALSE),IF(OR(AJ529=1,AJ529=2),VLOOKUP(AH529,INDEX((係数_乗用_ガソリン,係数_乗用_CNG,係数_乗用_軽油,係数_乗用_メタノール,係数_乗用_LPG),1,1,AR529):INDEX((係数_乗用_ガソリン,係数_乗用_CNG,係数_乗用_軽油,係数_乗用_メタノール,係数_乗用_LPG),125,5,AR529),3,FALSE))))))</f>
        <v/>
      </c>
      <c r="AP529" s="361" t="str">
        <f t="shared" si="225"/>
        <v/>
      </c>
      <c r="AQ529" s="363" t="str">
        <f t="shared" si="226"/>
        <v/>
      </c>
      <c r="AR529" s="361" t="str">
        <f t="shared" si="227"/>
        <v/>
      </c>
      <c r="AS529" s="363" t="str">
        <f t="shared" si="228"/>
        <v/>
      </c>
      <c r="AT529" s="364" t="str">
        <f t="shared" si="229"/>
        <v/>
      </c>
      <c r="AX529" s="607" t="b">
        <f t="shared" si="237"/>
        <v>0</v>
      </c>
      <c r="AY529" s="6" t="str">
        <f t="shared" si="238"/>
        <v>FALSEFALSEFALSE</v>
      </c>
      <c r="AZ529" s="608">
        <f t="shared" si="230"/>
        <v>0</v>
      </c>
      <c r="BA529" s="609" t="str">
        <f t="shared" si="239"/>
        <v/>
      </c>
      <c r="BB529" s="609">
        <f t="shared" si="231"/>
        <v>0</v>
      </c>
      <c r="BC529" s="604" t="str">
        <f t="shared" si="232"/>
        <v/>
      </c>
    </row>
    <row r="530" spans="1:55">
      <c r="A530" s="366">
        <v>473</v>
      </c>
      <c r="B530" s="108"/>
      <c r="C530" s="286"/>
      <c r="D530" s="287"/>
      <c r="E530" s="287"/>
      <c r="F530" s="288"/>
      <c r="G530" s="290"/>
      <c r="H530" s="107"/>
      <c r="I530" s="290"/>
      <c r="J530" s="107"/>
      <c r="K530" s="358" t="str">
        <f t="shared" si="210"/>
        <v/>
      </c>
      <c r="L530" s="358">
        <f t="shared" si="233"/>
        <v>0</v>
      </c>
      <c r="M530" s="358">
        <f t="shared" si="234"/>
        <v>0</v>
      </c>
      <c r="N530" s="359" t="str">
        <f t="shared" si="235"/>
        <v/>
      </c>
      <c r="O530" s="359" t="str">
        <f t="shared" si="211"/>
        <v/>
      </c>
      <c r="P530" s="359" t="str">
        <f t="shared" si="212"/>
        <v/>
      </c>
      <c r="Q530" s="359" t="str">
        <f t="shared" si="213"/>
        <v/>
      </c>
      <c r="R530" s="359" t="str">
        <f t="shared" si="214"/>
        <v/>
      </c>
      <c r="S530" s="359" t="str">
        <f t="shared" si="215"/>
        <v/>
      </c>
      <c r="T530" s="431"/>
      <c r="U530" s="515"/>
      <c r="V530" s="108"/>
      <c r="W530" s="109"/>
      <c r="X530" s="110"/>
      <c r="Y530" s="111"/>
      <c r="Z530" s="113"/>
      <c r="AA530" s="112"/>
      <c r="AB530" s="431" t="str">
        <f t="shared" si="216"/>
        <v/>
      </c>
      <c r="AC530" s="704" t="str">
        <f t="shared" si="236"/>
        <v/>
      </c>
      <c r="AD530" s="622"/>
      <c r="AE530" s="462"/>
      <c r="AF530" s="360" t="str">
        <f t="shared" si="217"/>
        <v/>
      </c>
      <c r="AG530" s="360" t="str">
        <f t="shared" si="218"/>
        <v/>
      </c>
      <c r="AH530" s="361" t="str">
        <f t="shared" si="219"/>
        <v/>
      </c>
      <c r="AI530" s="361" t="str">
        <f t="shared" si="220"/>
        <v/>
      </c>
      <c r="AJ530" s="361" t="str">
        <f t="shared" si="221"/>
        <v/>
      </c>
      <c r="AK530" s="361" t="str">
        <f t="shared" si="222"/>
        <v/>
      </c>
      <c r="AL530" s="361" t="str">
        <f t="shared" si="223"/>
        <v/>
      </c>
      <c r="AM530" s="361" t="str">
        <f t="shared" si="224"/>
        <v/>
      </c>
      <c r="AN530" s="362" t="str">
        <f>IF(AF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2,FALSE),IF(OR(AJ530=1,AJ530=2),VLOOKUP(AH530,INDEX((係数_乗用_ガソリン,係数_乗用_CNG,係数_乗用_軽油,係数_乗用_メタノール,係数_乗用_LPG),1,1,AR530):INDEX((係数_乗用_ガソリン,係数_乗用_CNG,係数_乗用_軽油,係数_乗用_メタノール,係数_乗用_LPG),125,5,AR530),2,FALSE))))))</f>
        <v/>
      </c>
      <c r="AO530" s="362" t="str">
        <f>IF(T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3,FALSE),IF(OR(AJ530=1,AJ530=2),VLOOKUP(AH530,INDEX((係数_乗用_ガソリン,係数_乗用_CNG,係数_乗用_軽油,係数_乗用_メタノール,係数_乗用_LPG),1,1,AR530):INDEX((係数_乗用_ガソリン,係数_乗用_CNG,係数_乗用_軽油,係数_乗用_メタノール,係数_乗用_LPG),125,5,AR530),3,FALSE))))))</f>
        <v/>
      </c>
      <c r="AP530" s="361" t="str">
        <f t="shared" si="225"/>
        <v/>
      </c>
      <c r="AQ530" s="363" t="str">
        <f t="shared" si="226"/>
        <v/>
      </c>
      <c r="AR530" s="361" t="str">
        <f t="shared" si="227"/>
        <v/>
      </c>
      <c r="AS530" s="363" t="str">
        <f t="shared" si="228"/>
        <v/>
      </c>
      <c r="AT530" s="364" t="str">
        <f t="shared" si="229"/>
        <v/>
      </c>
      <c r="AX530" s="607" t="b">
        <f t="shared" si="237"/>
        <v>0</v>
      </c>
      <c r="AY530" s="6" t="str">
        <f t="shared" si="238"/>
        <v>FALSEFALSEFALSE</v>
      </c>
      <c r="AZ530" s="608">
        <f t="shared" si="230"/>
        <v>0</v>
      </c>
      <c r="BA530" s="609" t="str">
        <f t="shared" si="239"/>
        <v/>
      </c>
      <c r="BB530" s="609">
        <f t="shared" si="231"/>
        <v>0</v>
      </c>
      <c r="BC530" s="604" t="str">
        <f t="shared" si="232"/>
        <v/>
      </c>
    </row>
    <row r="531" spans="1:55">
      <c r="A531" s="366">
        <v>474</v>
      </c>
      <c r="B531" s="108"/>
      <c r="C531" s="286"/>
      <c r="D531" s="287"/>
      <c r="E531" s="287"/>
      <c r="F531" s="288"/>
      <c r="G531" s="290"/>
      <c r="H531" s="107"/>
      <c r="I531" s="290"/>
      <c r="J531" s="107"/>
      <c r="K531" s="358" t="str">
        <f t="shared" si="210"/>
        <v/>
      </c>
      <c r="L531" s="358">
        <f t="shared" si="233"/>
        <v>0</v>
      </c>
      <c r="M531" s="358">
        <f t="shared" si="234"/>
        <v>0</v>
      </c>
      <c r="N531" s="359" t="str">
        <f t="shared" si="235"/>
        <v/>
      </c>
      <c r="O531" s="359" t="str">
        <f t="shared" si="211"/>
        <v/>
      </c>
      <c r="P531" s="359" t="str">
        <f t="shared" si="212"/>
        <v/>
      </c>
      <c r="Q531" s="359" t="str">
        <f t="shared" si="213"/>
        <v/>
      </c>
      <c r="R531" s="359" t="str">
        <f t="shared" si="214"/>
        <v/>
      </c>
      <c r="S531" s="359" t="str">
        <f t="shared" si="215"/>
        <v/>
      </c>
      <c r="T531" s="431"/>
      <c r="U531" s="515"/>
      <c r="V531" s="108"/>
      <c r="W531" s="109"/>
      <c r="X531" s="110"/>
      <c r="Y531" s="111"/>
      <c r="Z531" s="113"/>
      <c r="AA531" s="112"/>
      <c r="AB531" s="431" t="str">
        <f t="shared" si="216"/>
        <v/>
      </c>
      <c r="AC531" s="704" t="str">
        <f t="shared" si="236"/>
        <v/>
      </c>
      <c r="AD531" s="622"/>
      <c r="AE531" s="462"/>
      <c r="AF531" s="360" t="str">
        <f t="shared" si="217"/>
        <v/>
      </c>
      <c r="AG531" s="360" t="str">
        <f t="shared" si="218"/>
        <v/>
      </c>
      <c r="AH531" s="361" t="str">
        <f t="shared" si="219"/>
        <v/>
      </c>
      <c r="AI531" s="361" t="str">
        <f t="shared" si="220"/>
        <v/>
      </c>
      <c r="AJ531" s="361" t="str">
        <f t="shared" si="221"/>
        <v/>
      </c>
      <c r="AK531" s="361" t="str">
        <f t="shared" si="222"/>
        <v/>
      </c>
      <c r="AL531" s="361" t="str">
        <f t="shared" si="223"/>
        <v/>
      </c>
      <c r="AM531" s="361" t="str">
        <f t="shared" si="224"/>
        <v/>
      </c>
      <c r="AN531" s="362" t="str">
        <f>IF(AF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2,FALSE),IF(OR(AJ531=1,AJ531=2),VLOOKUP(AH531,INDEX((係数_乗用_ガソリン,係数_乗用_CNG,係数_乗用_軽油,係数_乗用_メタノール,係数_乗用_LPG),1,1,AR531):INDEX((係数_乗用_ガソリン,係数_乗用_CNG,係数_乗用_軽油,係数_乗用_メタノール,係数_乗用_LPG),125,5,AR531),2,FALSE))))))</f>
        <v/>
      </c>
      <c r="AO531" s="362" t="str">
        <f>IF(T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3,FALSE),IF(OR(AJ531=1,AJ531=2),VLOOKUP(AH531,INDEX((係数_乗用_ガソリン,係数_乗用_CNG,係数_乗用_軽油,係数_乗用_メタノール,係数_乗用_LPG),1,1,AR531):INDEX((係数_乗用_ガソリン,係数_乗用_CNG,係数_乗用_軽油,係数_乗用_メタノール,係数_乗用_LPG),125,5,AR531),3,FALSE))))))</f>
        <v/>
      </c>
      <c r="AP531" s="361" t="str">
        <f t="shared" si="225"/>
        <v/>
      </c>
      <c r="AQ531" s="363" t="str">
        <f t="shared" si="226"/>
        <v/>
      </c>
      <c r="AR531" s="361" t="str">
        <f t="shared" si="227"/>
        <v/>
      </c>
      <c r="AS531" s="363" t="str">
        <f t="shared" si="228"/>
        <v/>
      </c>
      <c r="AT531" s="364" t="str">
        <f t="shared" si="229"/>
        <v/>
      </c>
      <c r="AX531" s="607" t="b">
        <f t="shared" si="237"/>
        <v>0</v>
      </c>
      <c r="AY531" s="6" t="str">
        <f t="shared" si="238"/>
        <v>FALSEFALSEFALSE</v>
      </c>
      <c r="AZ531" s="608">
        <f t="shared" si="230"/>
        <v>0</v>
      </c>
      <c r="BA531" s="609" t="str">
        <f t="shared" si="239"/>
        <v/>
      </c>
      <c r="BB531" s="609">
        <f t="shared" si="231"/>
        <v>0</v>
      </c>
      <c r="BC531" s="604" t="str">
        <f t="shared" si="232"/>
        <v/>
      </c>
    </row>
    <row r="532" spans="1:55">
      <c r="A532" s="366">
        <v>475</v>
      </c>
      <c r="B532" s="108"/>
      <c r="C532" s="286"/>
      <c r="D532" s="287"/>
      <c r="E532" s="287"/>
      <c r="F532" s="288"/>
      <c r="G532" s="290"/>
      <c r="H532" s="107"/>
      <c r="I532" s="290"/>
      <c r="J532" s="107"/>
      <c r="K532" s="358" t="str">
        <f t="shared" si="210"/>
        <v/>
      </c>
      <c r="L532" s="358">
        <f t="shared" si="233"/>
        <v>0</v>
      </c>
      <c r="M532" s="358">
        <f t="shared" si="234"/>
        <v>0</v>
      </c>
      <c r="N532" s="359" t="str">
        <f t="shared" si="235"/>
        <v/>
      </c>
      <c r="O532" s="359" t="str">
        <f t="shared" si="211"/>
        <v/>
      </c>
      <c r="P532" s="359" t="str">
        <f t="shared" si="212"/>
        <v/>
      </c>
      <c r="Q532" s="359" t="str">
        <f t="shared" si="213"/>
        <v/>
      </c>
      <c r="R532" s="359" t="str">
        <f t="shared" si="214"/>
        <v/>
      </c>
      <c r="S532" s="359" t="str">
        <f t="shared" si="215"/>
        <v/>
      </c>
      <c r="T532" s="431"/>
      <c r="U532" s="515"/>
      <c r="V532" s="108"/>
      <c r="W532" s="109"/>
      <c r="X532" s="110"/>
      <c r="Y532" s="111"/>
      <c r="Z532" s="113"/>
      <c r="AA532" s="112"/>
      <c r="AB532" s="431" t="str">
        <f t="shared" si="216"/>
        <v/>
      </c>
      <c r="AC532" s="704" t="str">
        <f t="shared" si="236"/>
        <v/>
      </c>
      <c r="AD532" s="622"/>
      <c r="AE532" s="462"/>
      <c r="AF532" s="360" t="str">
        <f t="shared" si="217"/>
        <v/>
      </c>
      <c r="AG532" s="360" t="str">
        <f t="shared" si="218"/>
        <v/>
      </c>
      <c r="AH532" s="361" t="str">
        <f t="shared" si="219"/>
        <v/>
      </c>
      <c r="AI532" s="361" t="str">
        <f t="shared" si="220"/>
        <v/>
      </c>
      <c r="AJ532" s="361" t="str">
        <f t="shared" si="221"/>
        <v/>
      </c>
      <c r="AK532" s="361" t="str">
        <f t="shared" si="222"/>
        <v/>
      </c>
      <c r="AL532" s="361" t="str">
        <f t="shared" si="223"/>
        <v/>
      </c>
      <c r="AM532" s="361" t="str">
        <f t="shared" si="224"/>
        <v/>
      </c>
      <c r="AN532" s="362" t="str">
        <f>IF(AF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2,FALSE),IF(OR(AJ532=1,AJ532=2),VLOOKUP(AH532,INDEX((係数_乗用_ガソリン,係数_乗用_CNG,係数_乗用_軽油,係数_乗用_メタノール,係数_乗用_LPG),1,1,AR532):INDEX((係数_乗用_ガソリン,係数_乗用_CNG,係数_乗用_軽油,係数_乗用_メタノール,係数_乗用_LPG),125,5,AR532),2,FALSE))))))</f>
        <v/>
      </c>
      <c r="AO532" s="362" t="str">
        <f>IF(T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3,FALSE),IF(OR(AJ532=1,AJ532=2),VLOOKUP(AH532,INDEX((係数_乗用_ガソリン,係数_乗用_CNG,係数_乗用_軽油,係数_乗用_メタノール,係数_乗用_LPG),1,1,AR532):INDEX((係数_乗用_ガソリン,係数_乗用_CNG,係数_乗用_軽油,係数_乗用_メタノール,係数_乗用_LPG),125,5,AR532),3,FALSE))))))</f>
        <v/>
      </c>
      <c r="AP532" s="361" t="str">
        <f t="shared" si="225"/>
        <v/>
      </c>
      <c r="AQ532" s="363" t="str">
        <f t="shared" si="226"/>
        <v/>
      </c>
      <c r="AR532" s="361" t="str">
        <f t="shared" si="227"/>
        <v/>
      </c>
      <c r="AS532" s="363" t="str">
        <f t="shared" si="228"/>
        <v/>
      </c>
      <c r="AT532" s="364" t="str">
        <f t="shared" si="229"/>
        <v/>
      </c>
      <c r="AX532" s="607" t="b">
        <f t="shared" si="237"/>
        <v>0</v>
      </c>
      <c r="AY532" s="6" t="str">
        <f t="shared" si="238"/>
        <v>FALSEFALSEFALSE</v>
      </c>
      <c r="AZ532" s="608">
        <f t="shared" si="230"/>
        <v>0</v>
      </c>
      <c r="BA532" s="609" t="str">
        <f t="shared" si="239"/>
        <v/>
      </c>
      <c r="BB532" s="609">
        <f t="shared" si="231"/>
        <v>0</v>
      </c>
      <c r="BC532" s="604" t="str">
        <f t="shared" si="232"/>
        <v/>
      </c>
    </row>
    <row r="533" spans="1:55">
      <c r="A533" s="366">
        <v>476</v>
      </c>
      <c r="B533" s="108"/>
      <c r="C533" s="286"/>
      <c r="D533" s="287"/>
      <c r="E533" s="287"/>
      <c r="F533" s="288"/>
      <c r="G533" s="290"/>
      <c r="H533" s="107"/>
      <c r="I533" s="290"/>
      <c r="J533" s="107"/>
      <c r="K533" s="358" t="str">
        <f t="shared" si="210"/>
        <v/>
      </c>
      <c r="L533" s="358">
        <f t="shared" si="233"/>
        <v>0</v>
      </c>
      <c r="M533" s="358">
        <f t="shared" si="234"/>
        <v>0</v>
      </c>
      <c r="N533" s="359" t="str">
        <f t="shared" si="235"/>
        <v/>
      </c>
      <c r="O533" s="359" t="str">
        <f t="shared" si="211"/>
        <v/>
      </c>
      <c r="P533" s="359" t="str">
        <f t="shared" si="212"/>
        <v/>
      </c>
      <c r="Q533" s="359" t="str">
        <f t="shared" si="213"/>
        <v/>
      </c>
      <c r="R533" s="359" t="str">
        <f t="shared" si="214"/>
        <v/>
      </c>
      <c r="S533" s="359" t="str">
        <f t="shared" si="215"/>
        <v/>
      </c>
      <c r="T533" s="431"/>
      <c r="U533" s="515"/>
      <c r="V533" s="108"/>
      <c r="W533" s="109"/>
      <c r="X533" s="110"/>
      <c r="Y533" s="111"/>
      <c r="Z533" s="113"/>
      <c r="AA533" s="112"/>
      <c r="AB533" s="431" t="str">
        <f t="shared" si="216"/>
        <v/>
      </c>
      <c r="AC533" s="704" t="str">
        <f t="shared" si="236"/>
        <v/>
      </c>
      <c r="AD533" s="622"/>
      <c r="AE533" s="462"/>
      <c r="AF533" s="360" t="str">
        <f t="shared" si="217"/>
        <v/>
      </c>
      <c r="AG533" s="360" t="str">
        <f t="shared" si="218"/>
        <v/>
      </c>
      <c r="AH533" s="361" t="str">
        <f t="shared" si="219"/>
        <v/>
      </c>
      <c r="AI533" s="361" t="str">
        <f t="shared" si="220"/>
        <v/>
      </c>
      <c r="AJ533" s="361" t="str">
        <f t="shared" si="221"/>
        <v/>
      </c>
      <c r="AK533" s="361" t="str">
        <f t="shared" si="222"/>
        <v/>
      </c>
      <c r="AL533" s="361" t="str">
        <f t="shared" si="223"/>
        <v/>
      </c>
      <c r="AM533" s="361" t="str">
        <f t="shared" si="224"/>
        <v/>
      </c>
      <c r="AN533" s="362" t="str">
        <f>IF(AF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2,FALSE),IF(OR(AJ533=1,AJ533=2),VLOOKUP(AH533,INDEX((係数_乗用_ガソリン,係数_乗用_CNG,係数_乗用_軽油,係数_乗用_メタノール,係数_乗用_LPG),1,1,AR533):INDEX((係数_乗用_ガソリン,係数_乗用_CNG,係数_乗用_軽油,係数_乗用_メタノール,係数_乗用_LPG),125,5,AR533),2,FALSE))))))</f>
        <v/>
      </c>
      <c r="AO533" s="362" t="str">
        <f>IF(T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3,FALSE),IF(OR(AJ533=1,AJ533=2),VLOOKUP(AH533,INDEX((係数_乗用_ガソリン,係数_乗用_CNG,係数_乗用_軽油,係数_乗用_メタノール,係数_乗用_LPG),1,1,AR533):INDEX((係数_乗用_ガソリン,係数_乗用_CNG,係数_乗用_軽油,係数_乗用_メタノール,係数_乗用_LPG),125,5,AR533),3,FALSE))))))</f>
        <v/>
      </c>
      <c r="AP533" s="361" t="str">
        <f t="shared" si="225"/>
        <v/>
      </c>
      <c r="AQ533" s="363" t="str">
        <f t="shared" si="226"/>
        <v/>
      </c>
      <c r="AR533" s="361" t="str">
        <f t="shared" si="227"/>
        <v/>
      </c>
      <c r="AS533" s="363" t="str">
        <f t="shared" si="228"/>
        <v/>
      </c>
      <c r="AT533" s="364" t="str">
        <f t="shared" si="229"/>
        <v/>
      </c>
      <c r="AX533" s="607" t="b">
        <f t="shared" si="237"/>
        <v>0</v>
      </c>
      <c r="AY533" s="6" t="str">
        <f t="shared" si="238"/>
        <v>FALSEFALSEFALSE</v>
      </c>
      <c r="AZ533" s="608">
        <f t="shared" si="230"/>
        <v>0</v>
      </c>
      <c r="BA533" s="609" t="str">
        <f t="shared" si="239"/>
        <v/>
      </c>
      <c r="BB533" s="609">
        <f t="shared" si="231"/>
        <v>0</v>
      </c>
      <c r="BC533" s="604" t="str">
        <f t="shared" si="232"/>
        <v/>
      </c>
    </row>
    <row r="534" spans="1:55">
      <c r="A534" s="366">
        <v>477</v>
      </c>
      <c r="B534" s="108"/>
      <c r="C534" s="286"/>
      <c r="D534" s="287"/>
      <c r="E534" s="287"/>
      <c r="F534" s="288"/>
      <c r="G534" s="290"/>
      <c r="H534" s="107"/>
      <c r="I534" s="290"/>
      <c r="J534" s="107"/>
      <c r="K534" s="358" t="str">
        <f t="shared" si="210"/>
        <v/>
      </c>
      <c r="L534" s="358">
        <f t="shared" si="233"/>
        <v>0</v>
      </c>
      <c r="M534" s="358">
        <f t="shared" si="234"/>
        <v>0</v>
      </c>
      <c r="N534" s="359" t="str">
        <f t="shared" si="235"/>
        <v/>
      </c>
      <c r="O534" s="359" t="str">
        <f t="shared" si="211"/>
        <v/>
      </c>
      <c r="P534" s="359" t="str">
        <f t="shared" si="212"/>
        <v/>
      </c>
      <c r="Q534" s="359" t="str">
        <f t="shared" si="213"/>
        <v/>
      </c>
      <c r="R534" s="359" t="str">
        <f t="shared" si="214"/>
        <v/>
      </c>
      <c r="S534" s="359" t="str">
        <f t="shared" si="215"/>
        <v/>
      </c>
      <c r="T534" s="431"/>
      <c r="U534" s="515"/>
      <c r="V534" s="108"/>
      <c r="W534" s="109"/>
      <c r="X534" s="110"/>
      <c r="Y534" s="111"/>
      <c r="Z534" s="113"/>
      <c r="AA534" s="112"/>
      <c r="AB534" s="431" t="str">
        <f t="shared" si="216"/>
        <v/>
      </c>
      <c r="AC534" s="704" t="str">
        <f t="shared" si="236"/>
        <v/>
      </c>
      <c r="AD534" s="622"/>
      <c r="AE534" s="462"/>
      <c r="AF534" s="360" t="str">
        <f t="shared" si="217"/>
        <v/>
      </c>
      <c r="AG534" s="360" t="str">
        <f t="shared" si="218"/>
        <v/>
      </c>
      <c r="AH534" s="361" t="str">
        <f t="shared" si="219"/>
        <v/>
      </c>
      <c r="AI534" s="361" t="str">
        <f t="shared" si="220"/>
        <v/>
      </c>
      <c r="AJ534" s="361" t="str">
        <f t="shared" si="221"/>
        <v/>
      </c>
      <c r="AK534" s="361" t="str">
        <f t="shared" si="222"/>
        <v/>
      </c>
      <c r="AL534" s="361" t="str">
        <f t="shared" si="223"/>
        <v/>
      </c>
      <c r="AM534" s="361" t="str">
        <f t="shared" si="224"/>
        <v/>
      </c>
      <c r="AN534" s="362" t="str">
        <f>IF(AF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2,FALSE),IF(OR(AJ534=1,AJ534=2),VLOOKUP(AH534,INDEX((係数_乗用_ガソリン,係数_乗用_CNG,係数_乗用_軽油,係数_乗用_メタノール,係数_乗用_LPG),1,1,AR534):INDEX((係数_乗用_ガソリン,係数_乗用_CNG,係数_乗用_軽油,係数_乗用_メタノール,係数_乗用_LPG),125,5,AR534),2,FALSE))))))</f>
        <v/>
      </c>
      <c r="AO534" s="362" t="str">
        <f>IF(T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3,FALSE),IF(OR(AJ534=1,AJ534=2),VLOOKUP(AH534,INDEX((係数_乗用_ガソリン,係数_乗用_CNG,係数_乗用_軽油,係数_乗用_メタノール,係数_乗用_LPG),1,1,AR534):INDEX((係数_乗用_ガソリン,係数_乗用_CNG,係数_乗用_軽油,係数_乗用_メタノール,係数_乗用_LPG),125,5,AR534),3,FALSE))))))</f>
        <v/>
      </c>
      <c r="AP534" s="361" t="str">
        <f t="shared" si="225"/>
        <v/>
      </c>
      <c r="AQ534" s="363" t="str">
        <f t="shared" si="226"/>
        <v/>
      </c>
      <c r="AR534" s="361" t="str">
        <f t="shared" si="227"/>
        <v/>
      </c>
      <c r="AS534" s="363" t="str">
        <f t="shared" si="228"/>
        <v/>
      </c>
      <c r="AT534" s="364" t="str">
        <f t="shared" si="229"/>
        <v/>
      </c>
      <c r="AX534" s="607" t="b">
        <f t="shared" si="237"/>
        <v>0</v>
      </c>
      <c r="AY534" s="6" t="str">
        <f t="shared" si="238"/>
        <v>FALSEFALSEFALSE</v>
      </c>
      <c r="AZ534" s="608">
        <f t="shared" si="230"/>
        <v>0</v>
      </c>
      <c r="BA534" s="609" t="str">
        <f t="shared" si="239"/>
        <v/>
      </c>
      <c r="BB534" s="609">
        <f t="shared" si="231"/>
        <v>0</v>
      </c>
      <c r="BC534" s="604" t="str">
        <f t="shared" si="232"/>
        <v/>
      </c>
    </row>
    <row r="535" spans="1:55">
      <c r="A535" s="366">
        <v>478</v>
      </c>
      <c r="B535" s="108"/>
      <c r="C535" s="286"/>
      <c r="D535" s="287"/>
      <c r="E535" s="287"/>
      <c r="F535" s="288"/>
      <c r="G535" s="290"/>
      <c r="H535" s="107"/>
      <c r="I535" s="290"/>
      <c r="J535" s="107"/>
      <c r="K535" s="358" t="str">
        <f t="shared" si="210"/>
        <v/>
      </c>
      <c r="L535" s="358">
        <f t="shared" si="233"/>
        <v>0</v>
      </c>
      <c r="M535" s="358">
        <f t="shared" si="234"/>
        <v>0</v>
      </c>
      <c r="N535" s="359" t="str">
        <f t="shared" si="235"/>
        <v/>
      </c>
      <c r="O535" s="359" t="str">
        <f t="shared" si="211"/>
        <v/>
      </c>
      <c r="P535" s="359" t="str">
        <f t="shared" si="212"/>
        <v/>
      </c>
      <c r="Q535" s="359" t="str">
        <f t="shared" si="213"/>
        <v/>
      </c>
      <c r="R535" s="359" t="str">
        <f t="shared" si="214"/>
        <v/>
      </c>
      <c r="S535" s="359" t="str">
        <f t="shared" si="215"/>
        <v/>
      </c>
      <c r="T535" s="431"/>
      <c r="U535" s="515"/>
      <c r="V535" s="108"/>
      <c r="W535" s="109"/>
      <c r="X535" s="110"/>
      <c r="Y535" s="111"/>
      <c r="Z535" s="113"/>
      <c r="AA535" s="112"/>
      <c r="AB535" s="431" t="str">
        <f t="shared" si="216"/>
        <v/>
      </c>
      <c r="AC535" s="704" t="str">
        <f t="shared" si="236"/>
        <v/>
      </c>
      <c r="AD535" s="622"/>
      <c r="AE535" s="462"/>
      <c r="AF535" s="360" t="str">
        <f t="shared" si="217"/>
        <v/>
      </c>
      <c r="AG535" s="360" t="str">
        <f t="shared" si="218"/>
        <v/>
      </c>
      <c r="AH535" s="361" t="str">
        <f t="shared" si="219"/>
        <v/>
      </c>
      <c r="AI535" s="361" t="str">
        <f t="shared" si="220"/>
        <v/>
      </c>
      <c r="AJ535" s="361" t="str">
        <f t="shared" si="221"/>
        <v/>
      </c>
      <c r="AK535" s="361" t="str">
        <f t="shared" si="222"/>
        <v/>
      </c>
      <c r="AL535" s="361" t="str">
        <f t="shared" si="223"/>
        <v/>
      </c>
      <c r="AM535" s="361" t="str">
        <f t="shared" si="224"/>
        <v/>
      </c>
      <c r="AN535" s="362" t="str">
        <f>IF(AF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2,FALSE),IF(OR(AJ535=1,AJ535=2),VLOOKUP(AH535,INDEX((係数_乗用_ガソリン,係数_乗用_CNG,係数_乗用_軽油,係数_乗用_メタノール,係数_乗用_LPG),1,1,AR535):INDEX((係数_乗用_ガソリン,係数_乗用_CNG,係数_乗用_軽油,係数_乗用_メタノール,係数_乗用_LPG),125,5,AR535),2,FALSE))))))</f>
        <v/>
      </c>
      <c r="AO535" s="362" t="str">
        <f>IF(T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3,FALSE),IF(OR(AJ535=1,AJ535=2),VLOOKUP(AH535,INDEX((係数_乗用_ガソリン,係数_乗用_CNG,係数_乗用_軽油,係数_乗用_メタノール,係数_乗用_LPG),1,1,AR535):INDEX((係数_乗用_ガソリン,係数_乗用_CNG,係数_乗用_軽油,係数_乗用_メタノール,係数_乗用_LPG),125,5,AR535),3,FALSE))))))</f>
        <v/>
      </c>
      <c r="AP535" s="361" t="str">
        <f t="shared" si="225"/>
        <v/>
      </c>
      <c r="AQ535" s="363" t="str">
        <f t="shared" si="226"/>
        <v/>
      </c>
      <c r="AR535" s="361" t="str">
        <f t="shared" si="227"/>
        <v/>
      </c>
      <c r="AS535" s="363" t="str">
        <f t="shared" si="228"/>
        <v/>
      </c>
      <c r="AT535" s="364" t="str">
        <f t="shared" si="229"/>
        <v/>
      </c>
      <c r="AX535" s="607" t="b">
        <f t="shared" si="237"/>
        <v>0</v>
      </c>
      <c r="AY535" s="6" t="str">
        <f t="shared" si="238"/>
        <v>FALSEFALSEFALSE</v>
      </c>
      <c r="AZ535" s="608">
        <f t="shared" si="230"/>
        <v>0</v>
      </c>
      <c r="BA535" s="609" t="str">
        <f t="shared" si="239"/>
        <v/>
      </c>
      <c r="BB535" s="609">
        <f t="shared" si="231"/>
        <v>0</v>
      </c>
      <c r="BC535" s="604" t="str">
        <f t="shared" si="232"/>
        <v/>
      </c>
    </row>
    <row r="536" spans="1:55">
      <c r="A536" s="366">
        <v>479</v>
      </c>
      <c r="B536" s="108"/>
      <c r="C536" s="286"/>
      <c r="D536" s="287"/>
      <c r="E536" s="287"/>
      <c r="F536" s="288"/>
      <c r="G536" s="290"/>
      <c r="H536" s="107"/>
      <c r="I536" s="290"/>
      <c r="J536" s="107"/>
      <c r="K536" s="358" t="str">
        <f t="shared" si="210"/>
        <v/>
      </c>
      <c r="L536" s="358">
        <f t="shared" si="233"/>
        <v>0</v>
      </c>
      <c r="M536" s="358">
        <f t="shared" si="234"/>
        <v>0</v>
      </c>
      <c r="N536" s="359" t="str">
        <f t="shared" si="235"/>
        <v/>
      </c>
      <c r="O536" s="359" t="str">
        <f t="shared" si="211"/>
        <v/>
      </c>
      <c r="P536" s="359" t="str">
        <f t="shared" si="212"/>
        <v/>
      </c>
      <c r="Q536" s="359" t="str">
        <f t="shared" si="213"/>
        <v/>
      </c>
      <c r="R536" s="359" t="str">
        <f t="shared" si="214"/>
        <v/>
      </c>
      <c r="S536" s="359" t="str">
        <f t="shared" si="215"/>
        <v/>
      </c>
      <c r="T536" s="431"/>
      <c r="U536" s="515"/>
      <c r="V536" s="108"/>
      <c r="W536" s="109"/>
      <c r="X536" s="110"/>
      <c r="Y536" s="111"/>
      <c r="Z536" s="113"/>
      <c r="AA536" s="112"/>
      <c r="AB536" s="431" t="str">
        <f t="shared" si="216"/>
        <v/>
      </c>
      <c r="AC536" s="704" t="str">
        <f t="shared" si="236"/>
        <v/>
      </c>
      <c r="AD536" s="622"/>
      <c r="AE536" s="462"/>
      <c r="AF536" s="360" t="str">
        <f t="shared" si="217"/>
        <v/>
      </c>
      <c r="AG536" s="360" t="str">
        <f t="shared" si="218"/>
        <v/>
      </c>
      <c r="AH536" s="361" t="str">
        <f t="shared" si="219"/>
        <v/>
      </c>
      <c r="AI536" s="361" t="str">
        <f t="shared" si="220"/>
        <v/>
      </c>
      <c r="AJ536" s="361" t="str">
        <f t="shared" si="221"/>
        <v/>
      </c>
      <c r="AK536" s="361" t="str">
        <f t="shared" si="222"/>
        <v/>
      </c>
      <c r="AL536" s="361" t="str">
        <f t="shared" si="223"/>
        <v/>
      </c>
      <c r="AM536" s="361" t="str">
        <f t="shared" si="224"/>
        <v/>
      </c>
      <c r="AN536" s="362" t="str">
        <f>IF(AF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2,FALSE),IF(OR(AJ536=1,AJ536=2),VLOOKUP(AH536,INDEX((係数_乗用_ガソリン,係数_乗用_CNG,係数_乗用_軽油,係数_乗用_メタノール,係数_乗用_LPG),1,1,AR536):INDEX((係数_乗用_ガソリン,係数_乗用_CNG,係数_乗用_軽油,係数_乗用_メタノール,係数_乗用_LPG),125,5,AR536),2,FALSE))))))</f>
        <v/>
      </c>
      <c r="AO536" s="362" t="str">
        <f>IF(T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3,FALSE),IF(OR(AJ536=1,AJ536=2),VLOOKUP(AH536,INDEX((係数_乗用_ガソリン,係数_乗用_CNG,係数_乗用_軽油,係数_乗用_メタノール,係数_乗用_LPG),1,1,AR536):INDEX((係数_乗用_ガソリン,係数_乗用_CNG,係数_乗用_軽油,係数_乗用_メタノール,係数_乗用_LPG),125,5,AR536),3,FALSE))))))</f>
        <v/>
      </c>
      <c r="AP536" s="361" t="str">
        <f t="shared" si="225"/>
        <v/>
      </c>
      <c r="AQ536" s="363" t="str">
        <f t="shared" si="226"/>
        <v/>
      </c>
      <c r="AR536" s="361" t="str">
        <f t="shared" si="227"/>
        <v/>
      </c>
      <c r="AS536" s="363" t="str">
        <f t="shared" si="228"/>
        <v/>
      </c>
      <c r="AT536" s="364" t="str">
        <f t="shared" si="229"/>
        <v/>
      </c>
      <c r="AX536" s="607" t="b">
        <f t="shared" si="237"/>
        <v>0</v>
      </c>
      <c r="AY536" s="6" t="str">
        <f t="shared" si="238"/>
        <v>FALSEFALSEFALSE</v>
      </c>
      <c r="AZ536" s="608">
        <f t="shared" si="230"/>
        <v>0</v>
      </c>
      <c r="BA536" s="609" t="str">
        <f t="shared" si="239"/>
        <v/>
      </c>
      <c r="BB536" s="609">
        <f t="shared" si="231"/>
        <v>0</v>
      </c>
      <c r="BC536" s="604" t="str">
        <f t="shared" si="232"/>
        <v/>
      </c>
    </row>
    <row r="537" spans="1:55">
      <c r="A537" s="366">
        <v>480</v>
      </c>
      <c r="B537" s="108"/>
      <c r="C537" s="286"/>
      <c r="D537" s="287"/>
      <c r="E537" s="287"/>
      <c r="F537" s="288"/>
      <c r="G537" s="290"/>
      <c r="H537" s="107"/>
      <c r="I537" s="290"/>
      <c r="J537" s="107"/>
      <c r="K537" s="358" t="str">
        <f t="shared" si="210"/>
        <v/>
      </c>
      <c r="L537" s="358">
        <f t="shared" si="233"/>
        <v>0</v>
      </c>
      <c r="M537" s="358">
        <f t="shared" si="234"/>
        <v>0</v>
      </c>
      <c r="N537" s="359" t="str">
        <f t="shared" si="235"/>
        <v/>
      </c>
      <c r="O537" s="359" t="str">
        <f t="shared" si="211"/>
        <v/>
      </c>
      <c r="P537" s="359" t="str">
        <f t="shared" si="212"/>
        <v/>
      </c>
      <c r="Q537" s="359" t="str">
        <f t="shared" si="213"/>
        <v/>
      </c>
      <c r="R537" s="359" t="str">
        <f t="shared" si="214"/>
        <v/>
      </c>
      <c r="S537" s="359" t="str">
        <f t="shared" si="215"/>
        <v/>
      </c>
      <c r="T537" s="431"/>
      <c r="U537" s="515"/>
      <c r="V537" s="108"/>
      <c r="W537" s="109"/>
      <c r="X537" s="110"/>
      <c r="Y537" s="111"/>
      <c r="Z537" s="113"/>
      <c r="AA537" s="112"/>
      <c r="AB537" s="431" t="str">
        <f t="shared" si="216"/>
        <v/>
      </c>
      <c r="AC537" s="704" t="str">
        <f t="shared" si="236"/>
        <v/>
      </c>
      <c r="AD537" s="622"/>
      <c r="AE537" s="462"/>
      <c r="AF537" s="360" t="str">
        <f t="shared" si="217"/>
        <v/>
      </c>
      <c r="AG537" s="360" t="str">
        <f t="shared" si="218"/>
        <v/>
      </c>
      <c r="AH537" s="361" t="str">
        <f t="shared" si="219"/>
        <v/>
      </c>
      <c r="AI537" s="361" t="str">
        <f t="shared" si="220"/>
        <v/>
      </c>
      <c r="AJ537" s="361" t="str">
        <f t="shared" si="221"/>
        <v/>
      </c>
      <c r="AK537" s="361" t="str">
        <f t="shared" si="222"/>
        <v/>
      </c>
      <c r="AL537" s="361" t="str">
        <f t="shared" si="223"/>
        <v/>
      </c>
      <c r="AM537" s="361" t="str">
        <f t="shared" si="224"/>
        <v/>
      </c>
      <c r="AN537" s="362" t="str">
        <f>IF(AF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2,FALSE),IF(OR(AJ537=1,AJ537=2),VLOOKUP(AH537,INDEX((係数_乗用_ガソリン,係数_乗用_CNG,係数_乗用_軽油,係数_乗用_メタノール,係数_乗用_LPG),1,1,AR537):INDEX((係数_乗用_ガソリン,係数_乗用_CNG,係数_乗用_軽油,係数_乗用_メタノール,係数_乗用_LPG),125,5,AR537),2,FALSE))))))</f>
        <v/>
      </c>
      <c r="AO537" s="362" t="str">
        <f>IF(T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3,FALSE),IF(OR(AJ537=1,AJ537=2),VLOOKUP(AH537,INDEX((係数_乗用_ガソリン,係数_乗用_CNG,係数_乗用_軽油,係数_乗用_メタノール,係数_乗用_LPG),1,1,AR537):INDEX((係数_乗用_ガソリン,係数_乗用_CNG,係数_乗用_軽油,係数_乗用_メタノール,係数_乗用_LPG),125,5,AR537),3,FALSE))))))</f>
        <v/>
      </c>
      <c r="AP537" s="361" t="str">
        <f t="shared" si="225"/>
        <v/>
      </c>
      <c r="AQ537" s="363" t="str">
        <f t="shared" si="226"/>
        <v/>
      </c>
      <c r="AR537" s="361" t="str">
        <f t="shared" si="227"/>
        <v/>
      </c>
      <c r="AS537" s="363" t="str">
        <f t="shared" si="228"/>
        <v/>
      </c>
      <c r="AT537" s="364" t="str">
        <f t="shared" si="229"/>
        <v/>
      </c>
      <c r="AX537" s="607" t="b">
        <f t="shared" si="237"/>
        <v>0</v>
      </c>
      <c r="AY537" s="6" t="str">
        <f t="shared" si="238"/>
        <v>FALSEFALSEFALSE</v>
      </c>
      <c r="AZ537" s="608">
        <f t="shared" si="230"/>
        <v>0</v>
      </c>
      <c r="BA537" s="609" t="str">
        <f t="shared" si="239"/>
        <v/>
      </c>
      <c r="BB537" s="609">
        <f t="shared" si="231"/>
        <v>0</v>
      </c>
      <c r="BC537" s="604" t="str">
        <f t="shared" si="232"/>
        <v/>
      </c>
    </row>
    <row r="538" spans="1:55">
      <c r="A538" s="366">
        <v>481</v>
      </c>
      <c r="B538" s="108"/>
      <c r="C538" s="286"/>
      <c r="D538" s="287"/>
      <c r="E538" s="287"/>
      <c r="F538" s="288"/>
      <c r="G538" s="290"/>
      <c r="H538" s="107"/>
      <c r="I538" s="290"/>
      <c r="J538" s="107"/>
      <c r="K538" s="358" t="str">
        <f t="shared" si="210"/>
        <v/>
      </c>
      <c r="L538" s="358">
        <f t="shared" si="233"/>
        <v>0</v>
      </c>
      <c r="M538" s="358">
        <f t="shared" si="234"/>
        <v>0</v>
      </c>
      <c r="N538" s="359" t="str">
        <f t="shared" si="235"/>
        <v/>
      </c>
      <c r="O538" s="359" t="str">
        <f t="shared" si="211"/>
        <v/>
      </c>
      <c r="P538" s="359" t="str">
        <f t="shared" si="212"/>
        <v/>
      </c>
      <c r="Q538" s="359" t="str">
        <f t="shared" si="213"/>
        <v/>
      </c>
      <c r="R538" s="359" t="str">
        <f t="shared" si="214"/>
        <v/>
      </c>
      <c r="S538" s="359" t="str">
        <f t="shared" si="215"/>
        <v/>
      </c>
      <c r="T538" s="431"/>
      <c r="U538" s="515"/>
      <c r="V538" s="108"/>
      <c r="W538" s="109"/>
      <c r="X538" s="110"/>
      <c r="Y538" s="111"/>
      <c r="Z538" s="113"/>
      <c r="AA538" s="112"/>
      <c r="AB538" s="431" t="str">
        <f t="shared" si="216"/>
        <v/>
      </c>
      <c r="AC538" s="704" t="str">
        <f t="shared" si="236"/>
        <v/>
      </c>
      <c r="AD538" s="622"/>
      <c r="AE538" s="462"/>
      <c r="AF538" s="360" t="str">
        <f t="shared" si="217"/>
        <v/>
      </c>
      <c r="AG538" s="360" t="str">
        <f t="shared" si="218"/>
        <v/>
      </c>
      <c r="AH538" s="361" t="str">
        <f t="shared" si="219"/>
        <v/>
      </c>
      <c r="AI538" s="361" t="str">
        <f t="shared" si="220"/>
        <v/>
      </c>
      <c r="AJ538" s="361" t="str">
        <f t="shared" si="221"/>
        <v/>
      </c>
      <c r="AK538" s="361" t="str">
        <f t="shared" si="222"/>
        <v/>
      </c>
      <c r="AL538" s="361" t="str">
        <f t="shared" si="223"/>
        <v/>
      </c>
      <c r="AM538" s="361" t="str">
        <f t="shared" si="224"/>
        <v/>
      </c>
      <c r="AN538" s="362" t="str">
        <f>IF(AF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2,FALSE),IF(OR(AJ538=1,AJ538=2),VLOOKUP(AH538,INDEX((係数_乗用_ガソリン,係数_乗用_CNG,係数_乗用_軽油,係数_乗用_メタノール,係数_乗用_LPG),1,1,AR538):INDEX((係数_乗用_ガソリン,係数_乗用_CNG,係数_乗用_軽油,係数_乗用_メタノール,係数_乗用_LPG),125,5,AR538),2,FALSE))))))</f>
        <v/>
      </c>
      <c r="AO538" s="362" t="str">
        <f>IF(T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3,FALSE),IF(OR(AJ538=1,AJ538=2),VLOOKUP(AH538,INDEX((係数_乗用_ガソリン,係数_乗用_CNG,係数_乗用_軽油,係数_乗用_メタノール,係数_乗用_LPG),1,1,AR538):INDEX((係数_乗用_ガソリン,係数_乗用_CNG,係数_乗用_軽油,係数_乗用_メタノール,係数_乗用_LPG),125,5,AR538),3,FALSE))))))</f>
        <v/>
      </c>
      <c r="AP538" s="361" t="str">
        <f t="shared" si="225"/>
        <v/>
      </c>
      <c r="AQ538" s="363" t="str">
        <f t="shared" si="226"/>
        <v/>
      </c>
      <c r="AR538" s="361" t="str">
        <f t="shared" si="227"/>
        <v/>
      </c>
      <c r="AS538" s="363" t="str">
        <f t="shared" si="228"/>
        <v/>
      </c>
      <c r="AT538" s="364" t="str">
        <f t="shared" si="229"/>
        <v/>
      </c>
      <c r="AX538" s="607" t="b">
        <f t="shared" si="237"/>
        <v>0</v>
      </c>
      <c r="AY538" s="6" t="str">
        <f t="shared" si="238"/>
        <v>FALSEFALSEFALSE</v>
      </c>
      <c r="AZ538" s="608">
        <f t="shared" si="230"/>
        <v>0</v>
      </c>
      <c r="BA538" s="609" t="str">
        <f t="shared" si="239"/>
        <v/>
      </c>
      <c r="BB538" s="609">
        <f t="shared" si="231"/>
        <v>0</v>
      </c>
      <c r="BC538" s="604" t="str">
        <f t="shared" si="232"/>
        <v/>
      </c>
    </row>
    <row r="539" spans="1:55">
      <c r="A539" s="366">
        <v>482</v>
      </c>
      <c r="B539" s="108"/>
      <c r="C539" s="286"/>
      <c r="D539" s="287"/>
      <c r="E539" s="287"/>
      <c r="F539" s="288"/>
      <c r="G539" s="290"/>
      <c r="H539" s="107"/>
      <c r="I539" s="290"/>
      <c r="J539" s="107"/>
      <c r="K539" s="358" t="str">
        <f t="shared" si="210"/>
        <v/>
      </c>
      <c r="L539" s="358">
        <f t="shared" si="233"/>
        <v>0</v>
      </c>
      <c r="M539" s="358">
        <f t="shared" si="234"/>
        <v>0</v>
      </c>
      <c r="N539" s="359" t="str">
        <f t="shared" si="235"/>
        <v/>
      </c>
      <c r="O539" s="359" t="str">
        <f t="shared" si="211"/>
        <v/>
      </c>
      <c r="P539" s="359" t="str">
        <f t="shared" si="212"/>
        <v/>
      </c>
      <c r="Q539" s="359" t="str">
        <f t="shared" si="213"/>
        <v/>
      </c>
      <c r="R539" s="359" t="str">
        <f t="shared" si="214"/>
        <v/>
      </c>
      <c r="S539" s="359" t="str">
        <f t="shared" si="215"/>
        <v/>
      </c>
      <c r="T539" s="431"/>
      <c r="U539" s="515"/>
      <c r="V539" s="108"/>
      <c r="W539" s="109"/>
      <c r="X539" s="110"/>
      <c r="Y539" s="111"/>
      <c r="Z539" s="113"/>
      <c r="AA539" s="112"/>
      <c r="AB539" s="431" t="str">
        <f t="shared" si="216"/>
        <v/>
      </c>
      <c r="AC539" s="704" t="str">
        <f t="shared" si="236"/>
        <v/>
      </c>
      <c r="AD539" s="622"/>
      <c r="AE539" s="462"/>
      <c r="AF539" s="360" t="str">
        <f t="shared" si="217"/>
        <v/>
      </c>
      <c r="AG539" s="360" t="str">
        <f t="shared" si="218"/>
        <v/>
      </c>
      <c r="AH539" s="361" t="str">
        <f t="shared" si="219"/>
        <v/>
      </c>
      <c r="AI539" s="361" t="str">
        <f t="shared" si="220"/>
        <v/>
      </c>
      <c r="AJ539" s="361" t="str">
        <f t="shared" si="221"/>
        <v/>
      </c>
      <c r="AK539" s="361" t="str">
        <f t="shared" si="222"/>
        <v/>
      </c>
      <c r="AL539" s="361" t="str">
        <f t="shared" si="223"/>
        <v/>
      </c>
      <c r="AM539" s="361" t="str">
        <f t="shared" si="224"/>
        <v/>
      </c>
      <c r="AN539" s="362" t="str">
        <f>IF(AF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2,FALSE),IF(OR(AJ539=1,AJ539=2),VLOOKUP(AH539,INDEX((係数_乗用_ガソリン,係数_乗用_CNG,係数_乗用_軽油,係数_乗用_メタノール,係数_乗用_LPG),1,1,AR539):INDEX((係数_乗用_ガソリン,係数_乗用_CNG,係数_乗用_軽油,係数_乗用_メタノール,係数_乗用_LPG),125,5,AR539),2,FALSE))))))</f>
        <v/>
      </c>
      <c r="AO539" s="362" t="str">
        <f>IF(T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3,FALSE),IF(OR(AJ539=1,AJ539=2),VLOOKUP(AH539,INDEX((係数_乗用_ガソリン,係数_乗用_CNG,係数_乗用_軽油,係数_乗用_メタノール,係数_乗用_LPG),1,1,AR539):INDEX((係数_乗用_ガソリン,係数_乗用_CNG,係数_乗用_軽油,係数_乗用_メタノール,係数_乗用_LPG),125,5,AR539),3,FALSE))))))</f>
        <v/>
      </c>
      <c r="AP539" s="361" t="str">
        <f t="shared" si="225"/>
        <v/>
      </c>
      <c r="AQ539" s="363" t="str">
        <f t="shared" si="226"/>
        <v/>
      </c>
      <c r="AR539" s="361" t="str">
        <f t="shared" si="227"/>
        <v/>
      </c>
      <c r="AS539" s="363" t="str">
        <f t="shared" si="228"/>
        <v/>
      </c>
      <c r="AT539" s="364" t="str">
        <f t="shared" si="229"/>
        <v/>
      </c>
      <c r="AX539" s="607" t="b">
        <f t="shared" si="237"/>
        <v>0</v>
      </c>
      <c r="AY539" s="6" t="str">
        <f t="shared" si="238"/>
        <v>FALSEFALSEFALSE</v>
      </c>
      <c r="AZ539" s="608">
        <f t="shared" si="230"/>
        <v>0</v>
      </c>
      <c r="BA539" s="609" t="str">
        <f t="shared" si="239"/>
        <v/>
      </c>
      <c r="BB539" s="609">
        <f t="shared" si="231"/>
        <v>0</v>
      </c>
      <c r="BC539" s="604" t="str">
        <f t="shared" si="232"/>
        <v/>
      </c>
    </row>
    <row r="540" spans="1:55">
      <c r="A540" s="366">
        <v>483</v>
      </c>
      <c r="B540" s="108"/>
      <c r="C540" s="286"/>
      <c r="D540" s="287"/>
      <c r="E540" s="287"/>
      <c r="F540" s="288"/>
      <c r="G540" s="290"/>
      <c r="H540" s="107"/>
      <c r="I540" s="290"/>
      <c r="J540" s="107"/>
      <c r="K540" s="358" t="str">
        <f t="shared" si="210"/>
        <v/>
      </c>
      <c r="L540" s="358">
        <f t="shared" si="233"/>
        <v>0</v>
      </c>
      <c r="M540" s="358">
        <f t="shared" si="234"/>
        <v>0</v>
      </c>
      <c r="N540" s="359" t="str">
        <f t="shared" si="235"/>
        <v/>
      </c>
      <c r="O540" s="359" t="str">
        <f t="shared" si="211"/>
        <v/>
      </c>
      <c r="P540" s="359" t="str">
        <f t="shared" si="212"/>
        <v/>
      </c>
      <c r="Q540" s="359" t="str">
        <f t="shared" si="213"/>
        <v/>
      </c>
      <c r="R540" s="359" t="str">
        <f t="shared" si="214"/>
        <v/>
      </c>
      <c r="S540" s="359" t="str">
        <f t="shared" si="215"/>
        <v/>
      </c>
      <c r="T540" s="431"/>
      <c r="U540" s="515"/>
      <c r="V540" s="108"/>
      <c r="W540" s="109"/>
      <c r="X540" s="110"/>
      <c r="Y540" s="111"/>
      <c r="Z540" s="113"/>
      <c r="AA540" s="112"/>
      <c r="AB540" s="431" t="str">
        <f t="shared" si="216"/>
        <v/>
      </c>
      <c r="AC540" s="704" t="str">
        <f t="shared" si="236"/>
        <v/>
      </c>
      <c r="AD540" s="622"/>
      <c r="AE540" s="462"/>
      <c r="AF540" s="360" t="str">
        <f t="shared" si="217"/>
        <v/>
      </c>
      <c r="AG540" s="360" t="str">
        <f t="shared" si="218"/>
        <v/>
      </c>
      <c r="AH540" s="361" t="str">
        <f t="shared" si="219"/>
        <v/>
      </c>
      <c r="AI540" s="361" t="str">
        <f t="shared" si="220"/>
        <v/>
      </c>
      <c r="AJ540" s="361" t="str">
        <f t="shared" si="221"/>
        <v/>
      </c>
      <c r="AK540" s="361" t="str">
        <f t="shared" si="222"/>
        <v/>
      </c>
      <c r="AL540" s="361" t="str">
        <f t="shared" si="223"/>
        <v/>
      </c>
      <c r="AM540" s="361" t="str">
        <f t="shared" si="224"/>
        <v/>
      </c>
      <c r="AN540" s="362" t="str">
        <f>IF(AF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2,FALSE),IF(OR(AJ540=1,AJ540=2),VLOOKUP(AH540,INDEX((係数_乗用_ガソリン,係数_乗用_CNG,係数_乗用_軽油,係数_乗用_メタノール,係数_乗用_LPG),1,1,AR540):INDEX((係数_乗用_ガソリン,係数_乗用_CNG,係数_乗用_軽油,係数_乗用_メタノール,係数_乗用_LPG),125,5,AR540),2,FALSE))))))</f>
        <v/>
      </c>
      <c r="AO540" s="362" t="str">
        <f>IF(T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3,FALSE),IF(OR(AJ540=1,AJ540=2),VLOOKUP(AH540,INDEX((係数_乗用_ガソリン,係数_乗用_CNG,係数_乗用_軽油,係数_乗用_メタノール,係数_乗用_LPG),1,1,AR540):INDEX((係数_乗用_ガソリン,係数_乗用_CNG,係数_乗用_軽油,係数_乗用_メタノール,係数_乗用_LPG),125,5,AR540),3,FALSE))))))</f>
        <v/>
      </c>
      <c r="AP540" s="361" t="str">
        <f t="shared" si="225"/>
        <v/>
      </c>
      <c r="AQ540" s="363" t="str">
        <f t="shared" si="226"/>
        <v/>
      </c>
      <c r="AR540" s="361" t="str">
        <f t="shared" si="227"/>
        <v/>
      </c>
      <c r="AS540" s="363" t="str">
        <f t="shared" si="228"/>
        <v/>
      </c>
      <c r="AT540" s="364" t="str">
        <f t="shared" si="229"/>
        <v/>
      </c>
      <c r="AX540" s="607" t="b">
        <f t="shared" si="237"/>
        <v>0</v>
      </c>
      <c r="AY540" s="6" t="str">
        <f t="shared" si="238"/>
        <v>FALSEFALSEFALSE</v>
      </c>
      <c r="AZ540" s="608">
        <f t="shared" si="230"/>
        <v>0</v>
      </c>
      <c r="BA540" s="609" t="str">
        <f t="shared" si="239"/>
        <v/>
      </c>
      <c r="BB540" s="609">
        <f t="shared" si="231"/>
        <v>0</v>
      </c>
      <c r="BC540" s="604" t="str">
        <f t="shared" si="232"/>
        <v/>
      </c>
    </row>
    <row r="541" spans="1:55">
      <c r="A541" s="366">
        <v>484</v>
      </c>
      <c r="B541" s="108"/>
      <c r="C541" s="286"/>
      <c r="D541" s="287"/>
      <c r="E541" s="287"/>
      <c r="F541" s="288"/>
      <c r="G541" s="290"/>
      <c r="H541" s="107"/>
      <c r="I541" s="290"/>
      <c r="J541" s="107"/>
      <c r="K541" s="358" t="str">
        <f t="shared" si="210"/>
        <v/>
      </c>
      <c r="L541" s="358">
        <f t="shared" si="233"/>
        <v>0</v>
      </c>
      <c r="M541" s="358">
        <f t="shared" si="234"/>
        <v>0</v>
      </c>
      <c r="N541" s="359" t="str">
        <f t="shared" si="235"/>
        <v/>
      </c>
      <c r="O541" s="359" t="str">
        <f t="shared" si="211"/>
        <v/>
      </c>
      <c r="P541" s="359" t="str">
        <f t="shared" si="212"/>
        <v/>
      </c>
      <c r="Q541" s="359" t="str">
        <f t="shared" si="213"/>
        <v/>
      </c>
      <c r="R541" s="359" t="str">
        <f t="shared" si="214"/>
        <v/>
      </c>
      <c r="S541" s="359" t="str">
        <f t="shared" si="215"/>
        <v/>
      </c>
      <c r="T541" s="431"/>
      <c r="U541" s="515"/>
      <c r="V541" s="108"/>
      <c r="W541" s="109"/>
      <c r="X541" s="110"/>
      <c r="Y541" s="111"/>
      <c r="Z541" s="113"/>
      <c r="AA541" s="112"/>
      <c r="AB541" s="431" t="str">
        <f t="shared" si="216"/>
        <v/>
      </c>
      <c r="AC541" s="704" t="str">
        <f t="shared" si="236"/>
        <v/>
      </c>
      <c r="AD541" s="622"/>
      <c r="AE541" s="462"/>
      <c r="AF541" s="360" t="str">
        <f t="shared" si="217"/>
        <v/>
      </c>
      <c r="AG541" s="360" t="str">
        <f t="shared" si="218"/>
        <v/>
      </c>
      <c r="AH541" s="361" t="str">
        <f t="shared" si="219"/>
        <v/>
      </c>
      <c r="AI541" s="361" t="str">
        <f t="shared" si="220"/>
        <v/>
      </c>
      <c r="AJ541" s="361" t="str">
        <f t="shared" si="221"/>
        <v/>
      </c>
      <c r="AK541" s="361" t="str">
        <f t="shared" si="222"/>
        <v/>
      </c>
      <c r="AL541" s="361" t="str">
        <f t="shared" si="223"/>
        <v/>
      </c>
      <c r="AM541" s="361" t="str">
        <f t="shared" si="224"/>
        <v/>
      </c>
      <c r="AN541" s="362" t="str">
        <f>IF(AF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2,FALSE),IF(OR(AJ541=1,AJ541=2),VLOOKUP(AH541,INDEX((係数_乗用_ガソリン,係数_乗用_CNG,係数_乗用_軽油,係数_乗用_メタノール,係数_乗用_LPG),1,1,AR541):INDEX((係数_乗用_ガソリン,係数_乗用_CNG,係数_乗用_軽油,係数_乗用_メタノール,係数_乗用_LPG),125,5,AR541),2,FALSE))))))</f>
        <v/>
      </c>
      <c r="AO541" s="362" t="str">
        <f>IF(T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3,FALSE),IF(OR(AJ541=1,AJ541=2),VLOOKUP(AH541,INDEX((係数_乗用_ガソリン,係数_乗用_CNG,係数_乗用_軽油,係数_乗用_メタノール,係数_乗用_LPG),1,1,AR541):INDEX((係数_乗用_ガソリン,係数_乗用_CNG,係数_乗用_軽油,係数_乗用_メタノール,係数_乗用_LPG),125,5,AR541),3,FALSE))))))</f>
        <v/>
      </c>
      <c r="AP541" s="361" t="str">
        <f t="shared" si="225"/>
        <v/>
      </c>
      <c r="AQ541" s="363" t="str">
        <f t="shared" si="226"/>
        <v/>
      </c>
      <c r="AR541" s="361" t="str">
        <f t="shared" si="227"/>
        <v/>
      </c>
      <c r="AS541" s="363" t="str">
        <f t="shared" si="228"/>
        <v/>
      </c>
      <c r="AT541" s="364" t="str">
        <f t="shared" si="229"/>
        <v/>
      </c>
      <c r="AX541" s="607" t="b">
        <f t="shared" si="237"/>
        <v>0</v>
      </c>
      <c r="AY541" s="6" t="str">
        <f t="shared" si="238"/>
        <v>FALSEFALSEFALSE</v>
      </c>
      <c r="AZ541" s="608">
        <f t="shared" si="230"/>
        <v>0</v>
      </c>
      <c r="BA541" s="609" t="str">
        <f t="shared" si="239"/>
        <v/>
      </c>
      <c r="BB541" s="609">
        <f t="shared" si="231"/>
        <v>0</v>
      </c>
      <c r="BC541" s="604" t="str">
        <f t="shared" si="232"/>
        <v/>
      </c>
    </row>
    <row r="542" spans="1:55">
      <c r="A542" s="366">
        <v>485</v>
      </c>
      <c r="B542" s="108"/>
      <c r="C542" s="286"/>
      <c r="D542" s="287"/>
      <c r="E542" s="287"/>
      <c r="F542" s="288"/>
      <c r="G542" s="290"/>
      <c r="H542" s="107"/>
      <c r="I542" s="290"/>
      <c r="J542" s="107"/>
      <c r="K542" s="358" t="str">
        <f t="shared" si="210"/>
        <v/>
      </c>
      <c r="L542" s="358">
        <f t="shared" si="233"/>
        <v>0</v>
      </c>
      <c r="M542" s="358">
        <f t="shared" si="234"/>
        <v>0</v>
      </c>
      <c r="N542" s="359" t="str">
        <f t="shared" si="235"/>
        <v/>
      </c>
      <c r="O542" s="359" t="str">
        <f t="shared" si="211"/>
        <v/>
      </c>
      <c r="P542" s="359" t="str">
        <f t="shared" si="212"/>
        <v/>
      </c>
      <c r="Q542" s="359" t="str">
        <f t="shared" si="213"/>
        <v/>
      </c>
      <c r="R542" s="359" t="str">
        <f t="shared" si="214"/>
        <v/>
      </c>
      <c r="S542" s="359" t="str">
        <f t="shared" si="215"/>
        <v/>
      </c>
      <c r="T542" s="431"/>
      <c r="U542" s="515"/>
      <c r="V542" s="108"/>
      <c r="W542" s="109"/>
      <c r="X542" s="110"/>
      <c r="Y542" s="111"/>
      <c r="Z542" s="113"/>
      <c r="AA542" s="112"/>
      <c r="AB542" s="431" t="str">
        <f t="shared" si="216"/>
        <v/>
      </c>
      <c r="AC542" s="704" t="str">
        <f t="shared" si="236"/>
        <v/>
      </c>
      <c r="AD542" s="622"/>
      <c r="AE542" s="462"/>
      <c r="AF542" s="360" t="str">
        <f t="shared" si="217"/>
        <v/>
      </c>
      <c r="AG542" s="360" t="str">
        <f t="shared" si="218"/>
        <v/>
      </c>
      <c r="AH542" s="361" t="str">
        <f t="shared" si="219"/>
        <v/>
      </c>
      <c r="AI542" s="361" t="str">
        <f t="shared" si="220"/>
        <v/>
      </c>
      <c r="AJ542" s="361" t="str">
        <f t="shared" si="221"/>
        <v/>
      </c>
      <c r="AK542" s="361" t="str">
        <f t="shared" si="222"/>
        <v/>
      </c>
      <c r="AL542" s="361" t="str">
        <f t="shared" si="223"/>
        <v/>
      </c>
      <c r="AM542" s="361" t="str">
        <f t="shared" si="224"/>
        <v/>
      </c>
      <c r="AN542" s="362" t="str">
        <f>IF(AF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2,FALSE),IF(OR(AJ542=1,AJ542=2),VLOOKUP(AH542,INDEX((係数_乗用_ガソリン,係数_乗用_CNG,係数_乗用_軽油,係数_乗用_メタノール,係数_乗用_LPG),1,1,AR542):INDEX((係数_乗用_ガソリン,係数_乗用_CNG,係数_乗用_軽油,係数_乗用_メタノール,係数_乗用_LPG),125,5,AR542),2,FALSE))))))</f>
        <v/>
      </c>
      <c r="AO542" s="362" t="str">
        <f>IF(T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3,FALSE),IF(OR(AJ542=1,AJ542=2),VLOOKUP(AH542,INDEX((係数_乗用_ガソリン,係数_乗用_CNG,係数_乗用_軽油,係数_乗用_メタノール,係数_乗用_LPG),1,1,AR542):INDEX((係数_乗用_ガソリン,係数_乗用_CNG,係数_乗用_軽油,係数_乗用_メタノール,係数_乗用_LPG),125,5,AR542),3,FALSE))))))</f>
        <v/>
      </c>
      <c r="AP542" s="361" t="str">
        <f t="shared" si="225"/>
        <v/>
      </c>
      <c r="AQ542" s="363" t="str">
        <f t="shared" si="226"/>
        <v/>
      </c>
      <c r="AR542" s="361" t="str">
        <f t="shared" si="227"/>
        <v/>
      </c>
      <c r="AS542" s="363" t="str">
        <f t="shared" si="228"/>
        <v/>
      </c>
      <c r="AT542" s="364" t="str">
        <f t="shared" si="229"/>
        <v/>
      </c>
      <c r="AX542" s="607" t="b">
        <f t="shared" si="237"/>
        <v>0</v>
      </c>
      <c r="AY542" s="6" t="str">
        <f t="shared" si="238"/>
        <v>FALSEFALSEFALSE</v>
      </c>
      <c r="AZ542" s="608">
        <f t="shared" si="230"/>
        <v>0</v>
      </c>
      <c r="BA542" s="609" t="str">
        <f t="shared" si="239"/>
        <v/>
      </c>
      <c r="BB542" s="609">
        <f t="shared" si="231"/>
        <v>0</v>
      </c>
      <c r="BC542" s="604" t="str">
        <f t="shared" si="232"/>
        <v/>
      </c>
    </row>
    <row r="543" spans="1:55">
      <c r="A543" s="366">
        <v>486</v>
      </c>
      <c r="B543" s="108"/>
      <c r="C543" s="286"/>
      <c r="D543" s="287"/>
      <c r="E543" s="287"/>
      <c r="F543" s="288"/>
      <c r="G543" s="290"/>
      <c r="H543" s="107"/>
      <c r="I543" s="290"/>
      <c r="J543" s="107"/>
      <c r="K543" s="358" t="str">
        <f t="shared" si="210"/>
        <v/>
      </c>
      <c r="L543" s="358">
        <f t="shared" si="233"/>
        <v>0</v>
      </c>
      <c r="M543" s="358">
        <f t="shared" si="234"/>
        <v>0</v>
      </c>
      <c r="N543" s="359" t="str">
        <f t="shared" si="235"/>
        <v/>
      </c>
      <c r="O543" s="359" t="str">
        <f t="shared" si="211"/>
        <v/>
      </c>
      <c r="P543" s="359" t="str">
        <f t="shared" si="212"/>
        <v/>
      </c>
      <c r="Q543" s="359" t="str">
        <f t="shared" si="213"/>
        <v/>
      </c>
      <c r="R543" s="359" t="str">
        <f t="shared" si="214"/>
        <v/>
      </c>
      <c r="S543" s="359" t="str">
        <f t="shared" si="215"/>
        <v/>
      </c>
      <c r="T543" s="431"/>
      <c r="U543" s="515"/>
      <c r="V543" s="108"/>
      <c r="W543" s="109"/>
      <c r="X543" s="110"/>
      <c r="Y543" s="111"/>
      <c r="Z543" s="113"/>
      <c r="AA543" s="112"/>
      <c r="AB543" s="431" t="str">
        <f t="shared" si="216"/>
        <v/>
      </c>
      <c r="AC543" s="704" t="str">
        <f t="shared" si="236"/>
        <v/>
      </c>
      <c r="AD543" s="622"/>
      <c r="AE543" s="462"/>
      <c r="AF543" s="360" t="str">
        <f t="shared" si="217"/>
        <v/>
      </c>
      <c r="AG543" s="360" t="str">
        <f t="shared" si="218"/>
        <v/>
      </c>
      <c r="AH543" s="361" t="str">
        <f t="shared" si="219"/>
        <v/>
      </c>
      <c r="AI543" s="361" t="str">
        <f t="shared" si="220"/>
        <v/>
      </c>
      <c r="AJ543" s="361" t="str">
        <f t="shared" si="221"/>
        <v/>
      </c>
      <c r="AK543" s="361" t="str">
        <f t="shared" si="222"/>
        <v/>
      </c>
      <c r="AL543" s="361" t="str">
        <f t="shared" si="223"/>
        <v/>
      </c>
      <c r="AM543" s="361" t="str">
        <f t="shared" si="224"/>
        <v/>
      </c>
      <c r="AN543" s="362" t="str">
        <f>IF(AF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2,FALSE),IF(OR(AJ543=1,AJ543=2),VLOOKUP(AH543,INDEX((係数_乗用_ガソリン,係数_乗用_CNG,係数_乗用_軽油,係数_乗用_メタノール,係数_乗用_LPG),1,1,AR543):INDEX((係数_乗用_ガソリン,係数_乗用_CNG,係数_乗用_軽油,係数_乗用_メタノール,係数_乗用_LPG),125,5,AR543),2,FALSE))))))</f>
        <v/>
      </c>
      <c r="AO543" s="362" t="str">
        <f>IF(T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3,FALSE),IF(OR(AJ543=1,AJ543=2),VLOOKUP(AH543,INDEX((係数_乗用_ガソリン,係数_乗用_CNG,係数_乗用_軽油,係数_乗用_メタノール,係数_乗用_LPG),1,1,AR543):INDEX((係数_乗用_ガソリン,係数_乗用_CNG,係数_乗用_軽油,係数_乗用_メタノール,係数_乗用_LPG),125,5,AR543),3,FALSE))))))</f>
        <v/>
      </c>
      <c r="AP543" s="361" t="str">
        <f t="shared" si="225"/>
        <v/>
      </c>
      <c r="AQ543" s="363" t="str">
        <f t="shared" si="226"/>
        <v/>
      </c>
      <c r="AR543" s="361" t="str">
        <f t="shared" si="227"/>
        <v/>
      </c>
      <c r="AS543" s="363" t="str">
        <f t="shared" si="228"/>
        <v/>
      </c>
      <c r="AT543" s="364" t="str">
        <f t="shared" si="229"/>
        <v/>
      </c>
      <c r="AX543" s="607" t="b">
        <f t="shared" si="237"/>
        <v>0</v>
      </c>
      <c r="AY543" s="6" t="str">
        <f t="shared" si="238"/>
        <v>FALSEFALSEFALSE</v>
      </c>
      <c r="AZ543" s="608">
        <f t="shared" si="230"/>
        <v>0</v>
      </c>
      <c r="BA543" s="609" t="str">
        <f t="shared" si="239"/>
        <v/>
      </c>
      <c r="BB543" s="609">
        <f t="shared" si="231"/>
        <v>0</v>
      </c>
      <c r="BC543" s="604" t="str">
        <f t="shared" si="232"/>
        <v/>
      </c>
    </row>
    <row r="544" spans="1:55">
      <c r="A544" s="366">
        <v>487</v>
      </c>
      <c r="B544" s="108"/>
      <c r="C544" s="286"/>
      <c r="D544" s="287"/>
      <c r="E544" s="287"/>
      <c r="F544" s="288"/>
      <c r="G544" s="290"/>
      <c r="H544" s="107"/>
      <c r="I544" s="290"/>
      <c r="J544" s="107"/>
      <c r="K544" s="358" t="str">
        <f t="shared" si="210"/>
        <v/>
      </c>
      <c r="L544" s="358">
        <f t="shared" si="233"/>
        <v>0</v>
      </c>
      <c r="M544" s="358">
        <f t="shared" si="234"/>
        <v>0</v>
      </c>
      <c r="N544" s="359" t="str">
        <f t="shared" si="235"/>
        <v/>
      </c>
      <c r="O544" s="359" t="str">
        <f t="shared" si="211"/>
        <v/>
      </c>
      <c r="P544" s="359" t="str">
        <f t="shared" si="212"/>
        <v/>
      </c>
      <c r="Q544" s="359" t="str">
        <f t="shared" si="213"/>
        <v/>
      </c>
      <c r="R544" s="359" t="str">
        <f t="shared" si="214"/>
        <v/>
      </c>
      <c r="S544" s="359" t="str">
        <f t="shared" si="215"/>
        <v/>
      </c>
      <c r="T544" s="431"/>
      <c r="U544" s="515"/>
      <c r="V544" s="108"/>
      <c r="W544" s="109"/>
      <c r="X544" s="110"/>
      <c r="Y544" s="111"/>
      <c r="Z544" s="113"/>
      <c r="AA544" s="112"/>
      <c r="AB544" s="431" t="str">
        <f t="shared" si="216"/>
        <v/>
      </c>
      <c r="AC544" s="704" t="str">
        <f t="shared" si="236"/>
        <v/>
      </c>
      <c r="AD544" s="622"/>
      <c r="AE544" s="462"/>
      <c r="AF544" s="360" t="str">
        <f t="shared" si="217"/>
        <v/>
      </c>
      <c r="AG544" s="360" t="str">
        <f t="shared" si="218"/>
        <v/>
      </c>
      <c r="AH544" s="361" t="str">
        <f t="shared" si="219"/>
        <v/>
      </c>
      <c r="AI544" s="361" t="str">
        <f t="shared" si="220"/>
        <v/>
      </c>
      <c r="AJ544" s="361" t="str">
        <f t="shared" si="221"/>
        <v/>
      </c>
      <c r="AK544" s="361" t="str">
        <f t="shared" si="222"/>
        <v/>
      </c>
      <c r="AL544" s="361" t="str">
        <f t="shared" si="223"/>
        <v/>
      </c>
      <c r="AM544" s="361" t="str">
        <f t="shared" si="224"/>
        <v/>
      </c>
      <c r="AN544" s="362" t="str">
        <f>IF(AF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2,FALSE),IF(OR(AJ544=1,AJ544=2),VLOOKUP(AH544,INDEX((係数_乗用_ガソリン,係数_乗用_CNG,係数_乗用_軽油,係数_乗用_メタノール,係数_乗用_LPG),1,1,AR544):INDEX((係数_乗用_ガソリン,係数_乗用_CNG,係数_乗用_軽油,係数_乗用_メタノール,係数_乗用_LPG),125,5,AR544),2,FALSE))))))</f>
        <v/>
      </c>
      <c r="AO544" s="362" t="str">
        <f>IF(T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3,FALSE),IF(OR(AJ544=1,AJ544=2),VLOOKUP(AH544,INDEX((係数_乗用_ガソリン,係数_乗用_CNG,係数_乗用_軽油,係数_乗用_メタノール,係数_乗用_LPG),1,1,AR544):INDEX((係数_乗用_ガソリン,係数_乗用_CNG,係数_乗用_軽油,係数_乗用_メタノール,係数_乗用_LPG),125,5,AR544),3,FALSE))))))</f>
        <v/>
      </c>
      <c r="AP544" s="361" t="str">
        <f t="shared" si="225"/>
        <v/>
      </c>
      <c r="AQ544" s="363" t="str">
        <f t="shared" si="226"/>
        <v/>
      </c>
      <c r="AR544" s="361" t="str">
        <f t="shared" si="227"/>
        <v/>
      </c>
      <c r="AS544" s="363" t="str">
        <f t="shared" si="228"/>
        <v/>
      </c>
      <c r="AT544" s="364" t="str">
        <f t="shared" si="229"/>
        <v/>
      </c>
      <c r="AX544" s="607" t="b">
        <f t="shared" si="237"/>
        <v>0</v>
      </c>
      <c r="AY544" s="6" t="str">
        <f t="shared" si="238"/>
        <v>FALSEFALSEFALSE</v>
      </c>
      <c r="AZ544" s="608">
        <f t="shared" si="230"/>
        <v>0</v>
      </c>
      <c r="BA544" s="609" t="str">
        <f t="shared" si="239"/>
        <v/>
      </c>
      <c r="BB544" s="609">
        <f t="shared" si="231"/>
        <v>0</v>
      </c>
      <c r="BC544" s="604" t="str">
        <f t="shared" si="232"/>
        <v/>
      </c>
    </row>
    <row r="545" spans="1:55">
      <c r="A545" s="366">
        <v>488</v>
      </c>
      <c r="B545" s="108"/>
      <c r="C545" s="286"/>
      <c r="D545" s="287"/>
      <c r="E545" s="287"/>
      <c r="F545" s="288"/>
      <c r="G545" s="290"/>
      <c r="H545" s="107"/>
      <c r="I545" s="290"/>
      <c r="J545" s="107"/>
      <c r="K545" s="358" t="str">
        <f t="shared" si="210"/>
        <v/>
      </c>
      <c r="L545" s="358">
        <f t="shared" si="233"/>
        <v>0</v>
      </c>
      <c r="M545" s="358">
        <f t="shared" si="234"/>
        <v>0</v>
      </c>
      <c r="N545" s="359" t="str">
        <f t="shared" si="235"/>
        <v/>
      </c>
      <c r="O545" s="359" t="str">
        <f t="shared" si="211"/>
        <v/>
      </c>
      <c r="P545" s="359" t="str">
        <f t="shared" si="212"/>
        <v/>
      </c>
      <c r="Q545" s="359" t="str">
        <f t="shared" si="213"/>
        <v/>
      </c>
      <c r="R545" s="359" t="str">
        <f t="shared" si="214"/>
        <v/>
      </c>
      <c r="S545" s="359" t="str">
        <f t="shared" si="215"/>
        <v/>
      </c>
      <c r="T545" s="431"/>
      <c r="U545" s="515"/>
      <c r="V545" s="108"/>
      <c r="W545" s="109"/>
      <c r="X545" s="110"/>
      <c r="Y545" s="111"/>
      <c r="Z545" s="113"/>
      <c r="AA545" s="112"/>
      <c r="AB545" s="431" t="str">
        <f t="shared" si="216"/>
        <v/>
      </c>
      <c r="AC545" s="704" t="str">
        <f t="shared" si="236"/>
        <v/>
      </c>
      <c r="AD545" s="622"/>
      <c r="AE545" s="462"/>
      <c r="AF545" s="360" t="str">
        <f t="shared" si="217"/>
        <v/>
      </c>
      <c r="AG545" s="360" t="str">
        <f t="shared" si="218"/>
        <v/>
      </c>
      <c r="AH545" s="361" t="str">
        <f t="shared" si="219"/>
        <v/>
      </c>
      <c r="AI545" s="361" t="str">
        <f t="shared" si="220"/>
        <v/>
      </c>
      <c r="AJ545" s="361" t="str">
        <f t="shared" si="221"/>
        <v/>
      </c>
      <c r="AK545" s="361" t="str">
        <f t="shared" si="222"/>
        <v/>
      </c>
      <c r="AL545" s="361" t="str">
        <f t="shared" si="223"/>
        <v/>
      </c>
      <c r="AM545" s="361" t="str">
        <f t="shared" si="224"/>
        <v/>
      </c>
      <c r="AN545" s="362" t="str">
        <f>IF(AF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2,FALSE),IF(OR(AJ545=1,AJ545=2),VLOOKUP(AH545,INDEX((係数_乗用_ガソリン,係数_乗用_CNG,係数_乗用_軽油,係数_乗用_メタノール,係数_乗用_LPG),1,1,AR545):INDEX((係数_乗用_ガソリン,係数_乗用_CNG,係数_乗用_軽油,係数_乗用_メタノール,係数_乗用_LPG),125,5,AR545),2,FALSE))))))</f>
        <v/>
      </c>
      <c r="AO545" s="362" t="str">
        <f>IF(T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3,FALSE),IF(OR(AJ545=1,AJ545=2),VLOOKUP(AH545,INDEX((係数_乗用_ガソリン,係数_乗用_CNG,係数_乗用_軽油,係数_乗用_メタノール,係数_乗用_LPG),1,1,AR545):INDEX((係数_乗用_ガソリン,係数_乗用_CNG,係数_乗用_軽油,係数_乗用_メタノール,係数_乗用_LPG),125,5,AR545),3,FALSE))))))</f>
        <v/>
      </c>
      <c r="AP545" s="361" t="str">
        <f t="shared" si="225"/>
        <v/>
      </c>
      <c r="AQ545" s="363" t="str">
        <f t="shared" si="226"/>
        <v/>
      </c>
      <c r="AR545" s="361" t="str">
        <f t="shared" si="227"/>
        <v/>
      </c>
      <c r="AS545" s="363" t="str">
        <f t="shared" si="228"/>
        <v/>
      </c>
      <c r="AT545" s="364" t="str">
        <f t="shared" si="229"/>
        <v/>
      </c>
      <c r="AX545" s="607" t="b">
        <f t="shared" si="237"/>
        <v>0</v>
      </c>
      <c r="AY545" s="6" t="str">
        <f t="shared" si="238"/>
        <v>FALSEFALSEFALSE</v>
      </c>
      <c r="AZ545" s="608">
        <f t="shared" si="230"/>
        <v>0</v>
      </c>
      <c r="BA545" s="609" t="str">
        <f t="shared" si="239"/>
        <v/>
      </c>
      <c r="BB545" s="609">
        <f t="shared" si="231"/>
        <v>0</v>
      </c>
      <c r="BC545" s="604" t="str">
        <f t="shared" si="232"/>
        <v/>
      </c>
    </row>
    <row r="546" spans="1:55">
      <c r="A546" s="366">
        <v>489</v>
      </c>
      <c r="B546" s="108"/>
      <c r="C546" s="286"/>
      <c r="D546" s="287"/>
      <c r="E546" s="287"/>
      <c r="F546" s="288"/>
      <c r="G546" s="290"/>
      <c r="H546" s="107"/>
      <c r="I546" s="290"/>
      <c r="J546" s="107"/>
      <c r="K546" s="358" t="str">
        <f t="shared" si="210"/>
        <v/>
      </c>
      <c r="L546" s="358">
        <f t="shared" si="233"/>
        <v>0</v>
      </c>
      <c r="M546" s="358">
        <f t="shared" si="234"/>
        <v>0</v>
      </c>
      <c r="N546" s="359" t="str">
        <f t="shared" si="235"/>
        <v/>
      </c>
      <c r="O546" s="359" t="str">
        <f t="shared" si="211"/>
        <v/>
      </c>
      <c r="P546" s="359" t="str">
        <f t="shared" si="212"/>
        <v/>
      </c>
      <c r="Q546" s="359" t="str">
        <f t="shared" si="213"/>
        <v/>
      </c>
      <c r="R546" s="359" t="str">
        <f t="shared" si="214"/>
        <v/>
      </c>
      <c r="S546" s="359" t="str">
        <f t="shared" si="215"/>
        <v/>
      </c>
      <c r="T546" s="431"/>
      <c r="U546" s="515"/>
      <c r="V546" s="108"/>
      <c r="W546" s="109"/>
      <c r="X546" s="110"/>
      <c r="Y546" s="111"/>
      <c r="Z546" s="113"/>
      <c r="AA546" s="112"/>
      <c r="AB546" s="431" t="str">
        <f t="shared" si="216"/>
        <v/>
      </c>
      <c r="AC546" s="704" t="str">
        <f t="shared" si="236"/>
        <v/>
      </c>
      <c r="AD546" s="622"/>
      <c r="AE546" s="462"/>
      <c r="AF546" s="360" t="str">
        <f t="shared" si="217"/>
        <v/>
      </c>
      <c r="AG546" s="360" t="str">
        <f t="shared" si="218"/>
        <v/>
      </c>
      <c r="AH546" s="361" t="str">
        <f t="shared" si="219"/>
        <v/>
      </c>
      <c r="AI546" s="361" t="str">
        <f t="shared" si="220"/>
        <v/>
      </c>
      <c r="AJ546" s="361" t="str">
        <f t="shared" si="221"/>
        <v/>
      </c>
      <c r="AK546" s="361" t="str">
        <f t="shared" si="222"/>
        <v/>
      </c>
      <c r="AL546" s="361" t="str">
        <f t="shared" si="223"/>
        <v/>
      </c>
      <c r="AM546" s="361" t="str">
        <f t="shared" si="224"/>
        <v/>
      </c>
      <c r="AN546" s="362" t="str">
        <f>IF(AF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2,FALSE),IF(OR(AJ546=1,AJ546=2),VLOOKUP(AH546,INDEX((係数_乗用_ガソリン,係数_乗用_CNG,係数_乗用_軽油,係数_乗用_メタノール,係数_乗用_LPG),1,1,AR546):INDEX((係数_乗用_ガソリン,係数_乗用_CNG,係数_乗用_軽油,係数_乗用_メタノール,係数_乗用_LPG),125,5,AR546),2,FALSE))))))</f>
        <v/>
      </c>
      <c r="AO546" s="362" t="str">
        <f>IF(T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3,FALSE),IF(OR(AJ546=1,AJ546=2),VLOOKUP(AH546,INDEX((係数_乗用_ガソリン,係数_乗用_CNG,係数_乗用_軽油,係数_乗用_メタノール,係数_乗用_LPG),1,1,AR546):INDEX((係数_乗用_ガソリン,係数_乗用_CNG,係数_乗用_軽油,係数_乗用_メタノール,係数_乗用_LPG),125,5,AR546),3,FALSE))))))</f>
        <v/>
      </c>
      <c r="AP546" s="361" t="str">
        <f t="shared" si="225"/>
        <v/>
      </c>
      <c r="AQ546" s="363" t="str">
        <f t="shared" si="226"/>
        <v/>
      </c>
      <c r="AR546" s="361" t="str">
        <f t="shared" si="227"/>
        <v/>
      </c>
      <c r="AS546" s="363" t="str">
        <f t="shared" si="228"/>
        <v/>
      </c>
      <c r="AT546" s="364" t="str">
        <f t="shared" si="229"/>
        <v/>
      </c>
      <c r="AX546" s="607" t="b">
        <f t="shared" si="237"/>
        <v>0</v>
      </c>
      <c r="AY546" s="6" t="str">
        <f t="shared" si="238"/>
        <v>FALSEFALSEFALSE</v>
      </c>
      <c r="AZ546" s="608">
        <f t="shared" si="230"/>
        <v>0</v>
      </c>
      <c r="BA546" s="609" t="str">
        <f t="shared" si="239"/>
        <v/>
      </c>
      <c r="BB546" s="609">
        <f t="shared" si="231"/>
        <v>0</v>
      </c>
      <c r="BC546" s="604" t="str">
        <f t="shared" si="232"/>
        <v/>
      </c>
    </row>
    <row r="547" spans="1:55">
      <c r="A547" s="366">
        <v>490</v>
      </c>
      <c r="B547" s="108"/>
      <c r="C547" s="286"/>
      <c r="D547" s="287"/>
      <c r="E547" s="287"/>
      <c r="F547" s="288"/>
      <c r="G547" s="290"/>
      <c r="H547" s="107"/>
      <c r="I547" s="290"/>
      <c r="J547" s="107"/>
      <c r="K547" s="358" t="str">
        <f t="shared" si="210"/>
        <v/>
      </c>
      <c r="L547" s="358">
        <f t="shared" si="233"/>
        <v>0</v>
      </c>
      <c r="M547" s="358">
        <f t="shared" si="234"/>
        <v>0</v>
      </c>
      <c r="N547" s="359" t="str">
        <f t="shared" si="235"/>
        <v/>
      </c>
      <c r="O547" s="359" t="str">
        <f t="shared" si="211"/>
        <v/>
      </c>
      <c r="P547" s="359" t="str">
        <f t="shared" si="212"/>
        <v/>
      </c>
      <c r="Q547" s="359" t="str">
        <f t="shared" si="213"/>
        <v/>
      </c>
      <c r="R547" s="359" t="str">
        <f t="shared" si="214"/>
        <v/>
      </c>
      <c r="S547" s="359" t="str">
        <f t="shared" si="215"/>
        <v/>
      </c>
      <c r="T547" s="431"/>
      <c r="U547" s="515"/>
      <c r="V547" s="108"/>
      <c r="W547" s="109"/>
      <c r="X547" s="110"/>
      <c r="Y547" s="111"/>
      <c r="Z547" s="113"/>
      <c r="AA547" s="112"/>
      <c r="AB547" s="431" t="str">
        <f t="shared" si="216"/>
        <v/>
      </c>
      <c r="AC547" s="704" t="str">
        <f t="shared" si="236"/>
        <v/>
      </c>
      <c r="AD547" s="622"/>
      <c r="AE547" s="462"/>
      <c r="AF547" s="360" t="str">
        <f t="shared" si="217"/>
        <v/>
      </c>
      <c r="AG547" s="360" t="str">
        <f t="shared" si="218"/>
        <v/>
      </c>
      <c r="AH547" s="361" t="str">
        <f t="shared" si="219"/>
        <v/>
      </c>
      <c r="AI547" s="361" t="str">
        <f t="shared" si="220"/>
        <v/>
      </c>
      <c r="AJ547" s="361" t="str">
        <f t="shared" si="221"/>
        <v/>
      </c>
      <c r="AK547" s="361" t="str">
        <f t="shared" si="222"/>
        <v/>
      </c>
      <c r="AL547" s="361" t="str">
        <f t="shared" si="223"/>
        <v/>
      </c>
      <c r="AM547" s="361" t="str">
        <f t="shared" si="224"/>
        <v/>
      </c>
      <c r="AN547" s="362" t="str">
        <f>IF(AF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2,FALSE),IF(OR(AJ547=1,AJ547=2),VLOOKUP(AH547,INDEX((係数_乗用_ガソリン,係数_乗用_CNG,係数_乗用_軽油,係数_乗用_メタノール,係数_乗用_LPG),1,1,AR547):INDEX((係数_乗用_ガソリン,係数_乗用_CNG,係数_乗用_軽油,係数_乗用_メタノール,係数_乗用_LPG),125,5,AR547),2,FALSE))))))</f>
        <v/>
      </c>
      <c r="AO547" s="362" t="str">
        <f>IF(T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3,FALSE),IF(OR(AJ547=1,AJ547=2),VLOOKUP(AH547,INDEX((係数_乗用_ガソリン,係数_乗用_CNG,係数_乗用_軽油,係数_乗用_メタノール,係数_乗用_LPG),1,1,AR547):INDEX((係数_乗用_ガソリン,係数_乗用_CNG,係数_乗用_軽油,係数_乗用_メタノール,係数_乗用_LPG),125,5,AR547),3,FALSE))))))</f>
        <v/>
      </c>
      <c r="AP547" s="361" t="str">
        <f t="shared" si="225"/>
        <v/>
      </c>
      <c r="AQ547" s="363" t="str">
        <f t="shared" si="226"/>
        <v/>
      </c>
      <c r="AR547" s="361" t="str">
        <f t="shared" si="227"/>
        <v/>
      </c>
      <c r="AS547" s="363" t="str">
        <f t="shared" si="228"/>
        <v/>
      </c>
      <c r="AT547" s="364" t="str">
        <f t="shared" si="229"/>
        <v/>
      </c>
      <c r="AX547" s="607" t="b">
        <f t="shared" si="237"/>
        <v>0</v>
      </c>
      <c r="AY547" s="6" t="str">
        <f t="shared" si="238"/>
        <v>FALSEFALSEFALSE</v>
      </c>
      <c r="AZ547" s="608">
        <f t="shared" si="230"/>
        <v>0</v>
      </c>
      <c r="BA547" s="609" t="str">
        <f t="shared" si="239"/>
        <v/>
      </c>
      <c r="BB547" s="609">
        <f t="shared" si="231"/>
        <v>0</v>
      </c>
      <c r="BC547" s="604" t="str">
        <f t="shared" si="232"/>
        <v/>
      </c>
    </row>
    <row r="548" spans="1:55">
      <c r="A548" s="366">
        <v>491</v>
      </c>
      <c r="B548" s="108"/>
      <c r="C548" s="286"/>
      <c r="D548" s="287"/>
      <c r="E548" s="287"/>
      <c r="F548" s="288"/>
      <c r="G548" s="290"/>
      <c r="H548" s="107"/>
      <c r="I548" s="290"/>
      <c r="J548" s="107"/>
      <c r="K548" s="358" t="str">
        <f t="shared" si="210"/>
        <v/>
      </c>
      <c r="L548" s="358">
        <f t="shared" si="233"/>
        <v>0</v>
      </c>
      <c r="M548" s="358">
        <f t="shared" si="234"/>
        <v>0</v>
      </c>
      <c r="N548" s="359" t="str">
        <f t="shared" si="235"/>
        <v/>
      </c>
      <c r="O548" s="359" t="str">
        <f t="shared" si="211"/>
        <v/>
      </c>
      <c r="P548" s="359" t="str">
        <f t="shared" si="212"/>
        <v/>
      </c>
      <c r="Q548" s="359" t="str">
        <f t="shared" si="213"/>
        <v/>
      </c>
      <c r="R548" s="359" t="str">
        <f t="shared" si="214"/>
        <v/>
      </c>
      <c r="S548" s="359" t="str">
        <f t="shared" si="215"/>
        <v/>
      </c>
      <c r="T548" s="431"/>
      <c r="U548" s="515"/>
      <c r="V548" s="108"/>
      <c r="W548" s="109"/>
      <c r="X548" s="110"/>
      <c r="Y548" s="111"/>
      <c r="Z548" s="113"/>
      <c r="AA548" s="112"/>
      <c r="AB548" s="431" t="str">
        <f t="shared" si="216"/>
        <v/>
      </c>
      <c r="AC548" s="704" t="str">
        <f t="shared" si="236"/>
        <v/>
      </c>
      <c r="AD548" s="622"/>
      <c r="AE548" s="462"/>
      <c r="AF548" s="360" t="str">
        <f t="shared" si="217"/>
        <v/>
      </c>
      <c r="AG548" s="360" t="str">
        <f t="shared" si="218"/>
        <v/>
      </c>
      <c r="AH548" s="361" t="str">
        <f t="shared" si="219"/>
        <v/>
      </c>
      <c r="AI548" s="361" t="str">
        <f t="shared" si="220"/>
        <v/>
      </c>
      <c r="AJ548" s="361" t="str">
        <f t="shared" si="221"/>
        <v/>
      </c>
      <c r="AK548" s="361" t="str">
        <f t="shared" si="222"/>
        <v/>
      </c>
      <c r="AL548" s="361" t="str">
        <f t="shared" si="223"/>
        <v/>
      </c>
      <c r="AM548" s="361" t="str">
        <f t="shared" si="224"/>
        <v/>
      </c>
      <c r="AN548" s="362" t="str">
        <f>IF(AF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2,FALSE),IF(OR(AJ548=1,AJ548=2),VLOOKUP(AH548,INDEX((係数_乗用_ガソリン,係数_乗用_CNG,係数_乗用_軽油,係数_乗用_メタノール,係数_乗用_LPG),1,1,AR548):INDEX((係数_乗用_ガソリン,係数_乗用_CNG,係数_乗用_軽油,係数_乗用_メタノール,係数_乗用_LPG),125,5,AR548),2,FALSE))))))</f>
        <v/>
      </c>
      <c r="AO548" s="362" t="str">
        <f>IF(T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3,FALSE),IF(OR(AJ548=1,AJ548=2),VLOOKUP(AH548,INDEX((係数_乗用_ガソリン,係数_乗用_CNG,係数_乗用_軽油,係数_乗用_メタノール,係数_乗用_LPG),1,1,AR548):INDEX((係数_乗用_ガソリン,係数_乗用_CNG,係数_乗用_軽油,係数_乗用_メタノール,係数_乗用_LPG),125,5,AR548),3,FALSE))))))</f>
        <v/>
      </c>
      <c r="AP548" s="361" t="str">
        <f t="shared" si="225"/>
        <v/>
      </c>
      <c r="AQ548" s="363" t="str">
        <f t="shared" si="226"/>
        <v/>
      </c>
      <c r="AR548" s="361" t="str">
        <f t="shared" si="227"/>
        <v/>
      </c>
      <c r="AS548" s="363" t="str">
        <f t="shared" si="228"/>
        <v/>
      </c>
      <c r="AT548" s="364" t="str">
        <f t="shared" si="229"/>
        <v/>
      </c>
      <c r="AX548" s="607" t="b">
        <f t="shared" si="237"/>
        <v>0</v>
      </c>
      <c r="AY548" s="6" t="str">
        <f t="shared" si="238"/>
        <v>FALSEFALSEFALSE</v>
      </c>
      <c r="AZ548" s="608">
        <f t="shared" si="230"/>
        <v>0</v>
      </c>
      <c r="BA548" s="609" t="str">
        <f t="shared" si="239"/>
        <v/>
      </c>
      <c r="BB548" s="609">
        <f t="shared" si="231"/>
        <v>0</v>
      </c>
      <c r="BC548" s="604" t="str">
        <f t="shared" si="232"/>
        <v/>
      </c>
    </row>
    <row r="549" spans="1:55">
      <c r="A549" s="366">
        <v>492</v>
      </c>
      <c r="B549" s="108"/>
      <c r="C549" s="286"/>
      <c r="D549" s="287"/>
      <c r="E549" s="287"/>
      <c r="F549" s="288"/>
      <c r="G549" s="290"/>
      <c r="H549" s="107"/>
      <c r="I549" s="290"/>
      <c r="J549" s="107"/>
      <c r="K549" s="358" t="str">
        <f t="shared" si="210"/>
        <v/>
      </c>
      <c r="L549" s="358">
        <f t="shared" si="233"/>
        <v>0</v>
      </c>
      <c r="M549" s="358">
        <f t="shared" si="234"/>
        <v>0</v>
      </c>
      <c r="N549" s="359" t="str">
        <f t="shared" si="235"/>
        <v/>
      </c>
      <c r="O549" s="359" t="str">
        <f t="shared" si="211"/>
        <v/>
      </c>
      <c r="P549" s="359" t="str">
        <f t="shared" si="212"/>
        <v/>
      </c>
      <c r="Q549" s="359" t="str">
        <f t="shared" si="213"/>
        <v/>
      </c>
      <c r="R549" s="359" t="str">
        <f t="shared" si="214"/>
        <v/>
      </c>
      <c r="S549" s="359" t="str">
        <f t="shared" si="215"/>
        <v/>
      </c>
      <c r="T549" s="431"/>
      <c r="U549" s="515"/>
      <c r="V549" s="108"/>
      <c r="W549" s="109"/>
      <c r="X549" s="110"/>
      <c r="Y549" s="111"/>
      <c r="Z549" s="113"/>
      <c r="AA549" s="112"/>
      <c r="AB549" s="431" t="str">
        <f t="shared" si="216"/>
        <v/>
      </c>
      <c r="AC549" s="704" t="str">
        <f t="shared" si="236"/>
        <v/>
      </c>
      <c r="AD549" s="622"/>
      <c r="AE549" s="462"/>
      <c r="AF549" s="360" t="str">
        <f t="shared" si="217"/>
        <v/>
      </c>
      <c r="AG549" s="360" t="str">
        <f t="shared" si="218"/>
        <v/>
      </c>
      <c r="AH549" s="361" t="str">
        <f t="shared" si="219"/>
        <v/>
      </c>
      <c r="AI549" s="361" t="str">
        <f t="shared" si="220"/>
        <v/>
      </c>
      <c r="AJ549" s="361" t="str">
        <f t="shared" si="221"/>
        <v/>
      </c>
      <c r="AK549" s="361" t="str">
        <f t="shared" si="222"/>
        <v/>
      </c>
      <c r="AL549" s="361" t="str">
        <f t="shared" si="223"/>
        <v/>
      </c>
      <c r="AM549" s="361" t="str">
        <f t="shared" si="224"/>
        <v/>
      </c>
      <c r="AN549" s="362" t="str">
        <f>IF(AF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2,FALSE),IF(OR(AJ549=1,AJ549=2),VLOOKUP(AH549,INDEX((係数_乗用_ガソリン,係数_乗用_CNG,係数_乗用_軽油,係数_乗用_メタノール,係数_乗用_LPG),1,1,AR549):INDEX((係数_乗用_ガソリン,係数_乗用_CNG,係数_乗用_軽油,係数_乗用_メタノール,係数_乗用_LPG),125,5,AR549),2,FALSE))))))</f>
        <v/>
      </c>
      <c r="AO549" s="362" t="str">
        <f>IF(T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3,FALSE),IF(OR(AJ549=1,AJ549=2),VLOOKUP(AH549,INDEX((係数_乗用_ガソリン,係数_乗用_CNG,係数_乗用_軽油,係数_乗用_メタノール,係数_乗用_LPG),1,1,AR549):INDEX((係数_乗用_ガソリン,係数_乗用_CNG,係数_乗用_軽油,係数_乗用_メタノール,係数_乗用_LPG),125,5,AR549),3,FALSE))))))</f>
        <v/>
      </c>
      <c r="AP549" s="361" t="str">
        <f t="shared" si="225"/>
        <v/>
      </c>
      <c r="AQ549" s="363" t="str">
        <f t="shared" si="226"/>
        <v/>
      </c>
      <c r="AR549" s="361" t="str">
        <f t="shared" si="227"/>
        <v/>
      </c>
      <c r="AS549" s="363" t="str">
        <f t="shared" si="228"/>
        <v/>
      </c>
      <c r="AT549" s="364" t="str">
        <f t="shared" si="229"/>
        <v/>
      </c>
      <c r="AX549" s="607" t="b">
        <f t="shared" si="237"/>
        <v>0</v>
      </c>
      <c r="AY549" s="6" t="str">
        <f t="shared" si="238"/>
        <v>FALSEFALSEFALSE</v>
      </c>
      <c r="AZ549" s="608">
        <f t="shared" si="230"/>
        <v>0</v>
      </c>
      <c r="BA549" s="609" t="str">
        <f t="shared" si="239"/>
        <v/>
      </c>
      <c r="BB549" s="609">
        <f t="shared" si="231"/>
        <v>0</v>
      </c>
      <c r="BC549" s="604" t="str">
        <f t="shared" si="232"/>
        <v/>
      </c>
    </row>
    <row r="550" spans="1:55">
      <c r="A550" s="366">
        <v>493</v>
      </c>
      <c r="B550" s="108"/>
      <c r="C550" s="286"/>
      <c r="D550" s="287"/>
      <c r="E550" s="287"/>
      <c r="F550" s="288"/>
      <c r="G550" s="290"/>
      <c r="H550" s="107"/>
      <c r="I550" s="290"/>
      <c r="J550" s="107"/>
      <c r="K550" s="358" t="str">
        <f t="shared" si="210"/>
        <v/>
      </c>
      <c r="L550" s="358">
        <f t="shared" si="233"/>
        <v>0</v>
      </c>
      <c r="M550" s="358">
        <f t="shared" si="234"/>
        <v>0</v>
      </c>
      <c r="N550" s="359" t="str">
        <f t="shared" si="235"/>
        <v/>
      </c>
      <c r="O550" s="359" t="str">
        <f t="shared" si="211"/>
        <v/>
      </c>
      <c r="P550" s="359" t="str">
        <f t="shared" si="212"/>
        <v/>
      </c>
      <c r="Q550" s="359" t="str">
        <f t="shared" si="213"/>
        <v/>
      </c>
      <c r="R550" s="359" t="str">
        <f t="shared" si="214"/>
        <v/>
      </c>
      <c r="S550" s="359" t="str">
        <f t="shared" si="215"/>
        <v/>
      </c>
      <c r="T550" s="431"/>
      <c r="U550" s="515"/>
      <c r="V550" s="108"/>
      <c r="W550" s="109"/>
      <c r="X550" s="110"/>
      <c r="Y550" s="111"/>
      <c r="Z550" s="113"/>
      <c r="AA550" s="112"/>
      <c r="AB550" s="431" t="str">
        <f t="shared" si="216"/>
        <v/>
      </c>
      <c r="AC550" s="704" t="str">
        <f t="shared" si="236"/>
        <v/>
      </c>
      <c r="AD550" s="622"/>
      <c r="AE550" s="462"/>
      <c r="AF550" s="360" t="str">
        <f t="shared" si="217"/>
        <v/>
      </c>
      <c r="AG550" s="360" t="str">
        <f t="shared" si="218"/>
        <v/>
      </c>
      <c r="AH550" s="361" t="str">
        <f t="shared" si="219"/>
        <v/>
      </c>
      <c r="AI550" s="361" t="str">
        <f t="shared" si="220"/>
        <v/>
      </c>
      <c r="AJ550" s="361" t="str">
        <f t="shared" si="221"/>
        <v/>
      </c>
      <c r="AK550" s="361" t="str">
        <f t="shared" si="222"/>
        <v/>
      </c>
      <c r="AL550" s="361" t="str">
        <f t="shared" si="223"/>
        <v/>
      </c>
      <c r="AM550" s="361" t="str">
        <f t="shared" si="224"/>
        <v/>
      </c>
      <c r="AN550" s="362" t="str">
        <f>IF(AF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2,FALSE),IF(OR(AJ550=1,AJ550=2),VLOOKUP(AH550,INDEX((係数_乗用_ガソリン,係数_乗用_CNG,係数_乗用_軽油,係数_乗用_メタノール,係数_乗用_LPG),1,1,AR550):INDEX((係数_乗用_ガソリン,係数_乗用_CNG,係数_乗用_軽油,係数_乗用_メタノール,係数_乗用_LPG),125,5,AR550),2,FALSE))))))</f>
        <v/>
      </c>
      <c r="AO550" s="362" t="str">
        <f>IF(T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3,FALSE),IF(OR(AJ550=1,AJ550=2),VLOOKUP(AH550,INDEX((係数_乗用_ガソリン,係数_乗用_CNG,係数_乗用_軽油,係数_乗用_メタノール,係数_乗用_LPG),1,1,AR550):INDEX((係数_乗用_ガソリン,係数_乗用_CNG,係数_乗用_軽油,係数_乗用_メタノール,係数_乗用_LPG),125,5,AR550),3,FALSE))))))</f>
        <v/>
      </c>
      <c r="AP550" s="361" t="str">
        <f t="shared" si="225"/>
        <v/>
      </c>
      <c r="AQ550" s="363" t="str">
        <f t="shared" si="226"/>
        <v/>
      </c>
      <c r="AR550" s="361" t="str">
        <f t="shared" si="227"/>
        <v/>
      </c>
      <c r="AS550" s="363" t="str">
        <f t="shared" si="228"/>
        <v/>
      </c>
      <c r="AT550" s="364" t="str">
        <f t="shared" si="229"/>
        <v/>
      </c>
      <c r="AX550" s="607" t="b">
        <f t="shared" si="237"/>
        <v>0</v>
      </c>
      <c r="AY550" s="6" t="str">
        <f t="shared" si="238"/>
        <v>FALSEFALSEFALSE</v>
      </c>
      <c r="AZ550" s="608">
        <f t="shared" si="230"/>
        <v>0</v>
      </c>
      <c r="BA550" s="609" t="str">
        <f t="shared" si="239"/>
        <v/>
      </c>
      <c r="BB550" s="609">
        <f t="shared" si="231"/>
        <v>0</v>
      </c>
      <c r="BC550" s="604" t="str">
        <f t="shared" si="232"/>
        <v/>
      </c>
    </row>
    <row r="551" spans="1:55">
      <c r="A551" s="366">
        <v>494</v>
      </c>
      <c r="B551" s="108"/>
      <c r="C551" s="286"/>
      <c r="D551" s="287"/>
      <c r="E551" s="287"/>
      <c r="F551" s="288"/>
      <c r="G551" s="290"/>
      <c r="H551" s="107"/>
      <c r="I551" s="290"/>
      <c r="J551" s="107"/>
      <c r="K551" s="358" t="str">
        <f t="shared" si="210"/>
        <v/>
      </c>
      <c r="L551" s="358">
        <f t="shared" si="233"/>
        <v>0</v>
      </c>
      <c r="M551" s="358">
        <f t="shared" si="234"/>
        <v>0</v>
      </c>
      <c r="N551" s="359" t="str">
        <f t="shared" si="235"/>
        <v/>
      </c>
      <c r="O551" s="359" t="str">
        <f t="shared" si="211"/>
        <v/>
      </c>
      <c r="P551" s="359" t="str">
        <f t="shared" si="212"/>
        <v/>
      </c>
      <c r="Q551" s="359" t="str">
        <f t="shared" si="213"/>
        <v/>
      </c>
      <c r="R551" s="359" t="str">
        <f t="shared" si="214"/>
        <v/>
      </c>
      <c r="S551" s="359" t="str">
        <f t="shared" si="215"/>
        <v/>
      </c>
      <c r="T551" s="431"/>
      <c r="U551" s="515"/>
      <c r="V551" s="108"/>
      <c r="W551" s="109"/>
      <c r="X551" s="110"/>
      <c r="Y551" s="111"/>
      <c r="Z551" s="113"/>
      <c r="AA551" s="112"/>
      <c r="AB551" s="431" t="str">
        <f t="shared" si="216"/>
        <v/>
      </c>
      <c r="AC551" s="704" t="str">
        <f t="shared" si="236"/>
        <v/>
      </c>
      <c r="AD551" s="622"/>
      <c r="AE551" s="462"/>
      <c r="AF551" s="360" t="str">
        <f t="shared" si="217"/>
        <v/>
      </c>
      <c r="AG551" s="360" t="str">
        <f t="shared" si="218"/>
        <v/>
      </c>
      <c r="AH551" s="361" t="str">
        <f t="shared" si="219"/>
        <v/>
      </c>
      <c r="AI551" s="361" t="str">
        <f t="shared" si="220"/>
        <v/>
      </c>
      <c r="AJ551" s="361" t="str">
        <f t="shared" si="221"/>
        <v/>
      </c>
      <c r="AK551" s="361" t="str">
        <f t="shared" si="222"/>
        <v/>
      </c>
      <c r="AL551" s="361" t="str">
        <f t="shared" si="223"/>
        <v/>
      </c>
      <c r="AM551" s="361" t="str">
        <f t="shared" si="224"/>
        <v/>
      </c>
      <c r="AN551" s="362" t="str">
        <f>IF(AF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2,FALSE),IF(OR(AJ551=1,AJ551=2),VLOOKUP(AH551,INDEX((係数_乗用_ガソリン,係数_乗用_CNG,係数_乗用_軽油,係数_乗用_メタノール,係数_乗用_LPG),1,1,AR551):INDEX((係数_乗用_ガソリン,係数_乗用_CNG,係数_乗用_軽油,係数_乗用_メタノール,係数_乗用_LPG),125,5,AR551),2,FALSE))))))</f>
        <v/>
      </c>
      <c r="AO551" s="362" t="str">
        <f>IF(T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3,FALSE),IF(OR(AJ551=1,AJ551=2),VLOOKUP(AH551,INDEX((係数_乗用_ガソリン,係数_乗用_CNG,係数_乗用_軽油,係数_乗用_メタノール,係数_乗用_LPG),1,1,AR551):INDEX((係数_乗用_ガソリン,係数_乗用_CNG,係数_乗用_軽油,係数_乗用_メタノール,係数_乗用_LPG),125,5,AR551),3,FALSE))))))</f>
        <v/>
      </c>
      <c r="AP551" s="361" t="str">
        <f t="shared" si="225"/>
        <v/>
      </c>
      <c r="AQ551" s="363" t="str">
        <f t="shared" si="226"/>
        <v/>
      </c>
      <c r="AR551" s="361" t="str">
        <f t="shared" si="227"/>
        <v/>
      </c>
      <c r="AS551" s="363" t="str">
        <f t="shared" si="228"/>
        <v/>
      </c>
      <c r="AT551" s="364" t="str">
        <f t="shared" si="229"/>
        <v/>
      </c>
      <c r="AX551" s="607" t="b">
        <f t="shared" si="237"/>
        <v>0</v>
      </c>
      <c r="AY551" s="6" t="str">
        <f t="shared" si="238"/>
        <v>FALSEFALSEFALSE</v>
      </c>
      <c r="AZ551" s="608">
        <f t="shared" si="230"/>
        <v>0</v>
      </c>
      <c r="BA551" s="609" t="str">
        <f t="shared" si="239"/>
        <v/>
      </c>
      <c r="BB551" s="609">
        <f t="shared" si="231"/>
        <v>0</v>
      </c>
      <c r="BC551" s="604" t="str">
        <f t="shared" si="232"/>
        <v/>
      </c>
    </row>
    <row r="552" spans="1:55">
      <c r="A552" s="366">
        <v>495</v>
      </c>
      <c r="B552" s="108"/>
      <c r="C552" s="286"/>
      <c r="D552" s="287"/>
      <c r="E552" s="287"/>
      <c r="F552" s="288"/>
      <c r="G552" s="290"/>
      <c r="H552" s="107"/>
      <c r="I552" s="290"/>
      <c r="J552" s="107"/>
      <c r="K552" s="358" t="str">
        <f t="shared" si="210"/>
        <v/>
      </c>
      <c r="L552" s="358">
        <f t="shared" si="233"/>
        <v>0</v>
      </c>
      <c r="M552" s="358">
        <f t="shared" si="234"/>
        <v>0</v>
      </c>
      <c r="N552" s="359" t="str">
        <f t="shared" si="235"/>
        <v/>
      </c>
      <c r="O552" s="359" t="str">
        <f t="shared" si="211"/>
        <v/>
      </c>
      <c r="P552" s="359" t="str">
        <f t="shared" si="212"/>
        <v/>
      </c>
      <c r="Q552" s="359" t="str">
        <f t="shared" si="213"/>
        <v/>
      </c>
      <c r="R552" s="359" t="str">
        <f t="shared" si="214"/>
        <v/>
      </c>
      <c r="S552" s="359" t="str">
        <f t="shared" si="215"/>
        <v/>
      </c>
      <c r="T552" s="431"/>
      <c r="U552" s="515"/>
      <c r="V552" s="108"/>
      <c r="W552" s="109"/>
      <c r="X552" s="110"/>
      <c r="Y552" s="111"/>
      <c r="Z552" s="113"/>
      <c r="AA552" s="112"/>
      <c r="AB552" s="431" t="str">
        <f t="shared" si="216"/>
        <v/>
      </c>
      <c r="AC552" s="704" t="str">
        <f t="shared" si="236"/>
        <v/>
      </c>
      <c r="AD552" s="622"/>
      <c r="AE552" s="462"/>
      <c r="AF552" s="360" t="str">
        <f t="shared" si="217"/>
        <v/>
      </c>
      <c r="AG552" s="360" t="str">
        <f t="shared" si="218"/>
        <v/>
      </c>
      <c r="AH552" s="361" t="str">
        <f t="shared" si="219"/>
        <v/>
      </c>
      <c r="AI552" s="361" t="str">
        <f t="shared" si="220"/>
        <v/>
      </c>
      <c r="AJ552" s="361" t="str">
        <f t="shared" si="221"/>
        <v/>
      </c>
      <c r="AK552" s="361" t="str">
        <f t="shared" si="222"/>
        <v/>
      </c>
      <c r="AL552" s="361" t="str">
        <f t="shared" si="223"/>
        <v/>
      </c>
      <c r="AM552" s="361" t="str">
        <f t="shared" si="224"/>
        <v/>
      </c>
      <c r="AN552" s="362" t="str">
        <f>IF(AF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2,FALSE),IF(OR(AJ552=1,AJ552=2),VLOOKUP(AH552,INDEX((係数_乗用_ガソリン,係数_乗用_CNG,係数_乗用_軽油,係数_乗用_メタノール,係数_乗用_LPG),1,1,AR552):INDEX((係数_乗用_ガソリン,係数_乗用_CNG,係数_乗用_軽油,係数_乗用_メタノール,係数_乗用_LPG),125,5,AR552),2,FALSE))))))</f>
        <v/>
      </c>
      <c r="AO552" s="362" t="str">
        <f>IF(T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3,FALSE),IF(OR(AJ552=1,AJ552=2),VLOOKUP(AH552,INDEX((係数_乗用_ガソリン,係数_乗用_CNG,係数_乗用_軽油,係数_乗用_メタノール,係数_乗用_LPG),1,1,AR552):INDEX((係数_乗用_ガソリン,係数_乗用_CNG,係数_乗用_軽油,係数_乗用_メタノール,係数_乗用_LPG),125,5,AR552),3,FALSE))))))</f>
        <v/>
      </c>
      <c r="AP552" s="361" t="str">
        <f t="shared" si="225"/>
        <v/>
      </c>
      <c r="AQ552" s="363" t="str">
        <f t="shared" si="226"/>
        <v/>
      </c>
      <c r="AR552" s="361" t="str">
        <f t="shared" si="227"/>
        <v/>
      </c>
      <c r="AS552" s="363" t="str">
        <f t="shared" si="228"/>
        <v/>
      </c>
      <c r="AT552" s="364" t="str">
        <f t="shared" si="229"/>
        <v/>
      </c>
      <c r="AX552" s="607" t="b">
        <f t="shared" si="237"/>
        <v>0</v>
      </c>
      <c r="AY552" s="6" t="str">
        <f t="shared" si="238"/>
        <v>FALSEFALSEFALSE</v>
      </c>
      <c r="AZ552" s="608">
        <f t="shared" si="230"/>
        <v>0</v>
      </c>
      <c r="BA552" s="609" t="str">
        <f t="shared" si="239"/>
        <v/>
      </c>
      <c r="BB552" s="609">
        <f t="shared" si="231"/>
        <v>0</v>
      </c>
      <c r="BC552" s="604" t="str">
        <f t="shared" si="232"/>
        <v/>
      </c>
    </row>
    <row r="553" spans="1:55">
      <c r="A553" s="366">
        <v>496</v>
      </c>
      <c r="B553" s="108"/>
      <c r="C553" s="286"/>
      <c r="D553" s="287"/>
      <c r="E553" s="287"/>
      <c r="F553" s="288"/>
      <c r="G553" s="290"/>
      <c r="H553" s="107"/>
      <c r="I553" s="290"/>
      <c r="J553" s="107"/>
      <c r="K553" s="358" t="str">
        <f t="shared" si="210"/>
        <v/>
      </c>
      <c r="L553" s="358">
        <f t="shared" si="233"/>
        <v>0</v>
      </c>
      <c r="M553" s="358">
        <f t="shared" si="234"/>
        <v>0</v>
      </c>
      <c r="N553" s="359" t="str">
        <f t="shared" si="235"/>
        <v/>
      </c>
      <c r="O553" s="359" t="str">
        <f t="shared" si="211"/>
        <v/>
      </c>
      <c r="P553" s="359" t="str">
        <f t="shared" si="212"/>
        <v/>
      </c>
      <c r="Q553" s="359" t="str">
        <f t="shared" si="213"/>
        <v/>
      </c>
      <c r="R553" s="359" t="str">
        <f t="shared" si="214"/>
        <v/>
      </c>
      <c r="S553" s="359" t="str">
        <f t="shared" si="215"/>
        <v/>
      </c>
      <c r="T553" s="431"/>
      <c r="U553" s="515"/>
      <c r="V553" s="108"/>
      <c r="W553" s="109"/>
      <c r="X553" s="110"/>
      <c r="Y553" s="111"/>
      <c r="Z553" s="113"/>
      <c r="AA553" s="112"/>
      <c r="AB553" s="431" t="str">
        <f t="shared" si="216"/>
        <v/>
      </c>
      <c r="AC553" s="704" t="str">
        <f t="shared" si="236"/>
        <v/>
      </c>
      <c r="AD553" s="622"/>
      <c r="AE553" s="462"/>
      <c r="AF553" s="360" t="str">
        <f t="shared" si="217"/>
        <v/>
      </c>
      <c r="AG553" s="360" t="str">
        <f t="shared" si="218"/>
        <v/>
      </c>
      <c r="AH553" s="361" t="str">
        <f t="shared" si="219"/>
        <v/>
      </c>
      <c r="AI553" s="361" t="str">
        <f t="shared" si="220"/>
        <v/>
      </c>
      <c r="AJ553" s="361" t="str">
        <f t="shared" si="221"/>
        <v/>
      </c>
      <c r="AK553" s="361" t="str">
        <f t="shared" si="222"/>
        <v/>
      </c>
      <c r="AL553" s="361" t="str">
        <f t="shared" si="223"/>
        <v/>
      </c>
      <c r="AM553" s="361" t="str">
        <f t="shared" si="224"/>
        <v/>
      </c>
      <c r="AN553" s="362" t="str">
        <f>IF(AF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2,FALSE),IF(OR(AJ553=1,AJ553=2),VLOOKUP(AH553,INDEX((係数_乗用_ガソリン,係数_乗用_CNG,係数_乗用_軽油,係数_乗用_メタノール,係数_乗用_LPG),1,1,AR553):INDEX((係数_乗用_ガソリン,係数_乗用_CNG,係数_乗用_軽油,係数_乗用_メタノール,係数_乗用_LPG),125,5,AR553),2,FALSE))))))</f>
        <v/>
      </c>
      <c r="AO553" s="362" t="str">
        <f>IF(T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3,FALSE),IF(OR(AJ553=1,AJ553=2),VLOOKUP(AH553,INDEX((係数_乗用_ガソリン,係数_乗用_CNG,係数_乗用_軽油,係数_乗用_メタノール,係数_乗用_LPG),1,1,AR553):INDEX((係数_乗用_ガソリン,係数_乗用_CNG,係数_乗用_軽油,係数_乗用_メタノール,係数_乗用_LPG),125,5,AR553),3,FALSE))))))</f>
        <v/>
      </c>
      <c r="AP553" s="361" t="str">
        <f t="shared" si="225"/>
        <v/>
      </c>
      <c r="AQ553" s="363" t="str">
        <f t="shared" si="226"/>
        <v/>
      </c>
      <c r="AR553" s="361" t="str">
        <f t="shared" si="227"/>
        <v/>
      </c>
      <c r="AS553" s="363" t="str">
        <f t="shared" si="228"/>
        <v/>
      </c>
      <c r="AT553" s="364" t="str">
        <f t="shared" si="229"/>
        <v/>
      </c>
      <c r="AX553" s="607" t="b">
        <f t="shared" si="237"/>
        <v>0</v>
      </c>
      <c r="AY553" s="6" t="str">
        <f t="shared" si="238"/>
        <v>FALSEFALSEFALSE</v>
      </c>
      <c r="AZ553" s="608">
        <f t="shared" si="230"/>
        <v>0</v>
      </c>
      <c r="BA553" s="609" t="str">
        <f t="shared" si="239"/>
        <v/>
      </c>
      <c r="BB553" s="609">
        <f t="shared" si="231"/>
        <v>0</v>
      </c>
      <c r="BC553" s="604" t="str">
        <f t="shared" si="232"/>
        <v/>
      </c>
    </row>
    <row r="554" spans="1:55">
      <c r="A554" s="366">
        <v>497</v>
      </c>
      <c r="B554" s="108"/>
      <c r="C554" s="286"/>
      <c r="D554" s="287"/>
      <c r="E554" s="287"/>
      <c r="F554" s="288"/>
      <c r="G554" s="290"/>
      <c r="H554" s="107"/>
      <c r="I554" s="290"/>
      <c r="J554" s="107"/>
      <c r="K554" s="358" t="str">
        <f t="shared" si="210"/>
        <v/>
      </c>
      <c r="L554" s="358">
        <f t="shared" si="233"/>
        <v>0</v>
      </c>
      <c r="M554" s="358">
        <f t="shared" si="234"/>
        <v>0</v>
      </c>
      <c r="N554" s="359" t="str">
        <f t="shared" si="235"/>
        <v/>
      </c>
      <c r="O554" s="359" t="str">
        <f t="shared" si="211"/>
        <v/>
      </c>
      <c r="P554" s="359" t="str">
        <f t="shared" si="212"/>
        <v/>
      </c>
      <c r="Q554" s="359" t="str">
        <f t="shared" si="213"/>
        <v/>
      </c>
      <c r="R554" s="359" t="str">
        <f t="shared" si="214"/>
        <v/>
      </c>
      <c r="S554" s="359" t="str">
        <f t="shared" si="215"/>
        <v/>
      </c>
      <c r="T554" s="431"/>
      <c r="U554" s="515"/>
      <c r="V554" s="108"/>
      <c r="W554" s="109"/>
      <c r="X554" s="110"/>
      <c r="Y554" s="111"/>
      <c r="Z554" s="113"/>
      <c r="AA554" s="112"/>
      <c r="AB554" s="431" t="str">
        <f t="shared" si="216"/>
        <v/>
      </c>
      <c r="AC554" s="704" t="str">
        <f t="shared" si="236"/>
        <v/>
      </c>
      <c r="AD554" s="622"/>
      <c r="AE554" s="462"/>
      <c r="AF554" s="360" t="str">
        <f t="shared" si="217"/>
        <v/>
      </c>
      <c r="AG554" s="360" t="str">
        <f t="shared" si="218"/>
        <v/>
      </c>
      <c r="AH554" s="361" t="str">
        <f t="shared" si="219"/>
        <v/>
      </c>
      <c r="AI554" s="361" t="str">
        <f t="shared" si="220"/>
        <v/>
      </c>
      <c r="AJ554" s="361" t="str">
        <f t="shared" si="221"/>
        <v/>
      </c>
      <c r="AK554" s="361" t="str">
        <f t="shared" si="222"/>
        <v/>
      </c>
      <c r="AL554" s="361" t="str">
        <f t="shared" si="223"/>
        <v/>
      </c>
      <c r="AM554" s="361" t="str">
        <f t="shared" si="224"/>
        <v/>
      </c>
      <c r="AN554" s="362" t="str">
        <f>IF(AF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2,FALSE),IF(OR(AJ554=1,AJ554=2),VLOOKUP(AH554,INDEX((係数_乗用_ガソリン,係数_乗用_CNG,係数_乗用_軽油,係数_乗用_メタノール,係数_乗用_LPG),1,1,AR554):INDEX((係数_乗用_ガソリン,係数_乗用_CNG,係数_乗用_軽油,係数_乗用_メタノール,係数_乗用_LPG),125,5,AR554),2,FALSE))))))</f>
        <v/>
      </c>
      <c r="AO554" s="362" t="str">
        <f>IF(T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3,FALSE),IF(OR(AJ554=1,AJ554=2),VLOOKUP(AH554,INDEX((係数_乗用_ガソリン,係数_乗用_CNG,係数_乗用_軽油,係数_乗用_メタノール,係数_乗用_LPG),1,1,AR554):INDEX((係数_乗用_ガソリン,係数_乗用_CNG,係数_乗用_軽油,係数_乗用_メタノール,係数_乗用_LPG),125,5,AR554),3,FALSE))))))</f>
        <v/>
      </c>
      <c r="AP554" s="361" t="str">
        <f t="shared" si="225"/>
        <v/>
      </c>
      <c r="AQ554" s="363" t="str">
        <f t="shared" si="226"/>
        <v/>
      </c>
      <c r="AR554" s="361" t="str">
        <f t="shared" si="227"/>
        <v/>
      </c>
      <c r="AS554" s="363" t="str">
        <f t="shared" si="228"/>
        <v/>
      </c>
      <c r="AT554" s="364" t="str">
        <f t="shared" si="229"/>
        <v/>
      </c>
      <c r="AX554" s="607" t="b">
        <f t="shared" si="237"/>
        <v>0</v>
      </c>
      <c r="AY554" s="6" t="str">
        <f t="shared" si="238"/>
        <v>FALSEFALSEFALSE</v>
      </c>
      <c r="AZ554" s="608">
        <f t="shared" si="230"/>
        <v>0</v>
      </c>
      <c r="BA554" s="609" t="str">
        <f t="shared" si="239"/>
        <v/>
      </c>
      <c r="BB554" s="609">
        <f t="shared" si="231"/>
        <v>0</v>
      </c>
      <c r="BC554" s="604" t="str">
        <f t="shared" si="232"/>
        <v/>
      </c>
    </row>
    <row r="555" spans="1:55">
      <c r="A555" s="366">
        <v>498</v>
      </c>
      <c r="B555" s="108"/>
      <c r="C555" s="286"/>
      <c r="D555" s="287"/>
      <c r="E555" s="287"/>
      <c r="F555" s="288"/>
      <c r="G555" s="290"/>
      <c r="H555" s="107"/>
      <c r="I555" s="290"/>
      <c r="J555" s="107"/>
      <c r="K555" s="358" t="str">
        <f t="shared" si="210"/>
        <v/>
      </c>
      <c r="L555" s="358">
        <f t="shared" si="233"/>
        <v>0</v>
      </c>
      <c r="M555" s="358">
        <f t="shared" si="234"/>
        <v>0</v>
      </c>
      <c r="N555" s="359" t="str">
        <f t="shared" si="235"/>
        <v/>
      </c>
      <c r="O555" s="359" t="str">
        <f t="shared" si="211"/>
        <v/>
      </c>
      <c r="P555" s="359" t="str">
        <f t="shared" si="212"/>
        <v/>
      </c>
      <c r="Q555" s="359" t="str">
        <f t="shared" si="213"/>
        <v/>
      </c>
      <c r="R555" s="359" t="str">
        <f t="shared" si="214"/>
        <v/>
      </c>
      <c r="S555" s="359" t="str">
        <f t="shared" si="215"/>
        <v/>
      </c>
      <c r="T555" s="431"/>
      <c r="U555" s="515"/>
      <c r="V555" s="108"/>
      <c r="W555" s="109"/>
      <c r="X555" s="110"/>
      <c r="Y555" s="111"/>
      <c r="Z555" s="113"/>
      <c r="AA555" s="112"/>
      <c r="AB555" s="431" t="str">
        <f t="shared" si="216"/>
        <v/>
      </c>
      <c r="AC555" s="704" t="str">
        <f t="shared" si="236"/>
        <v/>
      </c>
      <c r="AD555" s="622"/>
      <c r="AE555" s="462"/>
      <c r="AF555" s="360" t="str">
        <f t="shared" si="217"/>
        <v/>
      </c>
      <c r="AG555" s="360" t="str">
        <f t="shared" si="218"/>
        <v/>
      </c>
      <c r="AH555" s="361" t="str">
        <f t="shared" si="219"/>
        <v/>
      </c>
      <c r="AI555" s="361" t="str">
        <f t="shared" si="220"/>
        <v/>
      </c>
      <c r="AJ555" s="361" t="str">
        <f t="shared" si="221"/>
        <v/>
      </c>
      <c r="AK555" s="361" t="str">
        <f t="shared" si="222"/>
        <v/>
      </c>
      <c r="AL555" s="361" t="str">
        <f t="shared" si="223"/>
        <v/>
      </c>
      <c r="AM555" s="361" t="str">
        <f t="shared" si="224"/>
        <v/>
      </c>
      <c r="AN555" s="362" t="str">
        <f>IF(AF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2,FALSE),IF(OR(AJ555=1,AJ555=2),VLOOKUP(AH555,INDEX((係数_乗用_ガソリン,係数_乗用_CNG,係数_乗用_軽油,係数_乗用_メタノール,係数_乗用_LPG),1,1,AR555):INDEX((係数_乗用_ガソリン,係数_乗用_CNG,係数_乗用_軽油,係数_乗用_メタノール,係数_乗用_LPG),125,5,AR555),2,FALSE))))))</f>
        <v/>
      </c>
      <c r="AO555" s="362" t="str">
        <f>IF(T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3,FALSE),IF(OR(AJ555=1,AJ555=2),VLOOKUP(AH555,INDEX((係数_乗用_ガソリン,係数_乗用_CNG,係数_乗用_軽油,係数_乗用_メタノール,係数_乗用_LPG),1,1,AR555):INDEX((係数_乗用_ガソリン,係数_乗用_CNG,係数_乗用_軽油,係数_乗用_メタノール,係数_乗用_LPG),125,5,AR555),3,FALSE))))))</f>
        <v/>
      </c>
      <c r="AP555" s="361" t="str">
        <f t="shared" si="225"/>
        <v/>
      </c>
      <c r="AQ555" s="363" t="str">
        <f t="shared" si="226"/>
        <v/>
      </c>
      <c r="AR555" s="361" t="str">
        <f t="shared" si="227"/>
        <v/>
      </c>
      <c r="AS555" s="363" t="str">
        <f t="shared" si="228"/>
        <v/>
      </c>
      <c r="AT555" s="364" t="str">
        <f t="shared" si="229"/>
        <v/>
      </c>
      <c r="AX555" s="607" t="b">
        <f t="shared" si="237"/>
        <v>0</v>
      </c>
      <c r="AY555" s="6" t="str">
        <f t="shared" si="238"/>
        <v>FALSEFALSEFALSE</v>
      </c>
      <c r="AZ555" s="608">
        <f t="shared" si="230"/>
        <v>0</v>
      </c>
      <c r="BA555" s="609" t="str">
        <f t="shared" si="239"/>
        <v/>
      </c>
      <c r="BB555" s="609">
        <f t="shared" si="231"/>
        <v>0</v>
      </c>
      <c r="BC555" s="604" t="str">
        <f t="shared" si="232"/>
        <v/>
      </c>
    </row>
    <row r="556" spans="1:55">
      <c r="A556" s="366">
        <v>499</v>
      </c>
      <c r="B556" s="108"/>
      <c r="C556" s="286"/>
      <c r="D556" s="287"/>
      <c r="E556" s="287"/>
      <c r="F556" s="288"/>
      <c r="G556" s="290"/>
      <c r="H556" s="107"/>
      <c r="I556" s="290"/>
      <c r="J556" s="107"/>
      <c r="K556" s="358" t="str">
        <f t="shared" si="210"/>
        <v/>
      </c>
      <c r="L556" s="358">
        <f t="shared" si="233"/>
        <v>0</v>
      </c>
      <c r="M556" s="358">
        <f t="shared" si="234"/>
        <v>0</v>
      </c>
      <c r="N556" s="359" t="str">
        <f t="shared" si="235"/>
        <v/>
      </c>
      <c r="O556" s="359" t="str">
        <f t="shared" si="211"/>
        <v/>
      </c>
      <c r="P556" s="359" t="str">
        <f t="shared" si="212"/>
        <v/>
      </c>
      <c r="Q556" s="359" t="str">
        <f t="shared" si="213"/>
        <v/>
      </c>
      <c r="R556" s="359" t="str">
        <f t="shared" si="214"/>
        <v/>
      </c>
      <c r="S556" s="359" t="str">
        <f t="shared" si="215"/>
        <v/>
      </c>
      <c r="T556" s="431"/>
      <c r="U556" s="515"/>
      <c r="V556" s="108"/>
      <c r="W556" s="109"/>
      <c r="X556" s="110"/>
      <c r="Y556" s="111"/>
      <c r="Z556" s="113"/>
      <c r="AA556" s="112"/>
      <c r="AB556" s="431" t="str">
        <f t="shared" si="216"/>
        <v/>
      </c>
      <c r="AC556" s="704" t="str">
        <f t="shared" si="236"/>
        <v/>
      </c>
      <c r="AD556" s="622"/>
      <c r="AE556" s="462"/>
      <c r="AF556" s="360" t="str">
        <f t="shared" si="217"/>
        <v/>
      </c>
      <c r="AG556" s="360" t="str">
        <f t="shared" si="218"/>
        <v/>
      </c>
      <c r="AH556" s="361" t="str">
        <f t="shared" si="219"/>
        <v/>
      </c>
      <c r="AI556" s="361" t="str">
        <f t="shared" si="220"/>
        <v/>
      </c>
      <c r="AJ556" s="361" t="str">
        <f t="shared" si="221"/>
        <v/>
      </c>
      <c r="AK556" s="361" t="str">
        <f t="shared" si="222"/>
        <v/>
      </c>
      <c r="AL556" s="361" t="str">
        <f t="shared" si="223"/>
        <v/>
      </c>
      <c r="AM556" s="361" t="str">
        <f t="shared" si="224"/>
        <v/>
      </c>
      <c r="AN556" s="362" t="str">
        <f>IF(AF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2,FALSE),IF(OR(AJ556=1,AJ556=2),VLOOKUP(AH556,INDEX((係数_乗用_ガソリン,係数_乗用_CNG,係数_乗用_軽油,係数_乗用_メタノール,係数_乗用_LPG),1,1,AR556):INDEX((係数_乗用_ガソリン,係数_乗用_CNG,係数_乗用_軽油,係数_乗用_メタノール,係数_乗用_LPG),125,5,AR556),2,FALSE))))))</f>
        <v/>
      </c>
      <c r="AO556" s="362" t="str">
        <f>IF(T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3,FALSE),IF(OR(AJ556=1,AJ556=2),VLOOKUP(AH556,INDEX((係数_乗用_ガソリン,係数_乗用_CNG,係数_乗用_軽油,係数_乗用_メタノール,係数_乗用_LPG),1,1,AR556):INDEX((係数_乗用_ガソリン,係数_乗用_CNG,係数_乗用_軽油,係数_乗用_メタノール,係数_乗用_LPG),125,5,AR556),3,FALSE))))))</f>
        <v/>
      </c>
      <c r="AP556" s="361" t="str">
        <f t="shared" si="225"/>
        <v/>
      </c>
      <c r="AQ556" s="363" t="str">
        <f t="shared" si="226"/>
        <v/>
      </c>
      <c r="AR556" s="361" t="str">
        <f t="shared" si="227"/>
        <v/>
      </c>
      <c r="AS556" s="363" t="str">
        <f t="shared" si="228"/>
        <v/>
      </c>
      <c r="AT556" s="364" t="str">
        <f t="shared" si="229"/>
        <v/>
      </c>
      <c r="AX556" s="607" t="b">
        <f t="shared" si="237"/>
        <v>0</v>
      </c>
      <c r="AY556" s="6" t="str">
        <f t="shared" si="238"/>
        <v>FALSEFALSEFALSE</v>
      </c>
      <c r="AZ556" s="608">
        <f t="shared" si="230"/>
        <v>0</v>
      </c>
      <c r="BA556" s="609" t="str">
        <f t="shared" si="239"/>
        <v/>
      </c>
      <c r="BB556" s="609">
        <f t="shared" si="231"/>
        <v>0</v>
      </c>
      <c r="BC556" s="604" t="str">
        <f t="shared" si="232"/>
        <v/>
      </c>
    </row>
    <row r="557" spans="1:55">
      <c r="A557" s="366">
        <v>500</v>
      </c>
      <c r="B557" s="108"/>
      <c r="C557" s="286"/>
      <c r="D557" s="287"/>
      <c r="E557" s="287"/>
      <c r="F557" s="288"/>
      <c r="G557" s="290"/>
      <c r="H557" s="107"/>
      <c r="I557" s="290"/>
      <c r="J557" s="107"/>
      <c r="K557" s="358" t="str">
        <f t="shared" si="210"/>
        <v/>
      </c>
      <c r="L557" s="358">
        <f t="shared" si="233"/>
        <v>0</v>
      </c>
      <c r="M557" s="358">
        <f t="shared" si="234"/>
        <v>0</v>
      </c>
      <c r="N557" s="359" t="str">
        <f t="shared" si="235"/>
        <v/>
      </c>
      <c r="O557" s="359" t="str">
        <f t="shared" si="211"/>
        <v/>
      </c>
      <c r="P557" s="359" t="str">
        <f t="shared" si="212"/>
        <v/>
      </c>
      <c r="Q557" s="359" t="str">
        <f t="shared" si="213"/>
        <v/>
      </c>
      <c r="R557" s="359" t="str">
        <f t="shared" si="214"/>
        <v/>
      </c>
      <c r="S557" s="359" t="str">
        <f t="shared" si="215"/>
        <v/>
      </c>
      <c r="T557" s="431"/>
      <c r="U557" s="515"/>
      <c r="V557" s="108"/>
      <c r="W557" s="109"/>
      <c r="X557" s="110"/>
      <c r="Y557" s="111"/>
      <c r="Z557" s="113"/>
      <c r="AA557" s="112"/>
      <c r="AB557" s="431" t="str">
        <f t="shared" si="216"/>
        <v/>
      </c>
      <c r="AC557" s="704" t="str">
        <f t="shared" si="236"/>
        <v/>
      </c>
      <c r="AD557" s="622"/>
      <c r="AE557" s="462"/>
      <c r="AF557" s="360" t="str">
        <f t="shared" si="217"/>
        <v/>
      </c>
      <c r="AG557" s="360" t="str">
        <f t="shared" si="218"/>
        <v/>
      </c>
      <c r="AH557" s="361" t="str">
        <f t="shared" si="219"/>
        <v/>
      </c>
      <c r="AI557" s="361" t="str">
        <f t="shared" si="220"/>
        <v/>
      </c>
      <c r="AJ557" s="361" t="str">
        <f t="shared" si="221"/>
        <v/>
      </c>
      <c r="AK557" s="361" t="str">
        <f t="shared" si="222"/>
        <v/>
      </c>
      <c r="AL557" s="361" t="str">
        <f t="shared" si="223"/>
        <v/>
      </c>
      <c r="AM557" s="361" t="str">
        <f t="shared" si="224"/>
        <v/>
      </c>
      <c r="AN557" s="362" t="str">
        <f>IF(AF557="","",IF(OR(AH557="",AH557="-"),"－",IF(OR(AM557=8,AM557=9),"",IF(OR(AJ557=3,AJ557=4,AJ557=5,AJ557=6),VLOOKUP(AH557,INDEX((係数_バス貨物_ガソリン,係数_バス貨物_CNG,係数_バス貨物_軽油,係数_バス貨物_メタノール,係数_バス貨物_LPG),MATCH(AL557,【参考】排出ガスレベル!$AI$4:$AI$671,1),1,AR557):INDEX((係数_バス貨物_ガソリン,係数_バス貨物_CNG,係数_バス貨物_軽油,係数_バス貨物_メタノール,係数_バス貨物_LPG),MATCH(AL557+1,【参考】排出ガスレベル!$AI$4:$AI$671,1)-1,5,AR557),2,FALSE),IF(OR(AJ557=1,AJ557=2),VLOOKUP(AH557,INDEX((係数_乗用_ガソリン,係数_乗用_CNG,係数_乗用_軽油,係数_乗用_メタノール,係数_乗用_LPG),1,1,AR557):INDEX((係数_乗用_ガソリン,係数_乗用_CNG,係数_乗用_軽油,係数_乗用_メタノール,係数_乗用_LPG),125,5,AR557),2,FALSE))))))</f>
        <v/>
      </c>
      <c r="AO557" s="362" t="str">
        <f>IF(T557="","",IF(OR(AH557="",AH557="-"),"－",IF(OR(AM557=8,AM557=9),"",IF(OR(AJ557=3,AJ557=4,AJ557=5,AJ557=6),VLOOKUP(AH557,INDEX((係数_バス貨物_ガソリン,係数_バス貨物_CNG,係数_バス貨物_軽油,係数_バス貨物_メタノール,係数_バス貨物_LPG),MATCH(AL557,【参考】排出ガスレベル!$AI$4:$AI$671,1),1,AR557):INDEX((係数_バス貨物_ガソリン,係数_バス貨物_CNG,係数_バス貨物_軽油,係数_バス貨物_メタノール,係数_バス貨物_LPG),MATCH(AL557+1,【参考】排出ガスレベル!$AI$4:$AI$671,1)-1,5,AR557),3,FALSE),IF(OR(AJ557=1,AJ557=2),VLOOKUP(AH557,INDEX((係数_乗用_ガソリン,係数_乗用_CNG,係数_乗用_軽油,係数_乗用_メタノール,係数_乗用_LPG),1,1,AR557):INDEX((係数_乗用_ガソリン,係数_乗用_CNG,係数_乗用_軽油,係数_乗用_メタノール,係数_乗用_LPG),125,5,AR557),3,FALSE))))))</f>
        <v/>
      </c>
      <c r="AP557" s="361" t="str">
        <f t="shared" si="225"/>
        <v/>
      </c>
      <c r="AQ557" s="363" t="str">
        <f t="shared" si="226"/>
        <v/>
      </c>
      <c r="AR557" s="361" t="str">
        <f t="shared" si="227"/>
        <v/>
      </c>
      <c r="AS557" s="363" t="str">
        <f t="shared" si="228"/>
        <v/>
      </c>
      <c r="AT557" s="364" t="str">
        <f t="shared" si="229"/>
        <v/>
      </c>
      <c r="AX557" s="607" t="b">
        <f t="shared" si="237"/>
        <v>0</v>
      </c>
      <c r="AY557" s="6" t="str">
        <f t="shared" si="238"/>
        <v>FALSEFALSEFALSE</v>
      </c>
      <c r="AZ557" s="608">
        <f t="shared" si="230"/>
        <v>0</v>
      </c>
      <c r="BA557" s="609" t="str">
        <f t="shared" si="239"/>
        <v/>
      </c>
      <c r="BB557" s="609">
        <f t="shared" si="231"/>
        <v>0</v>
      </c>
      <c r="BC557" s="604" t="str">
        <f t="shared" si="232"/>
        <v/>
      </c>
    </row>
    <row r="558" spans="1:55">
      <c r="Z558" s="3"/>
    </row>
  </sheetData>
  <sheetProtection autoFilter="0"/>
  <autoFilter ref="B57:AC557"/>
  <dataConsolidate/>
  <mergeCells count="41">
    <mergeCell ref="A47:AC47"/>
    <mergeCell ref="AR54:AR55"/>
    <mergeCell ref="AS54:AS55"/>
    <mergeCell ref="B56:B57"/>
    <mergeCell ref="C56:F56"/>
    <mergeCell ref="G56:J56"/>
    <mergeCell ref="U56:AA56"/>
    <mergeCell ref="Y54:Y55"/>
    <mergeCell ref="Z54:Z55"/>
    <mergeCell ref="AA54:AA55"/>
    <mergeCell ref="AB54:AB55"/>
    <mergeCell ref="AC54:AC55"/>
    <mergeCell ref="AQ54:AQ56"/>
    <mergeCell ref="K54:K55"/>
    <mergeCell ref="T54:T55"/>
    <mergeCell ref="U54:U55"/>
    <mergeCell ref="V54:V55"/>
    <mergeCell ref="W54:W55"/>
    <mergeCell ref="X54:X55"/>
    <mergeCell ref="C53:F53"/>
    <mergeCell ref="G53:H53"/>
    <mergeCell ref="I53:J53"/>
    <mergeCell ref="A54:A56"/>
    <mergeCell ref="B54:B55"/>
    <mergeCell ref="C54:F55"/>
    <mergeCell ref="G54:H55"/>
    <mergeCell ref="I54:J55"/>
    <mergeCell ref="BL1:BM1"/>
    <mergeCell ref="BN1:BO1"/>
    <mergeCell ref="BP1:BQ1"/>
    <mergeCell ref="BR1:BS1"/>
    <mergeCell ref="BV1:BW1"/>
    <mergeCell ref="BD1:BE1"/>
    <mergeCell ref="BF1:BG1"/>
    <mergeCell ref="BH1:BI1"/>
    <mergeCell ref="BJ1:BK1"/>
    <mergeCell ref="AG52:AG53"/>
    <mergeCell ref="AM52:AM53"/>
    <mergeCell ref="AP52:AP53"/>
    <mergeCell ref="AZ1:BA1"/>
    <mergeCell ref="BB1:BC1"/>
  </mergeCells>
  <phoneticPr fontId="2"/>
  <conditionalFormatting sqref="T58:T557">
    <cfRule type="containsText" dxfId="20" priority="12" stopIfTrue="1" operator="containsText" text="ERROR">
      <formula>NOT(ISERROR(SEARCH("ERROR",T58)))</formula>
    </cfRule>
  </conditionalFormatting>
  <conditionalFormatting sqref="B58:B165 B167:B168 B170:B557">
    <cfRule type="expression" dxfId="19" priority="11" stopIfTrue="1">
      <formula>AND((OR((T58="継続"),(T58="減車"),(T58="新規"),(T58="一時使用"))),(B58=""))</formula>
    </cfRule>
  </conditionalFormatting>
  <conditionalFormatting sqref="K58:K557">
    <cfRule type="expression" dxfId="18" priority="10" stopIfTrue="1">
      <formula>$T58="(減車済)"</formula>
    </cfRule>
  </conditionalFormatting>
  <conditionalFormatting sqref="AB58:AB557">
    <cfRule type="expression" dxfId="17" priority="9" stopIfTrue="1">
      <formula>$T58="(減車済)"</formula>
    </cfRule>
  </conditionalFormatting>
  <conditionalFormatting sqref="B166:J166">
    <cfRule type="expression" dxfId="16" priority="8" stopIfTrue="1">
      <formula>$T166="(減車済)"</formula>
    </cfRule>
  </conditionalFormatting>
  <conditionalFormatting sqref="B166">
    <cfRule type="expression" dxfId="15" priority="7" stopIfTrue="1">
      <formula>AND((OR((T166="継続"),(T166="減車"),(T166="新規"),(T166="一時使用"))),(B166=""))</formula>
    </cfRule>
  </conditionalFormatting>
  <conditionalFormatting sqref="B169:H169">
    <cfRule type="expression" dxfId="14" priority="6" stopIfTrue="1">
      <formula>$T169="(減車済)"</formula>
    </cfRule>
  </conditionalFormatting>
  <conditionalFormatting sqref="B169">
    <cfRule type="expression" dxfId="13" priority="5" stopIfTrue="1">
      <formula>AND((OR((T169="継続"),(T169="減車"),(T169="新規"),(T169="一時使用"))),(B169=""))</formula>
    </cfRule>
  </conditionalFormatting>
  <conditionalFormatting sqref="U169:Z169">
    <cfRule type="expression" dxfId="12" priority="4" stopIfTrue="1">
      <formula>$T169="(減車済)"</formula>
    </cfRule>
  </conditionalFormatting>
  <conditionalFormatting sqref="AA58:AA557">
    <cfRule type="expression" dxfId="11" priority="3">
      <formula>AX58="ハイブリッド"</formula>
    </cfRule>
  </conditionalFormatting>
  <conditionalFormatting sqref="A58:AC557">
    <cfRule type="expression" dxfId="10" priority="2" stopIfTrue="1">
      <formula>$T58="(減車済)"</formula>
    </cfRule>
    <cfRule type="expression" dxfId="9" priority="1" stopIfTrue="1">
      <formula>$T58="減車"</formula>
    </cfRule>
  </conditionalFormatting>
  <dataValidations count="15">
    <dataValidation type="list" imeMode="hiragana" allowBlank="1" showInputMessage="1" showErrorMessage="1" sqref="E58:E557">
      <formula1>$AY$2:$AY$43</formula1>
    </dataValidation>
    <dataValidation imeMode="hiragana" allowBlank="1" showInputMessage="1" showErrorMessage="1" sqref="U58:U557"/>
    <dataValidation type="whole" imeMode="halfAlpha" allowBlank="1" showInputMessage="1" showErrorMessage="1" error="事業所台帳を確認して下さい。" sqref="B58:B557">
      <formula1>1</formula1>
      <formula2>$C$2</formula2>
    </dataValidation>
    <dataValidation type="custom" imeMode="off" allowBlank="1" showErrorMessage="1" errorTitle="エラー" error="半角大文字を入力して下さい。" sqref="X58:X557">
      <formula1>AND(X58=ASC(X58),EXACT(X58,UPPER(X58)))</formula1>
    </dataValidation>
    <dataValidation type="whole" imeMode="halfAlpha" allowBlank="1" showInputMessage="1" showErrorMessage="1" error="入力した番号が正しいか確認して下さい。" sqref="K983098:K983597 K65594:K66093 K131130:K131629 K196666:K197165 K262202:K262701 K327738:K328237 K393274:K393773 K458810:K459309 K524346:K524845 K589882:K590381 K655418:K655917 K720954:K721453 K786490:K786989 K852026:K852525 K917562:K918061 F58:F557">
      <formula1>1</formula1>
      <formula2>9999</formula2>
    </dataValidation>
    <dataValidation imeMode="halfAlpha" allowBlank="1" showInputMessage="1" showErrorMessage="1" error="入力した番号が正しいか確認して下さい。" sqref="D58:D557 K58:K557"/>
    <dataValidation type="list" allowBlank="1" showInputMessage="1" showErrorMessage="1" error="県内ナンバーしか入力できません。" prompt="県内ナンバーのみ入力して下さい。" sqref="C58:C557">
      <formula1>$AX$2:$AX$5</formula1>
    </dataValidation>
    <dataValidation type="whole" operator="greaterThanOrEqual" allowBlank="1" showInputMessage="1" showErrorMessage="1" error="整数を入力して下さい。" sqref="I58:I557 G58:G557">
      <formula1>1</formula1>
    </dataValidation>
    <dataValidation type="list" allowBlank="1" showInputMessage="1" showErrorMessage="1" error="プルダウンリストから選んで下さい。" sqref="AA58:AA557">
      <formula1>$BH$2:$BH$12</formula1>
    </dataValidation>
    <dataValidation type="list" allowBlank="1" showInputMessage="1" showErrorMessage="1" error="プルダウンリストから選んで下さい。" sqref="W58:W557">
      <formula1>$BF$2:$BF$7</formula1>
    </dataValidation>
    <dataValidation type="list" allowBlank="1" showInputMessage="1" showErrorMessage="1" error="プルダウンリストから選んで下さい。" sqref="V58:V557">
      <formula1>$BD$2:$BD$3</formula1>
    </dataValidation>
    <dataValidation allowBlank="1" showInputMessage="1" sqref="AB58:AD557"/>
    <dataValidation type="whole" operator="greaterThan" allowBlank="1" showInputMessage="1" showErrorMessage="1" error="半角で整数を入力して下さい。" sqref="Y58:Y557">
      <formula1>0</formula1>
    </dataValidation>
    <dataValidation type="whole" imeMode="off" allowBlank="1" showInputMessage="1" showErrorMessage="1" error="kg単位で入力して下さい。" sqref="Z58:Z557 Z559:Z65537 Z52">
      <formula1>500</formula1>
      <formula2>999999</formula2>
    </dataValidation>
    <dataValidation type="whole" allowBlank="1" showInputMessage="1" showErrorMessage="1" error="12以下の整数を入力して下さい。" sqref="H58:H557 J58:J557">
      <formula1>1</formula1>
      <formula2>12</formula2>
    </dataValidation>
  </dataValidations>
  <printOptions horizontalCentered="1"/>
  <pageMargins left="0.59055118110236227" right="0.39370078740157483" top="0.78740157480314965" bottom="0.39370078740157483" header="0.59055118110236227" footer="0.19685039370078741"/>
  <headerFooter alignWithMargins="0">
    <oddHeader>&amp;A</oddHeader>
  </headerFooter>
  <colBreaks count="1" manualBreakCount="1">
    <brk id="33" min="12" max="227" man="1"/>
  </colBreaks>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C66"/>
    <pageSetUpPr fitToPage="1"/>
  </sheetPr>
  <dimension ref="A1:E64"/>
  <sheetViews>
    <sheetView zoomScaleNormal="100" workbookViewId="0">
      <pane ySplit="3" topLeftCell="A13" activePane="bottomLeft" state="frozen"/>
      <selection pane="bottomLeft" activeCell="H22" sqref="H22"/>
    </sheetView>
  </sheetViews>
  <sheetFormatPr defaultColWidth="9" defaultRowHeight="16.2"/>
  <cols>
    <col min="1" max="1" width="3.88671875" style="700" customWidth="1"/>
    <col min="2" max="2" width="37.44140625" style="700" customWidth="1"/>
    <col min="3" max="3" width="10" style="700" customWidth="1"/>
    <col min="4" max="4" width="7.44140625" style="700" customWidth="1"/>
    <col min="5" max="5" width="75" style="700" customWidth="1"/>
    <col min="6" max="16384" width="9" style="700"/>
  </cols>
  <sheetData>
    <row r="1" spans="1:5" ht="40.5" customHeight="1"/>
    <row r="2" spans="1:5" ht="16.8" thickBot="1">
      <c r="A2" s="5" t="s">
        <v>1617</v>
      </c>
      <c r="B2" s="29"/>
      <c r="C2" s="29"/>
      <c r="D2" s="29"/>
      <c r="E2" s="29"/>
    </row>
    <row r="3" spans="1:5" ht="37.5" customHeight="1" thickBot="1">
      <c r="A3" s="929" t="s">
        <v>1</v>
      </c>
      <c r="B3" s="930"/>
      <c r="C3" s="70" t="s">
        <v>2</v>
      </c>
      <c r="D3" s="71" t="s">
        <v>3</v>
      </c>
      <c r="E3" s="72" t="s">
        <v>301</v>
      </c>
    </row>
    <row r="4" spans="1:5" ht="22.5" customHeight="1">
      <c r="A4" s="931" t="s">
        <v>4</v>
      </c>
      <c r="B4" s="934" t="s">
        <v>5</v>
      </c>
      <c r="C4" s="935"/>
      <c r="D4" s="696"/>
      <c r="E4" s="30" t="s">
        <v>6</v>
      </c>
    </row>
    <row r="5" spans="1:5" ht="22.5" customHeight="1">
      <c r="A5" s="932"/>
      <c r="B5" s="926"/>
      <c r="C5" s="923"/>
      <c r="D5" s="114"/>
      <c r="E5" s="31" t="s">
        <v>7</v>
      </c>
    </row>
    <row r="6" spans="1:5" ht="22.5" customHeight="1">
      <c r="A6" s="932"/>
      <c r="B6" s="926"/>
      <c r="C6" s="923"/>
      <c r="D6" s="114"/>
      <c r="E6" s="31" t="s">
        <v>8</v>
      </c>
    </row>
    <row r="7" spans="1:5" ht="22.5" customHeight="1">
      <c r="A7" s="932"/>
      <c r="B7" s="926"/>
      <c r="C7" s="923"/>
      <c r="D7" s="114"/>
      <c r="E7" s="31" t="s">
        <v>9</v>
      </c>
    </row>
    <row r="8" spans="1:5" ht="22.5" customHeight="1">
      <c r="A8" s="932"/>
      <c r="B8" s="926"/>
      <c r="C8" s="923"/>
      <c r="D8" s="114"/>
      <c r="E8" s="31" t="s">
        <v>10</v>
      </c>
    </row>
    <row r="9" spans="1:5" ht="22.5" customHeight="1">
      <c r="A9" s="932"/>
      <c r="B9" s="926"/>
      <c r="C9" s="923"/>
      <c r="D9" s="114"/>
      <c r="E9" s="31" t="s">
        <v>11</v>
      </c>
    </row>
    <row r="10" spans="1:5" ht="22.5" customHeight="1">
      <c r="A10" s="932"/>
      <c r="B10" s="926"/>
      <c r="C10" s="923"/>
      <c r="D10" s="698"/>
      <c r="E10" s="118" t="s">
        <v>12</v>
      </c>
    </row>
    <row r="11" spans="1:5" ht="22.5" customHeight="1">
      <c r="A11" s="932"/>
      <c r="B11" s="925" t="s">
        <v>1635</v>
      </c>
      <c r="C11" s="922"/>
      <c r="D11" s="697"/>
      <c r="E11" s="32" t="s">
        <v>1636</v>
      </c>
    </row>
    <row r="12" spans="1:5" ht="22.5" customHeight="1">
      <c r="A12" s="932"/>
      <c r="B12" s="926"/>
      <c r="C12" s="923"/>
      <c r="D12" s="114"/>
      <c r="E12" s="31" t="s">
        <v>1637</v>
      </c>
    </row>
    <row r="13" spans="1:5" ht="22.5" customHeight="1">
      <c r="A13" s="932"/>
      <c r="B13" s="926"/>
      <c r="C13" s="923"/>
      <c r="D13" s="114"/>
      <c r="E13" s="31" t="s">
        <v>1638</v>
      </c>
    </row>
    <row r="14" spans="1:5" ht="22.5" customHeight="1">
      <c r="A14" s="932"/>
      <c r="B14" s="926"/>
      <c r="C14" s="923"/>
      <c r="D14" s="114"/>
      <c r="E14" s="31" t="s">
        <v>1639</v>
      </c>
    </row>
    <row r="15" spans="1:5" ht="22.5" customHeight="1">
      <c r="A15" s="932"/>
      <c r="B15" s="926"/>
      <c r="C15" s="923"/>
      <c r="D15" s="114"/>
      <c r="E15" s="31" t="s">
        <v>1640</v>
      </c>
    </row>
    <row r="16" spans="1:5" ht="22.5" customHeight="1">
      <c r="A16" s="932"/>
      <c r="B16" s="926"/>
      <c r="C16" s="923"/>
      <c r="D16" s="698"/>
      <c r="E16" s="118" t="s">
        <v>12</v>
      </c>
    </row>
    <row r="17" spans="1:5" ht="22.5" customHeight="1">
      <c r="A17" s="932"/>
      <c r="B17" s="925" t="s">
        <v>1641</v>
      </c>
      <c r="C17" s="922"/>
      <c r="D17" s="697"/>
      <c r="E17" s="32" t="s">
        <v>1642</v>
      </c>
    </row>
    <row r="18" spans="1:5" ht="22.5" customHeight="1">
      <c r="A18" s="932"/>
      <c r="B18" s="926"/>
      <c r="C18" s="923"/>
      <c r="D18" s="114"/>
      <c r="E18" s="31" t="s">
        <v>1643</v>
      </c>
    </row>
    <row r="19" spans="1:5" ht="22.5" customHeight="1">
      <c r="A19" s="932"/>
      <c r="B19" s="927"/>
      <c r="C19" s="928"/>
      <c r="D19" s="115"/>
      <c r="E19" s="119" t="s">
        <v>12</v>
      </c>
    </row>
    <row r="20" spans="1:5" ht="22.5" customHeight="1">
      <c r="A20" s="932"/>
      <c r="B20" s="925" t="s">
        <v>1644</v>
      </c>
      <c r="C20" s="922"/>
      <c r="D20" s="697"/>
      <c r="E20" s="32" t="s">
        <v>1645</v>
      </c>
    </row>
    <row r="21" spans="1:5" ht="22.5" customHeight="1">
      <c r="A21" s="932"/>
      <c r="B21" s="926"/>
      <c r="C21" s="923"/>
      <c r="D21" s="116"/>
      <c r="E21" s="120" t="s">
        <v>12</v>
      </c>
    </row>
    <row r="22" spans="1:5" ht="22.5" customHeight="1">
      <c r="A22" s="932"/>
      <c r="B22" s="925" t="s">
        <v>1646</v>
      </c>
      <c r="C22" s="922"/>
      <c r="D22" s="697"/>
      <c r="E22" s="32" t="s">
        <v>1647</v>
      </c>
    </row>
    <row r="23" spans="1:5" ht="22.5" customHeight="1">
      <c r="A23" s="932"/>
      <c r="B23" s="927"/>
      <c r="C23" s="928"/>
      <c r="D23" s="116"/>
      <c r="E23" s="120" t="s">
        <v>12</v>
      </c>
    </row>
    <row r="24" spans="1:5" ht="22.5" customHeight="1">
      <c r="A24" s="932"/>
      <c r="B24" s="925" t="s">
        <v>1648</v>
      </c>
      <c r="C24" s="922"/>
      <c r="D24" s="697"/>
      <c r="E24" s="32" t="s">
        <v>1649</v>
      </c>
    </row>
    <row r="25" spans="1:5" ht="22.5" customHeight="1">
      <c r="A25" s="932"/>
      <c r="B25" s="926"/>
      <c r="C25" s="923"/>
      <c r="D25" s="114"/>
      <c r="E25" s="31" t="s">
        <v>1650</v>
      </c>
    </row>
    <row r="26" spans="1:5" ht="22.5" customHeight="1">
      <c r="A26" s="932"/>
      <c r="B26" s="927"/>
      <c r="C26" s="928"/>
      <c r="D26" s="115"/>
      <c r="E26" s="119" t="s">
        <v>12</v>
      </c>
    </row>
    <row r="27" spans="1:5" ht="22.5" customHeight="1">
      <c r="A27" s="932"/>
      <c r="B27" s="926" t="s">
        <v>1651</v>
      </c>
      <c r="C27" s="923"/>
      <c r="D27" s="698"/>
      <c r="E27" s="33" t="s">
        <v>1652</v>
      </c>
    </row>
    <row r="28" spans="1:5" ht="22.5" customHeight="1">
      <c r="A28" s="932"/>
      <c r="B28" s="926"/>
      <c r="C28" s="923"/>
      <c r="D28" s="116"/>
      <c r="E28" s="120" t="s">
        <v>12</v>
      </c>
    </row>
    <row r="29" spans="1:5" ht="22.5" customHeight="1">
      <c r="A29" s="932"/>
      <c r="B29" s="925" t="s">
        <v>1653</v>
      </c>
      <c r="C29" s="922"/>
      <c r="D29" s="697"/>
      <c r="E29" s="32" t="s">
        <v>1659</v>
      </c>
    </row>
    <row r="30" spans="1:5" ht="22.5" customHeight="1">
      <c r="A30" s="932"/>
      <c r="B30" s="926"/>
      <c r="C30" s="923"/>
      <c r="D30" s="114"/>
      <c r="E30" s="31" t="s">
        <v>1660</v>
      </c>
    </row>
    <row r="31" spans="1:5" ht="22.5" customHeight="1">
      <c r="A31" s="932"/>
      <c r="B31" s="927"/>
      <c r="C31" s="928"/>
      <c r="D31" s="115"/>
      <c r="E31" s="119" t="s">
        <v>12</v>
      </c>
    </row>
    <row r="32" spans="1:5" ht="22.5" customHeight="1">
      <c r="A32" s="932"/>
      <c r="B32" s="926" t="s">
        <v>1661</v>
      </c>
      <c r="C32" s="923"/>
      <c r="D32" s="698"/>
      <c r="E32" s="33" t="s">
        <v>1662</v>
      </c>
    </row>
    <row r="33" spans="1:5" ht="22.5" customHeight="1">
      <c r="A33" s="933"/>
      <c r="B33" s="926"/>
      <c r="C33" s="923"/>
      <c r="D33" s="116"/>
      <c r="E33" s="120" t="s">
        <v>12</v>
      </c>
    </row>
    <row r="34" spans="1:5" ht="22.5" customHeight="1">
      <c r="A34" s="920" t="s">
        <v>1663</v>
      </c>
      <c r="B34" s="921"/>
      <c r="C34" s="922"/>
      <c r="D34" s="697"/>
      <c r="E34" s="32" t="s">
        <v>1664</v>
      </c>
    </row>
    <row r="35" spans="1:5" ht="22.5" customHeight="1">
      <c r="A35" s="907"/>
      <c r="B35" s="908"/>
      <c r="C35" s="923"/>
      <c r="D35" s="114"/>
      <c r="E35" s="31" t="s">
        <v>1665</v>
      </c>
    </row>
    <row r="36" spans="1:5" ht="22.5" customHeight="1">
      <c r="A36" s="907"/>
      <c r="B36" s="908"/>
      <c r="C36" s="923"/>
      <c r="D36" s="698"/>
      <c r="E36" s="118" t="s">
        <v>12</v>
      </c>
    </row>
    <row r="37" spans="1:5" ht="22.5" customHeight="1">
      <c r="A37" s="920" t="s">
        <v>1666</v>
      </c>
      <c r="B37" s="921"/>
      <c r="C37" s="922"/>
      <c r="D37" s="697"/>
      <c r="E37" s="32" t="s">
        <v>1667</v>
      </c>
    </row>
    <row r="38" spans="1:5" ht="22.5" customHeight="1">
      <c r="A38" s="907"/>
      <c r="B38" s="908"/>
      <c r="C38" s="923"/>
      <c r="D38" s="114"/>
      <c r="E38" s="31" t="s">
        <v>1668</v>
      </c>
    </row>
    <row r="39" spans="1:5" ht="22.5" customHeight="1">
      <c r="A39" s="907"/>
      <c r="B39" s="908"/>
      <c r="C39" s="923"/>
      <c r="D39" s="114"/>
      <c r="E39" s="31" t="s">
        <v>1669</v>
      </c>
    </row>
    <row r="40" spans="1:5" ht="22.5" customHeight="1">
      <c r="A40" s="907"/>
      <c r="B40" s="908"/>
      <c r="C40" s="923"/>
      <c r="D40" s="114"/>
      <c r="E40" s="31" t="s">
        <v>1670</v>
      </c>
    </row>
    <row r="41" spans="1:5" ht="22.5" customHeight="1">
      <c r="A41" s="907"/>
      <c r="B41" s="908"/>
      <c r="C41" s="923"/>
      <c r="D41" s="698"/>
      <c r="E41" s="118" t="s">
        <v>12</v>
      </c>
    </row>
    <row r="42" spans="1:5" ht="22.5" customHeight="1">
      <c r="A42" s="920" t="s">
        <v>13</v>
      </c>
      <c r="B42" s="921"/>
      <c r="C42" s="922"/>
      <c r="D42" s="697"/>
      <c r="E42" s="32" t="s">
        <v>14</v>
      </c>
    </row>
    <row r="43" spans="1:5" ht="22.5" customHeight="1">
      <c r="A43" s="907"/>
      <c r="B43" s="908"/>
      <c r="C43" s="923"/>
      <c r="D43" s="114"/>
      <c r="E43" s="31" t="s">
        <v>15</v>
      </c>
    </row>
    <row r="44" spans="1:5" ht="22.5" customHeight="1">
      <c r="A44" s="907"/>
      <c r="B44" s="908"/>
      <c r="C44" s="923"/>
      <c r="D44" s="114"/>
      <c r="E44" s="31" t="s">
        <v>16</v>
      </c>
    </row>
    <row r="45" spans="1:5" ht="22.5" customHeight="1">
      <c r="A45" s="907"/>
      <c r="B45" s="908"/>
      <c r="C45" s="923"/>
      <c r="D45" s="114"/>
      <c r="E45" s="31" t="s">
        <v>17</v>
      </c>
    </row>
    <row r="46" spans="1:5" ht="22.5" customHeight="1">
      <c r="A46" s="907"/>
      <c r="B46" s="908"/>
      <c r="C46" s="923"/>
      <c r="D46" s="698"/>
      <c r="E46" s="118" t="s">
        <v>12</v>
      </c>
    </row>
    <row r="47" spans="1:5" ht="22.5" customHeight="1">
      <c r="A47" s="920" t="s">
        <v>1671</v>
      </c>
      <c r="B47" s="921"/>
      <c r="C47" s="922"/>
      <c r="D47" s="697"/>
      <c r="E47" s="32" t="s">
        <v>1672</v>
      </c>
    </row>
    <row r="48" spans="1:5" ht="22.5" customHeight="1">
      <c r="A48" s="907"/>
      <c r="B48" s="908"/>
      <c r="C48" s="923"/>
      <c r="D48" s="114"/>
      <c r="E48" s="31" t="s">
        <v>1673</v>
      </c>
    </row>
    <row r="49" spans="1:5" ht="22.5" customHeight="1">
      <c r="A49" s="907"/>
      <c r="B49" s="908"/>
      <c r="C49" s="923"/>
      <c r="D49" s="114"/>
      <c r="E49" s="31" t="s">
        <v>1674</v>
      </c>
    </row>
    <row r="50" spans="1:5" ht="22.5" customHeight="1">
      <c r="A50" s="907"/>
      <c r="B50" s="908"/>
      <c r="C50" s="923"/>
      <c r="D50" s="114"/>
      <c r="E50" s="31" t="s">
        <v>1675</v>
      </c>
    </row>
    <row r="51" spans="1:5" ht="22.5" customHeight="1">
      <c r="A51" s="907"/>
      <c r="B51" s="908"/>
      <c r="C51" s="923"/>
      <c r="D51" s="698"/>
      <c r="E51" s="118" t="s">
        <v>12</v>
      </c>
    </row>
    <row r="52" spans="1:5" ht="22.5" customHeight="1">
      <c r="A52" s="920" t="s">
        <v>1676</v>
      </c>
      <c r="B52" s="921"/>
      <c r="C52" s="922"/>
      <c r="D52" s="697"/>
      <c r="E52" s="32" t="s">
        <v>1677</v>
      </c>
    </row>
    <row r="53" spans="1:5" ht="22.5" customHeight="1">
      <c r="A53" s="907"/>
      <c r="B53" s="908"/>
      <c r="C53" s="923"/>
      <c r="D53" s="114"/>
      <c r="E53" s="31" t="s">
        <v>1678</v>
      </c>
    </row>
    <row r="54" spans="1:5" ht="22.5" customHeight="1">
      <c r="A54" s="907"/>
      <c r="B54" s="908"/>
      <c r="C54" s="923"/>
      <c r="D54" s="114"/>
      <c r="E54" s="31" t="s">
        <v>1679</v>
      </c>
    </row>
    <row r="55" spans="1:5" ht="22.5" customHeight="1">
      <c r="A55" s="907"/>
      <c r="B55" s="908"/>
      <c r="C55" s="923"/>
      <c r="D55" s="114"/>
      <c r="E55" s="31" t="s">
        <v>1680</v>
      </c>
    </row>
    <row r="56" spans="1:5" ht="22.5" customHeight="1" thickBot="1">
      <c r="A56" s="909"/>
      <c r="B56" s="910"/>
      <c r="C56" s="924"/>
      <c r="D56" s="117"/>
      <c r="E56" s="121" t="s">
        <v>12</v>
      </c>
    </row>
    <row r="57" spans="1:5" ht="16.8" thickBot="1">
      <c r="A57" s="29"/>
      <c r="B57" s="29"/>
      <c r="C57" s="29"/>
      <c r="D57" s="29"/>
      <c r="E57" s="29"/>
    </row>
    <row r="58" spans="1:5">
      <c r="A58" s="905" t="s">
        <v>18</v>
      </c>
      <c r="B58" s="906"/>
      <c r="C58" s="911"/>
      <c r="D58" s="912"/>
      <c r="E58" s="913"/>
    </row>
    <row r="59" spans="1:5">
      <c r="A59" s="907"/>
      <c r="B59" s="908"/>
      <c r="C59" s="914"/>
      <c r="D59" s="915"/>
      <c r="E59" s="916"/>
    </row>
    <row r="60" spans="1:5">
      <c r="A60" s="907"/>
      <c r="B60" s="908"/>
      <c r="C60" s="914"/>
      <c r="D60" s="915"/>
      <c r="E60" s="916"/>
    </row>
    <row r="61" spans="1:5">
      <c r="A61" s="907"/>
      <c r="B61" s="908"/>
      <c r="C61" s="914"/>
      <c r="D61" s="915"/>
      <c r="E61" s="916"/>
    </row>
    <row r="62" spans="1:5">
      <c r="A62" s="907"/>
      <c r="B62" s="908"/>
      <c r="C62" s="914"/>
      <c r="D62" s="915"/>
      <c r="E62" s="916"/>
    </row>
    <row r="63" spans="1:5">
      <c r="A63" s="907"/>
      <c r="B63" s="908"/>
      <c r="C63" s="914"/>
      <c r="D63" s="915"/>
      <c r="E63" s="916"/>
    </row>
    <row r="64" spans="1:5" ht="16.8" thickBot="1">
      <c r="A64" s="909"/>
      <c r="B64" s="910"/>
      <c r="C64" s="917"/>
      <c r="D64" s="918"/>
      <c r="E64" s="919"/>
    </row>
  </sheetData>
  <dataConsolidate/>
  <mergeCells count="32">
    <mergeCell ref="A3:B3"/>
    <mergeCell ref="A4:A33"/>
    <mergeCell ref="B4:B10"/>
    <mergeCell ref="C4:C10"/>
    <mergeCell ref="B11:B16"/>
    <mergeCell ref="C11:C16"/>
    <mergeCell ref="B32:B33"/>
    <mergeCell ref="C32:C33"/>
    <mergeCell ref="B27:B28"/>
    <mergeCell ref="C27:C28"/>
    <mergeCell ref="B17:B19"/>
    <mergeCell ref="C17:C19"/>
    <mergeCell ref="B29:B31"/>
    <mergeCell ref="C29:C31"/>
    <mergeCell ref="B22:B23"/>
    <mergeCell ref="C22:C23"/>
    <mergeCell ref="B20:B21"/>
    <mergeCell ref="C20:C21"/>
    <mergeCell ref="B24:B26"/>
    <mergeCell ref="C24:C26"/>
    <mergeCell ref="A42:B46"/>
    <mergeCell ref="C42:C46"/>
    <mergeCell ref="A34:B36"/>
    <mergeCell ref="C34:C36"/>
    <mergeCell ref="A37:B41"/>
    <mergeCell ref="C37:C41"/>
    <mergeCell ref="A58:B64"/>
    <mergeCell ref="C58:E64"/>
    <mergeCell ref="A47:B51"/>
    <mergeCell ref="C47:C51"/>
    <mergeCell ref="A52:B56"/>
    <mergeCell ref="C52:C56"/>
  </mergeCells>
  <phoneticPr fontId="15"/>
  <dataValidations count="3">
    <dataValidation imeMode="hiragana" allowBlank="1" showInputMessage="1" showErrorMessage="1" sqref="E10 E16 E19 E21 E23 E26 E28 E31 E33 E36 E41 E46 E51 E56 C58:E64"/>
    <dataValidation type="list" imeMode="hiragana" allowBlank="1" showInputMessage="1" showErrorMessage="1" sqref="C4:C56">
      <formula1>"あり,なし"</formula1>
    </dataValidation>
    <dataValidation type="list" imeMode="hiragana" allowBlank="1" showInputMessage="1" showErrorMessage="1" sqref="D4:D56">
      <formula1>"○,"</formula1>
    </dataValidation>
  </dataValidations>
  <pageMargins left="0.78740157480314965" right="0.39370078740157483" top="0.59055118110236227" bottom="0.59055118110236227" header="0.39370078740157483" footer="0.39370078740157483"/>
  <headerFooter alignWithMargins="0">
    <oddHeader>&amp;A</oddHead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C66"/>
    <pageSetUpPr fitToPage="1"/>
  </sheetPr>
  <dimension ref="A1:AC31"/>
  <sheetViews>
    <sheetView zoomScaleNormal="100" zoomScaleSheetLayoutView="85" workbookViewId="0">
      <pane ySplit="1" topLeftCell="A2" activePane="bottomLeft" state="frozen"/>
      <selection pane="bottomLeft" activeCell="AE18" sqref="AE18"/>
    </sheetView>
  </sheetViews>
  <sheetFormatPr defaultColWidth="9" defaultRowHeight="14.4"/>
  <cols>
    <col min="1" max="1" width="5.88671875" style="27" customWidth="1"/>
    <col min="2" max="3" width="1.6640625" style="27" customWidth="1"/>
    <col min="4" max="4" width="14.6640625" style="27" customWidth="1"/>
    <col min="5" max="5" width="3.88671875" style="27" customWidth="1"/>
    <col min="6" max="6" width="10.44140625" style="27" customWidth="1"/>
    <col min="7" max="19" width="7.44140625" style="27" customWidth="1"/>
    <col min="20" max="20" width="9" style="27"/>
    <col min="21" max="22" width="7.44140625" style="27" customWidth="1"/>
    <col min="23" max="28" width="9" style="27"/>
    <col min="29" max="29" width="9" style="27" hidden="1" customWidth="1"/>
    <col min="30" max="16384" width="9" style="27"/>
  </cols>
  <sheetData>
    <row r="1" spans="1:29" ht="41.25" customHeight="1">
      <c r="AC1" s="27">
        <f>表紙!$AL$12</f>
        <v>6</v>
      </c>
    </row>
    <row r="2" spans="1:29" ht="19.8" thickBot="1">
      <c r="A2" s="59" t="s">
        <v>4370</v>
      </c>
      <c r="B2" s="60"/>
      <c r="C2" s="60"/>
      <c r="D2" s="60"/>
      <c r="E2" s="60"/>
      <c r="F2" s="60"/>
      <c r="G2" s="61"/>
      <c r="H2" s="6"/>
      <c r="I2" s="6"/>
      <c r="J2" s="6"/>
      <c r="K2" s="6"/>
      <c r="L2" s="6"/>
      <c r="M2" s="6"/>
      <c r="N2" s="6"/>
      <c r="O2" s="6"/>
      <c r="P2" s="6"/>
      <c r="Q2" s="6"/>
      <c r="R2" s="6"/>
      <c r="S2" s="6"/>
      <c r="T2" s="6"/>
    </row>
    <row r="3" spans="1:29" ht="18.75" customHeight="1">
      <c r="A3" s="37"/>
      <c r="B3" s="38"/>
      <c r="C3" s="38"/>
      <c r="D3" s="38"/>
      <c r="E3" s="39"/>
      <c r="F3" s="978" t="s">
        <v>2394</v>
      </c>
      <c r="G3" s="936">
        <v>2021</v>
      </c>
      <c r="H3" s="936"/>
      <c r="I3" s="936">
        <v>2022</v>
      </c>
      <c r="J3" s="936"/>
      <c r="K3" s="936">
        <v>2023</v>
      </c>
      <c r="L3" s="936"/>
      <c r="M3" s="936">
        <v>2024</v>
      </c>
      <c r="N3" s="936"/>
      <c r="O3" s="936">
        <v>2025</v>
      </c>
      <c r="P3" s="936"/>
      <c r="Q3" s="940" t="s">
        <v>2196</v>
      </c>
      <c r="R3" s="941"/>
      <c r="S3" s="942"/>
      <c r="T3" s="1"/>
      <c r="U3" s="1"/>
    </row>
    <row r="4" spans="1:29" ht="18.75" customHeight="1">
      <c r="A4" s="40"/>
      <c r="B4" s="41"/>
      <c r="C4" s="41"/>
      <c r="D4" s="41"/>
      <c r="E4" s="42"/>
      <c r="F4" s="979"/>
      <c r="G4" s="937"/>
      <c r="H4" s="937"/>
      <c r="I4" s="937"/>
      <c r="J4" s="937"/>
      <c r="K4" s="937"/>
      <c r="L4" s="937"/>
      <c r="M4" s="937"/>
      <c r="N4" s="937"/>
      <c r="O4" s="937"/>
      <c r="P4" s="937"/>
      <c r="Q4" s="943"/>
      <c r="R4" s="944"/>
      <c r="S4" s="945"/>
      <c r="T4" s="1"/>
      <c r="U4" s="1"/>
    </row>
    <row r="5" spans="1:29" ht="22.5" customHeight="1">
      <c r="A5" s="40"/>
      <c r="B5" s="41"/>
      <c r="C5" s="41"/>
      <c r="D5" s="41"/>
      <c r="E5" s="42"/>
      <c r="F5" s="979"/>
      <c r="G5" s="948" t="s">
        <v>2197</v>
      </c>
      <c r="H5" s="958" t="s">
        <v>1782</v>
      </c>
      <c r="I5" s="948" t="s">
        <v>2197</v>
      </c>
      <c r="J5" s="958" t="s">
        <v>1782</v>
      </c>
      <c r="K5" s="948" t="s">
        <v>2197</v>
      </c>
      <c r="L5" s="958" t="s">
        <v>1782</v>
      </c>
      <c r="M5" s="948" t="s">
        <v>2197</v>
      </c>
      <c r="N5" s="958" t="s">
        <v>1782</v>
      </c>
      <c r="O5" s="948" t="s">
        <v>2197</v>
      </c>
      <c r="P5" s="938" t="s">
        <v>1782</v>
      </c>
      <c r="Q5" s="956" t="s">
        <v>2198</v>
      </c>
      <c r="R5" s="938" t="s">
        <v>1782</v>
      </c>
      <c r="S5" s="946" t="s">
        <v>0</v>
      </c>
      <c r="T5" s="1"/>
      <c r="U5" s="1"/>
    </row>
    <row r="6" spans="1:29" ht="22.5" customHeight="1" thickBot="1">
      <c r="A6" s="43"/>
      <c r="B6" s="44"/>
      <c r="C6" s="44"/>
      <c r="D6" s="44"/>
      <c r="E6" s="45"/>
      <c r="F6" s="980"/>
      <c r="G6" s="949"/>
      <c r="H6" s="959"/>
      <c r="I6" s="949"/>
      <c r="J6" s="959"/>
      <c r="K6" s="949"/>
      <c r="L6" s="959"/>
      <c r="M6" s="949"/>
      <c r="N6" s="959"/>
      <c r="O6" s="949"/>
      <c r="P6" s="939"/>
      <c r="Q6" s="957"/>
      <c r="R6" s="939"/>
      <c r="S6" s="947"/>
      <c r="T6" s="1"/>
      <c r="U6"/>
    </row>
    <row r="7" spans="1:29" ht="39" customHeight="1" thickTop="1">
      <c r="A7" s="974" t="s">
        <v>2199</v>
      </c>
      <c r="B7" s="975"/>
      <c r="C7" s="975"/>
      <c r="D7" s="975"/>
      <c r="E7" s="976"/>
      <c r="F7" s="467"/>
      <c r="G7" s="511"/>
      <c r="H7" s="512"/>
      <c r="I7" s="282"/>
      <c r="J7" s="281"/>
      <c r="K7" s="226"/>
      <c r="L7" s="225"/>
      <c r="M7" s="226"/>
      <c r="N7" s="225"/>
      <c r="O7" s="226"/>
      <c r="P7" s="227"/>
      <c r="Q7" s="228">
        <f>G7+I7+K7+M7+O7</f>
        <v>0</v>
      </c>
      <c r="R7" s="229">
        <f>H7+J7+L7+N7+P7</f>
        <v>0</v>
      </c>
      <c r="S7" s="230">
        <f t="shared" ref="S7:S21" si="0">F7-Q7+R7</f>
        <v>0</v>
      </c>
      <c r="T7" s="1"/>
      <c r="U7" s="463">
        <f t="array" ref="U7">SUM(IF((燃料区分1=6)*(年度末に車両存在=1),1,0))</f>
        <v>0</v>
      </c>
      <c r="V7" s="292"/>
    </row>
    <row r="8" spans="1:29" ht="39" customHeight="1">
      <c r="A8" s="961" t="s">
        <v>2200</v>
      </c>
      <c r="B8" s="962"/>
      <c r="C8" s="962"/>
      <c r="D8" s="962"/>
      <c r="E8" s="963"/>
      <c r="F8" s="468"/>
      <c r="G8" s="511"/>
      <c r="H8" s="512"/>
      <c r="I8" s="282"/>
      <c r="J8" s="281"/>
      <c r="K8" s="226"/>
      <c r="L8" s="225"/>
      <c r="M8" s="226"/>
      <c r="N8" s="225"/>
      <c r="O8" s="226"/>
      <c r="P8" s="225"/>
      <c r="Q8" s="228">
        <f t="shared" ref="Q8:Q13" si="1">G8+I8+K8+M8+O8</f>
        <v>0</v>
      </c>
      <c r="R8" s="229">
        <f t="shared" ref="R8:R21" si="2">H8+J8+L8+N8+P8</f>
        <v>0</v>
      </c>
      <c r="S8" s="230">
        <f t="shared" si="0"/>
        <v>0</v>
      </c>
      <c r="T8" s="1"/>
      <c r="U8" s="464">
        <f t="array" ref="U8">SUM(IF(((燃料区分1=2)+(燃料区分1=5))*(年度末に車両存在=1),1))</f>
        <v>0</v>
      </c>
    </row>
    <row r="9" spans="1:29" ht="39" customHeight="1">
      <c r="A9" s="977" t="s">
        <v>2201</v>
      </c>
      <c r="B9" s="971"/>
      <c r="C9" s="971"/>
      <c r="D9" s="971"/>
      <c r="E9" s="970"/>
      <c r="F9" s="468"/>
      <c r="G9" s="511"/>
      <c r="H9" s="512"/>
      <c r="I9" s="282"/>
      <c r="J9" s="281"/>
      <c r="K9" s="226"/>
      <c r="L9" s="225"/>
      <c r="M9" s="226"/>
      <c r="N9" s="225"/>
      <c r="O9" s="226"/>
      <c r="P9" s="225"/>
      <c r="Q9" s="228">
        <f t="shared" si="1"/>
        <v>0</v>
      </c>
      <c r="R9" s="229">
        <f t="shared" si="2"/>
        <v>0</v>
      </c>
      <c r="S9" s="230">
        <f t="shared" si="0"/>
        <v>0</v>
      </c>
      <c r="T9" s="1"/>
      <c r="U9" s="464">
        <f t="array" ref="U9">SUM(IF(((燃料区分1=10)+(燃料区分1=11))*(年度末に車両存在=1),1,0))</f>
        <v>0</v>
      </c>
    </row>
    <row r="10" spans="1:29" ht="39" customHeight="1">
      <c r="A10" s="952" t="s">
        <v>2202</v>
      </c>
      <c r="B10" s="953"/>
      <c r="C10" s="953"/>
      <c r="D10" s="954" t="s">
        <v>2446</v>
      </c>
      <c r="E10" s="970"/>
      <c r="F10" s="468"/>
      <c r="G10" s="511"/>
      <c r="H10" s="512"/>
      <c r="I10" s="282"/>
      <c r="J10" s="281"/>
      <c r="K10" s="226"/>
      <c r="L10" s="225"/>
      <c r="M10" s="226"/>
      <c r="N10" s="225"/>
      <c r="O10" s="226"/>
      <c r="P10" s="225"/>
      <c r="Q10" s="228">
        <f t="shared" si="1"/>
        <v>0</v>
      </c>
      <c r="R10" s="229">
        <f t="shared" si="2"/>
        <v>0</v>
      </c>
      <c r="S10" s="230">
        <f t="shared" si="0"/>
        <v>0</v>
      </c>
      <c r="T10" s="1"/>
      <c r="U10" s="464">
        <f t="array" ref="U10">SUM(IF(((燃料区分1=1)+(燃料区分1=3))*(排出ガス低減レベル1=3)*(年度末に車両存在=1),1,0))</f>
        <v>0</v>
      </c>
    </row>
    <row r="11" spans="1:29" ht="39" customHeight="1">
      <c r="A11" s="952"/>
      <c r="B11" s="953"/>
      <c r="C11" s="953"/>
      <c r="D11" s="954" t="s">
        <v>2447</v>
      </c>
      <c r="E11" s="970"/>
      <c r="F11" s="468"/>
      <c r="G11" s="511"/>
      <c r="H11" s="512"/>
      <c r="I11" s="282"/>
      <c r="J11" s="281"/>
      <c r="K11" s="226"/>
      <c r="L11" s="225"/>
      <c r="M11" s="226"/>
      <c r="N11" s="225"/>
      <c r="O11" s="226"/>
      <c r="P11" s="225"/>
      <c r="Q11" s="228">
        <f t="shared" si="1"/>
        <v>0</v>
      </c>
      <c r="R11" s="229">
        <f t="shared" si="2"/>
        <v>0</v>
      </c>
      <c r="S11" s="230">
        <f t="shared" si="0"/>
        <v>0</v>
      </c>
      <c r="T11" s="1"/>
      <c r="U11" s="464">
        <f t="array" ref="U11">SUM(IF(((燃料区分1=1)+(燃料区分1=3))*(排出ガス低減レベル1=4)*(年度末に車両存在=1),1,0))</f>
        <v>0</v>
      </c>
    </row>
    <row r="12" spans="1:29" ht="39" customHeight="1">
      <c r="A12" s="952"/>
      <c r="B12" s="953"/>
      <c r="C12" s="953"/>
      <c r="D12" s="972" t="s">
        <v>2448</v>
      </c>
      <c r="E12" s="973"/>
      <c r="F12" s="468"/>
      <c r="G12" s="511"/>
      <c r="H12" s="512"/>
      <c r="I12" s="282"/>
      <c r="J12" s="281"/>
      <c r="K12" s="226"/>
      <c r="L12" s="225"/>
      <c r="M12" s="226"/>
      <c r="N12" s="225"/>
      <c r="O12" s="226"/>
      <c r="P12" s="225"/>
      <c r="Q12" s="228">
        <f t="shared" si="1"/>
        <v>0</v>
      </c>
      <c r="R12" s="229">
        <f t="shared" ref="R12" si="3">H12+J12+L12+N12+P12</f>
        <v>0</v>
      </c>
      <c r="S12" s="230">
        <f t="shared" ref="S12" si="4">F12-Q12+R12</f>
        <v>0</v>
      </c>
      <c r="T12" s="1"/>
      <c r="U12" s="464">
        <f>COUNTIFS(燃料区分1,1,排出ガス低減レベル1,12,年度末に車両存在,1)+COUNTIFS(燃料区分1,3,排出ガス低減レベル1,12,年度末に車両存在,1)</f>
        <v>0</v>
      </c>
    </row>
    <row r="13" spans="1:29" ht="39" customHeight="1">
      <c r="A13" s="952"/>
      <c r="B13" s="953"/>
      <c r="C13" s="953"/>
      <c r="D13" s="950" t="s">
        <v>1780</v>
      </c>
      <c r="E13" s="951"/>
      <c r="F13" s="468"/>
      <c r="G13" s="511"/>
      <c r="H13" s="512"/>
      <c r="I13" s="282"/>
      <c r="J13" s="281"/>
      <c r="K13" s="226"/>
      <c r="L13" s="225"/>
      <c r="M13" s="226"/>
      <c r="N13" s="225"/>
      <c r="O13" s="226"/>
      <c r="P13" s="225"/>
      <c r="Q13" s="228">
        <f t="shared" si="1"/>
        <v>0</v>
      </c>
      <c r="R13" s="229">
        <f t="shared" si="2"/>
        <v>0</v>
      </c>
      <c r="S13" s="230">
        <f t="shared" si="0"/>
        <v>0</v>
      </c>
      <c r="T13" s="1"/>
      <c r="U13" s="464">
        <f>COUNTIFS(燃料区分1,1,排出ガス低減レベル1,"&lt;&gt;3",排出ガス低減レベル1,"&lt;&gt;4",排出ガス低減レベル1,"&lt;&gt;12",年度末に車両存在,1)+COUNTIFS(燃料区分1,3,排出ガス低減レベル1,"&lt;&gt;3",排出ガス低減レベル1,"&lt;&gt;4",排出ガス低減レベル1,"&lt;&gt;12",年度末に車両存在,1)</f>
        <v>0</v>
      </c>
    </row>
    <row r="14" spans="1:29" ht="39" customHeight="1">
      <c r="A14" s="952" t="s">
        <v>2203</v>
      </c>
      <c r="B14" s="953"/>
      <c r="C14" s="953"/>
      <c r="D14" s="971" t="s">
        <v>237</v>
      </c>
      <c r="E14" s="970"/>
      <c r="F14" s="468"/>
      <c r="G14" s="511"/>
      <c r="H14" s="512"/>
      <c r="I14" s="282"/>
      <c r="J14" s="281"/>
      <c r="K14" s="226"/>
      <c r="L14" s="225"/>
      <c r="M14" s="226"/>
      <c r="N14" s="225"/>
      <c r="O14" s="226"/>
      <c r="P14" s="225"/>
      <c r="Q14" s="228">
        <f t="shared" ref="Q14:Q21" si="5">G14+I14+K14+M14+O14</f>
        <v>0</v>
      </c>
      <c r="R14" s="229">
        <f t="shared" si="2"/>
        <v>0</v>
      </c>
      <c r="S14" s="230">
        <f t="shared" si="0"/>
        <v>0</v>
      </c>
      <c r="T14" s="1"/>
      <c r="U14" s="464">
        <f t="array" ref="U14">SUM(IF((燃料区分1=4)*(排出ガス低減レベル1=6)*(年度末に車両存在=1),1,0))</f>
        <v>0</v>
      </c>
    </row>
    <row r="15" spans="1:29" ht="39" customHeight="1">
      <c r="A15" s="952"/>
      <c r="B15" s="953"/>
      <c r="C15" s="953"/>
      <c r="D15" s="954" t="s">
        <v>2449</v>
      </c>
      <c r="E15" s="970"/>
      <c r="F15" s="468"/>
      <c r="G15" s="511"/>
      <c r="H15" s="512"/>
      <c r="I15" s="282"/>
      <c r="J15" s="281"/>
      <c r="K15" s="226"/>
      <c r="L15" s="225"/>
      <c r="M15" s="226"/>
      <c r="N15" s="225"/>
      <c r="O15" s="226"/>
      <c r="P15" s="225"/>
      <c r="Q15" s="228">
        <f t="shared" si="5"/>
        <v>0</v>
      </c>
      <c r="R15" s="229">
        <f t="shared" si="2"/>
        <v>0</v>
      </c>
      <c r="S15" s="230">
        <f t="shared" si="0"/>
        <v>0</v>
      </c>
      <c r="T15" s="1"/>
      <c r="U15" s="465">
        <f t="array" ref="U15">SUM(IF((燃料区分1=4)*(排出ガス低減レベル1=11)*(年度末に車両存在=1),1,0))</f>
        <v>0</v>
      </c>
    </row>
    <row r="16" spans="1:29" ht="39" customHeight="1">
      <c r="A16" s="952"/>
      <c r="B16" s="953"/>
      <c r="C16" s="953"/>
      <c r="D16" s="971" t="s">
        <v>238</v>
      </c>
      <c r="E16" s="970"/>
      <c r="F16" s="468"/>
      <c r="G16" s="511"/>
      <c r="H16" s="512"/>
      <c r="I16" s="282"/>
      <c r="J16" s="281"/>
      <c r="K16" s="226"/>
      <c r="L16" s="225"/>
      <c r="M16" s="226"/>
      <c r="N16" s="225"/>
      <c r="O16" s="226"/>
      <c r="P16" s="225"/>
      <c r="Q16" s="228">
        <f t="shared" si="5"/>
        <v>0</v>
      </c>
      <c r="R16" s="229">
        <f t="shared" si="2"/>
        <v>0</v>
      </c>
      <c r="S16" s="230">
        <f t="shared" si="0"/>
        <v>0</v>
      </c>
      <c r="T16" s="1"/>
      <c r="U16" s="464">
        <f t="array" ref="U16">SUM(IF((燃料区分1=4)*(排出ガス低減レベル1=10)*(年度末に車両存在=1),1,0))</f>
        <v>0</v>
      </c>
    </row>
    <row r="17" spans="1:21" ht="39" customHeight="1">
      <c r="A17" s="952"/>
      <c r="B17" s="953"/>
      <c r="C17" s="953"/>
      <c r="D17" s="950" t="s">
        <v>2450</v>
      </c>
      <c r="E17" s="951"/>
      <c r="F17" s="468"/>
      <c r="G17" s="511"/>
      <c r="H17" s="512"/>
      <c r="I17" s="282"/>
      <c r="J17" s="281"/>
      <c r="K17" s="226"/>
      <c r="L17" s="225"/>
      <c r="M17" s="226"/>
      <c r="N17" s="225"/>
      <c r="O17" s="226"/>
      <c r="P17" s="225"/>
      <c r="Q17" s="228">
        <f t="shared" ref="Q17" si="6">G17+I17+K17+M17+O17</f>
        <v>0</v>
      </c>
      <c r="R17" s="229">
        <f t="shared" ref="R17" si="7">H17+J17+L17+N17+P17</f>
        <v>0</v>
      </c>
      <c r="S17" s="230">
        <f t="shared" ref="S17" si="8">F17-Q17+R17</f>
        <v>0</v>
      </c>
      <c r="T17" s="1"/>
      <c r="U17" s="464">
        <f>COUNTIFS(燃料区分1,4,排出ガス低減レベル1,13,年度末に車両存在,1)</f>
        <v>0</v>
      </c>
    </row>
    <row r="18" spans="1:21" ht="39" customHeight="1">
      <c r="A18" s="952"/>
      <c r="B18" s="953"/>
      <c r="C18" s="953"/>
      <c r="D18" s="954" t="s">
        <v>1303</v>
      </c>
      <c r="E18" s="955"/>
      <c r="F18" s="468"/>
      <c r="G18" s="511"/>
      <c r="H18" s="512"/>
      <c r="I18" s="282"/>
      <c r="J18" s="281"/>
      <c r="K18" s="226"/>
      <c r="L18" s="225"/>
      <c r="M18" s="226"/>
      <c r="N18" s="225"/>
      <c r="O18" s="226"/>
      <c r="P18" s="225"/>
      <c r="Q18" s="228">
        <f t="shared" si="5"/>
        <v>0</v>
      </c>
      <c r="R18" s="229">
        <f t="shared" si="2"/>
        <v>0</v>
      </c>
      <c r="S18" s="230">
        <f t="shared" si="0"/>
        <v>0</v>
      </c>
      <c r="T18" s="1"/>
      <c r="U18" s="464">
        <f t="array" ref="U18">COUNTIFS(燃料区分1,4,排出ガス低減レベル1,"&lt;&gt;6",排出ガス低減レベル1,"&lt;&gt;11",排出ガス低減レベル1,"&lt;&gt;10",排出ガス低減レベル1,"&lt;&gt;13",年度末に車両存在,1)</f>
        <v>0</v>
      </c>
    </row>
    <row r="19" spans="1:21" ht="39" customHeight="1">
      <c r="A19" s="961" t="s">
        <v>652</v>
      </c>
      <c r="B19" s="962"/>
      <c r="C19" s="962"/>
      <c r="D19" s="962"/>
      <c r="E19" s="963"/>
      <c r="F19" s="468"/>
      <c r="G19" s="511"/>
      <c r="H19" s="512"/>
      <c r="I19" s="282"/>
      <c r="J19" s="281"/>
      <c r="K19" s="226"/>
      <c r="L19" s="225"/>
      <c r="M19" s="226"/>
      <c r="N19" s="225"/>
      <c r="O19" s="226"/>
      <c r="P19" s="225"/>
      <c r="Q19" s="228">
        <f t="shared" si="5"/>
        <v>0</v>
      </c>
      <c r="R19" s="229">
        <f t="shared" si="2"/>
        <v>0</v>
      </c>
      <c r="S19" s="230">
        <f t="shared" si="0"/>
        <v>0</v>
      </c>
      <c r="T19" s="1"/>
      <c r="U19" s="464">
        <f t="array" ref="U19">SUM(IF((燃料区分1=8)*(年度末に車両存在=1),1,0))</f>
        <v>0</v>
      </c>
    </row>
    <row r="20" spans="1:21" ht="39" customHeight="1">
      <c r="A20" s="961" t="s">
        <v>653</v>
      </c>
      <c r="B20" s="962"/>
      <c r="C20" s="962"/>
      <c r="D20" s="962"/>
      <c r="E20" s="963"/>
      <c r="F20" s="468"/>
      <c r="G20" s="511"/>
      <c r="H20" s="512"/>
      <c r="I20" s="282"/>
      <c r="J20" s="281"/>
      <c r="K20" s="226"/>
      <c r="L20" s="225"/>
      <c r="M20" s="226"/>
      <c r="N20" s="225"/>
      <c r="O20" s="226"/>
      <c r="P20" s="225"/>
      <c r="Q20" s="228">
        <f t="shared" si="5"/>
        <v>0</v>
      </c>
      <c r="R20" s="229">
        <f t="shared" si="2"/>
        <v>0</v>
      </c>
      <c r="S20" s="230">
        <f t="shared" si="0"/>
        <v>0</v>
      </c>
      <c r="T20" s="1"/>
      <c r="U20" s="464">
        <f t="array" ref="U20">SUM(IF((燃料区分1=7)*(年度末に車両存在=1),1,0))</f>
        <v>0</v>
      </c>
    </row>
    <row r="21" spans="1:21" ht="39" customHeight="1" thickBot="1">
      <c r="A21" s="964" t="s">
        <v>1631</v>
      </c>
      <c r="B21" s="965"/>
      <c r="C21" s="965"/>
      <c r="D21" s="965"/>
      <c r="E21" s="966"/>
      <c r="F21" s="469"/>
      <c r="G21" s="513"/>
      <c r="H21" s="514"/>
      <c r="I21" s="284"/>
      <c r="J21" s="283"/>
      <c r="K21" s="231"/>
      <c r="L21" s="232"/>
      <c r="M21" s="231"/>
      <c r="N21" s="232"/>
      <c r="O21" s="231"/>
      <c r="P21" s="232"/>
      <c r="Q21" s="233">
        <f t="shared" si="5"/>
        <v>0</v>
      </c>
      <c r="R21" s="234">
        <f t="shared" si="2"/>
        <v>0</v>
      </c>
      <c r="S21" s="230">
        <f t="shared" si="0"/>
        <v>0</v>
      </c>
      <c r="T21" s="1"/>
      <c r="U21" s="466">
        <f t="array" ref="U21">SUM(IF((燃料区分1=9)*(年度末に車両存在=1),1,0))</f>
        <v>0</v>
      </c>
    </row>
    <row r="22" spans="1:21" ht="39" customHeight="1" thickTop="1">
      <c r="A22" s="967" t="s">
        <v>1783</v>
      </c>
      <c r="B22" s="968"/>
      <c r="C22" s="968"/>
      <c r="D22" s="968"/>
      <c r="E22" s="969"/>
      <c r="F22" s="235">
        <f>SUM(F7:F21)</f>
        <v>0</v>
      </c>
      <c r="G22" s="273">
        <f>SUM(G7:G21)</f>
        <v>0</v>
      </c>
      <c r="H22" s="274">
        <f>SUM(H7:H21)</f>
        <v>0</v>
      </c>
      <c r="I22" s="275">
        <f>SUM(I7:I21)</f>
        <v>0</v>
      </c>
      <c r="J22" s="274">
        <f>SUM(J7:J21)</f>
        <v>0</v>
      </c>
      <c r="K22" s="237">
        <f t="shared" ref="K22:R22" si="9">SUM(K7:K21)</f>
        <v>0</v>
      </c>
      <c r="L22" s="238">
        <f t="shared" si="9"/>
        <v>0</v>
      </c>
      <c r="M22" s="237">
        <f t="shared" si="9"/>
        <v>0</v>
      </c>
      <c r="N22" s="238">
        <f t="shared" si="9"/>
        <v>0</v>
      </c>
      <c r="O22" s="237">
        <f t="shared" si="9"/>
        <v>0</v>
      </c>
      <c r="P22" s="238">
        <f t="shared" si="9"/>
        <v>0</v>
      </c>
      <c r="Q22" s="236">
        <f t="shared" si="9"/>
        <v>0</v>
      </c>
      <c r="R22" s="239">
        <f t="shared" si="9"/>
        <v>0</v>
      </c>
      <c r="S22" s="240">
        <f>SUM(S7:S21)</f>
        <v>0</v>
      </c>
      <c r="T22" s="1"/>
      <c r="U22" s="34"/>
    </row>
    <row r="23" spans="1:21" ht="39" customHeight="1">
      <c r="A23" s="961" t="s">
        <v>1781</v>
      </c>
      <c r="B23" s="962"/>
      <c r="C23" s="962"/>
      <c r="D23" s="962"/>
      <c r="E23" s="963"/>
      <c r="F23" s="241">
        <f>SUM(F7:F12,F14:F17,F19:F21)</f>
        <v>0</v>
      </c>
      <c r="G23" s="276">
        <f>SUM(G7:G12,G14:G17,G19:G21)</f>
        <v>0</v>
      </c>
      <c r="H23" s="277">
        <f t="shared" ref="H23:S23" si="10">SUM(H7:H12,H14:H17,H19:H21)</f>
        <v>0</v>
      </c>
      <c r="I23" s="278">
        <f t="shared" si="10"/>
        <v>0</v>
      </c>
      <c r="J23" s="279">
        <f t="shared" si="10"/>
        <v>0</v>
      </c>
      <c r="K23" s="243">
        <f t="shared" si="10"/>
        <v>0</v>
      </c>
      <c r="L23" s="230">
        <f t="shared" si="10"/>
        <v>0</v>
      </c>
      <c r="M23" s="244">
        <f t="shared" si="10"/>
        <v>0</v>
      </c>
      <c r="N23" s="242">
        <f t="shared" si="10"/>
        <v>0</v>
      </c>
      <c r="O23" s="243">
        <f t="shared" si="10"/>
        <v>0</v>
      </c>
      <c r="P23" s="244">
        <f t="shared" si="10"/>
        <v>0</v>
      </c>
      <c r="Q23" s="245">
        <f t="shared" si="10"/>
        <v>0</v>
      </c>
      <c r="R23" s="246">
        <f t="shared" si="10"/>
        <v>0</v>
      </c>
      <c r="S23" s="247">
        <f t="shared" si="10"/>
        <v>0</v>
      </c>
      <c r="T23" s="1"/>
      <c r="U23"/>
    </row>
    <row r="24" spans="1:21">
      <c r="B24" s="1"/>
      <c r="C24" s="1"/>
      <c r="D24" s="1"/>
      <c r="E24" s="1"/>
      <c r="F24" s="1"/>
      <c r="G24" s="1"/>
      <c r="H24" s="1"/>
      <c r="I24" s="1"/>
      <c r="J24" s="1"/>
      <c r="K24" s="1"/>
      <c r="L24" s="1"/>
      <c r="M24" s="1"/>
      <c r="N24" s="1"/>
      <c r="O24" s="1"/>
      <c r="P24" s="1"/>
      <c r="Q24" s="1"/>
      <c r="R24" s="1"/>
      <c r="S24" s="1"/>
      <c r="T24" s="1"/>
      <c r="U24" s="1"/>
    </row>
    <row r="25" spans="1:21" s="614" customFormat="1">
      <c r="B25" s="413" t="s">
        <v>4468</v>
      </c>
      <c r="C25" s="621"/>
      <c r="D25" s="620"/>
      <c r="E25" s="620"/>
      <c r="F25" s="620"/>
      <c r="G25" s="620"/>
      <c r="H25" s="620"/>
      <c r="I25" s="620"/>
      <c r="J25" s="620"/>
      <c r="K25" s="620"/>
      <c r="L25" s="620"/>
      <c r="M25" s="620"/>
      <c r="N25" s="620"/>
      <c r="O25" s="620"/>
      <c r="P25" s="620"/>
      <c r="Q25" s="620"/>
      <c r="R25" s="620"/>
      <c r="S25" s="620"/>
      <c r="T25" s="1"/>
      <c r="U25" s="1"/>
    </row>
    <row r="26" spans="1:21" s="614" customFormat="1">
      <c r="B26" s="1"/>
      <c r="C26" s="1"/>
      <c r="D26" s="1"/>
      <c r="E26" s="1"/>
      <c r="F26" s="1"/>
      <c r="G26" s="1"/>
      <c r="H26" s="1"/>
      <c r="I26" s="1"/>
      <c r="J26" s="1"/>
      <c r="K26" s="1"/>
      <c r="L26" s="1"/>
      <c r="M26" s="1"/>
      <c r="N26" s="1"/>
      <c r="O26" s="1"/>
      <c r="P26" s="1"/>
      <c r="Q26" s="1"/>
      <c r="R26" s="1"/>
      <c r="S26" s="1"/>
      <c r="T26" s="1"/>
      <c r="U26" s="1"/>
    </row>
    <row r="27" spans="1:21" ht="15" customHeight="1">
      <c r="B27" s="960" t="s">
        <v>2655</v>
      </c>
      <c r="C27" s="960"/>
      <c r="D27" s="960"/>
      <c r="E27" s="960"/>
      <c r="F27" s="960"/>
      <c r="G27" s="960"/>
      <c r="H27" s="960"/>
      <c r="I27" s="960"/>
      <c r="J27" s="960"/>
      <c r="K27" s="960"/>
      <c r="L27" s="960"/>
      <c r="M27" s="960"/>
      <c r="N27" s="960"/>
      <c r="O27" s="960"/>
      <c r="P27" s="960"/>
      <c r="Q27" s="960"/>
      <c r="R27" s="960"/>
      <c r="S27" s="960"/>
      <c r="T27" s="1"/>
      <c r="U27" s="1"/>
    </row>
    <row r="28" spans="1:21" ht="15" customHeight="1">
      <c r="B28" s="960"/>
      <c r="C28" s="960"/>
      <c r="D28" s="960"/>
      <c r="E28" s="960"/>
      <c r="F28" s="960"/>
      <c r="G28" s="960"/>
      <c r="H28" s="960"/>
      <c r="I28" s="960"/>
      <c r="J28" s="960"/>
      <c r="K28" s="960"/>
      <c r="L28" s="960"/>
      <c r="M28" s="960"/>
      <c r="N28" s="960"/>
      <c r="O28" s="960"/>
      <c r="P28" s="960"/>
      <c r="Q28" s="960"/>
      <c r="R28" s="960"/>
      <c r="S28" s="960"/>
      <c r="T28" s="1"/>
      <c r="U28" s="1"/>
    </row>
    <row r="29" spans="1:21" ht="15" customHeight="1">
      <c r="B29" s="960"/>
      <c r="C29" s="960"/>
      <c r="D29" s="960"/>
      <c r="E29" s="960"/>
      <c r="F29" s="960"/>
      <c r="G29" s="960"/>
      <c r="H29" s="960"/>
      <c r="I29" s="960"/>
      <c r="J29" s="960"/>
      <c r="K29" s="960"/>
      <c r="L29" s="960"/>
      <c r="M29" s="960"/>
      <c r="N29" s="960"/>
      <c r="O29" s="960"/>
      <c r="P29" s="960"/>
      <c r="Q29" s="960"/>
      <c r="R29" s="960"/>
      <c r="S29" s="960"/>
      <c r="T29" s="1"/>
      <c r="U29" s="1"/>
    </row>
    <row r="30" spans="1:21" ht="15" customHeight="1">
      <c r="U30" s="27" t="s">
        <v>2248</v>
      </c>
    </row>
    <row r="31" spans="1:21" ht="36.75" customHeight="1">
      <c r="B31" s="960"/>
      <c r="C31" s="960"/>
      <c r="D31" s="960"/>
      <c r="E31" s="960"/>
      <c r="F31" s="960"/>
      <c r="G31" s="960"/>
      <c r="H31" s="960"/>
      <c r="I31" s="960"/>
      <c r="J31" s="960"/>
      <c r="K31" s="960"/>
      <c r="L31" s="960"/>
      <c r="M31" s="960"/>
      <c r="N31" s="960"/>
      <c r="O31" s="960"/>
      <c r="P31" s="960"/>
      <c r="Q31" s="960"/>
      <c r="R31" s="960"/>
      <c r="S31" s="960"/>
      <c r="U31" s="293">
        <f>SUM(U7:U21)</f>
        <v>0</v>
      </c>
    </row>
  </sheetData>
  <sheetProtection algorithmName="SHA-512" hashValue="sktoi+WRIgZFL58a4d3vIunQI49AGZo6dzYnWklFT3kznnYolkLCeiTbEtL/ynWcliOw8BaQWWU2wDYRSXvvAA==" saltValue="/4EnvTrsK2XHsi+l/wbHvQ==" spinCount="100000" sheet="1" objects="1" scenarios="1"/>
  <mergeCells count="41">
    <mergeCell ref="A19:E19"/>
    <mergeCell ref="A8:E8"/>
    <mergeCell ref="N5:N6"/>
    <mergeCell ref="L5:L6"/>
    <mergeCell ref="D10:E10"/>
    <mergeCell ref="D14:E14"/>
    <mergeCell ref="I5:I6"/>
    <mergeCell ref="D12:E12"/>
    <mergeCell ref="D17:E17"/>
    <mergeCell ref="A7:E7"/>
    <mergeCell ref="A9:E9"/>
    <mergeCell ref="D16:E16"/>
    <mergeCell ref="F3:F6"/>
    <mergeCell ref="A14:C18"/>
    <mergeCell ref="D11:E11"/>
    <mergeCell ref="D15:E15"/>
    <mergeCell ref="B31:S31"/>
    <mergeCell ref="A23:E23"/>
    <mergeCell ref="A20:E20"/>
    <mergeCell ref="A21:E21"/>
    <mergeCell ref="B27:S29"/>
    <mergeCell ref="A22:E22"/>
    <mergeCell ref="M3:N4"/>
    <mergeCell ref="H5:H6"/>
    <mergeCell ref="M5:M6"/>
    <mergeCell ref="J5:J6"/>
    <mergeCell ref="G5:G6"/>
    <mergeCell ref="I3:J4"/>
    <mergeCell ref="K5:K6"/>
    <mergeCell ref="G3:H4"/>
    <mergeCell ref="K3:L4"/>
    <mergeCell ref="D13:E13"/>
    <mergeCell ref="A10:C13"/>
    <mergeCell ref="D18:E18"/>
    <mergeCell ref="P5:P6"/>
    <mergeCell ref="Q5:Q6"/>
    <mergeCell ref="O3:P4"/>
    <mergeCell ref="R5:R6"/>
    <mergeCell ref="Q3:S4"/>
    <mergeCell ref="S5:S6"/>
    <mergeCell ref="O5:O6"/>
  </mergeCells>
  <phoneticPr fontId="15"/>
  <conditionalFormatting sqref="U7:U21">
    <cfRule type="expression" dxfId="8" priority="3" stopIfTrue="1">
      <formula>($AC$1=1)+($AC$1=2)</formula>
    </cfRule>
  </conditionalFormatting>
  <conditionalFormatting sqref="F7:F21">
    <cfRule type="expression" dxfId="7" priority="2" stopIfTrue="1">
      <formula>($AC$1=1)+($AC$1=2)</formula>
    </cfRule>
  </conditionalFormatting>
  <dataValidations count="1">
    <dataValidation type="whole" imeMode="off" operator="greaterThanOrEqual" allowBlank="1" showInputMessage="1" showErrorMessage="1" sqref="G7:P21">
      <formula1>0</formula1>
    </dataValidation>
  </dataValidations>
  <pageMargins left="0.78740157480314965" right="0.39370078740157483" top="0.8" bottom="0.59055118110236227" header="0.39370078740157483" footer="0.39370078740157483"/>
  <headerFooter alignWithMargins="0">
    <oddHeader>&amp;C&amp;A</oddHeader>
  </headerFooter>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9FF99"/>
    <pageSetUpPr fitToPage="1"/>
  </sheetPr>
  <dimension ref="A1:E64"/>
  <sheetViews>
    <sheetView zoomScaleNormal="100" workbookViewId="0">
      <pane xSplit="1" ySplit="3" topLeftCell="B19" activePane="bottomRight" state="frozen"/>
      <selection pane="topRight"/>
      <selection pane="bottomLeft"/>
      <selection pane="bottomRight" activeCell="E20" sqref="E20"/>
    </sheetView>
  </sheetViews>
  <sheetFormatPr defaultColWidth="9" defaultRowHeight="14.4"/>
  <cols>
    <col min="1" max="1" width="3.88671875" style="27" customWidth="1"/>
    <col min="2" max="2" width="37.44140625" style="27" customWidth="1"/>
    <col min="3" max="3" width="10" style="27" customWidth="1"/>
    <col min="4" max="4" width="7.44140625" style="27" customWidth="1"/>
    <col min="5" max="5" width="75" style="27" customWidth="1"/>
    <col min="6" max="16384" width="9" style="27"/>
  </cols>
  <sheetData>
    <row r="1" spans="1:5" ht="40.5" customHeight="1"/>
    <row r="2" spans="1:5" ht="19.8" thickBot="1">
      <c r="A2" s="28" t="s">
        <v>1619</v>
      </c>
      <c r="B2" s="29"/>
      <c r="C2" s="29"/>
      <c r="D2" s="29"/>
      <c r="E2" s="29"/>
    </row>
    <row r="3" spans="1:5" ht="37.5" customHeight="1" thickBot="1">
      <c r="A3" s="929" t="s">
        <v>2400</v>
      </c>
      <c r="B3" s="1000"/>
      <c r="C3" s="70" t="s">
        <v>2401</v>
      </c>
      <c r="D3" s="71" t="s">
        <v>19</v>
      </c>
      <c r="E3" s="72" t="s">
        <v>301</v>
      </c>
    </row>
    <row r="4" spans="1:5" ht="22.5" customHeight="1">
      <c r="A4" s="931" t="s">
        <v>4</v>
      </c>
      <c r="B4" s="934" t="s">
        <v>5</v>
      </c>
      <c r="C4" s="935"/>
      <c r="D4" s="122"/>
      <c r="E4" s="30" t="s">
        <v>6</v>
      </c>
    </row>
    <row r="5" spans="1:5" ht="22.5" customHeight="1">
      <c r="A5" s="932"/>
      <c r="B5" s="997"/>
      <c r="C5" s="995"/>
      <c r="D5" s="123"/>
      <c r="E5" s="31" t="s">
        <v>7</v>
      </c>
    </row>
    <row r="6" spans="1:5" ht="22.5" customHeight="1">
      <c r="A6" s="932"/>
      <c r="B6" s="997"/>
      <c r="C6" s="995"/>
      <c r="D6" s="123"/>
      <c r="E6" s="31" t="s">
        <v>8</v>
      </c>
    </row>
    <row r="7" spans="1:5" ht="22.5" customHeight="1">
      <c r="A7" s="932"/>
      <c r="B7" s="997"/>
      <c r="C7" s="995"/>
      <c r="D7" s="123"/>
      <c r="E7" s="31" t="s">
        <v>9</v>
      </c>
    </row>
    <row r="8" spans="1:5" ht="22.5" customHeight="1">
      <c r="A8" s="932"/>
      <c r="B8" s="997"/>
      <c r="C8" s="995"/>
      <c r="D8" s="123"/>
      <c r="E8" s="31" t="s">
        <v>10</v>
      </c>
    </row>
    <row r="9" spans="1:5" ht="22.5" customHeight="1">
      <c r="A9" s="932"/>
      <c r="B9" s="997"/>
      <c r="C9" s="995"/>
      <c r="D9" s="123"/>
      <c r="E9" s="31" t="s">
        <v>11</v>
      </c>
    </row>
    <row r="10" spans="1:5" ht="22.5" customHeight="1">
      <c r="A10" s="932"/>
      <c r="B10" s="997"/>
      <c r="C10" s="995"/>
      <c r="D10" s="124"/>
      <c r="E10" s="118" t="s">
        <v>12</v>
      </c>
    </row>
    <row r="11" spans="1:5" ht="22.5" customHeight="1">
      <c r="A11" s="932"/>
      <c r="B11" s="925" t="s">
        <v>1635</v>
      </c>
      <c r="C11" s="922"/>
      <c r="D11" s="125"/>
      <c r="E11" s="32" t="s">
        <v>1636</v>
      </c>
    </row>
    <row r="12" spans="1:5" ht="22.5" customHeight="1">
      <c r="A12" s="932"/>
      <c r="B12" s="997"/>
      <c r="C12" s="995"/>
      <c r="D12" s="123"/>
      <c r="E12" s="31" t="s">
        <v>1637</v>
      </c>
    </row>
    <row r="13" spans="1:5" ht="22.5" customHeight="1">
      <c r="A13" s="932"/>
      <c r="B13" s="997"/>
      <c r="C13" s="995"/>
      <c r="D13" s="123"/>
      <c r="E13" s="31" t="s">
        <v>1638</v>
      </c>
    </row>
    <row r="14" spans="1:5" ht="22.5" customHeight="1">
      <c r="A14" s="932"/>
      <c r="B14" s="997"/>
      <c r="C14" s="995"/>
      <c r="D14" s="123"/>
      <c r="E14" s="31" t="s">
        <v>1639</v>
      </c>
    </row>
    <row r="15" spans="1:5" ht="22.5" customHeight="1">
      <c r="A15" s="932"/>
      <c r="B15" s="997"/>
      <c r="C15" s="995"/>
      <c r="D15" s="123"/>
      <c r="E15" s="31" t="s">
        <v>1640</v>
      </c>
    </row>
    <row r="16" spans="1:5" ht="22.5" customHeight="1">
      <c r="A16" s="932"/>
      <c r="B16" s="997"/>
      <c r="C16" s="995"/>
      <c r="D16" s="124"/>
      <c r="E16" s="118" t="s">
        <v>12</v>
      </c>
    </row>
    <row r="17" spans="1:5" ht="22.5" customHeight="1">
      <c r="A17" s="932"/>
      <c r="B17" s="925" t="s">
        <v>1641</v>
      </c>
      <c r="C17" s="922"/>
      <c r="D17" s="125"/>
      <c r="E17" s="32" t="s">
        <v>1642</v>
      </c>
    </row>
    <row r="18" spans="1:5" ht="22.5" customHeight="1">
      <c r="A18" s="932"/>
      <c r="B18" s="997"/>
      <c r="C18" s="995"/>
      <c r="D18" s="123"/>
      <c r="E18" s="31" t="s">
        <v>1643</v>
      </c>
    </row>
    <row r="19" spans="1:5" ht="22.5" customHeight="1">
      <c r="A19" s="932"/>
      <c r="B19" s="998"/>
      <c r="C19" s="999"/>
      <c r="D19" s="126"/>
      <c r="E19" s="119" t="s">
        <v>12</v>
      </c>
    </row>
    <row r="20" spans="1:5" ht="22.5" customHeight="1">
      <c r="A20" s="932"/>
      <c r="B20" s="925" t="s">
        <v>1644</v>
      </c>
      <c r="C20" s="922"/>
      <c r="D20" s="125"/>
      <c r="E20" s="32" t="s">
        <v>1645</v>
      </c>
    </row>
    <row r="21" spans="1:5" ht="22.5" customHeight="1">
      <c r="A21" s="932"/>
      <c r="B21" s="997"/>
      <c r="C21" s="995"/>
      <c r="D21" s="127"/>
      <c r="E21" s="120" t="s">
        <v>12</v>
      </c>
    </row>
    <row r="22" spans="1:5" ht="22.5" customHeight="1">
      <c r="A22" s="932"/>
      <c r="B22" s="925" t="s">
        <v>1646</v>
      </c>
      <c r="C22" s="922"/>
      <c r="D22" s="125"/>
      <c r="E22" s="32" t="s">
        <v>1647</v>
      </c>
    </row>
    <row r="23" spans="1:5" ht="22.5" customHeight="1">
      <c r="A23" s="932"/>
      <c r="B23" s="998"/>
      <c r="C23" s="999"/>
      <c r="D23" s="127"/>
      <c r="E23" s="120" t="s">
        <v>12</v>
      </c>
    </row>
    <row r="24" spans="1:5" ht="22.5" customHeight="1">
      <c r="A24" s="932"/>
      <c r="B24" s="925" t="s">
        <v>1648</v>
      </c>
      <c r="C24" s="922"/>
      <c r="D24" s="125"/>
      <c r="E24" s="32" t="s">
        <v>1649</v>
      </c>
    </row>
    <row r="25" spans="1:5" ht="22.5" customHeight="1">
      <c r="A25" s="932"/>
      <c r="B25" s="997"/>
      <c r="C25" s="995"/>
      <c r="D25" s="123"/>
      <c r="E25" s="31" t="s">
        <v>1650</v>
      </c>
    </row>
    <row r="26" spans="1:5" ht="22.5" customHeight="1">
      <c r="A26" s="932"/>
      <c r="B26" s="998"/>
      <c r="C26" s="999"/>
      <c r="D26" s="126"/>
      <c r="E26" s="119" t="s">
        <v>12</v>
      </c>
    </row>
    <row r="27" spans="1:5" ht="22.5" customHeight="1">
      <c r="A27" s="932"/>
      <c r="B27" s="926" t="s">
        <v>1651</v>
      </c>
      <c r="C27" s="923"/>
      <c r="D27" s="124"/>
      <c r="E27" s="33" t="s">
        <v>1652</v>
      </c>
    </row>
    <row r="28" spans="1:5" ht="22.5" customHeight="1">
      <c r="A28" s="932"/>
      <c r="B28" s="997"/>
      <c r="C28" s="995"/>
      <c r="D28" s="127"/>
      <c r="E28" s="120" t="s">
        <v>12</v>
      </c>
    </row>
    <row r="29" spans="1:5" ht="22.5" customHeight="1">
      <c r="A29" s="932"/>
      <c r="B29" s="925" t="s">
        <v>1653</v>
      </c>
      <c r="C29" s="922"/>
      <c r="D29" s="125"/>
      <c r="E29" s="32" t="s">
        <v>1659</v>
      </c>
    </row>
    <row r="30" spans="1:5" ht="22.5" customHeight="1">
      <c r="A30" s="932"/>
      <c r="B30" s="997"/>
      <c r="C30" s="995"/>
      <c r="D30" s="123"/>
      <c r="E30" s="31" t="s">
        <v>1660</v>
      </c>
    </row>
    <row r="31" spans="1:5" ht="22.5" customHeight="1">
      <c r="A31" s="932"/>
      <c r="B31" s="998"/>
      <c r="C31" s="999"/>
      <c r="D31" s="126"/>
      <c r="E31" s="119" t="s">
        <v>12</v>
      </c>
    </row>
    <row r="32" spans="1:5" ht="22.5" customHeight="1">
      <c r="A32" s="932"/>
      <c r="B32" s="926" t="s">
        <v>1661</v>
      </c>
      <c r="C32" s="923"/>
      <c r="D32" s="124"/>
      <c r="E32" s="33" t="s">
        <v>1662</v>
      </c>
    </row>
    <row r="33" spans="1:5" ht="22.5" customHeight="1">
      <c r="A33" s="933"/>
      <c r="B33" s="997"/>
      <c r="C33" s="995"/>
      <c r="D33" s="127"/>
      <c r="E33" s="120" t="s">
        <v>12</v>
      </c>
    </row>
    <row r="34" spans="1:5" ht="22.5" customHeight="1">
      <c r="A34" s="920" t="s">
        <v>1663</v>
      </c>
      <c r="B34" s="994"/>
      <c r="C34" s="922"/>
      <c r="D34" s="125"/>
      <c r="E34" s="32" t="s">
        <v>1664</v>
      </c>
    </row>
    <row r="35" spans="1:5" ht="22.5" customHeight="1">
      <c r="A35" s="982"/>
      <c r="B35" s="983"/>
      <c r="C35" s="995"/>
      <c r="D35" s="123"/>
      <c r="E35" s="31" t="s">
        <v>1665</v>
      </c>
    </row>
    <row r="36" spans="1:5" ht="22.5" customHeight="1">
      <c r="A36" s="982"/>
      <c r="B36" s="983"/>
      <c r="C36" s="995"/>
      <c r="D36" s="124"/>
      <c r="E36" s="118" t="s">
        <v>12</v>
      </c>
    </row>
    <row r="37" spans="1:5" ht="22.5" customHeight="1">
      <c r="A37" s="920" t="s">
        <v>1666</v>
      </c>
      <c r="B37" s="994"/>
      <c r="C37" s="922"/>
      <c r="D37" s="125"/>
      <c r="E37" s="32" t="s">
        <v>1667</v>
      </c>
    </row>
    <row r="38" spans="1:5" ht="22.5" customHeight="1">
      <c r="A38" s="982"/>
      <c r="B38" s="983"/>
      <c r="C38" s="995"/>
      <c r="D38" s="123"/>
      <c r="E38" s="31" t="s">
        <v>1668</v>
      </c>
    </row>
    <row r="39" spans="1:5" ht="22.5" customHeight="1">
      <c r="A39" s="982"/>
      <c r="B39" s="983"/>
      <c r="C39" s="995"/>
      <c r="D39" s="123"/>
      <c r="E39" s="31" t="s">
        <v>1669</v>
      </c>
    </row>
    <row r="40" spans="1:5" ht="22.5" customHeight="1">
      <c r="A40" s="982"/>
      <c r="B40" s="983"/>
      <c r="C40" s="995"/>
      <c r="D40" s="123"/>
      <c r="E40" s="31" t="s">
        <v>1670</v>
      </c>
    </row>
    <row r="41" spans="1:5" ht="22.5" customHeight="1">
      <c r="A41" s="982"/>
      <c r="B41" s="983"/>
      <c r="C41" s="995"/>
      <c r="D41" s="124"/>
      <c r="E41" s="118" t="s">
        <v>12</v>
      </c>
    </row>
    <row r="42" spans="1:5" ht="22.5" customHeight="1">
      <c r="A42" s="920" t="s">
        <v>13</v>
      </c>
      <c r="B42" s="994"/>
      <c r="C42" s="922"/>
      <c r="D42" s="125"/>
      <c r="E42" s="32" t="s">
        <v>14</v>
      </c>
    </row>
    <row r="43" spans="1:5" ht="22.5" customHeight="1">
      <c r="A43" s="982"/>
      <c r="B43" s="983"/>
      <c r="C43" s="995"/>
      <c r="D43" s="123"/>
      <c r="E43" s="31" t="s">
        <v>15</v>
      </c>
    </row>
    <row r="44" spans="1:5" ht="22.5" customHeight="1">
      <c r="A44" s="982"/>
      <c r="B44" s="983"/>
      <c r="C44" s="995"/>
      <c r="D44" s="123"/>
      <c r="E44" s="31" t="s">
        <v>16</v>
      </c>
    </row>
    <row r="45" spans="1:5" ht="22.5" customHeight="1">
      <c r="A45" s="982"/>
      <c r="B45" s="983"/>
      <c r="C45" s="995"/>
      <c r="D45" s="123"/>
      <c r="E45" s="31" t="s">
        <v>17</v>
      </c>
    </row>
    <row r="46" spans="1:5" ht="22.5" customHeight="1">
      <c r="A46" s="982"/>
      <c r="B46" s="983"/>
      <c r="C46" s="995"/>
      <c r="D46" s="124"/>
      <c r="E46" s="118" t="s">
        <v>12</v>
      </c>
    </row>
    <row r="47" spans="1:5" ht="22.5" customHeight="1">
      <c r="A47" s="920" t="s">
        <v>1671</v>
      </c>
      <c r="B47" s="994"/>
      <c r="C47" s="922"/>
      <c r="D47" s="125"/>
      <c r="E47" s="32" t="s">
        <v>1672</v>
      </c>
    </row>
    <row r="48" spans="1:5" ht="22.5" customHeight="1">
      <c r="A48" s="982"/>
      <c r="B48" s="983"/>
      <c r="C48" s="995"/>
      <c r="D48" s="123"/>
      <c r="E48" s="31" t="s">
        <v>1673</v>
      </c>
    </row>
    <row r="49" spans="1:5" ht="22.5" customHeight="1">
      <c r="A49" s="982"/>
      <c r="B49" s="983"/>
      <c r="C49" s="995"/>
      <c r="D49" s="123"/>
      <c r="E49" s="31" t="s">
        <v>1674</v>
      </c>
    </row>
    <row r="50" spans="1:5" ht="22.5" customHeight="1">
      <c r="A50" s="982"/>
      <c r="B50" s="983"/>
      <c r="C50" s="995"/>
      <c r="D50" s="123"/>
      <c r="E50" s="31" t="s">
        <v>1675</v>
      </c>
    </row>
    <row r="51" spans="1:5" ht="22.5" customHeight="1">
      <c r="A51" s="982"/>
      <c r="B51" s="983"/>
      <c r="C51" s="995"/>
      <c r="D51" s="124"/>
      <c r="E51" s="118" t="s">
        <v>12</v>
      </c>
    </row>
    <row r="52" spans="1:5" ht="22.5" customHeight="1">
      <c r="A52" s="920" t="s">
        <v>1676</v>
      </c>
      <c r="B52" s="994"/>
      <c r="C52" s="922"/>
      <c r="D52" s="125"/>
      <c r="E52" s="32" t="s">
        <v>1677</v>
      </c>
    </row>
    <row r="53" spans="1:5" ht="22.5" customHeight="1">
      <c r="A53" s="982"/>
      <c r="B53" s="983"/>
      <c r="C53" s="995"/>
      <c r="D53" s="123"/>
      <c r="E53" s="31" t="s">
        <v>1678</v>
      </c>
    </row>
    <row r="54" spans="1:5" ht="22.5" customHeight="1">
      <c r="A54" s="982"/>
      <c r="B54" s="983"/>
      <c r="C54" s="995"/>
      <c r="D54" s="123"/>
      <c r="E54" s="31" t="s">
        <v>1679</v>
      </c>
    </row>
    <row r="55" spans="1:5" ht="22.5" customHeight="1">
      <c r="A55" s="982"/>
      <c r="B55" s="983"/>
      <c r="C55" s="995"/>
      <c r="D55" s="123"/>
      <c r="E55" s="31" t="s">
        <v>1680</v>
      </c>
    </row>
    <row r="56" spans="1:5" ht="22.5" customHeight="1" thickBot="1">
      <c r="A56" s="984"/>
      <c r="B56" s="985"/>
      <c r="C56" s="996"/>
      <c r="D56" s="128"/>
      <c r="E56" s="121" t="s">
        <v>12</v>
      </c>
    </row>
    <row r="57" spans="1:5" ht="16.8" thickBot="1">
      <c r="A57" s="29"/>
      <c r="B57" s="29"/>
      <c r="C57" s="29"/>
      <c r="D57" s="29"/>
      <c r="E57" s="29"/>
    </row>
    <row r="58" spans="1:5">
      <c r="A58" s="905" t="s">
        <v>18</v>
      </c>
      <c r="B58" s="981"/>
      <c r="C58" s="911"/>
      <c r="D58" s="986"/>
      <c r="E58" s="987"/>
    </row>
    <row r="59" spans="1:5">
      <c r="A59" s="982"/>
      <c r="B59" s="983"/>
      <c r="C59" s="988"/>
      <c r="D59" s="989"/>
      <c r="E59" s="990"/>
    </row>
    <row r="60" spans="1:5">
      <c r="A60" s="982"/>
      <c r="B60" s="983"/>
      <c r="C60" s="988"/>
      <c r="D60" s="989"/>
      <c r="E60" s="990"/>
    </row>
    <row r="61" spans="1:5">
      <c r="A61" s="982"/>
      <c r="B61" s="983"/>
      <c r="C61" s="988"/>
      <c r="D61" s="989"/>
      <c r="E61" s="990"/>
    </row>
    <row r="62" spans="1:5">
      <c r="A62" s="982"/>
      <c r="B62" s="983"/>
      <c r="C62" s="988"/>
      <c r="D62" s="989"/>
      <c r="E62" s="990"/>
    </row>
    <row r="63" spans="1:5">
      <c r="A63" s="982"/>
      <c r="B63" s="983"/>
      <c r="C63" s="988"/>
      <c r="D63" s="989"/>
      <c r="E63" s="990"/>
    </row>
    <row r="64" spans="1:5" ht="15" thickBot="1">
      <c r="A64" s="984"/>
      <c r="B64" s="985"/>
      <c r="C64" s="991"/>
      <c r="D64" s="992"/>
      <c r="E64" s="993"/>
    </row>
  </sheetData>
  <mergeCells count="32">
    <mergeCell ref="A3:B3"/>
    <mergeCell ref="A4:A33"/>
    <mergeCell ref="B4:B10"/>
    <mergeCell ref="C4:C10"/>
    <mergeCell ref="B11:B16"/>
    <mergeCell ref="C11:C16"/>
    <mergeCell ref="B32:B33"/>
    <mergeCell ref="C32:C33"/>
    <mergeCell ref="B27:B28"/>
    <mergeCell ref="C27:C28"/>
    <mergeCell ref="B17:B19"/>
    <mergeCell ref="C17:C19"/>
    <mergeCell ref="B29:B31"/>
    <mergeCell ref="C29:C31"/>
    <mergeCell ref="B22:B23"/>
    <mergeCell ref="C22:C23"/>
    <mergeCell ref="B20:B21"/>
    <mergeCell ref="C20:C21"/>
    <mergeCell ref="B24:B26"/>
    <mergeCell ref="C24:C26"/>
    <mergeCell ref="A42:B46"/>
    <mergeCell ref="C42:C46"/>
    <mergeCell ref="A34:B36"/>
    <mergeCell ref="C34:C36"/>
    <mergeCell ref="A37:B41"/>
    <mergeCell ref="C37:C41"/>
    <mergeCell ref="A58:B64"/>
    <mergeCell ref="C58:E64"/>
    <mergeCell ref="A47:B51"/>
    <mergeCell ref="C47:C51"/>
    <mergeCell ref="A52:B56"/>
    <mergeCell ref="C52:C56"/>
  </mergeCells>
  <phoneticPr fontId="15"/>
  <dataValidations count="3">
    <dataValidation imeMode="hiragana" allowBlank="1" showInputMessage="1" showErrorMessage="1" sqref="E10 E16 E19 E21 E23 E26 E28 E31 E33 E36 E41 E46 E51 E56 C58:E64"/>
    <dataValidation type="list" imeMode="hiragana" allowBlank="1" showInputMessage="1" showErrorMessage="1" sqref="C4:C56">
      <formula1>"あり,なし"</formula1>
    </dataValidation>
    <dataValidation type="list" imeMode="hiragana" allowBlank="1" showInputMessage="1" showErrorMessage="1" sqref="D4:D56">
      <formula1>"○,"</formula1>
    </dataValidation>
  </dataValidations>
  <pageMargins left="0.78740157480314965" right="0.39370078740157483" top="0.59055118110236227" bottom="0.39370078740157483" header="0.39370078740157483" footer="0.19685039370078741"/>
  <headerFooter alignWithMargins="0">
    <oddHeader>&amp;C&amp;A</oddHead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68</vt:i4>
      </vt:variant>
    </vt:vector>
  </HeadingPairs>
  <TitlesOfParts>
    <vt:vector size="82" baseType="lpstr">
      <vt:lpstr>入力について</vt:lpstr>
      <vt:lpstr>値貼り付けの方法</vt:lpstr>
      <vt:lpstr>表紙</vt:lpstr>
      <vt:lpstr>事業所台帳</vt:lpstr>
      <vt:lpstr>車両台帳</vt:lpstr>
      <vt:lpstr>前年度台帳</vt:lpstr>
      <vt:lpstr>計画1</vt:lpstr>
      <vt:lpstr>計画2</vt:lpstr>
      <vt:lpstr>実績1</vt:lpstr>
      <vt:lpstr>実績2</vt:lpstr>
      <vt:lpstr>事業所別車両状況</vt:lpstr>
      <vt:lpstr>【参考】産業分類</vt:lpstr>
      <vt:lpstr>【参考】産業分類　詳細内容</vt:lpstr>
      <vt:lpstr>【参考】排出ガスレベル</vt:lpstr>
      <vt:lpstr>前年度台帳!_</vt:lpstr>
      <vt:lpstr>_</vt:lpstr>
      <vt:lpstr>前年度台帳!NOX・PM減少装置装着</vt:lpstr>
      <vt:lpstr>NOX・PM減少装置装着</vt:lpstr>
      <vt:lpstr>【参考】産業分類!Print_Area</vt:lpstr>
      <vt:lpstr>【参考】排出ガスレベル!Print_Area</vt:lpstr>
      <vt:lpstr>計画1!Print_Area</vt:lpstr>
      <vt:lpstr>計画2!Print_Area</vt:lpstr>
      <vt:lpstr>事業所台帳!Print_Area</vt:lpstr>
      <vt:lpstr>事業所別車両状況!Print_Area</vt:lpstr>
      <vt:lpstr>実績1!Print_Area</vt:lpstr>
      <vt:lpstr>実績2!Print_Area</vt:lpstr>
      <vt:lpstr>車両台帳!Print_Area</vt:lpstr>
      <vt:lpstr>前年度台帳!Print_Area</vt:lpstr>
      <vt:lpstr>値貼り付けの方法!Print_Area</vt:lpstr>
      <vt:lpstr>入力について!Print_Area</vt:lpstr>
      <vt:lpstr>表紙!Print_Area</vt:lpstr>
      <vt:lpstr>【参考】排出ガスレベル!Print_Titles</vt:lpstr>
      <vt:lpstr>事業所台帳!Print_Titles</vt:lpstr>
      <vt:lpstr>事業所別車両状況!Print_Titles</vt:lpstr>
      <vt:lpstr>実績2!Print_Titles</vt:lpstr>
      <vt:lpstr>車両台帳!Print_Titles</vt:lpstr>
      <vt:lpstr>前年度台帳!Print_Titles</vt:lpstr>
      <vt:lpstr>前年度台帳!ガソリン・LPG</vt:lpstr>
      <vt:lpstr>ガソリン・LPG</vt:lpstr>
      <vt:lpstr>係数_NOX・PM低減</vt:lpstr>
      <vt:lpstr>係数_PM低減</vt:lpstr>
      <vt:lpstr>係数_バス貨物_CNG</vt:lpstr>
      <vt:lpstr>係数_バス貨物_LPG</vt:lpstr>
      <vt:lpstr>係数_バス貨物_ガソリン</vt:lpstr>
      <vt:lpstr>係数_バス貨物_メタノール</vt:lpstr>
      <vt:lpstr>係数_バス貨物_軽油</vt:lpstr>
      <vt:lpstr>係数_乗用_CNG</vt:lpstr>
      <vt:lpstr>係数_乗用_LPG</vt:lpstr>
      <vt:lpstr>係数_乗用_ガソリン</vt:lpstr>
      <vt:lpstr>係数_乗用_メタノール</vt:lpstr>
      <vt:lpstr>係数_乗用_軽油</vt:lpstr>
      <vt:lpstr>前年度台帳!元号</vt:lpstr>
      <vt:lpstr>元号</vt:lpstr>
      <vt:lpstr>前年度台帳!減少装置装着</vt:lpstr>
      <vt:lpstr>減少装置装着</vt:lpstr>
      <vt:lpstr>事業所台帳</vt:lpstr>
      <vt:lpstr>前年度台帳!自動車の種別</vt:lpstr>
      <vt:lpstr>自動車の種別</vt:lpstr>
      <vt:lpstr>前年度台帳!車両の増減</vt:lpstr>
      <vt:lpstr>車両の増減</vt:lpstr>
      <vt:lpstr>前年度台帳!低公害車区分</vt:lpstr>
      <vt:lpstr>低公害車区分</vt:lpstr>
      <vt:lpstr>前年度台帳!低公害車判別</vt:lpstr>
      <vt:lpstr>低公害車判別</vt:lpstr>
      <vt:lpstr>前年度台帳!年度末に車両存在</vt:lpstr>
      <vt:lpstr>年度末に車両存在</vt:lpstr>
      <vt:lpstr>前年度台帳!燃料の種類</vt:lpstr>
      <vt:lpstr>燃料の種類</vt:lpstr>
      <vt:lpstr>前年度台帳!燃料区分1</vt:lpstr>
      <vt:lpstr>燃料区分1</vt:lpstr>
      <vt:lpstr>前年度台帳!燃料区分3</vt:lpstr>
      <vt:lpstr>燃料区分3</vt:lpstr>
      <vt:lpstr>前年度台帳!廃車</vt:lpstr>
      <vt:lpstr>廃車</vt:lpstr>
      <vt:lpstr>前年度台帳!排ガス低減レベル</vt:lpstr>
      <vt:lpstr>排ガス低減レベル</vt:lpstr>
      <vt:lpstr>前年度台帳!排出ガス低減レベル1</vt:lpstr>
      <vt:lpstr>排出ガス低減レベル1</vt:lpstr>
      <vt:lpstr>前年度台帳!番号</vt:lpstr>
      <vt:lpstr>番号</vt:lpstr>
      <vt:lpstr>前年度台帳!用途</vt:lpstr>
      <vt:lpstr>用途</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八木澤 孝明</dc:creator>
  <cp:lastModifiedBy>user</cp:lastModifiedBy>
  <dcterms:created xsi:type="dcterms:W3CDTF">2022-06-29T06:34:23Z</dcterms:created>
  <dcterms:modified xsi:type="dcterms:W3CDTF">2024-04-04T23:04:35Z</dcterms:modified>
</cp:coreProperties>
</file>